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8" firstSheet="2" activeTab="10"/>
  </bookViews>
  <sheets>
    <sheet name="文档说明" sheetId="10" r:id="rId1"/>
    <sheet name="价值概述" sheetId="77" r:id="rId2"/>
    <sheet name="节奏总表" sheetId="85" r:id="rId3"/>
    <sheet name="章节关卡" sheetId="82" r:id="rId4"/>
    <sheet name="经验计算" sheetId="81" r:id="rId5"/>
    <sheet name="芦花古楼" sheetId="83" r:id="rId6"/>
    <sheet name="金币总产" sheetId="88" r:id="rId7"/>
    <sheet name="日常任务" sheetId="84" r:id="rId8"/>
    <sheet name="挂机升级突破" sheetId="89" r:id="rId9"/>
    <sheet name="专属武器强化" sheetId="98" r:id="rId10"/>
    <sheet name="羁绊副本" sheetId="101" r:id="rId11"/>
    <sheet name="卡牌消耗" sheetId="90" r:id="rId12"/>
    <sheet name="神器" sheetId="93" state="hidden" r:id="rId13"/>
    <sheet name="装备" sheetId="95" r:id="rId14"/>
    <sheet name="新神器" sheetId="100" r:id="rId15"/>
    <sheet name="专属武器" sheetId="97" state="hidden" r:id="rId16"/>
  </sheets>
  <definedNames>
    <definedName name="卡牌类型名" localSheetId="15">#REF!</definedName>
    <definedName name="卡牌类型名">#REF!</definedName>
    <definedName name="品质名称" localSheetId="15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Y6" i="101" l="1"/>
  <c r="AY7" i="101"/>
  <c r="AY8" i="101"/>
  <c r="AY9" i="101"/>
  <c r="AY10" i="101"/>
  <c r="AY11" i="101"/>
  <c r="AY12" i="101"/>
  <c r="AY13" i="101"/>
  <c r="AY14" i="101"/>
  <c r="AY15" i="101"/>
  <c r="AY16" i="101"/>
  <c r="AY17" i="101"/>
  <c r="AY18" i="101"/>
  <c r="AY19" i="101"/>
  <c r="AY20" i="101"/>
  <c r="AY21" i="101"/>
  <c r="AY22" i="101"/>
  <c r="AY23" i="101"/>
  <c r="AY24" i="101"/>
  <c r="AY25" i="101"/>
  <c r="AY26" i="101"/>
  <c r="AY27" i="101"/>
  <c r="AY28" i="101"/>
  <c r="AY29" i="101"/>
  <c r="AY30" i="101"/>
  <c r="AY31" i="101"/>
  <c r="AY32" i="101"/>
  <c r="AY33" i="101"/>
  <c r="AY34" i="101"/>
  <c r="AY35" i="101"/>
  <c r="AY36" i="101"/>
  <c r="AY37" i="101"/>
  <c r="AY38" i="101"/>
  <c r="AY39" i="101"/>
  <c r="AY40" i="101"/>
  <c r="AY41" i="101"/>
  <c r="AY42" i="101"/>
  <c r="AY43" i="101"/>
  <c r="AY44" i="101"/>
  <c r="AY45" i="101"/>
  <c r="AY46" i="101"/>
  <c r="AY47" i="101"/>
  <c r="AY48" i="101"/>
  <c r="AY49" i="101"/>
  <c r="AY50" i="101"/>
  <c r="AY51" i="101"/>
  <c r="AY52" i="101"/>
  <c r="AY53" i="101"/>
  <c r="AY54" i="101"/>
  <c r="AY55" i="101"/>
  <c r="AY56" i="101"/>
  <c r="AY57" i="101"/>
  <c r="AY58" i="101"/>
  <c r="AY59" i="101"/>
  <c r="AY60" i="101"/>
  <c r="AY61" i="101"/>
  <c r="AY62" i="101"/>
  <c r="AY63" i="101"/>
  <c r="AY64" i="101"/>
  <c r="AY65" i="101"/>
  <c r="AY66" i="101"/>
  <c r="AY67" i="101"/>
  <c r="AY68" i="101"/>
  <c r="AY69" i="101"/>
  <c r="AY70" i="101"/>
  <c r="AY71" i="101"/>
  <c r="AY72" i="101"/>
  <c r="AY73" i="101"/>
  <c r="AY74" i="101"/>
  <c r="AY75" i="101"/>
  <c r="AY76" i="101"/>
  <c r="AY77" i="101"/>
  <c r="AY78" i="101"/>
  <c r="AY79" i="101"/>
  <c r="AY80" i="101"/>
  <c r="AY81" i="101"/>
  <c r="AY82" i="101"/>
  <c r="AY83" i="101"/>
  <c r="AY84" i="101"/>
  <c r="AY85" i="101"/>
  <c r="AY86" i="101"/>
  <c r="AY87" i="101"/>
  <c r="AY88" i="101"/>
  <c r="AY89" i="101"/>
  <c r="AY90" i="101"/>
  <c r="AY91" i="101"/>
  <c r="AY92" i="101"/>
  <c r="AY93" i="101"/>
  <c r="AY94" i="101"/>
  <c r="AY95" i="101"/>
  <c r="AY96" i="101"/>
  <c r="AY97" i="101"/>
  <c r="AY98" i="101"/>
  <c r="AY99" i="101"/>
  <c r="AY100" i="101"/>
  <c r="AY101" i="101"/>
  <c r="AY102" i="101"/>
  <c r="AY103" i="101"/>
  <c r="AY104" i="101"/>
  <c r="AY105" i="101"/>
  <c r="AY106" i="101"/>
  <c r="AY107" i="101"/>
  <c r="AY108" i="101"/>
  <c r="AY109" i="101"/>
  <c r="AY110" i="101"/>
  <c r="AY5" i="101"/>
  <c r="AX6" i="101"/>
  <c r="AX7" i="101"/>
  <c r="AX8" i="101"/>
  <c r="AX9" i="101"/>
  <c r="AX10" i="101"/>
  <c r="AX11" i="101"/>
  <c r="AX12" i="101"/>
  <c r="AX13" i="101"/>
  <c r="AX14" i="101"/>
  <c r="AX15" i="101"/>
  <c r="AX16" i="101"/>
  <c r="AX17" i="101"/>
  <c r="AX18" i="101"/>
  <c r="AX19" i="101"/>
  <c r="AX20" i="101"/>
  <c r="AX21" i="101"/>
  <c r="AX22" i="101"/>
  <c r="AX23" i="101"/>
  <c r="AX24" i="101"/>
  <c r="AX25" i="101"/>
  <c r="AX26" i="101"/>
  <c r="AX27" i="101"/>
  <c r="AX28" i="101"/>
  <c r="AX29" i="101"/>
  <c r="AX30" i="101"/>
  <c r="AX31" i="101"/>
  <c r="AX32" i="101"/>
  <c r="AX33" i="101"/>
  <c r="AX34" i="101"/>
  <c r="AX35" i="101"/>
  <c r="AX36" i="101"/>
  <c r="AX37" i="101"/>
  <c r="AX38" i="101"/>
  <c r="AX39" i="101"/>
  <c r="AX40" i="101"/>
  <c r="AX41" i="101"/>
  <c r="AX42" i="101"/>
  <c r="AX43" i="101"/>
  <c r="AX44" i="101"/>
  <c r="AX45" i="101"/>
  <c r="AX46" i="101"/>
  <c r="AX47" i="101"/>
  <c r="AX48" i="101"/>
  <c r="AX49" i="101"/>
  <c r="AX50" i="101"/>
  <c r="AX51" i="101"/>
  <c r="AX52" i="101"/>
  <c r="AX53" i="101"/>
  <c r="AX54" i="101"/>
  <c r="AX55" i="101"/>
  <c r="AX56" i="101"/>
  <c r="AX57" i="101"/>
  <c r="AX58" i="101"/>
  <c r="AX59" i="101"/>
  <c r="AX60" i="101"/>
  <c r="AX61" i="101"/>
  <c r="AX62" i="101"/>
  <c r="AX63" i="101"/>
  <c r="AX64" i="101"/>
  <c r="AX65" i="101"/>
  <c r="AX66" i="101"/>
  <c r="AX67" i="101"/>
  <c r="AX68" i="101"/>
  <c r="AX69" i="101"/>
  <c r="AX70" i="101"/>
  <c r="AX71" i="101"/>
  <c r="AX72" i="101"/>
  <c r="AX73" i="101"/>
  <c r="AX74" i="101"/>
  <c r="AX75" i="101"/>
  <c r="AX76" i="101"/>
  <c r="AX77" i="101"/>
  <c r="AX78" i="101"/>
  <c r="AX79" i="101"/>
  <c r="AX80" i="101"/>
  <c r="AX81" i="101"/>
  <c r="AX82" i="101"/>
  <c r="AX83" i="101"/>
  <c r="AX84" i="101"/>
  <c r="AX85" i="101"/>
  <c r="AX86" i="101"/>
  <c r="AX87" i="101"/>
  <c r="AX88" i="101"/>
  <c r="AX89" i="101"/>
  <c r="AX90" i="101"/>
  <c r="AX91" i="101"/>
  <c r="AX92" i="101"/>
  <c r="AX93" i="101"/>
  <c r="AX94" i="101"/>
  <c r="AX95" i="101"/>
  <c r="AX96" i="101"/>
  <c r="AX97" i="101"/>
  <c r="AX98" i="101"/>
  <c r="AX99" i="101"/>
  <c r="AX100" i="101"/>
  <c r="AX101" i="101"/>
  <c r="AX102" i="101"/>
  <c r="AX103" i="101"/>
  <c r="AX104" i="101"/>
  <c r="AX105" i="101"/>
  <c r="AX106" i="101"/>
  <c r="AX107" i="101"/>
  <c r="AX108" i="101"/>
  <c r="AX109" i="101"/>
  <c r="AX110" i="101"/>
  <c r="AX5" i="101"/>
  <c r="BN6" i="101"/>
  <c r="BO6" i="101"/>
  <c r="BP6" i="101"/>
  <c r="BN7" i="101"/>
  <c r="BO7" i="101"/>
  <c r="BP7" i="101"/>
  <c r="BN8" i="101"/>
  <c r="BO8" i="101"/>
  <c r="BP8" i="101"/>
  <c r="BN9" i="101"/>
  <c r="BO9" i="101"/>
  <c r="BP9" i="101"/>
  <c r="BN10" i="101"/>
  <c r="BO10" i="101"/>
  <c r="BP10" i="101"/>
  <c r="BN11" i="101"/>
  <c r="BO11" i="101"/>
  <c r="BP11" i="101"/>
  <c r="BN12" i="101"/>
  <c r="BO12" i="101"/>
  <c r="BP12" i="101"/>
  <c r="BN13" i="101"/>
  <c r="BO13" i="101"/>
  <c r="BP13" i="101"/>
  <c r="BN14" i="101"/>
  <c r="BO14" i="101"/>
  <c r="BP14" i="101"/>
  <c r="BN15" i="101"/>
  <c r="BO15" i="101"/>
  <c r="BP15" i="101"/>
  <c r="BN16" i="101"/>
  <c r="BO16" i="101"/>
  <c r="BP16" i="101"/>
  <c r="BN17" i="101"/>
  <c r="BO17" i="101"/>
  <c r="BP17" i="101"/>
  <c r="BN18" i="101"/>
  <c r="BO18" i="101"/>
  <c r="BP18" i="101"/>
  <c r="BN19" i="101"/>
  <c r="BO19" i="101"/>
  <c r="BP19" i="101"/>
  <c r="BN20" i="101"/>
  <c r="BO20" i="101"/>
  <c r="BP20" i="101"/>
  <c r="BN21" i="101"/>
  <c r="BO21" i="101"/>
  <c r="BP21" i="101"/>
  <c r="BN22" i="101"/>
  <c r="BO22" i="101"/>
  <c r="BP22" i="101"/>
  <c r="BN23" i="101"/>
  <c r="BO23" i="101"/>
  <c r="BP23" i="101"/>
  <c r="BN24" i="101"/>
  <c r="BO24" i="101"/>
  <c r="BP24" i="101"/>
  <c r="BN25" i="101"/>
  <c r="BO25" i="101"/>
  <c r="BP25" i="101"/>
  <c r="BN26" i="101"/>
  <c r="BO26" i="101"/>
  <c r="BP26" i="101"/>
  <c r="BN27" i="101"/>
  <c r="BO27" i="101"/>
  <c r="BP27" i="101"/>
  <c r="BN28" i="101"/>
  <c r="BO28" i="101"/>
  <c r="BP28" i="101"/>
  <c r="BN29" i="101"/>
  <c r="BO29" i="101"/>
  <c r="BP29" i="101"/>
  <c r="BN30" i="101"/>
  <c r="BO30" i="101"/>
  <c r="BP30" i="101"/>
  <c r="BN31" i="101"/>
  <c r="BO31" i="101"/>
  <c r="BP31" i="101"/>
  <c r="BN32" i="101"/>
  <c r="BO32" i="101"/>
  <c r="BP32" i="101"/>
  <c r="BN33" i="101"/>
  <c r="BO33" i="101"/>
  <c r="BP33" i="101"/>
  <c r="BN34" i="101"/>
  <c r="BO34" i="101"/>
  <c r="BP34" i="101"/>
  <c r="BN35" i="101"/>
  <c r="BO35" i="101"/>
  <c r="BP35" i="101"/>
  <c r="BN36" i="101"/>
  <c r="BO36" i="101"/>
  <c r="BP36" i="101"/>
  <c r="BN37" i="101"/>
  <c r="BO37" i="101"/>
  <c r="BP37" i="101"/>
  <c r="BN38" i="101"/>
  <c r="BO38" i="101"/>
  <c r="BP38" i="101"/>
  <c r="BN39" i="101"/>
  <c r="BO39" i="101"/>
  <c r="BP39" i="101"/>
  <c r="BN40" i="101"/>
  <c r="BO40" i="101"/>
  <c r="BP40" i="101"/>
  <c r="BN41" i="101"/>
  <c r="BO41" i="101"/>
  <c r="BP41" i="101"/>
  <c r="BN42" i="101"/>
  <c r="BO42" i="101"/>
  <c r="BP42" i="101"/>
  <c r="BN43" i="101"/>
  <c r="BO43" i="101"/>
  <c r="BP43" i="101"/>
  <c r="BN44" i="101"/>
  <c r="BO44" i="101"/>
  <c r="BP44" i="101"/>
  <c r="BN45" i="101"/>
  <c r="BO45" i="101"/>
  <c r="BP45" i="101"/>
  <c r="BN46" i="101"/>
  <c r="BO46" i="101"/>
  <c r="BP46" i="101"/>
  <c r="BN47" i="101"/>
  <c r="BO47" i="101"/>
  <c r="BP47" i="101"/>
  <c r="BN48" i="101"/>
  <c r="BO48" i="101"/>
  <c r="BP48" i="101"/>
  <c r="BN49" i="101"/>
  <c r="BO49" i="101"/>
  <c r="BP49" i="101"/>
  <c r="BN50" i="101"/>
  <c r="BO50" i="101"/>
  <c r="BP50" i="101"/>
  <c r="BN51" i="101"/>
  <c r="BO51" i="101"/>
  <c r="BP51" i="101"/>
  <c r="BN52" i="101"/>
  <c r="BO52" i="101"/>
  <c r="BP52" i="101"/>
  <c r="BN53" i="101"/>
  <c r="BO53" i="101"/>
  <c r="BP53" i="101"/>
  <c r="BN54" i="101"/>
  <c r="BO54" i="101"/>
  <c r="BP54" i="101"/>
  <c r="BN55" i="101"/>
  <c r="BO55" i="101"/>
  <c r="BP55" i="101"/>
  <c r="BN56" i="101"/>
  <c r="BO56" i="101"/>
  <c r="BP56" i="101"/>
  <c r="BN57" i="101"/>
  <c r="BO57" i="101"/>
  <c r="BP57" i="101"/>
  <c r="BN58" i="101"/>
  <c r="BO58" i="101"/>
  <c r="BP58" i="101"/>
  <c r="BN59" i="101"/>
  <c r="BO59" i="101"/>
  <c r="BP59" i="101"/>
  <c r="BN60" i="101"/>
  <c r="BO60" i="101"/>
  <c r="BP60" i="101"/>
  <c r="BN61" i="101"/>
  <c r="BO61" i="101"/>
  <c r="BP61" i="101"/>
  <c r="BN62" i="101"/>
  <c r="BO62" i="101"/>
  <c r="BP62" i="101"/>
  <c r="BN63" i="101"/>
  <c r="BO63" i="101"/>
  <c r="BP63" i="101"/>
  <c r="BN64" i="101"/>
  <c r="BO64" i="101"/>
  <c r="BP64" i="101"/>
  <c r="BN65" i="101"/>
  <c r="BO65" i="101"/>
  <c r="BP65" i="101"/>
  <c r="BN66" i="101"/>
  <c r="BO66" i="101"/>
  <c r="BP66" i="101"/>
  <c r="BN67" i="101"/>
  <c r="BO67" i="101"/>
  <c r="BP67" i="101"/>
  <c r="BN68" i="101"/>
  <c r="BO68" i="101"/>
  <c r="BP68" i="101"/>
  <c r="BN69" i="101"/>
  <c r="BO69" i="101"/>
  <c r="BP69" i="101"/>
  <c r="BN70" i="101"/>
  <c r="BO70" i="101"/>
  <c r="BP70" i="101"/>
  <c r="BN71" i="101"/>
  <c r="BO71" i="101"/>
  <c r="BP71" i="101"/>
  <c r="BN72" i="101"/>
  <c r="BO72" i="101"/>
  <c r="BP72" i="101"/>
  <c r="BN73" i="101"/>
  <c r="BO73" i="101"/>
  <c r="BP73" i="101"/>
  <c r="BN74" i="101"/>
  <c r="BO74" i="101"/>
  <c r="BP74" i="101"/>
  <c r="BN75" i="101"/>
  <c r="BO75" i="101"/>
  <c r="BP75" i="101"/>
  <c r="BN76" i="101"/>
  <c r="BO76" i="101"/>
  <c r="BP76" i="101"/>
  <c r="BN77" i="101"/>
  <c r="BO77" i="101"/>
  <c r="BP77" i="101"/>
  <c r="BN78" i="101"/>
  <c r="BO78" i="101"/>
  <c r="BP78" i="101"/>
  <c r="BN79" i="101"/>
  <c r="BO79" i="101"/>
  <c r="BP79" i="101"/>
  <c r="BN80" i="101"/>
  <c r="BO80" i="101"/>
  <c r="BP80" i="101"/>
  <c r="BN81" i="101"/>
  <c r="BO81" i="101"/>
  <c r="BP81" i="101"/>
  <c r="BN82" i="101"/>
  <c r="BO82" i="101"/>
  <c r="BP82" i="101"/>
  <c r="BN83" i="101"/>
  <c r="BO83" i="101"/>
  <c r="BP83" i="101"/>
  <c r="BN84" i="101"/>
  <c r="BO84" i="101"/>
  <c r="BP84" i="101"/>
  <c r="BN85" i="101"/>
  <c r="BO85" i="101"/>
  <c r="BP85" i="101"/>
  <c r="BN86" i="101"/>
  <c r="BO86" i="101"/>
  <c r="BP86" i="101"/>
  <c r="BN87" i="101"/>
  <c r="BO87" i="101"/>
  <c r="BP87" i="101"/>
  <c r="BN88" i="101"/>
  <c r="BO88" i="101"/>
  <c r="BP88" i="101"/>
  <c r="BN89" i="101"/>
  <c r="BO89" i="101"/>
  <c r="BP89" i="101"/>
  <c r="BN90" i="101"/>
  <c r="BO90" i="101"/>
  <c r="BP90" i="101"/>
  <c r="BN91" i="101"/>
  <c r="BO91" i="101"/>
  <c r="BP91" i="101"/>
  <c r="BN92" i="101"/>
  <c r="BO92" i="101"/>
  <c r="BP92" i="101"/>
  <c r="BN93" i="101"/>
  <c r="BO93" i="101"/>
  <c r="BP93" i="101"/>
  <c r="BN94" i="101"/>
  <c r="BO94" i="101"/>
  <c r="BP94" i="101"/>
  <c r="BN95" i="101"/>
  <c r="BO95" i="101"/>
  <c r="BP95" i="101"/>
  <c r="BN96" i="101"/>
  <c r="BO96" i="101"/>
  <c r="BP96" i="101"/>
  <c r="BN97" i="101"/>
  <c r="BO97" i="101"/>
  <c r="BP97" i="101"/>
  <c r="BN98" i="101"/>
  <c r="BO98" i="101"/>
  <c r="BP98" i="101"/>
  <c r="BN99" i="101"/>
  <c r="BO99" i="101"/>
  <c r="BP99" i="101"/>
  <c r="BN100" i="101"/>
  <c r="BO100" i="101"/>
  <c r="BP100" i="101"/>
  <c r="BN101" i="101"/>
  <c r="BO101" i="101"/>
  <c r="BP101" i="101"/>
  <c r="BN102" i="101"/>
  <c r="BO102" i="101"/>
  <c r="BP102" i="101"/>
  <c r="BN103" i="101"/>
  <c r="BO103" i="101"/>
  <c r="BP103" i="101"/>
  <c r="BN104" i="101"/>
  <c r="BO104" i="101"/>
  <c r="BP104" i="101"/>
  <c r="BN105" i="101"/>
  <c r="BO105" i="101"/>
  <c r="BP105" i="101"/>
  <c r="BN106" i="101"/>
  <c r="BO106" i="101"/>
  <c r="BP106" i="101"/>
  <c r="BN107" i="101"/>
  <c r="BO107" i="101"/>
  <c r="BP107" i="101"/>
  <c r="BN108" i="101"/>
  <c r="BO108" i="101"/>
  <c r="BP108" i="101"/>
  <c r="BN109" i="101"/>
  <c r="BO109" i="101"/>
  <c r="BP109" i="101"/>
  <c r="BN110" i="101"/>
  <c r="BO110" i="101"/>
  <c r="BP110" i="101"/>
  <c r="BN111" i="101"/>
  <c r="BO111" i="101"/>
  <c r="BP111" i="101"/>
  <c r="BN112" i="101"/>
  <c r="BO112" i="101"/>
  <c r="BP112" i="101"/>
  <c r="BN113" i="101"/>
  <c r="BO113" i="101"/>
  <c r="BP113" i="101"/>
  <c r="BN114" i="101"/>
  <c r="BO114" i="101"/>
  <c r="BP114" i="101"/>
  <c r="BN115" i="101"/>
  <c r="BO115" i="101"/>
  <c r="BP115" i="101"/>
  <c r="BN116" i="101"/>
  <c r="BO116" i="101"/>
  <c r="BP116" i="101"/>
  <c r="BN117" i="101"/>
  <c r="BO117" i="101"/>
  <c r="BP117" i="101"/>
  <c r="BN118" i="101"/>
  <c r="BO118" i="101"/>
  <c r="BP118" i="101"/>
  <c r="BN119" i="101"/>
  <c r="BO119" i="101"/>
  <c r="BP119" i="101"/>
  <c r="BN120" i="101"/>
  <c r="BO120" i="101"/>
  <c r="BP120" i="101"/>
  <c r="BN121" i="101"/>
  <c r="BO121" i="101"/>
  <c r="BP121" i="101"/>
  <c r="BN122" i="101"/>
  <c r="BO122" i="101"/>
  <c r="BP122" i="101"/>
  <c r="BN123" i="101"/>
  <c r="BO123" i="101"/>
  <c r="BP123" i="101"/>
  <c r="BN124" i="101"/>
  <c r="BO124" i="101"/>
  <c r="BP124" i="101"/>
  <c r="BN125" i="101"/>
  <c r="BO125" i="101"/>
  <c r="BP125" i="101"/>
  <c r="BN126" i="101"/>
  <c r="BO126" i="101"/>
  <c r="BP126" i="101"/>
  <c r="BN127" i="101"/>
  <c r="BO127" i="101"/>
  <c r="BP127" i="101"/>
  <c r="BN128" i="101"/>
  <c r="BO128" i="101"/>
  <c r="BP128" i="101"/>
  <c r="BN129" i="101"/>
  <c r="BO129" i="101"/>
  <c r="BP129" i="101"/>
  <c r="BN130" i="101"/>
  <c r="BO130" i="101"/>
  <c r="BP130" i="101"/>
  <c r="BN131" i="101"/>
  <c r="BO131" i="101"/>
  <c r="BP131" i="101"/>
  <c r="BN132" i="101"/>
  <c r="BO132" i="101"/>
  <c r="BP132" i="101"/>
  <c r="BN133" i="101"/>
  <c r="BO133" i="101"/>
  <c r="BP133" i="101"/>
  <c r="BN134" i="101"/>
  <c r="BO134" i="101"/>
  <c r="BP134" i="101"/>
  <c r="BN135" i="101"/>
  <c r="BO135" i="101"/>
  <c r="BP135" i="101"/>
  <c r="BN136" i="101"/>
  <c r="BO136" i="101"/>
  <c r="BP136" i="101"/>
  <c r="BN137" i="101"/>
  <c r="BO137" i="101"/>
  <c r="BP137" i="101"/>
  <c r="BN138" i="101"/>
  <c r="BO138" i="101"/>
  <c r="BP138" i="101"/>
  <c r="BN139" i="101"/>
  <c r="BO139" i="101"/>
  <c r="BP139" i="101"/>
  <c r="BN140" i="101"/>
  <c r="BO140" i="101"/>
  <c r="BP140" i="101"/>
  <c r="BN141" i="101"/>
  <c r="BO141" i="101"/>
  <c r="BP141" i="101"/>
  <c r="BP5" i="101"/>
  <c r="BO5" i="101"/>
  <c r="BN5" i="101"/>
  <c r="BH111" i="101"/>
  <c r="BK111" i="101" s="1"/>
  <c r="BM111" i="101" s="1"/>
  <c r="BI111" i="101"/>
  <c r="BJ111" i="101"/>
  <c r="BH112" i="101"/>
  <c r="BK112" i="101" s="1"/>
  <c r="BM112" i="101" s="1"/>
  <c r="BI112" i="101"/>
  <c r="BJ112" i="101"/>
  <c r="BH113" i="101"/>
  <c r="BK113" i="101" s="1"/>
  <c r="BM113" i="101" s="1"/>
  <c r="BI113" i="101"/>
  <c r="BJ113" i="101"/>
  <c r="BH114" i="101"/>
  <c r="BK114" i="101" s="1"/>
  <c r="BM114" i="101" s="1"/>
  <c r="BI114" i="101"/>
  <c r="BJ114" i="101"/>
  <c r="BH115" i="101"/>
  <c r="BK115" i="101" s="1"/>
  <c r="BM115" i="101" s="1"/>
  <c r="BI115" i="101"/>
  <c r="BJ115" i="101"/>
  <c r="BH116" i="101"/>
  <c r="BK116" i="101" s="1"/>
  <c r="BM116" i="101" s="1"/>
  <c r="BI116" i="101"/>
  <c r="BJ116" i="101"/>
  <c r="BH117" i="101"/>
  <c r="BK117" i="101" s="1"/>
  <c r="BM117" i="101" s="1"/>
  <c r="BI117" i="101"/>
  <c r="BJ117" i="101"/>
  <c r="BH118" i="101"/>
  <c r="BK118" i="101" s="1"/>
  <c r="BM118" i="101" s="1"/>
  <c r="BI118" i="101"/>
  <c r="BJ118" i="101"/>
  <c r="BH119" i="101"/>
  <c r="BK119" i="101" s="1"/>
  <c r="BM119" i="101" s="1"/>
  <c r="BI119" i="101"/>
  <c r="BJ119" i="101"/>
  <c r="BH120" i="101"/>
  <c r="BK120" i="101" s="1"/>
  <c r="BM120" i="101" s="1"/>
  <c r="BI120" i="101"/>
  <c r="BJ120" i="101"/>
  <c r="BH121" i="101"/>
  <c r="BK121" i="101" s="1"/>
  <c r="BM121" i="101" s="1"/>
  <c r="BI121" i="101"/>
  <c r="BJ121" i="101"/>
  <c r="BH122" i="101"/>
  <c r="BK122" i="101" s="1"/>
  <c r="BM122" i="101" s="1"/>
  <c r="BI122" i="101"/>
  <c r="BJ122" i="101"/>
  <c r="BH123" i="101"/>
  <c r="BK123" i="101" s="1"/>
  <c r="BM123" i="101" s="1"/>
  <c r="BI123" i="101"/>
  <c r="BJ123" i="101"/>
  <c r="BH124" i="101"/>
  <c r="BK124" i="101" s="1"/>
  <c r="BM124" i="101" s="1"/>
  <c r="BI124" i="101"/>
  <c r="BJ124" i="101"/>
  <c r="BH125" i="101"/>
  <c r="BK125" i="101" s="1"/>
  <c r="BM125" i="101" s="1"/>
  <c r="BI125" i="101"/>
  <c r="BJ125" i="101"/>
  <c r="BH126" i="101"/>
  <c r="BK126" i="101" s="1"/>
  <c r="BM126" i="101" s="1"/>
  <c r="BI126" i="101"/>
  <c r="BJ126" i="101"/>
  <c r="BH127" i="101"/>
  <c r="BK127" i="101" s="1"/>
  <c r="BM127" i="101" s="1"/>
  <c r="BI127" i="101"/>
  <c r="BJ127" i="101"/>
  <c r="BH128" i="101"/>
  <c r="BK128" i="101" s="1"/>
  <c r="BM128" i="101" s="1"/>
  <c r="BI128" i="101"/>
  <c r="BJ128" i="101"/>
  <c r="BH129" i="101"/>
  <c r="BK129" i="101" s="1"/>
  <c r="BM129" i="101" s="1"/>
  <c r="BI129" i="101"/>
  <c r="BJ129" i="101"/>
  <c r="BH130" i="101"/>
  <c r="BK130" i="101" s="1"/>
  <c r="BM130" i="101" s="1"/>
  <c r="BI130" i="101"/>
  <c r="BJ130" i="101"/>
  <c r="BH131" i="101"/>
  <c r="BK131" i="101" s="1"/>
  <c r="BM131" i="101" s="1"/>
  <c r="BI131" i="101"/>
  <c r="BJ131" i="101"/>
  <c r="BH132" i="101"/>
  <c r="BK132" i="101" s="1"/>
  <c r="BM132" i="101" s="1"/>
  <c r="BI132" i="101"/>
  <c r="BJ132" i="101"/>
  <c r="BH133" i="101"/>
  <c r="BK133" i="101" s="1"/>
  <c r="BM133" i="101" s="1"/>
  <c r="BI133" i="101"/>
  <c r="BJ133" i="101"/>
  <c r="BH134" i="101"/>
  <c r="BK134" i="101" s="1"/>
  <c r="BM134" i="101" s="1"/>
  <c r="BI134" i="101"/>
  <c r="BJ134" i="101"/>
  <c r="BH135" i="101"/>
  <c r="BK135" i="101" s="1"/>
  <c r="BM135" i="101" s="1"/>
  <c r="BI135" i="101"/>
  <c r="BJ135" i="101"/>
  <c r="BH136" i="101"/>
  <c r="BK136" i="101" s="1"/>
  <c r="BM136" i="101" s="1"/>
  <c r="BI136" i="101"/>
  <c r="BJ136" i="101"/>
  <c r="BH137" i="101"/>
  <c r="BK137" i="101" s="1"/>
  <c r="BM137" i="101" s="1"/>
  <c r="BI137" i="101"/>
  <c r="BJ137" i="101"/>
  <c r="BH138" i="101"/>
  <c r="BK138" i="101" s="1"/>
  <c r="BM138" i="101" s="1"/>
  <c r="BI138" i="101"/>
  <c r="BJ138" i="101"/>
  <c r="BH139" i="101"/>
  <c r="BK139" i="101" s="1"/>
  <c r="BM139" i="101" s="1"/>
  <c r="BI139" i="101"/>
  <c r="BJ139" i="101"/>
  <c r="BH140" i="101"/>
  <c r="BK140" i="101" s="1"/>
  <c r="BM140" i="101" s="1"/>
  <c r="BI140" i="101"/>
  <c r="BJ140" i="101"/>
  <c r="BH141" i="101"/>
  <c r="BK141" i="101" s="1"/>
  <c r="BM141" i="101" s="1"/>
  <c r="BI141" i="101"/>
  <c r="BJ141" i="101"/>
  <c r="BK6" i="101"/>
  <c r="BK7" i="101"/>
  <c r="BK8" i="101"/>
  <c r="BK9" i="101"/>
  <c r="BK10" i="101"/>
  <c r="BK11" i="101"/>
  <c r="BK12" i="101"/>
  <c r="BK13" i="101"/>
  <c r="BK14" i="101"/>
  <c r="BK15" i="101"/>
  <c r="BK16" i="101"/>
  <c r="BK17" i="101"/>
  <c r="BK18" i="101"/>
  <c r="BK19" i="101"/>
  <c r="BK20" i="101"/>
  <c r="BK21" i="101"/>
  <c r="BK22" i="101"/>
  <c r="BK23" i="101"/>
  <c r="BK24" i="101"/>
  <c r="BK25" i="101"/>
  <c r="BK26" i="101"/>
  <c r="BK27" i="101"/>
  <c r="BK28" i="101"/>
  <c r="BK29" i="101"/>
  <c r="BK30" i="101"/>
  <c r="BK31" i="101"/>
  <c r="BK32" i="101"/>
  <c r="BK33" i="101"/>
  <c r="BK34" i="101"/>
  <c r="BK35" i="101"/>
  <c r="BK36" i="101"/>
  <c r="BK37" i="101"/>
  <c r="BK38" i="101"/>
  <c r="BK39" i="101"/>
  <c r="BK40" i="101"/>
  <c r="BK41" i="101"/>
  <c r="BK42" i="101"/>
  <c r="BK43" i="101"/>
  <c r="BK44" i="101"/>
  <c r="BK45" i="101"/>
  <c r="BK46" i="101"/>
  <c r="BK47" i="101"/>
  <c r="BK48" i="101"/>
  <c r="BK49" i="101"/>
  <c r="BK50" i="101"/>
  <c r="BK51" i="101"/>
  <c r="BK52" i="101"/>
  <c r="BK53" i="101"/>
  <c r="BK54" i="101"/>
  <c r="BK55" i="101"/>
  <c r="BK56" i="101"/>
  <c r="BK57" i="101"/>
  <c r="BK58" i="101"/>
  <c r="BK59" i="101"/>
  <c r="BK60" i="101"/>
  <c r="BK61" i="101"/>
  <c r="BK62" i="101"/>
  <c r="BK63" i="101"/>
  <c r="BK64" i="101"/>
  <c r="BK65" i="101"/>
  <c r="BK66" i="101"/>
  <c r="BK67" i="101"/>
  <c r="BK68" i="101"/>
  <c r="BK69" i="101"/>
  <c r="BK70" i="101"/>
  <c r="BK71" i="101"/>
  <c r="BK72" i="101"/>
  <c r="BK73" i="101"/>
  <c r="BK74" i="101"/>
  <c r="BK75" i="101"/>
  <c r="BK76" i="101"/>
  <c r="BK77" i="101"/>
  <c r="BK78" i="101"/>
  <c r="BK79" i="101"/>
  <c r="BK80" i="101"/>
  <c r="BK81" i="101"/>
  <c r="BK82" i="101"/>
  <c r="BK83" i="101"/>
  <c r="BK84" i="101"/>
  <c r="BK85" i="101"/>
  <c r="BK86" i="101"/>
  <c r="BK87" i="101"/>
  <c r="BK88" i="101"/>
  <c r="BK89" i="101"/>
  <c r="BK90" i="101"/>
  <c r="BK91" i="101"/>
  <c r="BM91" i="101" s="1"/>
  <c r="BK92" i="101"/>
  <c r="BM92" i="101" s="1"/>
  <c r="BK93" i="101"/>
  <c r="BM93" i="101" s="1"/>
  <c r="BK94" i="101"/>
  <c r="BM94" i="101" s="1"/>
  <c r="BK95" i="101"/>
  <c r="BM95" i="101" s="1"/>
  <c r="BK96" i="101"/>
  <c r="BM96" i="101" s="1"/>
  <c r="BK97" i="101"/>
  <c r="BM97" i="101" s="1"/>
  <c r="BK98" i="101"/>
  <c r="BM98" i="101" s="1"/>
  <c r="BK99" i="101"/>
  <c r="BM99" i="101" s="1"/>
  <c r="BK100" i="101"/>
  <c r="BM100" i="101" s="1"/>
  <c r="BK101" i="101"/>
  <c r="BM101" i="101" s="1"/>
  <c r="BK102" i="101"/>
  <c r="BM102" i="101" s="1"/>
  <c r="BK103" i="101"/>
  <c r="BM103" i="101" s="1"/>
  <c r="BK104" i="101"/>
  <c r="BM104" i="101" s="1"/>
  <c r="BK105" i="101"/>
  <c r="BM105" i="101" s="1"/>
  <c r="BK106" i="101"/>
  <c r="BM106" i="101" s="1"/>
  <c r="BK107" i="101"/>
  <c r="BM107" i="101" s="1"/>
  <c r="BK108" i="101"/>
  <c r="BM108" i="101" s="1"/>
  <c r="BK109" i="101"/>
  <c r="BM109" i="101" s="1"/>
  <c r="BK110" i="101"/>
  <c r="BM110" i="101" s="1"/>
  <c r="BK5" i="101"/>
  <c r="BM5" i="101" s="1"/>
  <c r="BI6" i="101"/>
  <c r="BI7" i="101"/>
  <c r="BI8" i="101"/>
  <c r="BI9" i="101"/>
  <c r="BI10" i="101"/>
  <c r="BI11" i="101"/>
  <c r="BI12" i="101"/>
  <c r="BI13" i="101"/>
  <c r="BI14" i="101"/>
  <c r="BI15" i="101"/>
  <c r="BI16" i="101"/>
  <c r="BI17" i="101"/>
  <c r="BI18" i="101"/>
  <c r="BI19" i="101"/>
  <c r="BI20" i="101"/>
  <c r="BI21" i="101"/>
  <c r="BI22" i="101"/>
  <c r="BI23" i="101"/>
  <c r="BI24" i="101"/>
  <c r="BI25" i="101"/>
  <c r="BI26" i="101"/>
  <c r="BI27" i="101"/>
  <c r="BI28" i="101"/>
  <c r="BI29" i="101"/>
  <c r="BI30" i="101"/>
  <c r="BI31" i="101"/>
  <c r="BI32" i="101"/>
  <c r="BI33" i="101"/>
  <c r="BI34" i="101"/>
  <c r="BI35" i="101"/>
  <c r="BI36" i="101"/>
  <c r="BI37" i="101"/>
  <c r="BI38" i="101"/>
  <c r="BI39" i="101"/>
  <c r="BI40" i="101"/>
  <c r="BI41" i="101"/>
  <c r="BI42" i="101"/>
  <c r="BI43" i="101"/>
  <c r="BI44" i="101"/>
  <c r="BI45" i="101"/>
  <c r="BI46" i="101"/>
  <c r="BI47" i="101"/>
  <c r="BI48" i="101"/>
  <c r="BI49" i="101"/>
  <c r="BI50" i="101"/>
  <c r="BI51" i="101"/>
  <c r="BI52" i="101"/>
  <c r="BI53" i="101"/>
  <c r="BI54" i="101"/>
  <c r="BI55" i="101"/>
  <c r="BI56" i="101"/>
  <c r="BI57" i="101"/>
  <c r="BI58" i="101"/>
  <c r="BI59" i="101"/>
  <c r="BI60" i="101"/>
  <c r="BI61" i="101"/>
  <c r="BI62" i="101"/>
  <c r="BI63" i="101"/>
  <c r="BI64" i="101"/>
  <c r="BI65" i="101"/>
  <c r="BI66" i="101"/>
  <c r="BI67" i="101"/>
  <c r="BI68" i="101"/>
  <c r="BI69" i="101"/>
  <c r="BI70" i="101"/>
  <c r="BI71" i="101"/>
  <c r="BI72" i="101"/>
  <c r="BI73" i="101"/>
  <c r="BI74" i="101"/>
  <c r="BI75" i="101"/>
  <c r="BI76" i="101"/>
  <c r="BI77" i="101"/>
  <c r="BI78" i="101"/>
  <c r="BI79" i="101"/>
  <c r="BI80" i="101"/>
  <c r="BI81" i="101"/>
  <c r="BI82" i="101"/>
  <c r="BI83" i="101"/>
  <c r="BI84" i="101"/>
  <c r="BI85" i="101"/>
  <c r="BI86" i="101"/>
  <c r="BI87" i="101"/>
  <c r="BI88" i="101"/>
  <c r="BI89" i="101"/>
  <c r="BI90" i="101"/>
  <c r="BI91" i="101"/>
  <c r="BI92" i="101"/>
  <c r="BI93" i="101"/>
  <c r="BI94" i="101"/>
  <c r="BI95" i="101"/>
  <c r="BI96" i="101"/>
  <c r="BI97" i="101"/>
  <c r="BI98" i="101"/>
  <c r="BI99" i="101"/>
  <c r="BI100" i="101"/>
  <c r="BI101" i="101"/>
  <c r="BI102" i="101"/>
  <c r="BI103" i="101"/>
  <c r="BI104" i="101"/>
  <c r="BI105" i="101"/>
  <c r="BI106" i="101"/>
  <c r="BI107" i="101"/>
  <c r="BI108" i="101"/>
  <c r="BI109" i="101"/>
  <c r="BI110" i="101"/>
  <c r="BI5" i="101"/>
  <c r="BJ6" i="101"/>
  <c r="BJ7" i="101"/>
  <c r="BJ8" i="101"/>
  <c r="BJ9" i="101"/>
  <c r="BJ10" i="101"/>
  <c r="BJ11" i="101"/>
  <c r="BJ12" i="101"/>
  <c r="BJ13" i="101"/>
  <c r="BJ14" i="101"/>
  <c r="BJ15" i="101"/>
  <c r="BJ16" i="101"/>
  <c r="BJ17" i="101"/>
  <c r="BJ18" i="101"/>
  <c r="BJ19" i="101"/>
  <c r="BJ20" i="101"/>
  <c r="BJ21" i="101"/>
  <c r="BJ22" i="101"/>
  <c r="BJ23" i="101"/>
  <c r="BJ24" i="101"/>
  <c r="BJ25" i="101"/>
  <c r="BJ26" i="101"/>
  <c r="BJ27" i="101"/>
  <c r="BJ28" i="101"/>
  <c r="BJ29" i="101"/>
  <c r="BJ30" i="101"/>
  <c r="BJ31" i="101"/>
  <c r="BJ32" i="101"/>
  <c r="BJ33" i="101"/>
  <c r="BJ34" i="101"/>
  <c r="BJ35" i="101"/>
  <c r="BJ36" i="101"/>
  <c r="BJ37" i="101"/>
  <c r="BJ38" i="101"/>
  <c r="BJ39" i="101"/>
  <c r="BJ40" i="101"/>
  <c r="BJ41" i="101"/>
  <c r="BJ42" i="101"/>
  <c r="BJ43" i="101"/>
  <c r="BJ44" i="101"/>
  <c r="BJ45" i="101"/>
  <c r="BJ46" i="101"/>
  <c r="BJ47" i="101"/>
  <c r="BJ48" i="101"/>
  <c r="BJ49" i="101"/>
  <c r="BJ50" i="101"/>
  <c r="BJ51" i="101"/>
  <c r="BJ52" i="101"/>
  <c r="BJ53" i="101"/>
  <c r="BJ54" i="101"/>
  <c r="BJ55" i="101"/>
  <c r="BJ56" i="101"/>
  <c r="BJ57" i="101"/>
  <c r="BJ58" i="101"/>
  <c r="BJ59" i="101"/>
  <c r="BJ60" i="101"/>
  <c r="BJ61" i="101"/>
  <c r="BJ62" i="101"/>
  <c r="BJ63" i="101"/>
  <c r="BJ64" i="101"/>
  <c r="BJ65" i="101"/>
  <c r="BJ66" i="101"/>
  <c r="BJ67" i="101"/>
  <c r="BJ68" i="101"/>
  <c r="BJ69" i="101"/>
  <c r="BJ70" i="101"/>
  <c r="BJ71" i="101"/>
  <c r="BJ72" i="101"/>
  <c r="BJ73" i="101"/>
  <c r="BJ74" i="101"/>
  <c r="BJ75" i="101"/>
  <c r="BJ76" i="101"/>
  <c r="BJ77" i="101"/>
  <c r="BJ78" i="101"/>
  <c r="BJ79" i="101"/>
  <c r="BJ80" i="101"/>
  <c r="BJ81" i="101"/>
  <c r="BJ82" i="101"/>
  <c r="BJ83" i="101"/>
  <c r="BJ84" i="101"/>
  <c r="BJ85" i="101"/>
  <c r="BJ86" i="101"/>
  <c r="BJ87" i="101"/>
  <c r="BJ88" i="101"/>
  <c r="BJ89" i="101"/>
  <c r="BJ90" i="101"/>
  <c r="BJ91" i="101"/>
  <c r="BJ92" i="101"/>
  <c r="BJ93" i="101"/>
  <c r="BJ94" i="101"/>
  <c r="BJ95" i="101"/>
  <c r="BJ96" i="101"/>
  <c r="BJ97" i="101"/>
  <c r="BJ98" i="101"/>
  <c r="BJ99" i="101"/>
  <c r="BJ100" i="101"/>
  <c r="BJ101" i="101"/>
  <c r="BJ102" i="101"/>
  <c r="BJ103" i="101"/>
  <c r="BJ104" i="101"/>
  <c r="BJ105" i="101"/>
  <c r="BJ106" i="101"/>
  <c r="BJ107" i="101"/>
  <c r="BJ108" i="101"/>
  <c r="BJ109" i="101"/>
  <c r="BJ110" i="101"/>
  <c r="BJ5" i="101"/>
  <c r="BM79" i="101" l="1"/>
  <c r="BM67" i="101"/>
  <c r="BM59" i="101"/>
  <c r="BM47" i="101"/>
  <c r="BM35" i="101"/>
  <c r="BM23" i="101"/>
  <c r="BM15" i="101"/>
  <c r="BM83" i="101"/>
  <c r="BM71" i="101"/>
  <c r="BM63" i="101"/>
  <c r="BM51" i="101"/>
  <c r="BM43" i="101"/>
  <c r="BM27" i="101"/>
  <c r="BM7" i="101"/>
  <c r="BM87" i="101"/>
  <c r="BM75" i="101"/>
  <c r="BM55" i="101"/>
  <c r="BM39" i="101"/>
  <c r="BM31" i="101"/>
  <c r="BM19" i="101"/>
  <c r="BM11" i="101"/>
  <c r="BM88" i="101"/>
  <c r="BM84" i="101"/>
  <c r="BM80" i="101"/>
  <c r="BM76" i="101"/>
  <c r="BM72" i="101"/>
  <c r="BM68" i="101"/>
  <c r="BM64" i="101"/>
  <c r="BM60" i="101"/>
  <c r="BM56" i="101"/>
  <c r="BM52" i="101"/>
  <c r="BM48" i="101"/>
  <c r="BM44" i="101"/>
  <c r="BM40" i="101"/>
  <c r="BM36" i="101"/>
  <c r="BM32" i="101"/>
  <c r="BM28" i="101"/>
  <c r="BM24" i="101"/>
  <c r="BM20" i="101"/>
  <c r="BM16" i="101"/>
  <c r="BM12" i="101"/>
  <c r="BM8" i="101"/>
  <c r="BM89" i="101"/>
  <c r="BM85" i="101"/>
  <c r="BM81" i="101"/>
  <c r="BM77" i="101"/>
  <c r="BM73" i="101"/>
  <c r="BM69" i="101"/>
  <c r="BM65" i="101"/>
  <c r="BM61" i="101"/>
  <c r="BM57" i="101"/>
  <c r="BM53" i="101"/>
  <c r="BM49" i="101"/>
  <c r="BM45" i="101"/>
  <c r="BM41" i="101"/>
  <c r="BM37" i="101"/>
  <c r="BM33" i="101"/>
  <c r="BM29" i="101"/>
  <c r="BM25" i="101"/>
  <c r="BM21" i="101"/>
  <c r="BM17" i="101"/>
  <c r="BM13" i="101"/>
  <c r="BM9" i="101"/>
  <c r="BM90" i="101"/>
  <c r="BM86" i="101"/>
  <c r="BM82" i="101"/>
  <c r="BM78" i="101"/>
  <c r="BM74" i="101"/>
  <c r="BM70" i="101"/>
  <c r="BM66" i="101"/>
  <c r="BM62" i="101"/>
  <c r="BM58" i="101"/>
  <c r="BM54" i="101"/>
  <c r="BM50" i="101"/>
  <c r="BM46" i="101"/>
  <c r="BM42" i="101"/>
  <c r="BM38" i="101"/>
  <c r="BM34" i="101"/>
  <c r="BM30" i="101"/>
  <c r="BM26" i="101"/>
  <c r="BM22" i="101"/>
  <c r="BM18" i="101"/>
  <c r="BM14" i="101"/>
  <c r="BM10" i="101"/>
  <c r="BM6" i="101"/>
  <c r="BH6" i="101"/>
  <c r="BH7" i="101"/>
  <c r="BH8" i="101"/>
  <c r="BH9" i="101"/>
  <c r="BH10" i="101"/>
  <c r="BH11" i="101"/>
  <c r="BH12" i="101"/>
  <c r="BH13" i="101"/>
  <c r="BH14" i="101"/>
  <c r="BH15" i="101"/>
  <c r="BH16" i="101"/>
  <c r="BH17" i="101"/>
  <c r="BH18" i="101"/>
  <c r="BH19" i="101"/>
  <c r="BH20" i="101"/>
  <c r="BH21" i="101"/>
  <c r="BH22" i="101"/>
  <c r="BH23" i="101"/>
  <c r="BH24" i="101"/>
  <c r="BH25" i="101"/>
  <c r="BH26" i="101"/>
  <c r="BH27" i="101"/>
  <c r="BH28" i="101"/>
  <c r="BH29" i="101"/>
  <c r="BH30" i="101"/>
  <c r="BH31" i="101"/>
  <c r="BH32" i="101"/>
  <c r="BH33" i="101"/>
  <c r="BH34" i="101"/>
  <c r="BH35" i="101"/>
  <c r="BH36" i="101"/>
  <c r="BH37" i="101"/>
  <c r="BH38" i="101"/>
  <c r="BH39" i="101"/>
  <c r="BH40" i="101"/>
  <c r="BH41" i="101"/>
  <c r="BH42" i="101"/>
  <c r="BH43" i="101"/>
  <c r="BH44" i="101"/>
  <c r="BH45" i="101"/>
  <c r="BH46" i="101"/>
  <c r="BH47" i="101"/>
  <c r="BH48" i="101"/>
  <c r="BH49" i="101"/>
  <c r="BH50" i="101"/>
  <c r="BH51" i="101"/>
  <c r="BH52" i="101"/>
  <c r="BH53" i="101"/>
  <c r="BH54" i="101"/>
  <c r="BH55" i="101"/>
  <c r="BH56" i="101"/>
  <c r="BH57" i="101"/>
  <c r="BH58" i="101"/>
  <c r="BH59" i="101"/>
  <c r="BH60" i="101"/>
  <c r="BH61" i="101"/>
  <c r="BH62" i="101"/>
  <c r="BH63" i="101"/>
  <c r="BH64" i="101"/>
  <c r="BH65" i="101"/>
  <c r="BH66" i="101"/>
  <c r="BH67" i="101"/>
  <c r="BH68" i="101"/>
  <c r="BH69" i="101"/>
  <c r="BH70" i="101"/>
  <c r="BH71" i="101"/>
  <c r="BH72" i="101"/>
  <c r="BH73" i="101"/>
  <c r="BH74" i="101"/>
  <c r="BH75" i="101"/>
  <c r="BH76" i="101"/>
  <c r="BH77" i="101"/>
  <c r="BH78" i="101"/>
  <c r="BH79" i="101"/>
  <c r="BH80" i="101"/>
  <c r="BH81" i="101"/>
  <c r="BH82" i="101"/>
  <c r="BH83" i="101"/>
  <c r="BH84" i="101"/>
  <c r="BH85" i="101"/>
  <c r="BH86" i="101"/>
  <c r="BH87" i="101"/>
  <c r="BH88" i="101"/>
  <c r="BH89" i="101"/>
  <c r="BH90" i="101"/>
  <c r="BH91" i="101"/>
  <c r="BH92" i="101"/>
  <c r="BH93" i="101"/>
  <c r="BH94" i="101"/>
  <c r="BH95" i="101"/>
  <c r="BH96" i="101"/>
  <c r="BH97" i="101"/>
  <c r="BH98" i="101"/>
  <c r="BH99" i="101"/>
  <c r="BH100" i="101"/>
  <c r="BH101" i="101"/>
  <c r="BH102" i="101"/>
  <c r="BH103" i="101"/>
  <c r="BH104" i="101"/>
  <c r="BH105" i="101"/>
  <c r="BH106" i="101"/>
  <c r="BH107" i="101"/>
  <c r="BH108" i="101"/>
  <c r="BH109" i="101"/>
  <c r="BH110" i="101"/>
  <c r="BH5" i="101"/>
  <c r="J7" i="101"/>
  <c r="J8" i="101"/>
  <c r="J9" i="101"/>
  <c r="J10" i="101"/>
  <c r="J11" i="101"/>
  <c r="J12" i="101"/>
  <c r="J13" i="101"/>
  <c r="J14" i="101"/>
  <c r="J15" i="101"/>
  <c r="J16" i="101"/>
  <c r="J17" i="101"/>
  <c r="J18" i="101"/>
  <c r="J19" i="101"/>
  <c r="J20" i="101"/>
  <c r="J21" i="101"/>
  <c r="J22" i="101"/>
  <c r="J6" i="101"/>
  <c r="H7" i="101" l="1"/>
  <c r="H8" i="101"/>
  <c r="H9" i="101"/>
  <c r="H10" i="101"/>
  <c r="H11" i="101"/>
  <c r="H12" i="101"/>
  <c r="H13" i="101"/>
  <c r="AJ35" i="101" s="1"/>
  <c r="H14" i="101"/>
  <c r="H15" i="101"/>
  <c r="AJ67" i="101" s="1"/>
  <c r="H16" i="101"/>
  <c r="H17" i="101"/>
  <c r="H18" i="101"/>
  <c r="AJ99" i="101" s="1"/>
  <c r="H19" i="101"/>
  <c r="H20" i="101"/>
  <c r="H21" i="101"/>
  <c r="H22" i="101"/>
  <c r="H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6" i="101"/>
  <c r="E7" i="101"/>
  <c r="E8" i="101"/>
  <c r="E9" i="101"/>
  <c r="E10" i="101"/>
  <c r="E11" i="101"/>
  <c r="E12" i="101"/>
  <c r="E13" i="101"/>
  <c r="E14" i="101"/>
  <c r="E15" i="101"/>
  <c r="E16" i="101"/>
  <c r="E17" i="101"/>
  <c r="E18" i="101"/>
  <c r="E19" i="101"/>
  <c r="E20" i="101"/>
  <c r="E21" i="101"/>
  <c r="E22" i="101"/>
  <c r="E6" i="101"/>
  <c r="AW35" i="101" l="1"/>
  <c r="AV35" i="101"/>
  <c r="AW99" i="101"/>
  <c r="AV99" i="101"/>
  <c r="AJ15" i="101"/>
  <c r="AW67" i="101"/>
  <c r="AV67" i="101"/>
  <c r="AJ51" i="101"/>
  <c r="AL51" i="101" s="1"/>
  <c r="AJ79" i="101"/>
  <c r="AJ47" i="101"/>
  <c r="AN15" i="101"/>
  <c r="AL15" i="101"/>
  <c r="AK15" i="101" s="1"/>
  <c r="AN47" i="101"/>
  <c r="AP47" i="101" s="1"/>
  <c r="AQ47" i="101" s="1"/>
  <c r="AL47" i="101"/>
  <c r="AN67" i="101"/>
  <c r="AL67" i="101"/>
  <c r="AJ83" i="101"/>
  <c r="AJ19" i="101"/>
  <c r="AJ5" i="101"/>
  <c r="AJ95" i="101"/>
  <c r="AJ63" i="101"/>
  <c r="AJ31" i="101"/>
  <c r="AJ8" i="101"/>
  <c r="AJ12" i="101"/>
  <c r="AJ16" i="101"/>
  <c r="AJ20" i="101"/>
  <c r="AJ24" i="101"/>
  <c r="AJ28" i="101"/>
  <c r="AJ32" i="101"/>
  <c r="AJ36" i="101"/>
  <c r="AJ40" i="101"/>
  <c r="AJ44" i="101"/>
  <c r="AJ48" i="101"/>
  <c r="AJ52" i="101"/>
  <c r="AJ56" i="101"/>
  <c r="AJ60" i="101"/>
  <c r="AJ64" i="101"/>
  <c r="AJ68" i="101"/>
  <c r="AJ72" i="101"/>
  <c r="AJ76" i="101"/>
  <c r="AJ80" i="101"/>
  <c r="AJ84" i="101"/>
  <c r="AJ88" i="101"/>
  <c r="AJ92" i="101"/>
  <c r="AJ96" i="101"/>
  <c r="AJ100" i="101"/>
  <c r="AJ104" i="101"/>
  <c r="AJ108" i="101"/>
  <c r="AJ9" i="101"/>
  <c r="AJ13" i="101"/>
  <c r="AJ17" i="101"/>
  <c r="AJ21" i="101"/>
  <c r="AJ25" i="101"/>
  <c r="AJ29" i="101"/>
  <c r="AJ33" i="101"/>
  <c r="AJ37" i="101"/>
  <c r="AJ41" i="101"/>
  <c r="AJ45" i="101"/>
  <c r="AJ49" i="101"/>
  <c r="AJ53" i="101"/>
  <c r="AJ57" i="101"/>
  <c r="AJ61" i="101"/>
  <c r="AJ65" i="101"/>
  <c r="AJ69" i="101"/>
  <c r="AJ73" i="101"/>
  <c r="AJ77" i="101"/>
  <c r="AJ81" i="101"/>
  <c r="AJ85" i="101"/>
  <c r="AJ89" i="101"/>
  <c r="AJ93" i="101"/>
  <c r="AJ97" i="101"/>
  <c r="AJ101" i="101"/>
  <c r="AJ105" i="101"/>
  <c r="AJ109" i="101"/>
  <c r="AJ6" i="101"/>
  <c r="AJ10" i="101"/>
  <c r="AJ14" i="101"/>
  <c r="AJ18" i="101"/>
  <c r="AJ22" i="101"/>
  <c r="AJ26" i="101"/>
  <c r="AJ30" i="101"/>
  <c r="AJ34" i="101"/>
  <c r="AJ38" i="101"/>
  <c r="AJ42" i="101"/>
  <c r="AJ46" i="101"/>
  <c r="AJ50" i="101"/>
  <c r="AJ54" i="101"/>
  <c r="AJ58" i="101"/>
  <c r="AJ62" i="101"/>
  <c r="AJ66" i="101"/>
  <c r="AJ70" i="101"/>
  <c r="AJ74" i="101"/>
  <c r="AJ78" i="101"/>
  <c r="AJ82" i="101"/>
  <c r="AJ86" i="101"/>
  <c r="AJ90" i="101"/>
  <c r="AJ94" i="101"/>
  <c r="AJ98" i="101"/>
  <c r="AJ102" i="101"/>
  <c r="AJ106" i="101"/>
  <c r="AJ110" i="101"/>
  <c r="AJ107" i="101"/>
  <c r="AJ91" i="101"/>
  <c r="AJ75" i="101"/>
  <c r="AJ59" i="101"/>
  <c r="AJ43" i="101"/>
  <c r="AJ27" i="101"/>
  <c r="AJ11" i="101"/>
  <c r="AP99" i="101"/>
  <c r="AQ99" i="101" s="1"/>
  <c r="AN99" i="101"/>
  <c r="AL99" i="101"/>
  <c r="AK99" i="101" s="1"/>
  <c r="AO98" i="101" s="1"/>
  <c r="AN35" i="101"/>
  <c r="AZ35" i="101" s="1"/>
  <c r="AL35" i="101"/>
  <c r="AJ103" i="101"/>
  <c r="AJ87" i="101"/>
  <c r="AJ71" i="101"/>
  <c r="AJ55" i="101"/>
  <c r="AJ39" i="101"/>
  <c r="AJ23" i="101"/>
  <c r="AJ7" i="101"/>
  <c r="AK47" i="101"/>
  <c r="AP35" i="101" l="1"/>
  <c r="AQ35" i="101" s="1"/>
  <c r="AK67" i="101"/>
  <c r="AW75" i="101"/>
  <c r="AV75" i="101"/>
  <c r="AV90" i="101"/>
  <c r="AW90" i="101"/>
  <c r="AV58" i="101"/>
  <c r="AW58" i="101"/>
  <c r="AV26" i="101"/>
  <c r="AW26" i="101"/>
  <c r="AV101" i="101"/>
  <c r="AW101" i="101"/>
  <c r="AV69" i="101"/>
  <c r="AW69" i="101"/>
  <c r="AV37" i="101"/>
  <c r="AW37" i="101"/>
  <c r="AW108" i="101"/>
  <c r="AV108" i="101"/>
  <c r="AW76" i="101"/>
  <c r="AV76" i="101"/>
  <c r="AW44" i="101"/>
  <c r="AV44" i="101"/>
  <c r="AW12" i="101"/>
  <c r="AV12" i="101"/>
  <c r="AW79" i="101"/>
  <c r="AV79" i="101"/>
  <c r="AW103" i="101"/>
  <c r="AV103" i="101"/>
  <c r="AW27" i="101"/>
  <c r="AV27" i="101"/>
  <c r="AW91" i="101"/>
  <c r="AV91" i="101"/>
  <c r="AV102" i="101"/>
  <c r="AW102" i="101"/>
  <c r="AV86" i="101"/>
  <c r="AW86" i="101"/>
  <c r="AV70" i="101"/>
  <c r="AW70" i="101"/>
  <c r="AV54" i="101"/>
  <c r="AW54" i="101"/>
  <c r="AV38" i="101"/>
  <c r="AW38" i="101"/>
  <c r="AZ38" i="101"/>
  <c r="AV22" i="101"/>
  <c r="AW22" i="101"/>
  <c r="AV6" i="101"/>
  <c r="AW6" i="101"/>
  <c r="AV97" i="101"/>
  <c r="AW97" i="101"/>
  <c r="AV81" i="101"/>
  <c r="AW81" i="101"/>
  <c r="AV65" i="101"/>
  <c r="AW65" i="101"/>
  <c r="AV49" i="101"/>
  <c r="AW49" i="101"/>
  <c r="AV33" i="101"/>
  <c r="AW33" i="101"/>
  <c r="AV17" i="101"/>
  <c r="AW17" i="101"/>
  <c r="AW104" i="101"/>
  <c r="AV104" i="101"/>
  <c r="AW88" i="101"/>
  <c r="AV88" i="101"/>
  <c r="AW72" i="101"/>
  <c r="AV72" i="101"/>
  <c r="AW56" i="101"/>
  <c r="AV56" i="101"/>
  <c r="AW40" i="101"/>
  <c r="AV40" i="101"/>
  <c r="AW24" i="101"/>
  <c r="AV24" i="101"/>
  <c r="AW8" i="101"/>
  <c r="AV8" i="101"/>
  <c r="AW5" i="101"/>
  <c r="AV5" i="101"/>
  <c r="AR67" i="101"/>
  <c r="AS67" i="101"/>
  <c r="BC67" i="101"/>
  <c r="BB67" i="101"/>
  <c r="BA67" i="101"/>
  <c r="AR15" i="101"/>
  <c r="AS15" i="101"/>
  <c r="BC15" i="101"/>
  <c r="BA15" i="101"/>
  <c r="BB15" i="101"/>
  <c r="AW51" i="101"/>
  <c r="AV51" i="101"/>
  <c r="AW15" i="101"/>
  <c r="AV15" i="101"/>
  <c r="AZ15" i="101"/>
  <c r="AW55" i="101"/>
  <c r="AV55" i="101"/>
  <c r="AK35" i="101"/>
  <c r="AO34" i="101" s="1"/>
  <c r="AR99" i="101"/>
  <c r="AS99" i="101"/>
  <c r="BC99" i="101"/>
  <c r="BB99" i="101"/>
  <c r="BA99" i="101"/>
  <c r="AW43" i="101"/>
  <c r="AV43" i="101"/>
  <c r="AW107" i="101"/>
  <c r="AV107" i="101"/>
  <c r="AV98" i="101"/>
  <c r="AW98" i="101"/>
  <c r="AV82" i="101"/>
  <c r="AW82" i="101"/>
  <c r="AV66" i="101"/>
  <c r="AW66" i="101"/>
  <c r="AV50" i="101"/>
  <c r="AW50" i="101"/>
  <c r="AV34" i="101"/>
  <c r="AW34" i="101"/>
  <c r="AV18" i="101"/>
  <c r="AW18" i="101"/>
  <c r="AV109" i="101"/>
  <c r="AW109" i="101"/>
  <c r="AV93" i="101"/>
  <c r="AW93" i="101"/>
  <c r="AV77" i="101"/>
  <c r="AW77" i="101"/>
  <c r="AV61" i="101"/>
  <c r="AW61" i="101"/>
  <c r="AV45" i="101"/>
  <c r="AW45" i="101"/>
  <c r="AV29" i="101"/>
  <c r="AW29" i="101"/>
  <c r="AV13" i="101"/>
  <c r="AW13" i="101"/>
  <c r="AW100" i="101"/>
  <c r="AV100" i="101"/>
  <c r="AW84" i="101"/>
  <c r="AV84" i="101"/>
  <c r="AW68" i="101"/>
  <c r="AV68" i="101"/>
  <c r="AW52" i="101"/>
  <c r="AV52" i="101"/>
  <c r="AW36" i="101"/>
  <c r="AV36" i="101"/>
  <c r="AW20" i="101"/>
  <c r="AV20" i="101"/>
  <c r="AW31" i="101"/>
  <c r="AV31" i="101"/>
  <c r="AW19" i="101"/>
  <c r="AV19" i="101"/>
  <c r="AP67" i="101"/>
  <c r="AQ67" i="101" s="1"/>
  <c r="AL79" i="101"/>
  <c r="AK79" i="101" s="1"/>
  <c r="AO78" i="101" s="1"/>
  <c r="AN51" i="101"/>
  <c r="AP51" i="101" s="1"/>
  <c r="AQ51" i="101" s="1"/>
  <c r="AP15" i="101"/>
  <c r="AQ15" i="101" s="1"/>
  <c r="AZ67" i="101"/>
  <c r="AZ99" i="101"/>
  <c r="AW23" i="101"/>
  <c r="AV23" i="101"/>
  <c r="AW87" i="101"/>
  <c r="AV87" i="101"/>
  <c r="AW11" i="101"/>
  <c r="AV11" i="101"/>
  <c r="AZ11" i="101"/>
  <c r="AV106" i="101"/>
  <c r="AW106" i="101"/>
  <c r="AV74" i="101"/>
  <c r="AW74" i="101"/>
  <c r="AV42" i="101"/>
  <c r="AW42" i="101"/>
  <c r="AV10" i="101"/>
  <c r="AW10" i="101"/>
  <c r="AZ10" i="101"/>
  <c r="AV85" i="101"/>
  <c r="AW85" i="101"/>
  <c r="AV53" i="101"/>
  <c r="AW53" i="101"/>
  <c r="AV21" i="101"/>
  <c r="AZ21" i="101"/>
  <c r="AW21" i="101"/>
  <c r="AW92" i="101"/>
  <c r="AV92" i="101"/>
  <c r="AW60" i="101"/>
  <c r="AV60" i="101"/>
  <c r="AW28" i="101"/>
  <c r="AV28" i="101"/>
  <c r="AW95" i="101"/>
  <c r="AV95" i="101"/>
  <c r="AR47" i="101"/>
  <c r="AS47" i="101"/>
  <c r="BC47" i="101"/>
  <c r="BB47" i="101"/>
  <c r="BA47" i="101"/>
  <c r="AW39" i="101"/>
  <c r="AV39" i="101"/>
  <c r="AW7" i="101"/>
  <c r="AV7" i="101"/>
  <c r="AW71" i="101"/>
  <c r="AV71" i="101"/>
  <c r="AR35" i="101"/>
  <c r="AS35" i="101"/>
  <c r="BC35" i="101"/>
  <c r="BB35" i="101"/>
  <c r="BA35" i="101"/>
  <c r="AW59" i="101"/>
  <c r="AV59" i="101"/>
  <c r="AV110" i="101"/>
  <c r="AW110" i="101"/>
  <c r="AV94" i="101"/>
  <c r="AW94" i="101"/>
  <c r="AV78" i="101"/>
  <c r="AW78" i="101"/>
  <c r="AV62" i="101"/>
  <c r="AW62" i="101"/>
  <c r="AZ62" i="101"/>
  <c r="AO46" i="101"/>
  <c r="AV46" i="101"/>
  <c r="AW46" i="101"/>
  <c r="AV30" i="101"/>
  <c r="AW30" i="101"/>
  <c r="AO14" i="101"/>
  <c r="AV14" i="101"/>
  <c r="AW14" i="101"/>
  <c r="AV105" i="101"/>
  <c r="AW105" i="101"/>
  <c r="AV89" i="101"/>
  <c r="AW89" i="101"/>
  <c r="AV73" i="101"/>
  <c r="AW73" i="101"/>
  <c r="AV57" i="101"/>
  <c r="AW57" i="101"/>
  <c r="AV41" i="101"/>
  <c r="AW41" i="101"/>
  <c r="AV25" i="101"/>
  <c r="AW25" i="101"/>
  <c r="AV9" i="101"/>
  <c r="AW9" i="101"/>
  <c r="AZ9" i="101"/>
  <c r="AW96" i="101"/>
  <c r="AV96" i="101"/>
  <c r="AW80" i="101"/>
  <c r="AV80" i="101"/>
  <c r="AW64" i="101"/>
  <c r="AV64" i="101"/>
  <c r="AW48" i="101"/>
  <c r="AV48" i="101"/>
  <c r="AW32" i="101"/>
  <c r="AV32" i="101"/>
  <c r="AW16" i="101"/>
  <c r="AV16" i="101"/>
  <c r="AW63" i="101"/>
  <c r="AV63" i="101"/>
  <c r="AW83" i="101"/>
  <c r="AV83" i="101"/>
  <c r="AN79" i="101"/>
  <c r="AZ79" i="101" s="1"/>
  <c r="AW47" i="101"/>
  <c r="AV47" i="101"/>
  <c r="AZ47" i="101"/>
  <c r="AN11" i="101"/>
  <c r="AL11" i="101"/>
  <c r="AK11" i="101" s="1"/>
  <c r="AO10" i="101" s="1"/>
  <c r="AN106" i="101"/>
  <c r="AL106" i="101"/>
  <c r="AN74" i="101"/>
  <c r="AL74" i="101"/>
  <c r="AK74" i="101" s="1"/>
  <c r="AO73" i="101" s="1"/>
  <c r="AN42" i="101"/>
  <c r="AL42" i="101"/>
  <c r="AN10" i="101"/>
  <c r="AL10" i="101"/>
  <c r="AK10" i="101" s="1"/>
  <c r="AL85" i="101"/>
  <c r="AN85" i="101"/>
  <c r="AZ85" i="101" s="1"/>
  <c r="AL53" i="101"/>
  <c r="AN53" i="101"/>
  <c r="AL21" i="101"/>
  <c r="AN21" i="101"/>
  <c r="AN92" i="101"/>
  <c r="AP92" i="101" s="1"/>
  <c r="AQ92" i="101" s="1"/>
  <c r="AL92" i="101"/>
  <c r="AO59" i="101"/>
  <c r="AN60" i="101"/>
  <c r="AP60" i="101" s="1"/>
  <c r="AQ60" i="101" s="1"/>
  <c r="AL60" i="101"/>
  <c r="AN28" i="101"/>
  <c r="AL28" i="101"/>
  <c r="AN95" i="101"/>
  <c r="AP95" i="101" s="1"/>
  <c r="AQ95" i="101" s="1"/>
  <c r="AL95" i="101"/>
  <c r="AN71" i="101"/>
  <c r="AZ71" i="101" s="1"/>
  <c r="AL71" i="101"/>
  <c r="AN27" i="101"/>
  <c r="AL27" i="101"/>
  <c r="AN102" i="101"/>
  <c r="AZ102" i="101" s="1"/>
  <c r="AL102" i="101"/>
  <c r="AN86" i="101"/>
  <c r="AZ86" i="101" s="1"/>
  <c r="AL86" i="101"/>
  <c r="AN54" i="101"/>
  <c r="AP54" i="101" s="1"/>
  <c r="AQ54" i="101" s="1"/>
  <c r="AL54" i="101"/>
  <c r="AN38" i="101"/>
  <c r="AL38" i="101"/>
  <c r="AN22" i="101"/>
  <c r="AZ22" i="101" s="1"/>
  <c r="AL22" i="101"/>
  <c r="AN6" i="101"/>
  <c r="AZ6" i="101" s="1"/>
  <c r="AL6" i="101"/>
  <c r="AL97" i="101"/>
  <c r="AN97" i="101"/>
  <c r="AL81" i="101"/>
  <c r="AN81" i="101"/>
  <c r="AZ81" i="101" s="1"/>
  <c r="AO64" i="101"/>
  <c r="AL65" i="101"/>
  <c r="AN65" i="101"/>
  <c r="AZ65" i="101" s="1"/>
  <c r="AL49" i="101"/>
  <c r="AN49" i="101"/>
  <c r="AL33" i="101"/>
  <c r="AN33" i="101"/>
  <c r="AL17" i="101"/>
  <c r="AN17" i="101"/>
  <c r="AZ17" i="101" s="1"/>
  <c r="AN104" i="101"/>
  <c r="AZ104" i="101" s="1"/>
  <c r="AL104" i="101"/>
  <c r="AO87" i="101"/>
  <c r="AN88" i="101"/>
  <c r="AZ88" i="101" s="1"/>
  <c r="AL88" i="101"/>
  <c r="AN72" i="101"/>
  <c r="AP72" i="101" s="1"/>
  <c r="AQ72" i="101" s="1"/>
  <c r="AL72" i="101"/>
  <c r="AN56" i="101"/>
  <c r="AZ56" i="101" s="1"/>
  <c r="AL56" i="101"/>
  <c r="AN40" i="101"/>
  <c r="AL40" i="101"/>
  <c r="AN24" i="101"/>
  <c r="AL24" i="101"/>
  <c r="AN8" i="101"/>
  <c r="AL8" i="101"/>
  <c r="AN5" i="101"/>
  <c r="AS5" i="101" s="1"/>
  <c r="AL5" i="101"/>
  <c r="AN55" i="101"/>
  <c r="AL55" i="101"/>
  <c r="AK55" i="101" s="1"/>
  <c r="AO54" i="101" s="1"/>
  <c r="AP75" i="101"/>
  <c r="AQ75" i="101" s="1"/>
  <c r="AN75" i="101"/>
  <c r="AZ75" i="101" s="1"/>
  <c r="AL75" i="101"/>
  <c r="AK75" i="101" s="1"/>
  <c r="AO74" i="101" s="1"/>
  <c r="AN90" i="101"/>
  <c r="AP90" i="101" s="1"/>
  <c r="AQ90" i="101" s="1"/>
  <c r="AL90" i="101"/>
  <c r="AN58" i="101"/>
  <c r="AL58" i="101"/>
  <c r="AK58" i="101" s="1"/>
  <c r="AO57" i="101" s="1"/>
  <c r="AN26" i="101"/>
  <c r="AZ26" i="101" s="1"/>
  <c r="AL26" i="101"/>
  <c r="AK26" i="101" s="1"/>
  <c r="AO25" i="101" s="1"/>
  <c r="AL101" i="101"/>
  <c r="AN101" i="101"/>
  <c r="AZ101" i="101" s="1"/>
  <c r="AL69" i="101"/>
  <c r="AN69" i="101"/>
  <c r="AL37" i="101"/>
  <c r="AN37" i="101"/>
  <c r="AZ37" i="101" s="1"/>
  <c r="AN108" i="101"/>
  <c r="AZ108" i="101" s="1"/>
  <c r="AL108" i="101"/>
  <c r="AN76" i="101"/>
  <c r="AZ76" i="101" s="1"/>
  <c r="AL76" i="101"/>
  <c r="AO43" i="101"/>
  <c r="AN44" i="101"/>
  <c r="AZ44" i="101" s="1"/>
  <c r="AL44" i="101"/>
  <c r="AN12" i="101"/>
  <c r="AL12" i="101"/>
  <c r="AK12" i="101" s="1"/>
  <c r="AO11" i="101" s="1"/>
  <c r="AN7" i="101"/>
  <c r="AZ7" i="101" s="1"/>
  <c r="AL7" i="101"/>
  <c r="AK7" i="101" s="1"/>
  <c r="AO6" i="101" s="1"/>
  <c r="AN91" i="101"/>
  <c r="AP91" i="101" s="1"/>
  <c r="AQ91" i="101" s="1"/>
  <c r="AL91" i="101"/>
  <c r="AN70" i="101"/>
  <c r="AP70" i="101" s="1"/>
  <c r="AQ70" i="101" s="1"/>
  <c r="AL70" i="101"/>
  <c r="AK70" i="101" s="1"/>
  <c r="AO69" i="101" s="1"/>
  <c r="AO22" i="101"/>
  <c r="AN23" i="101"/>
  <c r="AP23" i="101" s="1"/>
  <c r="AQ23" i="101" s="1"/>
  <c r="AL23" i="101"/>
  <c r="AK23" i="101" s="1"/>
  <c r="AN87" i="101"/>
  <c r="AP87" i="101" s="1"/>
  <c r="AQ87" i="101" s="1"/>
  <c r="AL87" i="101"/>
  <c r="AK87" i="101" s="1"/>
  <c r="AO86" i="101" s="1"/>
  <c r="AP43" i="101"/>
  <c r="AQ43" i="101" s="1"/>
  <c r="AN43" i="101"/>
  <c r="AL43" i="101"/>
  <c r="AK43" i="101" s="1"/>
  <c r="AO42" i="101" s="1"/>
  <c r="AN107" i="101"/>
  <c r="AP107" i="101" s="1"/>
  <c r="AQ107" i="101" s="1"/>
  <c r="AL107" i="101"/>
  <c r="AO97" i="101"/>
  <c r="AN98" i="101"/>
  <c r="AP98" i="101" s="1"/>
  <c r="AQ98" i="101" s="1"/>
  <c r="AL98" i="101"/>
  <c r="AN82" i="101"/>
  <c r="AZ82" i="101" s="1"/>
  <c r="AL82" i="101"/>
  <c r="AK82" i="101" s="1"/>
  <c r="AO81" i="101" s="1"/>
  <c r="AN66" i="101"/>
  <c r="AZ66" i="101" s="1"/>
  <c r="AL66" i="101"/>
  <c r="AK66" i="101" s="1"/>
  <c r="AO65" i="101" s="1"/>
  <c r="AP50" i="101"/>
  <c r="AQ50" i="101" s="1"/>
  <c r="AN50" i="101"/>
  <c r="AL50" i="101"/>
  <c r="AK50" i="101" s="1"/>
  <c r="AO49" i="101" s="1"/>
  <c r="AN34" i="101"/>
  <c r="AP34" i="101" s="1"/>
  <c r="AQ34" i="101" s="1"/>
  <c r="AL34" i="101"/>
  <c r="AO17" i="101"/>
  <c r="AN18" i="101"/>
  <c r="AP18" i="101" s="1"/>
  <c r="AQ18" i="101" s="1"/>
  <c r="AL18" i="101"/>
  <c r="AL109" i="101"/>
  <c r="AN109" i="101"/>
  <c r="AZ109" i="101" s="1"/>
  <c r="AO92" i="101"/>
  <c r="AL93" i="101"/>
  <c r="AN93" i="101"/>
  <c r="AP93" i="101" s="1"/>
  <c r="AQ93" i="101" s="1"/>
  <c r="AL77" i="101"/>
  <c r="AN77" i="101"/>
  <c r="AP77" i="101" s="1"/>
  <c r="AQ77" i="101" s="1"/>
  <c r="AL61" i="101"/>
  <c r="AN61" i="101"/>
  <c r="AL45" i="101"/>
  <c r="AN45" i="101"/>
  <c r="AP29" i="101"/>
  <c r="AQ29" i="101" s="1"/>
  <c r="AL29" i="101"/>
  <c r="AN29" i="101"/>
  <c r="AP13" i="101"/>
  <c r="AQ13" i="101" s="1"/>
  <c r="AL13" i="101"/>
  <c r="AN13" i="101"/>
  <c r="AN100" i="101"/>
  <c r="AL100" i="101"/>
  <c r="AN84" i="101"/>
  <c r="AL84" i="101"/>
  <c r="AN68" i="101"/>
  <c r="AL68" i="101"/>
  <c r="AO51" i="101"/>
  <c r="AN52" i="101"/>
  <c r="AL52" i="101"/>
  <c r="AK52" i="101" s="1"/>
  <c r="AN36" i="101"/>
  <c r="AZ36" i="101" s="1"/>
  <c r="AL36" i="101"/>
  <c r="AN20" i="101"/>
  <c r="AZ20" i="101" s="1"/>
  <c r="AL20" i="101"/>
  <c r="AK20" i="101" s="1"/>
  <c r="AO19" i="101" s="1"/>
  <c r="AO30" i="101"/>
  <c r="AN31" i="101"/>
  <c r="AP31" i="101" s="1"/>
  <c r="AQ31" i="101" s="1"/>
  <c r="AL31" i="101"/>
  <c r="AK31" i="101" s="1"/>
  <c r="AN19" i="101"/>
  <c r="AP19" i="101" s="1"/>
  <c r="AQ19" i="101" s="1"/>
  <c r="AL19" i="101"/>
  <c r="AK19" i="101" s="1"/>
  <c r="AO18" i="101" s="1"/>
  <c r="AO66" i="101"/>
  <c r="AO38" i="101"/>
  <c r="AN39" i="101"/>
  <c r="AL39" i="101"/>
  <c r="AK39" i="101" s="1"/>
  <c r="AO102" i="101"/>
  <c r="AN103" i="101"/>
  <c r="AZ103" i="101" s="1"/>
  <c r="AL103" i="101"/>
  <c r="AK103" i="101" s="1"/>
  <c r="AN59" i="101"/>
  <c r="AL59" i="101"/>
  <c r="AO110" i="101"/>
  <c r="AN110" i="101"/>
  <c r="AL110" i="101"/>
  <c r="AN94" i="101"/>
  <c r="AL94" i="101"/>
  <c r="AO77" i="101"/>
  <c r="AN78" i="101"/>
  <c r="AL78" i="101"/>
  <c r="AN62" i="101"/>
  <c r="AL62" i="101"/>
  <c r="AN46" i="101"/>
  <c r="AL46" i="101"/>
  <c r="AN30" i="101"/>
  <c r="AZ30" i="101" s="1"/>
  <c r="AL30" i="101"/>
  <c r="AN14" i="101"/>
  <c r="AZ14" i="101" s="1"/>
  <c r="AL14" i="101"/>
  <c r="AL105" i="101"/>
  <c r="AN105" i="101"/>
  <c r="AZ105" i="101" s="1"/>
  <c r="AL89" i="101"/>
  <c r="AN89" i="101"/>
  <c r="AO72" i="101"/>
  <c r="AL73" i="101"/>
  <c r="AN73" i="101"/>
  <c r="AZ73" i="101" s="1"/>
  <c r="AP57" i="101"/>
  <c r="AQ57" i="101" s="1"/>
  <c r="AL57" i="101"/>
  <c r="AN57" i="101"/>
  <c r="AZ57" i="101" s="1"/>
  <c r="AP41" i="101"/>
  <c r="AQ41" i="101" s="1"/>
  <c r="AL41" i="101"/>
  <c r="AK41" i="101" s="1"/>
  <c r="AO40" i="101" s="1"/>
  <c r="AN41" i="101"/>
  <c r="AZ41" i="101" s="1"/>
  <c r="AL25" i="101"/>
  <c r="AN25" i="101"/>
  <c r="AL9" i="101"/>
  <c r="AN9" i="101"/>
  <c r="AN96" i="101"/>
  <c r="AZ96" i="101" s="1"/>
  <c r="AL96" i="101"/>
  <c r="AK96" i="101" s="1"/>
  <c r="AO95" i="101" s="1"/>
  <c r="AN80" i="101"/>
  <c r="AZ80" i="101" s="1"/>
  <c r="AL80" i="101"/>
  <c r="AN64" i="101"/>
  <c r="AL64" i="101"/>
  <c r="AK64" i="101" s="1"/>
  <c r="AO63" i="101" s="1"/>
  <c r="AN48" i="101"/>
  <c r="AZ48" i="101" s="1"/>
  <c r="AL48" i="101"/>
  <c r="AN32" i="101"/>
  <c r="AZ32" i="101" s="1"/>
  <c r="AL32" i="101"/>
  <c r="AK32" i="101" s="1"/>
  <c r="AO31" i="101" s="1"/>
  <c r="AN16" i="101"/>
  <c r="AZ16" i="101" s="1"/>
  <c r="AL16" i="101"/>
  <c r="AN63" i="101"/>
  <c r="AL63" i="101"/>
  <c r="AK63" i="101" s="1"/>
  <c r="AO62" i="101" s="1"/>
  <c r="AO82" i="101"/>
  <c r="AN83" i="101"/>
  <c r="AZ83" i="101" s="1"/>
  <c r="AL83" i="101"/>
  <c r="AK83" i="101" s="1"/>
  <c r="ES52" i="98"/>
  <c r="EI52" i="98" s="1"/>
  <c r="ES53" i="98"/>
  <c r="ES54" i="98"/>
  <c r="ES55" i="98"/>
  <c r="EI55" i="98" s="1"/>
  <c r="ES56" i="98"/>
  <c r="EI56" i="98" s="1"/>
  <c r="ES57" i="98"/>
  <c r="ES58" i="98"/>
  <c r="ES59" i="98"/>
  <c r="EI59" i="98" s="1"/>
  <c r="ES60" i="98"/>
  <c r="ES61" i="98"/>
  <c r="ES62" i="98"/>
  <c r="ES63" i="98"/>
  <c r="ES64" i="98"/>
  <c r="EI64" i="98" s="1"/>
  <c r="ES65" i="98"/>
  <c r="ES66" i="98"/>
  <c r="ES67" i="98"/>
  <c r="EI67" i="98" s="1"/>
  <c r="ES68" i="98"/>
  <c r="EI68" i="98" s="1"/>
  <c r="ES69" i="98"/>
  <c r="ES70" i="98"/>
  <c r="ES71" i="98"/>
  <c r="ES72" i="98"/>
  <c r="EI72" i="98" s="1"/>
  <c r="ES73" i="98"/>
  <c r="ES74" i="98"/>
  <c r="ES75" i="98"/>
  <c r="ES76" i="98"/>
  <c r="EI76" i="98" s="1"/>
  <c r="ES77" i="98"/>
  <c r="EP52" i="98"/>
  <c r="EQ52" i="98"/>
  <c r="EP53" i="98"/>
  <c r="EQ53" i="98"/>
  <c r="EP54" i="98"/>
  <c r="EQ54" i="98"/>
  <c r="EP55" i="98"/>
  <c r="EQ55" i="98"/>
  <c r="EP56" i="98"/>
  <c r="EQ56" i="98"/>
  <c r="EP57" i="98"/>
  <c r="EQ57" i="98"/>
  <c r="EP58" i="98"/>
  <c r="EQ58" i="98"/>
  <c r="EP59" i="98"/>
  <c r="EQ59" i="98"/>
  <c r="EP60" i="98"/>
  <c r="EQ60" i="98"/>
  <c r="EP61" i="98"/>
  <c r="EQ61" i="98"/>
  <c r="EP62" i="98"/>
  <c r="EQ62" i="98"/>
  <c r="EP63" i="98"/>
  <c r="EQ63" i="98"/>
  <c r="EP64" i="98"/>
  <c r="EQ64" i="98"/>
  <c r="EP65" i="98"/>
  <c r="EQ65" i="98"/>
  <c r="EP66" i="98"/>
  <c r="EQ66" i="98"/>
  <c r="EP67" i="98"/>
  <c r="EQ67" i="98"/>
  <c r="EP68" i="98"/>
  <c r="EQ68" i="98"/>
  <c r="EP69" i="98"/>
  <c r="EQ69" i="98"/>
  <c r="EP70" i="98"/>
  <c r="EQ70" i="98"/>
  <c r="EP71" i="98"/>
  <c r="EQ71" i="98"/>
  <c r="EP72" i="98"/>
  <c r="EQ72" i="98"/>
  <c r="EP73" i="98"/>
  <c r="EQ73" i="98"/>
  <c r="EP74" i="98"/>
  <c r="EQ74" i="98"/>
  <c r="EP75" i="98"/>
  <c r="EQ75" i="98"/>
  <c r="EP76" i="98"/>
  <c r="EQ76" i="98"/>
  <c r="EP77" i="98"/>
  <c r="EQ77" i="98"/>
  <c r="EM52" i="98"/>
  <c r="EN52" i="98"/>
  <c r="EM53" i="98"/>
  <c r="EN53" i="98"/>
  <c r="EM54" i="98"/>
  <c r="EN54" i="98"/>
  <c r="EM55" i="98"/>
  <c r="EN55" i="98"/>
  <c r="EM56" i="98"/>
  <c r="EN56" i="98"/>
  <c r="EM57" i="98"/>
  <c r="EN57" i="98"/>
  <c r="EM58" i="98"/>
  <c r="EN58" i="98"/>
  <c r="EM59" i="98"/>
  <c r="EN59" i="98"/>
  <c r="EM60" i="98"/>
  <c r="EN60" i="98"/>
  <c r="EM61" i="98"/>
  <c r="EN61" i="98"/>
  <c r="EM62" i="98"/>
  <c r="EN62" i="98"/>
  <c r="EM63" i="98"/>
  <c r="EN63" i="98"/>
  <c r="EM64" i="98"/>
  <c r="EN64" i="98"/>
  <c r="EM65" i="98"/>
  <c r="EN65" i="98"/>
  <c r="EM66" i="98"/>
  <c r="EN66" i="98"/>
  <c r="EM67" i="98"/>
  <c r="EN67" i="98"/>
  <c r="EM68" i="98"/>
  <c r="EN68" i="98"/>
  <c r="EM69" i="98"/>
  <c r="EN69" i="98"/>
  <c r="EM70" i="98"/>
  <c r="EN70" i="98"/>
  <c r="EM71" i="98"/>
  <c r="EN71" i="98"/>
  <c r="EM72" i="98"/>
  <c r="EN72" i="98"/>
  <c r="EM73" i="98"/>
  <c r="EN73" i="98"/>
  <c r="EM74" i="98"/>
  <c r="EN74" i="98"/>
  <c r="EM75" i="98"/>
  <c r="EN75" i="98"/>
  <c r="EM76" i="98"/>
  <c r="EN76" i="98"/>
  <c r="EM77" i="98"/>
  <c r="EN77" i="98"/>
  <c r="EG52" i="98"/>
  <c r="EH52" i="98" s="1"/>
  <c r="EG53" i="98"/>
  <c r="EH53" i="98" s="1"/>
  <c r="EI53" i="98"/>
  <c r="EG54" i="98"/>
  <c r="EH54" i="98" s="1"/>
  <c r="EI54" i="98"/>
  <c r="EG55" i="98"/>
  <c r="EH55" i="98" s="1"/>
  <c r="EG56" i="98"/>
  <c r="EH56" i="98" s="1"/>
  <c r="EG57" i="98"/>
  <c r="EH57" i="98" s="1"/>
  <c r="EI57" i="98"/>
  <c r="EG58" i="98"/>
  <c r="EH58" i="98" s="1"/>
  <c r="EI58" i="98"/>
  <c r="EG59" i="98"/>
  <c r="EH59" i="98" s="1"/>
  <c r="EG60" i="98"/>
  <c r="EH60" i="98"/>
  <c r="EI60" i="98"/>
  <c r="EG61" i="98"/>
  <c r="EH61" i="98" s="1"/>
  <c r="EI61" i="98"/>
  <c r="EG62" i="98"/>
  <c r="EH62" i="98"/>
  <c r="EI62" i="98"/>
  <c r="EG63" i="98"/>
  <c r="EH63" i="98" s="1"/>
  <c r="EI63" i="98"/>
  <c r="EG64" i="98"/>
  <c r="EH64" i="98"/>
  <c r="EG65" i="98"/>
  <c r="EH65" i="98"/>
  <c r="EI65" i="98"/>
  <c r="EG66" i="98"/>
  <c r="EH66" i="98"/>
  <c r="EI66" i="98"/>
  <c r="EG67" i="98"/>
  <c r="EH67" i="98" s="1"/>
  <c r="EG68" i="98"/>
  <c r="EH68" i="98"/>
  <c r="EG69" i="98"/>
  <c r="EH69" i="98" s="1"/>
  <c r="EI69" i="98"/>
  <c r="EG70" i="98"/>
  <c r="EH70" i="98" s="1"/>
  <c r="EI70" i="98"/>
  <c r="EG71" i="98"/>
  <c r="EH71" i="98" s="1"/>
  <c r="EI71" i="98"/>
  <c r="EG72" i="98"/>
  <c r="EH72" i="98" s="1"/>
  <c r="EG73" i="98"/>
  <c r="EH73" i="98" s="1"/>
  <c r="EI73" i="98"/>
  <c r="EG74" i="98"/>
  <c r="EH74" i="98" s="1"/>
  <c r="EI74" i="98"/>
  <c r="EG75" i="98"/>
  <c r="EH75" i="98" s="1"/>
  <c r="EI75" i="98"/>
  <c r="EG76" i="98"/>
  <c r="EH76" i="98" s="1"/>
  <c r="EG77" i="98"/>
  <c r="EH77" i="98" s="1"/>
  <c r="EI77" i="98"/>
  <c r="ED52" i="98"/>
  <c r="ED53" i="98"/>
  <c r="ED54" i="98"/>
  <c r="ED55" i="98"/>
  <c r="ED56" i="98"/>
  <c r="ED57" i="98"/>
  <c r="ED58" i="98"/>
  <c r="ED59" i="98"/>
  <c r="ED60" i="98"/>
  <c r="ED61" i="98"/>
  <c r="ED62" i="98"/>
  <c r="ED63" i="98"/>
  <c r="ED64" i="98"/>
  <c r="ED65" i="98"/>
  <c r="ED66" i="98"/>
  <c r="ED67" i="98"/>
  <c r="ED68" i="98"/>
  <c r="ED69" i="98"/>
  <c r="ED70" i="98"/>
  <c r="ED71" i="98"/>
  <c r="ED72" i="98"/>
  <c r="ED73" i="98"/>
  <c r="ED74" i="98"/>
  <c r="ED75" i="98"/>
  <c r="ED76" i="98"/>
  <c r="ED77" i="98"/>
  <c r="EG51" i="98"/>
  <c r="ED51" i="98"/>
  <c r="EH51" i="98"/>
  <c r="EM51" i="98"/>
  <c r="EN51" i="98"/>
  <c r="EP51" i="98"/>
  <c r="EQ51" i="98"/>
  <c r="ES51" i="98"/>
  <c r="EI51" i="98" s="1"/>
  <c r="EM42" i="98"/>
  <c r="EN42" i="98"/>
  <c r="EP42" i="98"/>
  <c r="EQ42" i="98"/>
  <c r="ES42" i="98"/>
  <c r="EI42" i="98" s="1"/>
  <c r="EM43" i="98"/>
  <c r="EN43" i="98"/>
  <c r="EP43" i="98"/>
  <c r="EQ43" i="98"/>
  <c r="ES43" i="98"/>
  <c r="EM44" i="98"/>
  <c r="EN44" i="98"/>
  <c r="EP44" i="98"/>
  <c r="EQ44" i="98"/>
  <c r="ES44" i="98"/>
  <c r="EM45" i="98"/>
  <c r="EN45" i="98"/>
  <c r="EP45" i="98"/>
  <c r="EQ45" i="98"/>
  <c r="ES45" i="98"/>
  <c r="EI45" i="98" s="1"/>
  <c r="EM46" i="98"/>
  <c r="EN46" i="98"/>
  <c r="EP46" i="98"/>
  <c r="EQ46" i="98"/>
  <c r="ES46" i="98"/>
  <c r="EM47" i="98"/>
  <c r="EN47" i="98"/>
  <c r="EP47" i="98"/>
  <c r="EQ47" i="98"/>
  <c r="ES47" i="98"/>
  <c r="EM48" i="98"/>
  <c r="EN48" i="98"/>
  <c r="EP48" i="98"/>
  <c r="EQ48" i="98"/>
  <c r="ES48" i="98"/>
  <c r="EM49" i="98"/>
  <c r="EN49" i="98"/>
  <c r="EP49" i="98"/>
  <c r="EQ49" i="98"/>
  <c r="ES49" i="98"/>
  <c r="EI49" i="98" s="1"/>
  <c r="EM50" i="98"/>
  <c r="EN50" i="98"/>
  <c r="EP50" i="98"/>
  <c r="EQ50" i="98"/>
  <c r="ES50" i="98"/>
  <c r="EG42" i="98"/>
  <c r="EH42" i="98" s="1"/>
  <c r="EG43" i="98"/>
  <c r="EH43" i="98" s="1"/>
  <c r="EI43" i="98"/>
  <c r="EG44" i="98"/>
  <c r="EH44" i="98"/>
  <c r="EI44" i="98"/>
  <c r="EG45" i="98"/>
  <c r="EH45" i="98"/>
  <c r="EG46" i="98"/>
  <c r="EH46" i="98" s="1"/>
  <c r="EI46" i="98"/>
  <c r="EG47" i="98"/>
  <c r="EH47" i="98" s="1"/>
  <c r="EI47" i="98"/>
  <c r="EG48" i="98"/>
  <c r="EH48" i="98" s="1"/>
  <c r="EI48" i="98"/>
  <c r="EG49" i="98"/>
  <c r="EH49" i="98" s="1"/>
  <c r="EG50" i="98"/>
  <c r="EH50" i="98" s="1"/>
  <c r="EI50" i="98"/>
  <c r="ED42" i="98"/>
  <c r="ED43" i="98"/>
  <c r="ED44" i="98"/>
  <c r="ED45" i="98"/>
  <c r="ED46" i="98"/>
  <c r="ED47" i="98"/>
  <c r="ED48" i="98"/>
  <c r="ED49" i="98"/>
  <c r="ED50" i="98"/>
  <c r="EH7" i="98"/>
  <c r="EI7" i="98"/>
  <c r="EH8" i="98"/>
  <c r="EI8" i="98"/>
  <c r="EH9" i="98"/>
  <c r="EI9" i="98"/>
  <c r="EH10" i="98"/>
  <c r="EI10" i="98"/>
  <c r="EH11" i="98"/>
  <c r="EI11" i="98"/>
  <c r="EH12" i="98"/>
  <c r="EI12" i="98"/>
  <c r="EH13" i="98"/>
  <c r="EI13" i="98"/>
  <c r="EH14" i="98"/>
  <c r="EI14" i="98"/>
  <c r="EH15" i="98"/>
  <c r="EI15" i="98"/>
  <c r="EH16" i="98"/>
  <c r="EI16" i="98"/>
  <c r="EH17" i="98"/>
  <c r="EI17" i="98"/>
  <c r="EH18" i="98"/>
  <c r="EI18" i="98"/>
  <c r="EH19" i="98"/>
  <c r="EI19" i="98"/>
  <c r="EH20" i="98"/>
  <c r="EI20" i="98"/>
  <c r="EH21" i="98"/>
  <c r="EI21" i="98"/>
  <c r="EH22" i="98"/>
  <c r="EI22" i="98"/>
  <c r="EH23" i="98"/>
  <c r="EI23" i="98"/>
  <c r="EH24" i="98"/>
  <c r="EI24" i="98"/>
  <c r="EH25" i="98"/>
  <c r="EI25" i="98"/>
  <c r="EH26" i="98"/>
  <c r="EI26" i="98"/>
  <c r="EH27" i="98"/>
  <c r="EI27" i="98"/>
  <c r="EH28" i="98"/>
  <c r="EI28" i="98"/>
  <c r="EH29" i="98"/>
  <c r="EI29" i="98"/>
  <c r="EH30" i="98"/>
  <c r="EI30" i="98"/>
  <c r="EH31" i="98"/>
  <c r="EI31" i="98"/>
  <c r="EH32" i="98"/>
  <c r="EI32" i="98"/>
  <c r="EH33" i="98"/>
  <c r="EI33" i="98"/>
  <c r="EH34" i="98"/>
  <c r="EI34" i="98"/>
  <c r="EH35" i="98"/>
  <c r="EI35" i="98"/>
  <c r="EH36" i="98"/>
  <c r="EI36" i="98"/>
  <c r="EH37" i="98"/>
  <c r="EI37" i="98"/>
  <c r="EH38" i="98"/>
  <c r="EI38" i="98"/>
  <c r="EH39" i="98"/>
  <c r="EI39" i="98"/>
  <c r="EH40" i="98"/>
  <c r="EI40" i="98"/>
  <c r="EH41" i="98"/>
  <c r="EI41" i="98"/>
  <c r="EI6" i="98"/>
  <c r="EH6" i="98"/>
  <c r="AP108" i="101" l="1"/>
  <c r="AQ108" i="101" s="1"/>
  <c r="AP6" i="101"/>
  <c r="AQ6" i="101" s="1"/>
  <c r="AZ18" i="101"/>
  <c r="AP109" i="101"/>
  <c r="AQ109" i="101" s="1"/>
  <c r="AP82" i="101"/>
  <c r="AQ82" i="101" s="1"/>
  <c r="AP88" i="101"/>
  <c r="AQ88" i="101" s="1"/>
  <c r="AP86" i="101"/>
  <c r="AQ86" i="101" s="1"/>
  <c r="AP104" i="101"/>
  <c r="AQ104" i="101" s="1"/>
  <c r="AK16" i="101"/>
  <c r="AO15" i="101" s="1"/>
  <c r="AK36" i="101"/>
  <c r="AO35" i="101" s="1"/>
  <c r="AK18" i="101"/>
  <c r="AK34" i="101"/>
  <c r="AO33" i="101" s="1"/>
  <c r="AP66" i="101"/>
  <c r="AQ66" i="101" s="1"/>
  <c r="AK98" i="101"/>
  <c r="AK107" i="101"/>
  <c r="AO106" i="101" s="1"/>
  <c r="AK91" i="101"/>
  <c r="AO90" i="101" s="1"/>
  <c r="AK24" i="101"/>
  <c r="AO23" i="101" s="1"/>
  <c r="AK88" i="101"/>
  <c r="AK6" i="101"/>
  <c r="AO5" i="101" s="1"/>
  <c r="AR25" i="101"/>
  <c r="BC25" i="101"/>
  <c r="BB25" i="101"/>
  <c r="AS25" i="101"/>
  <c r="BA25" i="101"/>
  <c r="AR46" i="101"/>
  <c r="BC46" i="101"/>
  <c r="AS46" i="101"/>
  <c r="BB46" i="101"/>
  <c r="BA46" i="101"/>
  <c r="AR59" i="101"/>
  <c r="AS59" i="101"/>
  <c r="BC59" i="101"/>
  <c r="BB59" i="101"/>
  <c r="BA59" i="101"/>
  <c r="AR100" i="101"/>
  <c r="AS100" i="101"/>
  <c r="BC100" i="101"/>
  <c r="BB100" i="101"/>
  <c r="BA100" i="101"/>
  <c r="AR61" i="101"/>
  <c r="AS61" i="101"/>
  <c r="BB61" i="101"/>
  <c r="BA61" i="101"/>
  <c r="BC61" i="101"/>
  <c r="AR106" i="101"/>
  <c r="BC106" i="101"/>
  <c r="BA106" i="101"/>
  <c r="BB106" i="101"/>
  <c r="AS106" i="101"/>
  <c r="AZ61" i="101"/>
  <c r="AZ51" i="101"/>
  <c r="AR63" i="101"/>
  <c r="AS63" i="101"/>
  <c r="BC63" i="101"/>
  <c r="BB63" i="101"/>
  <c r="BA63" i="101"/>
  <c r="AR64" i="101"/>
  <c r="AS64" i="101"/>
  <c r="BC64" i="101"/>
  <c r="BA64" i="101"/>
  <c r="BB64" i="101"/>
  <c r="AK25" i="101"/>
  <c r="AO24" i="101" s="1"/>
  <c r="AR73" i="101"/>
  <c r="BB73" i="101"/>
  <c r="AS73" i="101"/>
  <c r="BC73" i="101"/>
  <c r="BA73" i="101"/>
  <c r="AR89" i="101"/>
  <c r="BB89" i="101"/>
  <c r="AS89" i="101"/>
  <c r="BC89" i="101"/>
  <c r="BA89" i="101"/>
  <c r="AK105" i="101"/>
  <c r="AO104" i="101" s="1"/>
  <c r="AR39" i="101"/>
  <c r="AS39" i="101"/>
  <c r="BC39" i="101"/>
  <c r="BA39" i="101"/>
  <c r="BB39" i="101"/>
  <c r="AS84" i="101"/>
  <c r="BC84" i="101"/>
  <c r="BB84" i="101"/>
  <c r="BA84" i="101"/>
  <c r="AP100" i="101"/>
  <c r="AQ100" i="101" s="1"/>
  <c r="AR45" i="101"/>
  <c r="AS45" i="101"/>
  <c r="BB45" i="101"/>
  <c r="BC45" i="101"/>
  <c r="BA45" i="101"/>
  <c r="AR12" i="101"/>
  <c r="AS12" i="101"/>
  <c r="BC12" i="101"/>
  <c r="BB12" i="101"/>
  <c r="BA12" i="101"/>
  <c r="AP76" i="101"/>
  <c r="AQ76" i="101" s="1"/>
  <c r="AR37" i="101"/>
  <c r="AS37" i="101"/>
  <c r="BB37" i="101"/>
  <c r="BA37" i="101"/>
  <c r="BC37" i="101"/>
  <c r="AR58" i="101"/>
  <c r="BC58" i="101"/>
  <c r="BB58" i="101"/>
  <c r="BA58" i="101"/>
  <c r="AS58" i="101"/>
  <c r="AR24" i="101"/>
  <c r="AS24" i="101"/>
  <c r="BC24" i="101"/>
  <c r="BA24" i="101"/>
  <c r="BB24" i="101"/>
  <c r="AS40" i="101"/>
  <c r="BA40" i="101"/>
  <c r="BC40" i="101"/>
  <c r="BB40" i="101"/>
  <c r="AR17" i="101"/>
  <c r="BB17" i="101"/>
  <c r="AS17" i="101"/>
  <c r="BC17" i="101"/>
  <c r="BA17" i="101"/>
  <c r="AR49" i="101"/>
  <c r="BB49" i="101"/>
  <c r="AS49" i="101"/>
  <c r="BA49" i="101"/>
  <c r="BC49" i="101"/>
  <c r="AR38" i="101"/>
  <c r="BC38" i="101"/>
  <c r="AS38" i="101"/>
  <c r="BB38" i="101"/>
  <c r="BA38" i="101"/>
  <c r="AR27" i="101"/>
  <c r="AS27" i="101"/>
  <c r="BC27" i="101"/>
  <c r="BB27" i="101"/>
  <c r="BA27" i="101"/>
  <c r="AP71" i="101"/>
  <c r="AQ71" i="101" s="1"/>
  <c r="AS53" i="101"/>
  <c r="BB53" i="101"/>
  <c r="BC53" i="101"/>
  <c r="BA53" i="101"/>
  <c r="AZ59" i="101"/>
  <c r="AZ60" i="101"/>
  <c r="AZ106" i="101"/>
  <c r="AZ84" i="101"/>
  <c r="AZ45" i="101"/>
  <c r="AZ40" i="101"/>
  <c r="AR14" i="101"/>
  <c r="BC14" i="101"/>
  <c r="AS14" i="101"/>
  <c r="BB14" i="101"/>
  <c r="BA14" i="101"/>
  <c r="AR76" i="101"/>
  <c r="AS76" i="101"/>
  <c r="BC76" i="101"/>
  <c r="BB76" i="101"/>
  <c r="BA76" i="101"/>
  <c r="AR69" i="101"/>
  <c r="AS69" i="101"/>
  <c r="BB69" i="101"/>
  <c r="BA69" i="101"/>
  <c r="BC69" i="101"/>
  <c r="AR90" i="101"/>
  <c r="BC90" i="101"/>
  <c r="BA90" i="101"/>
  <c r="AS90" i="101"/>
  <c r="BB90" i="101"/>
  <c r="AR56" i="101"/>
  <c r="AS56" i="101"/>
  <c r="BA56" i="101"/>
  <c r="BB56" i="101"/>
  <c r="BC56" i="101"/>
  <c r="AS72" i="101"/>
  <c r="BA72" i="101"/>
  <c r="BB72" i="101"/>
  <c r="BC72" i="101"/>
  <c r="AR71" i="101"/>
  <c r="AS71" i="101"/>
  <c r="BC71" i="101"/>
  <c r="BA71" i="101"/>
  <c r="BB71" i="101"/>
  <c r="AS92" i="101"/>
  <c r="BC92" i="101"/>
  <c r="BB92" i="101"/>
  <c r="BA92" i="101"/>
  <c r="AZ46" i="101"/>
  <c r="AZ100" i="101"/>
  <c r="AR32" i="101"/>
  <c r="AS32" i="101"/>
  <c r="BC32" i="101"/>
  <c r="BA32" i="101"/>
  <c r="BB32" i="101"/>
  <c r="AR96" i="101"/>
  <c r="AS96" i="101"/>
  <c r="BC96" i="101"/>
  <c r="BA96" i="101"/>
  <c r="BB96" i="101"/>
  <c r="AR110" i="101"/>
  <c r="BC110" i="101"/>
  <c r="AS110" i="101"/>
  <c r="BA110" i="101"/>
  <c r="BB110" i="101"/>
  <c r="AR83" i="101"/>
  <c r="AS83" i="101"/>
  <c r="BC83" i="101"/>
  <c r="BA83" i="101"/>
  <c r="BB83" i="101"/>
  <c r="AR9" i="101"/>
  <c r="BB9" i="101"/>
  <c r="BC9" i="101"/>
  <c r="AS9" i="101"/>
  <c r="BA9" i="101"/>
  <c r="AP25" i="101"/>
  <c r="AQ25" i="101" s="1"/>
  <c r="AR57" i="101"/>
  <c r="BB57" i="101"/>
  <c r="BC57" i="101"/>
  <c r="AS57" i="101"/>
  <c r="BA57" i="101"/>
  <c r="AK73" i="101"/>
  <c r="AK89" i="101"/>
  <c r="AO88" i="101" s="1"/>
  <c r="AP105" i="101"/>
  <c r="AQ105" i="101" s="1"/>
  <c r="AR30" i="101"/>
  <c r="BC30" i="101"/>
  <c r="AS30" i="101"/>
  <c r="BB30" i="101"/>
  <c r="BA30" i="101"/>
  <c r="AR62" i="101"/>
  <c r="BC62" i="101"/>
  <c r="AS62" i="101"/>
  <c r="BB62" i="101"/>
  <c r="BA62" i="101"/>
  <c r="AR103" i="101"/>
  <c r="AS103" i="101"/>
  <c r="BC103" i="101"/>
  <c r="BB103" i="101"/>
  <c r="BA103" i="101"/>
  <c r="AR19" i="101"/>
  <c r="AS19" i="101"/>
  <c r="BC19" i="101"/>
  <c r="BB19" i="101"/>
  <c r="BA19" i="101"/>
  <c r="AR31" i="101"/>
  <c r="AS31" i="101"/>
  <c r="BC31" i="101"/>
  <c r="BB31" i="101"/>
  <c r="BA31" i="101"/>
  <c r="AR20" i="101"/>
  <c r="AS20" i="101"/>
  <c r="BC20" i="101"/>
  <c r="BB20" i="101"/>
  <c r="BA20" i="101"/>
  <c r="AR36" i="101"/>
  <c r="AS36" i="101"/>
  <c r="BC36" i="101"/>
  <c r="BB36" i="101"/>
  <c r="BA36" i="101"/>
  <c r="AR52" i="101"/>
  <c r="AS52" i="101"/>
  <c r="BC52" i="101"/>
  <c r="BB52" i="101"/>
  <c r="BA52" i="101"/>
  <c r="AS68" i="101"/>
  <c r="BC68" i="101"/>
  <c r="BB68" i="101"/>
  <c r="BA68" i="101"/>
  <c r="AP84" i="101"/>
  <c r="AQ84" i="101" s="1"/>
  <c r="AR29" i="101"/>
  <c r="AS29" i="101"/>
  <c r="BB29" i="101"/>
  <c r="BA29" i="101"/>
  <c r="BC29" i="101"/>
  <c r="AP61" i="101"/>
  <c r="AQ61" i="101" s="1"/>
  <c r="AR93" i="101"/>
  <c r="AS93" i="101"/>
  <c r="BC93" i="101"/>
  <c r="BB93" i="101"/>
  <c r="BA93" i="101"/>
  <c r="AR109" i="101"/>
  <c r="AS109" i="101"/>
  <c r="BC109" i="101"/>
  <c r="BB109" i="101"/>
  <c r="BA109" i="101"/>
  <c r="AR18" i="101"/>
  <c r="BC18" i="101"/>
  <c r="BB18" i="101"/>
  <c r="AS18" i="101"/>
  <c r="BA18" i="101"/>
  <c r="AR34" i="101"/>
  <c r="BC34" i="101"/>
  <c r="BB34" i="101"/>
  <c r="AS34" i="101"/>
  <c r="BA34" i="101"/>
  <c r="AR50" i="101"/>
  <c r="BC50" i="101"/>
  <c r="BB50" i="101"/>
  <c r="BA50" i="101"/>
  <c r="AS50" i="101"/>
  <c r="AR66" i="101"/>
  <c r="BC66" i="101"/>
  <c r="BB66" i="101"/>
  <c r="BA66" i="101"/>
  <c r="AS66" i="101"/>
  <c r="AR82" i="101"/>
  <c r="BC82" i="101"/>
  <c r="AS82" i="101"/>
  <c r="BA82" i="101"/>
  <c r="BB82" i="101"/>
  <c r="AR98" i="101"/>
  <c r="BC98" i="101"/>
  <c r="AS98" i="101"/>
  <c r="BA98" i="101"/>
  <c r="BB98" i="101"/>
  <c r="AR107" i="101"/>
  <c r="AS107" i="101"/>
  <c r="BC107" i="101"/>
  <c r="BB107" i="101"/>
  <c r="BA107" i="101"/>
  <c r="AR43" i="101"/>
  <c r="AS43" i="101"/>
  <c r="BC43" i="101"/>
  <c r="BB43" i="101"/>
  <c r="BA43" i="101"/>
  <c r="AR87" i="101"/>
  <c r="AS87" i="101"/>
  <c r="BC87" i="101"/>
  <c r="BB87" i="101"/>
  <c r="BA87" i="101"/>
  <c r="AR23" i="101"/>
  <c r="AS23" i="101"/>
  <c r="BC23" i="101"/>
  <c r="BA23" i="101"/>
  <c r="BB23" i="101"/>
  <c r="AR70" i="101"/>
  <c r="BC70" i="101"/>
  <c r="AS70" i="101"/>
  <c r="BB70" i="101"/>
  <c r="BA70" i="101"/>
  <c r="AR91" i="101"/>
  <c r="AS91" i="101"/>
  <c r="BC91" i="101"/>
  <c r="BB91" i="101"/>
  <c r="BA91" i="101"/>
  <c r="AR7" i="101"/>
  <c r="AS7" i="101"/>
  <c r="BC7" i="101"/>
  <c r="BB7" i="101"/>
  <c r="BA7" i="101"/>
  <c r="AP44" i="101"/>
  <c r="AQ44" i="101" s="1"/>
  <c r="AP69" i="101"/>
  <c r="AQ69" i="101" s="1"/>
  <c r="AR26" i="101"/>
  <c r="BC26" i="101"/>
  <c r="BB26" i="101"/>
  <c r="BA26" i="101"/>
  <c r="AS26" i="101"/>
  <c r="AP58" i="101"/>
  <c r="AQ58" i="101" s="1"/>
  <c r="AR55" i="101"/>
  <c r="AS55" i="101"/>
  <c r="BC55" i="101"/>
  <c r="BA55" i="101"/>
  <c r="BB55" i="101"/>
  <c r="AP24" i="101"/>
  <c r="AQ24" i="101" s="1"/>
  <c r="AP40" i="101"/>
  <c r="AQ40" i="101" s="1"/>
  <c r="AP56" i="101"/>
  <c r="AQ56" i="101" s="1"/>
  <c r="AR81" i="101"/>
  <c r="BB81" i="101"/>
  <c r="AS81" i="101"/>
  <c r="BC81" i="101"/>
  <c r="BA81" i="101"/>
  <c r="AR22" i="101"/>
  <c r="AS22" i="101"/>
  <c r="BB22" i="101"/>
  <c r="BA22" i="101"/>
  <c r="BC22" i="101"/>
  <c r="AP38" i="101"/>
  <c r="AQ38" i="101" s="1"/>
  <c r="AR102" i="101"/>
  <c r="BC102" i="101"/>
  <c r="AS102" i="101"/>
  <c r="BA102" i="101"/>
  <c r="BB102" i="101"/>
  <c r="AP27" i="101"/>
  <c r="AQ27" i="101" s="1"/>
  <c r="AR28" i="101"/>
  <c r="AS28" i="101"/>
  <c r="BC28" i="101"/>
  <c r="BB28" i="101"/>
  <c r="BA28" i="101"/>
  <c r="AR21" i="101"/>
  <c r="AS21" i="101"/>
  <c r="BB21" i="101"/>
  <c r="BC21" i="101"/>
  <c r="BA21" i="101"/>
  <c r="AR10" i="101"/>
  <c r="BC10" i="101"/>
  <c r="BB10" i="101"/>
  <c r="BA10" i="101"/>
  <c r="AS10" i="101"/>
  <c r="AR74" i="101"/>
  <c r="BC74" i="101"/>
  <c r="BB74" i="101"/>
  <c r="BA74" i="101"/>
  <c r="AS74" i="101"/>
  <c r="AR11" i="101"/>
  <c r="AS11" i="101"/>
  <c r="BC11" i="101"/>
  <c r="BB11" i="101"/>
  <c r="BA11" i="101"/>
  <c r="AZ110" i="101"/>
  <c r="AZ28" i="101"/>
  <c r="AZ74" i="101"/>
  <c r="AZ23" i="101"/>
  <c r="AZ31" i="101"/>
  <c r="AZ68" i="101"/>
  <c r="AZ29" i="101"/>
  <c r="AZ93" i="101"/>
  <c r="AZ50" i="101"/>
  <c r="AZ43" i="101"/>
  <c r="AZ55" i="101"/>
  <c r="AZ24" i="101"/>
  <c r="AZ49" i="101"/>
  <c r="AZ70" i="101"/>
  <c r="AZ27" i="101"/>
  <c r="AZ90" i="101"/>
  <c r="AR105" i="101"/>
  <c r="BC105" i="101"/>
  <c r="AS105" i="101"/>
  <c r="BB105" i="101"/>
  <c r="BA105" i="101"/>
  <c r="AR78" i="101"/>
  <c r="BC78" i="101"/>
  <c r="AS78" i="101"/>
  <c r="BA78" i="101"/>
  <c r="BB78" i="101"/>
  <c r="AS44" i="101"/>
  <c r="BC44" i="101"/>
  <c r="BB44" i="101"/>
  <c r="BA44" i="101"/>
  <c r="AR97" i="101"/>
  <c r="BB97" i="101"/>
  <c r="BC97" i="101"/>
  <c r="AS97" i="101"/>
  <c r="BA97" i="101"/>
  <c r="AR54" i="101"/>
  <c r="BC54" i="101"/>
  <c r="AS54" i="101"/>
  <c r="BB54" i="101"/>
  <c r="BA54" i="101"/>
  <c r="AR60" i="101"/>
  <c r="AS60" i="101"/>
  <c r="BC60" i="101"/>
  <c r="BB60" i="101"/>
  <c r="BA60" i="101"/>
  <c r="AR42" i="101"/>
  <c r="BC42" i="101"/>
  <c r="BB42" i="101"/>
  <c r="BA42" i="101"/>
  <c r="AS42" i="101"/>
  <c r="AZ92" i="101"/>
  <c r="AR51" i="101"/>
  <c r="AS51" i="101"/>
  <c r="BC51" i="101"/>
  <c r="BB51" i="101"/>
  <c r="BA51" i="101"/>
  <c r="AK51" i="101"/>
  <c r="AO50" i="101" s="1"/>
  <c r="AR16" i="101"/>
  <c r="AS16" i="101"/>
  <c r="BC16" i="101"/>
  <c r="BA16" i="101"/>
  <c r="BB16" i="101"/>
  <c r="AS48" i="101"/>
  <c r="BB48" i="101"/>
  <c r="BC48" i="101"/>
  <c r="BA48" i="101"/>
  <c r="AS80" i="101"/>
  <c r="BB80" i="101"/>
  <c r="BC80" i="101"/>
  <c r="BA80" i="101"/>
  <c r="AR41" i="101"/>
  <c r="BB41" i="101"/>
  <c r="BA41" i="101"/>
  <c r="AS41" i="101"/>
  <c r="BC41" i="101"/>
  <c r="AK57" i="101"/>
  <c r="AO56" i="101" s="1"/>
  <c r="AP73" i="101"/>
  <c r="AQ73" i="101" s="1"/>
  <c r="AP89" i="101"/>
  <c r="AQ89" i="101" s="1"/>
  <c r="AR94" i="101"/>
  <c r="BC94" i="101"/>
  <c r="AS94" i="101"/>
  <c r="BB94" i="101"/>
  <c r="BA94" i="101"/>
  <c r="AK59" i="101"/>
  <c r="AO58" i="101" s="1"/>
  <c r="AP20" i="101"/>
  <c r="AQ20" i="101" s="1"/>
  <c r="AP36" i="101"/>
  <c r="AQ36" i="101" s="1"/>
  <c r="AP52" i="101"/>
  <c r="AQ52" i="101" s="1"/>
  <c r="AP68" i="101"/>
  <c r="AQ68" i="101" s="1"/>
  <c r="AK100" i="101"/>
  <c r="AO99" i="101" s="1"/>
  <c r="AR13" i="101"/>
  <c r="AS13" i="101"/>
  <c r="BB13" i="101"/>
  <c r="BC13" i="101"/>
  <c r="BA13" i="101"/>
  <c r="AP45" i="101"/>
  <c r="AQ45" i="101" s="1"/>
  <c r="AR77" i="101"/>
  <c r="AS77" i="101"/>
  <c r="BB77" i="101"/>
  <c r="BC77" i="101"/>
  <c r="BA77" i="101"/>
  <c r="AP7" i="101"/>
  <c r="AQ7" i="101" s="1"/>
  <c r="AK76" i="101"/>
  <c r="AO75" i="101" s="1"/>
  <c r="AS108" i="101"/>
  <c r="BC108" i="101"/>
  <c r="BB108" i="101"/>
  <c r="BA108" i="101"/>
  <c r="AP37" i="101"/>
  <c r="AQ37" i="101" s="1"/>
  <c r="AR101" i="101"/>
  <c r="AS101" i="101"/>
  <c r="BC101" i="101"/>
  <c r="BB101" i="101"/>
  <c r="BA101" i="101"/>
  <c r="AK90" i="101"/>
  <c r="AO89" i="101" s="1"/>
  <c r="AR75" i="101"/>
  <c r="AS75" i="101"/>
  <c r="BC75" i="101"/>
  <c r="BB75" i="101"/>
  <c r="BA75" i="101"/>
  <c r="AP55" i="101"/>
  <c r="AQ55" i="101" s="1"/>
  <c r="AR8" i="101"/>
  <c r="AS8" i="101"/>
  <c r="BC8" i="101"/>
  <c r="BA8" i="101"/>
  <c r="BB8" i="101"/>
  <c r="AK56" i="101"/>
  <c r="AO55" i="101" s="1"/>
  <c r="AR88" i="101"/>
  <c r="AS88" i="101"/>
  <c r="BB88" i="101"/>
  <c r="BA88" i="101"/>
  <c r="BC88" i="101"/>
  <c r="AS104" i="101"/>
  <c r="BA104" i="101"/>
  <c r="BB104" i="101"/>
  <c r="BC104" i="101"/>
  <c r="AR33" i="101"/>
  <c r="BB33" i="101"/>
  <c r="AS33" i="101"/>
  <c r="BC33" i="101"/>
  <c r="BA33" i="101"/>
  <c r="AR65" i="101"/>
  <c r="BB65" i="101"/>
  <c r="BC65" i="101"/>
  <c r="AS65" i="101"/>
  <c r="BA65" i="101"/>
  <c r="AR6" i="101"/>
  <c r="BC6" i="101"/>
  <c r="AS6" i="101"/>
  <c r="BB6" i="101"/>
  <c r="BA6" i="101"/>
  <c r="AP22" i="101"/>
  <c r="AQ22" i="101" s="1"/>
  <c r="AR86" i="101"/>
  <c r="BC86" i="101"/>
  <c r="AS86" i="101"/>
  <c r="BB86" i="101"/>
  <c r="BA86" i="101"/>
  <c r="AP102" i="101"/>
  <c r="AQ102" i="101" s="1"/>
  <c r="AR95" i="101"/>
  <c r="AS95" i="101"/>
  <c r="BC95" i="101"/>
  <c r="BB95" i="101"/>
  <c r="BA95" i="101"/>
  <c r="AK21" i="101"/>
  <c r="AO20" i="101" s="1"/>
  <c r="AS85" i="101"/>
  <c r="BB85" i="101"/>
  <c r="BC85" i="101"/>
  <c r="BA85" i="101"/>
  <c r="AK42" i="101"/>
  <c r="AO41" i="101" s="1"/>
  <c r="AK106" i="101"/>
  <c r="AO105" i="101" s="1"/>
  <c r="AR79" i="101"/>
  <c r="AS79" i="101"/>
  <c r="BC79" i="101"/>
  <c r="BA79" i="101"/>
  <c r="BB79" i="101"/>
  <c r="AP79" i="101"/>
  <c r="AQ79" i="101" s="1"/>
  <c r="AZ63" i="101"/>
  <c r="AZ64" i="101"/>
  <c r="AZ25" i="101"/>
  <c r="AZ89" i="101"/>
  <c r="AZ78" i="101"/>
  <c r="AZ94" i="101"/>
  <c r="AZ39" i="101"/>
  <c r="AZ95" i="101"/>
  <c r="AZ53" i="101"/>
  <c r="AZ42" i="101"/>
  <c r="AZ87" i="101"/>
  <c r="AZ19" i="101"/>
  <c r="AZ52" i="101"/>
  <c r="AZ13" i="101"/>
  <c r="AZ77" i="101"/>
  <c r="AZ34" i="101"/>
  <c r="AZ98" i="101"/>
  <c r="AZ107" i="101"/>
  <c r="AZ8" i="101"/>
  <c r="AZ72" i="101"/>
  <c r="AZ33" i="101"/>
  <c r="AZ97" i="101"/>
  <c r="AZ54" i="101"/>
  <c r="AZ91" i="101"/>
  <c r="AZ12" i="101"/>
  <c r="AZ69" i="101"/>
  <c r="AZ58" i="101"/>
  <c r="AP5" i="101"/>
  <c r="AQ5" i="101" s="1"/>
  <c r="BB5" i="101"/>
  <c r="BC5" i="101"/>
  <c r="AZ5" i="101"/>
  <c r="BA5" i="101"/>
  <c r="AK5" i="101"/>
  <c r="AK48" i="101"/>
  <c r="AO47" i="101" s="1"/>
  <c r="AR48" i="101"/>
  <c r="AK80" i="101"/>
  <c r="AO79" i="101" s="1"/>
  <c r="AR80" i="101"/>
  <c r="AK9" i="101"/>
  <c r="AO8" i="101" s="1"/>
  <c r="AP14" i="101"/>
  <c r="AQ14" i="101" s="1"/>
  <c r="AP30" i="101"/>
  <c r="AQ30" i="101" s="1"/>
  <c r="AP8" i="101"/>
  <c r="AQ8" i="101" s="1"/>
  <c r="AP17" i="101"/>
  <c r="AQ17" i="101" s="1"/>
  <c r="AP33" i="101"/>
  <c r="AQ33" i="101" s="1"/>
  <c r="AP49" i="101"/>
  <c r="AQ49" i="101" s="1"/>
  <c r="AP65" i="101"/>
  <c r="AQ65" i="101" s="1"/>
  <c r="AP81" i="101"/>
  <c r="AQ81" i="101" s="1"/>
  <c r="AP97" i="101"/>
  <c r="AQ97" i="101" s="1"/>
  <c r="AK22" i="101"/>
  <c r="AO21" i="101" s="1"/>
  <c r="AK38" i="101"/>
  <c r="AO37" i="101" s="1"/>
  <c r="AK54" i="101"/>
  <c r="AO53" i="101" s="1"/>
  <c r="AK86" i="101"/>
  <c r="AO85" i="101" s="1"/>
  <c r="AK102" i="101"/>
  <c r="AO101" i="101" s="1"/>
  <c r="AK27" i="101"/>
  <c r="AO26" i="101" s="1"/>
  <c r="AK71" i="101"/>
  <c r="AO70" i="101" s="1"/>
  <c r="AK95" i="101"/>
  <c r="AO94" i="101" s="1"/>
  <c r="AK28" i="101"/>
  <c r="AO27" i="101" s="1"/>
  <c r="AK60" i="101"/>
  <c r="AK53" i="101"/>
  <c r="AO52" i="101" s="1"/>
  <c r="AR53" i="101"/>
  <c r="AK85" i="101"/>
  <c r="AO84" i="101" s="1"/>
  <c r="AR85" i="101"/>
  <c r="AP16" i="101"/>
  <c r="AQ16" i="101" s="1"/>
  <c r="AP32" i="101"/>
  <c r="AQ32" i="101" s="1"/>
  <c r="AP48" i="101"/>
  <c r="AQ48" i="101" s="1"/>
  <c r="AP64" i="101"/>
  <c r="AQ64" i="101" s="1"/>
  <c r="AP80" i="101"/>
  <c r="AQ80" i="101" s="1"/>
  <c r="AP96" i="101"/>
  <c r="AQ96" i="101" s="1"/>
  <c r="AP9" i="101"/>
  <c r="AQ9" i="101" s="1"/>
  <c r="AP46" i="101"/>
  <c r="AQ46" i="101" s="1"/>
  <c r="AP62" i="101"/>
  <c r="AQ62" i="101" s="1"/>
  <c r="AP78" i="101"/>
  <c r="AQ78" i="101" s="1"/>
  <c r="AP94" i="101"/>
  <c r="AQ94" i="101" s="1"/>
  <c r="AP110" i="101"/>
  <c r="AQ110" i="101" s="1"/>
  <c r="AK44" i="101"/>
  <c r="AR44" i="101"/>
  <c r="AK108" i="101"/>
  <c r="AO107" i="101" s="1"/>
  <c r="AR108" i="101"/>
  <c r="AK37" i="101"/>
  <c r="AO36" i="101" s="1"/>
  <c r="AK69" i="101"/>
  <c r="AO68" i="101" s="1"/>
  <c r="AK101" i="101"/>
  <c r="AO100" i="101" s="1"/>
  <c r="AR5" i="101"/>
  <c r="AK92" i="101"/>
  <c r="AO91" i="101" s="1"/>
  <c r="AR92" i="101"/>
  <c r="AP74" i="101"/>
  <c r="AQ74" i="101" s="1"/>
  <c r="AP106" i="101"/>
  <c r="AQ106" i="101" s="1"/>
  <c r="AP83" i="101"/>
  <c r="AQ83" i="101" s="1"/>
  <c r="AP63" i="101"/>
  <c r="AQ63" i="101" s="1"/>
  <c r="AK14" i="101"/>
  <c r="AO13" i="101" s="1"/>
  <c r="AK30" i="101"/>
  <c r="AO29" i="101" s="1"/>
  <c r="AK46" i="101"/>
  <c r="AO45" i="101" s="1"/>
  <c r="AK62" i="101"/>
  <c r="AO61" i="101" s="1"/>
  <c r="AK78" i="101"/>
  <c r="AK94" i="101"/>
  <c r="AO93" i="101" s="1"/>
  <c r="AK110" i="101"/>
  <c r="AO109" i="101" s="1"/>
  <c r="AP59" i="101"/>
  <c r="AQ59" i="101" s="1"/>
  <c r="AP103" i="101"/>
  <c r="AQ103" i="101" s="1"/>
  <c r="AP39" i="101"/>
  <c r="AQ39" i="101" s="1"/>
  <c r="AK68" i="101"/>
  <c r="AO67" i="101" s="1"/>
  <c r="AR68" i="101"/>
  <c r="AK84" i="101"/>
  <c r="AO83" i="101" s="1"/>
  <c r="AR84" i="101"/>
  <c r="AK13" i="101"/>
  <c r="AO12" i="101" s="1"/>
  <c r="AK29" i="101"/>
  <c r="AO28" i="101" s="1"/>
  <c r="AK45" i="101"/>
  <c r="AO44" i="101" s="1"/>
  <c r="AK61" i="101"/>
  <c r="AO60" i="101" s="1"/>
  <c r="AK77" i="101"/>
  <c r="AO76" i="101" s="1"/>
  <c r="AK93" i="101"/>
  <c r="AK109" i="101"/>
  <c r="AO108" i="101" s="1"/>
  <c r="AP12" i="101"/>
  <c r="AQ12" i="101" s="1"/>
  <c r="AP101" i="101"/>
  <c r="AQ101" i="101" s="1"/>
  <c r="AP26" i="101"/>
  <c r="AQ26" i="101" s="1"/>
  <c r="AK8" i="101"/>
  <c r="AO7" i="101" s="1"/>
  <c r="AK40" i="101"/>
  <c r="AO39" i="101" s="1"/>
  <c r="AR40" i="101"/>
  <c r="AK72" i="101"/>
  <c r="AO71" i="101" s="1"/>
  <c r="AR72" i="101"/>
  <c r="AK104" i="101"/>
  <c r="AO103" i="101" s="1"/>
  <c r="AR104" i="101"/>
  <c r="AK17" i="101"/>
  <c r="AO16" i="101" s="1"/>
  <c r="AK33" i="101"/>
  <c r="AO32" i="101" s="1"/>
  <c r="AK49" i="101"/>
  <c r="AO48" i="101" s="1"/>
  <c r="AK65" i="101"/>
  <c r="AK81" i="101"/>
  <c r="AO80" i="101" s="1"/>
  <c r="AK97" i="101"/>
  <c r="AO96" i="101" s="1"/>
  <c r="AP28" i="101"/>
  <c r="AQ28" i="101" s="1"/>
  <c r="AP21" i="101"/>
  <c r="AQ21" i="101" s="1"/>
  <c r="AP53" i="101"/>
  <c r="AQ53" i="101" s="1"/>
  <c r="AP85" i="101"/>
  <c r="AQ85" i="101" s="1"/>
  <c r="AP10" i="101"/>
  <c r="AQ10" i="101" s="1"/>
  <c r="AP42" i="101"/>
  <c r="AQ42" i="101" s="1"/>
  <c r="AP11" i="101"/>
  <c r="AQ11" i="101" s="1"/>
  <c r="DR7" i="98"/>
  <c r="DX7" i="98" s="1"/>
  <c r="DR8" i="98"/>
  <c r="DS8" i="98" s="1"/>
  <c r="DR9" i="98"/>
  <c r="DX9" i="98" s="1"/>
  <c r="DR10" i="98"/>
  <c r="DY10" i="98" s="1"/>
  <c r="DR11" i="98"/>
  <c r="DX11" i="98" s="1"/>
  <c r="DR12" i="98"/>
  <c r="DS12" i="98" s="1"/>
  <c r="DR13" i="98"/>
  <c r="DX13" i="98" s="1"/>
  <c r="DR14" i="98"/>
  <c r="DS14" i="98" s="1"/>
  <c r="DR15" i="98"/>
  <c r="DX15" i="98" s="1"/>
  <c r="DR16" i="98"/>
  <c r="DS16" i="98" s="1"/>
  <c r="DR17" i="98"/>
  <c r="DX17" i="98" s="1"/>
  <c r="DR18" i="98"/>
  <c r="DY18" i="98" s="1"/>
  <c r="DR19" i="98"/>
  <c r="DX19" i="98" s="1"/>
  <c r="DR20" i="98"/>
  <c r="DS20" i="98" s="1"/>
  <c r="DR21" i="98"/>
  <c r="DX21" i="98" s="1"/>
  <c r="DR22" i="98"/>
  <c r="DY22" i="98" s="1"/>
  <c r="DR23" i="98"/>
  <c r="DX23" i="98" s="1"/>
  <c r="DR24" i="98"/>
  <c r="DS24" i="98" s="1"/>
  <c r="DR25" i="98"/>
  <c r="DX25" i="98" s="1"/>
  <c r="DR26" i="98"/>
  <c r="DS26" i="98" s="1"/>
  <c r="DR27" i="98"/>
  <c r="DX27" i="98" s="1"/>
  <c r="DR28" i="98"/>
  <c r="DS28" i="98" s="1"/>
  <c r="DR29" i="98"/>
  <c r="DX29" i="98" s="1"/>
  <c r="DR30" i="98"/>
  <c r="DX30" i="98" s="1"/>
  <c r="DR31" i="98"/>
  <c r="DX31" i="98" s="1"/>
  <c r="DR32" i="98"/>
  <c r="DS32" i="98" s="1"/>
  <c r="DR33" i="98"/>
  <c r="DX33" i="98" s="1"/>
  <c r="DR34" i="98"/>
  <c r="DS34" i="98" s="1"/>
  <c r="DR35" i="98"/>
  <c r="DX35" i="98" s="1"/>
  <c r="DR36" i="98"/>
  <c r="DS36" i="98" s="1"/>
  <c r="DR37" i="98"/>
  <c r="DX37" i="98" s="1"/>
  <c r="DR38" i="98"/>
  <c r="DY38" i="98" s="1"/>
  <c r="DR39" i="98"/>
  <c r="DX39" i="98" s="1"/>
  <c r="DR40" i="98"/>
  <c r="DS40" i="98" s="1"/>
  <c r="DR41" i="98"/>
  <c r="DX41" i="98" s="1"/>
  <c r="DR42" i="98"/>
  <c r="DY42" i="98" s="1"/>
  <c r="DR43" i="98"/>
  <c r="DX43" i="98" s="1"/>
  <c r="DR44" i="98"/>
  <c r="DS44" i="98" s="1"/>
  <c r="DR45" i="98"/>
  <c r="DX45" i="98" s="1"/>
  <c r="DR46" i="98"/>
  <c r="DY46" i="98" s="1"/>
  <c r="DR47" i="98"/>
  <c r="DX47" i="98" s="1"/>
  <c r="DR48" i="98"/>
  <c r="DS48" i="98" s="1"/>
  <c r="DR49" i="98"/>
  <c r="DX49" i="98" s="1"/>
  <c r="DR50" i="98"/>
  <c r="DS50" i="98" s="1"/>
  <c r="DR51" i="98"/>
  <c r="DX51" i="98" s="1"/>
  <c r="DR52" i="98"/>
  <c r="DS52" i="98" s="1"/>
  <c r="DR53" i="98"/>
  <c r="DX53" i="98" s="1"/>
  <c r="DR54" i="98"/>
  <c r="DY54" i="98" s="1"/>
  <c r="DR55" i="98"/>
  <c r="DX55" i="98" s="1"/>
  <c r="DR56" i="98"/>
  <c r="DS56" i="98" s="1"/>
  <c r="DR57" i="98"/>
  <c r="DX57" i="98" s="1"/>
  <c r="DR58" i="98"/>
  <c r="DY58" i="98" s="1"/>
  <c r="DR59" i="98"/>
  <c r="DX59" i="98" s="1"/>
  <c r="DR60" i="98"/>
  <c r="DS60" i="98" s="1"/>
  <c r="DR61" i="98"/>
  <c r="DX61" i="98" s="1"/>
  <c r="DR62" i="98"/>
  <c r="DS62" i="98" s="1"/>
  <c r="DR63" i="98"/>
  <c r="DX63" i="98" s="1"/>
  <c r="DR64" i="98"/>
  <c r="DS64" i="98" s="1"/>
  <c r="DR65" i="98"/>
  <c r="DX65" i="98" s="1"/>
  <c r="DR66" i="98"/>
  <c r="DS66" i="98" s="1"/>
  <c r="DR67" i="98"/>
  <c r="DX67" i="98" s="1"/>
  <c r="DR68" i="98"/>
  <c r="DS68" i="98" s="1"/>
  <c r="DR69" i="98"/>
  <c r="DX69" i="98" s="1"/>
  <c r="DR70" i="98"/>
  <c r="DY70" i="98" s="1"/>
  <c r="DR71" i="98"/>
  <c r="DX71" i="98" s="1"/>
  <c r="DR72" i="98"/>
  <c r="DS72" i="98" s="1"/>
  <c r="DR73" i="98"/>
  <c r="DX73" i="98" s="1"/>
  <c r="DR74" i="98"/>
  <c r="DS74" i="98" s="1"/>
  <c r="DR75" i="98"/>
  <c r="DX75" i="98" s="1"/>
  <c r="DR76" i="98"/>
  <c r="DS76" i="98" s="1"/>
  <c r="DR77" i="98"/>
  <c r="DX77" i="98" s="1"/>
  <c r="DR6" i="98"/>
  <c r="DX6" i="98" s="1"/>
  <c r="DY68" i="98" l="1"/>
  <c r="DY20" i="98"/>
  <c r="DY64" i="98"/>
  <c r="DY48" i="98"/>
  <c r="DY32" i="98"/>
  <c r="DY16" i="98"/>
  <c r="DY76" i="98"/>
  <c r="DY60" i="98"/>
  <c r="DY44" i="98"/>
  <c r="DY28" i="98"/>
  <c r="DY12" i="98"/>
  <c r="DY52" i="98"/>
  <c r="DY36" i="98"/>
  <c r="DY72" i="98"/>
  <c r="DY56" i="98"/>
  <c r="DY40" i="98"/>
  <c r="DY24" i="98"/>
  <c r="DY8" i="98"/>
  <c r="DS70" i="98"/>
  <c r="DS54" i="98"/>
  <c r="DS42" i="98"/>
  <c r="DS30" i="98"/>
  <c r="DS18" i="98"/>
  <c r="DS10" i="98"/>
  <c r="DY66" i="98"/>
  <c r="DY62" i="98"/>
  <c r="DY50" i="98"/>
  <c r="DY30" i="98"/>
  <c r="DS77" i="98"/>
  <c r="DS73" i="98"/>
  <c r="DS69" i="98"/>
  <c r="DS65" i="98"/>
  <c r="DS61" i="98"/>
  <c r="DS57" i="98"/>
  <c r="DS53" i="98"/>
  <c r="DS49" i="98"/>
  <c r="DS45" i="98"/>
  <c r="DS41" i="98"/>
  <c r="DS37" i="98"/>
  <c r="DS33" i="98"/>
  <c r="DS29" i="98"/>
  <c r="DS25" i="98"/>
  <c r="DS21" i="98"/>
  <c r="DS17" i="98"/>
  <c r="DS13" i="98"/>
  <c r="DS9" i="98"/>
  <c r="DY6" i="98"/>
  <c r="DX76" i="98"/>
  <c r="DX74" i="98"/>
  <c r="DX72" i="98"/>
  <c r="DX70" i="98"/>
  <c r="DX68" i="98"/>
  <c r="DX66" i="98"/>
  <c r="DX64" i="98"/>
  <c r="DX62" i="98"/>
  <c r="DX60" i="98"/>
  <c r="DX58" i="98"/>
  <c r="DX56" i="98"/>
  <c r="DX54" i="98"/>
  <c r="DX52" i="98"/>
  <c r="DX50" i="98"/>
  <c r="DX48" i="98"/>
  <c r="DX46" i="98"/>
  <c r="DX44" i="98"/>
  <c r="DX42" i="98"/>
  <c r="DX40" i="98"/>
  <c r="DX38" i="98"/>
  <c r="DX36" i="98"/>
  <c r="DX34" i="98"/>
  <c r="DX32" i="98"/>
  <c r="DX28" i="98"/>
  <c r="DX26" i="98"/>
  <c r="DX24" i="98"/>
  <c r="DX22" i="98"/>
  <c r="DX20" i="98"/>
  <c r="DX18" i="98"/>
  <c r="DX16" i="98"/>
  <c r="DX14" i="98"/>
  <c r="DX12" i="98"/>
  <c r="DX10" i="98"/>
  <c r="DX8" i="98"/>
  <c r="DS6" i="98"/>
  <c r="DS58" i="98"/>
  <c r="DS46" i="98"/>
  <c r="DS38" i="98"/>
  <c r="DS22" i="98"/>
  <c r="DY74" i="98"/>
  <c r="DY34" i="98"/>
  <c r="DY26" i="98"/>
  <c r="DY14" i="98"/>
  <c r="DY77" i="98"/>
  <c r="DY75" i="98"/>
  <c r="DY73" i="98"/>
  <c r="DY71" i="98"/>
  <c r="DY69" i="98"/>
  <c r="DY67" i="98"/>
  <c r="DY65" i="98"/>
  <c r="DY63" i="98"/>
  <c r="DY61" i="98"/>
  <c r="DY59" i="98"/>
  <c r="DY57" i="98"/>
  <c r="DY55" i="98"/>
  <c r="DY53" i="98"/>
  <c r="DY51" i="98"/>
  <c r="DY49" i="98"/>
  <c r="DY47" i="98"/>
  <c r="DY45" i="98"/>
  <c r="DY43" i="98"/>
  <c r="DY41" i="98"/>
  <c r="DY39" i="98"/>
  <c r="DY37" i="98"/>
  <c r="DY35" i="98"/>
  <c r="DY33" i="98"/>
  <c r="DY31" i="98"/>
  <c r="DY29" i="98"/>
  <c r="DY27" i="98"/>
  <c r="DY25" i="98"/>
  <c r="DY23" i="98"/>
  <c r="DY21" i="98"/>
  <c r="DY19" i="98"/>
  <c r="DY17" i="98"/>
  <c r="DY15" i="98"/>
  <c r="DY13" i="98"/>
  <c r="DY11" i="98"/>
  <c r="DY9" i="98"/>
  <c r="DY7" i="98"/>
  <c r="DS75" i="98"/>
  <c r="DS71" i="98"/>
  <c r="DS67" i="98"/>
  <c r="DS63" i="98"/>
  <c r="DS59" i="98"/>
  <c r="DS55" i="98"/>
  <c r="DS51" i="98"/>
  <c r="DS47" i="98"/>
  <c r="DS43" i="98"/>
  <c r="DS39" i="98"/>
  <c r="DS35" i="98"/>
  <c r="DS31" i="98"/>
  <c r="DS27" i="98"/>
  <c r="DS23" i="98"/>
  <c r="DS19" i="98"/>
  <c r="DS15" i="98"/>
  <c r="DS11" i="98"/>
  <c r="DS7" i="98"/>
  <c r="R9" i="100" l="1"/>
  <c r="R10" i="100"/>
  <c r="R11" i="100"/>
  <c r="R12" i="100"/>
  <c r="R13" i="100"/>
  <c r="R14" i="100"/>
  <c r="R15" i="100"/>
  <c r="R16" i="100"/>
  <c r="R17" i="100"/>
  <c r="R18" i="100"/>
  <c r="R19" i="100"/>
  <c r="R20" i="100"/>
  <c r="R21" i="100"/>
  <c r="R22" i="100"/>
  <c r="R23" i="100"/>
  <c r="R24" i="100"/>
  <c r="R25" i="100"/>
  <c r="R26" i="100"/>
  <c r="R27" i="100"/>
  <c r="R28" i="100"/>
  <c r="GK766" i="100" s="1"/>
  <c r="GL766" i="100" s="1"/>
  <c r="R29" i="100"/>
  <c r="R30" i="100"/>
  <c r="R31" i="100"/>
  <c r="R32" i="100"/>
  <c r="R33" i="100"/>
  <c r="R34" i="100"/>
  <c r="R35" i="100"/>
  <c r="R36" i="100"/>
  <c r="R37" i="100"/>
  <c r="R38" i="100"/>
  <c r="R39" i="100"/>
  <c r="R40" i="100"/>
  <c r="R41" i="100"/>
  <c r="R42" i="100"/>
  <c r="R43" i="100"/>
  <c r="R44" i="100"/>
  <c r="R45" i="100"/>
  <c r="R46" i="100"/>
  <c r="R47" i="100"/>
  <c r="R48" i="100"/>
  <c r="R49" i="100"/>
  <c r="R8" i="100"/>
  <c r="GK767" i="100"/>
  <c r="GO767" i="100" s="1"/>
  <c r="GQ767" i="100" s="1"/>
  <c r="GK768" i="100"/>
  <c r="GL768" i="100" s="1"/>
  <c r="GK769" i="100"/>
  <c r="GO769" i="100" s="1"/>
  <c r="GQ769" i="100" s="1"/>
  <c r="GM769" i="100"/>
  <c r="GK770" i="100"/>
  <c r="GL770" i="100" s="1"/>
  <c r="GK771" i="100"/>
  <c r="GO771" i="100" s="1"/>
  <c r="GQ771" i="100" s="1"/>
  <c r="GL771" i="100"/>
  <c r="GK772" i="100"/>
  <c r="GL772" i="100" s="1"/>
  <c r="GK773" i="100"/>
  <c r="GO773" i="100" s="1"/>
  <c r="GQ773" i="100" s="1"/>
  <c r="GL773" i="100"/>
  <c r="GK775" i="100"/>
  <c r="GO775" i="100" s="1"/>
  <c r="GQ775" i="100" s="1"/>
  <c r="GK776" i="100"/>
  <c r="GP776" i="100" s="1"/>
  <c r="GK777" i="100"/>
  <c r="GO777" i="100" s="1"/>
  <c r="GQ777" i="100" s="1"/>
  <c r="GK778" i="100"/>
  <c r="GP778" i="100" s="1"/>
  <c r="GK780" i="100"/>
  <c r="GL780" i="100" s="1"/>
  <c r="GK782" i="100"/>
  <c r="GL782" i="100" s="1"/>
  <c r="GK783" i="100"/>
  <c r="GO783" i="100" s="1"/>
  <c r="GQ783" i="100" s="1"/>
  <c r="GK784" i="100"/>
  <c r="GL784" i="100" s="1"/>
  <c r="GP784" i="100"/>
  <c r="GK785" i="100"/>
  <c r="GO785" i="100" s="1"/>
  <c r="GQ785" i="100" s="1"/>
  <c r="GM777" i="100" l="1"/>
  <c r="GK786" i="100"/>
  <c r="GL786" i="100" s="1"/>
  <c r="GL783" i="100"/>
  <c r="GK781" i="100"/>
  <c r="GK779" i="100"/>
  <c r="GL777" i="100"/>
  <c r="GK774" i="100"/>
  <c r="GL774" i="100" s="1"/>
  <c r="GM771" i="100"/>
  <c r="GP769" i="100"/>
  <c r="GP768" i="100"/>
  <c r="GP777" i="100"/>
  <c r="GL769" i="100"/>
  <c r="GL767" i="100"/>
  <c r="GP785" i="100"/>
  <c r="GP775" i="100"/>
  <c r="GM785" i="100"/>
  <c r="GM775" i="100"/>
  <c r="GP773" i="100"/>
  <c r="GP767" i="100"/>
  <c r="GP766" i="100"/>
  <c r="GP786" i="100"/>
  <c r="GL785" i="100"/>
  <c r="GM783" i="100"/>
  <c r="GM781" i="100"/>
  <c r="GP779" i="100"/>
  <c r="GL775" i="100"/>
  <c r="GM773" i="100"/>
  <c r="GP771" i="100"/>
  <c r="GM767" i="100"/>
  <c r="GO766" i="100"/>
  <c r="GQ766" i="100" s="1"/>
  <c r="GP782" i="100"/>
  <c r="GP774" i="100"/>
  <c r="GP770" i="100"/>
  <c r="GO786" i="100"/>
  <c r="GQ786" i="100" s="1"/>
  <c r="GO780" i="100"/>
  <c r="GQ780" i="100" s="1"/>
  <c r="GO778" i="100"/>
  <c r="GQ778" i="100" s="1"/>
  <c r="GO776" i="100"/>
  <c r="GQ776" i="100" s="1"/>
  <c r="GO772" i="100"/>
  <c r="GQ772" i="100" s="1"/>
  <c r="GO768" i="100"/>
  <c r="GQ768" i="100" s="1"/>
  <c r="GM786" i="100"/>
  <c r="GM784" i="100"/>
  <c r="GP783" i="100"/>
  <c r="GM780" i="100"/>
  <c r="GM778" i="100"/>
  <c r="GM776" i="100"/>
  <c r="GM774" i="100"/>
  <c r="GM772" i="100"/>
  <c r="GM770" i="100"/>
  <c r="GM768" i="100"/>
  <c r="GM766" i="100"/>
  <c r="GP780" i="100"/>
  <c r="GP772" i="100"/>
  <c r="GO784" i="100"/>
  <c r="GQ784" i="100" s="1"/>
  <c r="GO782" i="100"/>
  <c r="GQ782" i="100" s="1"/>
  <c r="GO770" i="100"/>
  <c r="GQ770" i="100" s="1"/>
  <c r="GM782" i="100"/>
  <c r="GL778" i="100"/>
  <c r="GL776" i="100"/>
  <c r="GO781" i="100" l="1"/>
  <c r="GQ781" i="100" s="1"/>
  <c r="GL781" i="100"/>
  <c r="GO774" i="100"/>
  <c r="GQ774" i="100" s="1"/>
  <c r="GP781" i="100"/>
  <c r="GO779" i="100"/>
  <c r="GQ779" i="100" s="1"/>
  <c r="GL779" i="100"/>
  <c r="GM779" i="100"/>
  <c r="GP224" i="100"/>
  <c r="GP234" i="100"/>
  <c r="GQ266" i="100"/>
  <c r="GP287" i="100"/>
  <c r="GQ348" i="100"/>
  <c r="GP349" i="100"/>
  <c r="GP392" i="100"/>
  <c r="GP434" i="100"/>
  <c r="GP444" i="100"/>
  <c r="GP562" i="100"/>
  <c r="GP572" i="100"/>
  <c r="GP660" i="100"/>
  <c r="GP668" i="100"/>
  <c r="GO187" i="100"/>
  <c r="GQ187" i="100" s="1"/>
  <c r="GO222" i="100"/>
  <c r="GQ222" i="100" s="1"/>
  <c r="GO228" i="100"/>
  <c r="GQ228" i="100" s="1"/>
  <c r="GO230" i="100"/>
  <c r="GQ230" i="100" s="1"/>
  <c r="GO238" i="100"/>
  <c r="GQ238" i="100" s="1"/>
  <c r="GO244" i="100"/>
  <c r="GQ244" i="100" s="1"/>
  <c r="GO246" i="100"/>
  <c r="GQ246" i="100" s="1"/>
  <c r="GO254" i="100"/>
  <c r="GQ254" i="100" s="1"/>
  <c r="GO260" i="100"/>
  <c r="GQ260" i="100" s="1"/>
  <c r="GO262" i="100"/>
  <c r="GQ262" i="100" s="1"/>
  <c r="GO270" i="100"/>
  <c r="GQ270" i="100" s="1"/>
  <c r="GO276" i="100"/>
  <c r="GQ276" i="100" s="1"/>
  <c r="GO278" i="100"/>
  <c r="GQ278" i="100" s="1"/>
  <c r="GO286" i="100"/>
  <c r="GQ286" i="100" s="1"/>
  <c r="GO292" i="100"/>
  <c r="GQ292" i="100" s="1"/>
  <c r="GO294" i="100"/>
  <c r="GQ294" i="100" s="1"/>
  <c r="GO307" i="100"/>
  <c r="GQ307" i="100" s="1"/>
  <c r="GO315" i="100"/>
  <c r="GQ315" i="100" s="1"/>
  <c r="GO316" i="100"/>
  <c r="GQ316" i="100" s="1"/>
  <c r="GO328" i="100"/>
  <c r="GQ328" i="100" s="1"/>
  <c r="GO336" i="100"/>
  <c r="GQ336" i="100" s="1"/>
  <c r="GO339" i="100"/>
  <c r="GQ339" i="100" s="1"/>
  <c r="GO348" i="100"/>
  <c r="GO356" i="100"/>
  <c r="GQ356" i="100" s="1"/>
  <c r="GO360" i="100"/>
  <c r="GQ360" i="100" s="1"/>
  <c r="GO371" i="100"/>
  <c r="GQ371" i="100" s="1"/>
  <c r="GO379" i="100"/>
  <c r="GQ379" i="100" s="1"/>
  <c r="GO380" i="100"/>
  <c r="GQ380" i="100" s="1"/>
  <c r="GO392" i="100"/>
  <c r="GQ392" i="100" s="1"/>
  <c r="GO416" i="100"/>
  <c r="GQ416" i="100" s="1"/>
  <c r="GO428" i="100"/>
  <c r="GQ428" i="100" s="1"/>
  <c r="GO444" i="100"/>
  <c r="GQ444" i="100" s="1"/>
  <c r="GO476" i="100"/>
  <c r="GQ476" i="100" s="1"/>
  <c r="GO524" i="100"/>
  <c r="GQ524" i="100" s="1"/>
  <c r="GO572" i="100"/>
  <c r="GQ572" i="100" s="1"/>
  <c r="GO608" i="100"/>
  <c r="GQ608" i="100" s="1"/>
  <c r="GO615" i="100"/>
  <c r="GQ615" i="100" s="1"/>
  <c r="GO651" i="100"/>
  <c r="GQ651" i="100" s="1"/>
  <c r="GO683" i="100"/>
  <c r="GQ683" i="100" s="1"/>
  <c r="GO684" i="100"/>
  <c r="GQ684" i="100" s="1"/>
  <c r="GK216" i="100"/>
  <c r="GK217" i="100"/>
  <c r="GK218" i="100"/>
  <c r="GP218" i="100" s="1"/>
  <c r="GK219" i="100"/>
  <c r="GK220" i="100"/>
  <c r="GP220" i="100" s="1"/>
  <c r="GK221" i="100"/>
  <c r="GK222" i="100"/>
  <c r="GP222" i="100" s="1"/>
  <c r="GK223" i="100"/>
  <c r="GP223" i="100" s="1"/>
  <c r="GK224" i="100"/>
  <c r="GO224" i="100" s="1"/>
  <c r="GQ224" i="100" s="1"/>
  <c r="GK225" i="100"/>
  <c r="GK226" i="100"/>
  <c r="GP226" i="100" s="1"/>
  <c r="GK227" i="100"/>
  <c r="GP227" i="100" s="1"/>
  <c r="GK228" i="100"/>
  <c r="GP228" i="100" s="1"/>
  <c r="GK229" i="100"/>
  <c r="GK230" i="100"/>
  <c r="GP230" i="100" s="1"/>
  <c r="GK231" i="100"/>
  <c r="GP231" i="100" s="1"/>
  <c r="GK232" i="100"/>
  <c r="GP232" i="100" s="1"/>
  <c r="GK233" i="100"/>
  <c r="GK234" i="100"/>
  <c r="GO234" i="100" s="1"/>
  <c r="GQ234" i="100" s="1"/>
  <c r="GK235" i="100"/>
  <c r="GK236" i="100"/>
  <c r="GP236" i="100" s="1"/>
  <c r="GK237" i="100"/>
  <c r="GK238" i="100"/>
  <c r="GP238" i="100" s="1"/>
  <c r="GK239" i="100"/>
  <c r="GP239" i="100" s="1"/>
  <c r="GK240" i="100"/>
  <c r="GK241" i="100"/>
  <c r="GK242" i="100"/>
  <c r="GP242" i="100" s="1"/>
  <c r="GK243" i="100"/>
  <c r="GP243" i="100" s="1"/>
  <c r="GK244" i="100"/>
  <c r="GP244" i="100" s="1"/>
  <c r="GK245" i="100"/>
  <c r="GO245" i="100" s="1"/>
  <c r="GQ245" i="100" s="1"/>
  <c r="GK246" i="100"/>
  <c r="GP246" i="100" s="1"/>
  <c r="GK247" i="100"/>
  <c r="GP247" i="100" s="1"/>
  <c r="GK248" i="100"/>
  <c r="GP248" i="100" s="1"/>
  <c r="GK249" i="100"/>
  <c r="GK250" i="100"/>
  <c r="GP250" i="100" s="1"/>
  <c r="GK251" i="100"/>
  <c r="GK252" i="100"/>
  <c r="GP252" i="100" s="1"/>
  <c r="GK253" i="100"/>
  <c r="GK254" i="100"/>
  <c r="GP254" i="100" s="1"/>
  <c r="GK255" i="100"/>
  <c r="GP255" i="100" s="1"/>
  <c r="GK256" i="100"/>
  <c r="GK257" i="100"/>
  <c r="GK258" i="100"/>
  <c r="GP258" i="100" s="1"/>
  <c r="GK259" i="100"/>
  <c r="GP259" i="100" s="1"/>
  <c r="GK260" i="100"/>
  <c r="GP260" i="100" s="1"/>
  <c r="GK261" i="100"/>
  <c r="GK262" i="100"/>
  <c r="GP262" i="100" s="1"/>
  <c r="GK263" i="100"/>
  <c r="GP263" i="100" s="1"/>
  <c r="GK264" i="100"/>
  <c r="GP264" i="100" s="1"/>
  <c r="GK265" i="100"/>
  <c r="GK266" i="100"/>
  <c r="GO266" i="100" s="1"/>
  <c r="GK267" i="100"/>
  <c r="GK268" i="100"/>
  <c r="GP268" i="100" s="1"/>
  <c r="GK269" i="100"/>
  <c r="GK270" i="100"/>
  <c r="GP270" i="100" s="1"/>
  <c r="GK271" i="100"/>
  <c r="GP271" i="100" s="1"/>
  <c r="GK272" i="100"/>
  <c r="GK273" i="100"/>
  <c r="GK274" i="100"/>
  <c r="GP274" i="100" s="1"/>
  <c r="GK275" i="100"/>
  <c r="GP275" i="100" s="1"/>
  <c r="GK276" i="100"/>
  <c r="GP276" i="100" s="1"/>
  <c r="GK277" i="100"/>
  <c r="GK278" i="100"/>
  <c r="GP278" i="100" s="1"/>
  <c r="GK279" i="100"/>
  <c r="GP279" i="100" s="1"/>
  <c r="GK280" i="100"/>
  <c r="GP280" i="100" s="1"/>
  <c r="GK281" i="100"/>
  <c r="GK282" i="100"/>
  <c r="GP282" i="100" s="1"/>
  <c r="GK283" i="100"/>
  <c r="GK284" i="100"/>
  <c r="GP284" i="100" s="1"/>
  <c r="GK285" i="100"/>
  <c r="GK286" i="100"/>
  <c r="GP286" i="100" s="1"/>
  <c r="GK287" i="100"/>
  <c r="GO287" i="100" s="1"/>
  <c r="GQ287" i="100" s="1"/>
  <c r="GK288" i="100"/>
  <c r="GK289" i="100"/>
  <c r="GK290" i="100"/>
  <c r="GP290" i="100" s="1"/>
  <c r="GK291" i="100"/>
  <c r="GP291" i="100" s="1"/>
  <c r="GK292" i="100"/>
  <c r="GP292" i="100" s="1"/>
  <c r="GK293" i="100"/>
  <c r="GK294" i="100"/>
  <c r="GP294" i="100" s="1"/>
  <c r="GK295" i="100"/>
  <c r="GP295" i="100" s="1"/>
  <c r="GK296" i="100"/>
  <c r="GP296" i="100" s="1"/>
  <c r="GK297" i="100"/>
  <c r="GK298" i="100"/>
  <c r="GO298" i="100" s="1"/>
  <c r="GQ298" i="100" s="1"/>
  <c r="GK299" i="100"/>
  <c r="GK300" i="100"/>
  <c r="GP300" i="100" s="1"/>
  <c r="GK301" i="100"/>
  <c r="GM301" i="100" s="1"/>
  <c r="GK302" i="100"/>
  <c r="GL302" i="100" s="1"/>
  <c r="GK303" i="100"/>
  <c r="GK304" i="100"/>
  <c r="GK305" i="100"/>
  <c r="GM305" i="100" s="1"/>
  <c r="GK306" i="100"/>
  <c r="GL306" i="100" s="1"/>
  <c r="GK307" i="100"/>
  <c r="GP307" i="100" s="1"/>
  <c r="GM307" i="100"/>
  <c r="GK308" i="100"/>
  <c r="GK309" i="100"/>
  <c r="GP309" i="100" s="1"/>
  <c r="GK310" i="100"/>
  <c r="GL310" i="100" s="1"/>
  <c r="GK311" i="100"/>
  <c r="GK312" i="100"/>
  <c r="GP312" i="100" s="1"/>
  <c r="GL312" i="100"/>
  <c r="GM312" i="100"/>
  <c r="GK313" i="100"/>
  <c r="GM313" i="100" s="1"/>
  <c r="GK314" i="100"/>
  <c r="GL314" i="100"/>
  <c r="GK315" i="100"/>
  <c r="GK316" i="100"/>
  <c r="GP316" i="100" s="1"/>
  <c r="GL316" i="100"/>
  <c r="GM316" i="100"/>
  <c r="GK317" i="100"/>
  <c r="GM317" i="100" s="1"/>
  <c r="GK318" i="100"/>
  <c r="GL318" i="100" s="1"/>
  <c r="GK319" i="100"/>
  <c r="GK320" i="100"/>
  <c r="GK321" i="100"/>
  <c r="GM321" i="100" s="1"/>
  <c r="GK322" i="100"/>
  <c r="GL322" i="100" s="1"/>
  <c r="GK323" i="100"/>
  <c r="GP323" i="100" s="1"/>
  <c r="GM323" i="100"/>
  <c r="GK324" i="100"/>
  <c r="GK325" i="100"/>
  <c r="GM325" i="100" s="1"/>
  <c r="GK326" i="100"/>
  <c r="GL326" i="100" s="1"/>
  <c r="GK327" i="100"/>
  <c r="GK328" i="100"/>
  <c r="GP328" i="100" s="1"/>
  <c r="GL328" i="100"/>
  <c r="GM328" i="100"/>
  <c r="GK329" i="100"/>
  <c r="GM329" i="100" s="1"/>
  <c r="GK330" i="100"/>
  <c r="GP330" i="100" s="1"/>
  <c r="GL330" i="100"/>
  <c r="GK331" i="100"/>
  <c r="GK332" i="100"/>
  <c r="GP332" i="100" s="1"/>
  <c r="GL332" i="100"/>
  <c r="GM332" i="100"/>
  <c r="GK333" i="100"/>
  <c r="GM333" i="100" s="1"/>
  <c r="GK334" i="100"/>
  <c r="GL334" i="100" s="1"/>
  <c r="GK335" i="100"/>
  <c r="GK336" i="100"/>
  <c r="GK337" i="100"/>
  <c r="GM337" i="100" s="1"/>
  <c r="GK338" i="100"/>
  <c r="GL338" i="100" s="1"/>
  <c r="GK339" i="100"/>
  <c r="GP339" i="100" s="1"/>
  <c r="GM339" i="100"/>
  <c r="GK340" i="100"/>
  <c r="GK341" i="100"/>
  <c r="GM341" i="100" s="1"/>
  <c r="GK342" i="100"/>
  <c r="GL342" i="100" s="1"/>
  <c r="GK343" i="100"/>
  <c r="GK344" i="100"/>
  <c r="GP344" i="100" s="1"/>
  <c r="GL344" i="100"/>
  <c r="GM344" i="100"/>
  <c r="GK345" i="100"/>
  <c r="GM345" i="100" s="1"/>
  <c r="GK346" i="100"/>
  <c r="GL346" i="100"/>
  <c r="GK347" i="100"/>
  <c r="GK348" i="100"/>
  <c r="GP348" i="100" s="1"/>
  <c r="GL348" i="100"/>
  <c r="GM348" i="100"/>
  <c r="GK349" i="100"/>
  <c r="GM349" i="100" s="1"/>
  <c r="GK350" i="100"/>
  <c r="GL350" i="100" s="1"/>
  <c r="GK351" i="100"/>
  <c r="GK352" i="100"/>
  <c r="GK353" i="100"/>
  <c r="GM353" i="100" s="1"/>
  <c r="GK354" i="100"/>
  <c r="GL354" i="100" s="1"/>
  <c r="GK355" i="100"/>
  <c r="GP355" i="100" s="1"/>
  <c r="GM355" i="100"/>
  <c r="GK356" i="100"/>
  <c r="GK357" i="100"/>
  <c r="GM357" i="100" s="1"/>
  <c r="GK358" i="100"/>
  <c r="GL358" i="100" s="1"/>
  <c r="GK359" i="100"/>
  <c r="GK360" i="100"/>
  <c r="GP360" i="100" s="1"/>
  <c r="GL360" i="100"/>
  <c r="GM360" i="100"/>
  <c r="GK361" i="100"/>
  <c r="GM361" i="100" s="1"/>
  <c r="GK362" i="100"/>
  <c r="GL362" i="100"/>
  <c r="GK363" i="100"/>
  <c r="GK364" i="100"/>
  <c r="GP364" i="100" s="1"/>
  <c r="GL364" i="100"/>
  <c r="GM364" i="100"/>
  <c r="GK365" i="100"/>
  <c r="GM365" i="100" s="1"/>
  <c r="GK366" i="100"/>
  <c r="GL366" i="100" s="1"/>
  <c r="GK367" i="100"/>
  <c r="GK368" i="100"/>
  <c r="GK369" i="100"/>
  <c r="GM369" i="100" s="1"/>
  <c r="GK370" i="100"/>
  <c r="GL370" i="100" s="1"/>
  <c r="GK371" i="100"/>
  <c r="GP371" i="100" s="1"/>
  <c r="GM371" i="100"/>
  <c r="GK372" i="100"/>
  <c r="GK373" i="100"/>
  <c r="GM373" i="100" s="1"/>
  <c r="GK374" i="100"/>
  <c r="GL374" i="100" s="1"/>
  <c r="GK375" i="100"/>
  <c r="GK376" i="100"/>
  <c r="GP376" i="100" s="1"/>
  <c r="GL376" i="100"/>
  <c r="GM376" i="100"/>
  <c r="GK377" i="100"/>
  <c r="GM377" i="100" s="1"/>
  <c r="GK378" i="100"/>
  <c r="GP378" i="100" s="1"/>
  <c r="GL378" i="100"/>
  <c r="GK379" i="100"/>
  <c r="GK380" i="100"/>
  <c r="GP380" i="100" s="1"/>
  <c r="GL380" i="100"/>
  <c r="GM380" i="100"/>
  <c r="GK381" i="100"/>
  <c r="GM381" i="100" s="1"/>
  <c r="GK382" i="100"/>
  <c r="GL382" i="100" s="1"/>
  <c r="GK383" i="100"/>
  <c r="GK384" i="100"/>
  <c r="GK385" i="100"/>
  <c r="GM385" i="100" s="1"/>
  <c r="GK386" i="100"/>
  <c r="GL386" i="100" s="1"/>
  <c r="GK387" i="100"/>
  <c r="GP387" i="100" s="1"/>
  <c r="GM387" i="100"/>
  <c r="GK388" i="100"/>
  <c r="GK389" i="100"/>
  <c r="GM389" i="100" s="1"/>
  <c r="GK390" i="100"/>
  <c r="GL390" i="100" s="1"/>
  <c r="GK391" i="100"/>
  <c r="GK392" i="100"/>
  <c r="GL392" i="100"/>
  <c r="GM392" i="100"/>
  <c r="GK393" i="100"/>
  <c r="GL393" i="100" s="1"/>
  <c r="GM393" i="100"/>
  <c r="GK394" i="100"/>
  <c r="GK395" i="100"/>
  <c r="GK396" i="100"/>
  <c r="GP396" i="100" s="1"/>
  <c r="GL396" i="100"/>
  <c r="GM396" i="100"/>
  <c r="GK397" i="100"/>
  <c r="GK398" i="100"/>
  <c r="GK399" i="100"/>
  <c r="GK400" i="100"/>
  <c r="GK401" i="100"/>
  <c r="GL401" i="100" s="1"/>
  <c r="GK402" i="100"/>
  <c r="GK403" i="100"/>
  <c r="GK404" i="100"/>
  <c r="GK405" i="100"/>
  <c r="GO405" i="100" s="1"/>
  <c r="GQ405" i="100" s="1"/>
  <c r="GM405" i="100"/>
  <c r="GK406" i="100"/>
  <c r="GP406" i="100" s="1"/>
  <c r="GK407" i="100"/>
  <c r="GK408" i="100"/>
  <c r="GP408" i="100" s="1"/>
  <c r="GL408" i="100"/>
  <c r="GM408" i="100"/>
  <c r="GK409" i="100"/>
  <c r="GL409" i="100" s="1"/>
  <c r="GM409" i="100"/>
  <c r="GK410" i="100"/>
  <c r="GK411" i="100"/>
  <c r="GK412" i="100"/>
  <c r="GP412" i="100" s="1"/>
  <c r="GL412" i="100"/>
  <c r="GM412" i="100"/>
  <c r="GK413" i="100"/>
  <c r="GK414" i="100"/>
  <c r="GK415" i="100"/>
  <c r="GK416" i="100"/>
  <c r="GK417" i="100"/>
  <c r="GL417" i="100" s="1"/>
  <c r="GK418" i="100"/>
  <c r="GK419" i="100"/>
  <c r="GK420" i="100"/>
  <c r="GK421" i="100"/>
  <c r="GL421" i="100" s="1"/>
  <c r="GM421" i="100"/>
  <c r="GK422" i="100"/>
  <c r="GO422" i="100" s="1"/>
  <c r="GQ422" i="100" s="1"/>
  <c r="GK423" i="100"/>
  <c r="GK424" i="100"/>
  <c r="GP424" i="100" s="1"/>
  <c r="GL424" i="100"/>
  <c r="GM424" i="100"/>
  <c r="GK425" i="100"/>
  <c r="GL425" i="100" s="1"/>
  <c r="GM425" i="100"/>
  <c r="GK426" i="100"/>
  <c r="GK427" i="100"/>
  <c r="GK428" i="100"/>
  <c r="GP428" i="100" s="1"/>
  <c r="GL428" i="100"/>
  <c r="GM428" i="100"/>
  <c r="GK429" i="100"/>
  <c r="GK430" i="100"/>
  <c r="GK431" i="100"/>
  <c r="GK432" i="100"/>
  <c r="GM432" i="100"/>
  <c r="GK433" i="100"/>
  <c r="GK434" i="100"/>
  <c r="GK435" i="100"/>
  <c r="GK436" i="100"/>
  <c r="GK437" i="100"/>
  <c r="GL437" i="100" s="1"/>
  <c r="GM437" i="100"/>
  <c r="GK438" i="100"/>
  <c r="GO438" i="100" s="1"/>
  <c r="GQ438" i="100" s="1"/>
  <c r="GK439" i="100"/>
  <c r="GK440" i="100"/>
  <c r="GP440" i="100" s="1"/>
  <c r="GL440" i="100"/>
  <c r="GM440" i="100"/>
  <c r="GK441" i="100"/>
  <c r="GL441" i="100" s="1"/>
  <c r="GM441" i="100"/>
  <c r="GK442" i="100"/>
  <c r="GK443" i="100"/>
  <c r="GO443" i="100" s="1"/>
  <c r="GQ443" i="100" s="1"/>
  <c r="GK444" i="100"/>
  <c r="GL444" i="100"/>
  <c r="GM444" i="100"/>
  <c r="GK445" i="100"/>
  <c r="GK446" i="100"/>
  <c r="GK447" i="100"/>
  <c r="GK448" i="100"/>
  <c r="GM448" i="100"/>
  <c r="GK449" i="100"/>
  <c r="GL449" i="100" s="1"/>
  <c r="GK450" i="100"/>
  <c r="GK451" i="100"/>
  <c r="GK452" i="100"/>
  <c r="GL452" i="100" s="1"/>
  <c r="GK453" i="100"/>
  <c r="GL453" i="100" s="1"/>
  <c r="GK454" i="100"/>
  <c r="GO454" i="100" s="1"/>
  <c r="GQ454" i="100" s="1"/>
  <c r="GK455" i="100"/>
  <c r="GK456" i="100"/>
  <c r="GK457" i="100"/>
  <c r="GL457" i="100" s="1"/>
  <c r="GM457" i="100"/>
  <c r="GK458" i="100"/>
  <c r="GK459" i="100"/>
  <c r="GK460" i="100"/>
  <c r="GP460" i="100" s="1"/>
  <c r="GL460" i="100"/>
  <c r="GM460" i="100"/>
  <c r="GK461" i="100"/>
  <c r="GK462" i="100"/>
  <c r="GK463" i="100"/>
  <c r="GK464" i="100"/>
  <c r="GK465" i="100"/>
  <c r="GL465" i="100" s="1"/>
  <c r="GK466" i="100"/>
  <c r="GP466" i="100" s="1"/>
  <c r="GK467" i="100"/>
  <c r="GK468" i="100"/>
  <c r="GL468" i="100" s="1"/>
  <c r="GK469" i="100"/>
  <c r="GL469" i="100" s="1"/>
  <c r="GM469" i="100"/>
  <c r="GK470" i="100"/>
  <c r="GO470" i="100" s="1"/>
  <c r="GQ470" i="100" s="1"/>
  <c r="GK471" i="100"/>
  <c r="GK472" i="100"/>
  <c r="GP472" i="100" s="1"/>
  <c r="GL472" i="100"/>
  <c r="GM472" i="100"/>
  <c r="GK473" i="100"/>
  <c r="GL473" i="100" s="1"/>
  <c r="GK474" i="100"/>
  <c r="GK475" i="100"/>
  <c r="GO475" i="100" s="1"/>
  <c r="GQ475" i="100" s="1"/>
  <c r="GK476" i="100"/>
  <c r="GP476" i="100" s="1"/>
  <c r="GM476" i="100"/>
  <c r="GK477" i="100"/>
  <c r="GK478" i="100"/>
  <c r="GK479" i="100"/>
  <c r="GK480" i="100"/>
  <c r="GK481" i="100"/>
  <c r="GL481" i="100" s="1"/>
  <c r="GM481" i="100"/>
  <c r="GK482" i="100"/>
  <c r="GK483" i="100"/>
  <c r="GK484" i="100"/>
  <c r="GL484" i="100"/>
  <c r="GK485" i="100"/>
  <c r="GL485" i="100" s="1"/>
  <c r="GM485" i="100"/>
  <c r="GK486" i="100"/>
  <c r="GO486" i="100" s="1"/>
  <c r="GQ486" i="100" s="1"/>
  <c r="GK487" i="100"/>
  <c r="GK488" i="100"/>
  <c r="GP488" i="100" s="1"/>
  <c r="GL488" i="100"/>
  <c r="GM488" i="100"/>
  <c r="GK489" i="100"/>
  <c r="GL489" i="100" s="1"/>
  <c r="GK490" i="100"/>
  <c r="GK491" i="100"/>
  <c r="GK492" i="100"/>
  <c r="GL492" i="100" s="1"/>
  <c r="GM492" i="100"/>
  <c r="GK493" i="100"/>
  <c r="GK494" i="100"/>
  <c r="GK495" i="100"/>
  <c r="GK496" i="100"/>
  <c r="GK497" i="100"/>
  <c r="GL497" i="100" s="1"/>
  <c r="GK498" i="100"/>
  <c r="GP498" i="100" s="1"/>
  <c r="GK499" i="100"/>
  <c r="GK500" i="100"/>
  <c r="GL500" i="100" s="1"/>
  <c r="GK501" i="100"/>
  <c r="GL501" i="100" s="1"/>
  <c r="GM501" i="100"/>
  <c r="GK502" i="100"/>
  <c r="GO502" i="100" s="1"/>
  <c r="GQ502" i="100" s="1"/>
  <c r="GK503" i="100"/>
  <c r="GK504" i="100"/>
  <c r="GP504" i="100" s="1"/>
  <c r="GL504" i="100"/>
  <c r="GM504" i="100"/>
  <c r="GK505" i="100"/>
  <c r="GL505" i="100" s="1"/>
  <c r="GK506" i="100"/>
  <c r="GK507" i="100"/>
  <c r="GO507" i="100" s="1"/>
  <c r="GQ507" i="100" s="1"/>
  <c r="GK508" i="100"/>
  <c r="GO508" i="100" s="1"/>
  <c r="GQ508" i="100" s="1"/>
  <c r="GM508" i="100"/>
  <c r="GK509" i="100"/>
  <c r="GK510" i="100"/>
  <c r="GK511" i="100"/>
  <c r="GK512" i="100"/>
  <c r="GK513" i="100"/>
  <c r="GL513" i="100" s="1"/>
  <c r="GM513" i="100"/>
  <c r="GK514" i="100"/>
  <c r="GK515" i="100"/>
  <c r="GK516" i="100"/>
  <c r="GL516" i="100"/>
  <c r="GK517" i="100"/>
  <c r="GL517" i="100" s="1"/>
  <c r="GM517" i="100"/>
  <c r="GK518" i="100"/>
  <c r="GO518" i="100" s="1"/>
  <c r="GQ518" i="100" s="1"/>
  <c r="GK519" i="100"/>
  <c r="GK520" i="100"/>
  <c r="GP520" i="100" s="1"/>
  <c r="GL520" i="100"/>
  <c r="GM520" i="100"/>
  <c r="GK521" i="100"/>
  <c r="GL521" i="100" s="1"/>
  <c r="GK522" i="100"/>
  <c r="GK523" i="100"/>
  <c r="GK524" i="100"/>
  <c r="GP524" i="100" s="1"/>
  <c r="GM524" i="100"/>
  <c r="GK525" i="100"/>
  <c r="GK526" i="100"/>
  <c r="GK527" i="100"/>
  <c r="GK528" i="100"/>
  <c r="GO528" i="100" s="1"/>
  <c r="GQ528" i="100" s="1"/>
  <c r="GK529" i="100"/>
  <c r="GL529" i="100" s="1"/>
  <c r="GK530" i="100"/>
  <c r="GP530" i="100" s="1"/>
  <c r="GK531" i="100"/>
  <c r="GK532" i="100"/>
  <c r="GL532" i="100" s="1"/>
  <c r="GK533" i="100"/>
  <c r="GL533" i="100" s="1"/>
  <c r="GM533" i="100"/>
  <c r="GK534" i="100"/>
  <c r="GO534" i="100" s="1"/>
  <c r="GQ534" i="100" s="1"/>
  <c r="GK535" i="100"/>
  <c r="GK536" i="100"/>
  <c r="GP536" i="100" s="1"/>
  <c r="GL536" i="100"/>
  <c r="GM536" i="100"/>
  <c r="GK537" i="100"/>
  <c r="GL537" i="100" s="1"/>
  <c r="GK538" i="100"/>
  <c r="GK539" i="100"/>
  <c r="GO539" i="100" s="1"/>
  <c r="GQ539" i="100" s="1"/>
  <c r="GK540" i="100"/>
  <c r="GL540" i="100" s="1"/>
  <c r="GM540" i="100"/>
  <c r="GK541" i="100"/>
  <c r="GK542" i="100"/>
  <c r="GK543" i="100"/>
  <c r="GK544" i="100"/>
  <c r="GK545" i="100"/>
  <c r="GL545" i="100" s="1"/>
  <c r="GM545" i="100"/>
  <c r="GK546" i="100"/>
  <c r="GK547" i="100"/>
  <c r="GK548" i="100"/>
  <c r="GL548" i="100"/>
  <c r="GK549" i="100"/>
  <c r="GL549" i="100" s="1"/>
  <c r="GM549" i="100"/>
  <c r="GK550" i="100"/>
  <c r="GO550" i="100" s="1"/>
  <c r="GQ550" i="100" s="1"/>
  <c r="GK551" i="100"/>
  <c r="GK552" i="100"/>
  <c r="GP552" i="100" s="1"/>
  <c r="GL552" i="100"/>
  <c r="GM552" i="100"/>
  <c r="GK553" i="100"/>
  <c r="GL553" i="100" s="1"/>
  <c r="GK554" i="100"/>
  <c r="GK555" i="100"/>
  <c r="GK556" i="100"/>
  <c r="GP556" i="100" s="1"/>
  <c r="GM556" i="100"/>
  <c r="GK557" i="100"/>
  <c r="GK558" i="100"/>
  <c r="GK559" i="100"/>
  <c r="GK560" i="100"/>
  <c r="GK561" i="100"/>
  <c r="GL561" i="100" s="1"/>
  <c r="GK562" i="100"/>
  <c r="GK563" i="100"/>
  <c r="GK564" i="100"/>
  <c r="GL564" i="100" s="1"/>
  <c r="GK565" i="100"/>
  <c r="GL565" i="100" s="1"/>
  <c r="GM565" i="100"/>
  <c r="GK566" i="100"/>
  <c r="GO566" i="100" s="1"/>
  <c r="GQ566" i="100" s="1"/>
  <c r="GK567" i="100"/>
  <c r="GK568" i="100"/>
  <c r="GP568" i="100" s="1"/>
  <c r="GL568" i="100"/>
  <c r="GM568" i="100"/>
  <c r="GK569" i="100"/>
  <c r="GL569" i="100" s="1"/>
  <c r="GK570" i="100"/>
  <c r="GK571" i="100"/>
  <c r="GO571" i="100" s="1"/>
  <c r="GQ571" i="100" s="1"/>
  <c r="GK572" i="100"/>
  <c r="GL572" i="100" s="1"/>
  <c r="GM572" i="100"/>
  <c r="GK573" i="100"/>
  <c r="GK574" i="100"/>
  <c r="GK575" i="100"/>
  <c r="GK576" i="100"/>
  <c r="GK577" i="100"/>
  <c r="GM577" i="100" s="1"/>
  <c r="GL577" i="100"/>
  <c r="GK578" i="100"/>
  <c r="GK579" i="100"/>
  <c r="GL579" i="100"/>
  <c r="GK580" i="100"/>
  <c r="GP580" i="100" s="1"/>
  <c r="GM580" i="100"/>
  <c r="GK581" i="100"/>
  <c r="GK582" i="100"/>
  <c r="GO582" i="100" s="1"/>
  <c r="GQ582" i="100" s="1"/>
  <c r="GK583" i="100"/>
  <c r="GK584" i="100"/>
  <c r="GP584" i="100" s="1"/>
  <c r="GL584" i="100"/>
  <c r="GM584" i="100"/>
  <c r="GK585" i="100"/>
  <c r="GL585" i="100" s="1"/>
  <c r="GM585" i="100"/>
  <c r="GK586" i="100"/>
  <c r="GK587" i="100"/>
  <c r="GO587" i="100" s="1"/>
  <c r="GQ587" i="100" s="1"/>
  <c r="GK588" i="100"/>
  <c r="GK589" i="100"/>
  <c r="GL589" i="100"/>
  <c r="GM589" i="100"/>
  <c r="GK590" i="100"/>
  <c r="GK591" i="100"/>
  <c r="GK592" i="100"/>
  <c r="GL592" i="100"/>
  <c r="GK593" i="100"/>
  <c r="GL593" i="100"/>
  <c r="GM593" i="100"/>
  <c r="GK594" i="100"/>
  <c r="GP594" i="100" s="1"/>
  <c r="GK595" i="100"/>
  <c r="GL595" i="100"/>
  <c r="GK596" i="100"/>
  <c r="GK597" i="100"/>
  <c r="GM597" i="100" s="1"/>
  <c r="GK598" i="100"/>
  <c r="GO598" i="100" s="1"/>
  <c r="GQ598" i="100" s="1"/>
  <c r="GK599" i="100"/>
  <c r="GL599" i="100"/>
  <c r="GK600" i="100"/>
  <c r="GP600" i="100" s="1"/>
  <c r="GM600" i="100"/>
  <c r="GK601" i="100"/>
  <c r="GK602" i="100"/>
  <c r="GK603" i="100"/>
  <c r="GK604" i="100"/>
  <c r="GL604" i="100"/>
  <c r="GM604" i="100"/>
  <c r="GK605" i="100"/>
  <c r="GL605" i="100" s="1"/>
  <c r="GM605" i="100"/>
  <c r="GK606" i="100"/>
  <c r="GK607" i="100"/>
  <c r="GK608" i="100"/>
  <c r="GP608" i="100" s="1"/>
  <c r="GL608" i="100"/>
  <c r="GM608" i="100"/>
  <c r="GK609" i="100"/>
  <c r="GL609" i="100" s="1"/>
  <c r="GM609" i="100"/>
  <c r="GK610" i="100"/>
  <c r="GK611" i="100"/>
  <c r="GL611" i="100" s="1"/>
  <c r="GK612" i="100"/>
  <c r="GK613" i="100"/>
  <c r="GL613" i="100"/>
  <c r="GM613" i="100"/>
  <c r="GK614" i="100"/>
  <c r="GO614" i="100" s="1"/>
  <c r="GQ614" i="100" s="1"/>
  <c r="GK615" i="100"/>
  <c r="GL615" i="100"/>
  <c r="GK616" i="100"/>
  <c r="GK617" i="100"/>
  <c r="GM617" i="100" s="1"/>
  <c r="GK618" i="100"/>
  <c r="GK619" i="100"/>
  <c r="GO619" i="100" s="1"/>
  <c r="GQ619" i="100" s="1"/>
  <c r="GK620" i="100"/>
  <c r="GL620" i="100" s="1"/>
  <c r="GM620" i="100"/>
  <c r="GK621" i="100"/>
  <c r="GK622" i="100"/>
  <c r="GK623" i="100"/>
  <c r="GK624" i="100"/>
  <c r="GP624" i="100" s="1"/>
  <c r="GM624" i="100"/>
  <c r="GK625" i="100"/>
  <c r="GK626" i="100"/>
  <c r="GK627" i="100"/>
  <c r="GL627" i="100" s="1"/>
  <c r="GK628" i="100"/>
  <c r="GP628" i="100" s="1"/>
  <c r="GL628" i="100"/>
  <c r="GM628" i="100"/>
  <c r="GK629" i="100"/>
  <c r="GL629" i="100" s="1"/>
  <c r="GM629" i="100"/>
  <c r="GK630" i="100"/>
  <c r="GO630" i="100" s="1"/>
  <c r="GQ630" i="100" s="1"/>
  <c r="GK631" i="100"/>
  <c r="GL631" i="100" s="1"/>
  <c r="GK632" i="100"/>
  <c r="GL632" i="100"/>
  <c r="GK633" i="100"/>
  <c r="GL633" i="100"/>
  <c r="GM633" i="100"/>
  <c r="GK634" i="100"/>
  <c r="GK635" i="100"/>
  <c r="GO635" i="100" s="1"/>
  <c r="GQ635" i="100" s="1"/>
  <c r="GL635" i="100"/>
  <c r="GK636" i="100"/>
  <c r="GK637" i="100"/>
  <c r="GM637" i="100" s="1"/>
  <c r="GK638" i="100"/>
  <c r="GK639" i="100"/>
  <c r="GK640" i="100"/>
  <c r="GK641" i="100"/>
  <c r="GM641" i="100" s="1"/>
  <c r="GK642" i="100"/>
  <c r="GK643" i="100"/>
  <c r="GL643" i="100" s="1"/>
  <c r="GK644" i="100"/>
  <c r="GL644" i="100" s="1"/>
  <c r="GM644" i="100"/>
  <c r="GK645" i="100"/>
  <c r="GK646" i="100"/>
  <c r="GO646" i="100" s="1"/>
  <c r="GQ646" i="100" s="1"/>
  <c r="GK647" i="100"/>
  <c r="GL647" i="100" s="1"/>
  <c r="GK648" i="100"/>
  <c r="GO648" i="100" s="1"/>
  <c r="GQ648" i="100" s="1"/>
  <c r="GL648" i="100"/>
  <c r="GM648" i="100"/>
  <c r="GK649" i="100"/>
  <c r="GL649" i="100" s="1"/>
  <c r="GM649" i="100"/>
  <c r="GK650" i="100"/>
  <c r="GK651" i="100"/>
  <c r="GL651" i="100" s="1"/>
  <c r="GK652" i="100"/>
  <c r="GL652" i="100"/>
  <c r="GK653" i="100"/>
  <c r="GL653" i="100"/>
  <c r="GM653" i="100"/>
  <c r="GK654" i="100"/>
  <c r="GK655" i="100"/>
  <c r="GK656" i="100"/>
  <c r="GL656" i="100" s="1"/>
  <c r="GK657" i="100"/>
  <c r="GL657" i="100"/>
  <c r="GM657" i="100"/>
  <c r="GK658" i="100"/>
  <c r="GK659" i="100"/>
  <c r="GL659" i="100"/>
  <c r="GK660" i="100"/>
  <c r="GK661" i="100"/>
  <c r="GM661" i="100" s="1"/>
  <c r="GL661" i="100"/>
  <c r="GK662" i="100"/>
  <c r="GO662" i="100" s="1"/>
  <c r="GQ662" i="100" s="1"/>
  <c r="GK663" i="100"/>
  <c r="GL663" i="100" s="1"/>
  <c r="GK664" i="100"/>
  <c r="GO664" i="100" s="1"/>
  <c r="GQ664" i="100" s="1"/>
  <c r="GM664" i="100"/>
  <c r="GK665" i="100"/>
  <c r="GK666" i="100"/>
  <c r="GK667" i="100"/>
  <c r="GK668" i="100"/>
  <c r="GO668" i="100" s="1"/>
  <c r="GQ668" i="100" s="1"/>
  <c r="GL668" i="100"/>
  <c r="GM668" i="100"/>
  <c r="GK669" i="100"/>
  <c r="GL669" i="100" s="1"/>
  <c r="GM669" i="100"/>
  <c r="GK670" i="100"/>
  <c r="GK671" i="100"/>
  <c r="GK672" i="100"/>
  <c r="GL672" i="100"/>
  <c r="GM672" i="100"/>
  <c r="GK673" i="100"/>
  <c r="GL673" i="100" s="1"/>
  <c r="GM673" i="100"/>
  <c r="GK674" i="100"/>
  <c r="GK675" i="100"/>
  <c r="GL675" i="100" s="1"/>
  <c r="GK676" i="100"/>
  <c r="GL676" i="100"/>
  <c r="GK677" i="100"/>
  <c r="GL677" i="100"/>
  <c r="GM677" i="100"/>
  <c r="GK678" i="100"/>
  <c r="GO678" i="100" s="1"/>
  <c r="GQ678" i="100" s="1"/>
  <c r="GK679" i="100"/>
  <c r="GO679" i="100" s="1"/>
  <c r="GQ679" i="100" s="1"/>
  <c r="GL679" i="100"/>
  <c r="GK680" i="100"/>
  <c r="GK681" i="100"/>
  <c r="GM681" i="100" s="1"/>
  <c r="GL681" i="100"/>
  <c r="GK682" i="100"/>
  <c r="GK683" i="100"/>
  <c r="GL683" i="100"/>
  <c r="GK684" i="100"/>
  <c r="GP684" i="100" s="1"/>
  <c r="GM684" i="100"/>
  <c r="GK685" i="100"/>
  <c r="GM685" i="100" s="1"/>
  <c r="GL685" i="100"/>
  <c r="GK686" i="100"/>
  <c r="GK687" i="100"/>
  <c r="GK688" i="100"/>
  <c r="GM688" i="100"/>
  <c r="GK689" i="100"/>
  <c r="GM689" i="100" s="1"/>
  <c r="GK690" i="100"/>
  <c r="GK691" i="100"/>
  <c r="GL691" i="100"/>
  <c r="GK692" i="100"/>
  <c r="GP692" i="100" s="1"/>
  <c r="GL692" i="100"/>
  <c r="GM692" i="100"/>
  <c r="GK693" i="100"/>
  <c r="GL693" i="100" s="1"/>
  <c r="GK694" i="100"/>
  <c r="GO694" i="100" s="1"/>
  <c r="GQ694" i="100" s="1"/>
  <c r="GK695" i="100"/>
  <c r="GP695" i="100" s="1"/>
  <c r="GK696" i="100"/>
  <c r="GO696" i="100" s="1"/>
  <c r="GQ696" i="100" s="1"/>
  <c r="GK697" i="100"/>
  <c r="GL697" i="100" s="1"/>
  <c r="GM697" i="100"/>
  <c r="GK698" i="100"/>
  <c r="GK699" i="100"/>
  <c r="GP699" i="100" s="1"/>
  <c r="GK700" i="100"/>
  <c r="GK701" i="100"/>
  <c r="GL701" i="100" s="1"/>
  <c r="GM701" i="100"/>
  <c r="GK702" i="100"/>
  <c r="GK703" i="100"/>
  <c r="GK704" i="100"/>
  <c r="GP704" i="100" s="1"/>
  <c r="GK705" i="100"/>
  <c r="GL705" i="100" s="1"/>
  <c r="GK706" i="100"/>
  <c r="GK707" i="100"/>
  <c r="GK708" i="100"/>
  <c r="GK709" i="100"/>
  <c r="GL709" i="100" s="1"/>
  <c r="GM709" i="100"/>
  <c r="GK710" i="100"/>
  <c r="GO710" i="100" s="1"/>
  <c r="GQ710" i="100" s="1"/>
  <c r="GK711" i="100"/>
  <c r="GK712" i="100"/>
  <c r="GO712" i="100" s="1"/>
  <c r="GQ712" i="100" s="1"/>
  <c r="GK713" i="100"/>
  <c r="GM713" i="100" s="1"/>
  <c r="GL713" i="100"/>
  <c r="GK714" i="100"/>
  <c r="GK715" i="100"/>
  <c r="GP715" i="100" s="1"/>
  <c r="GK716" i="100"/>
  <c r="GP716" i="100" s="1"/>
  <c r="GK717" i="100"/>
  <c r="GL717" i="100" s="1"/>
  <c r="GK718" i="100"/>
  <c r="GK719" i="100"/>
  <c r="GK720" i="100"/>
  <c r="GP720" i="100" s="1"/>
  <c r="GK721" i="100"/>
  <c r="GL721" i="100"/>
  <c r="GM721" i="100"/>
  <c r="GK722" i="100"/>
  <c r="GK723" i="100"/>
  <c r="GK724" i="100"/>
  <c r="GK725" i="100"/>
  <c r="GL725" i="100" s="1"/>
  <c r="GK726" i="100"/>
  <c r="GO726" i="100" s="1"/>
  <c r="GQ726" i="100" s="1"/>
  <c r="GK727" i="100"/>
  <c r="GP727" i="100" s="1"/>
  <c r="GK728" i="100"/>
  <c r="GO728" i="100" s="1"/>
  <c r="GQ728" i="100" s="1"/>
  <c r="GK729" i="100"/>
  <c r="GL729" i="100" s="1"/>
  <c r="GM729" i="100"/>
  <c r="GK730" i="100"/>
  <c r="GK731" i="100"/>
  <c r="GP731" i="100" s="1"/>
  <c r="GK732" i="100"/>
  <c r="GP732" i="100" s="1"/>
  <c r="GK733" i="100"/>
  <c r="GL733" i="100" s="1"/>
  <c r="GM733" i="100"/>
  <c r="GK734" i="100"/>
  <c r="GK735" i="100"/>
  <c r="GK736" i="100"/>
  <c r="GP736" i="100" s="1"/>
  <c r="GK737" i="100"/>
  <c r="GL737" i="100" s="1"/>
  <c r="GK738" i="100"/>
  <c r="GK739" i="100"/>
  <c r="GK740" i="100"/>
  <c r="GK741" i="100"/>
  <c r="GL741" i="100"/>
  <c r="GM741" i="100"/>
  <c r="GK742" i="100"/>
  <c r="GO742" i="100" s="1"/>
  <c r="GQ742" i="100" s="1"/>
  <c r="GK743" i="100"/>
  <c r="GK744" i="100"/>
  <c r="GK745" i="100"/>
  <c r="GL745" i="100" s="1"/>
  <c r="GK746" i="100"/>
  <c r="GK747" i="100"/>
  <c r="GP747" i="100" s="1"/>
  <c r="GK748" i="100"/>
  <c r="GP748" i="100" s="1"/>
  <c r="GK749" i="100"/>
  <c r="GL749" i="100"/>
  <c r="GM749" i="100"/>
  <c r="GK750" i="100"/>
  <c r="GK751" i="100"/>
  <c r="GK752" i="100"/>
  <c r="GP752" i="100" s="1"/>
  <c r="GK753" i="100"/>
  <c r="GL753" i="100" s="1"/>
  <c r="GK754" i="100"/>
  <c r="GK755" i="100"/>
  <c r="GK756" i="100"/>
  <c r="GK757" i="100"/>
  <c r="GL757" i="100"/>
  <c r="GM757" i="100"/>
  <c r="GK758" i="100"/>
  <c r="GO758" i="100" s="1"/>
  <c r="GQ758" i="100" s="1"/>
  <c r="GK759" i="100"/>
  <c r="GP759" i="100" s="1"/>
  <c r="GK760" i="100"/>
  <c r="GO760" i="100" s="1"/>
  <c r="GQ760" i="100" s="1"/>
  <c r="GK761" i="100"/>
  <c r="GL761" i="100" s="1"/>
  <c r="GK762" i="100"/>
  <c r="GK763" i="100"/>
  <c r="GP763" i="100" s="1"/>
  <c r="GK764" i="100"/>
  <c r="GK765" i="100"/>
  <c r="GL765" i="100"/>
  <c r="GM765" i="100"/>
  <c r="GK8" i="100"/>
  <c r="GK9" i="100"/>
  <c r="GO9" i="100" s="1"/>
  <c r="GQ9" i="100" s="1"/>
  <c r="GK10" i="100"/>
  <c r="GL10" i="100"/>
  <c r="GK11" i="100"/>
  <c r="GK12" i="100"/>
  <c r="GK13" i="100"/>
  <c r="GO13" i="100" s="1"/>
  <c r="GQ13" i="100" s="1"/>
  <c r="GK14" i="100"/>
  <c r="GO14" i="100" s="1"/>
  <c r="GQ14" i="100" s="1"/>
  <c r="GK15" i="100"/>
  <c r="GK16" i="100"/>
  <c r="GK17" i="100"/>
  <c r="GK18" i="100"/>
  <c r="GK19" i="100"/>
  <c r="GK20" i="100"/>
  <c r="GK21" i="100"/>
  <c r="GK22" i="100"/>
  <c r="GL22" i="100" s="1"/>
  <c r="GK23" i="100"/>
  <c r="GK24" i="100"/>
  <c r="GK25" i="100"/>
  <c r="GK26" i="100"/>
  <c r="GL26" i="100" s="1"/>
  <c r="GK27" i="100"/>
  <c r="GK28" i="100"/>
  <c r="GK29" i="100"/>
  <c r="GK30" i="100"/>
  <c r="GL30" i="100"/>
  <c r="GK31" i="100"/>
  <c r="GK32" i="100"/>
  <c r="GK33" i="100"/>
  <c r="GK34" i="100"/>
  <c r="GK35" i="100"/>
  <c r="GK36" i="100"/>
  <c r="GO36" i="100" s="1"/>
  <c r="GQ36" i="100" s="1"/>
  <c r="GK37" i="100"/>
  <c r="GK38" i="100"/>
  <c r="GL38" i="100"/>
  <c r="GK39" i="100"/>
  <c r="GK40" i="100"/>
  <c r="GK41" i="100"/>
  <c r="GK42" i="100"/>
  <c r="GL42" i="100" s="1"/>
  <c r="GK43" i="100"/>
  <c r="GK44" i="100"/>
  <c r="GK45" i="100"/>
  <c r="GP45" i="100" s="1"/>
  <c r="GK46" i="100"/>
  <c r="GL46" i="100" s="1"/>
  <c r="GK47" i="100"/>
  <c r="GK48" i="100"/>
  <c r="GK49" i="100"/>
  <c r="GK50" i="100"/>
  <c r="GK51" i="100"/>
  <c r="GK52" i="100"/>
  <c r="GK53" i="100"/>
  <c r="GK54" i="100"/>
  <c r="GL54" i="100"/>
  <c r="GK55" i="100"/>
  <c r="GK56" i="100"/>
  <c r="GK57" i="100"/>
  <c r="GP57" i="100" s="1"/>
  <c r="GK58" i="100"/>
  <c r="GL58" i="100"/>
  <c r="GK59" i="100"/>
  <c r="GK60" i="100"/>
  <c r="GK61" i="100"/>
  <c r="GK62" i="100"/>
  <c r="GL62" i="100" s="1"/>
  <c r="GK63" i="100"/>
  <c r="GK64" i="100"/>
  <c r="GK65" i="100"/>
  <c r="GK66" i="100"/>
  <c r="GK67" i="100"/>
  <c r="GK68" i="100"/>
  <c r="GO68" i="100" s="1"/>
  <c r="GQ68" i="100" s="1"/>
  <c r="GK69" i="100"/>
  <c r="GK70" i="100"/>
  <c r="GL70" i="100" s="1"/>
  <c r="GK71" i="100"/>
  <c r="GK72" i="100"/>
  <c r="GK73" i="100"/>
  <c r="GK74" i="100"/>
  <c r="GL74" i="100"/>
  <c r="GK75" i="100"/>
  <c r="GK76" i="100"/>
  <c r="GK77" i="100"/>
  <c r="GP77" i="100" s="1"/>
  <c r="GK78" i="100"/>
  <c r="GO78" i="100" s="1"/>
  <c r="GQ78" i="100" s="1"/>
  <c r="GL78" i="100"/>
  <c r="GK79" i="100"/>
  <c r="GK80" i="100"/>
  <c r="GK81" i="100"/>
  <c r="GK82" i="100"/>
  <c r="GK83" i="100"/>
  <c r="GK84" i="100"/>
  <c r="GK85" i="100"/>
  <c r="GK86" i="100"/>
  <c r="GL86" i="100" s="1"/>
  <c r="GK87" i="100"/>
  <c r="GK88" i="100"/>
  <c r="GK89" i="100"/>
  <c r="GK90" i="100"/>
  <c r="GL90" i="100" s="1"/>
  <c r="GK91" i="100"/>
  <c r="GK92" i="100"/>
  <c r="GK93" i="100"/>
  <c r="GK94" i="100"/>
  <c r="GK95" i="100"/>
  <c r="GK96" i="100"/>
  <c r="GK97" i="100"/>
  <c r="GK98" i="100"/>
  <c r="GP98" i="100" s="1"/>
  <c r="GK99" i="100"/>
  <c r="GK100" i="100"/>
  <c r="GP100" i="100" s="1"/>
  <c r="GK101" i="100"/>
  <c r="GK102" i="100"/>
  <c r="GK103" i="100"/>
  <c r="GK104" i="100"/>
  <c r="GK105" i="100"/>
  <c r="GK106" i="100"/>
  <c r="GK107" i="100"/>
  <c r="GK108" i="100"/>
  <c r="GL108" i="100" s="1"/>
  <c r="GK109" i="100"/>
  <c r="GP109" i="100" s="1"/>
  <c r="GK110" i="100"/>
  <c r="GL110" i="100"/>
  <c r="GK111" i="100"/>
  <c r="GK112" i="100"/>
  <c r="GL112" i="100"/>
  <c r="GK113" i="100"/>
  <c r="GK114" i="100"/>
  <c r="GL114" i="100" s="1"/>
  <c r="GK115" i="100"/>
  <c r="GK116" i="100"/>
  <c r="GL116" i="100" s="1"/>
  <c r="GK117" i="100"/>
  <c r="GK118" i="100"/>
  <c r="GL118" i="100"/>
  <c r="GK119" i="100"/>
  <c r="GK120" i="100"/>
  <c r="GP120" i="100" s="1"/>
  <c r="GL120" i="100"/>
  <c r="GK121" i="100"/>
  <c r="GP121" i="100" s="1"/>
  <c r="GK122" i="100"/>
  <c r="GL122" i="100" s="1"/>
  <c r="GK123" i="100"/>
  <c r="GK124" i="100"/>
  <c r="GL124" i="100" s="1"/>
  <c r="GK125" i="100"/>
  <c r="GK126" i="100"/>
  <c r="GL126" i="100"/>
  <c r="GK127" i="100"/>
  <c r="GK128" i="100"/>
  <c r="GL128" i="100"/>
  <c r="GK129" i="100"/>
  <c r="GK130" i="100"/>
  <c r="GL130" i="100" s="1"/>
  <c r="GK131" i="100"/>
  <c r="GK132" i="100"/>
  <c r="GK133" i="100"/>
  <c r="GK134" i="100"/>
  <c r="GL134" i="100"/>
  <c r="GK135" i="100"/>
  <c r="GO135" i="100" s="1"/>
  <c r="GQ135" i="100" s="1"/>
  <c r="GK136" i="100"/>
  <c r="GK137" i="100"/>
  <c r="GK138" i="100"/>
  <c r="GL138" i="100" s="1"/>
  <c r="GK139" i="100"/>
  <c r="GM139" i="100" s="1"/>
  <c r="GL139" i="100"/>
  <c r="GK140" i="100"/>
  <c r="GK141" i="100"/>
  <c r="GP141" i="100" s="1"/>
  <c r="GL141" i="100"/>
  <c r="GK142" i="100"/>
  <c r="GP142" i="100" s="1"/>
  <c r="GK143" i="100"/>
  <c r="GM143" i="100" s="1"/>
  <c r="GL143" i="100"/>
  <c r="GK144" i="100"/>
  <c r="GK145" i="100"/>
  <c r="GL145" i="100"/>
  <c r="GK146" i="100"/>
  <c r="GK147" i="100"/>
  <c r="GL147" i="100"/>
  <c r="GK148" i="100"/>
  <c r="GK149" i="100"/>
  <c r="GL149" i="100" s="1"/>
  <c r="GK150" i="100"/>
  <c r="GM150" i="100" s="1"/>
  <c r="GL150" i="100"/>
  <c r="GK151" i="100"/>
  <c r="GK152" i="100"/>
  <c r="GP152" i="100" s="1"/>
  <c r="GK153" i="100"/>
  <c r="GP153" i="100" s="1"/>
  <c r="GK154" i="100"/>
  <c r="GL154" i="100" s="1"/>
  <c r="GM154" i="100"/>
  <c r="GK155" i="100"/>
  <c r="GL155" i="100" s="1"/>
  <c r="GK156" i="100"/>
  <c r="GK157" i="100"/>
  <c r="GL157" i="100" s="1"/>
  <c r="GK158" i="100"/>
  <c r="GL158" i="100"/>
  <c r="GK159" i="100"/>
  <c r="GL159" i="100" s="1"/>
  <c r="GK160" i="100"/>
  <c r="GK161" i="100"/>
  <c r="GL161" i="100" s="1"/>
  <c r="GK162" i="100"/>
  <c r="GP162" i="100" s="1"/>
  <c r="GK163" i="100"/>
  <c r="GL163" i="100"/>
  <c r="GK164" i="100"/>
  <c r="GP164" i="100" s="1"/>
  <c r="GK165" i="100"/>
  <c r="GL165" i="100"/>
  <c r="GK166" i="100"/>
  <c r="GL166" i="100" s="1"/>
  <c r="GK167" i="100"/>
  <c r="GK168" i="100"/>
  <c r="GK169" i="100"/>
  <c r="GK170" i="100"/>
  <c r="GL170" i="100"/>
  <c r="GM170" i="100"/>
  <c r="GK171" i="100"/>
  <c r="GL171" i="100" s="1"/>
  <c r="GM171" i="100"/>
  <c r="GK172" i="100"/>
  <c r="GP172" i="100" s="1"/>
  <c r="GK173" i="100"/>
  <c r="GL173" i="100" s="1"/>
  <c r="GK174" i="100"/>
  <c r="GL174" i="100"/>
  <c r="GK175" i="100"/>
  <c r="GL175" i="100" s="1"/>
  <c r="GM175" i="100"/>
  <c r="GK176" i="100"/>
  <c r="GK177" i="100"/>
  <c r="GL177" i="100" s="1"/>
  <c r="GK178" i="100"/>
  <c r="GK179" i="100"/>
  <c r="GP179" i="100" s="1"/>
  <c r="GK180" i="100"/>
  <c r="GP180" i="100" s="1"/>
  <c r="GK181" i="100"/>
  <c r="GO181" i="100" s="1"/>
  <c r="GQ181" i="100" s="1"/>
  <c r="GL181" i="100"/>
  <c r="GK182" i="100"/>
  <c r="GL182" i="100" s="1"/>
  <c r="GM182" i="100"/>
  <c r="GK183" i="100"/>
  <c r="GK184" i="100"/>
  <c r="GK185" i="100"/>
  <c r="GK186" i="100"/>
  <c r="GM186" i="100" s="1"/>
  <c r="GL186" i="100"/>
  <c r="GK187" i="100"/>
  <c r="GP187" i="100" s="1"/>
  <c r="GL187" i="100"/>
  <c r="GM187" i="100"/>
  <c r="GK188" i="100"/>
  <c r="GP188" i="100" s="1"/>
  <c r="GK189" i="100"/>
  <c r="GL189" i="100"/>
  <c r="GK190" i="100"/>
  <c r="GL190" i="100" s="1"/>
  <c r="GK191" i="100"/>
  <c r="GL191" i="100"/>
  <c r="GM191" i="100"/>
  <c r="GK192" i="100"/>
  <c r="GK193" i="100"/>
  <c r="GL193" i="100"/>
  <c r="GK194" i="100"/>
  <c r="GK195" i="100"/>
  <c r="GP195" i="100" s="1"/>
  <c r="GK196" i="100"/>
  <c r="GP196" i="100" s="1"/>
  <c r="GK197" i="100"/>
  <c r="GL197" i="100" s="1"/>
  <c r="GK198" i="100"/>
  <c r="GL198" i="100"/>
  <c r="GM198" i="100"/>
  <c r="GK199" i="100"/>
  <c r="GK200" i="100"/>
  <c r="GK201" i="100"/>
  <c r="GK202" i="100"/>
  <c r="GO202" i="100" s="1"/>
  <c r="GQ202" i="100" s="1"/>
  <c r="GK203" i="100"/>
  <c r="GP203" i="100" s="1"/>
  <c r="GL203" i="100"/>
  <c r="GK204" i="100"/>
  <c r="GP204" i="100" s="1"/>
  <c r="GK205" i="100"/>
  <c r="GL205" i="100"/>
  <c r="GK206" i="100"/>
  <c r="GL206" i="100" s="1"/>
  <c r="GK207" i="100"/>
  <c r="GM207" i="100" s="1"/>
  <c r="GL207" i="100"/>
  <c r="GK208" i="100"/>
  <c r="GK209" i="100"/>
  <c r="GL209" i="100"/>
  <c r="GK210" i="100"/>
  <c r="GK211" i="100"/>
  <c r="GP211" i="100" s="1"/>
  <c r="GL211" i="100"/>
  <c r="GK212" i="100"/>
  <c r="GP212" i="100" s="1"/>
  <c r="GK213" i="100"/>
  <c r="GL213" i="100" s="1"/>
  <c r="GK214" i="100"/>
  <c r="GM214" i="100" s="1"/>
  <c r="GL214" i="100"/>
  <c r="GK215" i="100"/>
  <c r="GK7" i="100"/>
  <c r="GP616" i="100" l="1"/>
  <c r="GL616" i="100"/>
  <c r="GM616" i="100"/>
  <c r="GP496" i="100"/>
  <c r="GO496" i="100"/>
  <c r="GQ496" i="100" s="1"/>
  <c r="GL496" i="100"/>
  <c r="GM496" i="100"/>
  <c r="GP464" i="100"/>
  <c r="GO464" i="100"/>
  <c r="GQ464" i="100" s="1"/>
  <c r="GL464" i="100"/>
  <c r="GM464" i="100"/>
  <c r="GP456" i="100"/>
  <c r="GM456" i="100"/>
  <c r="GP436" i="100"/>
  <c r="GM436" i="100"/>
  <c r="GL436" i="100"/>
  <c r="GP404" i="100"/>
  <c r="GM404" i="100"/>
  <c r="GP308" i="100"/>
  <c r="GO308" i="100"/>
  <c r="GQ308" i="100" s="1"/>
  <c r="GL308" i="100"/>
  <c r="GM308" i="100"/>
  <c r="GP202" i="100"/>
  <c r="GP110" i="100"/>
  <c r="GO110" i="100"/>
  <c r="GQ110" i="100" s="1"/>
  <c r="GO744" i="100"/>
  <c r="GQ744" i="100" s="1"/>
  <c r="GP744" i="100"/>
  <c r="GO667" i="100"/>
  <c r="GQ667" i="100" s="1"/>
  <c r="GL667" i="100"/>
  <c r="GO636" i="100"/>
  <c r="GQ636" i="100" s="1"/>
  <c r="GL636" i="100"/>
  <c r="GP636" i="100"/>
  <c r="GM636" i="100"/>
  <c r="GP632" i="100"/>
  <c r="GM632" i="100"/>
  <c r="GL601" i="100"/>
  <c r="GM601" i="100"/>
  <c r="GP596" i="100"/>
  <c r="GL596" i="100"/>
  <c r="GM596" i="100"/>
  <c r="GP592" i="100"/>
  <c r="GM592" i="100"/>
  <c r="GO592" i="100"/>
  <c r="GQ592" i="100" s="1"/>
  <c r="GL573" i="100"/>
  <c r="GM573" i="100"/>
  <c r="GP548" i="100"/>
  <c r="GM548" i="100"/>
  <c r="GL541" i="100"/>
  <c r="GM541" i="100"/>
  <c r="GP516" i="100"/>
  <c r="GM516" i="100"/>
  <c r="GL509" i="100"/>
  <c r="GM509" i="100"/>
  <c r="GP484" i="100"/>
  <c r="GM484" i="100"/>
  <c r="GL477" i="100"/>
  <c r="GM477" i="100"/>
  <c r="GL445" i="100"/>
  <c r="GM445" i="100"/>
  <c r="GO46" i="100"/>
  <c r="GQ46" i="100" s="1"/>
  <c r="GP132" i="100"/>
  <c r="GO132" i="100"/>
  <c r="GQ132" i="100" s="1"/>
  <c r="GP89" i="100"/>
  <c r="GO89" i="100"/>
  <c r="GQ89" i="100" s="1"/>
  <c r="GL645" i="100"/>
  <c r="GM645" i="100"/>
  <c r="GP640" i="100"/>
  <c r="GO640" i="100"/>
  <c r="GQ640" i="100" s="1"/>
  <c r="GL640" i="100"/>
  <c r="GM640" i="100"/>
  <c r="GL621" i="100"/>
  <c r="GM621" i="100"/>
  <c r="GP588" i="100"/>
  <c r="GO588" i="100"/>
  <c r="GQ588" i="100" s="1"/>
  <c r="GM588" i="100"/>
  <c r="GP560" i="100"/>
  <c r="GO560" i="100"/>
  <c r="GQ560" i="100" s="1"/>
  <c r="GL560" i="100"/>
  <c r="GM560" i="100"/>
  <c r="GP528" i="100"/>
  <c r="GL528" i="100"/>
  <c r="GM528" i="100"/>
  <c r="GO413" i="100"/>
  <c r="GQ413" i="100" s="1"/>
  <c r="GM413" i="100"/>
  <c r="GL397" i="100"/>
  <c r="GM397" i="100"/>
  <c r="GP372" i="100"/>
  <c r="GO372" i="100"/>
  <c r="GQ372" i="100" s="1"/>
  <c r="GL372" i="100"/>
  <c r="GM372" i="100"/>
  <c r="GL363" i="100"/>
  <c r="GP363" i="100"/>
  <c r="GO363" i="100"/>
  <c r="GQ363" i="100" s="1"/>
  <c r="GM363" i="100"/>
  <c r="GP331" i="100"/>
  <c r="GO331" i="100"/>
  <c r="GQ331" i="100" s="1"/>
  <c r="GM331" i="100"/>
  <c r="GM202" i="100"/>
  <c r="GL195" i="100"/>
  <c r="GM166" i="100"/>
  <c r="GM159" i="100"/>
  <c r="GM155" i="100"/>
  <c r="GL142" i="100"/>
  <c r="GM138" i="100"/>
  <c r="GM761" i="100"/>
  <c r="GM753" i="100"/>
  <c r="GM745" i="100"/>
  <c r="GP743" i="100"/>
  <c r="GO743" i="100"/>
  <c r="GQ743" i="100" s="1"/>
  <c r="GM737" i="100"/>
  <c r="GM717" i="100"/>
  <c r="GM705" i="100"/>
  <c r="GP700" i="100"/>
  <c r="GO700" i="100"/>
  <c r="GQ700" i="100" s="1"/>
  <c r="GP688" i="100"/>
  <c r="GO688" i="100"/>
  <c r="GQ688" i="100" s="1"/>
  <c r="GL688" i="100"/>
  <c r="GO680" i="100"/>
  <c r="GQ680" i="100" s="1"/>
  <c r="GL680" i="100"/>
  <c r="GM680" i="100"/>
  <c r="GO676" i="100"/>
  <c r="GQ676" i="100" s="1"/>
  <c r="GP676" i="100"/>
  <c r="GM676" i="100"/>
  <c r="GO652" i="100"/>
  <c r="GQ652" i="100" s="1"/>
  <c r="GP652" i="100"/>
  <c r="GM652" i="100"/>
  <c r="GL641" i="100"/>
  <c r="GL617" i="100"/>
  <c r="GL581" i="100"/>
  <c r="GM581" i="100"/>
  <c r="GP576" i="100"/>
  <c r="GL576" i="100"/>
  <c r="GM576" i="100"/>
  <c r="GM561" i="100"/>
  <c r="GP544" i="100"/>
  <c r="GO544" i="100"/>
  <c r="GQ544" i="100" s="1"/>
  <c r="GL544" i="100"/>
  <c r="GM544" i="100"/>
  <c r="GM529" i="100"/>
  <c r="GP512" i="100"/>
  <c r="GO512" i="100"/>
  <c r="GQ512" i="100" s="1"/>
  <c r="GL512" i="100"/>
  <c r="GM512" i="100"/>
  <c r="GM497" i="100"/>
  <c r="GP480" i="100"/>
  <c r="GO480" i="100"/>
  <c r="GQ480" i="100" s="1"/>
  <c r="GL480" i="100"/>
  <c r="GM480" i="100"/>
  <c r="GM465" i="100"/>
  <c r="GP448" i="100"/>
  <c r="GL448" i="100"/>
  <c r="GO448" i="100"/>
  <c r="GQ448" i="100" s="1"/>
  <c r="GO736" i="100"/>
  <c r="GQ736" i="100" s="1"/>
  <c r="GO576" i="100"/>
  <c r="GQ576" i="100" s="1"/>
  <c r="GO45" i="100"/>
  <c r="GQ45" i="100" s="1"/>
  <c r="GP25" i="100"/>
  <c r="GO25" i="100"/>
  <c r="GQ25" i="100" s="1"/>
  <c r="GP612" i="100"/>
  <c r="GM612" i="100"/>
  <c r="GO583" i="100"/>
  <c r="GQ583" i="100" s="1"/>
  <c r="GL583" i="100"/>
  <c r="GL429" i="100"/>
  <c r="GM429" i="100"/>
  <c r="GP420" i="100"/>
  <c r="GM420" i="100"/>
  <c r="GP340" i="100"/>
  <c r="GO340" i="100"/>
  <c r="GQ340" i="100" s="1"/>
  <c r="GL340" i="100"/>
  <c r="GM340" i="100"/>
  <c r="GM203" i="100"/>
  <c r="GL202" i="100"/>
  <c r="GL179" i="100"/>
  <c r="GP171" i="100"/>
  <c r="GO171" i="100"/>
  <c r="GQ171" i="100" s="1"/>
  <c r="GL132" i="100"/>
  <c r="GP130" i="100"/>
  <c r="GO130" i="100"/>
  <c r="GQ130" i="100" s="1"/>
  <c r="GP764" i="100"/>
  <c r="GO764" i="100"/>
  <c r="GQ764" i="100" s="1"/>
  <c r="GM725" i="100"/>
  <c r="GP711" i="100"/>
  <c r="GO711" i="100"/>
  <c r="GQ711" i="100" s="1"/>
  <c r="GM693" i="100"/>
  <c r="GL689" i="100"/>
  <c r="GL665" i="100"/>
  <c r="GM665" i="100"/>
  <c r="GO660" i="100"/>
  <c r="GQ660" i="100" s="1"/>
  <c r="GL660" i="100"/>
  <c r="GM660" i="100"/>
  <c r="GP656" i="100"/>
  <c r="GO656" i="100"/>
  <c r="GQ656" i="100" s="1"/>
  <c r="GM656" i="100"/>
  <c r="GL637" i="100"/>
  <c r="GL625" i="100"/>
  <c r="GM625" i="100"/>
  <c r="GL619" i="100"/>
  <c r="GL612" i="100"/>
  <c r="GO603" i="100"/>
  <c r="GQ603" i="100" s="1"/>
  <c r="GL603" i="100"/>
  <c r="GL597" i="100"/>
  <c r="GL588" i="100"/>
  <c r="GP564" i="100"/>
  <c r="GM564" i="100"/>
  <c r="GL557" i="100"/>
  <c r="GM557" i="100"/>
  <c r="GP532" i="100"/>
  <c r="GM532" i="100"/>
  <c r="GL525" i="100"/>
  <c r="GM525" i="100"/>
  <c r="GP500" i="100"/>
  <c r="GM500" i="100"/>
  <c r="GL493" i="100"/>
  <c r="GM493" i="100"/>
  <c r="GP468" i="100"/>
  <c r="GM468" i="100"/>
  <c r="GL456" i="100"/>
  <c r="GM453" i="100"/>
  <c r="GL433" i="100"/>
  <c r="GM433" i="100"/>
  <c r="GL420" i="100"/>
  <c r="GM417" i="100"/>
  <c r="GL404" i="100"/>
  <c r="GM401" i="100"/>
  <c r="GO384" i="100"/>
  <c r="GQ384" i="100" s="1"/>
  <c r="GL384" i="100"/>
  <c r="GM384" i="100"/>
  <c r="GP384" i="100"/>
  <c r="GP352" i="100"/>
  <c r="GO352" i="100"/>
  <c r="GQ352" i="100" s="1"/>
  <c r="GL352" i="100"/>
  <c r="GM352" i="100"/>
  <c r="GP320" i="100"/>
  <c r="GO320" i="100"/>
  <c r="GQ320" i="100" s="1"/>
  <c r="GL320" i="100"/>
  <c r="GM320" i="100"/>
  <c r="GO732" i="100"/>
  <c r="GQ732" i="100" s="1"/>
  <c r="GO647" i="100"/>
  <c r="GQ647" i="100" s="1"/>
  <c r="GO203" i="100"/>
  <c r="GQ203" i="100" s="1"/>
  <c r="GL684" i="100"/>
  <c r="GP672" i="100"/>
  <c r="GO672" i="100"/>
  <c r="GQ672" i="100" s="1"/>
  <c r="GL664" i="100"/>
  <c r="GL624" i="100"/>
  <c r="GP604" i="100"/>
  <c r="GO604" i="100"/>
  <c r="GQ604" i="100" s="1"/>
  <c r="GL600" i="100"/>
  <c r="GL587" i="100"/>
  <c r="GL580" i="100"/>
  <c r="GM569" i="100"/>
  <c r="GL556" i="100"/>
  <c r="GM553" i="100"/>
  <c r="GM537" i="100"/>
  <c r="GL524" i="100"/>
  <c r="GM521" i="100"/>
  <c r="GL508" i="100"/>
  <c r="GM505" i="100"/>
  <c r="GM489" i="100"/>
  <c r="GL476" i="100"/>
  <c r="GM473" i="100"/>
  <c r="GM449" i="100"/>
  <c r="GP432" i="100"/>
  <c r="GO432" i="100"/>
  <c r="GQ432" i="100" s="1"/>
  <c r="GL432" i="100"/>
  <c r="GP416" i="100"/>
  <c r="GL416" i="100"/>
  <c r="GM416" i="100"/>
  <c r="GP400" i="100"/>
  <c r="GO400" i="100"/>
  <c r="GQ400" i="100" s="1"/>
  <c r="GL400" i="100"/>
  <c r="GM400" i="100"/>
  <c r="GP368" i="100"/>
  <c r="GL368" i="100"/>
  <c r="GM368" i="100"/>
  <c r="GP336" i="100"/>
  <c r="GL336" i="100"/>
  <c r="GM336" i="100"/>
  <c r="GP304" i="100"/>
  <c r="GL304" i="100"/>
  <c r="GM304" i="100"/>
  <c r="GP288" i="100"/>
  <c r="GO288" i="100"/>
  <c r="GQ288" i="100" s="1"/>
  <c r="GP272" i="100"/>
  <c r="GO272" i="100"/>
  <c r="GQ272" i="100" s="1"/>
  <c r="GP256" i="100"/>
  <c r="GO256" i="100"/>
  <c r="GQ256" i="100" s="1"/>
  <c r="GP240" i="100"/>
  <c r="GO240" i="100"/>
  <c r="GQ240" i="100" s="1"/>
  <c r="GO704" i="100"/>
  <c r="GQ704" i="100" s="1"/>
  <c r="GO556" i="100"/>
  <c r="GQ556" i="100" s="1"/>
  <c r="GO271" i="100"/>
  <c r="GQ271" i="100" s="1"/>
  <c r="GO255" i="100"/>
  <c r="GQ255" i="100" s="1"/>
  <c r="GO239" i="100"/>
  <c r="GQ239" i="100" s="1"/>
  <c r="GO223" i="100"/>
  <c r="GQ223" i="100" s="1"/>
  <c r="GP508" i="100"/>
  <c r="GO644" i="100"/>
  <c r="GQ644" i="100" s="1"/>
  <c r="GP644" i="100"/>
  <c r="GP620" i="100"/>
  <c r="GO620" i="100"/>
  <c r="GQ620" i="100" s="1"/>
  <c r="GP540" i="100"/>
  <c r="GO540" i="100"/>
  <c r="GQ540" i="100" s="1"/>
  <c r="GP492" i="100"/>
  <c r="GO492" i="100"/>
  <c r="GQ492" i="100" s="1"/>
  <c r="GL461" i="100"/>
  <c r="GM461" i="100"/>
  <c r="GP452" i="100"/>
  <c r="GM452" i="100"/>
  <c r="GP388" i="100"/>
  <c r="GL388" i="100"/>
  <c r="GM388" i="100"/>
  <c r="GP379" i="100"/>
  <c r="GM379" i="100"/>
  <c r="GP356" i="100"/>
  <c r="GL356" i="100"/>
  <c r="GM356" i="100"/>
  <c r="GP347" i="100"/>
  <c r="GM347" i="100"/>
  <c r="GP324" i="100"/>
  <c r="GL324" i="100"/>
  <c r="GM324" i="100"/>
  <c r="GP315" i="100"/>
  <c r="GM315" i="100"/>
  <c r="GP299" i="100"/>
  <c r="GO299" i="100"/>
  <c r="GQ299" i="100" s="1"/>
  <c r="GP283" i="100"/>
  <c r="GO283" i="100"/>
  <c r="GQ283" i="100" s="1"/>
  <c r="GP267" i="100"/>
  <c r="GO267" i="100"/>
  <c r="GQ267" i="100" s="1"/>
  <c r="GP251" i="100"/>
  <c r="GO251" i="100"/>
  <c r="GQ251" i="100" s="1"/>
  <c r="GP235" i="100"/>
  <c r="GO235" i="100"/>
  <c r="GQ235" i="100" s="1"/>
  <c r="GP219" i="100"/>
  <c r="GO219" i="100"/>
  <c r="GQ219" i="100" s="1"/>
  <c r="GO624" i="100"/>
  <c r="GQ624" i="100" s="1"/>
  <c r="GO388" i="100"/>
  <c r="GQ388" i="100" s="1"/>
  <c r="GO368" i="100"/>
  <c r="GQ368" i="100" s="1"/>
  <c r="GO347" i="100"/>
  <c r="GQ347" i="100" s="1"/>
  <c r="GO324" i="100"/>
  <c r="GQ324" i="100" s="1"/>
  <c r="GO304" i="100"/>
  <c r="GQ304" i="100" s="1"/>
  <c r="GP712" i="100"/>
  <c r="GO408" i="100"/>
  <c r="GQ408" i="100" s="1"/>
  <c r="GO387" i="100"/>
  <c r="GQ387" i="100" s="1"/>
  <c r="GO376" i="100"/>
  <c r="GQ376" i="100" s="1"/>
  <c r="GO364" i="100"/>
  <c r="GQ364" i="100" s="1"/>
  <c r="GO355" i="100"/>
  <c r="GQ355" i="100" s="1"/>
  <c r="GO344" i="100"/>
  <c r="GQ344" i="100" s="1"/>
  <c r="GO332" i="100"/>
  <c r="GQ332" i="100" s="1"/>
  <c r="GO323" i="100"/>
  <c r="GQ323" i="100" s="1"/>
  <c r="GO312" i="100"/>
  <c r="GQ312" i="100" s="1"/>
  <c r="GO290" i="100"/>
  <c r="GQ290" i="100" s="1"/>
  <c r="GO274" i="100"/>
  <c r="GQ274" i="100" s="1"/>
  <c r="GO258" i="100"/>
  <c r="GQ258" i="100" s="1"/>
  <c r="GO242" i="100"/>
  <c r="GQ242" i="100" s="1"/>
  <c r="GO226" i="100"/>
  <c r="GQ226" i="100" s="1"/>
  <c r="GP298" i="100"/>
  <c r="GP266" i="100"/>
  <c r="GO460" i="100"/>
  <c r="GQ460" i="100" s="1"/>
  <c r="GO282" i="100"/>
  <c r="GQ282" i="100" s="1"/>
  <c r="GO250" i="100"/>
  <c r="GQ250" i="100" s="1"/>
  <c r="GO218" i="100"/>
  <c r="GQ218" i="100" s="1"/>
  <c r="GP405" i="100"/>
  <c r="GP7" i="100"/>
  <c r="GO7" i="100"/>
  <c r="GQ7" i="100" s="1"/>
  <c r="GP215" i="100"/>
  <c r="GO215" i="100"/>
  <c r="GQ215" i="100" s="1"/>
  <c r="GP210" i="100"/>
  <c r="GO210" i="100"/>
  <c r="GQ210" i="100" s="1"/>
  <c r="GP201" i="100"/>
  <c r="GO201" i="100"/>
  <c r="GQ201" i="100" s="1"/>
  <c r="GP199" i="100"/>
  <c r="GO199" i="100"/>
  <c r="GQ199" i="100" s="1"/>
  <c r="GP194" i="100"/>
  <c r="GO194" i="100"/>
  <c r="GQ194" i="100" s="1"/>
  <c r="GP185" i="100"/>
  <c r="GO185" i="100"/>
  <c r="GQ185" i="100" s="1"/>
  <c r="GP183" i="100"/>
  <c r="GO183" i="100"/>
  <c r="GQ183" i="100" s="1"/>
  <c r="GP178" i="100"/>
  <c r="GO178" i="100"/>
  <c r="GQ178" i="100" s="1"/>
  <c r="GP169" i="100"/>
  <c r="GO169" i="100"/>
  <c r="GQ169" i="100" s="1"/>
  <c r="GP167" i="100"/>
  <c r="GO167" i="100"/>
  <c r="GQ167" i="100" s="1"/>
  <c r="GP156" i="100"/>
  <c r="GO156" i="100"/>
  <c r="GQ156" i="100" s="1"/>
  <c r="GO151" i="100"/>
  <c r="GQ151" i="100" s="1"/>
  <c r="GP151" i="100"/>
  <c r="GP146" i="100"/>
  <c r="GO146" i="100"/>
  <c r="GQ146" i="100" s="1"/>
  <c r="GP140" i="100"/>
  <c r="GO140" i="100"/>
  <c r="GQ140" i="100" s="1"/>
  <c r="GP137" i="100"/>
  <c r="GO137" i="100"/>
  <c r="GQ137" i="100" s="1"/>
  <c r="GP133" i="100"/>
  <c r="GO133" i="100"/>
  <c r="GQ133" i="100" s="1"/>
  <c r="GP131" i="100"/>
  <c r="GO131" i="100"/>
  <c r="GQ131" i="100" s="1"/>
  <c r="GP129" i="100"/>
  <c r="GO129" i="100"/>
  <c r="GQ129" i="100" s="1"/>
  <c r="GP127" i="100"/>
  <c r="GO127" i="100"/>
  <c r="GQ127" i="100" s="1"/>
  <c r="GP125" i="100"/>
  <c r="GO125" i="100"/>
  <c r="GQ125" i="100" s="1"/>
  <c r="GP123" i="100"/>
  <c r="GO123" i="100"/>
  <c r="GQ123" i="100" s="1"/>
  <c r="GP386" i="100"/>
  <c r="GM386" i="100"/>
  <c r="GO386" i="100"/>
  <c r="GQ386" i="100" s="1"/>
  <c r="GM378" i="100"/>
  <c r="GO378" i="100"/>
  <c r="GQ378" i="100" s="1"/>
  <c r="GM370" i="100"/>
  <c r="GO370" i="100"/>
  <c r="GQ370" i="100" s="1"/>
  <c r="GP370" i="100"/>
  <c r="GP362" i="100"/>
  <c r="GM362" i="100"/>
  <c r="GO362" i="100"/>
  <c r="GQ362" i="100" s="1"/>
  <c r="GP354" i="100"/>
  <c r="GM354" i="100"/>
  <c r="GO354" i="100"/>
  <c r="GQ354" i="100" s="1"/>
  <c r="GM346" i="100"/>
  <c r="GP346" i="100"/>
  <c r="GO346" i="100"/>
  <c r="GQ346" i="100" s="1"/>
  <c r="GP338" i="100"/>
  <c r="GM338" i="100"/>
  <c r="GO338" i="100"/>
  <c r="GQ338" i="100" s="1"/>
  <c r="GM330" i="100"/>
  <c r="GO330" i="100"/>
  <c r="GQ330" i="100" s="1"/>
  <c r="GP322" i="100"/>
  <c r="GM322" i="100"/>
  <c r="GO322" i="100"/>
  <c r="GQ322" i="100" s="1"/>
  <c r="GP314" i="100"/>
  <c r="GM314" i="100"/>
  <c r="GO314" i="100"/>
  <c r="GQ314" i="100" s="1"/>
  <c r="GM309" i="100"/>
  <c r="GP306" i="100"/>
  <c r="GM306" i="100"/>
  <c r="GO306" i="100"/>
  <c r="GQ306" i="100" s="1"/>
  <c r="GO763" i="100"/>
  <c r="GQ763" i="100" s="1"/>
  <c r="GO752" i="100"/>
  <c r="GQ752" i="100" s="1"/>
  <c r="GO731" i="100"/>
  <c r="GQ731" i="100" s="1"/>
  <c r="GO720" i="100"/>
  <c r="GQ720" i="100" s="1"/>
  <c r="GO699" i="100"/>
  <c r="GQ699" i="100" s="1"/>
  <c r="GO212" i="100"/>
  <c r="GQ212" i="100" s="1"/>
  <c r="GO196" i="100"/>
  <c r="GQ196" i="100" s="1"/>
  <c r="GO180" i="100"/>
  <c r="GQ180" i="100" s="1"/>
  <c r="GO164" i="100"/>
  <c r="GQ164" i="100" s="1"/>
  <c r="GO142" i="100"/>
  <c r="GQ142" i="100" s="1"/>
  <c r="GO121" i="100"/>
  <c r="GQ121" i="100" s="1"/>
  <c r="GO100" i="100"/>
  <c r="GQ100" i="100" s="1"/>
  <c r="GO57" i="100"/>
  <c r="GQ57" i="100" s="1"/>
  <c r="GP760" i="100"/>
  <c r="GP728" i="100"/>
  <c r="GP696" i="100"/>
  <c r="GP245" i="100"/>
  <c r="GP181" i="100"/>
  <c r="GO119" i="100"/>
  <c r="GQ119" i="100" s="1"/>
  <c r="GP119" i="100"/>
  <c r="GP117" i="100"/>
  <c r="GO117" i="100"/>
  <c r="GQ117" i="100" s="1"/>
  <c r="GP115" i="100"/>
  <c r="GO115" i="100"/>
  <c r="GQ115" i="100" s="1"/>
  <c r="GP113" i="100"/>
  <c r="GO113" i="100"/>
  <c r="GQ113" i="100" s="1"/>
  <c r="GP111" i="100"/>
  <c r="GO111" i="100"/>
  <c r="GQ111" i="100" s="1"/>
  <c r="GP107" i="100"/>
  <c r="GO107" i="100"/>
  <c r="GQ107" i="100" s="1"/>
  <c r="GO103" i="100"/>
  <c r="GQ103" i="100" s="1"/>
  <c r="GP103" i="100"/>
  <c r="GP99" i="100"/>
  <c r="GO99" i="100"/>
  <c r="GQ99" i="100" s="1"/>
  <c r="GP95" i="100"/>
  <c r="GO95" i="100"/>
  <c r="GQ95" i="100" s="1"/>
  <c r="GM91" i="100"/>
  <c r="GP91" i="100"/>
  <c r="GO91" i="100"/>
  <c r="GQ91" i="100" s="1"/>
  <c r="GM88" i="100"/>
  <c r="GP88" i="100"/>
  <c r="GP85" i="100"/>
  <c r="GO85" i="100"/>
  <c r="GQ85" i="100" s="1"/>
  <c r="GM82" i="100"/>
  <c r="GP82" i="100"/>
  <c r="GO82" i="100"/>
  <c r="GQ82" i="100" s="1"/>
  <c r="GM75" i="100"/>
  <c r="GP75" i="100"/>
  <c r="GO75" i="100"/>
  <c r="GQ75" i="100" s="1"/>
  <c r="GM72" i="100"/>
  <c r="GP72" i="100"/>
  <c r="GO72" i="100"/>
  <c r="GQ72" i="100" s="1"/>
  <c r="GP69" i="100"/>
  <c r="GO69" i="100"/>
  <c r="GQ69" i="100" s="1"/>
  <c r="GM66" i="100"/>
  <c r="GP66" i="100"/>
  <c r="GM59" i="100"/>
  <c r="GP59" i="100"/>
  <c r="GO59" i="100"/>
  <c r="GQ59" i="100" s="1"/>
  <c r="GM56" i="100"/>
  <c r="GP56" i="100"/>
  <c r="GP53" i="100"/>
  <c r="GO53" i="100"/>
  <c r="GQ53" i="100" s="1"/>
  <c r="GM50" i="100"/>
  <c r="GP50" i="100"/>
  <c r="GO50" i="100"/>
  <c r="GQ50" i="100" s="1"/>
  <c r="GM43" i="100"/>
  <c r="GP43" i="100"/>
  <c r="GO43" i="100"/>
  <c r="GQ43" i="100" s="1"/>
  <c r="GM40" i="100"/>
  <c r="GP40" i="100"/>
  <c r="GO40" i="100"/>
  <c r="GQ40" i="100" s="1"/>
  <c r="GP37" i="100"/>
  <c r="GO37" i="100"/>
  <c r="GQ37" i="100" s="1"/>
  <c r="GM34" i="100"/>
  <c r="GP34" i="100"/>
  <c r="GM27" i="100"/>
  <c r="GP27" i="100"/>
  <c r="GO27" i="100"/>
  <c r="GQ27" i="100" s="1"/>
  <c r="GM24" i="100"/>
  <c r="GP24" i="100"/>
  <c r="GP21" i="100"/>
  <c r="GO21" i="100"/>
  <c r="GQ21" i="100" s="1"/>
  <c r="GM17" i="100"/>
  <c r="GP17" i="100"/>
  <c r="GO17" i="100"/>
  <c r="GQ17" i="100" s="1"/>
  <c r="GM14" i="100"/>
  <c r="GP14" i="100"/>
  <c r="GP755" i="100"/>
  <c r="GO755" i="100"/>
  <c r="GQ755" i="100" s="1"/>
  <c r="GP739" i="100"/>
  <c r="GO739" i="100"/>
  <c r="GQ739" i="100" s="1"/>
  <c r="GP723" i="100"/>
  <c r="GO723" i="100"/>
  <c r="GQ723" i="100" s="1"/>
  <c r="GP707" i="100"/>
  <c r="GO707" i="100"/>
  <c r="GQ707" i="100" s="1"/>
  <c r="GL690" i="100"/>
  <c r="GM690" i="100"/>
  <c r="GP687" i="100"/>
  <c r="GM687" i="100"/>
  <c r="GO687" i="100"/>
  <c r="GQ687" i="100" s="1"/>
  <c r="GP674" i="100"/>
  <c r="GL674" i="100"/>
  <c r="GM674" i="100"/>
  <c r="GP671" i="100"/>
  <c r="GM671" i="100"/>
  <c r="GO671" i="100"/>
  <c r="GQ671" i="100" s="1"/>
  <c r="GP658" i="100"/>
  <c r="GL658" i="100"/>
  <c r="GM658" i="100"/>
  <c r="GP655" i="100"/>
  <c r="GM655" i="100"/>
  <c r="GO655" i="100"/>
  <c r="GQ655" i="100" s="1"/>
  <c r="GP642" i="100"/>
  <c r="GL642" i="100"/>
  <c r="GM642" i="100"/>
  <c r="GP639" i="100"/>
  <c r="GM639" i="100"/>
  <c r="GO639" i="100"/>
  <c r="GQ639" i="100" s="1"/>
  <c r="GL626" i="100"/>
  <c r="GM626" i="100"/>
  <c r="GP623" i="100"/>
  <c r="GM623" i="100"/>
  <c r="GO623" i="100"/>
  <c r="GQ623" i="100" s="1"/>
  <c r="GL610" i="100"/>
  <c r="GP610" i="100"/>
  <c r="GM610" i="100"/>
  <c r="GP607" i="100"/>
  <c r="GM607" i="100"/>
  <c r="GO607" i="100"/>
  <c r="GQ607" i="100" s="1"/>
  <c r="GL594" i="100"/>
  <c r="GM594" i="100"/>
  <c r="GP591" i="100"/>
  <c r="GM591" i="100"/>
  <c r="GO591" i="100"/>
  <c r="GQ591" i="100" s="1"/>
  <c r="GL578" i="100"/>
  <c r="GP578" i="100"/>
  <c r="GM578" i="100"/>
  <c r="GP575" i="100"/>
  <c r="GM575" i="100"/>
  <c r="GO575" i="100"/>
  <c r="GQ575" i="100" s="1"/>
  <c r="GP571" i="100"/>
  <c r="GM571" i="100"/>
  <c r="GP567" i="100"/>
  <c r="GM567" i="100"/>
  <c r="GP563" i="100"/>
  <c r="GO563" i="100"/>
  <c r="GQ563" i="100" s="1"/>
  <c r="GM563" i="100"/>
  <c r="GP559" i="100"/>
  <c r="GM559" i="100"/>
  <c r="GO559" i="100"/>
  <c r="GQ559" i="100" s="1"/>
  <c r="GP555" i="100"/>
  <c r="GM555" i="100"/>
  <c r="GP551" i="100"/>
  <c r="GM551" i="100"/>
  <c r="GP547" i="100"/>
  <c r="GO547" i="100"/>
  <c r="GQ547" i="100" s="1"/>
  <c r="GM547" i="100"/>
  <c r="GP543" i="100"/>
  <c r="GM543" i="100"/>
  <c r="GO543" i="100"/>
  <c r="GQ543" i="100" s="1"/>
  <c r="GP539" i="100"/>
  <c r="GM539" i="100"/>
  <c r="GP535" i="100"/>
  <c r="GM535" i="100"/>
  <c r="GP531" i="100"/>
  <c r="GO531" i="100"/>
  <c r="GQ531" i="100" s="1"/>
  <c r="GM531" i="100"/>
  <c r="GP527" i="100"/>
  <c r="GM527" i="100"/>
  <c r="GO527" i="100"/>
  <c r="GQ527" i="100" s="1"/>
  <c r="GP523" i="100"/>
  <c r="GM523" i="100"/>
  <c r="GP519" i="100"/>
  <c r="GM519" i="100"/>
  <c r="GP515" i="100"/>
  <c r="GO515" i="100"/>
  <c r="GQ515" i="100" s="1"/>
  <c r="GM515" i="100"/>
  <c r="GP511" i="100"/>
  <c r="GM511" i="100"/>
  <c r="GO511" i="100"/>
  <c r="GQ511" i="100" s="1"/>
  <c r="GP507" i="100"/>
  <c r="GM507" i="100"/>
  <c r="GP503" i="100"/>
  <c r="GM503" i="100"/>
  <c r="GP499" i="100"/>
  <c r="GO499" i="100"/>
  <c r="GQ499" i="100" s="1"/>
  <c r="GM499" i="100"/>
  <c r="GP495" i="100"/>
  <c r="GM495" i="100"/>
  <c r="GO495" i="100"/>
  <c r="GQ495" i="100" s="1"/>
  <c r="GP491" i="100"/>
  <c r="GM491" i="100"/>
  <c r="GP487" i="100"/>
  <c r="GM487" i="100"/>
  <c r="GP483" i="100"/>
  <c r="GO483" i="100"/>
  <c r="GQ483" i="100" s="1"/>
  <c r="GM483" i="100"/>
  <c r="GP479" i="100"/>
  <c r="GM479" i="100"/>
  <c r="GO479" i="100"/>
  <c r="GQ479" i="100" s="1"/>
  <c r="GP475" i="100"/>
  <c r="GM475" i="100"/>
  <c r="GP471" i="100"/>
  <c r="GM471" i="100"/>
  <c r="GP467" i="100"/>
  <c r="GO467" i="100"/>
  <c r="GQ467" i="100" s="1"/>
  <c r="GM467" i="100"/>
  <c r="GP463" i="100"/>
  <c r="GM463" i="100"/>
  <c r="GO463" i="100"/>
  <c r="GQ463" i="100" s="1"/>
  <c r="GP459" i="100"/>
  <c r="GM459" i="100"/>
  <c r="GP455" i="100"/>
  <c r="GM455" i="100"/>
  <c r="GP451" i="100"/>
  <c r="GO451" i="100"/>
  <c r="GQ451" i="100" s="1"/>
  <c r="GM451" i="100"/>
  <c r="GP447" i="100"/>
  <c r="GM447" i="100"/>
  <c r="GO447" i="100"/>
  <c r="GQ447" i="100" s="1"/>
  <c r="GP443" i="100"/>
  <c r="GM443" i="100"/>
  <c r="GP439" i="100"/>
  <c r="GM439" i="100"/>
  <c r="GP435" i="100"/>
  <c r="GO435" i="100"/>
  <c r="GQ435" i="100" s="1"/>
  <c r="GM435" i="100"/>
  <c r="GP431" i="100"/>
  <c r="GM431" i="100"/>
  <c r="GO431" i="100"/>
  <c r="GQ431" i="100" s="1"/>
  <c r="GM427" i="100"/>
  <c r="GP427" i="100"/>
  <c r="GP423" i="100"/>
  <c r="GM423" i="100"/>
  <c r="GO419" i="100"/>
  <c r="GQ419" i="100" s="1"/>
  <c r="GM419" i="100"/>
  <c r="GP415" i="100"/>
  <c r="GM415" i="100"/>
  <c r="GO415" i="100"/>
  <c r="GQ415" i="100" s="1"/>
  <c r="GP411" i="100"/>
  <c r="GM411" i="100"/>
  <c r="GP407" i="100"/>
  <c r="GM407" i="100"/>
  <c r="GO407" i="100"/>
  <c r="GQ407" i="100" s="1"/>
  <c r="GP403" i="100"/>
  <c r="GM403" i="100"/>
  <c r="GM399" i="100"/>
  <c r="GP399" i="100"/>
  <c r="GO399" i="100"/>
  <c r="GQ399" i="100" s="1"/>
  <c r="GP395" i="100"/>
  <c r="GM395" i="100"/>
  <c r="GM391" i="100"/>
  <c r="GO391" i="100"/>
  <c r="GQ391" i="100" s="1"/>
  <c r="GP383" i="100"/>
  <c r="GM383" i="100"/>
  <c r="GO383" i="100"/>
  <c r="GQ383" i="100" s="1"/>
  <c r="GP375" i="100"/>
  <c r="GM375" i="100"/>
  <c r="GO375" i="100"/>
  <c r="GQ375" i="100" s="1"/>
  <c r="GP367" i="100"/>
  <c r="GM367" i="100"/>
  <c r="GO367" i="100"/>
  <c r="GQ367" i="100" s="1"/>
  <c r="GP359" i="100"/>
  <c r="GM359" i="100"/>
  <c r="GO359" i="100"/>
  <c r="GQ359" i="100" s="1"/>
  <c r="GP351" i="100"/>
  <c r="GM351" i="100"/>
  <c r="GO351" i="100"/>
  <c r="GQ351" i="100" s="1"/>
  <c r="GP343" i="100"/>
  <c r="GM343" i="100"/>
  <c r="GO343" i="100"/>
  <c r="GQ343" i="100" s="1"/>
  <c r="GP335" i="100"/>
  <c r="GM335" i="100"/>
  <c r="GO335" i="100"/>
  <c r="GQ335" i="100" s="1"/>
  <c r="GP327" i="100"/>
  <c r="GM327" i="100"/>
  <c r="GO327" i="100"/>
  <c r="GQ327" i="100" s="1"/>
  <c r="GP319" i="100"/>
  <c r="GM319" i="100"/>
  <c r="GO319" i="100"/>
  <c r="GQ319" i="100" s="1"/>
  <c r="GP311" i="100"/>
  <c r="GM311" i="100"/>
  <c r="GO311" i="100"/>
  <c r="GQ311" i="100" s="1"/>
  <c r="GP303" i="100"/>
  <c r="GM303" i="100"/>
  <c r="GO303" i="100"/>
  <c r="GQ303" i="100" s="1"/>
  <c r="GO747" i="100"/>
  <c r="GQ747" i="100" s="1"/>
  <c r="GO715" i="100"/>
  <c r="GQ715" i="100" s="1"/>
  <c r="GO555" i="100"/>
  <c r="GQ555" i="100" s="1"/>
  <c r="GO523" i="100"/>
  <c r="GQ523" i="100" s="1"/>
  <c r="GO491" i="100"/>
  <c r="GQ491" i="100" s="1"/>
  <c r="GO459" i="100"/>
  <c r="GQ459" i="100" s="1"/>
  <c r="GO427" i="100"/>
  <c r="GQ427" i="100" s="1"/>
  <c r="GO204" i="100"/>
  <c r="GQ204" i="100" s="1"/>
  <c r="GO188" i="100"/>
  <c r="GQ188" i="100" s="1"/>
  <c r="GO172" i="100"/>
  <c r="GQ172" i="100" s="1"/>
  <c r="GO153" i="100"/>
  <c r="GQ153" i="100" s="1"/>
  <c r="GP626" i="100"/>
  <c r="GL7" i="100"/>
  <c r="GO213" i="100"/>
  <c r="GQ213" i="100" s="1"/>
  <c r="GP213" i="100"/>
  <c r="GP206" i="100"/>
  <c r="GO206" i="100"/>
  <c r="GQ206" i="100" s="1"/>
  <c r="GP200" i="100"/>
  <c r="GO200" i="100"/>
  <c r="GQ200" i="100" s="1"/>
  <c r="GO197" i="100"/>
  <c r="GQ197" i="100" s="1"/>
  <c r="GP197" i="100"/>
  <c r="GP190" i="100"/>
  <c r="GO190" i="100"/>
  <c r="GQ190" i="100" s="1"/>
  <c r="GP184" i="100"/>
  <c r="GO184" i="100"/>
  <c r="GQ184" i="100" s="1"/>
  <c r="GP174" i="100"/>
  <c r="GO174" i="100"/>
  <c r="GQ174" i="100" s="1"/>
  <c r="GP168" i="100"/>
  <c r="GO168" i="100"/>
  <c r="GQ168" i="100" s="1"/>
  <c r="GP165" i="100"/>
  <c r="GO165" i="100"/>
  <c r="GQ165" i="100" s="1"/>
  <c r="GO163" i="100"/>
  <c r="GQ163" i="100" s="1"/>
  <c r="GP163" i="100"/>
  <c r="GP158" i="100"/>
  <c r="GO158" i="100"/>
  <c r="GQ158" i="100" s="1"/>
  <c r="GP149" i="100"/>
  <c r="GO149" i="100"/>
  <c r="GQ149" i="100" s="1"/>
  <c r="GP147" i="100"/>
  <c r="GO147" i="100"/>
  <c r="GQ147" i="100" s="1"/>
  <c r="GP136" i="100"/>
  <c r="GO136" i="100"/>
  <c r="GQ136" i="100" s="1"/>
  <c r="GP106" i="100"/>
  <c r="GO106" i="100"/>
  <c r="GQ106" i="100" s="1"/>
  <c r="GP102" i="100"/>
  <c r="GO102" i="100"/>
  <c r="GQ102" i="100" s="1"/>
  <c r="GP94" i="100"/>
  <c r="GO94" i="100"/>
  <c r="GQ94" i="100" s="1"/>
  <c r="GM87" i="100"/>
  <c r="GO87" i="100"/>
  <c r="GQ87" i="100" s="1"/>
  <c r="GP87" i="100"/>
  <c r="GM84" i="100"/>
  <c r="GP84" i="100"/>
  <c r="GO84" i="100"/>
  <c r="GQ84" i="100" s="1"/>
  <c r="GP81" i="100"/>
  <c r="GO81" i="100"/>
  <c r="GQ81" i="100" s="1"/>
  <c r="GM78" i="100"/>
  <c r="GP78" i="100"/>
  <c r="GM71" i="100"/>
  <c r="GO71" i="100"/>
  <c r="GQ71" i="100" s="1"/>
  <c r="GM68" i="100"/>
  <c r="GP68" i="100"/>
  <c r="GP65" i="100"/>
  <c r="GO65" i="100"/>
  <c r="GQ65" i="100" s="1"/>
  <c r="GM62" i="100"/>
  <c r="GP62" i="100"/>
  <c r="GO62" i="100"/>
  <c r="GQ62" i="100" s="1"/>
  <c r="GM55" i="100"/>
  <c r="GO55" i="100"/>
  <c r="GQ55" i="100" s="1"/>
  <c r="GP55" i="100"/>
  <c r="GM52" i="100"/>
  <c r="GP52" i="100"/>
  <c r="GO52" i="100"/>
  <c r="GQ52" i="100" s="1"/>
  <c r="GP49" i="100"/>
  <c r="GO49" i="100"/>
  <c r="GQ49" i="100" s="1"/>
  <c r="GM46" i="100"/>
  <c r="GP46" i="100"/>
  <c r="GM39" i="100"/>
  <c r="GO39" i="100"/>
  <c r="GQ39" i="100" s="1"/>
  <c r="GP39" i="100"/>
  <c r="GM36" i="100"/>
  <c r="GP36" i="100"/>
  <c r="GP33" i="100"/>
  <c r="GO33" i="100"/>
  <c r="GQ33" i="100" s="1"/>
  <c r="GM30" i="100"/>
  <c r="GP30" i="100"/>
  <c r="GO30" i="100"/>
  <c r="GQ30" i="100" s="1"/>
  <c r="GM23" i="100"/>
  <c r="GO23" i="100"/>
  <c r="GQ23" i="100" s="1"/>
  <c r="GP23" i="100"/>
  <c r="GM20" i="100"/>
  <c r="GP20" i="100"/>
  <c r="GO20" i="100"/>
  <c r="GQ20" i="100" s="1"/>
  <c r="GP762" i="100"/>
  <c r="GL762" i="100"/>
  <c r="GO762" i="100"/>
  <c r="GQ762" i="100" s="1"/>
  <c r="GM762" i="100"/>
  <c r="GL754" i="100"/>
  <c r="GM754" i="100"/>
  <c r="GP746" i="100"/>
  <c r="GL746" i="100"/>
  <c r="GO746" i="100"/>
  <c r="GQ746" i="100" s="1"/>
  <c r="GM746" i="100"/>
  <c r="GL738" i="100"/>
  <c r="GM738" i="100"/>
  <c r="GP730" i="100"/>
  <c r="GL730" i="100"/>
  <c r="GO730" i="100"/>
  <c r="GQ730" i="100" s="1"/>
  <c r="GM730" i="100"/>
  <c r="GL722" i="100"/>
  <c r="GM722" i="100"/>
  <c r="GP714" i="100"/>
  <c r="GL714" i="100"/>
  <c r="GO714" i="100"/>
  <c r="GQ714" i="100" s="1"/>
  <c r="GM714" i="100"/>
  <c r="GL706" i="100"/>
  <c r="GM706" i="100"/>
  <c r="GP698" i="100"/>
  <c r="GL698" i="100"/>
  <c r="GO698" i="100"/>
  <c r="GQ698" i="100" s="1"/>
  <c r="GM698" i="100"/>
  <c r="GP686" i="100"/>
  <c r="GO686" i="100"/>
  <c r="GQ686" i="100" s="1"/>
  <c r="GL686" i="100"/>
  <c r="GM686" i="100"/>
  <c r="GP683" i="100"/>
  <c r="GM683" i="100"/>
  <c r="GP670" i="100"/>
  <c r="GO670" i="100"/>
  <c r="GQ670" i="100" s="1"/>
  <c r="GL670" i="100"/>
  <c r="GM670" i="100"/>
  <c r="GP667" i="100"/>
  <c r="GM667" i="100"/>
  <c r="GP654" i="100"/>
  <c r="GO654" i="100"/>
  <c r="GQ654" i="100" s="1"/>
  <c r="GL654" i="100"/>
  <c r="GM654" i="100"/>
  <c r="GP651" i="100"/>
  <c r="GM651" i="100"/>
  <c r="GP638" i="100"/>
  <c r="GO638" i="100"/>
  <c r="GQ638" i="100" s="1"/>
  <c r="GL638" i="100"/>
  <c r="GM638" i="100"/>
  <c r="GP635" i="100"/>
  <c r="GM635" i="100"/>
  <c r="GP622" i="100"/>
  <c r="GO622" i="100"/>
  <c r="GQ622" i="100" s="1"/>
  <c r="GL622" i="100"/>
  <c r="GM622" i="100"/>
  <c r="GP619" i="100"/>
  <c r="GM619" i="100"/>
  <c r="GP606" i="100"/>
  <c r="GO606" i="100"/>
  <c r="GQ606" i="100" s="1"/>
  <c r="GL606" i="100"/>
  <c r="GM606" i="100"/>
  <c r="GP603" i="100"/>
  <c r="GM603" i="100"/>
  <c r="GP590" i="100"/>
  <c r="GO590" i="100"/>
  <c r="GQ590" i="100" s="1"/>
  <c r="GL590" i="100"/>
  <c r="GM590" i="100"/>
  <c r="GP587" i="100"/>
  <c r="GM587" i="100"/>
  <c r="GP574" i="100"/>
  <c r="GO574" i="100"/>
  <c r="GQ574" i="100" s="1"/>
  <c r="GL574" i="100"/>
  <c r="GM574" i="100"/>
  <c r="GP570" i="100"/>
  <c r="GL570" i="100"/>
  <c r="GO570" i="100"/>
  <c r="GQ570" i="100" s="1"/>
  <c r="GM570" i="100"/>
  <c r="GP566" i="100"/>
  <c r="GL566" i="100"/>
  <c r="GM566" i="100"/>
  <c r="GL562" i="100"/>
  <c r="GM562" i="100"/>
  <c r="GP558" i="100"/>
  <c r="GO558" i="100"/>
  <c r="GQ558" i="100" s="1"/>
  <c r="GL558" i="100"/>
  <c r="GM558" i="100"/>
  <c r="GP554" i="100"/>
  <c r="GL554" i="100"/>
  <c r="GO554" i="100"/>
  <c r="GQ554" i="100" s="1"/>
  <c r="GM554" i="100"/>
  <c r="GP550" i="100"/>
  <c r="GL550" i="100"/>
  <c r="GM550" i="100"/>
  <c r="GL546" i="100"/>
  <c r="GP546" i="100"/>
  <c r="GM546" i="100"/>
  <c r="GP542" i="100"/>
  <c r="GO542" i="100"/>
  <c r="GQ542" i="100" s="1"/>
  <c r="GL542" i="100"/>
  <c r="GM542" i="100"/>
  <c r="GP538" i="100"/>
  <c r="GL538" i="100"/>
  <c r="GO538" i="100"/>
  <c r="GQ538" i="100" s="1"/>
  <c r="GM538" i="100"/>
  <c r="GP534" i="100"/>
  <c r="GL534" i="100"/>
  <c r="GM534" i="100"/>
  <c r="GL530" i="100"/>
  <c r="GM530" i="100"/>
  <c r="GP526" i="100"/>
  <c r="GO526" i="100"/>
  <c r="GQ526" i="100" s="1"/>
  <c r="GL526" i="100"/>
  <c r="GM526" i="100"/>
  <c r="GP522" i="100"/>
  <c r="GL522" i="100"/>
  <c r="GO522" i="100"/>
  <c r="GQ522" i="100" s="1"/>
  <c r="GM522" i="100"/>
  <c r="GP518" i="100"/>
  <c r="GL518" i="100"/>
  <c r="GM518" i="100"/>
  <c r="GL514" i="100"/>
  <c r="GP514" i="100"/>
  <c r="GM514" i="100"/>
  <c r="GP510" i="100"/>
  <c r="GO510" i="100"/>
  <c r="GQ510" i="100" s="1"/>
  <c r="GL510" i="100"/>
  <c r="GM510" i="100"/>
  <c r="GP506" i="100"/>
  <c r="GL506" i="100"/>
  <c r="GO506" i="100"/>
  <c r="GQ506" i="100" s="1"/>
  <c r="GM506" i="100"/>
  <c r="GP502" i="100"/>
  <c r="GL502" i="100"/>
  <c r="GM502" i="100"/>
  <c r="GL498" i="100"/>
  <c r="GM498" i="100"/>
  <c r="GP494" i="100"/>
  <c r="GO494" i="100"/>
  <c r="GQ494" i="100" s="1"/>
  <c r="GL494" i="100"/>
  <c r="GM494" i="100"/>
  <c r="GP490" i="100"/>
  <c r="GL490" i="100"/>
  <c r="GO490" i="100"/>
  <c r="GQ490" i="100" s="1"/>
  <c r="GM490" i="100"/>
  <c r="GP486" i="100"/>
  <c r="GL486" i="100"/>
  <c r="GM486" i="100"/>
  <c r="GL482" i="100"/>
  <c r="GP482" i="100"/>
  <c r="GM482" i="100"/>
  <c r="GP478" i="100"/>
  <c r="GO478" i="100"/>
  <c r="GQ478" i="100" s="1"/>
  <c r="GL478" i="100"/>
  <c r="GM478" i="100"/>
  <c r="GP474" i="100"/>
  <c r="GL474" i="100"/>
  <c r="GO474" i="100"/>
  <c r="GQ474" i="100" s="1"/>
  <c r="GM474" i="100"/>
  <c r="GP470" i="100"/>
  <c r="GL470" i="100"/>
  <c r="GM470" i="100"/>
  <c r="GL466" i="100"/>
  <c r="GM466" i="100"/>
  <c r="GP462" i="100"/>
  <c r="GO462" i="100"/>
  <c r="GQ462" i="100" s="1"/>
  <c r="GL462" i="100"/>
  <c r="GM462" i="100"/>
  <c r="GP458" i="100"/>
  <c r="GL458" i="100"/>
  <c r="GO458" i="100"/>
  <c r="GQ458" i="100" s="1"/>
  <c r="GM458" i="100"/>
  <c r="GP454" i="100"/>
  <c r="GL454" i="100"/>
  <c r="GM454" i="100"/>
  <c r="GL450" i="100"/>
  <c r="GP450" i="100"/>
  <c r="GM450" i="100"/>
  <c r="GP446" i="100"/>
  <c r="GO446" i="100"/>
  <c r="GQ446" i="100" s="1"/>
  <c r="GL446" i="100"/>
  <c r="GM446" i="100"/>
  <c r="GP442" i="100"/>
  <c r="GL442" i="100"/>
  <c r="GO442" i="100"/>
  <c r="GQ442" i="100" s="1"/>
  <c r="GM442" i="100"/>
  <c r="GP438" i="100"/>
  <c r="GL438" i="100"/>
  <c r="GM438" i="100"/>
  <c r="GL434" i="100"/>
  <c r="GM434" i="100"/>
  <c r="GP430" i="100"/>
  <c r="GO430" i="100"/>
  <c r="GQ430" i="100" s="1"/>
  <c r="GL430" i="100"/>
  <c r="GM430" i="100"/>
  <c r="GP426" i="100"/>
  <c r="GL426" i="100"/>
  <c r="GO426" i="100"/>
  <c r="GQ426" i="100" s="1"/>
  <c r="GM426" i="100"/>
  <c r="GP422" i="100"/>
  <c r="GL422" i="100"/>
  <c r="GM422" i="100"/>
  <c r="GP418" i="100"/>
  <c r="GL418" i="100"/>
  <c r="GM418" i="100"/>
  <c r="GP414" i="100"/>
  <c r="GO414" i="100"/>
  <c r="GQ414" i="100" s="1"/>
  <c r="GL414" i="100"/>
  <c r="GM414" i="100"/>
  <c r="GP410" i="100"/>
  <c r="GO410" i="100"/>
  <c r="GQ410" i="100" s="1"/>
  <c r="GL410" i="100"/>
  <c r="GM410" i="100"/>
  <c r="GO406" i="100"/>
  <c r="GQ406" i="100" s="1"/>
  <c r="GL406" i="100"/>
  <c r="GM406" i="100"/>
  <c r="GP402" i="100"/>
  <c r="GO402" i="100"/>
  <c r="GQ402" i="100" s="1"/>
  <c r="GL402" i="100"/>
  <c r="GM402" i="100"/>
  <c r="GO398" i="100"/>
  <c r="GQ398" i="100" s="1"/>
  <c r="GP398" i="100"/>
  <c r="GL398" i="100"/>
  <c r="GM398" i="100"/>
  <c r="GP394" i="100"/>
  <c r="GO394" i="100"/>
  <c r="GQ394" i="100" s="1"/>
  <c r="GL394" i="100"/>
  <c r="GM394" i="100"/>
  <c r="GO754" i="100"/>
  <c r="GQ754" i="100" s="1"/>
  <c r="GO722" i="100"/>
  <c r="GQ722" i="100" s="1"/>
  <c r="GO690" i="100"/>
  <c r="GQ690" i="100" s="1"/>
  <c r="GO658" i="100"/>
  <c r="GQ658" i="100" s="1"/>
  <c r="GO626" i="100"/>
  <c r="GQ626" i="100" s="1"/>
  <c r="GO594" i="100"/>
  <c r="GQ594" i="100" s="1"/>
  <c r="GO562" i="100"/>
  <c r="GQ562" i="100" s="1"/>
  <c r="GO551" i="100"/>
  <c r="GQ551" i="100" s="1"/>
  <c r="GO530" i="100"/>
  <c r="GQ530" i="100" s="1"/>
  <c r="GO519" i="100"/>
  <c r="GQ519" i="100" s="1"/>
  <c r="GO498" i="100"/>
  <c r="GQ498" i="100" s="1"/>
  <c r="GO487" i="100"/>
  <c r="GQ487" i="100" s="1"/>
  <c r="GO466" i="100"/>
  <c r="GQ466" i="100" s="1"/>
  <c r="GO455" i="100"/>
  <c r="GQ455" i="100" s="1"/>
  <c r="GO434" i="100"/>
  <c r="GQ434" i="100" s="1"/>
  <c r="GO423" i="100"/>
  <c r="GQ423" i="100" s="1"/>
  <c r="GO411" i="100"/>
  <c r="GQ411" i="100" s="1"/>
  <c r="GO395" i="100"/>
  <c r="GQ395" i="100" s="1"/>
  <c r="GO152" i="100"/>
  <c r="GQ152" i="100" s="1"/>
  <c r="GO109" i="100"/>
  <c r="GQ109" i="100" s="1"/>
  <c r="GO88" i="100"/>
  <c r="GQ88" i="100" s="1"/>
  <c r="GO66" i="100"/>
  <c r="GQ66" i="100" s="1"/>
  <c r="GO24" i="100"/>
  <c r="GQ24" i="100" s="1"/>
  <c r="GP754" i="100"/>
  <c r="GP722" i="100"/>
  <c r="GP690" i="100"/>
  <c r="GP135" i="100"/>
  <c r="GM215" i="100"/>
  <c r="GM210" i="100"/>
  <c r="GP209" i="100"/>
  <c r="GO209" i="100"/>
  <c r="GQ209" i="100" s="1"/>
  <c r="GP207" i="100"/>
  <c r="GO207" i="100"/>
  <c r="GQ207" i="100" s="1"/>
  <c r="GM199" i="100"/>
  <c r="GM194" i="100"/>
  <c r="GP193" i="100"/>
  <c r="GO193" i="100"/>
  <c r="GQ193" i="100" s="1"/>
  <c r="GP191" i="100"/>
  <c r="GO191" i="100"/>
  <c r="GQ191" i="100" s="1"/>
  <c r="GP186" i="100"/>
  <c r="GO186" i="100"/>
  <c r="GQ186" i="100" s="1"/>
  <c r="GM183" i="100"/>
  <c r="GM178" i="100"/>
  <c r="GP177" i="100"/>
  <c r="GO177" i="100"/>
  <c r="GQ177" i="100" s="1"/>
  <c r="GP175" i="100"/>
  <c r="GO175" i="100"/>
  <c r="GQ175" i="100" s="1"/>
  <c r="GP170" i="100"/>
  <c r="GO170" i="100"/>
  <c r="GQ170" i="100" s="1"/>
  <c r="GM167" i="100"/>
  <c r="GM162" i="100"/>
  <c r="GP161" i="100"/>
  <c r="GO161" i="100"/>
  <c r="GQ161" i="100" s="1"/>
  <c r="GP159" i="100"/>
  <c r="GO159" i="100"/>
  <c r="GQ159" i="100" s="1"/>
  <c r="GP154" i="100"/>
  <c r="GO154" i="100"/>
  <c r="GQ154" i="100" s="1"/>
  <c r="GM151" i="100"/>
  <c r="GP148" i="100"/>
  <c r="GO148" i="100"/>
  <c r="GQ148" i="100" s="1"/>
  <c r="GM146" i="100"/>
  <c r="GP145" i="100"/>
  <c r="GO145" i="100"/>
  <c r="GQ145" i="100" s="1"/>
  <c r="GP143" i="100"/>
  <c r="GO143" i="100"/>
  <c r="GQ143" i="100" s="1"/>
  <c r="GP138" i="100"/>
  <c r="GO138" i="100"/>
  <c r="GQ138" i="100" s="1"/>
  <c r="GM135" i="100"/>
  <c r="GP134" i="100"/>
  <c r="GO134" i="100"/>
  <c r="GQ134" i="100" s="1"/>
  <c r="GP128" i="100"/>
  <c r="GO128" i="100"/>
  <c r="GQ128" i="100" s="1"/>
  <c r="GP126" i="100"/>
  <c r="GO126" i="100"/>
  <c r="GQ126" i="100" s="1"/>
  <c r="GP124" i="100"/>
  <c r="GO124" i="100"/>
  <c r="GQ124" i="100" s="1"/>
  <c r="GP122" i="100"/>
  <c r="GO122" i="100"/>
  <c r="GQ122" i="100" s="1"/>
  <c r="GP118" i="100"/>
  <c r="GO118" i="100"/>
  <c r="GQ118" i="100" s="1"/>
  <c r="GP116" i="100"/>
  <c r="GO116" i="100"/>
  <c r="GQ116" i="100" s="1"/>
  <c r="GP114" i="100"/>
  <c r="GO114" i="100"/>
  <c r="GQ114" i="100" s="1"/>
  <c r="GP112" i="100"/>
  <c r="GO112" i="100"/>
  <c r="GQ112" i="100" s="1"/>
  <c r="GP108" i="100"/>
  <c r="GO108" i="100"/>
  <c r="GQ108" i="100" s="1"/>
  <c r="GP105" i="100"/>
  <c r="GO105" i="100"/>
  <c r="GQ105" i="100" s="1"/>
  <c r="GP101" i="100"/>
  <c r="GO101" i="100"/>
  <c r="GQ101" i="100" s="1"/>
  <c r="GP97" i="100"/>
  <c r="GO97" i="100"/>
  <c r="GQ97" i="100" s="1"/>
  <c r="GP93" i="100"/>
  <c r="GO93" i="100"/>
  <c r="GQ93" i="100" s="1"/>
  <c r="GM90" i="100"/>
  <c r="GP90" i="100"/>
  <c r="GO90" i="100"/>
  <c r="GQ90" i="100" s="1"/>
  <c r="GM83" i="100"/>
  <c r="GP83" i="100"/>
  <c r="GO83" i="100"/>
  <c r="GQ83" i="100" s="1"/>
  <c r="GM80" i="100"/>
  <c r="GP80" i="100"/>
  <c r="GO80" i="100"/>
  <c r="GQ80" i="100" s="1"/>
  <c r="GM74" i="100"/>
  <c r="GP74" i="100"/>
  <c r="GO74" i="100"/>
  <c r="GQ74" i="100" s="1"/>
  <c r="GM67" i="100"/>
  <c r="GP67" i="100"/>
  <c r="GO67" i="100"/>
  <c r="GQ67" i="100" s="1"/>
  <c r="GM64" i="100"/>
  <c r="GP64" i="100"/>
  <c r="GO64" i="100"/>
  <c r="GQ64" i="100" s="1"/>
  <c r="GP61" i="100"/>
  <c r="GO61" i="100"/>
  <c r="GQ61" i="100" s="1"/>
  <c r="GM58" i="100"/>
  <c r="GP58" i="100"/>
  <c r="GO58" i="100"/>
  <c r="GQ58" i="100" s="1"/>
  <c r="GM51" i="100"/>
  <c r="GP51" i="100"/>
  <c r="GO51" i="100"/>
  <c r="GQ51" i="100" s="1"/>
  <c r="GM48" i="100"/>
  <c r="GP48" i="100"/>
  <c r="GO48" i="100"/>
  <c r="GQ48" i="100" s="1"/>
  <c r="GM42" i="100"/>
  <c r="GP42" i="100"/>
  <c r="GO42" i="100"/>
  <c r="GQ42" i="100" s="1"/>
  <c r="GM35" i="100"/>
  <c r="GP35" i="100"/>
  <c r="GO35" i="100"/>
  <c r="GQ35" i="100" s="1"/>
  <c r="GM32" i="100"/>
  <c r="GP32" i="100"/>
  <c r="GO32" i="100"/>
  <c r="GQ32" i="100" s="1"/>
  <c r="GP29" i="100"/>
  <c r="GO29" i="100"/>
  <c r="GQ29" i="100" s="1"/>
  <c r="GM26" i="100"/>
  <c r="GP26" i="100"/>
  <c r="GO26" i="100"/>
  <c r="GQ26" i="100" s="1"/>
  <c r="GP751" i="100"/>
  <c r="GO751" i="100"/>
  <c r="GQ751" i="100" s="1"/>
  <c r="GP735" i="100"/>
  <c r="GO735" i="100"/>
  <c r="GQ735" i="100" s="1"/>
  <c r="GP719" i="100"/>
  <c r="GO719" i="100"/>
  <c r="GQ719" i="100" s="1"/>
  <c r="GP703" i="100"/>
  <c r="GO703" i="100"/>
  <c r="GQ703" i="100" s="1"/>
  <c r="GP682" i="100"/>
  <c r="GL682" i="100"/>
  <c r="GO682" i="100"/>
  <c r="GQ682" i="100" s="1"/>
  <c r="GM682" i="100"/>
  <c r="GP679" i="100"/>
  <c r="GM679" i="100"/>
  <c r="GP666" i="100"/>
  <c r="GL666" i="100"/>
  <c r="GO666" i="100"/>
  <c r="GQ666" i="100" s="1"/>
  <c r="GM666" i="100"/>
  <c r="GP663" i="100"/>
  <c r="GM663" i="100"/>
  <c r="GP650" i="100"/>
  <c r="GL650" i="100"/>
  <c r="GO650" i="100"/>
  <c r="GQ650" i="100" s="1"/>
  <c r="GM650" i="100"/>
  <c r="GP647" i="100"/>
  <c r="GM647" i="100"/>
  <c r="GP634" i="100"/>
  <c r="GL634" i="100"/>
  <c r="GO634" i="100"/>
  <c r="GQ634" i="100" s="1"/>
  <c r="GM634" i="100"/>
  <c r="GP631" i="100"/>
  <c r="GM631" i="100"/>
  <c r="GP618" i="100"/>
  <c r="GL618" i="100"/>
  <c r="GO618" i="100"/>
  <c r="GQ618" i="100" s="1"/>
  <c r="GM618" i="100"/>
  <c r="GP615" i="100"/>
  <c r="GM615" i="100"/>
  <c r="GP602" i="100"/>
  <c r="GL602" i="100"/>
  <c r="GO602" i="100"/>
  <c r="GQ602" i="100" s="1"/>
  <c r="GM602" i="100"/>
  <c r="GP599" i="100"/>
  <c r="GM599" i="100"/>
  <c r="GP586" i="100"/>
  <c r="GL586" i="100"/>
  <c r="GO586" i="100"/>
  <c r="GQ586" i="100" s="1"/>
  <c r="GM586" i="100"/>
  <c r="GP583" i="100"/>
  <c r="GM583" i="100"/>
  <c r="GL215" i="100"/>
  <c r="GP214" i="100"/>
  <c r="GO214" i="100"/>
  <c r="GQ214" i="100" s="1"/>
  <c r="GM211" i="100"/>
  <c r="GL210" i="100"/>
  <c r="GP208" i="100"/>
  <c r="GO208" i="100"/>
  <c r="GQ208" i="100" s="1"/>
  <c r="GM206" i="100"/>
  <c r="GP205" i="100"/>
  <c r="GO205" i="100"/>
  <c r="GQ205" i="100" s="1"/>
  <c r="GL201" i="100"/>
  <c r="GL199" i="100"/>
  <c r="GP198" i="100"/>
  <c r="GO198" i="100"/>
  <c r="GQ198" i="100" s="1"/>
  <c r="GM195" i="100"/>
  <c r="GL194" i="100"/>
  <c r="GP192" i="100"/>
  <c r="GO192" i="100"/>
  <c r="GQ192" i="100" s="1"/>
  <c r="GM190" i="100"/>
  <c r="GP189" i="100"/>
  <c r="GO189" i="100"/>
  <c r="GQ189" i="100" s="1"/>
  <c r="GL185" i="100"/>
  <c r="GL183" i="100"/>
  <c r="GP182" i="100"/>
  <c r="GO182" i="100"/>
  <c r="GQ182" i="100" s="1"/>
  <c r="GM179" i="100"/>
  <c r="GL178" i="100"/>
  <c r="GP176" i="100"/>
  <c r="GO176" i="100"/>
  <c r="GQ176" i="100" s="1"/>
  <c r="GM174" i="100"/>
  <c r="GP173" i="100"/>
  <c r="GO173" i="100"/>
  <c r="GQ173" i="100" s="1"/>
  <c r="GL169" i="100"/>
  <c r="GL167" i="100"/>
  <c r="GP166" i="100"/>
  <c r="GO166" i="100"/>
  <c r="GQ166" i="100" s="1"/>
  <c r="GM163" i="100"/>
  <c r="GL162" i="100"/>
  <c r="GP160" i="100"/>
  <c r="GO160" i="100"/>
  <c r="GQ160" i="100" s="1"/>
  <c r="GM158" i="100"/>
  <c r="GP157" i="100"/>
  <c r="GO157" i="100"/>
  <c r="GQ157" i="100" s="1"/>
  <c r="GP155" i="100"/>
  <c r="GO155" i="100"/>
  <c r="GQ155" i="100" s="1"/>
  <c r="GL153" i="100"/>
  <c r="GL151" i="100"/>
  <c r="GP150" i="100"/>
  <c r="GO150" i="100"/>
  <c r="GQ150" i="100" s="1"/>
  <c r="GM147" i="100"/>
  <c r="GL146" i="100"/>
  <c r="GP144" i="100"/>
  <c r="GO144" i="100"/>
  <c r="GQ144" i="100" s="1"/>
  <c r="GM142" i="100"/>
  <c r="GP139" i="100"/>
  <c r="GO139" i="100"/>
  <c r="GQ139" i="100" s="1"/>
  <c r="GL137" i="100"/>
  <c r="GL135" i="100"/>
  <c r="GL133" i="100"/>
  <c r="GL131" i="100"/>
  <c r="GL129" i="100"/>
  <c r="GL127" i="100"/>
  <c r="GL125" i="100"/>
  <c r="GL123" i="100"/>
  <c r="GL121" i="100"/>
  <c r="GL119" i="100"/>
  <c r="GL117" i="100"/>
  <c r="GL115" i="100"/>
  <c r="GL113" i="100"/>
  <c r="GL111" i="100"/>
  <c r="GL109" i="100"/>
  <c r="GL107" i="100"/>
  <c r="GP104" i="100"/>
  <c r="GO104" i="100"/>
  <c r="GQ104" i="100" s="1"/>
  <c r="GP96" i="100"/>
  <c r="GO96" i="100"/>
  <c r="GQ96" i="100" s="1"/>
  <c r="GM92" i="100"/>
  <c r="GP92" i="100"/>
  <c r="GO92" i="100"/>
  <c r="GQ92" i="100" s="1"/>
  <c r="GM86" i="100"/>
  <c r="GP86" i="100"/>
  <c r="GO86" i="100"/>
  <c r="GQ86" i="100" s="1"/>
  <c r="GL82" i="100"/>
  <c r="GM79" i="100"/>
  <c r="GP79" i="100"/>
  <c r="GO79" i="100"/>
  <c r="GQ79" i="100" s="1"/>
  <c r="GM76" i="100"/>
  <c r="GP76" i="100"/>
  <c r="GO76" i="100"/>
  <c r="GQ76" i="100" s="1"/>
  <c r="GP73" i="100"/>
  <c r="GO73" i="100"/>
  <c r="GQ73" i="100" s="1"/>
  <c r="GM70" i="100"/>
  <c r="GP70" i="100"/>
  <c r="GO70" i="100"/>
  <c r="GQ70" i="100" s="1"/>
  <c r="GL66" i="100"/>
  <c r="GM63" i="100"/>
  <c r="GP63" i="100"/>
  <c r="GO63" i="100"/>
  <c r="GQ63" i="100" s="1"/>
  <c r="GM60" i="100"/>
  <c r="GP60" i="100"/>
  <c r="GO60" i="100"/>
  <c r="GQ60" i="100" s="1"/>
  <c r="GM54" i="100"/>
  <c r="GP54" i="100"/>
  <c r="GO54" i="100"/>
  <c r="GQ54" i="100" s="1"/>
  <c r="GL50" i="100"/>
  <c r="GM47" i="100"/>
  <c r="GP47" i="100"/>
  <c r="GO47" i="100"/>
  <c r="GQ47" i="100" s="1"/>
  <c r="GM44" i="100"/>
  <c r="GP44" i="100"/>
  <c r="GO44" i="100"/>
  <c r="GQ44" i="100" s="1"/>
  <c r="GP41" i="100"/>
  <c r="GO41" i="100"/>
  <c r="GQ41" i="100" s="1"/>
  <c r="GM38" i="100"/>
  <c r="GP38" i="100"/>
  <c r="GO38" i="100"/>
  <c r="GQ38" i="100" s="1"/>
  <c r="GL34" i="100"/>
  <c r="GM31" i="100"/>
  <c r="GP31" i="100"/>
  <c r="GO31" i="100"/>
  <c r="GQ31" i="100" s="1"/>
  <c r="GM18" i="100"/>
  <c r="GP18" i="100"/>
  <c r="GO18" i="100"/>
  <c r="GQ18" i="100" s="1"/>
  <c r="GL18" i="100"/>
  <c r="GL14" i="100"/>
  <c r="GM11" i="100"/>
  <c r="GP11" i="100"/>
  <c r="GO11" i="100"/>
  <c r="GQ11" i="100" s="1"/>
  <c r="GM8" i="100"/>
  <c r="GP8" i="100"/>
  <c r="GO8" i="100"/>
  <c r="GQ8" i="100" s="1"/>
  <c r="GP758" i="100"/>
  <c r="GL758" i="100"/>
  <c r="GM758" i="100"/>
  <c r="GP756" i="100"/>
  <c r="GO756" i="100"/>
  <c r="GQ756" i="100" s="1"/>
  <c r="GP750" i="100"/>
  <c r="GO750" i="100"/>
  <c r="GQ750" i="100" s="1"/>
  <c r="GL750" i="100"/>
  <c r="GM750" i="100"/>
  <c r="GP742" i="100"/>
  <c r="GL742" i="100"/>
  <c r="GM742" i="100"/>
  <c r="GP740" i="100"/>
  <c r="GO740" i="100"/>
  <c r="GQ740" i="100" s="1"/>
  <c r="GP734" i="100"/>
  <c r="GO734" i="100"/>
  <c r="GQ734" i="100" s="1"/>
  <c r="GL734" i="100"/>
  <c r="GM734" i="100"/>
  <c r="GP726" i="100"/>
  <c r="GL726" i="100"/>
  <c r="GM726" i="100"/>
  <c r="GP724" i="100"/>
  <c r="GO724" i="100"/>
  <c r="GQ724" i="100" s="1"/>
  <c r="GP718" i="100"/>
  <c r="GO718" i="100"/>
  <c r="GQ718" i="100" s="1"/>
  <c r="GL718" i="100"/>
  <c r="GM718" i="100"/>
  <c r="GP710" i="100"/>
  <c r="GL710" i="100"/>
  <c r="GM710" i="100"/>
  <c r="GP708" i="100"/>
  <c r="GO708" i="100"/>
  <c r="GQ708" i="100" s="1"/>
  <c r="GP702" i="100"/>
  <c r="GO702" i="100"/>
  <c r="GQ702" i="100" s="1"/>
  <c r="GL702" i="100"/>
  <c r="GM702" i="100"/>
  <c r="GP694" i="100"/>
  <c r="GL694" i="100"/>
  <c r="GM694" i="100"/>
  <c r="GP691" i="100"/>
  <c r="GO691" i="100"/>
  <c r="GQ691" i="100" s="1"/>
  <c r="GM691" i="100"/>
  <c r="GL687" i="100"/>
  <c r="GP678" i="100"/>
  <c r="GL678" i="100"/>
  <c r="GM678" i="100"/>
  <c r="GP675" i="100"/>
  <c r="GO675" i="100"/>
  <c r="GQ675" i="100" s="1"/>
  <c r="GM675" i="100"/>
  <c r="GL671" i="100"/>
  <c r="GP662" i="100"/>
  <c r="GL662" i="100"/>
  <c r="GM662" i="100"/>
  <c r="GP659" i="100"/>
  <c r="GO659" i="100"/>
  <c r="GQ659" i="100" s="1"/>
  <c r="GM659" i="100"/>
  <c r="GL655" i="100"/>
  <c r="GP646" i="100"/>
  <c r="GL646" i="100"/>
  <c r="GM646" i="100"/>
  <c r="GP643" i="100"/>
  <c r="GO643" i="100"/>
  <c r="GQ643" i="100" s="1"/>
  <c r="GM643" i="100"/>
  <c r="GL639" i="100"/>
  <c r="GP630" i="100"/>
  <c r="GL630" i="100"/>
  <c r="GM630" i="100"/>
  <c r="GP627" i="100"/>
  <c r="GO627" i="100"/>
  <c r="GQ627" i="100" s="1"/>
  <c r="GM627" i="100"/>
  <c r="GL623" i="100"/>
  <c r="GP614" i="100"/>
  <c r="GL614" i="100"/>
  <c r="GM614" i="100"/>
  <c r="GP611" i="100"/>
  <c r="GO611" i="100"/>
  <c r="GQ611" i="100" s="1"/>
  <c r="GM611" i="100"/>
  <c r="GL607" i="100"/>
  <c r="GP598" i="100"/>
  <c r="GL598" i="100"/>
  <c r="GM598" i="100"/>
  <c r="GP595" i="100"/>
  <c r="GO595" i="100"/>
  <c r="GQ595" i="100" s="1"/>
  <c r="GM595" i="100"/>
  <c r="GL591" i="100"/>
  <c r="GP582" i="100"/>
  <c r="GL582" i="100"/>
  <c r="GM582" i="100"/>
  <c r="GP579" i="100"/>
  <c r="GO579" i="100"/>
  <c r="GQ579" i="100" s="1"/>
  <c r="GM579" i="100"/>
  <c r="GL575" i="100"/>
  <c r="GL571" i="100"/>
  <c r="GL567" i="100"/>
  <c r="GL563" i="100"/>
  <c r="GL559" i="100"/>
  <c r="GL555" i="100"/>
  <c r="GL551" i="100"/>
  <c r="GL547" i="100"/>
  <c r="GL543" i="100"/>
  <c r="GL539" i="100"/>
  <c r="GL535" i="100"/>
  <c r="GL531" i="100"/>
  <c r="GL527" i="100"/>
  <c r="GL523" i="100"/>
  <c r="GL519" i="100"/>
  <c r="GL515" i="100"/>
  <c r="GL511" i="100"/>
  <c r="GL507" i="100"/>
  <c r="GL503" i="100"/>
  <c r="GL499" i="100"/>
  <c r="GL495" i="100"/>
  <c r="GL491" i="100"/>
  <c r="GL487" i="100"/>
  <c r="GL483" i="100"/>
  <c r="GL479" i="100"/>
  <c r="GL475" i="100"/>
  <c r="GL471" i="100"/>
  <c r="GL467" i="100"/>
  <c r="GL463" i="100"/>
  <c r="GL459" i="100"/>
  <c r="GL455" i="100"/>
  <c r="GL451" i="100"/>
  <c r="GL447" i="100"/>
  <c r="GL443" i="100"/>
  <c r="GL439" i="100"/>
  <c r="GL435" i="100"/>
  <c r="GL431" i="100"/>
  <c r="GL427" i="100"/>
  <c r="GL423" i="100"/>
  <c r="GL419" i="100"/>
  <c r="GL415" i="100"/>
  <c r="GL411" i="100"/>
  <c r="GL407" i="100"/>
  <c r="GL403" i="100"/>
  <c r="GL399" i="100"/>
  <c r="GL395" i="100"/>
  <c r="GL391" i="100"/>
  <c r="GP389" i="100"/>
  <c r="GO389" i="100"/>
  <c r="GQ389" i="100" s="1"/>
  <c r="GL389" i="100"/>
  <c r="GL383" i="100"/>
  <c r="GO381" i="100"/>
  <c r="GQ381" i="100" s="1"/>
  <c r="GL381" i="100"/>
  <c r="GP381" i="100"/>
  <c r="GL375" i="100"/>
  <c r="GP373" i="100"/>
  <c r="GO373" i="100"/>
  <c r="GQ373" i="100" s="1"/>
  <c r="GL373" i="100"/>
  <c r="GL367" i="100"/>
  <c r="GP365" i="100"/>
  <c r="GO365" i="100"/>
  <c r="GQ365" i="100" s="1"/>
  <c r="GL365" i="100"/>
  <c r="GL359" i="100"/>
  <c r="GP357" i="100"/>
  <c r="GO357" i="100"/>
  <c r="GQ357" i="100" s="1"/>
  <c r="GL357" i="100"/>
  <c r="GL351" i="100"/>
  <c r="GO349" i="100"/>
  <c r="GQ349" i="100" s="1"/>
  <c r="GL349" i="100"/>
  <c r="GL343" i="100"/>
  <c r="GO341" i="100"/>
  <c r="GQ341" i="100" s="1"/>
  <c r="GL341" i="100"/>
  <c r="GP341" i="100"/>
  <c r="GL335" i="100"/>
  <c r="GP333" i="100"/>
  <c r="GO333" i="100"/>
  <c r="GQ333" i="100" s="1"/>
  <c r="GL333" i="100"/>
  <c r="GL327" i="100"/>
  <c r="GO325" i="100"/>
  <c r="GQ325" i="100" s="1"/>
  <c r="GL325" i="100"/>
  <c r="GP325" i="100"/>
  <c r="GL319" i="100"/>
  <c r="GP317" i="100"/>
  <c r="GO317" i="100"/>
  <c r="GQ317" i="100" s="1"/>
  <c r="GL317" i="100"/>
  <c r="GL311" i="100"/>
  <c r="GO309" i="100"/>
  <c r="GQ309" i="100" s="1"/>
  <c r="GL309" i="100"/>
  <c r="GL303" i="100"/>
  <c r="GP301" i="100"/>
  <c r="GO301" i="100"/>
  <c r="GQ301" i="100" s="1"/>
  <c r="GL301" i="100"/>
  <c r="GP297" i="100"/>
  <c r="GO297" i="100"/>
  <c r="GQ297" i="100" s="1"/>
  <c r="GO293" i="100"/>
  <c r="GQ293" i="100" s="1"/>
  <c r="GP293" i="100"/>
  <c r="GP289" i="100"/>
  <c r="GO289" i="100"/>
  <c r="GQ289" i="100" s="1"/>
  <c r="GP285" i="100"/>
  <c r="GO285" i="100"/>
  <c r="GQ285" i="100" s="1"/>
  <c r="GP281" i="100"/>
  <c r="GO281" i="100"/>
  <c r="GQ281" i="100" s="1"/>
  <c r="GO277" i="100"/>
  <c r="GQ277" i="100" s="1"/>
  <c r="GP277" i="100"/>
  <c r="GP273" i="100"/>
  <c r="GO273" i="100"/>
  <c r="GQ273" i="100" s="1"/>
  <c r="GP269" i="100"/>
  <c r="GO269" i="100"/>
  <c r="GQ269" i="100" s="1"/>
  <c r="GP265" i="100"/>
  <c r="GO265" i="100"/>
  <c r="GQ265" i="100" s="1"/>
  <c r="GO261" i="100"/>
  <c r="GQ261" i="100" s="1"/>
  <c r="GP261" i="100"/>
  <c r="GP257" i="100"/>
  <c r="GO257" i="100"/>
  <c r="GQ257" i="100" s="1"/>
  <c r="GP253" i="100"/>
  <c r="GO253" i="100"/>
  <c r="GQ253" i="100" s="1"/>
  <c r="GP249" i="100"/>
  <c r="GO249" i="100"/>
  <c r="GQ249" i="100" s="1"/>
  <c r="GP241" i="100"/>
  <c r="GO241" i="100"/>
  <c r="GQ241" i="100" s="1"/>
  <c r="GP237" i="100"/>
  <c r="GO237" i="100"/>
  <c r="GQ237" i="100" s="1"/>
  <c r="GP233" i="100"/>
  <c r="GO233" i="100"/>
  <c r="GQ233" i="100" s="1"/>
  <c r="GO229" i="100"/>
  <c r="GQ229" i="100" s="1"/>
  <c r="GP229" i="100"/>
  <c r="GP225" i="100"/>
  <c r="GO225" i="100"/>
  <c r="GQ225" i="100" s="1"/>
  <c r="GP221" i="100"/>
  <c r="GO221" i="100"/>
  <c r="GQ221" i="100" s="1"/>
  <c r="GP217" i="100"/>
  <c r="GO217" i="100"/>
  <c r="GQ217" i="100" s="1"/>
  <c r="GO759" i="100"/>
  <c r="GQ759" i="100" s="1"/>
  <c r="GO748" i="100"/>
  <c r="GQ748" i="100" s="1"/>
  <c r="GO738" i="100"/>
  <c r="GQ738" i="100" s="1"/>
  <c r="GO727" i="100"/>
  <c r="GQ727" i="100" s="1"/>
  <c r="GO716" i="100"/>
  <c r="GQ716" i="100" s="1"/>
  <c r="GO706" i="100"/>
  <c r="GQ706" i="100" s="1"/>
  <c r="GO695" i="100"/>
  <c r="GQ695" i="100" s="1"/>
  <c r="GO674" i="100"/>
  <c r="GQ674" i="100" s="1"/>
  <c r="GO663" i="100"/>
  <c r="GQ663" i="100" s="1"/>
  <c r="GO642" i="100"/>
  <c r="GQ642" i="100" s="1"/>
  <c r="GO631" i="100"/>
  <c r="GQ631" i="100" s="1"/>
  <c r="GO610" i="100"/>
  <c r="GQ610" i="100" s="1"/>
  <c r="GO599" i="100"/>
  <c r="GQ599" i="100" s="1"/>
  <c r="GO578" i="100"/>
  <c r="GQ578" i="100" s="1"/>
  <c r="GO567" i="100"/>
  <c r="GQ567" i="100" s="1"/>
  <c r="GO546" i="100"/>
  <c r="GQ546" i="100" s="1"/>
  <c r="GO535" i="100"/>
  <c r="GQ535" i="100" s="1"/>
  <c r="GO514" i="100"/>
  <c r="GQ514" i="100" s="1"/>
  <c r="GO503" i="100"/>
  <c r="GQ503" i="100" s="1"/>
  <c r="GO482" i="100"/>
  <c r="GQ482" i="100" s="1"/>
  <c r="GO471" i="100"/>
  <c r="GQ471" i="100" s="1"/>
  <c r="GO450" i="100"/>
  <c r="GQ450" i="100" s="1"/>
  <c r="GO439" i="100"/>
  <c r="GQ439" i="100" s="1"/>
  <c r="GO418" i="100"/>
  <c r="GQ418" i="100" s="1"/>
  <c r="GO403" i="100"/>
  <c r="GQ403" i="100" s="1"/>
  <c r="GO211" i="100"/>
  <c r="GQ211" i="100" s="1"/>
  <c r="GO195" i="100"/>
  <c r="GQ195" i="100" s="1"/>
  <c r="GO179" i="100"/>
  <c r="GQ179" i="100" s="1"/>
  <c r="GO162" i="100"/>
  <c r="GQ162" i="100" s="1"/>
  <c r="GO141" i="100"/>
  <c r="GQ141" i="100" s="1"/>
  <c r="GO120" i="100"/>
  <c r="GQ120" i="100" s="1"/>
  <c r="GO98" i="100"/>
  <c r="GQ98" i="100" s="1"/>
  <c r="GO77" i="100"/>
  <c r="GQ77" i="100" s="1"/>
  <c r="GO56" i="100"/>
  <c r="GQ56" i="100" s="1"/>
  <c r="GO34" i="100"/>
  <c r="GQ34" i="100" s="1"/>
  <c r="GP738" i="100"/>
  <c r="GP706" i="100"/>
  <c r="GP419" i="100"/>
  <c r="GP391" i="100"/>
  <c r="GP71" i="100"/>
  <c r="GM19" i="100"/>
  <c r="GP19" i="100"/>
  <c r="GO19" i="100"/>
  <c r="GQ19" i="100" s="1"/>
  <c r="GM16" i="100"/>
  <c r="GP16" i="100"/>
  <c r="GO16" i="100"/>
  <c r="GQ16" i="100" s="1"/>
  <c r="GM13" i="100"/>
  <c r="GP13" i="100"/>
  <c r="GM10" i="100"/>
  <c r="GP10" i="100"/>
  <c r="GO10" i="100"/>
  <c r="GQ10" i="100" s="1"/>
  <c r="GL413" i="100"/>
  <c r="GL405" i="100"/>
  <c r="GL387" i="100"/>
  <c r="GL379" i="100"/>
  <c r="GL371" i="100"/>
  <c r="GL355" i="100"/>
  <c r="GL347" i="100"/>
  <c r="GL339" i="100"/>
  <c r="GL331" i="100"/>
  <c r="GL323" i="100"/>
  <c r="GL315" i="100"/>
  <c r="GL307" i="100"/>
  <c r="GL216" i="100"/>
  <c r="GP216" i="100"/>
  <c r="GO692" i="100"/>
  <c r="GQ692" i="100" s="1"/>
  <c r="GO628" i="100"/>
  <c r="GQ628" i="100" s="1"/>
  <c r="GO612" i="100"/>
  <c r="GQ612" i="100" s="1"/>
  <c r="GO596" i="100"/>
  <c r="GQ596" i="100" s="1"/>
  <c r="GO580" i="100"/>
  <c r="GQ580" i="100" s="1"/>
  <c r="GO564" i="100"/>
  <c r="GQ564" i="100" s="1"/>
  <c r="GO548" i="100"/>
  <c r="GQ548" i="100" s="1"/>
  <c r="GO532" i="100"/>
  <c r="GQ532" i="100" s="1"/>
  <c r="GO516" i="100"/>
  <c r="GQ516" i="100" s="1"/>
  <c r="GO500" i="100"/>
  <c r="GQ500" i="100" s="1"/>
  <c r="GO484" i="100"/>
  <c r="GQ484" i="100" s="1"/>
  <c r="GO468" i="100"/>
  <c r="GQ468" i="100" s="1"/>
  <c r="GO452" i="100"/>
  <c r="GQ452" i="100" s="1"/>
  <c r="GO436" i="100"/>
  <c r="GQ436" i="100" s="1"/>
  <c r="GO420" i="100"/>
  <c r="GQ420" i="100" s="1"/>
  <c r="GO296" i="100"/>
  <c r="GQ296" i="100" s="1"/>
  <c r="GO291" i="100"/>
  <c r="GQ291" i="100" s="1"/>
  <c r="GO280" i="100"/>
  <c r="GQ280" i="100" s="1"/>
  <c r="GO275" i="100"/>
  <c r="GQ275" i="100" s="1"/>
  <c r="GO264" i="100"/>
  <c r="GQ264" i="100" s="1"/>
  <c r="GO259" i="100"/>
  <c r="GQ259" i="100" s="1"/>
  <c r="GO248" i="100"/>
  <c r="GQ248" i="100" s="1"/>
  <c r="GO243" i="100"/>
  <c r="GQ243" i="100" s="1"/>
  <c r="GO232" i="100"/>
  <c r="GQ232" i="100" s="1"/>
  <c r="GO227" i="100"/>
  <c r="GQ227" i="100" s="1"/>
  <c r="GO216" i="100"/>
  <c r="GQ216" i="100" s="1"/>
  <c r="GP680" i="100"/>
  <c r="GP664" i="100"/>
  <c r="GP648" i="100"/>
  <c r="GP413" i="100"/>
  <c r="GM28" i="100"/>
  <c r="GP28" i="100"/>
  <c r="GO28" i="100"/>
  <c r="GQ28" i="100" s="1"/>
  <c r="GM22" i="100"/>
  <c r="GP22" i="100"/>
  <c r="GO22" i="100"/>
  <c r="GQ22" i="100" s="1"/>
  <c r="GM15" i="100"/>
  <c r="GP15" i="100"/>
  <c r="GO15" i="100"/>
  <c r="GQ15" i="100" s="1"/>
  <c r="GM12" i="100"/>
  <c r="GP12" i="100"/>
  <c r="GO12" i="100"/>
  <c r="GQ12" i="100" s="1"/>
  <c r="GM9" i="100"/>
  <c r="GP9" i="100"/>
  <c r="GP765" i="100"/>
  <c r="GO765" i="100"/>
  <c r="GQ765" i="100" s="1"/>
  <c r="GP761" i="100"/>
  <c r="GO761" i="100"/>
  <c r="GQ761" i="100" s="1"/>
  <c r="GP757" i="100"/>
  <c r="GO757" i="100"/>
  <c r="GQ757" i="100" s="1"/>
  <c r="GP753" i="100"/>
  <c r="GO753" i="100"/>
  <c r="GQ753" i="100" s="1"/>
  <c r="GP749" i="100"/>
  <c r="GO749" i="100"/>
  <c r="GQ749" i="100" s="1"/>
  <c r="GP745" i="100"/>
  <c r="GO745" i="100"/>
  <c r="GQ745" i="100" s="1"/>
  <c r="GP741" i="100"/>
  <c r="GO741" i="100"/>
  <c r="GQ741" i="100" s="1"/>
  <c r="GP737" i="100"/>
  <c r="GO737" i="100"/>
  <c r="GQ737" i="100" s="1"/>
  <c r="GP733" i="100"/>
  <c r="GO733" i="100"/>
  <c r="GQ733" i="100" s="1"/>
  <c r="GP729" i="100"/>
  <c r="GO729" i="100"/>
  <c r="GQ729" i="100" s="1"/>
  <c r="GP725" i="100"/>
  <c r="GO725" i="100"/>
  <c r="GQ725" i="100" s="1"/>
  <c r="GP721" i="100"/>
  <c r="GO721" i="100"/>
  <c r="GQ721" i="100" s="1"/>
  <c r="GP717" i="100"/>
  <c r="GO717" i="100"/>
  <c r="GQ717" i="100" s="1"/>
  <c r="GP713" i="100"/>
  <c r="GO713" i="100"/>
  <c r="GQ713" i="100" s="1"/>
  <c r="GP709" i="100"/>
  <c r="GO709" i="100"/>
  <c r="GQ709" i="100" s="1"/>
  <c r="GP705" i="100"/>
  <c r="GO705" i="100"/>
  <c r="GQ705" i="100" s="1"/>
  <c r="GP701" i="100"/>
  <c r="GO701" i="100"/>
  <c r="GQ701" i="100" s="1"/>
  <c r="GP697" i="100"/>
  <c r="GO697" i="100"/>
  <c r="GQ697" i="100" s="1"/>
  <c r="GP693" i="100"/>
  <c r="GO693" i="100"/>
  <c r="GQ693" i="100" s="1"/>
  <c r="GP689" i="100"/>
  <c r="GO689" i="100"/>
  <c r="GQ689" i="100" s="1"/>
  <c r="GP685" i="100"/>
  <c r="GO685" i="100"/>
  <c r="GQ685" i="100" s="1"/>
  <c r="GP681" i="100"/>
  <c r="GO681" i="100"/>
  <c r="GQ681" i="100" s="1"/>
  <c r="GP677" i="100"/>
  <c r="GO677" i="100"/>
  <c r="GQ677" i="100" s="1"/>
  <c r="GP673" i="100"/>
  <c r="GO673" i="100"/>
  <c r="GQ673" i="100" s="1"/>
  <c r="GP669" i="100"/>
  <c r="GO669" i="100"/>
  <c r="GQ669" i="100" s="1"/>
  <c r="GP665" i="100"/>
  <c r="GO665" i="100"/>
  <c r="GQ665" i="100" s="1"/>
  <c r="GP661" i="100"/>
  <c r="GO661" i="100"/>
  <c r="GQ661" i="100" s="1"/>
  <c r="GP657" i="100"/>
  <c r="GO657" i="100"/>
  <c r="GQ657" i="100" s="1"/>
  <c r="GP653" i="100"/>
  <c r="GO653" i="100"/>
  <c r="GQ653" i="100" s="1"/>
  <c r="GP649" i="100"/>
  <c r="GO649" i="100"/>
  <c r="GQ649" i="100" s="1"/>
  <c r="GP645" i="100"/>
  <c r="GO645" i="100"/>
  <c r="GQ645" i="100" s="1"/>
  <c r="GP641" i="100"/>
  <c r="GO641" i="100"/>
  <c r="GQ641" i="100" s="1"/>
  <c r="GP637" i="100"/>
  <c r="GO637" i="100"/>
  <c r="GQ637" i="100" s="1"/>
  <c r="GP633" i="100"/>
  <c r="GO633" i="100"/>
  <c r="GQ633" i="100" s="1"/>
  <c r="GP629" i="100"/>
  <c r="GO629" i="100"/>
  <c r="GQ629" i="100" s="1"/>
  <c r="GP625" i="100"/>
  <c r="GO625" i="100"/>
  <c r="GQ625" i="100" s="1"/>
  <c r="GP621" i="100"/>
  <c r="GO621" i="100"/>
  <c r="GQ621" i="100" s="1"/>
  <c r="GP617" i="100"/>
  <c r="GO617" i="100"/>
  <c r="GQ617" i="100" s="1"/>
  <c r="GP613" i="100"/>
  <c r="GO613" i="100"/>
  <c r="GQ613" i="100" s="1"/>
  <c r="GP609" i="100"/>
  <c r="GO609" i="100"/>
  <c r="GQ609" i="100" s="1"/>
  <c r="GP605" i="100"/>
  <c r="GO605" i="100"/>
  <c r="GQ605" i="100" s="1"/>
  <c r="GP601" i="100"/>
  <c r="GO601" i="100"/>
  <c r="GQ601" i="100" s="1"/>
  <c r="GP597" i="100"/>
  <c r="GO597" i="100"/>
  <c r="GQ597" i="100" s="1"/>
  <c r="GP593" i="100"/>
  <c r="GO593" i="100"/>
  <c r="GQ593" i="100" s="1"/>
  <c r="GP589" i="100"/>
  <c r="GO589" i="100"/>
  <c r="GQ589" i="100" s="1"/>
  <c r="GP585" i="100"/>
  <c r="GO585" i="100"/>
  <c r="GQ585" i="100" s="1"/>
  <c r="GP581" i="100"/>
  <c r="GO581" i="100"/>
  <c r="GQ581" i="100" s="1"/>
  <c r="GP577" i="100"/>
  <c r="GO577" i="100"/>
  <c r="GQ577" i="100" s="1"/>
  <c r="GP573" i="100"/>
  <c r="GO573" i="100"/>
  <c r="GQ573" i="100" s="1"/>
  <c r="GP569" i="100"/>
  <c r="GO569" i="100"/>
  <c r="GQ569" i="100" s="1"/>
  <c r="GP565" i="100"/>
  <c r="GO565" i="100"/>
  <c r="GQ565" i="100" s="1"/>
  <c r="GP561" i="100"/>
  <c r="GO561" i="100"/>
  <c r="GQ561" i="100" s="1"/>
  <c r="GP557" i="100"/>
  <c r="GO557" i="100"/>
  <c r="GQ557" i="100" s="1"/>
  <c r="GP553" i="100"/>
  <c r="GO553" i="100"/>
  <c r="GQ553" i="100" s="1"/>
  <c r="GP549" i="100"/>
  <c r="GO549" i="100"/>
  <c r="GQ549" i="100" s="1"/>
  <c r="GP545" i="100"/>
  <c r="GO545" i="100"/>
  <c r="GQ545" i="100" s="1"/>
  <c r="GP541" i="100"/>
  <c r="GO541" i="100"/>
  <c r="GQ541" i="100" s="1"/>
  <c r="GP537" i="100"/>
  <c r="GO537" i="100"/>
  <c r="GQ537" i="100" s="1"/>
  <c r="GP533" i="100"/>
  <c r="GO533" i="100"/>
  <c r="GQ533" i="100" s="1"/>
  <c r="GP529" i="100"/>
  <c r="GO529" i="100"/>
  <c r="GQ529" i="100" s="1"/>
  <c r="GP525" i="100"/>
  <c r="GO525" i="100"/>
  <c r="GQ525" i="100" s="1"/>
  <c r="GP521" i="100"/>
  <c r="GO521" i="100"/>
  <c r="GQ521" i="100" s="1"/>
  <c r="GP517" i="100"/>
  <c r="GO517" i="100"/>
  <c r="GQ517" i="100" s="1"/>
  <c r="GP513" i="100"/>
  <c r="GO513" i="100"/>
  <c r="GQ513" i="100" s="1"/>
  <c r="GP509" i="100"/>
  <c r="GO509" i="100"/>
  <c r="GQ509" i="100" s="1"/>
  <c r="GP505" i="100"/>
  <c r="GO505" i="100"/>
  <c r="GQ505" i="100" s="1"/>
  <c r="GP501" i="100"/>
  <c r="GO501" i="100"/>
  <c r="GQ501" i="100" s="1"/>
  <c r="GP497" i="100"/>
  <c r="GO497" i="100"/>
  <c r="GQ497" i="100" s="1"/>
  <c r="GP493" i="100"/>
  <c r="GO493" i="100"/>
  <c r="GQ493" i="100" s="1"/>
  <c r="GP489" i="100"/>
  <c r="GO489" i="100"/>
  <c r="GQ489" i="100" s="1"/>
  <c r="GP485" i="100"/>
  <c r="GO485" i="100"/>
  <c r="GQ485" i="100" s="1"/>
  <c r="GP481" i="100"/>
  <c r="GO481" i="100"/>
  <c r="GQ481" i="100" s="1"/>
  <c r="GP477" i="100"/>
  <c r="GO477" i="100"/>
  <c r="GQ477" i="100" s="1"/>
  <c r="GP473" i="100"/>
  <c r="GO473" i="100"/>
  <c r="GQ473" i="100" s="1"/>
  <c r="GP469" i="100"/>
  <c r="GO469" i="100"/>
  <c r="GQ469" i="100" s="1"/>
  <c r="GP465" i="100"/>
  <c r="GO465" i="100"/>
  <c r="GQ465" i="100" s="1"/>
  <c r="GP461" i="100"/>
  <c r="GO461" i="100"/>
  <c r="GQ461" i="100" s="1"/>
  <c r="GP457" i="100"/>
  <c r="GO457" i="100"/>
  <c r="GQ457" i="100" s="1"/>
  <c r="GP453" i="100"/>
  <c r="GO453" i="100"/>
  <c r="GQ453" i="100" s="1"/>
  <c r="GP449" i="100"/>
  <c r="GO449" i="100"/>
  <c r="GQ449" i="100" s="1"/>
  <c r="GP445" i="100"/>
  <c r="GO445" i="100"/>
  <c r="GQ445" i="100" s="1"/>
  <c r="GP441" i="100"/>
  <c r="GO441" i="100"/>
  <c r="GQ441" i="100" s="1"/>
  <c r="GP437" i="100"/>
  <c r="GO437" i="100"/>
  <c r="GQ437" i="100" s="1"/>
  <c r="GP433" i="100"/>
  <c r="GO433" i="100"/>
  <c r="GQ433" i="100" s="1"/>
  <c r="GP429" i="100"/>
  <c r="GO429" i="100"/>
  <c r="GQ429" i="100" s="1"/>
  <c r="GP425" i="100"/>
  <c r="GO425" i="100"/>
  <c r="GQ425" i="100" s="1"/>
  <c r="GP421" i="100"/>
  <c r="GO421" i="100"/>
  <c r="GQ421" i="100" s="1"/>
  <c r="GP417" i="100"/>
  <c r="GO417" i="100"/>
  <c r="GQ417" i="100" s="1"/>
  <c r="GP409" i="100"/>
  <c r="GO409" i="100"/>
  <c r="GQ409" i="100" s="1"/>
  <c r="GP401" i="100"/>
  <c r="GO401" i="100"/>
  <c r="GQ401" i="100" s="1"/>
  <c r="GP397" i="100"/>
  <c r="GO397" i="100"/>
  <c r="GQ397" i="100" s="1"/>
  <c r="GP393" i="100"/>
  <c r="GO393" i="100"/>
  <c r="GQ393" i="100" s="1"/>
  <c r="GP390" i="100"/>
  <c r="GM390" i="100"/>
  <c r="GO390" i="100"/>
  <c r="GQ390" i="100" s="1"/>
  <c r="GP385" i="100"/>
  <c r="GO385" i="100"/>
  <c r="GQ385" i="100" s="1"/>
  <c r="GL385" i="100"/>
  <c r="GP382" i="100"/>
  <c r="GM382" i="100"/>
  <c r="GO382" i="100"/>
  <c r="GQ382" i="100" s="1"/>
  <c r="GP377" i="100"/>
  <c r="GO377" i="100"/>
  <c r="GQ377" i="100" s="1"/>
  <c r="GL377" i="100"/>
  <c r="GM374" i="100"/>
  <c r="GP374" i="100"/>
  <c r="GO374" i="100"/>
  <c r="GQ374" i="100" s="1"/>
  <c r="GP369" i="100"/>
  <c r="GO369" i="100"/>
  <c r="GQ369" i="100" s="1"/>
  <c r="GL369" i="100"/>
  <c r="GP366" i="100"/>
  <c r="GM366" i="100"/>
  <c r="GO366" i="100"/>
  <c r="GQ366" i="100" s="1"/>
  <c r="GP361" i="100"/>
  <c r="GO361" i="100"/>
  <c r="GQ361" i="100" s="1"/>
  <c r="GL361" i="100"/>
  <c r="GP358" i="100"/>
  <c r="GM358" i="100"/>
  <c r="GO358" i="100"/>
  <c r="GQ358" i="100" s="1"/>
  <c r="GP353" i="100"/>
  <c r="GO353" i="100"/>
  <c r="GQ353" i="100" s="1"/>
  <c r="GL353" i="100"/>
  <c r="GP350" i="100"/>
  <c r="GM350" i="100"/>
  <c r="GO350" i="100"/>
  <c r="GQ350" i="100" s="1"/>
  <c r="GP345" i="100"/>
  <c r="GO345" i="100"/>
  <c r="GQ345" i="100" s="1"/>
  <c r="GL345" i="100"/>
  <c r="GP342" i="100"/>
  <c r="GM342" i="100"/>
  <c r="GO342" i="100"/>
  <c r="GQ342" i="100" s="1"/>
  <c r="GP337" i="100"/>
  <c r="GO337" i="100"/>
  <c r="GQ337" i="100" s="1"/>
  <c r="GL337" i="100"/>
  <c r="GP334" i="100"/>
  <c r="GM334" i="100"/>
  <c r="GO334" i="100"/>
  <c r="GQ334" i="100" s="1"/>
  <c r="GP329" i="100"/>
  <c r="GO329" i="100"/>
  <c r="GQ329" i="100" s="1"/>
  <c r="GL329" i="100"/>
  <c r="GP326" i="100"/>
  <c r="GM326" i="100"/>
  <c r="GO326" i="100"/>
  <c r="GQ326" i="100" s="1"/>
  <c r="GP321" i="100"/>
  <c r="GO321" i="100"/>
  <c r="GQ321" i="100" s="1"/>
  <c r="GL321" i="100"/>
  <c r="GP318" i="100"/>
  <c r="GM318" i="100"/>
  <c r="GO318" i="100"/>
  <c r="GQ318" i="100" s="1"/>
  <c r="GP313" i="100"/>
  <c r="GO313" i="100"/>
  <c r="GQ313" i="100" s="1"/>
  <c r="GL313" i="100"/>
  <c r="GP310" i="100"/>
  <c r="GM310" i="100"/>
  <c r="GO310" i="100"/>
  <c r="GQ310" i="100" s="1"/>
  <c r="GP305" i="100"/>
  <c r="GO305" i="100"/>
  <c r="GQ305" i="100" s="1"/>
  <c r="GL305" i="100"/>
  <c r="GP302" i="100"/>
  <c r="GM302" i="100"/>
  <c r="GO302" i="100"/>
  <c r="GQ302" i="100" s="1"/>
  <c r="GO632" i="100"/>
  <c r="GQ632" i="100" s="1"/>
  <c r="GO616" i="100"/>
  <c r="GQ616" i="100" s="1"/>
  <c r="GO600" i="100"/>
  <c r="GQ600" i="100" s="1"/>
  <c r="GO584" i="100"/>
  <c r="GQ584" i="100" s="1"/>
  <c r="GO568" i="100"/>
  <c r="GQ568" i="100" s="1"/>
  <c r="GO552" i="100"/>
  <c r="GQ552" i="100" s="1"/>
  <c r="GO536" i="100"/>
  <c r="GQ536" i="100" s="1"/>
  <c r="GO520" i="100"/>
  <c r="GQ520" i="100" s="1"/>
  <c r="GO504" i="100"/>
  <c r="GQ504" i="100" s="1"/>
  <c r="GO488" i="100"/>
  <c r="GQ488" i="100" s="1"/>
  <c r="GO472" i="100"/>
  <c r="GQ472" i="100" s="1"/>
  <c r="GO456" i="100"/>
  <c r="GQ456" i="100" s="1"/>
  <c r="GO440" i="100"/>
  <c r="GQ440" i="100" s="1"/>
  <c r="GO424" i="100"/>
  <c r="GQ424" i="100" s="1"/>
  <c r="GO412" i="100"/>
  <c r="GQ412" i="100" s="1"/>
  <c r="GO404" i="100"/>
  <c r="GQ404" i="100" s="1"/>
  <c r="GO396" i="100"/>
  <c r="GQ396" i="100" s="1"/>
  <c r="GO300" i="100"/>
  <c r="GQ300" i="100" s="1"/>
  <c r="GO295" i="100"/>
  <c r="GQ295" i="100" s="1"/>
  <c r="GO284" i="100"/>
  <c r="GQ284" i="100" s="1"/>
  <c r="GO279" i="100"/>
  <c r="GQ279" i="100" s="1"/>
  <c r="GO268" i="100"/>
  <c r="GQ268" i="100" s="1"/>
  <c r="GO263" i="100"/>
  <c r="GQ263" i="100" s="1"/>
  <c r="GO252" i="100"/>
  <c r="GQ252" i="100" s="1"/>
  <c r="GO247" i="100"/>
  <c r="GQ247" i="100" s="1"/>
  <c r="GO236" i="100"/>
  <c r="GQ236" i="100" s="1"/>
  <c r="GO231" i="100"/>
  <c r="GQ231" i="100" s="1"/>
  <c r="GO220" i="100"/>
  <c r="GQ220" i="100" s="1"/>
  <c r="GM747" i="100"/>
  <c r="GM727" i="100"/>
  <c r="GM723" i="100"/>
  <c r="GM707" i="100"/>
  <c r="GM763" i="100"/>
  <c r="GM759" i="100"/>
  <c r="GM755" i="100"/>
  <c r="GM751" i="100"/>
  <c r="GM743" i="100"/>
  <c r="GM739" i="100"/>
  <c r="GM735" i="100"/>
  <c r="GM731" i="100"/>
  <c r="GM719" i="100"/>
  <c r="GM715" i="100"/>
  <c r="GM711" i="100"/>
  <c r="GM703" i="100"/>
  <c r="GM699" i="100"/>
  <c r="GM695" i="100"/>
  <c r="GM764" i="100"/>
  <c r="GL763" i="100"/>
  <c r="GM760" i="100"/>
  <c r="GL759" i="100"/>
  <c r="GM756" i="100"/>
  <c r="GL755" i="100"/>
  <c r="GM752" i="100"/>
  <c r="GL751" i="100"/>
  <c r="GM748" i="100"/>
  <c r="GL747" i="100"/>
  <c r="GM744" i="100"/>
  <c r="GL743" i="100"/>
  <c r="GM740" i="100"/>
  <c r="GL739" i="100"/>
  <c r="GM736" i="100"/>
  <c r="GL735" i="100"/>
  <c r="GM732" i="100"/>
  <c r="GL731" i="100"/>
  <c r="GM728" i="100"/>
  <c r="GL727" i="100"/>
  <c r="GM724" i="100"/>
  <c r="GL723" i="100"/>
  <c r="GM720" i="100"/>
  <c r="GL719" i="100"/>
  <c r="GM716" i="100"/>
  <c r="GL715" i="100"/>
  <c r="GM712" i="100"/>
  <c r="GL711" i="100"/>
  <c r="GM708" i="100"/>
  <c r="GL707" i="100"/>
  <c r="GM704" i="100"/>
  <c r="GL703" i="100"/>
  <c r="GM700" i="100"/>
  <c r="GL699" i="100"/>
  <c r="GM696" i="100"/>
  <c r="GL695" i="100"/>
  <c r="GL764" i="100"/>
  <c r="GL760" i="100"/>
  <c r="GL756" i="100"/>
  <c r="GL752" i="100"/>
  <c r="GL748" i="100"/>
  <c r="GL744" i="100"/>
  <c r="GL740" i="100"/>
  <c r="GL736" i="100"/>
  <c r="GL732" i="100"/>
  <c r="GL728" i="100"/>
  <c r="GL724" i="100"/>
  <c r="GL720" i="100"/>
  <c r="GL716" i="100"/>
  <c r="GL712" i="100"/>
  <c r="GL708" i="100"/>
  <c r="GL704" i="100"/>
  <c r="GL700" i="100"/>
  <c r="GL696" i="100"/>
  <c r="GL299" i="100"/>
  <c r="GM299" i="100"/>
  <c r="GL297" i="100"/>
  <c r="GM297" i="100"/>
  <c r="GL295" i="100"/>
  <c r="GM295" i="100"/>
  <c r="GL293" i="100"/>
  <c r="GM293" i="100"/>
  <c r="GL291" i="100"/>
  <c r="GM291" i="100"/>
  <c r="GL289" i="100"/>
  <c r="GM289" i="100"/>
  <c r="GL287" i="100"/>
  <c r="GM287" i="100"/>
  <c r="GL285" i="100"/>
  <c r="GM285" i="100"/>
  <c r="GL283" i="100"/>
  <c r="GM283" i="100"/>
  <c r="GL281" i="100"/>
  <c r="GM281" i="100"/>
  <c r="GL279" i="100"/>
  <c r="GM279" i="100"/>
  <c r="GL277" i="100"/>
  <c r="GM277" i="100"/>
  <c r="GL275" i="100"/>
  <c r="GM275" i="100"/>
  <c r="GL273" i="100"/>
  <c r="GM273" i="100"/>
  <c r="GL271" i="100"/>
  <c r="GM271" i="100"/>
  <c r="GL269" i="100"/>
  <c r="GM269" i="100"/>
  <c r="GL267" i="100"/>
  <c r="GM267" i="100"/>
  <c r="GL265" i="100"/>
  <c r="GM265" i="100"/>
  <c r="GL263" i="100"/>
  <c r="GM263" i="100"/>
  <c r="GL261" i="100"/>
  <c r="GM261" i="100"/>
  <c r="GL259" i="100"/>
  <c r="GM259" i="100"/>
  <c r="GL257" i="100"/>
  <c r="GM257" i="100"/>
  <c r="GL255" i="100"/>
  <c r="GM255" i="100"/>
  <c r="GL253" i="100"/>
  <c r="GM253" i="100"/>
  <c r="GL251" i="100"/>
  <c r="GM251" i="100"/>
  <c r="GL249" i="100"/>
  <c r="GM249" i="100"/>
  <c r="GL247" i="100"/>
  <c r="GM247" i="100"/>
  <c r="GL245" i="100"/>
  <c r="GM245" i="100"/>
  <c r="GL243" i="100"/>
  <c r="GM243" i="100"/>
  <c r="GL241" i="100"/>
  <c r="GM241" i="100"/>
  <c r="GL239" i="100"/>
  <c r="GM239" i="100"/>
  <c r="GL237" i="100"/>
  <c r="GM237" i="100"/>
  <c r="GL235" i="100"/>
  <c r="GM235" i="100"/>
  <c r="GL233" i="100"/>
  <c r="GM233" i="100"/>
  <c r="GL231" i="100"/>
  <c r="GM231" i="100"/>
  <c r="GL229" i="100"/>
  <c r="GM229" i="100"/>
  <c r="GL227" i="100"/>
  <c r="GM227" i="100"/>
  <c r="GL225" i="100"/>
  <c r="GM225" i="100"/>
  <c r="GL223" i="100"/>
  <c r="GM223" i="100"/>
  <c r="GL221" i="100"/>
  <c r="GM221" i="100"/>
  <c r="GL219" i="100"/>
  <c r="GM219" i="100"/>
  <c r="GL217" i="100"/>
  <c r="GM217" i="100"/>
  <c r="GL300" i="100"/>
  <c r="GM300" i="100"/>
  <c r="GL298" i="100"/>
  <c r="GM298" i="100"/>
  <c r="GL296" i="100"/>
  <c r="GM296" i="100"/>
  <c r="GL294" i="100"/>
  <c r="GM294" i="100"/>
  <c r="GL292" i="100"/>
  <c r="GM292" i="100"/>
  <c r="GL290" i="100"/>
  <c r="GM290" i="100"/>
  <c r="GL288" i="100"/>
  <c r="GM288" i="100"/>
  <c r="GL286" i="100"/>
  <c r="GM286" i="100"/>
  <c r="GL284" i="100"/>
  <c r="GM284" i="100"/>
  <c r="GL282" i="100"/>
  <c r="GM282" i="100"/>
  <c r="GL280" i="100"/>
  <c r="GM280" i="100"/>
  <c r="GL278" i="100"/>
  <c r="GM278" i="100"/>
  <c r="GL276" i="100"/>
  <c r="GM276" i="100"/>
  <c r="GL274" i="100"/>
  <c r="GM274" i="100"/>
  <c r="GL272" i="100"/>
  <c r="GM272" i="100"/>
  <c r="GL270" i="100"/>
  <c r="GM270" i="100"/>
  <c r="GL268" i="100"/>
  <c r="GM268" i="100"/>
  <c r="GL266" i="100"/>
  <c r="GM266" i="100"/>
  <c r="GL264" i="100"/>
  <c r="GM264" i="100"/>
  <c r="GL262" i="100"/>
  <c r="GM262" i="100"/>
  <c r="GL260" i="100"/>
  <c r="GM260" i="100"/>
  <c r="GL258" i="100"/>
  <c r="GM258" i="100"/>
  <c r="GL256" i="100"/>
  <c r="GM256" i="100"/>
  <c r="GL254" i="100"/>
  <c r="GM254" i="100"/>
  <c r="GL252" i="100"/>
  <c r="GM252" i="100"/>
  <c r="GL250" i="100"/>
  <c r="GM250" i="100"/>
  <c r="GL248" i="100"/>
  <c r="GM248" i="100"/>
  <c r="GL246" i="100"/>
  <c r="GM246" i="100"/>
  <c r="GL244" i="100"/>
  <c r="GM244" i="100"/>
  <c r="GL242" i="100"/>
  <c r="GM242" i="100"/>
  <c r="GL240" i="100"/>
  <c r="GM240" i="100"/>
  <c r="GL238" i="100"/>
  <c r="GM238" i="100"/>
  <c r="GL236" i="100"/>
  <c r="GM236" i="100"/>
  <c r="GL234" i="100"/>
  <c r="GM234" i="100"/>
  <c r="GL232" i="100"/>
  <c r="GM232" i="100"/>
  <c r="GL230" i="100"/>
  <c r="GM230" i="100"/>
  <c r="GL228" i="100"/>
  <c r="GM228" i="100"/>
  <c r="GL226" i="100"/>
  <c r="GM226" i="100"/>
  <c r="GL224" i="100"/>
  <c r="GM224" i="100"/>
  <c r="GL222" i="100"/>
  <c r="GM222" i="100"/>
  <c r="GL220" i="100"/>
  <c r="GM220" i="100"/>
  <c r="GL218" i="100"/>
  <c r="GM218" i="100"/>
  <c r="GM216" i="100"/>
  <c r="GM212" i="100"/>
  <c r="GM208" i="100"/>
  <c r="GM204" i="100"/>
  <c r="GM200" i="100"/>
  <c r="GM196" i="100"/>
  <c r="GM192" i="100"/>
  <c r="GM188" i="100"/>
  <c r="GM184" i="100"/>
  <c r="GM180" i="100"/>
  <c r="GM176" i="100"/>
  <c r="GM172" i="100"/>
  <c r="GM168" i="100"/>
  <c r="GM164" i="100"/>
  <c r="GM160" i="100"/>
  <c r="GM156" i="100"/>
  <c r="GM152" i="100"/>
  <c r="GM148" i="100"/>
  <c r="GM144" i="100"/>
  <c r="GM140" i="100"/>
  <c r="GM136" i="100"/>
  <c r="GL104" i="100"/>
  <c r="GM104" i="100"/>
  <c r="GL100" i="100"/>
  <c r="GM100" i="100"/>
  <c r="GL96" i="100"/>
  <c r="GM96" i="100"/>
  <c r="GM81" i="100"/>
  <c r="GL81" i="100"/>
  <c r="GM65" i="100"/>
  <c r="GL65" i="100"/>
  <c r="GM49" i="100"/>
  <c r="GL49" i="100"/>
  <c r="GM33" i="100"/>
  <c r="GL33" i="100"/>
  <c r="GM213" i="100"/>
  <c r="GL212" i="100"/>
  <c r="GM209" i="100"/>
  <c r="GL208" i="100"/>
  <c r="GM205" i="100"/>
  <c r="GL204" i="100"/>
  <c r="GM201" i="100"/>
  <c r="GL200" i="100"/>
  <c r="GM197" i="100"/>
  <c r="GL196" i="100"/>
  <c r="GM193" i="100"/>
  <c r="GL192" i="100"/>
  <c r="GM189" i="100"/>
  <c r="GL188" i="100"/>
  <c r="GM185" i="100"/>
  <c r="GL184" i="100"/>
  <c r="GM181" i="100"/>
  <c r="GL180" i="100"/>
  <c r="GM177" i="100"/>
  <c r="GL176" i="100"/>
  <c r="GM173" i="100"/>
  <c r="GL172" i="100"/>
  <c r="GM169" i="100"/>
  <c r="GL168" i="100"/>
  <c r="GM165" i="100"/>
  <c r="GL164" i="100"/>
  <c r="GM161" i="100"/>
  <c r="GL160" i="100"/>
  <c r="GM157" i="100"/>
  <c r="GL156" i="100"/>
  <c r="GM153" i="100"/>
  <c r="GL152" i="100"/>
  <c r="GM149" i="100"/>
  <c r="GL148" i="100"/>
  <c r="GM145" i="100"/>
  <c r="GL144" i="100"/>
  <c r="GM141" i="100"/>
  <c r="GL140" i="100"/>
  <c r="GM137" i="100"/>
  <c r="GL136" i="100"/>
  <c r="GM133" i="100"/>
  <c r="GM131" i="100"/>
  <c r="GM129" i="100"/>
  <c r="GM127" i="100"/>
  <c r="GM125" i="100"/>
  <c r="GM123" i="100"/>
  <c r="GM121" i="100"/>
  <c r="GM119" i="100"/>
  <c r="GM117" i="100"/>
  <c r="GM115" i="100"/>
  <c r="GM113" i="100"/>
  <c r="GM111" i="100"/>
  <c r="GM109" i="100"/>
  <c r="GM107" i="100"/>
  <c r="GL103" i="100"/>
  <c r="GM103" i="100"/>
  <c r="GL99" i="100"/>
  <c r="GM99" i="100"/>
  <c r="GL95" i="100"/>
  <c r="GM95" i="100"/>
  <c r="GM85" i="100"/>
  <c r="GL85" i="100"/>
  <c r="GM69" i="100"/>
  <c r="GL69" i="100"/>
  <c r="GM53" i="100"/>
  <c r="GL53" i="100"/>
  <c r="GM37" i="100"/>
  <c r="GL37" i="100"/>
  <c r="GM21" i="100"/>
  <c r="GL21" i="100"/>
  <c r="GL106" i="100"/>
  <c r="GM106" i="100"/>
  <c r="GL102" i="100"/>
  <c r="GM102" i="100"/>
  <c r="GL98" i="100"/>
  <c r="GM98" i="100"/>
  <c r="GL94" i="100"/>
  <c r="GM94" i="100"/>
  <c r="GM89" i="100"/>
  <c r="GL89" i="100"/>
  <c r="GM73" i="100"/>
  <c r="GL73" i="100"/>
  <c r="GM57" i="100"/>
  <c r="GL57" i="100"/>
  <c r="GM41" i="100"/>
  <c r="GL41" i="100"/>
  <c r="GM25" i="100"/>
  <c r="GL25" i="100"/>
  <c r="GM134" i="100"/>
  <c r="GM132" i="100"/>
  <c r="GM130" i="100"/>
  <c r="GM128" i="100"/>
  <c r="GM126" i="100"/>
  <c r="GM124" i="100"/>
  <c r="GM122" i="100"/>
  <c r="GM120" i="100"/>
  <c r="GM118" i="100"/>
  <c r="GM116" i="100"/>
  <c r="GM114" i="100"/>
  <c r="GM112" i="100"/>
  <c r="GM110" i="100"/>
  <c r="GM108" i="100"/>
  <c r="GL105" i="100"/>
  <c r="GM105" i="100"/>
  <c r="GL101" i="100"/>
  <c r="GM101" i="100"/>
  <c r="GL97" i="100"/>
  <c r="GM97" i="100"/>
  <c r="GL93" i="100"/>
  <c r="GM93" i="100"/>
  <c r="GM77" i="100"/>
  <c r="GL77" i="100"/>
  <c r="GM61" i="100"/>
  <c r="GL61" i="100"/>
  <c r="GM45" i="100"/>
  <c r="GL45" i="100"/>
  <c r="GM29" i="100"/>
  <c r="GL29" i="100"/>
  <c r="GL91" i="100"/>
  <c r="GL87" i="100"/>
  <c r="GL83" i="100"/>
  <c r="GL79" i="100"/>
  <c r="GL75" i="100"/>
  <c r="GL71" i="100"/>
  <c r="GL67" i="100"/>
  <c r="GL63" i="100"/>
  <c r="GL59" i="100"/>
  <c r="GL55" i="100"/>
  <c r="GL51" i="100"/>
  <c r="GL47" i="100"/>
  <c r="GL43" i="100"/>
  <c r="GL39" i="100"/>
  <c r="GL35" i="100"/>
  <c r="GL31" i="100"/>
  <c r="GL27" i="100"/>
  <c r="GL23" i="100"/>
  <c r="GL19" i="100"/>
  <c r="GL15" i="100"/>
  <c r="GL11" i="100"/>
  <c r="GL92" i="100"/>
  <c r="GL88" i="100"/>
  <c r="GL84" i="100"/>
  <c r="GL80" i="100"/>
  <c r="GL76" i="100"/>
  <c r="GL72" i="100"/>
  <c r="GL68" i="100"/>
  <c r="GL64" i="100"/>
  <c r="GL60" i="100"/>
  <c r="GL56" i="100"/>
  <c r="GL52" i="100"/>
  <c r="GL48" i="100"/>
  <c r="GL44" i="100"/>
  <c r="GL40" i="100"/>
  <c r="GL36" i="100"/>
  <c r="GL32" i="100"/>
  <c r="GL28" i="100"/>
  <c r="GL24" i="100"/>
  <c r="GL20" i="100"/>
  <c r="GL16" i="100"/>
  <c r="GL12" i="100"/>
  <c r="GL8" i="100"/>
  <c r="GL17" i="100"/>
  <c r="GL13" i="100"/>
  <c r="GL9" i="100"/>
  <c r="GM7" i="100" l="1"/>
  <c r="T9" i="100" l="1"/>
  <c r="T10" i="100"/>
  <c r="T11" i="100"/>
  <c r="T12" i="100"/>
  <c r="T13" i="100"/>
  <c r="T14" i="100"/>
  <c r="T15" i="100"/>
  <c r="T16" i="100"/>
  <c r="T17" i="100"/>
  <c r="T18" i="100"/>
  <c r="T19" i="100"/>
  <c r="T20" i="100"/>
  <c r="T21" i="100"/>
  <c r="T22" i="100"/>
  <c r="T23" i="100"/>
  <c r="T24" i="100"/>
  <c r="T25" i="100"/>
  <c r="T26" i="100"/>
  <c r="T27" i="100"/>
  <c r="T28" i="100"/>
  <c r="T29" i="100"/>
  <c r="T30" i="100"/>
  <c r="T31" i="100"/>
  <c r="T32" i="100"/>
  <c r="T33" i="100"/>
  <c r="T34" i="100"/>
  <c r="T35" i="100"/>
  <c r="T36" i="100"/>
  <c r="T37" i="100"/>
  <c r="T38" i="100"/>
  <c r="T39" i="100"/>
  <c r="T40" i="100"/>
  <c r="T41" i="100"/>
  <c r="T42" i="100"/>
  <c r="T43" i="100"/>
  <c r="T44" i="100"/>
  <c r="T45" i="100"/>
  <c r="T46" i="100"/>
  <c r="T47" i="100"/>
  <c r="T48" i="100"/>
  <c r="T49" i="100"/>
  <c r="T7" i="100"/>
  <c r="T8" i="100" l="1"/>
  <c r="AV293" i="100" l="1"/>
  <c r="AU293" i="100"/>
  <c r="AT293" i="100"/>
  <c r="AV292" i="100"/>
  <c r="AU292" i="100"/>
  <c r="AT292" i="100"/>
  <c r="AV291" i="100"/>
  <c r="AU291" i="100"/>
  <c r="AT291" i="100"/>
  <c r="AV290" i="100"/>
  <c r="AU290" i="100"/>
  <c r="AT290" i="100"/>
  <c r="AV289" i="100"/>
  <c r="AU289" i="100"/>
  <c r="AT289" i="100"/>
  <c r="AV288" i="100"/>
  <c r="AU288" i="100"/>
  <c r="AT288" i="100"/>
  <c r="AV263" i="100"/>
  <c r="AU263" i="100"/>
  <c r="AT263" i="100"/>
  <c r="AV262" i="100"/>
  <c r="AU262" i="100"/>
  <c r="AT262" i="100"/>
  <c r="AV261" i="100"/>
  <c r="AU261" i="100"/>
  <c r="AT261" i="100"/>
  <c r="AV260" i="100"/>
  <c r="AU260" i="100"/>
  <c r="AT260" i="100"/>
  <c r="AV259" i="100"/>
  <c r="AU259" i="100"/>
  <c r="AT259" i="100"/>
  <c r="AV258" i="100"/>
  <c r="AU258" i="100"/>
  <c r="AT258" i="100"/>
  <c r="AU231" i="100"/>
  <c r="AV231" i="100"/>
  <c r="AU232" i="100"/>
  <c r="AV232" i="100"/>
  <c r="AU233" i="100"/>
  <c r="AV233" i="100"/>
  <c r="AU234" i="100"/>
  <c r="AV234" i="100"/>
  <c r="AU235" i="100"/>
  <c r="AV235" i="100"/>
  <c r="AU236" i="100"/>
  <c r="AV236" i="100"/>
  <c r="AT231" i="100"/>
  <c r="AT232" i="100"/>
  <c r="AT233" i="100"/>
  <c r="AT234" i="100"/>
  <c r="AT235" i="100"/>
  <c r="AT236" i="100"/>
  <c r="AU8" i="100"/>
  <c r="AU9" i="100"/>
  <c r="AU10" i="100"/>
  <c r="AU11" i="100"/>
  <c r="AU12" i="100"/>
  <c r="AU13" i="100"/>
  <c r="AU14" i="100"/>
  <c r="AU15" i="100"/>
  <c r="AU16" i="100"/>
  <c r="AU17" i="100"/>
  <c r="AU18" i="100"/>
  <c r="AU19" i="100"/>
  <c r="AU20" i="100"/>
  <c r="AU21" i="100"/>
  <c r="AU22" i="100"/>
  <c r="AU23" i="100"/>
  <c r="AU24" i="100"/>
  <c r="AU25" i="100"/>
  <c r="AU26" i="100"/>
  <c r="AU27" i="100"/>
  <c r="AU28" i="100"/>
  <c r="AU29" i="100"/>
  <c r="AU30" i="100"/>
  <c r="AU31" i="100"/>
  <c r="AU32" i="100"/>
  <c r="AU33" i="100"/>
  <c r="AU34" i="100"/>
  <c r="AU35" i="100"/>
  <c r="AU36" i="100"/>
  <c r="AU37" i="100"/>
  <c r="AU38" i="100"/>
  <c r="AU39" i="100"/>
  <c r="AU40" i="100"/>
  <c r="AU41" i="100"/>
  <c r="AU42" i="100"/>
  <c r="AU43" i="100"/>
  <c r="AU44" i="100"/>
  <c r="AU45" i="100"/>
  <c r="AU46" i="100"/>
  <c r="AU47" i="100"/>
  <c r="AU48" i="100"/>
  <c r="AU49" i="100"/>
  <c r="AU50" i="100"/>
  <c r="AU51" i="100"/>
  <c r="AU52" i="100"/>
  <c r="AU53" i="100"/>
  <c r="AU54" i="100"/>
  <c r="AU55" i="100"/>
  <c r="AU56" i="100"/>
  <c r="AU57" i="100"/>
  <c r="AU58" i="100"/>
  <c r="AU59" i="100"/>
  <c r="AU60" i="100"/>
  <c r="AU61" i="100"/>
  <c r="AU62" i="100"/>
  <c r="AU63" i="100"/>
  <c r="AU64" i="100"/>
  <c r="AU65" i="100"/>
  <c r="AU66" i="100"/>
  <c r="AU67" i="100"/>
  <c r="AU68" i="100"/>
  <c r="AU69" i="100"/>
  <c r="AU70" i="100"/>
  <c r="AU71" i="100"/>
  <c r="AU72" i="100"/>
  <c r="AU73" i="100"/>
  <c r="AU74" i="100"/>
  <c r="AU75" i="100"/>
  <c r="AU76" i="100"/>
  <c r="AU77" i="100"/>
  <c r="AU78" i="100"/>
  <c r="AU79" i="100"/>
  <c r="AU80" i="100"/>
  <c r="AU81" i="100"/>
  <c r="AU82" i="100"/>
  <c r="AU83" i="100"/>
  <c r="AU84" i="100"/>
  <c r="AU85" i="100"/>
  <c r="AU86" i="100"/>
  <c r="AU87" i="100"/>
  <c r="AU88" i="100"/>
  <c r="AU89" i="100"/>
  <c r="AU90" i="100"/>
  <c r="AU91" i="100"/>
  <c r="AU92" i="100"/>
  <c r="AU93" i="100"/>
  <c r="AU94" i="100"/>
  <c r="AU95" i="100"/>
  <c r="AU96" i="100"/>
  <c r="AU97" i="100"/>
  <c r="AU98" i="100"/>
  <c r="AU99" i="100"/>
  <c r="AU100" i="100"/>
  <c r="AU101" i="100"/>
  <c r="AU102" i="100"/>
  <c r="AU103" i="100"/>
  <c r="AU104" i="100"/>
  <c r="AU105" i="100"/>
  <c r="AU106" i="100"/>
  <c r="AU107" i="100"/>
  <c r="AU108" i="100"/>
  <c r="AU109" i="100"/>
  <c r="AU110" i="100"/>
  <c r="AU111" i="100"/>
  <c r="AU112" i="100"/>
  <c r="AU113" i="100"/>
  <c r="AU114" i="100"/>
  <c r="AU115" i="100"/>
  <c r="AU116" i="100"/>
  <c r="AU117" i="100"/>
  <c r="AU118" i="100"/>
  <c r="AU119" i="100"/>
  <c r="AU120" i="100"/>
  <c r="AU121" i="100"/>
  <c r="AU122" i="100"/>
  <c r="AU123" i="100"/>
  <c r="AU124" i="100"/>
  <c r="AU125" i="100"/>
  <c r="AU126" i="100"/>
  <c r="AU127" i="100"/>
  <c r="AU128" i="100"/>
  <c r="AU129" i="100"/>
  <c r="AU130" i="100"/>
  <c r="AU131" i="100"/>
  <c r="AU132" i="100"/>
  <c r="AU133" i="100"/>
  <c r="AU134" i="100"/>
  <c r="AU135" i="100"/>
  <c r="AU136" i="100"/>
  <c r="AU137" i="100"/>
  <c r="AU138" i="100"/>
  <c r="AU139" i="100"/>
  <c r="AU140" i="100"/>
  <c r="AU141" i="100"/>
  <c r="AU142" i="100"/>
  <c r="AU143" i="100"/>
  <c r="AU144" i="100"/>
  <c r="AU145" i="100"/>
  <c r="AU146" i="100"/>
  <c r="AU147" i="100"/>
  <c r="AU148" i="100"/>
  <c r="AU149" i="100"/>
  <c r="AU150" i="100"/>
  <c r="AU151" i="100"/>
  <c r="AU152" i="100"/>
  <c r="AU153" i="100"/>
  <c r="AU154" i="100"/>
  <c r="AU155" i="100"/>
  <c r="AU156" i="100"/>
  <c r="AU157" i="100"/>
  <c r="AU158" i="100"/>
  <c r="AU159" i="100"/>
  <c r="AU160" i="100"/>
  <c r="AU161" i="100"/>
  <c r="AU162" i="100"/>
  <c r="AU163" i="100"/>
  <c r="AU164" i="100"/>
  <c r="AU165" i="100"/>
  <c r="AU166" i="100"/>
  <c r="AU167" i="100"/>
  <c r="AU168" i="100"/>
  <c r="AU169" i="100"/>
  <c r="AU170" i="100"/>
  <c r="AU171" i="100"/>
  <c r="AU172" i="100"/>
  <c r="AU173" i="100"/>
  <c r="AU174" i="100"/>
  <c r="AU175" i="100"/>
  <c r="AU176" i="100"/>
  <c r="AU177" i="100"/>
  <c r="AU178" i="100"/>
  <c r="AU179" i="100"/>
  <c r="AU180" i="100"/>
  <c r="AU181" i="100"/>
  <c r="AU182" i="100"/>
  <c r="AU183" i="100"/>
  <c r="AU184" i="100"/>
  <c r="AU185" i="100"/>
  <c r="AU186" i="100"/>
  <c r="AU187" i="100"/>
  <c r="AU188" i="100"/>
  <c r="AU189" i="100"/>
  <c r="AU190" i="100"/>
  <c r="AU191" i="100"/>
  <c r="AU192" i="100"/>
  <c r="AU193" i="100"/>
  <c r="AU194" i="100"/>
  <c r="AU195" i="100"/>
  <c r="AU196" i="100"/>
  <c r="AU197" i="100"/>
  <c r="AU198" i="100"/>
  <c r="AU199" i="100"/>
  <c r="AU200" i="100"/>
  <c r="AU201" i="100"/>
  <c r="AU202" i="100"/>
  <c r="AU203" i="100"/>
  <c r="AU204" i="100"/>
  <c r="AU205" i="100"/>
  <c r="AU206" i="100"/>
  <c r="AU207" i="100"/>
  <c r="AU208" i="100"/>
  <c r="AU209" i="100"/>
  <c r="AU210" i="100"/>
  <c r="AU211" i="100"/>
  <c r="AU212" i="100"/>
  <c r="AU213" i="100"/>
  <c r="AU214" i="100"/>
  <c r="AU215" i="100"/>
  <c r="AU216" i="100"/>
  <c r="AU217" i="100"/>
  <c r="AU218" i="100"/>
  <c r="AU219" i="100"/>
  <c r="AU220" i="100"/>
  <c r="AU221" i="100"/>
  <c r="AU222" i="100"/>
  <c r="AU223" i="100"/>
  <c r="AU224" i="100"/>
  <c r="AU225" i="100"/>
  <c r="AU226" i="100"/>
  <c r="AU227" i="100"/>
  <c r="AU228" i="100"/>
  <c r="AU229" i="100"/>
  <c r="AU230" i="100"/>
  <c r="AU237" i="100"/>
  <c r="AU238" i="100"/>
  <c r="AU239" i="100"/>
  <c r="AU240" i="100"/>
  <c r="AU241" i="100"/>
  <c r="AU242" i="100"/>
  <c r="AU243" i="100"/>
  <c r="AU244" i="100"/>
  <c r="AU245" i="100"/>
  <c r="AU246" i="100"/>
  <c r="AU247" i="100"/>
  <c r="AU248" i="100"/>
  <c r="AU249" i="100"/>
  <c r="AU250" i="100"/>
  <c r="AU251" i="100"/>
  <c r="AU252" i="100"/>
  <c r="AU253" i="100"/>
  <c r="AU254" i="100"/>
  <c r="AU255" i="100"/>
  <c r="AU256" i="100"/>
  <c r="AU257" i="100"/>
  <c r="AU264" i="100"/>
  <c r="AU265" i="100"/>
  <c r="AU266" i="100"/>
  <c r="AU267" i="100"/>
  <c r="AU268" i="100"/>
  <c r="AU269" i="100"/>
  <c r="AU270" i="100"/>
  <c r="AU271" i="100"/>
  <c r="AU272" i="100"/>
  <c r="AU273" i="100"/>
  <c r="AU274" i="100"/>
  <c r="AU275" i="100"/>
  <c r="AU276" i="100"/>
  <c r="AU277" i="100"/>
  <c r="AU278" i="100"/>
  <c r="AU279" i="100"/>
  <c r="AU280" i="100"/>
  <c r="AU281" i="100"/>
  <c r="AU282" i="100"/>
  <c r="AU283" i="100"/>
  <c r="AU284" i="100"/>
  <c r="AU285" i="100"/>
  <c r="AU286" i="100"/>
  <c r="AU287" i="100"/>
  <c r="AU294" i="100"/>
  <c r="AU295" i="100"/>
  <c r="AU296" i="100"/>
  <c r="AU297" i="100"/>
  <c r="AU298" i="100"/>
  <c r="AU299" i="100"/>
  <c r="AU300" i="100"/>
  <c r="AU301" i="100"/>
  <c r="AU7" i="100"/>
  <c r="BE8" i="100"/>
  <c r="BF8" i="100" s="1"/>
  <c r="CA8" i="100" s="1"/>
  <c r="BE9" i="100"/>
  <c r="BF9" i="100" s="1"/>
  <c r="CW9" i="100" s="1"/>
  <c r="BE10" i="100"/>
  <c r="BF10" i="100" s="1"/>
  <c r="BR10" i="100" s="1"/>
  <c r="BE11" i="100"/>
  <c r="BF11" i="100" s="1"/>
  <c r="BX11" i="100" s="1"/>
  <c r="BE12" i="100"/>
  <c r="BF12" i="100" s="1"/>
  <c r="CH12" i="100" s="1"/>
  <c r="BE13" i="100"/>
  <c r="BF13" i="100" s="1"/>
  <c r="BQ13" i="100" s="1"/>
  <c r="BE14" i="100"/>
  <c r="BF14" i="100" s="1"/>
  <c r="BV14" i="100" s="1"/>
  <c r="BE15" i="100"/>
  <c r="BF15" i="100" s="1"/>
  <c r="BU15" i="100" s="1"/>
  <c r="BE16" i="100"/>
  <c r="BF16" i="100" s="1"/>
  <c r="CE16" i="100" s="1"/>
  <c r="BE17" i="100"/>
  <c r="BF17" i="100" s="1"/>
  <c r="BJ17" i="100" s="1"/>
  <c r="BE18" i="100"/>
  <c r="BF18" i="100" s="1"/>
  <c r="CL18" i="100" s="1"/>
  <c r="BE19" i="100"/>
  <c r="BF19" i="100" s="1"/>
  <c r="BV19" i="100" s="1"/>
  <c r="BE20" i="100"/>
  <c r="BF20" i="100" s="1"/>
  <c r="BV20" i="100" s="1"/>
  <c r="BE21" i="100"/>
  <c r="BF21" i="100" s="1"/>
  <c r="BR21" i="100" s="1"/>
  <c r="BE22" i="100"/>
  <c r="BF22" i="100" s="1"/>
  <c r="CF22" i="100" s="1"/>
  <c r="BE23" i="100"/>
  <c r="BF23" i="100" s="1"/>
  <c r="BJ23" i="100" s="1"/>
  <c r="BE24" i="100"/>
  <c r="BF24" i="100" s="1"/>
  <c r="BL24" i="100" s="1"/>
  <c r="BE25" i="100"/>
  <c r="BF25" i="100" s="1"/>
  <c r="BM25" i="100" s="1"/>
  <c r="BE26" i="100"/>
  <c r="BF26" i="100" s="1"/>
  <c r="CA26" i="100" s="1"/>
  <c r="BE27" i="100"/>
  <c r="BF27" i="100" s="1"/>
  <c r="BJ27" i="100" s="1"/>
  <c r="BE28" i="100"/>
  <c r="BF28" i="100" s="1"/>
  <c r="BP28" i="100" s="1"/>
  <c r="BE29" i="100"/>
  <c r="BF29" i="100" s="1"/>
  <c r="BU29" i="100" s="1"/>
  <c r="BE30" i="100"/>
  <c r="BF30" i="100" s="1"/>
  <c r="CA30" i="100" s="1"/>
  <c r="BE31" i="100"/>
  <c r="BF31" i="100" s="1"/>
  <c r="BJ31" i="100" s="1"/>
  <c r="BE32" i="100"/>
  <c r="BF32" i="100" s="1"/>
  <c r="BL32" i="100" s="1"/>
  <c r="BE33" i="100"/>
  <c r="BF33" i="100" s="1"/>
  <c r="BN33" i="100" s="1"/>
  <c r="BE34" i="100"/>
  <c r="BF34" i="100" s="1"/>
  <c r="BQ34" i="100" s="1"/>
  <c r="BE35" i="100"/>
  <c r="BF35" i="100" s="1"/>
  <c r="BI35" i="100" s="1"/>
  <c r="BE36" i="100"/>
  <c r="BF36" i="100" s="1"/>
  <c r="BL36" i="100" s="1"/>
  <c r="BE37" i="100"/>
  <c r="BF37" i="100" s="1"/>
  <c r="BJ37" i="100" s="1"/>
  <c r="BE38" i="100"/>
  <c r="BF38" i="100" s="1"/>
  <c r="BE39" i="100"/>
  <c r="BF39" i="100" s="1"/>
  <c r="BJ39" i="100" s="1"/>
  <c r="BE40" i="100"/>
  <c r="BF40" i="100" s="1"/>
  <c r="BJ40" i="100" s="1"/>
  <c r="BE41" i="100"/>
  <c r="BF41" i="100" s="1"/>
  <c r="BM41" i="100" s="1"/>
  <c r="BE42" i="100"/>
  <c r="BF42" i="100" s="1"/>
  <c r="BM42" i="100" s="1"/>
  <c r="BE43" i="100"/>
  <c r="BF43" i="100" s="1"/>
  <c r="BJ43" i="100" s="1"/>
  <c r="BE44" i="100"/>
  <c r="BF44" i="100" s="1"/>
  <c r="BJ44" i="100" s="1"/>
  <c r="BE45" i="100"/>
  <c r="BF45" i="100" s="1"/>
  <c r="BM45" i="100" s="1"/>
  <c r="BE46" i="100"/>
  <c r="BF46" i="100" s="1"/>
  <c r="BM46" i="100" s="1"/>
  <c r="BE47" i="100"/>
  <c r="BF47" i="100" s="1"/>
  <c r="BJ47" i="100" s="1"/>
  <c r="BE48" i="100"/>
  <c r="BF48" i="100" s="1"/>
  <c r="BJ48" i="100" s="1"/>
  <c r="BE49" i="100"/>
  <c r="BF49" i="100" s="1"/>
  <c r="BM49" i="100" s="1"/>
  <c r="BE50" i="100"/>
  <c r="BF50" i="100" s="1"/>
  <c r="BM50" i="100" s="1"/>
  <c r="BE51" i="100"/>
  <c r="BF51" i="100" s="1"/>
  <c r="BJ51" i="100" s="1"/>
  <c r="BE52" i="100"/>
  <c r="BF52" i="100" s="1"/>
  <c r="BJ52" i="100" s="1"/>
  <c r="BE53" i="100"/>
  <c r="BF53" i="100" s="1"/>
  <c r="CI53" i="100" s="1"/>
  <c r="BE54" i="100"/>
  <c r="BF54" i="100" s="1"/>
  <c r="CI54" i="100" s="1"/>
  <c r="BE55" i="100"/>
  <c r="BF55" i="100" s="1"/>
  <c r="BJ55" i="100" s="1"/>
  <c r="BE56" i="100"/>
  <c r="BF56" i="100" s="1"/>
  <c r="BJ56" i="100" s="1"/>
  <c r="BE57" i="100"/>
  <c r="BF57" i="100" s="1"/>
  <c r="CI57" i="100" s="1"/>
  <c r="BE58" i="100"/>
  <c r="BF58" i="100" s="1"/>
  <c r="CI58" i="100" s="1"/>
  <c r="BE59" i="100"/>
  <c r="BF59" i="100" s="1"/>
  <c r="BJ59" i="100" s="1"/>
  <c r="BE60" i="100"/>
  <c r="BF60" i="100" s="1"/>
  <c r="BJ60" i="100" s="1"/>
  <c r="BE61" i="100"/>
  <c r="BF61" i="100" s="1"/>
  <c r="CM61" i="100" s="1"/>
  <c r="BE62" i="100"/>
  <c r="BF62" i="100" s="1"/>
  <c r="CM62" i="100" s="1"/>
  <c r="BE63" i="100"/>
  <c r="BF63" i="100" s="1"/>
  <c r="BJ63" i="100" s="1"/>
  <c r="BE64" i="100"/>
  <c r="BF64" i="100" s="1"/>
  <c r="BJ64" i="100" s="1"/>
  <c r="BE65" i="100"/>
  <c r="BF65" i="100" s="1"/>
  <c r="CI65" i="100" s="1"/>
  <c r="BE66" i="100"/>
  <c r="BF66" i="100" s="1"/>
  <c r="CI66" i="100" s="1"/>
  <c r="BE7" i="100"/>
  <c r="BF7" i="100" s="1"/>
  <c r="BK7" i="100" s="1"/>
  <c r="L28" i="100"/>
  <c r="L27" i="100"/>
  <c r="L26" i="100"/>
  <c r="L25" i="100"/>
  <c r="L24" i="100"/>
  <c r="L23" i="100"/>
  <c r="L22" i="100"/>
  <c r="L21" i="100"/>
  <c r="L20" i="100"/>
  <c r="L19" i="100"/>
  <c r="L18" i="100"/>
  <c r="L17" i="100"/>
  <c r="L16" i="100"/>
  <c r="L15" i="100"/>
  <c r="L14" i="100"/>
  <c r="L13" i="100"/>
  <c r="L12" i="100"/>
  <c r="L11" i="100"/>
  <c r="L10" i="100"/>
  <c r="L9" i="100"/>
  <c r="L8" i="100"/>
  <c r="AV8" i="100"/>
  <c r="AV9" i="100"/>
  <c r="AV11" i="100"/>
  <c r="AV12" i="100"/>
  <c r="AV13" i="100"/>
  <c r="AV14" i="100"/>
  <c r="AV15" i="100"/>
  <c r="AV16" i="100"/>
  <c r="AV18" i="100"/>
  <c r="AV19" i="100"/>
  <c r="AV20" i="100"/>
  <c r="AV21" i="100"/>
  <c r="AV22" i="100"/>
  <c r="AV23" i="100"/>
  <c r="AV24" i="100"/>
  <c r="AV26" i="100"/>
  <c r="AV27" i="100"/>
  <c r="AV28" i="100"/>
  <c r="AV29" i="100"/>
  <c r="AV30" i="100"/>
  <c r="AV31" i="100"/>
  <c r="AV32" i="100"/>
  <c r="AV33" i="100"/>
  <c r="AV34" i="100"/>
  <c r="AV35" i="100"/>
  <c r="AV36" i="100"/>
  <c r="AV38" i="100"/>
  <c r="AV39" i="100"/>
  <c r="AV40" i="100"/>
  <c r="AV41" i="100"/>
  <c r="AV42" i="100"/>
  <c r="AV43" i="100"/>
  <c r="AV44" i="100"/>
  <c r="AV45" i="100"/>
  <c r="AV46" i="100"/>
  <c r="AV47" i="100"/>
  <c r="AV48" i="100"/>
  <c r="AV49" i="100"/>
  <c r="AV51" i="100"/>
  <c r="AV52" i="100"/>
  <c r="AV53" i="100"/>
  <c r="AV54" i="100"/>
  <c r="AV55" i="100"/>
  <c r="AV56" i="100"/>
  <c r="AV57" i="100"/>
  <c r="AV58" i="100"/>
  <c r="AV59" i="100"/>
  <c r="AV60" i="100"/>
  <c r="AV61" i="100"/>
  <c r="AV62" i="100"/>
  <c r="AV63" i="100"/>
  <c r="AV65" i="100"/>
  <c r="AV66" i="100"/>
  <c r="AV67" i="100"/>
  <c r="AV68" i="100"/>
  <c r="AV69" i="100"/>
  <c r="AV70" i="100"/>
  <c r="AV71" i="100"/>
  <c r="AV72" i="100"/>
  <c r="AV73" i="100"/>
  <c r="AV74" i="100"/>
  <c r="AV75" i="100"/>
  <c r="AV77" i="100"/>
  <c r="AV78" i="100"/>
  <c r="AV79" i="100"/>
  <c r="AV80" i="100"/>
  <c r="AV81" i="100"/>
  <c r="AV82" i="100"/>
  <c r="AV83" i="100"/>
  <c r="AV84" i="100"/>
  <c r="AV85" i="100"/>
  <c r="AV86" i="100"/>
  <c r="AV87" i="100"/>
  <c r="AV88" i="100"/>
  <c r="AV90" i="100"/>
  <c r="AV91" i="100"/>
  <c r="AV92" i="100"/>
  <c r="AV93" i="100"/>
  <c r="AV94" i="100"/>
  <c r="AV95" i="100"/>
  <c r="AV96" i="100"/>
  <c r="AV97" i="100"/>
  <c r="AV98" i="100"/>
  <c r="AV99" i="100"/>
  <c r="AV100" i="100"/>
  <c r="AV101" i="100"/>
  <c r="AV102" i="100"/>
  <c r="AV104" i="100"/>
  <c r="AV105" i="100"/>
  <c r="AV106" i="100"/>
  <c r="AV107" i="100"/>
  <c r="AV108" i="100"/>
  <c r="AV109" i="100"/>
  <c r="AV110" i="100"/>
  <c r="AV111" i="100"/>
  <c r="AV112" i="100"/>
  <c r="AV113" i="100"/>
  <c r="AV114" i="100"/>
  <c r="AV116" i="100"/>
  <c r="AV117" i="100"/>
  <c r="AV118" i="100"/>
  <c r="AV119" i="100"/>
  <c r="AV120" i="100"/>
  <c r="AV121" i="100"/>
  <c r="AV122" i="100"/>
  <c r="AV123" i="100"/>
  <c r="AV124" i="100"/>
  <c r="AV125" i="100"/>
  <c r="AV126" i="100"/>
  <c r="AV127" i="100"/>
  <c r="AV129" i="100"/>
  <c r="AV130" i="100"/>
  <c r="AV131" i="100"/>
  <c r="AV132" i="100"/>
  <c r="AV133" i="100"/>
  <c r="AV134" i="100"/>
  <c r="AV135" i="100"/>
  <c r="AV136" i="100"/>
  <c r="AV137" i="100"/>
  <c r="AV138" i="100"/>
  <c r="AV139" i="100"/>
  <c r="AV140" i="100"/>
  <c r="AV141" i="100"/>
  <c r="AV142" i="100"/>
  <c r="AV143" i="100"/>
  <c r="AV144" i="100"/>
  <c r="AV145" i="100"/>
  <c r="AV146" i="100"/>
  <c r="AV147" i="100"/>
  <c r="AV148" i="100"/>
  <c r="AV149" i="100"/>
  <c r="AV150" i="100"/>
  <c r="AV151" i="100"/>
  <c r="AV152" i="100"/>
  <c r="AV153" i="100"/>
  <c r="AV154" i="100"/>
  <c r="AV155" i="100"/>
  <c r="AV156" i="100"/>
  <c r="AV157" i="100"/>
  <c r="AV158" i="100"/>
  <c r="AV159" i="100"/>
  <c r="AV160" i="100"/>
  <c r="AV161" i="100"/>
  <c r="AV162" i="100"/>
  <c r="AV163" i="100"/>
  <c r="AV164" i="100"/>
  <c r="AV165" i="100"/>
  <c r="AV166" i="100"/>
  <c r="AV167" i="100"/>
  <c r="AV168" i="100"/>
  <c r="AV169" i="100"/>
  <c r="AV170" i="100"/>
  <c r="AV171" i="100"/>
  <c r="AV172" i="100"/>
  <c r="AV173" i="100"/>
  <c r="AV174" i="100"/>
  <c r="AV175" i="100"/>
  <c r="AV176" i="100"/>
  <c r="AV177" i="100"/>
  <c r="AV178" i="100"/>
  <c r="AV179" i="100"/>
  <c r="AV180" i="100"/>
  <c r="AV181" i="100"/>
  <c r="AV182" i="100"/>
  <c r="AV183" i="100"/>
  <c r="AV184" i="100"/>
  <c r="AV185" i="100"/>
  <c r="AV186" i="100"/>
  <c r="AV187" i="100"/>
  <c r="AV188" i="100"/>
  <c r="AV189" i="100"/>
  <c r="AV190" i="100"/>
  <c r="AV191" i="100"/>
  <c r="AV192" i="100"/>
  <c r="AV193" i="100"/>
  <c r="AV194" i="100"/>
  <c r="AV195" i="100"/>
  <c r="AV196" i="100"/>
  <c r="AV197" i="100"/>
  <c r="AV198" i="100"/>
  <c r="AV199" i="100"/>
  <c r="AV200" i="100"/>
  <c r="AV201" i="100"/>
  <c r="AV202" i="100"/>
  <c r="AV203" i="100"/>
  <c r="AV204" i="100"/>
  <c r="AV205" i="100"/>
  <c r="AV206" i="100"/>
  <c r="AV207" i="100"/>
  <c r="AV208" i="100"/>
  <c r="AV209" i="100"/>
  <c r="AV210" i="100"/>
  <c r="AV211" i="100"/>
  <c r="AV212" i="100"/>
  <c r="AV213" i="100"/>
  <c r="AV214" i="100"/>
  <c r="AV215" i="100"/>
  <c r="AV216" i="100"/>
  <c r="AV217" i="100"/>
  <c r="AV218" i="100"/>
  <c r="AV219" i="100"/>
  <c r="AV220" i="100"/>
  <c r="AV221" i="100"/>
  <c r="AV222" i="100"/>
  <c r="AV223" i="100"/>
  <c r="AV224" i="100"/>
  <c r="AV225" i="100"/>
  <c r="AV226" i="100"/>
  <c r="AV227" i="100"/>
  <c r="AV228" i="100"/>
  <c r="AV229" i="100"/>
  <c r="AV230" i="100"/>
  <c r="AV237" i="100"/>
  <c r="AV238" i="100"/>
  <c r="AV239" i="100"/>
  <c r="AV240" i="100"/>
  <c r="AV241" i="100"/>
  <c r="AV242" i="100"/>
  <c r="AV243" i="100"/>
  <c r="AV244" i="100"/>
  <c r="AV245" i="100"/>
  <c r="AV246" i="100"/>
  <c r="AV247" i="100"/>
  <c r="AV248" i="100"/>
  <c r="AV249" i="100"/>
  <c r="AV250" i="100"/>
  <c r="AV251" i="100"/>
  <c r="AV252" i="100"/>
  <c r="AV253" i="100"/>
  <c r="AV254" i="100"/>
  <c r="AV255" i="100"/>
  <c r="AV256" i="100"/>
  <c r="AV257" i="100"/>
  <c r="AV264" i="100"/>
  <c r="AV265" i="100"/>
  <c r="AV266" i="100"/>
  <c r="AV267" i="100"/>
  <c r="AV268" i="100"/>
  <c r="AV269" i="100"/>
  <c r="AV270" i="100"/>
  <c r="AV271" i="100"/>
  <c r="AV272" i="100"/>
  <c r="AV273" i="100"/>
  <c r="AV274" i="100"/>
  <c r="AV275" i="100"/>
  <c r="AV276" i="100"/>
  <c r="AV277" i="100"/>
  <c r="AV278" i="100"/>
  <c r="AV279" i="100"/>
  <c r="AV280" i="100"/>
  <c r="AV281" i="100"/>
  <c r="AV282" i="100"/>
  <c r="AV283" i="100"/>
  <c r="AV284" i="100"/>
  <c r="AV285" i="100"/>
  <c r="AV286" i="100"/>
  <c r="AV287" i="100"/>
  <c r="AV294" i="100"/>
  <c r="AV295" i="100"/>
  <c r="AV296" i="100"/>
  <c r="AV297" i="100"/>
  <c r="AV298" i="100"/>
  <c r="AV299" i="100"/>
  <c r="AV300" i="100"/>
  <c r="AV301" i="100"/>
  <c r="AI8" i="100"/>
  <c r="AI9" i="100"/>
  <c r="AI10" i="100"/>
  <c r="AI11" i="100"/>
  <c r="AI12" i="100"/>
  <c r="AI13" i="100"/>
  <c r="AI14" i="100"/>
  <c r="AI15" i="100"/>
  <c r="AI16" i="100"/>
  <c r="AI17" i="100"/>
  <c r="AI18" i="100"/>
  <c r="AI19" i="100"/>
  <c r="AI20" i="100"/>
  <c r="AI21" i="100"/>
  <c r="AI22" i="100"/>
  <c r="AI23" i="100"/>
  <c r="AI24" i="100"/>
  <c r="AI25" i="100"/>
  <c r="AI26" i="100"/>
  <c r="AI27" i="100"/>
  <c r="AI28" i="100"/>
  <c r="AI29" i="100"/>
  <c r="AI30" i="100"/>
  <c r="AI31" i="100"/>
  <c r="AI32" i="100"/>
  <c r="AI33" i="100"/>
  <c r="AI34" i="100"/>
  <c r="AI35" i="100"/>
  <c r="AI36" i="100"/>
  <c r="AI37" i="100"/>
  <c r="AI38" i="100"/>
  <c r="AI39" i="100"/>
  <c r="AI40" i="100"/>
  <c r="AI41" i="100"/>
  <c r="AI42" i="100"/>
  <c r="AI43" i="100"/>
  <c r="AI44" i="100"/>
  <c r="AI45" i="100"/>
  <c r="AI46" i="100"/>
  <c r="AI47" i="100"/>
  <c r="AI48" i="100"/>
  <c r="AI7" i="100"/>
  <c r="AV103" i="100" s="1"/>
  <c r="AT8" i="100"/>
  <c r="AT9" i="100"/>
  <c r="AT10" i="100"/>
  <c r="AT11" i="100"/>
  <c r="AT12" i="100"/>
  <c r="AT13" i="100"/>
  <c r="AT14" i="100"/>
  <c r="AT15" i="100"/>
  <c r="AT16" i="100"/>
  <c r="AT17" i="100"/>
  <c r="AT18" i="100"/>
  <c r="AT19" i="100"/>
  <c r="AT20" i="100"/>
  <c r="AT21" i="100"/>
  <c r="AT22" i="100"/>
  <c r="AT23" i="100"/>
  <c r="AT24" i="100"/>
  <c r="AT25" i="100"/>
  <c r="AT26" i="100"/>
  <c r="AT27" i="100"/>
  <c r="AT28" i="100"/>
  <c r="AT29" i="100"/>
  <c r="AT30" i="100"/>
  <c r="AT31" i="100"/>
  <c r="AT32" i="100"/>
  <c r="AT33" i="100"/>
  <c r="AT34" i="100"/>
  <c r="AT35" i="100"/>
  <c r="AT36" i="100"/>
  <c r="AT37" i="100"/>
  <c r="AT38" i="100"/>
  <c r="AT39" i="100"/>
  <c r="AT40" i="100"/>
  <c r="AT41" i="100"/>
  <c r="AT42" i="100"/>
  <c r="AT43" i="100"/>
  <c r="AT44" i="100"/>
  <c r="AT45" i="100"/>
  <c r="AT46" i="100"/>
  <c r="AT47" i="100"/>
  <c r="AT48" i="100"/>
  <c r="AT49" i="100"/>
  <c r="AT50" i="100"/>
  <c r="AT51" i="100"/>
  <c r="AT52" i="100"/>
  <c r="AT53" i="100"/>
  <c r="AT54" i="100"/>
  <c r="AT55" i="100"/>
  <c r="AT56" i="100"/>
  <c r="AT57" i="100"/>
  <c r="AT58" i="100"/>
  <c r="AT59" i="100"/>
  <c r="AT60" i="100"/>
  <c r="AT61" i="100"/>
  <c r="AT62" i="100"/>
  <c r="AT63" i="100"/>
  <c r="AT64" i="100"/>
  <c r="AT65" i="100"/>
  <c r="AT66" i="100"/>
  <c r="AT67" i="100"/>
  <c r="AT68" i="100"/>
  <c r="AT69" i="100"/>
  <c r="AT70" i="100"/>
  <c r="AT71" i="100"/>
  <c r="AT72" i="100"/>
  <c r="AT73" i="100"/>
  <c r="AT74" i="100"/>
  <c r="AT75" i="100"/>
  <c r="AT76" i="100"/>
  <c r="AT77" i="100"/>
  <c r="AT78" i="100"/>
  <c r="AT79" i="100"/>
  <c r="AT80" i="100"/>
  <c r="AT81" i="100"/>
  <c r="AT82" i="100"/>
  <c r="AT83" i="100"/>
  <c r="AT84" i="100"/>
  <c r="AT85" i="100"/>
  <c r="AT86" i="100"/>
  <c r="AT87" i="100"/>
  <c r="AT88" i="100"/>
  <c r="AT89" i="100"/>
  <c r="AT90" i="100"/>
  <c r="AT91" i="100"/>
  <c r="AT92" i="100"/>
  <c r="AT93" i="100"/>
  <c r="AT94" i="100"/>
  <c r="AT95" i="100"/>
  <c r="AT96" i="100"/>
  <c r="AT97" i="100"/>
  <c r="AT98" i="100"/>
  <c r="AT99" i="100"/>
  <c r="AT100" i="100"/>
  <c r="AT101" i="100"/>
  <c r="AT102" i="100"/>
  <c r="AT103" i="100"/>
  <c r="AT104" i="100"/>
  <c r="AT105" i="100"/>
  <c r="AT106" i="100"/>
  <c r="AT107" i="100"/>
  <c r="AT108" i="100"/>
  <c r="AT109" i="100"/>
  <c r="AT110" i="100"/>
  <c r="AT111" i="100"/>
  <c r="AT112" i="100"/>
  <c r="AT113" i="100"/>
  <c r="AT114" i="100"/>
  <c r="AT115" i="100"/>
  <c r="AT116" i="100"/>
  <c r="AT117" i="100"/>
  <c r="AT118" i="100"/>
  <c r="AT119" i="100"/>
  <c r="AT120" i="100"/>
  <c r="AT121" i="100"/>
  <c r="AT122" i="100"/>
  <c r="AT123" i="100"/>
  <c r="AT124" i="100"/>
  <c r="AT125" i="100"/>
  <c r="AT126" i="100"/>
  <c r="AT127" i="100"/>
  <c r="AT128" i="100"/>
  <c r="AT129" i="100"/>
  <c r="AT130" i="100"/>
  <c r="AT131" i="100"/>
  <c r="AT132" i="100"/>
  <c r="AT133" i="100"/>
  <c r="AT134" i="100"/>
  <c r="AT135" i="100"/>
  <c r="AT136" i="100"/>
  <c r="AT137" i="100"/>
  <c r="AT138" i="100"/>
  <c r="AT139" i="100"/>
  <c r="AT140" i="100"/>
  <c r="AT141" i="100"/>
  <c r="AT142" i="100"/>
  <c r="AT143" i="100"/>
  <c r="AT144" i="100"/>
  <c r="AT145" i="100"/>
  <c r="AT146" i="100"/>
  <c r="AT147" i="100"/>
  <c r="AT148" i="100"/>
  <c r="AT149" i="100"/>
  <c r="AT150" i="100"/>
  <c r="AT151" i="100"/>
  <c r="AT152" i="100"/>
  <c r="AT153" i="100"/>
  <c r="AT154" i="100"/>
  <c r="AT155" i="100"/>
  <c r="AT156" i="100"/>
  <c r="AT157" i="100"/>
  <c r="AT158" i="100"/>
  <c r="AT159" i="100"/>
  <c r="AT160" i="100"/>
  <c r="AT161" i="100"/>
  <c r="AT162" i="100"/>
  <c r="AT163" i="100"/>
  <c r="AT164" i="100"/>
  <c r="AT165" i="100"/>
  <c r="AT166" i="100"/>
  <c r="AT167" i="100"/>
  <c r="AT168" i="100"/>
  <c r="AT169" i="100"/>
  <c r="AT170" i="100"/>
  <c r="AT171" i="100"/>
  <c r="AT172" i="100"/>
  <c r="AT173" i="100"/>
  <c r="AT174" i="100"/>
  <c r="AT175" i="100"/>
  <c r="AT176" i="100"/>
  <c r="AT177" i="100"/>
  <c r="AT178" i="100"/>
  <c r="AT179" i="100"/>
  <c r="AT180" i="100"/>
  <c r="AT181" i="100"/>
  <c r="AT182" i="100"/>
  <c r="AT183" i="100"/>
  <c r="AT184" i="100"/>
  <c r="AT185" i="100"/>
  <c r="AT186" i="100"/>
  <c r="AT187" i="100"/>
  <c r="AT188" i="100"/>
  <c r="AT189" i="100"/>
  <c r="AT190" i="100"/>
  <c r="AT191" i="100"/>
  <c r="AT192" i="100"/>
  <c r="AT193" i="100"/>
  <c r="AT194" i="100"/>
  <c r="AT195" i="100"/>
  <c r="AT196" i="100"/>
  <c r="AT197" i="100"/>
  <c r="AT198" i="100"/>
  <c r="AT199" i="100"/>
  <c r="AT200" i="100"/>
  <c r="AT201" i="100"/>
  <c r="AT202" i="100"/>
  <c r="AT203" i="100"/>
  <c r="AT204" i="100"/>
  <c r="AT205" i="100"/>
  <c r="AT206" i="100"/>
  <c r="AT207" i="100"/>
  <c r="AT208" i="100"/>
  <c r="AT209" i="100"/>
  <c r="AT210" i="100"/>
  <c r="AT211" i="100"/>
  <c r="AT212" i="100"/>
  <c r="AT213" i="100"/>
  <c r="AT214" i="100"/>
  <c r="AT215" i="100"/>
  <c r="AT216" i="100"/>
  <c r="AT217" i="100"/>
  <c r="AT218" i="100"/>
  <c r="AT219" i="100"/>
  <c r="AT220" i="100"/>
  <c r="AT221" i="100"/>
  <c r="AT222" i="100"/>
  <c r="AT223" i="100"/>
  <c r="AT224" i="100"/>
  <c r="AT225" i="100"/>
  <c r="AT226" i="100"/>
  <c r="AT227" i="100"/>
  <c r="AT228" i="100"/>
  <c r="AT229" i="100"/>
  <c r="AT230" i="100"/>
  <c r="AT237" i="100"/>
  <c r="AT238" i="100"/>
  <c r="AT239" i="100"/>
  <c r="AT240" i="100"/>
  <c r="AT241" i="100"/>
  <c r="AT242" i="100"/>
  <c r="AT243" i="100"/>
  <c r="AT244" i="100"/>
  <c r="AT245" i="100"/>
  <c r="AT246" i="100"/>
  <c r="AT247" i="100"/>
  <c r="AT248" i="100"/>
  <c r="AT249" i="100"/>
  <c r="AT250" i="100"/>
  <c r="AT251" i="100"/>
  <c r="AT252" i="100"/>
  <c r="AT253" i="100"/>
  <c r="AT254" i="100"/>
  <c r="AT255" i="100"/>
  <c r="AT256" i="100"/>
  <c r="AT257" i="100"/>
  <c r="AT264" i="100"/>
  <c r="AT265" i="100"/>
  <c r="AT266" i="100"/>
  <c r="AT267" i="100"/>
  <c r="AT268" i="100"/>
  <c r="AT269" i="100"/>
  <c r="AT270" i="100"/>
  <c r="AT271" i="100"/>
  <c r="AT272" i="100"/>
  <c r="AT273" i="100"/>
  <c r="AT274" i="100"/>
  <c r="AT275" i="100"/>
  <c r="AT276" i="100"/>
  <c r="AT277" i="100"/>
  <c r="AT278" i="100"/>
  <c r="AT279" i="100"/>
  <c r="AT280" i="100"/>
  <c r="AT281" i="100"/>
  <c r="AT282" i="100"/>
  <c r="AT283" i="100"/>
  <c r="AT284" i="100"/>
  <c r="AT285" i="100"/>
  <c r="AT286" i="100"/>
  <c r="AT287" i="100"/>
  <c r="AT294" i="100"/>
  <c r="AT295" i="100"/>
  <c r="AT296" i="100"/>
  <c r="AT297" i="100"/>
  <c r="AT298" i="100"/>
  <c r="AT299" i="100"/>
  <c r="AT300" i="100"/>
  <c r="AT301" i="100"/>
  <c r="AT7" i="100"/>
  <c r="CM65" i="100" l="1"/>
  <c r="BM55" i="100"/>
  <c r="CI39" i="100"/>
  <c r="CG31" i="100"/>
  <c r="CS23" i="100"/>
  <c r="BZ15" i="100"/>
  <c r="CI63" i="100"/>
  <c r="CI51" i="100"/>
  <c r="CB35" i="100"/>
  <c r="BI31" i="100"/>
  <c r="CC23" i="100"/>
  <c r="CX10" i="100"/>
  <c r="CL7" i="100"/>
  <c r="BM61" i="100"/>
  <c r="CI47" i="100"/>
  <c r="BL35" i="100"/>
  <c r="CK27" i="100"/>
  <c r="CR19" i="100"/>
  <c r="BV7" i="100"/>
  <c r="BI59" i="100"/>
  <c r="CI43" i="100"/>
  <c r="CW31" i="100"/>
  <c r="BQ27" i="100"/>
  <c r="BW19" i="100"/>
  <c r="CI48" i="100"/>
  <c r="CI28" i="100"/>
  <c r="CW55" i="100"/>
  <c r="BY57" i="100"/>
  <c r="BO27" i="100"/>
  <c r="BX23" i="100"/>
  <c r="BQ17" i="100"/>
  <c r="BN12" i="100"/>
  <c r="CT7" i="100"/>
  <c r="CD7" i="100"/>
  <c r="BN7" i="100"/>
  <c r="BM65" i="100"/>
  <c r="BI64" i="100"/>
  <c r="BI63" i="100"/>
  <c r="CI60" i="100"/>
  <c r="CI59" i="100"/>
  <c r="CM56" i="100"/>
  <c r="CM55" i="100"/>
  <c r="BM53" i="100"/>
  <c r="BI52" i="100"/>
  <c r="BI51" i="100"/>
  <c r="BI48" i="100"/>
  <c r="BI47" i="100"/>
  <c r="BI44" i="100"/>
  <c r="BI43" i="100"/>
  <c r="BI40" i="100"/>
  <c r="BI39" i="100"/>
  <c r="BW36" i="100"/>
  <c r="CW35" i="100"/>
  <c r="BT35" i="100"/>
  <c r="CR32" i="100"/>
  <c r="BO32" i="100"/>
  <c r="CO31" i="100"/>
  <c r="BU31" i="100"/>
  <c r="CQ28" i="100"/>
  <c r="BW28" i="100"/>
  <c r="CS27" i="100"/>
  <c r="BY27" i="100"/>
  <c r="CU24" i="100"/>
  <c r="CE24" i="100"/>
  <c r="BK24" i="100"/>
  <c r="CK23" i="100"/>
  <c r="BP23" i="100"/>
  <c r="CL20" i="100"/>
  <c r="BM20" i="100"/>
  <c r="CH19" i="100"/>
  <c r="CX11" i="100"/>
  <c r="CV8" i="100"/>
  <c r="BM56" i="100"/>
  <c r="CI52" i="100"/>
  <c r="CR36" i="100"/>
  <c r="BO36" i="100"/>
  <c r="CP7" i="100"/>
  <c r="BZ7" i="100"/>
  <c r="BJ7" i="100"/>
  <c r="CM64" i="100"/>
  <c r="CM63" i="100"/>
  <c r="CI61" i="100"/>
  <c r="BM60" i="100"/>
  <c r="BM59" i="100"/>
  <c r="CI56" i="100"/>
  <c r="CI55" i="100"/>
  <c r="CM52" i="100"/>
  <c r="CM51" i="100"/>
  <c r="CM48" i="100"/>
  <c r="CM47" i="100"/>
  <c r="CM44" i="100"/>
  <c r="CM43" i="100"/>
  <c r="CM40" i="100"/>
  <c r="CM39" i="100"/>
  <c r="CV36" i="100"/>
  <c r="BS36" i="100"/>
  <c r="CS35" i="100"/>
  <c r="BP35" i="100"/>
  <c r="CA32" i="100"/>
  <c r="BK32" i="100"/>
  <c r="CK31" i="100"/>
  <c r="BQ31" i="100"/>
  <c r="CM28" i="100"/>
  <c r="BS28" i="100"/>
  <c r="CO27" i="100"/>
  <c r="BU27" i="100"/>
  <c r="CQ24" i="100"/>
  <c r="CA24" i="100"/>
  <c r="CW23" i="100"/>
  <c r="CG23" i="100"/>
  <c r="BK23" i="100"/>
  <c r="CG20" i="100"/>
  <c r="CX19" i="100"/>
  <c r="CB19" i="100"/>
  <c r="CV15" i="100"/>
  <c r="CC11" i="100"/>
  <c r="CI64" i="100"/>
  <c r="CI40" i="100"/>
  <c r="CM24" i="100"/>
  <c r="BS24" i="100"/>
  <c r="CW20" i="100"/>
  <c r="CB20" i="100"/>
  <c r="BI60" i="100"/>
  <c r="CI44" i="100"/>
  <c r="BW32" i="100"/>
  <c r="BK28" i="100"/>
  <c r="CX7" i="100"/>
  <c r="CH7" i="100"/>
  <c r="BR7" i="100"/>
  <c r="BM64" i="100"/>
  <c r="BM63" i="100"/>
  <c r="CM60" i="100"/>
  <c r="CM59" i="100"/>
  <c r="BM57" i="100"/>
  <c r="BI56" i="100"/>
  <c r="BI55" i="100"/>
  <c r="BM52" i="100"/>
  <c r="BM51" i="100"/>
  <c r="BM48" i="100"/>
  <c r="BM47" i="100"/>
  <c r="BM44" i="100"/>
  <c r="BM43" i="100"/>
  <c r="BM40" i="100"/>
  <c r="BM39" i="100"/>
  <c r="CA36" i="100"/>
  <c r="BK36" i="100"/>
  <c r="BX35" i="100"/>
  <c r="CV32" i="100"/>
  <c r="BS32" i="100"/>
  <c r="CS31" i="100"/>
  <c r="BY31" i="100"/>
  <c r="CU28" i="100"/>
  <c r="CA28" i="100"/>
  <c r="CW27" i="100"/>
  <c r="CG27" i="100"/>
  <c r="BI27" i="100"/>
  <c r="CI24" i="100"/>
  <c r="BO24" i="100"/>
  <c r="CO23" i="100"/>
  <c r="BU23" i="100"/>
  <c r="CR20" i="100"/>
  <c r="CM19" i="100"/>
  <c r="BL19" i="100"/>
  <c r="CB10" i="100"/>
  <c r="BJ38" i="100"/>
  <c r="BN38" i="100"/>
  <c r="CJ38" i="100"/>
  <c r="CN38" i="100"/>
  <c r="BK38" i="100"/>
  <c r="BO38" i="100"/>
  <c r="CK38" i="100"/>
  <c r="CO38" i="100"/>
  <c r="BL38" i="100"/>
  <c r="BP38" i="100"/>
  <c r="CL38" i="100"/>
  <c r="CP38" i="100"/>
  <c r="CM66" i="100"/>
  <c r="CM58" i="100"/>
  <c r="CM57" i="100"/>
  <c r="CM54" i="100"/>
  <c r="CM53" i="100"/>
  <c r="CM50" i="100"/>
  <c r="CM49" i="100"/>
  <c r="CM46" i="100"/>
  <c r="CM45" i="100"/>
  <c r="CM42" i="100"/>
  <c r="CM41" i="100"/>
  <c r="CM38" i="100"/>
  <c r="CU37" i="100"/>
  <c r="BR37" i="100"/>
  <c r="BY34" i="100"/>
  <c r="BI34" i="100"/>
  <c r="BV33" i="100"/>
  <c r="CU30" i="100"/>
  <c r="CW29" i="100"/>
  <c r="CG29" i="100"/>
  <c r="BI29" i="100"/>
  <c r="CM26" i="100"/>
  <c r="BS26" i="100"/>
  <c r="CO25" i="100"/>
  <c r="BU25" i="100"/>
  <c r="CK22" i="100"/>
  <c r="BL22" i="100"/>
  <c r="CF21" i="100"/>
  <c r="CJ17" i="100"/>
  <c r="BJ62" i="100"/>
  <c r="BN62" i="100"/>
  <c r="CJ62" i="100"/>
  <c r="CN62" i="100"/>
  <c r="BK62" i="100"/>
  <c r="BO62" i="100"/>
  <c r="CK62" i="100"/>
  <c r="CO62" i="100"/>
  <c r="BL62" i="100"/>
  <c r="BP62" i="100"/>
  <c r="CL62" i="100"/>
  <c r="CP62" i="100"/>
  <c r="BP30" i="100"/>
  <c r="BT30" i="100"/>
  <c r="BX30" i="100"/>
  <c r="CB30" i="100"/>
  <c r="CJ30" i="100"/>
  <c r="CN30" i="100"/>
  <c r="CR30" i="100"/>
  <c r="CV30" i="100"/>
  <c r="BI30" i="100"/>
  <c r="BQ30" i="100"/>
  <c r="BU30" i="100"/>
  <c r="BY30" i="100"/>
  <c r="CG30" i="100"/>
  <c r="CK30" i="100"/>
  <c r="CO30" i="100"/>
  <c r="CS30" i="100"/>
  <c r="CW30" i="100"/>
  <c r="BJ30" i="100"/>
  <c r="BR30" i="100"/>
  <c r="BV30" i="100"/>
  <c r="BZ30" i="100"/>
  <c r="CH30" i="100"/>
  <c r="CL30" i="100"/>
  <c r="CP30" i="100"/>
  <c r="CT30" i="100"/>
  <c r="CX30" i="100"/>
  <c r="CI62" i="100"/>
  <c r="CI50" i="100"/>
  <c r="CI49" i="100"/>
  <c r="CI46" i="100"/>
  <c r="CI45" i="100"/>
  <c r="CI42" i="100"/>
  <c r="CI41" i="100"/>
  <c r="CI38" i="100"/>
  <c r="CQ37" i="100"/>
  <c r="BN37" i="100"/>
  <c r="CX34" i="100"/>
  <c r="BU34" i="100"/>
  <c r="CU33" i="100"/>
  <c r="BR33" i="100"/>
  <c r="CQ30" i="100"/>
  <c r="BW30" i="100"/>
  <c r="CS29" i="100"/>
  <c r="BY29" i="100"/>
  <c r="CI26" i="100"/>
  <c r="BK26" i="100"/>
  <c r="CK25" i="100"/>
  <c r="BQ25" i="100"/>
  <c r="CV21" i="100"/>
  <c r="CA21" i="100"/>
  <c r="CQ14" i="100"/>
  <c r="BJ54" i="100"/>
  <c r="BN54" i="100"/>
  <c r="CJ54" i="100"/>
  <c r="CN54" i="100"/>
  <c r="BK54" i="100"/>
  <c r="BO54" i="100"/>
  <c r="CK54" i="100"/>
  <c r="CO54" i="100"/>
  <c r="BL54" i="100"/>
  <c r="BP54" i="100"/>
  <c r="CL54" i="100"/>
  <c r="CP54" i="100"/>
  <c r="BK22" i="100"/>
  <c r="BO22" i="100"/>
  <c r="BS22" i="100"/>
  <c r="CA22" i="100"/>
  <c r="CE22" i="100"/>
  <c r="CI22" i="100"/>
  <c r="CM22" i="100"/>
  <c r="CQ22" i="100"/>
  <c r="CU22" i="100"/>
  <c r="BM22" i="100"/>
  <c r="BR22" i="100"/>
  <c r="CB22" i="100"/>
  <c r="CG22" i="100"/>
  <c r="CL22" i="100"/>
  <c r="CR22" i="100"/>
  <c r="CW22" i="100"/>
  <c r="BI22" i="100"/>
  <c r="BN22" i="100"/>
  <c r="BT22" i="100"/>
  <c r="CC22" i="100"/>
  <c r="CH22" i="100"/>
  <c r="CN22" i="100"/>
  <c r="CS22" i="100"/>
  <c r="CX22" i="100"/>
  <c r="BJ22" i="100"/>
  <c r="BP22" i="100"/>
  <c r="BU22" i="100"/>
  <c r="CD22" i="100"/>
  <c r="CJ22" i="100"/>
  <c r="CO22" i="100"/>
  <c r="CT22" i="100"/>
  <c r="CE26" i="100"/>
  <c r="BM62" i="100"/>
  <c r="BM54" i="100"/>
  <c r="BM38" i="100"/>
  <c r="BZ37" i="100"/>
  <c r="CT34" i="100"/>
  <c r="CQ33" i="100"/>
  <c r="CM30" i="100"/>
  <c r="BS30" i="100"/>
  <c r="CO29" i="100"/>
  <c r="CU26" i="100"/>
  <c r="CW25" i="100"/>
  <c r="CG25" i="100"/>
  <c r="CV22" i="100"/>
  <c r="BV22" i="100"/>
  <c r="CQ21" i="100"/>
  <c r="BJ66" i="100"/>
  <c r="BN66" i="100"/>
  <c r="CJ66" i="100"/>
  <c r="CN66" i="100"/>
  <c r="BK66" i="100"/>
  <c r="BO66" i="100"/>
  <c r="CK66" i="100"/>
  <c r="CO66" i="100"/>
  <c r="BL66" i="100"/>
  <c r="BP66" i="100"/>
  <c r="CL66" i="100"/>
  <c r="CP66" i="100"/>
  <c r="BJ58" i="100"/>
  <c r="BN58" i="100"/>
  <c r="CJ58" i="100"/>
  <c r="CN58" i="100"/>
  <c r="BK58" i="100"/>
  <c r="BO58" i="100"/>
  <c r="CK58" i="100"/>
  <c r="CO58" i="100"/>
  <c r="BL58" i="100"/>
  <c r="BP58" i="100"/>
  <c r="CL58" i="100"/>
  <c r="CP58" i="100"/>
  <c r="BJ50" i="100"/>
  <c r="BN50" i="100"/>
  <c r="CJ50" i="100"/>
  <c r="CN50" i="100"/>
  <c r="BK50" i="100"/>
  <c r="BO50" i="100"/>
  <c r="CK50" i="100"/>
  <c r="CO50" i="100"/>
  <c r="BL50" i="100"/>
  <c r="BP50" i="100"/>
  <c r="CL50" i="100"/>
  <c r="CP50" i="100"/>
  <c r="BJ42" i="100"/>
  <c r="BN42" i="100"/>
  <c r="CJ42" i="100"/>
  <c r="CN42" i="100"/>
  <c r="BK42" i="100"/>
  <c r="BO42" i="100"/>
  <c r="CK42" i="100"/>
  <c r="CO42" i="100"/>
  <c r="BL42" i="100"/>
  <c r="BP42" i="100"/>
  <c r="CL42" i="100"/>
  <c r="CP42" i="100"/>
  <c r="BJ34" i="100"/>
  <c r="BN34" i="100"/>
  <c r="BR34" i="100"/>
  <c r="BV34" i="100"/>
  <c r="BZ34" i="100"/>
  <c r="CQ34" i="100"/>
  <c r="CU34" i="100"/>
  <c r="BK34" i="100"/>
  <c r="BO34" i="100"/>
  <c r="BS34" i="100"/>
  <c r="BW34" i="100"/>
  <c r="CA34" i="100"/>
  <c r="CR34" i="100"/>
  <c r="CV34" i="100"/>
  <c r="BL34" i="100"/>
  <c r="BP34" i="100"/>
  <c r="BT34" i="100"/>
  <c r="BX34" i="100"/>
  <c r="CB34" i="100"/>
  <c r="CS34" i="100"/>
  <c r="CW34" i="100"/>
  <c r="BP26" i="100"/>
  <c r="BT26" i="100"/>
  <c r="BX26" i="100"/>
  <c r="CB26" i="100"/>
  <c r="CJ26" i="100"/>
  <c r="CN26" i="100"/>
  <c r="CR26" i="100"/>
  <c r="CV26" i="100"/>
  <c r="BI26" i="100"/>
  <c r="BQ26" i="100"/>
  <c r="BU26" i="100"/>
  <c r="BY26" i="100"/>
  <c r="CG26" i="100"/>
  <c r="CK26" i="100"/>
  <c r="CO26" i="100"/>
  <c r="CS26" i="100"/>
  <c r="CW26" i="100"/>
  <c r="BJ26" i="100"/>
  <c r="BR26" i="100"/>
  <c r="BV26" i="100"/>
  <c r="BZ26" i="100"/>
  <c r="CH26" i="100"/>
  <c r="CL26" i="100"/>
  <c r="CP26" i="100"/>
  <c r="CT26" i="100"/>
  <c r="CX26" i="100"/>
  <c r="BI18" i="100"/>
  <c r="BM18" i="100"/>
  <c r="BU18" i="100"/>
  <c r="BY18" i="100"/>
  <c r="CC18" i="100"/>
  <c r="BK18" i="100"/>
  <c r="BP18" i="100"/>
  <c r="BZ18" i="100"/>
  <c r="CE18" i="100"/>
  <c r="CI18" i="100"/>
  <c r="CM18" i="100"/>
  <c r="CQ18" i="100"/>
  <c r="CU18" i="100"/>
  <c r="BL18" i="100"/>
  <c r="BV18" i="100"/>
  <c r="CA18" i="100"/>
  <c r="CF18" i="100"/>
  <c r="CJ18" i="100"/>
  <c r="CN18" i="100"/>
  <c r="CR18" i="100"/>
  <c r="CV18" i="100"/>
  <c r="BN18" i="100"/>
  <c r="BW18" i="100"/>
  <c r="CB18" i="100"/>
  <c r="CG18" i="100"/>
  <c r="CK18" i="100"/>
  <c r="CO18" i="100"/>
  <c r="CS18" i="100"/>
  <c r="CW18" i="100"/>
  <c r="BX18" i="100"/>
  <c r="CP18" i="100"/>
  <c r="CD18" i="100"/>
  <c r="CT18" i="100"/>
  <c r="BJ18" i="100"/>
  <c r="CH18" i="100"/>
  <c r="CX18" i="100"/>
  <c r="BM66" i="100"/>
  <c r="BM58" i="100"/>
  <c r="BJ65" i="100"/>
  <c r="BN65" i="100"/>
  <c r="CJ65" i="100"/>
  <c r="CN65" i="100"/>
  <c r="BK65" i="100"/>
  <c r="BO65" i="100"/>
  <c r="CK65" i="100"/>
  <c r="CO65" i="100"/>
  <c r="BL65" i="100"/>
  <c r="BP65" i="100"/>
  <c r="CL65" i="100"/>
  <c r="CP65" i="100"/>
  <c r="BJ61" i="100"/>
  <c r="BN61" i="100"/>
  <c r="CJ61" i="100"/>
  <c r="CN61" i="100"/>
  <c r="BK61" i="100"/>
  <c r="BO61" i="100"/>
  <c r="CK61" i="100"/>
  <c r="CO61" i="100"/>
  <c r="BL61" i="100"/>
  <c r="BP61" i="100"/>
  <c r="CL61" i="100"/>
  <c r="CP61" i="100"/>
  <c r="BJ57" i="100"/>
  <c r="BN57" i="100"/>
  <c r="CJ57" i="100"/>
  <c r="CN57" i="100"/>
  <c r="BK57" i="100"/>
  <c r="BO57" i="100"/>
  <c r="CK57" i="100"/>
  <c r="CO57" i="100"/>
  <c r="BL57" i="100"/>
  <c r="BP57" i="100"/>
  <c r="CL57" i="100"/>
  <c r="CP57" i="100"/>
  <c r="BJ53" i="100"/>
  <c r="BN53" i="100"/>
  <c r="CJ53" i="100"/>
  <c r="CN53" i="100"/>
  <c r="BK53" i="100"/>
  <c r="BO53" i="100"/>
  <c r="CK53" i="100"/>
  <c r="CO53" i="100"/>
  <c r="BL53" i="100"/>
  <c r="BP53" i="100"/>
  <c r="CL53" i="100"/>
  <c r="CP53" i="100"/>
  <c r="BJ49" i="100"/>
  <c r="BN49" i="100"/>
  <c r="CJ49" i="100"/>
  <c r="CN49" i="100"/>
  <c r="BK49" i="100"/>
  <c r="BO49" i="100"/>
  <c r="CK49" i="100"/>
  <c r="CO49" i="100"/>
  <c r="BL49" i="100"/>
  <c r="BP49" i="100"/>
  <c r="CL49" i="100"/>
  <c r="CP49" i="100"/>
  <c r="BJ45" i="100"/>
  <c r="BN45" i="100"/>
  <c r="CJ45" i="100"/>
  <c r="CN45" i="100"/>
  <c r="BK45" i="100"/>
  <c r="BO45" i="100"/>
  <c r="CK45" i="100"/>
  <c r="CO45" i="100"/>
  <c r="BL45" i="100"/>
  <c r="BP45" i="100"/>
  <c r="CL45" i="100"/>
  <c r="CP45" i="100"/>
  <c r="BJ41" i="100"/>
  <c r="BN41" i="100"/>
  <c r="CJ41" i="100"/>
  <c r="CN41" i="100"/>
  <c r="BK41" i="100"/>
  <c r="BO41" i="100"/>
  <c r="CK41" i="100"/>
  <c r="CO41" i="100"/>
  <c r="BL41" i="100"/>
  <c r="BP41" i="100"/>
  <c r="CL41" i="100"/>
  <c r="CP41" i="100"/>
  <c r="BK37" i="100"/>
  <c r="BO37" i="100"/>
  <c r="BS37" i="100"/>
  <c r="BW37" i="100"/>
  <c r="CA37" i="100"/>
  <c r="CR37" i="100"/>
  <c r="CV37" i="100"/>
  <c r="BL37" i="100"/>
  <c r="BP37" i="100"/>
  <c r="BT37" i="100"/>
  <c r="BX37" i="100"/>
  <c r="CB37" i="100"/>
  <c r="CS37" i="100"/>
  <c r="CW37" i="100"/>
  <c r="BI37" i="100"/>
  <c r="BM37" i="100"/>
  <c r="BQ37" i="100"/>
  <c r="BU37" i="100"/>
  <c r="BY37" i="100"/>
  <c r="CC37" i="100"/>
  <c r="CT37" i="100"/>
  <c r="CX37" i="100"/>
  <c r="BK33" i="100"/>
  <c r="BO33" i="100"/>
  <c r="BS33" i="100"/>
  <c r="BW33" i="100"/>
  <c r="CA33" i="100"/>
  <c r="CR33" i="100"/>
  <c r="CV33" i="100"/>
  <c r="BL33" i="100"/>
  <c r="BP33" i="100"/>
  <c r="BT33" i="100"/>
  <c r="BX33" i="100"/>
  <c r="CB33" i="100"/>
  <c r="CS33" i="100"/>
  <c r="CW33" i="100"/>
  <c r="BI33" i="100"/>
  <c r="BM33" i="100"/>
  <c r="BQ33" i="100"/>
  <c r="BU33" i="100"/>
  <c r="BY33" i="100"/>
  <c r="CC33" i="100"/>
  <c r="CT33" i="100"/>
  <c r="CX33" i="100"/>
  <c r="BJ29" i="100"/>
  <c r="BR29" i="100"/>
  <c r="BV29" i="100"/>
  <c r="BZ29" i="100"/>
  <c r="CH29" i="100"/>
  <c r="CL29" i="100"/>
  <c r="CP29" i="100"/>
  <c r="CT29" i="100"/>
  <c r="CX29" i="100"/>
  <c r="BK29" i="100"/>
  <c r="BS29" i="100"/>
  <c r="BW29" i="100"/>
  <c r="CA29" i="100"/>
  <c r="CI29" i="100"/>
  <c r="CM29" i="100"/>
  <c r="CQ29" i="100"/>
  <c r="CU29" i="100"/>
  <c r="BP29" i="100"/>
  <c r="BT29" i="100"/>
  <c r="BX29" i="100"/>
  <c r="CB29" i="100"/>
  <c r="CJ29" i="100"/>
  <c r="CN29" i="100"/>
  <c r="CR29" i="100"/>
  <c r="CV29" i="100"/>
  <c r="BJ25" i="100"/>
  <c r="BN25" i="100"/>
  <c r="BR25" i="100"/>
  <c r="BV25" i="100"/>
  <c r="CD25" i="100"/>
  <c r="CH25" i="100"/>
  <c r="CL25" i="100"/>
  <c r="CP25" i="100"/>
  <c r="CT25" i="100"/>
  <c r="CX25" i="100"/>
  <c r="BK25" i="100"/>
  <c r="BO25" i="100"/>
  <c r="BS25" i="100"/>
  <c r="CA25" i="100"/>
  <c r="CE25" i="100"/>
  <c r="CI25" i="100"/>
  <c r="CM25" i="100"/>
  <c r="CQ25" i="100"/>
  <c r="CU25" i="100"/>
  <c r="BL25" i="100"/>
  <c r="BP25" i="100"/>
  <c r="BT25" i="100"/>
  <c r="CB25" i="100"/>
  <c r="CF25" i="100"/>
  <c r="CJ25" i="100"/>
  <c r="CN25" i="100"/>
  <c r="CR25" i="100"/>
  <c r="CV25" i="100"/>
  <c r="BI21" i="100"/>
  <c r="BM21" i="100"/>
  <c r="BQ21" i="100"/>
  <c r="BU21" i="100"/>
  <c r="CC21" i="100"/>
  <c r="CG21" i="100"/>
  <c r="CK21" i="100"/>
  <c r="CO21" i="100"/>
  <c r="CS21" i="100"/>
  <c r="CW21" i="100"/>
  <c r="BN21" i="100"/>
  <c r="BS21" i="100"/>
  <c r="CB21" i="100"/>
  <c r="CH21" i="100"/>
  <c r="CM21" i="100"/>
  <c r="CR21" i="100"/>
  <c r="CX21" i="100"/>
  <c r="BJ21" i="100"/>
  <c r="BO21" i="100"/>
  <c r="BT21" i="100"/>
  <c r="CD21" i="100"/>
  <c r="CI21" i="100"/>
  <c r="CN21" i="100"/>
  <c r="CT21" i="100"/>
  <c r="BK21" i="100"/>
  <c r="BP21" i="100"/>
  <c r="BV21" i="100"/>
  <c r="CE21" i="100"/>
  <c r="CJ21" i="100"/>
  <c r="CP21" i="100"/>
  <c r="CU21" i="100"/>
  <c r="BK17" i="100"/>
  <c r="BO17" i="100"/>
  <c r="BW17" i="100"/>
  <c r="CA17" i="100"/>
  <c r="CE17" i="100"/>
  <c r="CI17" i="100"/>
  <c r="CM17" i="100"/>
  <c r="CQ17" i="100"/>
  <c r="CU17" i="100"/>
  <c r="BL17" i="100"/>
  <c r="BU17" i="100"/>
  <c r="BZ17" i="100"/>
  <c r="CF17" i="100"/>
  <c r="CK17" i="100"/>
  <c r="CP17" i="100"/>
  <c r="CV17" i="100"/>
  <c r="BM17" i="100"/>
  <c r="BV17" i="100"/>
  <c r="CB17" i="100"/>
  <c r="CG17" i="100"/>
  <c r="CL17" i="100"/>
  <c r="CR17" i="100"/>
  <c r="CW17" i="100"/>
  <c r="BI17" i="100"/>
  <c r="BN17" i="100"/>
  <c r="BX17" i="100"/>
  <c r="CC17" i="100"/>
  <c r="CH17" i="100"/>
  <c r="CN17" i="100"/>
  <c r="CS17" i="100"/>
  <c r="CX17" i="100"/>
  <c r="BP17" i="100"/>
  <c r="CO17" i="100"/>
  <c r="BY17" i="100"/>
  <c r="CT17" i="100"/>
  <c r="CD17" i="100"/>
  <c r="BK13" i="100"/>
  <c r="BS13" i="100"/>
  <c r="BW13" i="100"/>
  <c r="CA13" i="100"/>
  <c r="CE13" i="100"/>
  <c r="CI13" i="100"/>
  <c r="CM13" i="100"/>
  <c r="CQ13" i="100"/>
  <c r="CU13" i="100"/>
  <c r="BI13" i="100"/>
  <c r="BR13" i="100"/>
  <c r="BX13" i="100"/>
  <c r="CC13" i="100"/>
  <c r="CH13" i="100"/>
  <c r="CN13" i="100"/>
  <c r="CS13" i="100"/>
  <c r="CX13" i="100"/>
  <c r="BJ13" i="100"/>
  <c r="BT13" i="100"/>
  <c r="BY13" i="100"/>
  <c r="CD13" i="100"/>
  <c r="CJ13" i="100"/>
  <c r="CO13" i="100"/>
  <c r="CT13" i="100"/>
  <c r="BP13" i="100"/>
  <c r="BU13" i="100"/>
  <c r="BZ13" i="100"/>
  <c r="CF13" i="100"/>
  <c r="CK13" i="100"/>
  <c r="CP13" i="100"/>
  <c r="CV13" i="100"/>
  <c r="BV13" i="100"/>
  <c r="CR13" i="100"/>
  <c r="CB13" i="100"/>
  <c r="CW13" i="100"/>
  <c r="CG13" i="100"/>
  <c r="BK9" i="100"/>
  <c r="BO9" i="100"/>
  <c r="BS9" i="100"/>
  <c r="BW9" i="100"/>
  <c r="CA9" i="100"/>
  <c r="CE9" i="100"/>
  <c r="CI9" i="100"/>
  <c r="CM9" i="100"/>
  <c r="CQ9" i="100"/>
  <c r="CU9" i="100"/>
  <c r="BM9" i="100"/>
  <c r="BR9" i="100"/>
  <c r="BX9" i="100"/>
  <c r="CC9" i="100"/>
  <c r="CH9" i="100"/>
  <c r="CN9" i="100"/>
  <c r="CS9" i="100"/>
  <c r="CX9" i="100"/>
  <c r="BI9" i="100"/>
  <c r="BN9" i="100"/>
  <c r="BT9" i="100"/>
  <c r="BY9" i="100"/>
  <c r="CD9" i="100"/>
  <c r="CJ9" i="100"/>
  <c r="CO9" i="100"/>
  <c r="CT9" i="100"/>
  <c r="BJ9" i="100"/>
  <c r="BP9" i="100"/>
  <c r="BU9" i="100"/>
  <c r="BZ9" i="100"/>
  <c r="CF9" i="100"/>
  <c r="CK9" i="100"/>
  <c r="CP9" i="100"/>
  <c r="CV9" i="100"/>
  <c r="BL9" i="100"/>
  <c r="CG9" i="100"/>
  <c r="BQ9" i="100"/>
  <c r="CL9" i="100"/>
  <c r="BV9" i="100"/>
  <c r="CR9" i="100"/>
  <c r="BJ46" i="100"/>
  <c r="BN46" i="100"/>
  <c r="CJ46" i="100"/>
  <c r="CN46" i="100"/>
  <c r="BK46" i="100"/>
  <c r="BO46" i="100"/>
  <c r="CK46" i="100"/>
  <c r="CO46" i="100"/>
  <c r="BL46" i="100"/>
  <c r="BP46" i="100"/>
  <c r="CL46" i="100"/>
  <c r="CP46" i="100"/>
  <c r="BI14" i="100"/>
  <c r="BQ14" i="100"/>
  <c r="BU14" i="100"/>
  <c r="BY14" i="100"/>
  <c r="CC14" i="100"/>
  <c r="CG14" i="100"/>
  <c r="CK14" i="100"/>
  <c r="CO14" i="100"/>
  <c r="CS14" i="100"/>
  <c r="CW14" i="100"/>
  <c r="BR14" i="100"/>
  <c r="BW14" i="100"/>
  <c r="CB14" i="100"/>
  <c r="CH14" i="100"/>
  <c r="CM14" i="100"/>
  <c r="CR14" i="100"/>
  <c r="CX14" i="100"/>
  <c r="BJ14" i="100"/>
  <c r="BS14" i="100"/>
  <c r="BX14" i="100"/>
  <c r="CD14" i="100"/>
  <c r="CI14" i="100"/>
  <c r="CN14" i="100"/>
  <c r="CT14" i="100"/>
  <c r="BK14" i="100"/>
  <c r="BT14" i="100"/>
  <c r="BZ14" i="100"/>
  <c r="CE14" i="100"/>
  <c r="CJ14" i="100"/>
  <c r="CP14" i="100"/>
  <c r="CU14" i="100"/>
  <c r="CA14" i="100"/>
  <c r="CV14" i="100"/>
  <c r="CF14" i="100"/>
  <c r="BP14" i="100"/>
  <c r="CL14" i="100"/>
  <c r="BI66" i="100"/>
  <c r="BI65" i="100"/>
  <c r="BI62" i="100"/>
  <c r="BI61" i="100"/>
  <c r="BI58" i="100"/>
  <c r="BI57" i="100"/>
  <c r="BI54" i="100"/>
  <c r="BI53" i="100"/>
  <c r="BI50" i="100"/>
  <c r="BI49" i="100"/>
  <c r="BI46" i="100"/>
  <c r="BI45" i="100"/>
  <c r="BI42" i="100"/>
  <c r="BI41" i="100"/>
  <c r="BI38" i="100"/>
  <c r="BV37" i="100"/>
  <c r="CC34" i="100"/>
  <c r="BM34" i="100"/>
  <c r="BZ33" i="100"/>
  <c r="BJ33" i="100"/>
  <c r="CI30" i="100"/>
  <c r="BK30" i="100"/>
  <c r="CK29" i="100"/>
  <c r="BQ29" i="100"/>
  <c r="CQ26" i="100"/>
  <c r="BW26" i="100"/>
  <c r="CS25" i="100"/>
  <c r="CC25" i="100"/>
  <c r="BI25" i="100"/>
  <c r="CP22" i="100"/>
  <c r="BQ22" i="100"/>
  <c r="CL21" i="100"/>
  <c r="BL21" i="100"/>
  <c r="BO18" i="100"/>
  <c r="CL13" i="100"/>
  <c r="CB9" i="100"/>
  <c r="BK20" i="100"/>
  <c r="BO20" i="100"/>
  <c r="BW20" i="100"/>
  <c r="CA20" i="100"/>
  <c r="CE20" i="100"/>
  <c r="CI20" i="100"/>
  <c r="CM20" i="100"/>
  <c r="CQ20" i="100"/>
  <c r="CU20" i="100"/>
  <c r="BI16" i="100"/>
  <c r="BQ16" i="100"/>
  <c r="BU16" i="100"/>
  <c r="BY16" i="100"/>
  <c r="CC16" i="100"/>
  <c r="CG16" i="100"/>
  <c r="CK16" i="100"/>
  <c r="CO16" i="100"/>
  <c r="CS16" i="100"/>
  <c r="CW16" i="100"/>
  <c r="BP16" i="100"/>
  <c r="BV16" i="100"/>
  <c r="CA16" i="100"/>
  <c r="CF16" i="100"/>
  <c r="CL16" i="100"/>
  <c r="CQ16" i="100"/>
  <c r="CV16" i="100"/>
  <c r="BR16" i="100"/>
  <c r="BW16" i="100"/>
  <c r="CB16" i="100"/>
  <c r="CH16" i="100"/>
  <c r="CM16" i="100"/>
  <c r="CR16" i="100"/>
  <c r="CX16" i="100"/>
  <c r="BJ16" i="100"/>
  <c r="BS16" i="100"/>
  <c r="BX16" i="100"/>
  <c r="CD16" i="100"/>
  <c r="CI16" i="100"/>
  <c r="CN16" i="100"/>
  <c r="CT16" i="100"/>
  <c r="BI12" i="100"/>
  <c r="BQ12" i="100"/>
  <c r="BU12" i="100"/>
  <c r="BY12" i="100"/>
  <c r="CC12" i="100"/>
  <c r="CG12" i="100"/>
  <c r="CK12" i="100"/>
  <c r="CO12" i="100"/>
  <c r="CS12" i="100"/>
  <c r="CW12" i="100"/>
  <c r="BJ12" i="100"/>
  <c r="BS12" i="100"/>
  <c r="BX12" i="100"/>
  <c r="CD12" i="100"/>
  <c r="CI12" i="100"/>
  <c r="CN12" i="100"/>
  <c r="CT12" i="100"/>
  <c r="BK12" i="100"/>
  <c r="BT12" i="100"/>
  <c r="BZ12" i="100"/>
  <c r="CE12" i="100"/>
  <c r="CJ12" i="100"/>
  <c r="CP12" i="100"/>
  <c r="CU12" i="100"/>
  <c r="BP12" i="100"/>
  <c r="BV12" i="100"/>
  <c r="CA12" i="100"/>
  <c r="CF12" i="100"/>
  <c r="CL12" i="100"/>
  <c r="CQ12" i="100"/>
  <c r="CV12" i="100"/>
  <c r="BI8" i="100"/>
  <c r="BM8" i="100"/>
  <c r="BQ8" i="100"/>
  <c r="BU8" i="100"/>
  <c r="BY8" i="100"/>
  <c r="CC8" i="100"/>
  <c r="CG8" i="100"/>
  <c r="CK8" i="100"/>
  <c r="CO8" i="100"/>
  <c r="CS8" i="100"/>
  <c r="CW8" i="100"/>
  <c r="BL8" i="100"/>
  <c r="BR8" i="100"/>
  <c r="BW8" i="100"/>
  <c r="CB8" i="100"/>
  <c r="CH8" i="100"/>
  <c r="CM8" i="100"/>
  <c r="CR8" i="100"/>
  <c r="CX8" i="100"/>
  <c r="BN8" i="100"/>
  <c r="BS8" i="100"/>
  <c r="BX8" i="100"/>
  <c r="CD8" i="100"/>
  <c r="CI8" i="100"/>
  <c r="CN8" i="100"/>
  <c r="CT8" i="100"/>
  <c r="EK8" i="100" s="1"/>
  <c r="GC8" i="100" s="1"/>
  <c r="BJ8" i="100"/>
  <c r="BO8" i="100"/>
  <c r="BT8" i="100"/>
  <c r="BZ8" i="100"/>
  <c r="DQ8" i="100" s="1"/>
  <c r="FI8" i="100" s="1"/>
  <c r="CE8" i="100"/>
  <c r="CJ8" i="100"/>
  <c r="CP8" i="100"/>
  <c r="CU8" i="100"/>
  <c r="CV57" i="100"/>
  <c r="CR57" i="100"/>
  <c r="CF57" i="100"/>
  <c r="CB58" i="100"/>
  <c r="BX59" i="100"/>
  <c r="BT59" i="100"/>
  <c r="CD28" i="100"/>
  <c r="BN26" i="100"/>
  <c r="BW22" i="100"/>
  <c r="BT17" i="100"/>
  <c r="BM15" i="100"/>
  <c r="CW7" i="100"/>
  <c r="CS7" i="100"/>
  <c r="CO7" i="100"/>
  <c r="CK7" i="100"/>
  <c r="CG7" i="100"/>
  <c r="CC7" i="100"/>
  <c r="BY7" i="100"/>
  <c r="BU7" i="100"/>
  <c r="BQ7" i="100"/>
  <c r="BM7" i="100"/>
  <c r="CP64" i="100"/>
  <c r="CL64" i="100"/>
  <c r="BP64" i="100"/>
  <c r="BL64" i="100"/>
  <c r="CP63" i="100"/>
  <c r="CL63" i="100"/>
  <c r="BP63" i="100"/>
  <c r="BL63" i="100"/>
  <c r="CP60" i="100"/>
  <c r="CL60" i="100"/>
  <c r="BP60" i="100"/>
  <c r="BL60" i="100"/>
  <c r="CP59" i="100"/>
  <c r="CL59" i="100"/>
  <c r="BP59" i="100"/>
  <c r="BL59" i="100"/>
  <c r="CP56" i="100"/>
  <c r="CL56" i="100"/>
  <c r="BP56" i="100"/>
  <c r="BL56" i="100"/>
  <c r="CP55" i="100"/>
  <c r="CL55" i="100"/>
  <c r="BP55" i="100"/>
  <c r="BL55" i="100"/>
  <c r="CP52" i="100"/>
  <c r="CL52" i="100"/>
  <c r="BP52" i="100"/>
  <c r="BL52" i="100"/>
  <c r="CP51" i="100"/>
  <c r="CL51" i="100"/>
  <c r="BP51" i="100"/>
  <c r="BL51" i="100"/>
  <c r="CP48" i="100"/>
  <c r="CL48" i="100"/>
  <c r="BP48" i="100"/>
  <c r="BL48" i="100"/>
  <c r="CP47" i="100"/>
  <c r="CL47" i="100"/>
  <c r="BP47" i="100"/>
  <c r="BL47" i="100"/>
  <c r="CP44" i="100"/>
  <c r="CL44" i="100"/>
  <c r="BP44" i="100"/>
  <c r="BL44" i="100"/>
  <c r="CP43" i="100"/>
  <c r="CL43" i="100"/>
  <c r="BP43" i="100"/>
  <c r="BL43" i="100"/>
  <c r="CP40" i="100"/>
  <c r="CL40" i="100"/>
  <c r="BP40" i="100"/>
  <c r="BL40" i="100"/>
  <c r="CP39" i="100"/>
  <c r="CL39" i="100"/>
  <c r="BP39" i="100"/>
  <c r="BL39" i="100"/>
  <c r="CU36" i="100"/>
  <c r="CQ36" i="100"/>
  <c r="BZ36" i="100"/>
  <c r="BV36" i="100"/>
  <c r="BR36" i="100"/>
  <c r="BN36" i="100"/>
  <c r="BJ36" i="100"/>
  <c r="CV35" i="100"/>
  <c r="CR35" i="100"/>
  <c r="CA35" i="100"/>
  <c r="BW35" i="100"/>
  <c r="BS35" i="100"/>
  <c r="BO35" i="100"/>
  <c r="BK35" i="100"/>
  <c r="CU32" i="100"/>
  <c r="CQ32" i="100"/>
  <c r="BZ32" i="100"/>
  <c r="BV32" i="100"/>
  <c r="BR32" i="100"/>
  <c r="BN32" i="100"/>
  <c r="BJ32" i="100"/>
  <c r="CV31" i="100"/>
  <c r="CR31" i="100"/>
  <c r="CN31" i="100"/>
  <c r="CJ31" i="100"/>
  <c r="CB31" i="100"/>
  <c r="BX31" i="100"/>
  <c r="BT31" i="100"/>
  <c r="BP31" i="100"/>
  <c r="CX28" i="100"/>
  <c r="CT28" i="100"/>
  <c r="CP28" i="100"/>
  <c r="CL28" i="100"/>
  <c r="CH28" i="100"/>
  <c r="BZ28" i="100"/>
  <c r="BV28" i="100"/>
  <c r="BR28" i="100"/>
  <c r="BJ28" i="100"/>
  <c r="CV27" i="100"/>
  <c r="CR27" i="100"/>
  <c r="CN27" i="100"/>
  <c r="CJ27" i="100"/>
  <c r="CB27" i="100"/>
  <c r="BX27" i="100"/>
  <c r="BT27" i="100"/>
  <c r="BP27" i="100"/>
  <c r="CX24" i="100"/>
  <c r="CT24" i="100"/>
  <c r="CP24" i="100"/>
  <c r="CL24" i="100"/>
  <c r="CH24" i="100"/>
  <c r="CD24" i="100"/>
  <c r="BV24" i="100"/>
  <c r="BR24" i="100"/>
  <c r="BN24" i="100"/>
  <c r="BJ24" i="100"/>
  <c r="CV23" i="100"/>
  <c r="CR23" i="100"/>
  <c r="CN23" i="100"/>
  <c r="CJ23" i="100"/>
  <c r="CF23" i="100"/>
  <c r="CB23" i="100"/>
  <c r="BT23" i="100"/>
  <c r="BO23" i="100"/>
  <c r="CV20" i="100"/>
  <c r="CP20" i="100"/>
  <c r="CK20" i="100"/>
  <c r="CF20" i="100"/>
  <c r="BZ20" i="100"/>
  <c r="BU20" i="100"/>
  <c r="BL20" i="100"/>
  <c r="CV19" i="100"/>
  <c r="CQ19" i="100"/>
  <c r="CL19" i="100"/>
  <c r="CF19" i="100"/>
  <c r="CA19" i="100"/>
  <c r="CU16" i="100"/>
  <c r="BZ16" i="100"/>
  <c r="CP15" i="100"/>
  <c r="CX12" i="100"/>
  <c r="CB12" i="100"/>
  <c r="CS11" i="100"/>
  <c r="CR10" i="100"/>
  <c r="BW10" i="100"/>
  <c r="CQ8" i="100"/>
  <c r="BV8" i="100"/>
  <c r="BI23" i="100"/>
  <c r="BM23" i="100"/>
  <c r="BQ23" i="100"/>
  <c r="BI19" i="100"/>
  <c r="BM19" i="100"/>
  <c r="BU19" i="100"/>
  <c r="BY19" i="100"/>
  <c r="CC19" i="100"/>
  <c r="CG19" i="100"/>
  <c r="CK19" i="100"/>
  <c r="CO19" i="100"/>
  <c r="CS19" i="100"/>
  <c r="CW19" i="100"/>
  <c r="BJ19" i="100"/>
  <c r="BN19" i="100"/>
  <c r="BK19" i="100"/>
  <c r="BK15" i="100"/>
  <c r="BS15" i="100"/>
  <c r="BW15" i="100"/>
  <c r="CA15" i="100"/>
  <c r="CE15" i="100"/>
  <c r="CI15" i="100"/>
  <c r="CM15" i="100"/>
  <c r="CQ15" i="100"/>
  <c r="CU15" i="100"/>
  <c r="BQ15" i="100"/>
  <c r="BV15" i="100"/>
  <c r="CB15" i="100"/>
  <c r="CG15" i="100"/>
  <c r="CL15" i="100"/>
  <c r="CR15" i="100"/>
  <c r="CW15" i="100"/>
  <c r="BI15" i="100"/>
  <c r="BR15" i="100"/>
  <c r="BX15" i="100"/>
  <c r="CC15" i="100"/>
  <c r="CH15" i="100"/>
  <c r="CN15" i="100"/>
  <c r="CS15" i="100"/>
  <c r="CX15" i="100"/>
  <c r="BJ15" i="100"/>
  <c r="BT15" i="100"/>
  <c r="BY15" i="100"/>
  <c r="CD15" i="100"/>
  <c r="CJ15" i="100"/>
  <c r="CO15" i="100"/>
  <c r="CT15" i="100"/>
  <c r="BK11" i="100"/>
  <c r="BO11" i="100"/>
  <c r="BS11" i="100"/>
  <c r="BW11" i="100"/>
  <c r="CA11" i="100"/>
  <c r="CE11" i="100"/>
  <c r="CI11" i="100"/>
  <c r="CM11" i="100"/>
  <c r="CQ11" i="100"/>
  <c r="CU11" i="100"/>
  <c r="BI11" i="100"/>
  <c r="BN11" i="100"/>
  <c r="BT11" i="100"/>
  <c r="BY11" i="100"/>
  <c r="CD11" i="100"/>
  <c r="CJ11" i="100"/>
  <c r="CO11" i="100"/>
  <c r="CT11" i="100"/>
  <c r="BJ11" i="100"/>
  <c r="BP11" i="100"/>
  <c r="BU11" i="100"/>
  <c r="BZ11" i="100"/>
  <c r="CF11" i="100"/>
  <c r="CK11" i="100"/>
  <c r="CP11" i="100"/>
  <c r="CV11" i="100"/>
  <c r="BL11" i="100"/>
  <c r="BQ11" i="100"/>
  <c r="BV11" i="100"/>
  <c r="CB11" i="100"/>
  <c r="CG11" i="100"/>
  <c r="CL11" i="100"/>
  <c r="CR11" i="100"/>
  <c r="CW11" i="100"/>
  <c r="CU58" i="100"/>
  <c r="CQ56" i="100"/>
  <c r="CE58" i="100"/>
  <c r="CA56" i="100"/>
  <c r="BW57" i="100"/>
  <c r="BS56" i="100"/>
  <c r="CC27" i="100"/>
  <c r="BM29" i="100"/>
  <c r="BZ23" i="100"/>
  <c r="BS17" i="100"/>
  <c r="BL12" i="100"/>
  <c r="CV7" i="100"/>
  <c r="CR7" i="100"/>
  <c r="EI7" i="100" s="1"/>
  <c r="GA7" i="100" s="1"/>
  <c r="CN7" i="100"/>
  <c r="CJ7" i="100"/>
  <c r="EA7" i="100" s="1"/>
  <c r="FS7" i="100" s="1"/>
  <c r="CF7" i="100"/>
  <c r="DW7" i="100" s="1"/>
  <c r="FO7" i="100" s="1"/>
  <c r="CB7" i="100"/>
  <c r="DS7" i="100" s="1"/>
  <c r="FK7" i="100" s="1"/>
  <c r="BX7" i="100"/>
  <c r="BT7" i="100"/>
  <c r="DK7" i="100" s="1"/>
  <c r="FC7" i="100" s="1"/>
  <c r="BP7" i="100"/>
  <c r="BL7" i="100"/>
  <c r="CO64" i="100"/>
  <c r="CK64" i="100"/>
  <c r="BO64" i="100"/>
  <c r="BK64" i="100"/>
  <c r="CO63" i="100"/>
  <c r="CK63" i="100"/>
  <c r="BO63" i="100"/>
  <c r="BK63" i="100"/>
  <c r="CO60" i="100"/>
  <c r="CK60" i="100"/>
  <c r="BO60" i="100"/>
  <c r="BK60" i="100"/>
  <c r="CO59" i="100"/>
  <c r="CK59" i="100"/>
  <c r="BO59" i="100"/>
  <c r="BK59" i="100"/>
  <c r="CO56" i="100"/>
  <c r="CK56" i="100"/>
  <c r="BO56" i="100"/>
  <c r="BK56" i="100"/>
  <c r="CO55" i="100"/>
  <c r="CK55" i="100"/>
  <c r="BO55" i="100"/>
  <c r="BK55" i="100"/>
  <c r="CO52" i="100"/>
  <c r="CK52" i="100"/>
  <c r="BO52" i="100"/>
  <c r="BK52" i="100"/>
  <c r="CO51" i="100"/>
  <c r="CK51" i="100"/>
  <c r="BO51" i="100"/>
  <c r="BK51" i="100"/>
  <c r="CO48" i="100"/>
  <c r="CK48" i="100"/>
  <c r="BO48" i="100"/>
  <c r="BK48" i="100"/>
  <c r="CO47" i="100"/>
  <c r="CK47" i="100"/>
  <c r="BO47" i="100"/>
  <c r="BK47" i="100"/>
  <c r="CO44" i="100"/>
  <c r="CK44" i="100"/>
  <c r="BO44" i="100"/>
  <c r="BK44" i="100"/>
  <c r="CO43" i="100"/>
  <c r="CK43" i="100"/>
  <c r="BO43" i="100"/>
  <c r="BK43" i="100"/>
  <c r="CO40" i="100"/>
  <c r="CK40" i="100"/>
  <c r="BO40" i="100"/>
  <c r="BK40" i="100"/>
  <c r="CO39" i="100"/>
  <c r="CK39" i="100"/>
  <c r="BO39" i="100"/>
  <c r="BK39" i="100"/>
  <c r="CX36" i="100"/>
  <c r="CT36" i="100"/>
  <c r="CC36" i="100"/>
  <c r="BY36" i="100"/>
  <c r="BU36" i="100"/>
  <c r="BQ36" i="100"/>
  <c r="BM36" i="100"/>
  <c r="BI36" i="100"/>
  <c r="CU35" i="100"/>
  <c r="CQ35" i="100"/>
  <c r="BZ35" i="100"/>
  <c r="BV35" i="100"/>
  <c r="BR35" i="100"/>
  <c r="BN35" i="100"/>
  <c r="BJ35" i="100"/>
  <c r="CX32" i="100"/>
  <c r="CT32" i="100"/>
  <c r="CC32" i="100"/>
  <c r="BY32" i="100"/>
  <c r="BU32" i="100"/>
  <c r="BQ32" i="100"/>
  <c r="BM32" i="100"/>
  <c r="BI32" i="100"/>
  <c r="CU31" i="100"/>
  <c r="CQ31" i="100"/>
  <c r="CM31" i="100"/>
  <c r="CI31" i="100"/>
  <c r="CA31" i="100"/>
  <c r="BW31" i="100"/>
  <c r="BS31" i="100"/>
  <c r="BK31" i="100"/>
  <c r="CW28" i="100"/>
  <c r="CS28" i="100"/>
  <c r="CO28" i="100"/>
  <c r="CK28" i="100"/>
  <c r="CG28" i="100"/>
  <c r="BY28" i="100"/>
  <c r="BU28" i="100"/>
  <c r="BQ28" i="100"/>
  <c r="BI28" i="100"/>
  <c r="CU27" i="100"/>
  <c r="CQ27" i="100"/>
  <c r="CM27" i="100"/>
  <c r="CI27" i="100"/>
  <c r="CA27" i="100"/>
  <c r="BW27" i="100"/>
  <c r="BS27" i="100"/>
  <c r="BK27" i="100"/>
  <c r="CW24" i="100"/>
  <c r="CS24" i="100"/>
  <c r="CO24" i="100"/>
  <c r="CK24" i="100"/>
  <c r="CG24" i="100"/>
  <c r="CC24" i="100"/>
  <c r="BU24" i="100"/>
  <c r="BQ24" i="100"/>
  <c r="BM24" i="100"/>
  <c r="BI24" i="100"/>
  <c r="CU23" i="100"/>
  <c r="CQ23" i="100"/>
  <c r="CM23" i="100"/>
  <c r="CI23" i="100"/>
  <c r="CE23" i="100"/>
  <c r="CA23" i="100"/>
  <c r="BS23" i="100"/>
  <c r="BN23" i="100"/>
  <c r="CT20" i="100"/>
  <c r="CO20" i="100"/>
  <c r="CJ20" i="100"/>
  <c r="CD20" i="100"/>
  <c r="BY20" i="100"/>
  <c r="BP20" i="100"/>
  <c r="BJ20" i="100"/>
  <c r="CU19" i="100"/>
  <c r="CP19" i="100"/>
  <c r="CJ19" i="100"/>
  <c r="CE19" i="100"/>
  <c r="BZ19" i="100"/>
  <c r="BP19" i="100"/>
  <c r="CP16" i="100"/>
  <c r="BT16" i="100"/>
  <c r="CK15" i="100"/>
  <c r="BP15" i="100"/>
  <c r="CR12" i="100"/>
  <c r="BW12" i="100"/>
  <c r="CN11" i="100"/>
  <c r="BR11" i="100"/>
  <c r="CM10" i="100"/>
  <c r="CL8" i="100"/>
  <c r="BP8" i="100"/>
  <c r="DG9" i="100" s="1"/>
  <c r="EY9" i="100" s="1"/>
  <c r="BI10" i="100"/>
  <c r="BM10" i="100"/>
  <c r="BQ10" i="100"/>
  <c r="BU10" i="100"/>
  <c r="DL12" i="100" s="1"/>
  <c r="FD12" i="100" s="1"/>
  <c r="BY10" i="100"/>
  <c r="CC10" i="100"/>
  <c r="CG10" i="100"/>
  <c r="CK10" i="100"/>
  <c r="EB16" i="100" s="1"/>
  <c r="FT16" i="100" s="1"/>
  <c r="CO10" i="100"/>
  <c r="CS10" i="100"/>
  <c r="CW10" i="100"/>
  <c r="BN10" i="100"/>
  <c r="DE10" i="100" s="1"/>
  <c r="EW10" i="100" s="1"/>
  <c r="BS10" i="100"/>
  <c r="BX10" i="100"/>
  <c r="CD10" i="100"/>
  <c r="CI10" i="100"/>
  <c r="DZ14" i="100" s="1"/>
  <c r="FR14" i="100" s="1"/>
  <c r="CN10" i="100"/>
  <c r="CT10" i="100"/>
  <c r="BJ10" i="100"/>
  <c r="BO10" i="100"/>
  <c r="BT10" i="100"/>
  <c r="BZ10" i="100"/>
  <c r="CE10" i="100"/>
  <c r="CJ10" i="100"/>
  <c r="EA10" i="100" s="1"/>
  <c r="FS10" i="100" s="1"/>
  <c r="CP10" i="100"/>
  <c r="CU10" i="100"/>
  <c r="BK10" i="100"/>
  <c r="BP10" i="100"/>
  <c r="BV10" i="100"/>
  <c r="CA10" i="100"/>
  <c r="CF10" i="100"/>
  <c r="CL10" i="100"/>
  <c r="CQ10" i="100"/>
  <c r="CV10" i="100"/>
  <c r="CX57" i="100"/>
  <c r="CT57" i="100"/>
  <c r="CH57" i="100"/>
  <c r="CD57" i="100"/>
  <c r="BZ59" i="100"/>
  <c r="BV59" i="100"/>
  <c r="BR59" i="100"/>
  <c r="CF28" i="100"/>
  <c r="BL26" i="100"/>
  <c r="BY21" i="100"/>
  <c r="BR17" i="100"/>
  <c r="BO13" i="100"/>
  <c r="BI7" i="100"/>
  <c r="CU7" i="100"/>
  <c r="EL8" i="100" s="1"/>
  <c r="GD8" i="100" s="1"/>
  <c r="CQ7" i="100"/>
  <c r="CM7" i="100"/>
  <c r="ED9" i="100" s="1"/>
  <c r="FV9" i="100" s="1"/>
  <c r="CI7" i="100"/>
  <c r="DZ9" i="100" s="1"/>
  <c r="FR9" i="100" s="1"/>
  <c r="CE7" i="100"/>
  <c r="DV8" i="100" s="1"/>
  <c r="FN8" i="100" s="1"/>
  <c r="CA7" i="100"/>
  <c r="BW7" i="100"/>
  <c r="DN11" i="100" s="1"/>
  <c r="FF11" i="100" s="1"/>
  <c r="BS7" i="100"/>
  <c r="BO7" i="100"/>
  <c r="DF8" i="100" s="1"/>
  <c r="EX8" i="100" s="1"/>
  <c r="CN64" i="100"/>
  <c r="CJ64" i="100"/>
  <c r="BN64" i="100"/>
  <c r="CN63" i="100"/>
  <c r="CJ63" i="100"/>
  <c r="BN63" i="100"/>
  <c r="CN60" i="100"/>
  <c r="CJ60" i="100"/>
  <c r="BN60" i="100"/>
  <c r="CN59" i="100"/>
  <c r="CJ59" i="100"/>
  <c r="BN59" i="100"/>
  <c r="CN56" i="100"/>
  <c r="CJ56" i="100"/>
  <c r="BN56" i="100"/>
  <c r="CN55" i="100"/>
  <c r="CJ55" i="100"/>
  <c r="BN55" i="100"/>
  <c r="CN52" i="100"/>
  <c r="CJ52" i="100"/>
  <c r="BN52" i="100"/>
  <c r="CN51" i="100"/>
  <c r="CJ51" i="100"/>
  <c r="BN51" i="100"/>
  <c r="CN48" i="100"/>
  <c r="CJ48" i="100"/>
  <c r="BN48" i="100"/>
  <c r="CN47" i="100"/>
  <c r="CJ47" i="100"/>
  <c r="BN47" i="100"/>
  <c r="CN44" i="100"/>
  <c r="CJ44" i="100"/>
  <c r="BN44" i="100"/>
  <c r="CN43" i="100"/>
  <c r="CJ43" i="100"/>
  <c r="BN43" i="100"/>
  <c r="CN40" i="100"/>
  <c r="CJ40" i="100"/>
  <c r="BN40" i="100"/>
  <c r="CN39" i="100"/>
  <c r="CJ39" i="100"/>
  <c r="BN39" i="100"/>
  <c r="CW36" i="100"/>
  <c r="CS36" i="100"/>
  <c r="CB36" i="100"/>
  <c r="BX36" i="100"/>
  <c r="BT36" i="100"/>
  <c r="BP36" i="100"/>
  <c r="CX35" i="100"/>
  <c r="CT35" i="100"/>
  <c r="CC35" i="100"/>
  <c r="BY35" i="100"/>
  <c r="BU35" i="100"/>
  <c r="BQ35" i="100"/>
  <c r="BM35" i="100"/>
  <c r="CW32" i="100"/>
  <c r="CS32" i="100"/>
  <c r="CB32" i="100"/>
  <c r="BX32" i="100"/>
  <c r="BT32" i="100"/>
  <c r="BP32" i="100"/>
  <c r="CX31" i="100"/>
  <c r="CT31" i="100"/>
  <c r="CP31" i="100"/>
  <c r="CL31" i="100"/>
  <c r="CH31" i="100"/>
  <c r="BZ31" i="100"/>
  <c r="BV31" i="100"/>
  <c r="BR31" i="100"/>
  <c r="CV28" i="100"/>
  <c r="CR28" i="100"/>
  <c r="CN28" i="100"/>
  <c r="CJ28" i="100"/>
  <c r="CB28" i="100"/>
  <c r="BX28" i="100"/>
  <c r="BT28" i="100"/>
  <c r="CX27" i="100"/>
  <c r="CT27" i="100"/>
  <c r="CP27" i="100"/>
  <c r="CL27" i="100"/>
  <c r="CH27" i="100"/>
  <c r="BZ27" i="100"/>
  <c r="BV27" i="100"/>
  <c r="BR27" i="100"/>
  <c r="CV24" i="100"/>
  <c r="CR24" i="100"/>
  <c r="CN24" i="100"/>
  <c r="CJ24" i="100"/>
  <c r="CF24" i="100"/>
  <c r="CB24" i="100"/>
  <c r="BT24" i="100"/>
  <c r="BP24" i="100"/>
  <c r="CX23" i="100"/>
  <c r="CT23" i="100"/>
  <c r="CP23" i="100"/>
  <c r="CL23" i="100"/>
  <c r="CH23" i="100"/>
  <c r="CD23" i="100"/>
  <c r="BV23" i="100"/>
  <c r="BR23" i="100"/>
  <c r="BL23" i="100"/>
  <c r="CX20" i="100"/>
  <c r="CS20" i="100"/>
  <c r="CN20" i="100"/>
  <c r="CH20" i="100"/>
  <c r="CC20" i="100"/>
  <c r="BX20" i="100"/>
  <c r="BN20" i="100"/>
  <c r="BI20" i="100"/>
  <c r="CT19" i="100"/>
  <c r="CN19" i="100"/>
  <c r="CI19" i="100"/>
  <c r="CD19" i="100"/>
  <c r="BX19" i="100"/>
  <c r="BO19" i="100"/>
  <c r="CJ16" i="100"/>
  <c r="BK16" i="100"/>
  <c r="CF15" i="100"/>
  <c r="CM12" i="100"/>
  <c r="ED25" i="100" s="1"/>
  <c r="FV25" i="100" s="1"/>
  <c r="BR12" i="100"/>
  <c r="CH11" i="100"/>
  <c r="BM11" i="100"/>
  <c r="CH10" i="100"/>
  <c r="DY10" i="100" s="1"/>
  <c r="FQ10" i="100" s="1"/>
  <c r="BL10" i="100"/>
  <c r="CF8" i="100"/>
  <c r="BK8" i="100"/>
  <c r="CF29" i="100"/>
  <c r="CF30" i="100"/>
  <c r="CF26" i="100"/>
  <c r="CF31" i="100"/>
  <c r="CF27" i="100"/>
  <c r="CE31" i="100"/>
  <c r="CE30" i="100"/>
  <c r="CE29" i="100"/>
  <c r="CE28" i="100"/>
  <c r="CE27" i="100"/>
  <c r="CD31" i="100"/>
  <c r="CD27" i="100"/>
  <c r="CD30" i="100"/>
  <c r="CD26" i="100"/>
  <c r="CD29" i="100"/>
  <c r="CC30" i="100"/>
  <c r="CC28" i="100"/>
  <c r="CC26" i="100"/>
  <c r="CC31" i="100"/>
  <c r="CC29" i="100"/>
  <c r="BO28" i="100"/>
  <c r="BO29" i="100"/>
  <c r="BO30" i="100"/>
  <c r="BO26" i="100"/>
  <c r="BO31" i="100"/>
  <c r="BN31" i="100"/>
  <c r="BN30" i="100"/>
  <c r="BN29" i="100"/>
  <c r="BN28" i="100"/>
  <c r="BN27" i="100"/>
  <c r="BM28" i="100"/>
  <c r="BM31" i="100"/>
  <c r="BM27" i="100"/>
  <c r="BM30" i="100"/>
  <c r="BM26" i="100"/>
  <c r="BL31" i="100"/>
  <c r="BL29" i="100"/>
  <c r="BL27" i="100"/>
  <c r="BL30" i="100"/>
  <c r="BL28" i="100"/>
  <c r="BZ24" i="100"/>
  <c r="BZ25" i="100"/>
  <c r="BZ21" i="100"/>
  <c r="BZ22" i="100"/>
  <c r="BY25" i="100"/>
  <c r="BY24" i="100"/>
  <c r="BY23" i="100"/>
  <c r="BY22" i="100"/>
  <c r="BX22" i="100"/>
  <c r="BX25" i="100"/>
  <c r="BX21" i="100"/>
  <c r="BX24" i="100"/>
  <c r="BW25" i="100"/>
  <c r="BW23" i="100"/>
  <c r="BW21" i="100"/>
  <c r="BW24" i="100"/>
  <c r="BT18" i="100"/>
  <c r="BT19" i="100"/>
  <c r="BT20" i="100"/>
  <c r="BS20" i="100"/>
  <c r="BS19" i="100"/>
  <c r="BS18" i="100"/>
  <c r="BR20" i="100"/>
  <c r="BR19" i="100"/>
  <c r="BR18" i="100"/>
  <c r="BQ20" i="100"/>
  <c r="BQ18" i="100"/>
  <c r="BQ19" i="100"/>
  <c r="BO14" i="100"/>
  <c r="BO15" i="100"/>
  <c r="BO16" i="100"/>
  <c r="BO12" i="100"/>
  <c r="BN16" i="100"/>
  <c r="BN15" i="100"/>
  <c r="BN14" i="100"/>
  <c r="BN13" i="100"/>
  <c r="BM14" i="100"/>
  <c r="BM13" i="100"/>
  <c r="BM16" i="100"/>
  <c r="BM12" i="100"/>
  <c r="BL15" i="100"/>
  <c r="BL13" i="100"/>
  <c r="DC13" i="100" s="1"/>
  <c r="EU13" i="100" s="1"/>
  <c r="BL16" i="100"/>
  <c r="BL14" i="100"/>
  <c r="EE9" i="100"/>
  <c r="FW9" i="100" s="1"/>
  <c r="EE13" i="100"/>
  <c r="FW13" i="100" s="1"/>
  <c r="EE8" i="100"/>
  <c r="FW8" i="100" s="1"/>
  <c r="DO18" i="100"/>
  <c r="FG18" i="100" s="1"/>
  <c r="DO8" i="100"/>
  <c r="FG8" i="100" s="1"/>
  <c r="EO8" i="100"/>
  <c r="GG8" i="100" s="1"/>
  <c r="EO10" i="100"/>
  <c r="GG10" i="100" s="1"/>
  <c r="EO12" i="100"/>
  <c r="GG12" i="100" s="1"/>
  <c r="EO14" i="100"/>
  <c r="GG14" i="100" s="1"/>
  <c r="EO9" i="100"/>
  <c r="GG9" i="100" s="1"/>
  <c r="EO11" i="100"/>
  <c r="GG11" i="100" s="1"/>
  <c r="EO19" i="100"/>
  <c r="GG19" i="100" s="1"/>
  <c r="EO13" i="100"/>
  <c r="GG13" i="100" s="1"/>
  <c r="EO15" i="100"/>
  <c r="GG15" i="100" s="1"/>
  <c r="EO7" i="100"/>
  <c r="GG7" i="100" s="1"/>
  <c r="EG8" i="100"/>
  <c r="FY8" i="100" s="1"/>
  <c r="EG9" i="100"/>
  <c r="FY9" i="100" s="1"/>
  <c r="EG7" i="100"/>
  <c r="FY7" i="100" s="1"/>
  <c r="DY8" i="100"/>
  <c r="FQ8" i="100" s="1"/>
  <c r="DY9" i="100"/>
  <c r="FQ9" i="100" s="1"/>
  <c r="DY7" i="100"/>
  <c r="FQ7" i="100" s="1"/>
  <c r="DQ9" i="100"/>
  <c r="FI9" i="100" s="1"/>
  <c r="DQ7" i="100"/>
  <c r="FI7" i="100" s="1"/>
  <c r="EM18" i="100"/>
  <c r="GE18" i="100" s="1"/>
  <c r="EK18" i="100"/>
  <c r="GC18" i="100" s="1"/>
  <c r="EK7" i="100"/>
  <c r="GC7" i="100" s="1"/>
  <c r="EC8" i="100"/>
  <c r="FU8" i="100" s="1"/>
  <c r="EC9" i="100"/>
  <c r="FU9" i="100" s="1"/>
  <c r="EC7" i="100"/>
  <c r="FU7" i="100" s="1"/>
  <c r="DU8" i="100"/>
  <c r="FM8" i="100" s="1"/>
  <c r="DU10" i="100"/>
  <c r="FM10" i="100" s="1"/>
  <c r="DU14" i="100"/>
  <c r="FM14" i="100" s="1"/>
  <c r="DU11" i="100"/>
  <c r="FM11" i="100" s="1"/>
  <c r="DU16" i="100"/>
  <c r="FM16" i="100" s="1"/>
  <c r="DU9" i="100"/>
  <c r="FM9" i="100" s="1"/>
  <c r="DU7" i="100"/>
  <c r="FM7" i="100" s="1"/>
  <c r="DM9" i="100"/>
  <c r="FE9" i="100" s="1"/>
  <c r="DM7" i="100"/>
  <c r="FE7" i="100" s="1"/>
  <c r="DI8" i="100"/>
  <c r="FA8" i="100" s="1"/>
  <c r="DI10" i="100"/>
  <c r="FA10" i="100" s="1"/>
  <c r="DI9" i="100"/>
  <c r="FA9" i="100" s="1"/>
  <c r="DI7" i="100"/>
  <c r="FA7" i="100" s="1"/>
  <c r="DE8" i="100"/>
  <c r="EW8" i="100" s="1"/>
  <c r="DE9" i="100"/>
  <c r="EW9" i="100" s="1"/>
  <c r="DE7" i="100"/>
  <c r="EW7" i="100" s="1"/>
  <c r="DA8" i="100"/>
  <c r="ES8" i="100" s="1"/>
  <c r="DA14" i="100"/>
  <c r="ES14" i="100" s="1"/>
  <c r="DA16" i="100"/>
  <c r="ES16" i="100" s="1"/>
  <c r="DA9" i="100"/>
  <c r="ES9" i="100" s="1"/>
  <c r="DA11" i="100"/>
  <c r="ES11" i="100" s="1"/>
  <c r="DA46" i="100"/>
  <c r="ES46" i="100" s="1"/>
  <c r="DA7" i="100"/>
  <c r="ES7" i="100" s="1"/>
  <c r="EN8" i="100"/>
  <c r="GF8" i="100" s="1"/>
  <c r="EN18" i="100"/>
  <c r="GF18" i="100" s="1"/>
  <c r="EN7" i="100"/>
  <c r="GF7" i="100" s="1"/>
  <c r="EJ7" i="100"/>
  <c r="GB7" i="100" s="1"/>
  <c r="EF8" i="100"/>
  <c r="FX8" i="100" s="1"/>
  <c r="EF9" i="100"/>
  <c r="FX9" i="100" s="1"/>
  <c r="EF27" i="100"/>
  <c r="FX27" i="100" s="1"/>
  <c r="EF7" i="100"/>
  <c r="FX7" i="100" s="1"/>
  <c r="EB8" i="100"/>
  <c r="FT8" i="100" s="1"/>
  <c r="EB9" i="100"/>
  <c r="FT9" i="100" s="1"/>
  <c r="EB7" i="100"/>
  <c r="FT7" i="100" s="1"/>
  <c r="DX14" i="100"/>
  <c r="FP14" i="100" s="1"/>
  <c r="DX17" i="100"/>
  <c r="FP17" i="100" s="1"/>
  <c r="DX26" i="100"/>
  <c r="FP26" i="100" s="1"/>
  <c r="DT13" i="100"/>
  <c r="FL13" i="100" s="1"/>
  <c r="DT18" i="100"/>
  <c r="FL18" i="100" s="1"/>
  <c r="DT7" i="100"/>
  <c r="FL7" i="100" s="1"/>
  <c r="DP8" i="100"/>
  <c r="FH8" i="100" s="1"/>
  <c r="DP10" i="100"/>
  <c r="FH10" i="100" s="1"/>
  <c r="DP9" i="100"/>
  <c r="FH9" i="100" s="1"/>
  <c r="DP13" i="100"/>
  <c r="FH13" i="100" s="1"/>
  <c r="DP7" i="100"/>
  <c r="FH7" i="100" s="1"/>
  <c r="DL8" i="100"/>
  <c r="FD8" i="100" s="1"/>
  <c r="DL9" i="100"/>
  <c r="FD9" i="100" s="1"/>
  <c r="DL11" i="100"/>
  <c r="FD11" i="100" s="1"/>
  <c r="DL7" i="100"/>
  <c r="FD7" i="100" s="1"/>
  <c r="DH8" i="100"/>
  <c r="EZ8" i="100" s="1"/>
  <c r="DD8" i="100"/>
  <c r="EV8" i="100" s="1"/>
  <c r="DD9" i="100"/>
  <c r="EV9" i="100" s="1"/>
  <c r="DD7" i="100"/>
  <c r="EV7" i="100" s="1"/>
  <c r="DK8" i="100"/>
  <c r="FC8" i="100" s="1"/>
  <c r="DC9" i="100"/>
  <c r="EU9" i="100" s="1"/>
  <c r="DC8" i="100"/>
  <c r="EU8" i="100" s="1"/>
  <c r="DC7" i="100"/>
  <c r="EU7" i="100" s="1"/>
  <c r="EI9" i="100"/>
  <c r="GA9" i="100" s="1"/>
  <c r="EI8" i="100"/>
  <c r="GA8" i="100" s="1"/>
  <c r="EI10" i="100"/>
  <c r="GA10" i="100" s="1"/>
  <c r="DS9" i="100"/>
  <c r="FK9" i="100" s="1"/>
  <c r="DS13" i="100"/>
  <c r="FK13" i="100" s="1"/>
  <c r="DS8" i="100"/>
  <c r="FK8" i="100" s="1"/>
  <c r="DS10" i="100"/>
  <c r="FK10" i="100" s="1"/>
  <c r="DS29" i="100"/>
  <c r="FK29" i="100" s="1"/>
  <c r="CZ8" i="100"/>
  <c r="ER8" i="100" s="1"/>
  <c r="CZ14" i="100"/>
  <c r="ER14" i="100" s="1"/>
  <c r="CZ9" i="100"/>
  <c r="ER9" i="100" s="1"/>
  <c r="EH10" i="100"/>
  <c r="FZ10" i="100" s="1"/>
  <c r="EH7" i="100"/>
  <c r="FZ7" i="100" s="1"/>
  <c r="ED11" i="100"/>
  <c r="FV11" i="100" s="1"/>
  <c r="ED13" i="100"/>
  <c r="FV13" i="100" s="1"/>
  <c r="ED8" i="100"/>
  <c r="FV8" i="100" s="1"/>
  <c r="ED16" i="100"/>
  <c r="FV16" i="100" s="1"/>
  <c r="ED17" i="100"/>
  <c r="FV17" i="100" s="1"/>
  <c r="ED21" i="100"/>
  <c r="FV21" i="100" s="1"/>
  <c r="DR9" i="100"/>
  <c r="FJ9" i="100" s="1"/>
  <c r="DR20" i="100"/>
  <c r="FJ20" i="100" s="1"/>
  <c r="DN14" i="100"/>
  <c r="FF14" i="100" s="1"/>
  <c r="DN16" i="100"/>
  <c r="FF16" i="100" s="1"/>
  <c r="DN7" i="100"/>
  <c r="FF7" i="100" s="1"/>
  <c r="DJ9" i="100"/>
  <c r="FB9" i="100" s="1"/>
  <c r="DJ8" i="100"/>
  <c r="FB8" i="100" s="1"/>
  <c r="DJ7" i="100"/>
  <c r="FB7" i="100" s="1"/>
  <c r="DB7" i="100"/>
  <c r="ET7" i="100" s="1"/>
  <c r="EE7" i="100"/>
  <c r="FW7" i="100" s="1"/>
  <c r="DO7" i="100"/>
  <c r="FG7" i="100" s="1"/>
  <c r="CV66" i="100"/>
  <c r="CR66" i="100"/>
  <c r="CF66" i="100"/>
  <c r="CB66" i="100"/>
  <c r="BX66" i="100"/>
  <c r="BT66" i="100"/>
  <c r="CX65" i="100"/>
  <c r="CT65" i="100"/>
  <c r="CH65" i="100"/>
  <c r="CD65" i="100"/>
  <c r="BZ65" i="100"/>
  <c r="BV65" i="100"/>
  <c r="BR65" i="100"/>
  <c r="CV64" i="100"/>
  <c r="CR64" i="100"/>
  <c r="CF64" i="100"/>
  <c r="CB64" i="100"/>
  <c r="BX64" i="100"/>
  <c r="BT64" i="100"/>
  <c r="CX63" i="100"/>
  <c r="CT63" i="100"/>
  <c r="CH63" i="100"/>
  <c r="CD63" i="100"/>
  <c r="BZ63" i="100"/>
  <c r="BV63" i="100"/>
  <c r="BR63" i="100"/>
  <c r="CV62" i="100"/>
  <c r="CR62" i="100"/>
  <c r="CF62" i="100"/>
  <c r="CB62" i="100"/>
  <c r="BX62" i="100"/>
  <c r="BT62" i="100"/>
  <c r="CX61" i="100"/>
  <c r="CT61" i="100"/>
  <c r="CH61" i="100"/>
  <c r="CD61" i="100"/>
  <c r="BZ61" i="100"/>
  <c r="BV61" i="100"/>
  <c r="BR61" i="100"/>
  <c r="CV60" i="100"/>
  <c r="CR60" i="100"/>
  <c r="CF60" i="100"/>
  <c r="CB60" i="100"/>
  <c r="BX60" i="100"/>
  <c r="BT60" i="100"/>
  <c r="CX59" i="100"/>
  <c r="CT59" i="100"/>
  <c r="CH59" i="100"/>
  <c r="CD59" i="100"/>
  <c r="CV58" i="100"/>
  <c r="CR58" i="100"/>
  <c r="CF58" i="100"/>
  <c r="BX58" i="100"/>
  <c r="BT58" i="100"/>
  <c r="BS57" i="100"/>
  <c r="CU56" i="100"/>
  <c r="CE56" i="100"/>
  <c r="BW56" i="100"/>
  <c r="CX38" i="100"/>
  <c r="CX40" i="100"/>
  <c r="CX42" i="100"/>
  <c r="CX44" i="100"/>
  <c r="CX46" i="100"/>
  <c r="CX39" i="100"/>
  <c r="CX41" i="100"/>
  <c r="CX43" i="100"/>
  <c r="CX45" i="100"/>
  <c r="CX48" i="100"/>
  <c r="CX50" i="100"/>
  <c r="CX52" i="100"/>
  <c r="CX54" i="100"/>
  <c r="CX56" i="100"/>
  <c r="CX47" i="100"/>
  <c r="CX49" i="100"/>
  <c r="CX51" i="100"/>
  <c r="CX53" i="100"/>
  <c r="CX55" i="100"/>
  <c r="CT38" i="100"/>
  <c r="CT40" i="100"/>
  <c r="CT42" i="100"/>
  <c r="CT44" i="100"/>
  <c r="CT46" i="100"/>
  <c r="CT39" i="100"/>
  <c r="CT41" i="100"/>
  <c r="CT43" i="100"/>
  <c r="CT45" i="100"/>
  <c r="CT47" i="100"/>
  <c r="CT48" i="100"/>
  <c r="CT50" i="100"/>
  <c r="CT52" i="100"/>
  <c r="CT54" i="100"/>
  <c r="CT56" i="100"/>
  <c r="CT49" i="100"/>
  <c r="CT51" i="100"/>
  <c r="CT53" i="100"/>
  <c r="CT55" i="100"/>
  <c r="CH38" i="100"/>
  <c r="CH40" i="100"/>
  <c r="CH42" i="100"/>
  <c r="CH44" i="100"/>
  <c r="CH46" i="100"/>
  <c r="CH39" i="100"/>
  <c r="CH41" i="100"/>
  <c r="CH43" i="100"/>
  <c r="CH45" i="100"/>
  <c r="CH47" i="100"/>
  <c r="CH48" i="100"/>
  <c r="CH50" i="100"/>
  <c r="CH52" i="100"/>
  <c r="CH54" i="100"/>
  <c r="CH56" i="100"/>
  <c r="CH49" i="100"/>
  <c r="CH51" i="100"/>
  <c r="CH53" i="100"/>
  <c r="CH55" i="100"/>
  <c r="CD38" i="100"/>
  <c r="CD40" i="100"/>
  <c r="CD42" i="100"/>
  <c r="CD44" i="100"/>
  <c r="CD46" i="100"/>
  <c r="CD39" i="100"/>
  <c r="CD41" i="100"/>
  <c r="CD43" i="100"/>
  <c r="CD45" i="100"/>
  <c r="CD47" i="100"/>
  <c r="CD48" i="100"/>
  <c r="CD50" i="100"/>
  <c r="CD52" i="100"/>
  <c r="CD54" i="100"/>
  <c r="CD56" i="100"/>
  <c r="CD49" i="100"/>
  <c r="CD51" i="100"/>
  <c r="CD53" i="100"/>
  <c r="CD55" i="100"/>
  <c r="BZ38" i="100"/>
  <c r="BZ40" i="100"/>
  <c r="BZ42" i="100"/>
  <c r="BZ44" i="100"/>
  <c r="BZ46" i="100"/>
  <c r="BZ39" i="100"/>
  <c r="BZ41" i="100"/>
  <c r="BZ43" i="100"/>
  <c r="BZ45" i="100"/>
  <c r="BZ47" i="100"/>
  <c r="BZ48" i="100"/>
  <c r="BZ50" i="100"/>
  <c r="BZ52" i="100"/>
  <c r="BZ54" i="100"/>
  <c r="BZ56" i="100"/>
  <c r="BZ49" i="100"/>
  <c r="BZ51" i="100"/>
  <c r="BZ53" i="100"/>
  <c r="BZ55" i="100"/>
  <c r="BV38" i="100"/>
  <c r="BV40" i="100"/>
  <c r="BV42" i="100"/>
  <c r="BV44" i="100"/>
  <c r="BV46" i="100"/>
  <c r="BV39" i="100"/>
  <c r="BV41" i="100"/>
  <c r="BV43" i="100"/>
  <c r="BV45" i="100"/>
  <c r="BV47" i="100"/>
  <c r="BV48" i="100"/>
  <c r="BV50" i="100"/>
  <c r="BV52" i="100"/>
  <c r="BV54" i="100"/>
  <c r="BV56" i="100"/>
  <c r="BV49" i="100"/>
  <c r="BV51" i="100"/>
  <c r="BV53" i="100"/>
  <c r="BV55" i="100"/>
  <c r="BR38" i="100"/>
  <c r="BR40" i="100"/>
  <c r="BR42" i="100"/>
  <c r="BR44" i="100"/>
  <c r="BR46" i="100"/>
  <c r="BR39" i="100"/>
  <c r="BR41" i="100"/>
  <c r="BR43" i="100"/>
  <c r="BR45" i="100"/>
  <c r="BR47" i="100"/>
  <c r="BR48" i="100"/>
  <c r="BR50" i="100"/>
  <c r="BR52" i="100"/>
  <c r="BR54" i="100"/>
  <c r="BR56" i="100"/>
  <c r="BR49" i="100"/>
  <c r="BR51" i="100"/>
  <c r="BR53" i="100"/>
  <c r="BR55" i="100"/>
  <c r="CO32" i="100"/>
  <c r="CO34" i="100"/>
  <c r="CO36" i="100"/>
  <c r="CO33" i="100"/>
  <c r="CO35" i="100"/>
  <c r="CO37" i="100"/>
  <c r="CK32" i="100"/>
  <c r="CK34" i="100"/>
  <c r="CK36" i="100"/>
  <c r="CK33" i="100"/>
  <c r="CK35" i="100"/>
  <c r="CK37" i="100"/>
  <c r="CG32" i="100"/>
  <c r="CG34" i="100"/>
  <c r="CG36" i="100"/>
  <c r="CG33" i="100"/>
  <c r="CG35" i="100"/>
  <c r="CG37" i="100"/>
  <c r="CW38" i="100"/>
  <c r="CW40" i="100"/>
  <c r="CW42" i="100"/>
  <c r="CW44" i="100"/>
  <c r="CW46" i="100"/>
  <c r="CW39" i="100"/>
  <c r="CW48" i="100"/>
  <c r="CW50" i="100"/>
  <c r="CW52" i="100"/>
  <c r="CW54" i="100"/>
  <c r="CW41" i="100"/>
  <c r="CW43" i="100"/>
  <c r="CW47" i="100"/>
  <c r="CW49" i="100"/>
  <c r="CW51" i="100"/>
  <c r="CW53" i="100"/>
  <c r="CW45" i="100"/>
  <c r="CS38" i="100"/>
  <c r="CS40" i="100"/>
  <c r="CS42" i="100"/>
  <c r="CS44" i="100"/>
  <c r="CS46" i="100"/>
  <c r="CS41" i="100"/>
  <c r="CS47" i="100"/>
  <c r="CS48" i="100"/>
  <c r="CS50" i="100"/>
  <c r="CS52" i="100"/>
  <c r="CS54" i="100"/>
  <c r="CS43" i="100"/>
  <c r="CS45" i="100"/>
  <c r="CS49" i="100"/>
  <c r="CS51" i="100"/>
  <c r="CS53" i="100"/>
  <c r="CS39" i="100"/>
  <c r="CG38" i="100"/>
  <c r="CG40" i="100"/>
  <c r="CG42" i="100"/>
  <c r="CG44" i="100"/>
  <c r="CG46" i="100"/>
  <c r="CG43" i="100"/>
  <c r="CG48" i="100"/>
  <c r="CG50" i="100"/>
  <c r="CG52" i="100"/>
  <c r="CG54" i="100"/>
  <c r="CG45" i="100"/>
  <c r="CG39" i="100"/>
  <c r="CG47" i="100"/>
  <c r="CG49" i="100"/>
  <c r="CG51" i="100"/>
  <c r="CG53" i="100"/>
  <c r="CG55" i="100"/>
  <c r="CG41" i="100"/>
  <c r="CC38" i="100"/>
  <c r="CC40" i="100"/>
  <c r="CC42" i="100"/>
  <c r="CC44" i="100"/>
  <c r="CC46" i="100"/>
  <c r="CC45" i="100"/>
  <c r="CC48" i="100"/>
  <c r="CC50" i="100"/>
  <c r="CC52" i="100"/>
  <c r="CC54" i="100"/>
  <c r="CC39" i="100"/>
  <c r="CC47" i="100"/>
  <c r="CC41" i="100"/>
  <c r="CC49" i="100"/>
  <c r="CC51" i="100"/>
  <c r="CC53" i="100"/>
  <c r="CC55" i="100"/>
  <c r="CC43" i="100"/>
  <c r="BY38" i="100"/>
  <c r="BY40" i="100"/>
  <c r="BY42" i="100"/>
  <c r="BY44" i="100"/>
  <c r="BY46" i="100"/>
  <c r="BY39" i="100"/>
  <c r="BY47" i="100"/>
  <c r="BY48" i="100"/>
  <c r="BY50" i="100"/>
  <c r="BY52" i="100"/>
  <c r="BY54" i="100"/>
  <c r="BY41" i="100"/>
  <c r="BY43" i="100"/>
  <c r="BY49" i="100"/>
  <c r="BY51" i="100"/>
  <c r="BY53" i="100"/>
  <c r="BY55" i="100"/>
  <c r="BY45" i="100"/>
  <c r="BU38" i="100"/>
  <c r="BU40" i="100"/>
  <c r="BU42" i="100"/>
  <c r="BU44" i="100"/>
  <c r="BU46" i="100"/>
  <c r="BU41" i="100"/>
  <c r="BU48" i="100"/>
  <c r="BU50" i="100"/>
  <c r="BU52" i="100"/>
  <c r="BU54" i="100"/>
  <c r="BU43" i="100"/>
  <c r="BU45" i="100"/>
  <c r="BU49" i="100"/>
  <c r="BU51" i="100"/>
  <c r="BU53" i="100"/>
  <c r="BU55" i="100"/>
  <c r="BU39" i="100"/>
  <c r="BU47" i="100"/>
  <c r="BQ38" i="100"/>
  <c r="BQ40" i="100"/>
  <c r="BQ42" i="100"/>
  <c r="BQ44" i="100"/>
  <c r="BQ46" i="100"/>
  <c r="BQ43" i="100"/>
  <c r="BQ48" i="100"/>
  <c r="BQ50" i="100"/>
  <c r="BQ52" i="100"/>
  <c r="BQ54" i="100"/>
  <c r="BQ45" i="100"/>
  <c r="BQ39" i="100"/>
  <c r="BQ47" i="100"/>
  <c r="BQ49" i="100"/>
  <c r="BQ51" i="100"/>
  <c r="BQ53" i="100"/>
  <c r="BQ55" i="100"/>
  <c r="BQ41" i="100"/>
  <c r="CN33" i="100"/>
  <c r="CN35" i="100"/>
  <c r="CN37" i="100"/>
  <c r="CN32" i="100"/>
  <c r="CN34" i="100"/>
  <c r="CN36" i="100"/>
  <c r="CJ33" i="100"/>
  <c r="CJ35" i="100"/>
  <c r="CJ37" i="100"/>
  <c r="CJ32" i="100"/>
  <c r="CJ34" i="100"/>
  <c r="CJ36" i="100"/>
  <c r="CF33" i="100"/>
  <c r="CF35" i="100"/>
  <c r="CF37" i="100"/>
  <c r="CF32" i="100"/>
  <c r="CF34" i="100"/>
  <c r="CF36" i="100"/>
  <c r="CU66" i="100"/>
  <c r="CQ66" i="100"/>
  <c r="CE66" i="100"/>
  <c r="CA66" i="100"/>
  <c r="BW66" i="100"/>
  <c r="BS66" i="100"/>
  <c r="CW65" i="100"/>
  <c r="CS65" i="100"/>
  <c r="CG65" i="100"/>
  <c r="CC65" i="100"/>
  <c r="BY65" i="100"/>
  <c r="BU65" i="100"/>
  <c r="BQ65" i="100"/>
  <c r="CU64" i="100"/>
  <c r="CQ64" i="100"/>
  <c r="CE64" i="100"/>
  <c r="CA64" i="100"/>
  <c r="BW64" i="100"/>
  <c r="BS64" i="100"/>
  <c r="CW63" i="100"/>
  <c r="CS63" i="100"/>
  <c r="CG63" i="100"/>
  <c r="CC63" i="100"/>
  <c r="BY63" i="100"/>
  <c r="BU63" i="100"/>
  <c r="BQ63" i="100"/>
  <c r="CU62" i="100"/>
  <c r="CQ62" i="100"/>
  <c r="CE62" i="100"/>
  <c r="CA62" i="100"/>
  <c r="BW62" i="100"/>
  <c r="BS62" i="100"/>
  <c r="CW61" i="100"/>
  <c r="CS61" i="100"/>
  <c r="CG61" i="100"/>
  <c r="CC61" i="100"/>
  <c r="BY61" i="100"/>
  <c r="BU61" i="100"/>
  <c r="BQ61" i="100"/>
  <c r="CU60" i="100"/>
  <c r="CQ60" i="100"/>
  <c r="CE60" i="100"/>
  <c r="CA60" i="100"/>
  <c r="BW60" i="100"/>
  <c r="BS60" i="100"/>
  <c r="CW59" i="100"/>
  <c r="CS59" i="100"/>
  <c r="CG59" i="100"/>
  <c r="CC59" i="100"/>
  <c r="BY59" i="100"/>
  <c r="BU59" i="100"/>
  <c r="BQ59" i="100"/>
  <c r="CQ58" i="100"/>
  <c r="CA58" i="100"/>
  <c r="BW58" i="100"/>
  <c r="BS58" i="100"/>
  <c r="CW57" i="100"/>
  <c r="CS57" i="100"/>
  <c r="CG57" i="100"/>
  <c r="CC57" i="100"/>
  <c r="BR57" i="100"/>
  <c r="CS56" i="100"/>
  <c r="CC56" i="100"/>
  <c r="BU56" i="100"/>
  <c r="CS55" i="100"/>
  <c r="CB39" i="100"/>
  <c r="CB41" i="100"/>
  <c r="CB43" i="100"/>
  <c r="CB45" i="100"/>
  <c r="CB47" i="100"/>
  <c r="CB38" i="100"/>
  <c r="CB40" i="100"/>
  <c r="CB42" i="100"/>
  <c r="CB44" i="100"/>
  <c r="CB46" i="100"/>
  <c r="CB49" i="100"/>
  <c r="CB51" i="100"/>
  <c r="CB53" i="100"/>
  <c r="CB55" i="100"/>
  <c r="CB57" i="100"/>
  <c r="CB48" i="100"/>
  <c r="CB50" i="100"/>
  <c r="CB52" i="100"/>
  <c r="CB54" i="100"/>
  <c r="CB56" i="100"/>
  <c r="CI33" i="100"/>
  <c r="CI35" i="100"/>
  <c r="CI37" i="100"/>
  <c r="CI32" i="100"/>
  <c r="CI34" i="100"/>
  <c r="CI36" i="100"/>
  <c r="CX66" i="100"/>
  <c r="CT66" i="100"/>
  <c r="CH66" i="100"/>
  <c r="CD66" i="100"/>
  <c r="BZ66" i="100"/>
  <c r="BV66" i="100"/>
  <c r="BR66" i="100"/>
  <c r="CV65" i="100"/>
  <c r="CR65" i="100"/>
  <c r="CF65" i="100"/>
  <c r="CB65" i="100"/>
  <c r="BX65" i="100"/>
  <c r="BT65" i="100"/>
  <c r="CX64" i="100"/>
  <c r="CT64" i="100"/>
  <c r="CH64" i="100"/>
  <c r="CD64" i="100"/>
  <c r="BZ64" i="100"/>
  <c r="BV64" i="100"/>
  <c r="BR64" i="100"/>
  <c r="CV63" i="100"/>
  <c r="CR63" i="100"/>
  <c r="CF63" i="100"/>
  <c r="CB63" i="100"/>
  <c r="BX63" i="100"/>
  <c r="BT63" i="100"/>
  <c r="CX62" i="100"/>
  <c r="CT62" i="100"/>
  <c r="CH62" i="100"/>
  <c r="CD62" i="100"/>
  <c r="BZ62" i="100"/>
  <c r="BV62" i="100"/>
  <c r="BR62" i="100"/>
  <c r="CV61" i="100"/>
  <c r="CR61" i="100"/>
  <c r="CF61" i="100"/>
  <c r="CB61" i="100"/>
  <c r="BX61" i="100"/>
  <c r="BT61" i="100"/>
  <c r="CX60" i="100"/>
  <c r="CT60" i="100"/>
  <c r="CH60" i="100"/>
  <c r="CD60" i="100"/>
  <c r="BZ60" i="100"/>
  <c r="BV60" i="100"/>
  <c r="BR60" i="100"/>
  <c r="CV59" i="100"/>
  <c r="CR59" i="100"/>
  <c r="CF59" i="100"/>
  <c r="CB59" i="100"/>
  <c r="CX58" i="100"/>
  <c r="CT58" i="100"/>
  <c r="CH58" i="100"/>
  <c r="CD58" i="100"/>
  <c r="BZ58" i="100"/>
  <c r="BV58" i="100"/>
  <c r="BR58" i="100"/>
  <c r="CA57" i="100"/>
  <c r="BV57" i="100"/>
  <c r="BQ57" i="100"/>
  <c r="CV39" i="100"/>
  <c r="CV41" i="100"/>
  <c r="CV43" i="100"/>
  <c r="CV45" i="100"/>
  <c r="CV38" i="100"/>
  <c r="CV40" i="100"/>
  <c r="CV42" i="100"/>
  <c r="CV44" i="100"/>
  <c r="CV46" i="100"/>
  <c r="CV47" i="100"/>
  <c r="CV49" i="100"/>
  <c r="CV51" i="100"/>
  <c r="CV53" i="100"/>
  <c r="CV55" i="100"/>
  <c r="CV48" i="100"/>
  <c r="CV50" i="100"/>
  <c r="CV52" i="100"/>
  <c r="CV54" i="100"/>
  <c r="CV56" i="100"/>
  <c r="CR39" i="100"/>
  <c r="CR41" i="100"/>
  <c r="CR43" i="100"/>
  <c r="CR45" i="100"/>
  <c r="CR38" i="100"/>
  <c r="CR40" i="100"/>
  <c r="CR42" i="100"/>
  <c r="CR44" i="100"/>
  <c r="CR46" i="100"/>
  <c r="CR49" i="100"/>
  <c r="CR51" i="100"/>
  <c r="CR53" i="100"/>
  <c r="CR55" i="100"/>
  <c r="CR47" i="100"/>
  <c r="CR48" i="100"/>
  <c r="CR50" i="100"/>
  <c r="CR52" i="100"/>
  <c r="CR54" i="100"/>
  <c r="CR56" i="100"/>
  <c r="CF39" i="100"/>
  <c r="CF41" i="100"/>
  <c r="CF43" i="100"/>
  <c r="CF45" i="100"/>
  <c r="CF47" i="100"/>
  <c r="CF38" i="100"/>
  <c r="CF40" i="100"/>
  <c r="CF42" i="100"/>
  <c r="CF44" i="100"/>
  <c r="CF46" i="100"/>
  <c r="CF49" i="100"/>
  <c r="CF51" i="100"/>
  <c r="CF53" i="100"/>
  <c r="CF55" i="100"/>
  <c r="CF48" i="100"/>
  <c r="CF50" i="100"/>
  <c r="CF52" i="100"/>
  <c r="CF54" i="100"/>
  <c r="CF56" i="100"/>
  <c r="BX39" i="100"/>
  <c r="BX41" i="100"/>
  <c r="BX43" i="100"/>
  <c r="BX45" i="100"/>
  <c r="BX47" i="100"/>
  <c r="BX38" i="100"/>
  <c r="BX40" i="100"/>
  <c r="BX42" i="100"/>
  <c r="BX44" i="100"/>
  <c r="BX46" i="100"/>
  <c r="BX49" i="100"/>
  <c r="BX51" i="100"/>
  <c r="BX53" i="100"/>
  <c r="BX55" i="100"/>
  <c r="BX57" i="100"/>
  <c r="BX48" i="100"/>
  <c r="BX50" i="100"/>
  <c r="BX52" i="100"/>
  <c r="BX54" i="100"/>
  <c r="BX56" i="100"/>
  <c r="BT39" i="100"/>
  <c r="BT41" i="100"/>
  <c r="BT43" i="100"/>
  <c r="BT45" i="100"/>
  <c r="BT47" i="100"/>
  <c r="BT38" i="100"/>
  <c r="BT40" i="100"/>
  <c r="BT42" i="100"/>
  <c r="BT44" i="100"/>
  <c r="BT46" i="100"/>
  <c r="BT49" i="100"/>
  <c r="BT51" i="100"/>
  <c r="BT53" i="100"/>
  <c r="BT55" i="100"/>
  <c r="BT57" i="100"/>
  <c r="BT48" i="100"/>
  <c r="BT50" i="100"/>
  <c r="BT52" i="100"/>
  <c r="BT54" i="100"/>
  <c r="BT56" i="100"/>
  <c r="CM33" i="100"/>
  <c r="CM35" i="100"/>
  <c r="CM37" i="100"/>
  <c r="CM32" i="100"/>
  <c r="CM34" i="100"/>
  <c r="CM36" i="100"/>
  <c r="CE33" i="100"/>
  <c r="CE35" i="100"/>
  <c r="CE37" i="100"/>
  <c r="CE32" i="100"/>
  <c r="CE34" i="100"/>
  <c r="CE36" i="100"/>
  <c r="CU39" i="100"/>
  <c r="CU41" i="100"/>
  <c r="CU43" i="100"/>
  <c r="CU45" i="100"/>
  <c r="CU47" i="100"/>
  <c r="CU44" i="100"/>
  <c r="CU49" i="100"/>
  <c r="CU51" i="100"/>
  <c r="CU53" i="100"/>
  <c r="CU55" i="100"/>
  <c r="CU38" i="100"/>
  <c r="CU46" i="100"/>
  <c r="CU40" i="100"/>
  <c r="CU48" i="100"/>
  <c r="CU50" i="100"/>
  <c r="CU52" i="100"/>
  <c r="CU54" i="100"/>
  <c r="CU42" i="100"/>
  <c r="CQ39" i="100"/>
  <c r="CQ41" i="100"/>
  <c r="CQ43" i="100"/>
  <c r="CQ45" i="100"/>
  <c r="CQ47" i="100"/>
  <c r="CQ38" i="100"/>
  <c r="CQ46" i="100"/>
  <c r="CQ49" i="100"/>
  <c r="CQ51" i="100"/>
  <c r="CQ53" i="100"/>
  <c r="CQ55" i="100"/>
  <c r="CQ40" i="100"/>
  <c r="CQ42" i="100"/>
  <c r="CQ48" i="100"/>
  <c r="CQ50" i="100"/>
  <c r="CQ52" i="100"/>
  <c r="CQ54" i="100"/>
  <c r="CQ44" i="100"/>
  <c r="CE39" i="100"/>
  <c r="CE41" i="100"/>
  <c r="CE43" i="100"/>
  <c r="CE45" i="100"/>
  <c r="CE47" i="100"/>
  <c r="CE40" i="100"/>
  <c r="CE49" i="100"/>
  <c r="CE51" i="100"/>
  <c r="CE53" i="100"/>
  <c r="CE55" i="100"/>
  <c r="CE42" i="100"/>
  <c r="CE44" i="100"/>
  <c r="CE48" i="100"/>
  <c r="CE50" i="100"/>
  <c r="CE52" i="100"/>
  <c r="CE54" i="100"/>
  <c r="CE38" i="100"/>
  <c r="CE46" i="100"/>
  <c r="CA39" i="100"/>
  <c r="CA41" i="100"/>
  <c r="CA43" i="100"/>
  <c r="CA45" i="100"/>
  <c r="CA47" i="100"/>
  <c r="CA42" i="100"/>
  <c r="CA49" i="100"/>
  <c r="CA51" i="100"/>
  <c r="CA53" i="100"/>
  <c r="CA55" i="100"/>
  <c r="CA44" i="100"/>
  <c r="CA38" i="100"/>
  <c r="CA46" i="100"/>
  <c r="CA48" i="100"/>
  <c r="CA50" i="100"/>
  <c r="CA52" i="100"/>
  <c r="CA54" i="100"/>
  <c r="CA40" i="100"/>
  <c r="BW39" i="100"/>
  <c r="BW41" i="100"/>
  <c r="BW43" i="100"/>
  <c r="BW45" i="100"/>
  <c r="BW47" i="100"/>
  <c r="BW44" i="100"/>
  <c r="BW49" i="100"/>
  <c r="BW51" i="100"/>
  <c r="BW53" i="100"/>
  <c r="BW55" i="100"/>
  <c r="BW38" i="100"/>
  <c r="BW46" i="100"/>
  <c r="BW40" i="100"/>
  <c r="BW48" i="100"/>
  <c r="BW50" i="100"/>
  <c r="BW52" i="100"/>
  <c r="BW54" i="100"/>
  <c r="BW42" i="100"/>
  <c r="BS39" i="100"/>
  <c r="BS41" i="100"/>
  <c r="BS43" i="100"/>
  <c r="BS45" i="100"/>
  <c r="BS47" i="100"/>
  <c r="BS38" i="100"/>
  <c r="BS46" i="100"/>
  <c r="BS49" i="100"/>
  <c r="BS51" i="100"/>
  <c r="BS53" i="100"/>
  <c r="BS55" i="100"/>
  <c r="BS40" i="100"/>
  <c r="BS42" i="100"/>
  <c r="BS48" i="100"/>
  <c r="BS50" i="100"/>
  <c r="BS52" i="100"/>
  <c r="BS54" i="100"/>
  <c r="BS44" i="100"/>
  <c r="CP32" i="100"/>
  <c r="CP34" i="100"/>
  <c r="CP36" i="100"/>
  <c r="CP33" i="100"/>
  <c r="CP35" i="100"/>
  <c r="CP37" i="100"/>
  <c r="CL32" i="100"/>
  <c r="CL34" i="100"/>
  <c r="CL36" i="100"/>
  <c r="CL33" i="100"/>
  <c r="CL35" i="100"/>
  <c r="CL37" i="100"/>
  <c r="CH32" i="100"/>
  <c r="CH34" i="100"/>
  <c r="CH36" i="100"/>
  <c r="CH33" i="100"/>
  <c r="CH35" i="100"/>
  <c r="CH37" i="100"/>
  <c r="CD32" i="100"/>
  <c r="CD34" i="100"/>
  <c r="CD36" i="100"/>
  <c r="CD33" i="100"/>
  <c r="CD35" i="100"/>
  <c r="CD37" i="100"/>
  <c r="CW66" i="100"/>
  <c r="CS66" i="100"/>
  <c r="CG66" i="100"/>
  <c r="CC66" i="100"/>
  <c r="BY66" i="100"/>
  <c r="BU66" i="100"/>
  <c r="BQ66" i="100"/>
  <c r="CU65" i="100"/>
  <c r="CQ65" i="100"/>
  <c r="CE65" i="100"/>
  <c r="CA65" i="100"/>
  <c r="BW65" i="100"/>
  <c r="BS65" i="100"/>
  <c r="CW64" i="100"/>
  <c r="CS64" i="100"/>
  <c r="CG64" i="100"/>
  <c r="CC64" i="100"/>
  <c r="BY64" i="100"/>
  <c r="BU64" i="100"/>
  <c r="BQ64" i="100"/>
  <c r="CU63" i="100"/>
  <c r="CQ63" i="100"/>
  <c r="CE63" i="100"/>
  <c r="CA63" i="100"/>
  <c r="BW63" i="100"/>
  <c r="BS63" i="100"/>
  <c r="CW62" i="100"/>
  <c r="CS62" i="100"/>
  <c r="CG62" i="100"/>
  <c r="CC62" i="100"/>
  <c r="BY62" i="100"/>
  <c r="BU62" i="100"/>
  <c r="BQ62" i="100"/>
  <c r="CU61" i="100"/>
  <c r="CQ61" i="100"/>
  <c r="CE61" i="100"/>
  <c r="CA61" i="100"/>
  <c r="BW61" i="100"/>
  <c r="BS61" i="100"/>
  <c r="CW60" i="100"/>
  <c r="CS60" i="100"/>
  <c r="CG60" i="100"/>
  <c r="CC60" i="100"/>
  <c r="BY60" i="100"/>
  <c r="BU60" i="100"/>
  <c r="BQ60" i="100"/>
  <c r="CU59" i="100"/>
  <c r="CQ59" i="100"/>
  <c r="CE59" i="100"/>
  <c r="CA59" i="100"/>
  <c r="BW59" i="100"/>
  <c r="BS59" i="100"/>
  <c r="CW58" i="100"/>
  <c r="CS58" i="100"/>
  <c r="CG58" i="100"/>
  <c r="CC58" i="100"/>
  <c r="BY58" i="100"/>
  <c r="BU58" i="100"/>
  <c r="BQ58" i="100"/>
  <c r="CU57" i="100"/>
  <c r="CQ57" i="100"/>
  <c r="CE57" i="100"/>
  <c r="BZ57" i="100"/>
  <c r="BU57" i="100"/>
  <c r="CW56" i="100"/>
  <c r="CG56" i="100"/>
  <c r="BY56" i="100"/>
  <c r="BQ56" i="100"/>
  <c r="BA23" i="100"/>
  <c r="BA16" i="100"/>
  <c r="BA22" i="100"/>
  <c r="BA21" i="100"/>
  <c r="BA20" i="100"/>
  <c r="BA24" i="100"/>
  <c r="BA19" i="100"/>
  <c r="AV89" i="100"/>
  <c r="BA15" i="100" s="1"/>
  <c r="AV37" i="100"/>
  <c r="BA11" i="100" s="1"/>
  <c r="AV25" i="100"/>
  <c r="BA10" i="100" s="1"/>
  <c r="AV17" i="100"/>
  <c r="BA9" i="100" s="1"/>
  <c r="AV50" i="100"/>
  <c r="BA12" i="100" s="1"/>
  <c r="AV10" i="100"/>
  <c r="BA8" i="100" s="1"/>
  <c r="AV7" i="100"/>
  <c r="BA7" i="100" s="1"/>
  <c r="AV128" i="100"/>
  <c r="BA18" i="100" s="1"/>
  <c r="AV76" i="100"/>
  <c r="BA14" i="100" s="1"/>
  <c r="AV64" i="100"/>
  <c r="BA13" i="100" s="1"/>
  <c r="AV115" i="100"/>
  <c r="BA17" i="100" s="1"/>
  <c r="AG48" i="100"/>
  <c r="AG47" i="100"/>
  <c r="AG46" i="100"/>
  <c r="AG45" i="100"/>
  <c r="AG44" i="100"/>
  <c r="AG43" i="100"/>
  <c r="AG42" i="100"/>
  <c r="AG41" i="100"/>
  <c r="AG40" i="100"/>
  <c r="AG39" i="100"/>
  <c r="AG38" i="100"/>
  <c r="AG37" i="100"/>
  <c r="AG36" i="100"/>
  <c r="AG35" i="100"/>
  <c r="AG34" i="100"/>
  <c r="AG33" i="100"/>
  <c r="AG32" i="100"/>
  <c r="AG31" i="100"/>
  <c r="AG30" i="100"/>
  <c r="AG29" i="100"/>
  <c r="AG28" i="100"/>
  <c r="AG27" i="100"/>
  <c r="AG26" i="100"/>
  <c r="AG25" i="100"/>
  <c r="AG24" i="100"/>
  <c r="AG23" i="100"/>
  <c r="AG22" i="100"/>
  <c r="AG21" i="100"/>
  <c r="AG20" i="100"/>
  <c r="AG19" i="100"/>
  <c r="AG18" i="100"/>
  <c r="AG17" i="100"/>
  <c r="AG16" i="100"/>
  <c r="AG15" i="100"/>
  <c r="AG14" i="100"/>
  <c r="AG13" i="100"/>
  <c r="AG12" i="100"/>
  <c r="AG11" i="100"/>
  <c r="AG10" i="100"/>
  <c r="AG9" i="100"/>
  <c r="AG8" i="100"/>
  <c r="AG7" i="100"/>
  <c r="DF9" i="100" l="1"/>
  <c r="EX9" i="100" s="1"/>
  <c r="EI26" i="100"/>
  <c r="GA26" i="100" s="1"/>
  <c r="EL28" i="100"/>
  <c r="GD28" i="100" s="1"/>
  <c r="ED7" i="100"/>
  <c r="FV7" i="100" s="1"/>
  <c r="ED12" i="100"/>
  <c r="FV12" i="100" s="1"/>
  <c r="DJ18" i="100"/>
  <c r="FB18" i="100" s="1"/>
  <c r="DC12" i="100"/>
  <c r="EU12" i="100" s="1"/>
  <c r="DZ24" i="100"/>
  <c r="FR24" i="100" s="1"/>
  <c r="EC20" i="100"/>
  <c r="FU20" i="100" s="1"/>
  <c r="DZ13" i="100"/>
  <c r="FR13" i="100" s="1"/>
  <c r="EB14" i="100"/>
  <c r="FT14" i="100" s="1"/>
  <c r="CZ63" i="100"/>
  <c r="ER63" i="100" s="1"/>
  <c r="EO16" i="100"/>
  <c r="GG16" i="100" s="1"/>
  <c r="DN21" i="100"/>
  <c r="FF21" i="100" s="1"/>
  <c r="DL33" i="100"/>
  <c r="FD33" i="100" s="1"/>
  <c r="EB13" i="100"/>
  <c r="FT13" i="100" s="1"/>
  <c r="DV25" i="100"/>
  <c r="FN25" i="100" s="1"/>
  <c r="DL20" i="100"/>
  <c r="FD20" i="100" s="1"/>
  <c r="DL10" i="100"/>
  <c r="FD10" i="100" s="1"/>
  <c r="EA13" i="100"/>
  <c r="FS13" i="100" s="1"/>
  <c r="DL19" i="100"/>
  <c r="FD19" i="100" s="1"/>
  <c r="EB12" i="100"/>
  <c r="FT12" i="100" s="1"/>
  <c r="DY12" i="100"/>
  <c r="FQ12" i="100" s="1"/>
  <c r="DB29" i="100"/>
  <c r="ET29" i="100" s="1"/>
  <c r="EM30" i="100"/>
  <c r="GE30" i="100" s="1"/>
  <c r="DR10" i="100"/>
  <c r="FJ10" i="100" s="1"/>
  <c r="EH36" i="100"/>
  <c r="FZ36" i="100" s="1"/>
  <c r="EF10" i="100"/>
  <c r="FX10" i="100" s="1"/>
  <c r="DP12" i="100"/>
  <c r="FH12" i="100" s="1"/>
  <c r="CZ16" i="100"/>
  <c r="ER16" i="100" s="1"/>
  <c r="DI11" i="100"/>
  <c r="FA11" i="100" s="1"/>
  <c r="DG48" i="100"/>
  <c r="EY48" i="100" s="1"/>
  <c r="DH9" i="100"/>
  <c r="EZ9" i="100" s="1"/>
  <c r="EN9" i="100"/>
  <c r="GF9" i="100" s="1"/>
  <c r="DV10" i="100"/>
  <c r="FN10" i="100" s="1"/>
  <c r="DZ15" i="100"/>
  <c r="FR15" i="100" s="1"/>
  <c r="EC23" i="100"/>
  <c r="FU23" i="100" s="1"/>
  <c r="EE17" i="100"/>
  <c r="FW17" i="100" s="1"/>
  <c r="EI30" i="100"/>
  <c r="GA30" i="100" s="1"/>
  <c r="EG11" i="100"/>
  <c r="FY11" i="100" s="1"/>
  <c r="EF11" i="100"/>
  <c r="FX11" i="100" s="1"/>
  <c r="EH18" i="100"/>
  <c r="FZ18" i="100" s="1"/>
  <c r="DR28" i="100"/>
  <c r="FJ28" i="100" s="1"/>
  <c r="DB54" i="100"/>
  <c r="ET54" i="100" s="1"/>
  <c r="DU15" i="100"/>
  <c r="FM15" i="100" s="1"/>
  <c r="DS21" i="100"/>
  <c r="FK21" i="100" s="1"/>
  <c r="CZ24" i="100"/>
  <c r="ER24" i="100" s="1"/>
  <c r="DM19" i="100"/>
  <c r="FE19" i="100" s="1"/>
  <c r="EJ13" i="100"/>
  <c r="GB13" i="100" s="1"/>
  <c r="DA64" i="100"/>
  <c r="ES64" i="100" s="1"/>
  <c r="DF7" i="100"/>
  <c r="EX7" i="100" s="1"/>
  <c r="DR25" i="100"/>
  <c r="FJ25" i="100" s="1"/>
  <c r="DV19" i="100"/>
  <c r="FN19" i="100" s="1"/>
  <c r="DV11" i="100"/>
  <c r="FN11" i="100" s="1"/>
  <c r="DZ28" i="100"/>
  <c r="FR28" i="100" s="1"/>
  <c r="DZ17" i="100"/>
  <c r="FR17" i="100" s="1"/>
  <c r="DZ12" i="100"/>
  <c r="FR12" i="100" s="1"/>
  <c r="DZ11" i="100"/>
  <c r="FR11" i="100" s="1"/>
  <c r="EH31" i="100"/>
  <c r="FZ31" i="100" s="1"/>
  <c r="EH11" i="100"/>
  <c r="FZ11" i="100" s="1"/>
  <c r="EL22" i="100"/>
  <c r="GD22" i="100" s="1"/>
  <c r="CZ49" i="100"/>
  <c r="ER49" i="100" s="1"/>
  <c r="DS22" i="100"/>
  <c r="FK22" i="100" s="1"/>
  <c r="DC10" i="100"/>
  <c r="EU10" i="100" s="1"/>
  <c r="DG36" i="100"/>
  <c r="EY36" i="100" s="1"/>
  <c r="DK13" i="100"/>
  <c r="FC13" i="100" s="1"/>
  <c r="EA8" i="100"/>
  <c r="FS8" i="100" s="1"/>
  <c r="EA11" i="100"/>
  <c r="FS11" i="100" s="1"/>
  <c r="DL22" i="100"/>
  <c r="FD22" i="100" s="1"/>
  <c r="DL18" i="100"/>
  <c r="FD18" i="100" s="1"/>
  <c r="DL17" i="100"/>
  <c r="FD17" i="100" s="1"/>
  <c r="EB19" i="100"/>
  <c r="FT19" i="100" s="1"/>
  <c r="EB11" i="100"/>
  <c r="FT11" i="100" s="1"/>
  <c r="EB10" i="100"/>
  <c r="FT10" i="100" s="1"/>
  <c r="EJ15" i="100"/>
  <c r="GB15" i="100" s="1"/>
  <c r="DE11" i="100"/>
  <c r="EW11" i="100" s="1"/>
  <c r="DM8" i="100"/>
  <c r="FE8" i="100" s="1"/>
  <c r="EG12" i="100"/>
  <c r="FY12" i="100" s="1"/>
  <c r="EO18" i="100"/>
  <c r="GG18" i="100" s="1"/>
  <c r="EO17" i="100"/>
  <c r="GG17" i="100" s="1"/>
  <c r="DZ30" i="100"/>
  <c r="FR30" i="100" s="1"/>
  <c r="EL38" i="100"/>
  <c r="GD38" i="100" s="1"/>
  <c r="DF10" i="100"/>
  <c r="EX10" i="100" s="1"/>
  <c r="DR27" i="100"/>
  <c r="FJ27" i="100" s="1"/>
  <c r="DV12" i="100"/>
  <c r="FN12" i="100" s="1"/>
  <c r="DV9" i="100"/>
  <c r="FN9" i="100" s="1"/>
  <c r="DZ29" i="100"/>
  <c r="FR29" i="100" s="1"/>
  <c r="DZ20" i="100"/>
  <c r="FR20" i="100" s="1"/>
  <c r="DZ10" i="100"/>
  <c r="FR10" i="100" s="1"/>
  <c r="EH22" i="100"/>
  <c r="FZ22" i="100" s="1"/>
  <c r="EL7" i="100"/>
  <c r="GD7" i="100" s="1"/>
  <c r="EL10" i="100"/>
  <c r="GD10" i="100" s="1"/>
  <c r="DS16" i="100"/>
  <c r="FK16" i="100" s="1"/>
  <c r="DG20" i="100"/>
  <c r="EY20" i="100" s="1"/>
  <c r="DK9" i="100"/>
  <c r="FC9" i="100" s="1"/>
  <c r="EA14" i="100"/>
  <c r="FS14" i="100" s="1"/>
  <c r="EA9" i="100"/>
  <c r="FS9" i="100" s="1"/>
  <c r="DL25" i="100"/>
  <c r="FD25" i="100" s="1"/>
  <c r="DL16" i="100"/>
  <c r="FD16" i="100" s="1"/>
  <c r="DL15" i="100"/>
  <c r="FD15" i="100" s="1"/>
  <c r="DL14" i="100"/>
  <c r="FD14" i="100" s="1"/>
  <c r="EB24" i="100"/>
  <c r="FT24" i="100" s="1"/>
  <c r="EB17" i="100"/>
  <c r="FT17" i="100" s="1"/>
  <c r="DA32" i="100"/>
  <c r="ES32" i="100" s="1"/>
  <c r="DE12" i="100"/>
  <c r="EW12" i="100" s="1"/>
  <c r="DM18" i="100"/>
  <c r="FE18" i="100" s="1"/>
  <c r="EC10" i="100"/>
  <c r="FU10" i="100" s="1"/>
  <c r="DB11" i="100"/>
  <c r="ET11" i="100" s="1"/>
  <c r="DZ22" i="100"/>
  <c r="FR22" i="100" s="1"/>
  <c r="DV7" i="100"/>
  <c r="FN7" i="100" s="1"/>
  <c r="DZ25" i="100"/>
  <c r="FR25" i="100" s="1"/>
  <c r="DZ26" i="100"/>
  <c r="FR26" i="100" s="1"/>
  <c r="DZ18" i="100"/>
  <c r="FR18" i="100" s="1"/>
  <c r="EL27" i="100"/>
  <c r="GD27" i="100" s="1"/>
  <c r="EA26" i="100"/>
  <c r="FS26" i="100" s="1"/>
  <c r="EA12" i="100"/>
  <c r="FS12" i="100" s="1"/>
  <c r="DL23" i="100"/>
  <c r="FD23" i="100" s="1"/>
  <c r="DL21" i="100"/>
  <c r="FD21" i="100" s="1"/>
  <c r="DL13" i="100"/>
  <c r="FD13" i="100" s="1"/>
  <c r="EB18" i="100"/>
  <c r="FT18" i="100" s="1"/>
  <c r="EB15" i="100"/>
  <c r="FT15" i="100" s="1"/>
  <c r="DW21" i="100"/>
  <c r="FO21" i="100" s="1"/>
  <c r="CZ21" i="100"/>
  <c r="ER21" i="100" s="1"/>
  <c r="DR11" i="100"/>
  <c r="FJ11" i="100" s="1"/>
  <c r="EH13" i="100"/>
  <c r="FZ13" i="100" s="1"/>
  <c r="DM14" i="100"/>
  <c r="FE14" i="100" s="1"/>
  <c r="EG15" i="100"/>
  <c r="FY15" i="100" s="1"/>
  <c r="DK14" i="100"/>
  <c r="FC14" i="100" s="1"/>
  <c r="EE12" i="100"/>
  <c r="FW12" i="100" s="1"/>
  <c r="DJ10" i="100"/>
  <c r="FB10" i="100" s="1"/>
  <c r="CZ19" i="100"/>
  <c r="ER19" i="100" s="1"/>
  <c r="DL34" i="100"/>
  <c r="FD34" i="100" s="1"/>
  <c r="ED29" i="100"/>
  <c r="FV29" i="100" s="1"/>
  <c r="DZ31" i="100"/>
  <c r="FR31" i="100" s="1"/>
  <c r="DG11" i="100"/>
  <c r="EY11" i="100" s="1"/>
  <c r="EM22" i="100"/>
  <c r="GE22" i="100" s="1"/>
  <c r="EN16" i="100"/>
  <c r="GF16" i="100" s="1"/>
  <c r="DS15" i="100"/>
  <c r="FK15" i="100" s="1"/>
  <c r="DQ17" i="100"/>
  <c r="FI17" i="100" s="1"/>
  <c r="EK17" i="100"/>
  <c r="GC17" i="100" s="1"/>
  <c r="EL20" i="100"/>
  <c r="GD20" i="100" s="1"/>
  <c r="DV13" i="100"/>
  <c r="FN13" i="100" s="1"/>
  <c r="DF11" i="100"/>
  <c r="EX11" i="100" s="1"/>
  <c r="EA29" i="100"/>
  <c r="FS29" i="100" s="1"/>
  <c r="DA24" i="100"/>
  <c r="ES24" i="100" s="1"/>
  <c r="DX28" i="100"/>
  <c r="FP28" i="100" s="1"/>
  <c r="DB38" i="100"/>
  <c r="ET38" i="100" s="1"/>
  <c r="EI12" i="100"/>
  <c r="GA12" i="100" s="1"/>
  <c r="EB23" i="100"/>
  <c r="FT23" i="100" s="1"/>
  <c r="DX19" i="100"/>
  <c r="FP19" i="100" s="1"/>
  <c r="EL9" i="100"/>
  <c r="GD9" i="100" s="1"/>
  <c r="DO9" i="100"/>
  <c r="FG9" i="100" s="1"/>
  <c r="EI11" i="100"/>
  <c r="GA11" i="100" s="1"/>
  <c r="DN15" i="100"/>
  <c r="FF15" i="100" s="1"/>
  <c r="EJ12" i="100"/>
  <c r="GB12" i="100" s="1"/>
  <c r="DT27" i="100"/>
  <c r="FL27" i="100" s="1"/>
  <c r="EC12" i="100"/>
  <c r="FU12" i="100" s="1"/>
  <c r="DB63" i="100"/>
  <c r="ET63" i="100" s="1"/>
  <c r="DB46" i="100"/>
  <c r="ET46" i="100" s="1"/>
  <c r="DB20" i="100"/>
  <c r="ET20" i="100" s="1"/>
  <c r="DJ16" i="100"/>
  <c r="FB16" i="100" s="1"/>
  <c r="DJ15" i="100"/>
  <c r="FB15" i="100" s="1"/>
  <c r="DR7" i="100"/>
  <c r="FJ7" i="100" s="1"/>
  <c r="DR36" i="100"/>
  <c r="FJ36" i="100" s="1"/>
  <c r="DR23" i="100"/>
  <c r="FJ23" i="100" s="1"/>
  <c r="DR24" i="100"/>
  <c r="FJ24" i="100" s="1"/>
  <c r="DR18" i="100"/>
  <c r="FJ18" i="100" s="1"/>
  <c r="DR8" i="100"/>
  <c r="FJ8" i="100" s="1"/>
  <c r="DV21" i="100"/>
  <c r="FN21" i="100" s="1"/>
  <c r="DV20" i="100"/>
  <c r="FN20" i="100" s="1"/>
  <c r="EH37" i="100"/>
  <c r="FZ37" i="100" s="1"/>
  <c r="EH32" i="100"/>
  <c r="FZ32" i="100" s="1"/>
  <c r="EH21" i="100"/>
  <c r="FZ21" i="100" s="1"/>
  <c r="EH19" i="100"/>
  <c r="FZ19" i="100" s="1"/>
  <c r="EH16" i="100"/>
  <c r="FZ16" i="100" s="1"/>
  <c r="EH8" i="100"/>
  <c r="FZ8" i="100" s="1"/>
  <c r="EH9" i="100"/>
  <c r="FZ9" i="100" s="1"/>
  <c r="EL23" i="100"/>
  <c r="GD23" i="100" s="1"/>
  <c r="EL31" i="100"/>
  <c r="GD31" i="100" s="1"/>
  <c r="CZ26" i="100"/>
  <c r="ER26" i="100" s="1"/>
  <c r="CZ50" i="100"/>
  <c r="ER50" i="100" s="1"/>
  <c r="CZ27" i="100"/>
  <c r="ER27" i="100" s="1"/>
  <c r="CZ15" i="100"/>
  <c r="ER15" i="100" s="1"/>
  <c r="CZ12" i="100"/>
  <c r="ER12" i="100" s="1"/>
  <c r="DS27" i="100"/>
  <c r="FK27" i="100" s="1"/>
  <c r="DS17" i="100"/>
  <c r="FK17" i="100" s="1"/>
  <c r="DS12" i="100"/>
  <c r="FK12" i="100" s="1"/>
  <c r="DS11" i="100"/>
  <c r="FK11" i="100" s="1"/>
  <c r="EI17" i="100"/>
  <c r="GA17" i="100" s="1"/>
  <c r="DG60" i="100"/>
  <c r="EY60" i="100" s="1"/>
  <c r="DG46" i="100"/>
  <c r="EY46" i="100" s="1"/>
  <c r="DG27" i="100"/>
  <c r="EY27" i="100" s="1"/>
  <c r="DG8" i="100"/>
  <c r="EY8" i="100" s="1"/>
  <c r="DK11" i="100"/>
  <c r="FC11" i="100" s="1"/>
  <c r="DL31" i="100"/>
  <c r="FD31" i="100" s="1"/>
  <c r="DP20" i="100"/>
  <c r="FH20" i="100" s="1"/>
  <c r="DP11" i="100"/>
  <c r="FH11" i="100" s="1"/>
  <c r="EB26" i="100"/>
  <c r="FT26" i="100" s="1"/>
  <c r="EF16" i="100"/>
  <c r="FX16" i="100" s="1"/>
  <c r="EN22" i="100"/>
  <c r="GF22" i="100" s="1"/>
  <c r="DA55" i="100"/>
  <c r="ES55" i="100" s="1"/>
  <c r="DA47" i="100"/>
  <c r="ES47" i="100" s="1"/>
  <c r="DA44" i="100"/>
  <c r="ES44" i="100" s="1"/>
  <c r="DA26" i="100"/>
  <c r="ES26" i="100" s="1"/>
  <c r="DM25" i="100"/>
  <c r="FE25" i="100" s="1"/>
  <c r="EM36" i="100"/>
  <c r="GE36" i="100" s="1"/>
  <c r="EM8" i="100"/>
  <c r="GE8" i="100" s="1"/>
  <c r="EG29" i="100"/>
  <c r="FY29" i="100" s="1"/>
  <c r="EG10" i="100"/>
  <c r="FY10" i="100" s="1"/>
  <c r="EE11" i="100"/>
  <c r="FW11" i="100" s="1"/>
  <c r="DB39" i="100"/>
  <c r="ET39" i="100" s="1"/>
  <c r="DJ14" i="100"/>
  <c r="FB14" i="100" s="1"/>
  <c r="DJ11" i="100"/>
  <c r="FB11" i="100" s="1"/>
  <c r="DN19" i="100"/>
  <c r="FF19" i="100" s="1"/>
  <c r="DN8" i="100"/>
  <c r="FF8" i="100" s="1"/>
  <c r="DR33" i="100"/>
  <c r="FJ33" i="100" s="1"/>
  <c r="DR34" i="100"/>
  <c r="FJ34" i="100" s="1"/>
  <c r="DR29" i="100"/>
  <c r="FJ29" i="100" s="1"/>
  <c r="DR22" i="100"/>
  <c r="FJ22" i="100" s="1"/>
  <c r="DR16" i="100"/>
  <c r="FJ16" i="100" s="1"/>
  <c r="DR13" i="100"/>
  <c r="FJ13" i="100" s="1"/>
  <c r="DV27" i="100"/>
  <c r="FN27" i="100" s="1"/>
  <c r="DV24" i="100"/>
  <c r="FN24" i="100" s="1"/>
  <c r="DV18" i="100"/>
  <c r="FN18" i="100" s="1"/>
  <c r="EH33" i="100"/>
  <c r="FZ33" i="100" s="1"/>
  <c r="EH28" i="100"/>
  <c r="FZ28" i="100" s="1"/>
  <c r="EH26" i="100"/>
  <c r="FZ26" i="100" s="1"/>
  <c r="EH17" i="100"/>
  <c r="FZ17" i="100" s="1"/>
  <c r="EH14" i="100"/>
  <c r="FZ14" i="100" s="1"/>
  <c r="EH15" i="100"/>
  <c r="FZ15" i="100" s="1"/>
  <c r="EL36" i="100"/>
  <c r="GD36" i="100" s="1"/>
  <c r="EL21" i="100"/>
  <c r="GD21" i="100" s="1"/>
  <c r="EL18" i="100"/>
  <c r="GD18" i="100" s="1"/>
  <c r="EL13" i="100"/>
  <c r="GD13" i="100" s="1"/>
  <c r="CZ53" i="100"/>
  <c r="ER53" i="100" s="1"/>
  <c r="CZ48" i="100"/>
  <c r="ER48" i="100" s="1"/>
  <c r="CZ18" i="100"/>
  <c r="ER18" i="100" s="1"/>
  <c r="CZ13" i="100"/>
  <c r="ER13" i="100" s="1"/>
  <c r="DS23" i="100"/>
  <c r="FK23" i="100" s="1"/>
  <c r="DS19" i="100"/>
  <c r="FK19" i="100" s="1"/>
  <c r="DS20" i="100"/>
  <c r="FK20" i="100" s="1"/>
  <c r="EI19" i="100"/>
  <c r="GA19" i="100" s="1"/>
  <c r="EI20" i="100"/>
  <c r="GA20" i="100" s="1"/>
  <c r="EI15" i="100"/>
  <c r="GA15" i="100" s="1"/>
  <c r="DG30" i="100"/>
  <c r="EY30" i="100" s="1"/>
  <c r="DG38" i="100"/>
  <c r="EY38" i="100" s="1"/>
  <c r="DG17" i="100"/>
  <c r="EY17" i="100" s="1"/>
  <c r="DG14" i="100"/>
  <c r="EY14" i="100" s="1"/>
  <c r="DK18" i="100"/>
  <c r="FC18" i="100" s="1"/>
  <c r="EA17" i="100"/>
  <c r="FS17" i="100" s="1"/>
  <c r="EA15" i="100"/>
  <c r="FS15" i="100" s="1"/>
  <c r="DH15" i="100"/>
  <c r="EZ15" i="100" s="1"/>
  <c r="DL24" i="100"/>
  <c r="FD24" i="100" s="1"/>
  <c r="DL26" i="100"/>
  <c r="FD26" i="100" s="1"/>
  <c r="DP21" i="100"/>
  <c r="FH21" i="100" s="1"/>
  <c r="DT9" i="100"/>
  <c r="FL9" i="100" s="1"/>
  <c r="DX25" i="100"/>
  <c r="FP25" i="100" s="1"/>
  <c r="DX10" i="100"/>
  <c r="FP10" i="100" s="1"/>
  <c r="EB25" i="100"/>
  <c r="FT25" i="100" s="1"/>
  <c r="EB21" i="100"/>
  <c r="FT21" i="100" s="1"/>
  <c r="EF26" i="100"/>
  <c r="FX26" i="100" s="1"/>
  <c r="EF19" i="100"/>
  <c r="FX19" i="100" s="1"/>
  <c r="EF12" i="100"/>
  <c r="FX12" i="100" s="1"/>
  <c r="EJ35" i="100"/>
  <c r="GB35" i="100" s="1"/>
  <c r="EJ14" i="100"/>
  <c r="GB14" i="100" s="1"/>
  <c r="EN24" i="100"/>
  <c r="GF24" i="100" s="1"/>
  <c r="EN13" i="100"/>
  <c r="GF13" i="100" s="1"/>
  <c r="DA52" i="100"/>
  <c r="ES52" i="100" s="1"/>
  <c r="DA18" i="100"/>
  <c r="ES18" i="100" s="1"/>
  <c r="DM20" i="100"/>
  <c r="FE20" i="100" s="1"/>
  <c r="DM15" i="100"/>
  <c r="FE15" i="100" s="1"/>
  <c r="EC29" i="100"/>
  <c r="FU29" i="100" s="1"/>
  <c r="EK10" i="100"/>
  <c r="GC10" i="100" s="1"/>
  <c r="EM23" i="100"/>
  <c r="GE23" i="100" s="1"/>
  <c r="EM9" i="100"/>
  <c r="GE9" i="100" s="1"/>
  <c r="EG16" i="100"/>
  <c r="FY16" i="100" s="1"/>
  <c r="EG19" i="100"/>
  <c r="FY19" i="100" s="1"/>
  <c r="DO13" i="100"/>
  <c r="FG13" i="100" s="1"/>
  <c r="EE16" i="100"/>
  <c r="FW16" i="100" s="1"/>
  <c r="DB66" i="100"/>
  <c r="ET66" i="100" s="1"/>
  <c r="DN18" i="100"/>
  <c r="FF18" i="100" s="1"/>
  <c r="DR37" i="100"/>
  <c r="FJ37" i="100" s="1"/>
  <c r="DR30" i="100"/>
  <c r="FJ30" i="100" s="1"/>
  <c r="DR21" i="100"/>
  <c r="FJ21" i="100" s="1"/>
  <c r="DR19" i="100"/>
  <c r="FJ19" i="100" s="1"/>
  <c r="DR12" i="100"/>
  <c r="FJ12" i="100" s="1"/>
  <c r="DV28" i="100"/>
  <c r="FN28" i="100" s="1"/>
  <c r="DV22" i="100"/>
  <c r="FN22" i="100" s="1"/>
  <c r="DV16" i="100"/>
  <c r="FN16" i="100" s="1"/>
  <c r="EH35" i="100"/>
  <c r="FZ35" i="100" s="1"/>
  <c r="EH23" i="100"/>
  <c r="FZ23" i="100" s="1"/>
  <c r="EH24" i="100"/>
  <c r="FZ24" i="100" s="1"/>
  <c r="EH20" i="100"/>
  <c r="FZ20" i="100" s="1"/>
  <c r="EH12" i="100"/>
  <c r="FZ12" i="100" s="1"/>
  <c r="EL35" i="100"/>
  <c r="GD35" i="100" s="1"/>
  <c r="EL30" i="100"/>
  <c r="GD30" i="100" s="1"/>
  <c r="EL24" i="100"/>
  <c r="GD24" i="100" s="1"/>
  <c r="EL16" i="100"/>
  <c r="GD16" i="100" s="1"/>
  <c r="CZ54" i="100"/>
  <c r="ER54" i="100" s="1"/>
  <c r="CZ35" i="100"/>
  <c r="ER35" i="100" s="1"/>
  <c r="DS30" i="100"/>
  <c r="FK30" i="100" s="1"/>
  <c r="DS33" i="100"/>
  <c r="FK33" i="100" s="1"/>
  <c r="DS14" i="100"/>
  <c r="FK14" i="100" s="1"/>
  <c r="DS18" i="100"/>
  <c r="FK18" i="100" s="1"/>
  <c r="EI32" i="100"/>
  <c r="GA32" i="100" s="1"/>
  <c r="EI31" i="100"/>
  <c r="GA31" i="100" s="1"/>
  <c r="EI18" i="100"/>
  <c r="GA18" i="100" s="1"/>
  <c r="DG52" i="100"/>
  <c r="EY52" i="100" s="1"/>
  <c r="DG41" i="100"/>
  <c r="EY41" i="100" s="1"/>
  <c r="DG10" i="100"/>
  <c r="EY10" i="100" s="1"/>
  <c r="DP19" i="100"/>
  <c r="FH19" i="100" s="1"/>
  <c r="DX7" i="100"/>
  <c r="FP7" i="100" s="1"/>
  <c r="EF28" i="100"/>
  <c r="FX28" i="100" s="1"/>
  <c r="EF13" i="100"/>
  <c r="FX13" i="100" s="1"/>
  <c r="EJ30" i="100"/>
  <c r="GB30" i="100" s="1"/>
  <c r="EN30" i="100"/>
  <c r="GF30" i="100" s="1"/>
  <c r="DA61" i="100"/>
  <c r="ES61" i="100" s="1"/>
  <c r="DA43" i="100"/>
  <c r="ES43" i="100" s="1"/>
  <c r="DM22" i="100"/>
  <c r="FE22" i="100" s="1"/>
  <c r="DM21" i="100"/>
  <c r="FE21" i="100" s="1"/>
  <c r="EC28" i="100"/>
  <c r="FU28" i="100" s="1"/>
  <c r="EK26" i="100"/>
  <c r="GC26" i="100" s="1"/>
  <c r="EG18" i="100"/>
  <c r="FY18" i="100" s="1"/>
  <c r="DY22" i="100"/>
  <c r="FQ22" i="100" s="1"/>
  <c r="DY30" i="100"/>
  <c r="FQ30" i="100" s="1"/>
  <c r="DU19" i="100"/>
  <c r="FM19" i="100" s="1"/>
  <c r="DU22" i="100"/>
  <c r="FM22" i="100" s="1"/>
  <c r="DM10" i="100"/>
  <c r="FE10" i="100" s="1"/>
  <c r="DM11" i="100"/>
  <c r="FE11" i="100" s="1"/>
  <c r="DM24" i="100"/>
  <c r="FE24" i="100" s="1"/>
  <c r="DM26" i="100"/>
  <c r="FE26" i="100" s="1"/>
  <c r="DM12" i="100"/>
  <c r="FE12" i="100" s="1"/>
  <c r="DM17" i="100"/>
  <c r="FE17" i="100" s="1"/>
  <c r="DM13" i="100"/>
  <c r="FE13" i="100" s="1"/>
  <c r="DM32" i="100"/>
  <c r="FE32" i="100" s="1"/>
  <c r="DM16" i="100"/>
  <c r="FE16" i="100" s="1"/>
  <c r="EG14" i="100"/>
  <c r="FY14" i="100" s="1"/>
  <c r="EG21" i="100"/>
  <c r="FY21" i="100" s="1"/>
  <c r="EG20" i="100"/>
  <c r="FY20" i="100" s="1"/>
  <c r="EG13" i="100"/>
  <c r="FY13" i="100" s="1"/>
  <c r="EG28" i="100"/>
  <c r="FY28" i="100" s="1"/>
  <c r="DK15" i="100"/>
  <c r="FC15" i="100" s="1"/>
  <c r="DK12" i="100"/>
  <c r="FC12" i="100" s="1"/>
  <c r="DK10" i="100"/>
  <c r="FC10" i="100" s="1"/>
  <c r="EE15" i="100"/>
  <c r="FW15" i="100" s="1"/>
  <c r="EE18" i="100"/>
  <c r="FW18" i="100" s="1"/>
  <c r="EE22" i="100"/>
  <c r="FW22" i="100" s="1"/>
  <c r="EE10" i="100"/>
  <c r="FW10" i="100" s="1"/>
  <c r="EE14" i="100"/>
  <c r="FW14" i="100" s="1"/>
  <c r="EE28" i="100"/>
  <c r="FW28" i="100" s="1"/>
  <c r="EF14" i="100"/>
  <c r="FX14" i="100" s="1"/>
  <c r="EF15" i="100"/>
  <c r="FX15" i="100" s="1"/>
  <c r="EF18" i="100"/>
  <c r="FX18" i="100" s="1"/>
  <c r="EF24" i="100"/>
  <c r="FX24" i="100" s="1"/>
  <c r="EF17" i="100"/>
  <c r="FX17" i="100" s="1"/>
  <c r="EF20" i="100"/>
  <c r="FX20" i="100" s="1"/>
  <c r="EF31" i="100"/>
  <c r="FX31" i="100" s="1"/>
  <c r="DP14" i="100"/>
  <c r="FH14" i="100" s="1"/>
  <c r="DP15" i="100"/>
  <c r="FH15" i="100" s="1"/>
  <c r="DP16" i="100"/>
  <c r="FH16" i="100" s="1"/>
  <c r="DP17" i="100"/>
  <c r="FH17" i="100" s="1"/>
  <c r="DP18" i="100"/>
  <c r="FH18" i="100" s="1"/>
  <c r="DI13" i="100"/>
  <c r="FA13" i="100" s="1"/>
  <c r="DI14" i="100"/>
  <c r="FA14" i="100" s="1"/>
  <c r="DI15" i="100"/>
  <c r="FA15" i="100" s="1"/>
  <c r="DL27" i="100"/>
  <c r="FD27" i="100" s="1"/>
  <c r="DL28" i="100"/>
  <c r="FD28" i="100" s="1"/>
  <c r="DL35" i="100"/>
  <c r="FD35" i="100" s="1"/>
  <c r="DL32" i="100"/>
  <c r="FD32" i="100" s="1"/>
  <c r="DL30" i="100"/>
  <c r="FD30" i="100" s="1"/>
  <c r="DL29" i="100"/>
  <c r="FD29" i="100" s="1"/>
  <c r="DL37" i="100"/>
  <c r="FD37" i="100" s="1"/>
  <c r="DL36" i="100"/>
  <c r="FD36" i="100" s="1"/>
  <c r="DG7" i="100"/>
  <c r="EY7" i="100" s="1"/>
  <c r="DG13" i="100"/>
  <c r="EY13" i="100" s="1"/>
  <c r="DG16" i="100"/>
  <c r="EY16" i="100" s="1"/>
  <c r="DG19" i="100"/>
  <c r="EY19" i="100" s="1"/>
  <c r="DG35" i="100"/>
  <c r="EY35" i="100" s="1"/>
  <c r="DG43" i="100"/>
  <c r="EY43" i="100" s="1"/>
  <c r="DG55" i="100"/>
  <c r="EY55" i="100" s="1"/>
  <c r="DG58" i="100"/>
  <c r="EY58" i="100" s="1"/>
  <c r="DG15" i="100"/>
  <c r="EY15" i="100" s="1"/>
  <c r="DG18" i="100"/>
  <c r="EY18" i="100" s="1"/>
  <c r="DG12" i="100"/>
  <c r="EY12" i="100" s="1"/>
  <c r="DG39" i="100"/>
  <c r="EY39" i="100" s="1"/>
  <c r="DG34" i="100"/>
  <c r="EY34" i="100" s="1"/>
  <c r="DG59" i="100"/>
  <c r="EY59" i="100" s="1"/>
  <c r="DG62" i="100"/>
  <c r="EY62" i="100" s="1"/>
  <c r="DW16" i="100"/>
  <c r="FO16" i="100" s="1"/>
  <c r="DW27" i="100"/>
  <c r="FO27" i="100" s="1"/>
  <c r="EM11" i="100"/>
  <c r="GE11" i="100" s="1"/>
  <c r="EM10" i="100"/>
  <c r="GE10" i="100" s="1"/>
  <c r="EM27" i="100"/>
  <c r="GE27" i="100" s="1"/>
  <c r="EM14" i="100"/>
  <c r="GE14" i="100" s="1"/>
  <c r="EM21" i="100"/>
  <c r="GE21" i="100" s="1"/>
  <c r="EM37" i="100"/>
  <c r="GE37" i="100" s="1"/>
  <c r="EM7" i="100"/>
  <c r="GE7" i="100" s="1"/>
  <c r="EA28" i="100"/>
  <c r="FS28" i="100" s="1"/>
  <c r="EA18" i="100"/>
  <c r="FS18" i="100" s="1"/>
  <c r="EA22" i="100"/>
  <c r="FS22" i="100" s="1"/>
  <c r="DA15" i="100"/>
  <c r="ES15" i="100" s="1"/>
  <c r="DA25" i="100"/>
  <c r="ES25" i="100" s="1"/>
  <c r="DA34" i="100"/>
  <c r="ES34" i="100" s="1"/>
  <c r="DA31" i="100"/>
  <c r="ES31" i="100" s="1"/>
  <c r="DA33" i="100"/>
  <c r="ES33" i="100" s="1"/>
  <c r="DA56" i="100"/>
  <c r="ES56" i="100" s="1"/>
  <c r="DA66" i="100"/>
  <c r="ES66" i="100" s="1"/>
  <c r="DA53" i="100"/>
  <c r="ES53" i="100" s="1"/>
  <c r="DA19" i="100"/>
  <c r="ES19" i="100" s="1"/>
  <c r="DA27" i="100"/>
  <c r="ES27" i="100" s="1"/>
  <c r="DA38" i="100"/>
  <c r="ES38" i="100" s="1"/>
  <c r="DA42" i="100"/>
  <c r="ES42" i="100" s="1"/>
  <c r="DA37" i="100"/>
  <c r="ES37" i="100" s="1"/>
  <c r="DA58" i="100"/>
  <c r="ES58" i="100" s="1"/>
  <c r="DA57" i="100"/>
  <c r="ES57" i="100" s="1"/>
  <c r="DA63" i="100"/>
  <c r="ES63" i="100" s="1"/>
  <c r="EB30" i="100"/>
  <c r="FT30" i="100" s="1"/>
  <c r="EB20" i="100"/>
  <c r="FT20" i="100" s="1"/>
  <c r="EB22" i="100"/>
  <c r="FT22" i="100" s="1"/>
  <c r="DH12" i="100"/>
  <c r="EZ12" i="100" s="1"/>
  <c r="DH17" i="100"/>
  <c r="EZ17" i="100" s="1"/>
  <c r="DH14" i="100"/>
  <c r="EZ14" i="100" s="1"/>
  <c r="DH7" i="100"/>
  <c r="EZ7" i="100" s="1"/>
  <c r="DX9" i="100"/>
  <c r="FP9" i="100" s="1"/>
  <c r="DX18" i="100"/>
  <c r="FP18" i="100" s="1"/>
  <c r="DX24" i="100"/>
  <c r="FP24" i="100" s="1"/>
  <c r="DX8" i="100"/>
  <c r="FP8" i="100" s="1"/>
  <c r="DX15" i="100"/>
  <c r="FP15" i="100" s="1"/>
  <c r="DX20" i="100"/>
  <c r="FP20" i="100" s="1"/>
  <c r="DX29" i="100"/>
  <c r="FP29" i="100" s="1"/>
  <c r="EN12" i="100"/>
  <c r="GF12" i="100" s="1"/>
  <c r="EN15" i="100"/>
  <c r="GF15" i="100" s="1"/>
  <c r="EN23" i="100"/>
  <c r="GF23" i="100" s="1"/>
  <c r="EN33" i="100"/>
  <c r="GF33" i="100" s="1"/>
  <c r="EN14" i="100"/>
  <c r="GF14" i="100" s="1"/>
  <c r="EN17" i="100"/>
  <c r="GF17" i="100" s="1"/>
  <c r="EN27" i="100"/>
  <c r="GF27" i="100" s="1"/>
  <c r="EN36" i="100"/>
  <c r="GF36" i="100" s="1"/>
  <c r="DQ14" i="100"/>
  <c r="FI14" i="100" s="1"/>
  <c r="DQ20" i="100"/>
  <c r="FI20" i="100" s="1"/>
  <c r="DQ13" i="100"/>
  <c r="FI13" i="100" s="1"/>
  <c r="DQ11" i="100"/>
  <c r="FI11" i="100" s="1"/>
  <c r="EK14" i="100"/>
  <c r="GC14" i="100" s="1"/>
  <c r="EK34" i="100"/>
  <c r="GC34" i="100" s="1"/>
  <c r="EK13" i="100"/>
  <c r="GC13" i="100" s="1"/>
  <c r="EK9" i="100"/>
  <c r="GC9" i="100" s="1"/>
  <c r="DO10" i="100"/>
  <c r="FG10" i="100" s="1"/>
  <c r="DO16" i="100"/>
  <c r="FG16" i="100" s="1"/>
  <c r="EJ8" i="100"/>
  <c r="GB8" i="100" s="1"/>
  <c r="EJ9" i="100"/>
  <c r="GB9" i="100" s="1"/>
  <c r="EJ16" i="100"/>
  <c r="GB16" i="100" s="1"/>
  <c r="EJ10" i="100"/>
  <c r="GB10" i="100" s="1"/>
  <c r="EJ11" i="100"/>
  <c r="GB11" i="100" s="1"/>
  <c r="EJ18" i="100"/>
  <c r="GB18" i="100" s="1"/>
  <c r="DT8" i="100"/>
  <c r="FL8" i="100" s="1"/>
  <c r="DT15" i="100"/>
  <c r="FL15" i="100" s="1"/>
  <c r="DT12" i="100"/>
  <c r="FL12" i="100" s="1"/>
  <c r="DT16" i="100"/>
  <c r="FL16" i="100" s="1"/>
  <c r="EC17" i="100"/>
  <c r="FU17" i="100" s="1"/>
  <c r="EC24" i="100"/>
  <c r="FU24" i="100" s="1"/>
  <c r="EC21" i="100"/>
  <c r="FU21" i="100" s="1"/>
  <c r="EC16" i="100"/>
  <c r="FU16" i="100" s="1"/>
  <c r="DI16" i="100"/>
  <c r="FA16" i="100" s="1"/>
  <c r="EE26" i="100"/>
  <c r="FW26" i="100" s="1"/>
  <c r="EC25" i="100"/>
  <c r="FU25" i="100" s="1"/>
  <c r="EN37" i="100"/>
  <c r="GF37" i="100" s="1"/>
  <c r="DP35" i="100"/>
  <c r="FH35" i="100" s="1"/>
  <c r="DD11" i="100"/>
  <c r="EV11" i="100" s="1"/>
  <c r="EK24" i="100"/>
  <c r="GC24" i="100" s="1"/>
  <c r="EO20" i="100"/>
  <c r="GG20" i="100" s="1"/>
  <c r="DN9" i="100"/>
  <c r="FF9" i="100" s="1"/>
  <c r="EM15" i="100"/>
  <c r="GE15" i="100" s="1"/>
  <c r="DR15" i="100"/>
  <c r="FJ15" i="100" s="1"/>
  <c r="EL11" i="100"/>
  <c r="GD11" i="100" s="1"/>
  <c r="DQ12" i="100"/>
  <c r="FI12" i="100" s="1"/>
  <c r="EK12" i="100"/>
  <c r="GC12" i="100" s="1"/>
  <c r="DO15" i="100"/>
  <c r="FG15" i="100" s="1"/>
  <c r="EJ19" i="100"/>
  <c r="GB19" i="100" s="1"/>
  <c r="DT14" i="100"/>
  <c r="FL14" i="100" s="1"/>
  <c r="DD10" i="100"/>
  <c r="EV10" i="100" s="1"/>
  <c r="EI22" i="100"/>
  <c r="GA22" i="100" s="1"/>
  <c r="EG17" i="100"/>
  <c r="FY17" i="100" s="1"/>
  <c r="DG23" i="100"/>
  <c r="EY23" i="100" s="1"/>
  <c r="EF25" i="100"/>
  <c r="FX25" i="100" s="1"/>
  <c r="EH29" i="100"/>
  <c r="FZ29" i="100" s="1"/>
  <c r="EB27" i="100"/>
  <c r="FT27" i="100" s="1"/>
  <c r="EA24" i="100"/>
  <c r="FS24" i="100" s="1"/>
  <c r="EA27" i="100"/>
  <c r="FS27" i="100" s="1"/>
  <c r="DB33" i="100"/>
  <c r="ET33" i="100" s="1"/>
  <c r="DB40" i="100"/>
  <c r="ET40" i="100" s="1"/>
  <c r="DB21" i="100"/>
  <c r="ET21" i="100" s="1"/>
  <c r="DN17" i="100"/>
  <c r="FF17" i="100" s="1"/>
  <c r="DN10" i="100"/>
  <c r="FF10" i="100" s="1"/>
  <c r="DR35" i="100"/>
  <c r="FJ35" i="100" s="1"/>
  <c r="DR32" i="100"/>
  <c r="FJ32" i="100" s="1"/>
  <c r="DR31" i="100"/>
  <c r="FJ31" i="100" s="1"/>
  <c r="DR26" i="100"/>
  <c r="FJ26" i="100" s="1"/>
  <c r="DR17" i="100"/>
  <c r="FJ17" i="100" s="1"/>
  <c r="DR14" i="100"/>
  <c r="FJ14" i="100" s="1"/>
  <c r="DZ23" i="100"/>
  <c r="FR23" i="100" s="1"/>
  <c r="ED23" i="100"/>
  <c r="FV23" i="100" s="1"/>
  <c r="ED19" i="100"/>
  <c r="FV19" i="100" s="1"/>
  <c r="ED10" i="100"/>
  <c r="FV10" i="100" s="1"/>
  <c r="EH25" i="100"/>
  <c r="FZ25" i="100" s="1"/>
  <c r="EH30" i="100"/>
  <c r="FZ30" i="100" s="1"/>
  <c r="EL37" i="100"/>
  <c r="GD37" i="100" s="1"/>
  <c r="EL32" i="100"/>
  <c r="GD32" i="100" s="1"/>
  <c r="EL29" i="100"/>
  <c r="GD29" i="100" s="1"/>
  <c r="EL19" i="100"/>
  <c r="GD19" i="100" s="1"/>
  <c r="EL12" i="100"/>
  <c r="GD12" i="100" s="1"/>
  <c r="CZ61" i="100"/>
  <c r="ER61" i="100" s="1"/>
  <c r="CZ36" i="100"/>
  <c r="ER36" i="100" s="1"/>
  <c r="CZ31" i="100"/>
  <c r="ER31" i="100" s="1"/>
  <c r="EI23" i="100"/>
  <c r="GA23" i="100" s="1"/>
  <c r="DC11" i="100"/>
  <c r="EU11" i="100" s="1"/>
  <c r="DG66" i="100"/>
  <c r="EY66" i="100" s="1"/>
  <c r="DG42" i="100"/>
  <c r="EY42" i="100" s="1"/>
  <c r="DG51" i="100"/>
  <c r="EY51" i="100" s="1"/>
  <c r="DG49" i="100"/>
  <c r="EY49" i="100" s="1"/>
  <c r="DG28" i="100"/>
  <c r="EY28" i="100" s="1"/>
  <c r="EA31" i="100"/>
  <c r="FS31" i="100" s="1"/>
  <c r="DT17" i="100"/>
  <c r="FL17" i="100" s="1"/>
  <c r="EB31" i="100"/>
  <c r="FT31" i="100" s="1"/>
  <c r="EF29" i="100"/>
  <c r="FX29" i="100" s="1"/>
  <c r="EJ33" i="100"/>
  <c r="GB33" i="100" s="1"/>
  <c r="EN35" i="100"/>
  <c r="GF35" i="100" s="1"/>
  <c r="EC26" i="100"/>
  <c r="FU26" i="100" s="1"/>
  <c r="EK15" i="100"/>
  <c r="GC15" i="100" s="1"/>
  <c r="EM25" i="100"/>
  <c r="GE25" i="100" s="1"/>
  <c r="EM24" i="100"/>
  <c r="GE24" i="100" s="1"/>
  <c r="EM20" i="100"/>
  <c r="GE20" i="100" s="1"/>
  <c r="DQ16" i="100"/>
  <c r="FI16" i="100" s="1"/>
  <c r="DQ19" i="100"/>
  <c r="FI19" i="100" s="1"/>
  <c r="DY25" i="100"/>
  <c r="FQ25" i="100" s="1"/>
  <c r="EG30" i="100"/>
  <c r="FY30" i="100" s="1"/>
  <c r="EO24" i="100"/>
  <c r="GG24" i="100" s="1"/>
  <c r="EO26" i="100"/>
  <c r="GG26" i="100" s="1"/>
  <c r="DO14" i="100"/>
  <c r="FG14" i="100" s="1"/>
  <c r="EE25" i="100"/>
  <c r="FW25" i="100" s="1"/>
  <c r="DS24" i="100"/>
  <c r="FK24" i="100" s="1"/>
  <c r="DS25" i="100"/>
  <c r="FK25" i="100" s="1"/>
  <c r="DS36" i="100"/>
  <c r="FK36" i="100" s="1"/>
  <c r="EM13" i="100"/>
  <c r="GE13" i="100" s="1"/>
  <c r="EM16" i="100"/>
  <c r="GE16" i="100" s="1"/>
  <c r="EM19" i="100"/>
  <c r="GE19" i="100" s="1"/>
  <c r="EM17" i="100"/>
  <c r="GE17" i="100" s="1"/>
  <c r="EM12" i="100"/>
  <c r="GE12" i="100" s="1"/>
  <c r="EL15" i="100"/>
  <c r="GD15" i="100" s="1"/>
  <c r="EL14" i="100"/>
  <c r="GD14" i="100" s="1"/>
  <c r="EL17" i="100"/>
  <c r="GD17" i="100" s="1"/>
  <c r="EL26" i="100"/>
  <c r="GD26" i="100" s="1"/>
  <c r="EL25" i="100"/>
  <c r="GD25" i="100" s="1"/>
  <c r="EL34" i="100"/>
  <c r="GD34" i="100" s="1"/>
  <c r="EL33" i="100"/>
  <c r="GD33" i="100" s="1"/>
  <c r="DQ10" i="100"/>
  <c r="FI10" i="100" s="1"/>
  <c r="DQ15" i="100"/>
  <c r="FI15" i="100" s="1"/>
  <c r="DQ18" i="100"/>
  <c r="FI18" i="100" s="1"/>
  <c r="DQ33" i="100"/>
  <c r="FI33" i="100" s="1"/>
  <c r="EK11" i="100"/>
  <c r="GC11" i="100" s="1"/>
  <c r="EK16" i="100"/>
  <c r="GC16" i="100" s="1"/>
  <c r="EK36" i="100"/>
  <c r="GC36" i="100" s="1"/>
  <c r="EK31" i="100"/>
  <c r="GC31" i="100" s="1"/>
  <c r="DO11" i="100"/>
  <c r="FG11" i="100" s="1"/>
  <c r="DO12" i="100"/>
  <c r="FG12" i="100" s="1"/>
  <c r="DO17" i="100"/>
  <c r="FG17" i="100" s="1"/>
  <c r="EJ17" i="100"/>
  <c r="GB17" i="100" s="1"/>
  <c r="EJ27" i="100"/>
  <c r="GB27" i="100" s="1"/>
  <c r="EJ34" i="100"/>
  <c r="GB34" i="100" s="1"/>
  <c r="DT10" i="100"/>
  <c r="FL10" i="100" s="1"/>
  <c r="DT11" i="100"/>
  <c r="FL11" i="100" s="1"/>
  <c r="DT19" i="100"/>
  <c r="FL19" i="100" s="1"/>
  <c r="DT31" i="100"/>
  <c r="FL31" i="100" s="1"/>
  <c r="EI13" i="100"/>
  <c r="GA13" i="100" s="1"/>
  <c r="EI16" i="100"/>
  <c r="GA16" i="100" s="1"/>
  <c r="EI14" i="100"/>
  <c r="GA14" i="100" s="1"/>
  <c r="EI33" i="100"/>
  <c r="GA33" i="100" s="1"/>
  <c r="EI21" i="100"/>
  <c r="GA21" i="100" s="1"/>
  <c r="EG22" i="100"/>
  <c r="FY22" i="100" s="1"/>
  <c r="EG31" i="100"/>
  <c r="FY31" i="100" s="1"/>
  <c r="DG22" i="100"/>
  <c r="EY22" i="100" s="1"/>
  <c r="DG21" i="100"/>
  <c r="EY21" i="100" s="1"/>
  <c r="DG33" i="100"/>
  <c r="EY33" i="100" s="1"/>
  <c r="DG32" i="100"/>
  <c r="EY32" i="100" s="1"/>
  <c r="DG45" i="100"/>
  <c r="EY45" i="100" s="1"/>
  <c r="DG50" i="100"/>
  <c r="EY50" i="100" s="1"/>
  <c r="DG57" i="100"/>
  <c r="EY57" i="100" s="1"/>
  <c r="DG63" i="100"/>
  <c r="EY63" i="100" s="1"/>
  <c r="DG64" i="100"/>
  <c r="EY64" i="100" s="1"/>
  <c r="EF21" i="100"/>
  <c r="FX21" i="100" s="1"/>
  <c r="EF23" i="100"/>
  <c r="FX23" i="100" s="1"/>
  <c r="EF30" i="100"/>
  <c r="FX30" i="100" s="1"/>
  <c r="EF22" i="100"/>
  <c r="FX22" i="100" s="1"/>
  <c r="EH27" i="100"/>
  <c r="FZ27" i="100" s="1"/>
  <c r="EH34" i="100"/>
  <c r="FZ34" i="100" s="1"/>
  <c r="EB28" i="100"/>
  <c r="FT28" i="100" s="1"/>
  <c r="EB29" i="100"/>
  <c r="FT29" i="100" s="1"/>
  <c r="DB62" i="100"/>
  <c r="ET62" i="100" s="1"/>
  <c r="DB25" i="100"/>
  <c r="ET25" i="100" s="1"/>
  <c r="DB30" i="100"/>
  <c r="ET30" i="100" s="1"/>
  <c r="DB15" i="100"/>
  <c r="ET15" i="100" s="1"/>
  <c r="EK20" i="100"/>
  <c r="GC20" i="100" s="1"/>
  <c r="EO34" i="100"/>
  <c r="GG34" i="100" s="1"/>
  <c r="DW14" i="100"/>
  <c r="FO14" i="100" s="1"/>
  <c r="DW9" i="100"/>
  <c r="FO9" i="100" s="1"/>
  <c r="DB18" i="100"/>
  <c r="ET18" i="100" s="1"/>
  <c r="DU24" i="100"/>
  <c r="FM24" i="100" s="1"/>
  <c r="CZ22" i="100"/>
  <c r="ER22" i="100" s="1"/>
  <c r="CZ39" i="100"/>
  <c r="ER39" i="100" s="1"/>
  <c r="CZ45" i="100"/>
  <c r="ER45" i="100" s="1"/>
  <c r="CZ59" i="100"/>
  <c r="ER59" i="100" s="1"/>
  <c r="CZ58" i="100"/>
  <c r="ER58" i="100" s="1"/>
  <c r="DI18" i="100"/>
  <c r="FA18" i="100" s="1"/>
  <c r="DJ19" i="100"/>
  <c r="FB19" i="100" s="1"/>
  <c r="DK25" i="100"/>
  <c r="FC25" i="100" s="1"/>
  <c r="DT34" i="100"/>
  <c r="FL34" i="100" s="1"/>
  <c r="DV31" i="100"/>
  <c r="FN31" i="100" s="1"/>
  <c r="DY13" i="100"/>
  <c r="FQ13" i="100" s="1"/>
  <c r="ED20" i="100"/>
  <c r="FV20" i="100" s="1"/>
  <c r="EE19" i="100"/>
  <c r="FW19" i="100" s="1"/>
  <c r="EJ22" i="100"/>
  <c r="GB22" i="100" s="1"/>
  <c r="DM29" i="100"/>
  <c r="FE29" i="100" s="1"/>
  <c r="EG25" i="100"/>
  <c r="FY25" i="100" s="1"/>
  <c r="DJ13" i="100"/>
  <c r="FB13" i="100" s="1"/>
  <c r="DV15" i="100"/>
  <c r="FN15" i="100" s="1"/>
  <c r="DN13" i="100"/>
  <c r="FF13" i="100" s="1"/>
  <c r="DB55" i="100"/>
  <c r="ET55" i="100" s="1"/>
  <c r="DB53" i="100"/>
  <c r="ET53" i="100" s="1"/>
  <c r="DB45" i="100"/>
  <c r="ET45" i="100" s="1"/>
  <c r="DB31" i="100"/>
  <c r="ET31" i="100" s="1"/>
  <c r="ED27" i="100"/>
  <c r="FV27" i="100" s="1"/>
  <c r="ED24" i="100"/>
  <c r="FV24" i="100" s="1"/>
  <c r="ED14" i="100"/>
  <c r="FV14" i="100" s="1"/>
  <c r="ED15" i="100"/>
  <c r="FV15" i="100" s="1"/>
  <c r="DK28" i="100"/>
  <c r="FC28" i="100" s="1"/>
  <c r="DW28" i="100"/>
  <c r="FO28" i="100" s="1"/>
  <c r="DY29" i="100"/>
  <c r="FQ29" i="100" s="1"/>
  <c r="CZ66" i="100"/>
  <c r="ER66" i="100" s="1"/>
  <c r="DP34" i="100"/>
  <c r="FH34" i="100" s="1"/>
  <c r="DW18" i="100"/>
  <c r="FO18" i="100" s="1"/>
  <c r="EI29" i="100"/>
  <c r="GA29" i="100" s="1"/>
  <c r="EM33" i="100"/>
  <c r="GE33" i="100" s="1"/>
  <c r="DI12" i="100"/>
  <c r="FA12" i="100" s="1"/>
  <c r="DI17" i="100"/>
  <c r="FA17" i="100" s="1"/>
  <c r="EA20" i="100"/>
  <c r="FS20" i="100" s="1"/>
  <c r="EA19" i="100"/>
  <c r="FS19" i="100" s="1"/>
  <c r="EA25" i="100"/>
  <c r="FS25" i="100" s="1"/>
  <c r="EA23" i="100"/>
  <c r="FS23" i="100" s="1"/>
  <c r="DG26" i="100"/>
  <c r="EY26" i="100" s="1"/>
  <c r="DG29" i="100"/>
  <c r="EY29" i="100" s="1"/>
  <c r="DG37" i="100"/>
  <c r="EY37" i="100" s="1"/>
  <c r="DY11" i="100"/>
  <c r="FQ11" i="100" s="1"/>
  <c r="DY17" i="100"/>
  <c r="FQ17" i="100" s="1"/>
  <c r="DY27" i="100"/>
  <c r="FQ27" i="100" s="1"/>
  <c r="DY24" i="100"/>
  <c r="FQ24" i="100" s="1"/>
  <c r="EE20" i="100"/>
  <c r="FW20" i="100" s="1"/>
  <c r="EE24" i="100"/>
  <c r="FW24" i="100" s="1"/>
  <c r="EE29" i="100"/>
  <c r="FW29" i="100" s="1"/>
  <c r="EJ20" i="100"/>
  <c r="GB20" i="100" s="1"/>
  <c r="EJ21" i="100"/>
  <c r="GB21" i="100" s="1"/>
  <c r="EJ25" i="100"/>
  <c r="GB25" i="100" s="1"/>
  <c r="EJ26" i="100"/>
  <c r="GB26" i="100" s="1"/>
  <c r="EJ24" i="100"/>
  <c r="GB24" i="100" s="1"/>
  <c r="DM23" i="100"/>
  <c r="FE23" i="100" s="1"/>
  <c r="DM27" i="100"/>
  <c r="FE27" i="100" s="1"/>
  <c r="DM36" i="100"/>
  <c r="FE36" i="100" s="1"/>
  <c r="DM28" i="100"/>
  <c r="FE28" i="100" s="1"/>
  <c r="DM31" i="100"/>
  <c r="FE31" i="100" s="1"/>
  <c r="EG23" i="100"/>
  <c r="FY23" i="100" s="1"/>
  <c r="EG26" i="100"/>
  <c r="FY26" i="100" s="1"/>
  <c r="EG24" i="100"/>
  <c r="FY24" i="100" s="1"/>
  <c r="DW19" i="100"/>
  <c r="FO19" i="100" s="1"/>
  <c r="DW17" i="100"/>
  <c r="FO17" i="100" s="1"/>
  <c r="DA10" i="100"/>
  <c r="ES10" i="100" s="1"/>
  <c r="DA13" i="100"/>
  <c r="ES13" i="100" s="1"/>
  <c r="DA21" i="100"/>
  <c r="ES21" i="100" s="1"/>
  <c r="DA23" i="100"/>
  <c r="ES23" i="100" s="1"/>
  <c r="DA22" i="100"/>
  <c r="ES22" i="100" s="1"/>
  <c r="DA36" i="100"/>
  <c r="ES36" i="100" s="1"/>
  <c r="DA28" i="100"/>
  <c r="ES28" i="100" s="1"/>
  <c r="DA39" i="100"/>
  <c r="ES39" i="100" s="1"/>
  <c r="DA48" i="100"/>
  <c r="ES48" i="100" s="1"/>
  <c r="DA29" i="100"/>
  <c r="ES29" i="100" s="1"/>
  <c r="DA54" i="100"/>
  <c r="ES54" i="100" s="1"/>
  <c r="DA62" i="100"/>
  <c r="ES62" i="100" s="1"/>
  <c r="DA41" i="100"/>
  <c r="ES41" i="100" s="1"/>
  <c r="DA65" i="100"/>
  <c r="ES65" i="100" s="1"/>
  <c r="DU12" i="100"/>
  <c r="FM12" i="100" s="1"/>
  <c r="DU17" i="100"/>
  <c r="FM17" i="100" s="1"/>
  <c r="DU18" i="100"/>
  <c r="FM18" i="100" s="1"/>
  <c r="DU30" i="100"/>
  <c r="FM30" i="100" s="1"/>
  <c r="EN10" i="100"/>
  <c r="GF10" i="100" s="1"/>
  <c r="EN11" i="100"/>
  <c r="GF11" i="100" s="1"/>
  <c r="EN19" i="100"/>
  <c r="GF19" i="100" s="1"/>
  <c r="EN20" i="100"/>
  <c r="GF20" i="100" s="1"/>
  <c r="EN28" i="100"/>
  <c r="GF28" i="100" s="1"/>
  <c r="EN31" i="100"/>
  <c r="GF31" i="100" s="1"/>
  <c r="EN26" i="100"/>
  <c r="GF26" i="100" s="1"/>
  <c r="EN34" i="100"/>
  <c r="GF34" i="100" s="1"/>
  <c r="DX12" i="100"/>
  <c r="FP12" i="100" s="1"/>
  <c r="DX13" i="100"/>
  <c r="FP13" i="100" s="1"/>
  <c r="DX21" i="100"/>
  <c r="FP21" i="100" s="1"/>
  <c r="DX23" i="100"/>
  <c r="FP23" i="100" s="1"/>
  <c r="DX30" i="100"/>
  <c r="FP30" i="100" s="1"/>
  <c r="DX22" i="100"/>
  <c r="FP22" i="100" s="1"/>
  <c r="DH10" i="100"/>
  <c r="EZ10" i="100" s="1"/>
  <c r="DH11" i="100"/>
  <c r="EZ11" i="100" s="1"/>
  <c r="DH16" i="100"/>
  <c r="EZ16" i="100" s="1"/>
  <c r="EC14" i="100"/>
  <c r="FU14" i="100" s="1"/>
  <c r="EC19" i="100"/>
  <c r="FU19" i="100" s="1"/>
  <c r="EC13" i="100"/>
  <c r="FU13" i="100" s="1"/>
  <c r="EC18" i="100"/>
  <c r="FU18" i="100" s="1"/>
  <c r="EC30" i="100"/>
  <c r="FU30" i="100" s="1"/>
  <c r="EC31" i="100"/>
  <c r="FU31" i="100" s="1"/>
  <c r="DK35" i="100"/>
  <c r="FC35" i="100" s="1"/>
  <c r="DP23" i="100"/>
  <c r="FH23" i="100" s="1"/>
  <c r="DP24" i="100"/>
  <c r="FH24" i="100" s="1"/>
  <c r="DQ32" i="100"/>
  <c r="FI32" i="100" s="1"/>
  <c r="DQ34" i="100"/>
  <c r="FI34" i="100" s="1"/>
  <c r="DV29" i="100"/>
  <c r="FN29" i="100" s="1"/>
  <c r="EK19" i="100"/>
  <c r="GC19" i="100" s="1"/>
  <c r="EK27" i="100"/>
  <c r="GC27" i="100" s="1"/>
  <c r="DT20" i="100"/>
  <c r="FL20" i="100" s="1"/>
  <c r="DT28" i="100"/>
  <c r="FL28" i="100" s="1"/>
  <c r="DT32" i="100"/>
  <c r="FL32" i="100" s="1"/>
  <c r="EO25" i="100"/>
  <c r="GG25" i="100" s="1"/>
  <c r="EO32" i="100"/>
  <c r="GG32" i="100" s="1"/>
  <c r="EO35" i="100"/>
  <c r="GG35" i="100" s="1"/>
  <c r="DU29" i="100"/>
  <c r="FM29" i="100" s="1"/>
  <c r="DB57" i="100"/>
  <c r="ET57" i="100" s="1"/>
  <c r="DB56" i="100"/>
  <c r="ET56" i="100" s="1"/>
  <c r="DB48" i="100"/>
  <c r="ET48" i="100" s="1"/>
  <c r="DB47" i="100"/>
  <c r="ET47" i="100" s="1"/>
  <c r="DB32" i="100"/>
  <c r="ET32" i="100" s="1"/>
  <c r="DB24" i="100"/>
  <c r="ET24" i="100" s="1"/>
  <c r="DB10" i="100"/>
  <c r="ET10" i="100" s="1"/>
  <c r="DJ17" i="100"/>
  <c r="FB17" i="100" s="1"/>
  <c r="DJ12" i="100"/>
  <c r="FB12" i="100" s="1"/>
  <c r="DN34" i="100"/>
  <c r="FF34" i="100" s="1"/>
  <c r="DN20" i="100"/>
  <c r="FF20" i="100" s="1"/>
  <c r="DN12" i="100"/>
  <c r="FF12" i="100" s="1"/>
  <c r="DV23" i="100"/>
  <c r="FN23" i="100" s="1"/>
  <c r="DV26" i="100"/>
  <c r="FN26" i="100" s="1"/>
  <c r="DV17" i="100"/>
  <c r="FN17" i="100" s="1"/>
  <c r="DV14" i="100"/>
  <c r="FN14" i="100" s="1"/>
  <c r="DZ7" i="100"/>
  <c r="FR7" i="100" s="1"/>
  <c r="DZ27" i="100"/>
  <c r="FR27" i="100" s="1"/>
  <c r="DZ21" i="100"/>
  <c r="FR21" i="100" s="1"/>
  <c r="DZ19" i="100"/>
  <c r="FR19" i="100" s="1"/>
  <c r="DZ16" i="100"/>
  <c r="FR16" i="100" s="1"/>
  <c r="DZ8" i="100"/>
  <c r="FR8" i="100" s="1"/>
  <c r="ED28" i="100"/>
  <c r="FV28" i="100" s="1"/>
  <c r="ED26" i="100"/>
  <c r="FV26" i="100" s="1"/>
  <c r="CZ7" i="100"/>
  <c r="ER7" i="100" s="1"/>
  <c r="CZ38" i="100"/>
  <c r="ER38" i="100" s="1"/>
  <c r="CZ51" i="100"/>
  <c r="ER51" i="100" s="1"/>
  <c r="CZ43" i="100"/>
  <c r="ER43" i="100" s="1"/>
  <c r="CZ42" i="100"/>
  <c r="ER42" i="100" s="1"/>
  <c r="CZ28" i="100"/>
  <c r="ER28" i="100" s="1"/>
  <c r="CZ25" i="100"/>
  <c r="ER25" i="100" s="1"/>
  <c r="CZ17" i="100"/>
  <c r="ER17" i="100" s="1"/>
  <c r="CZ11" i="100"/>
  <c r="ER11" i="100" s="1"/>
  <c r="CZ10" i="100"/>
  <c r="ER10" i="100" s="1"/>
  <c r="DS31" i="100"/>
  <c r="FK31" i="100" s="1"/>
  <c r="EI34" i="100"/>
  <c r="GA34" i="100" s="1"/>
  <c r="EI37" i="100"/>
  <c r="GA37" i="100" s="1"/>
  <c r="EI24" i="100"/>
  <c r="GA24" i="100" s="1"/>
  <c r="DG56" i="100"/>
  <c r="EY56" i="100" s="1"/>
  <c r="DG54" i="100"/>
  <c r="EY54" i="100" s="1"/>
  <c r="DG65" i="100"/>
  <c r="EY65" i="100" s="1"/>
  <c r="DG61" i="100"/>
  <c r="EY61" i="100" s="1"/>
  <c r="DG53" i="100"/>
  <c r="EY53" i="100" s="1"/>
  <c r="DG44" i="100"/>
  <c r="EY44" i="100" s="1"/>
  <c r="DG47" i="100"/>
  <c r="EY47" i="100" s="1"/>
  <c r="DG40" i="100"/>
  <c r="EY40" i="100" s="1"/>
  <c r="DG25" i="100"/>
  <c r="EY25" i="100" s="1"/>
  <c r="DG31" i="100"/>
  <c r="EY31" i="100" s="1"/>
  <c r="DG24" i="100"/>
  <c r="EY24" i="100" s="1"/>
  <c r="DK17" i="100"/>
  <c r="FC17" i="100" s="1"/>
  <c r="DK16" i="100"/>
  <c r="FC16" i="100" s="1"/>
  <c r="EA30" i="100"/>
  <c r="FS30" i="100" s="1"/>
  <c r="EA21" i="100"/>
  <c r="FS21" i="100" s="1"/>
  <c r="EA16" i="100"/>
  <c r="FS16" i="100" s="1"/>
  <c r="DH13" i="100"/>
  <c r="EZ13" i="100" s="1"/>
  <c r="DT29" i="100"/>
  <c r="FL29" i="100" s="1"/>
  <c r="DX31" i="100"/>
  <c r="FP31" i="100" s="1"/>
  <c r="DX27" i="100"/>
  <c r="FP27" i="100" s="1"/>
  <c r="DX16" i="100"/>
  <c r="FP16" i="100" s="1"/>
  <c r="DX11" i="100"/>
  <c r="FP11" i="100" s="1"/>
  <c r="EJ32" i="100"/>
  <c r="GB32" i="100" s="1"/>
  <c r="EJ31" i="100"/>
  <c r="GB31" i="100" s="1"/>
  <c r="EJ23" i="100"/>
  <c r="GB23" i="100" s="1"/>
  <c r="EN32" i="100"/>
  <c r="GF32" i="100" s="1"/>
  <c r="EN29" i="100"/>
  <c r="GF29" i="100" s="1"/>
  <c r="EN25" i="100"/>
  <c r="GF25" i="100" s="1"/>
  <c r="EN21" i="100"/>
  <c r="GF21" i="100" s="1"/>
  <c r="DA59" i="100"/>
  <c r="ES59" i="100" s="1"/>
  <c r="DA49" i="100"/>
  <c r="ES49" i="100" s="1"/>
  <c r="DA51" i="100"/>
  <c r="ES51" i="100" s="1"/>
  <c r="DA60" i="100"/>
  <c r="ES60" i="100" s="1"/>
  <c r="DA45" i="100"/>
  <c r="ES45" i="100" s="1"/>
  <c r="DA50" i="100"/>
  <c r="ES50" i="100" s="1"/>
  <c r="DA35" i="100"/>
  <c r="ES35" i="100" s="1"/>
  <c r="DA40" i="100"/>
  <c r="ES40" i="100" s="1"/>
  <c r="DA30" i="100"/>
  <c r="ES30" i="100" s="1"/>
  <c r="DA20" i="100"/>
  <c r="ES20" i="100" s="1"/>
  <c r="DA17" i="100"/>
  <c r="ES17" i="100" s="1"/>
  <c r="DA12" i="100"/>
  <c r="ES12" i="100" s="1"/>
  <c r="DM37" i="100"/>
  <c r="FE37" i="100" s="1"/>
  <c r="DM34" i="100"/>
  <c r="FE34" i="100" s="1"/>
  <c r="DU27" i="100"/>
  <c r="FM27" i="100" s="1"/>
  <c r="DU13" i="100"/>
  <c r="FM13" i="100" s="1"/>
  <c r="EC22" i="100"/>
  <c r="FU22" i="100" s="1"/>
  <c r="EC27" i="100"/>
  <c r="FU27" i="100" s="1"/>
  <c r="EC11" i="100"/>
  <c r="FU11" i="100" s="1"/>
  <c r="EC15" i="100"/>
  <c r="FU15" i="100" s="1"/>
  <c r="DW23" i="100"/>
  <c r="FO23" i="100" s="1"/>
  <c r="DW13" i="100"/>
  <c r="FO13" i="100" s="1"/>
  <c r="EM32" i="100"/>
  <c r="GE32" i="100" s="1"/>
  <c r="EM35" i="100"/>
  <c r="GE35" i="100" s="1"/>
  <c r="DY28" i="100"/>
  <c r="FQ28" i="100" s="1"/>
  <c r="DY21" i="100"/>
  <c r="FQ21" i="100" s="1"/>
  <c r="EG27" i="100"/>
  <c r="FY27" i="100" s="1"/>
  <c r="EO37" i="100"/>
  <c r="GG37" i="100" s="1"/>
  <c r="EE30" i="100"/>
  <c r="FW30" i="100" s="1"/>
  <c r="EE27" i="100"/>
  <c r="FW27" i="100" s="1"/>
  <c r="EE21" i="100"/>
  <c r="FW21" i="100" s="1"/>
  <c r="DK24" i="100"/>
  <c r="FC24" i="100" s="1"/>
  <c r="DN22" i="100"/>
  <c r="FF22" i="100" s="1"/>
  <c r="DQ21" i="100"/>
  <c r="FI21" i="100" s="1"/>
  <c r="DW15" i="100"/>
  <c r="FO15" i="100" s="1"/>
  <c r="DU21" i="100"/>
  <c r="FM21" i="100" s="1"/>
  <c r="CZ20" i="100"/>
  <c r="ER20" i="100" s="1"/>
  <c r="EM26" i="100"/>
  <c r="GE26" i="100" s="1"/>
  <c r="DB65" i="100"/>
  <c r="ET65" i="100" s="1"/>
  <c r="DB64" i="100"/>
  <c r="ET64" i="100" s="1"/>
  <c r="DB60" i="100"/>
  <c r="ET60" i="100" s="1"/>
  <c r="DB52" i="100"/>
  <c r="ET52" i="100" s="1"/>
  <c r="DB51" i="100"/>
  <c r="ET51" i="100" s="1"/>
  <c r="DB44" i="100"/>
  <c r="ET44" i="100" s="1"/>
  <c r="DB35" i="100"/>
  <c r="ET35" i="100" s="1"/>
  <c r="DB43" i="100"/>
  <c r="ET43" i="100" s="1"/>
  <c r="DB36" i="100"/>
  <c r="ET36" i="100" s="1"/>
  <c r="DB27" i="100"/>
  <c r="ET27" i="100" s="1"/>
  <c r="DB28" i="100"/>
  <c r="ET28" i="100" s="1"/>
  <c r="DB19" i="100"/>
  <c r="ET19" i="100" s="1"/>
  <c r="DB14" i="100"/>
  <c r="ET14" i="100" s="1"/>
  <c r="DB13" i="100"/>
  <c r="ET13" i="100" s="1"/>
  <c r="DN26" i="100"/>
  <c r="FF26" i="100" s="1"/>
  <c r="CZ62" i="100"/>
  <c r="ER62" i="100" s="1"/>
  <c r="CZ60" i="100"/>
  <c r="ER60" i="100" s="1"/>
  <c r="CZ55" i="100"/>
  <c r="ER55" i="100" s="1"/>
  <c r="CZ52" i="100"/>
  <c r="ER52" i="100" s="1"/>
  <c r="CZ41" i="100"/>
  <c r="ER41" i="100" s="1"/>
  <c r="CZ44" i="100"/>
  <c r="ER44" i="100" s="1"/>
  <c r="CZ33" i="100"/>
  <c r="ER33" i="100" s="1"/>
  <c r="CZ32" i="100"/>
  <c r="ER32" i="100" s="1"/>
  <c r="DS28" i="100"/>
  <c r="FK28" i="100" s="1"/>
  <c r="DS37" i="100"/>
  <c r="FK37" i="100" s="1"/>
  <c r="EI36" i="100"/>
  <c r="GA36" i="100" s="1"/>
  <c r="EI28" i="100"/>
  <c r="GA28" i="100" s="1"/>
  <c r="DK30" i="100"/>
  <c r="FC30" i="100" s="1"/>
  <c r="DP26" i="100"/>
  <c r="FH26" i="100" s="1"/>
  <c r="DP31" i="100"/>
  <c r="FH31" i="100" s="1"/>
  <c r="DP25" i="100"/>
  <c r="FH25" i="100" s="1"/>
  <c r="DT36" i="100"/>
  <c r="FL36" i="100" s="1"/>
  <c r="DT37" i="100"/>
  <c r="FL37" i="100" s="1"/>
  <c r="DT26" i="100"/>
  <c r="FL26" i="100" s="1"/>
  <c r="DT23" i="100"/>
  <c r="FL23" i="100" s="1"/>
  <c r="DT21" i="100"/>
  <c r="FL21" i="100" s="1"/>
  <c r="DU31" i="100"/>
  <c r="FM31" i="100" s="1"/>
  <c r="DU28" i="100"/>
  <c r="FM28" i="100" s="1"/>
  <c r="DU23" i="100"/>
  <c r="FM23" i="100" s="1"/>
  <c r="EK37" i="100"/>
  <c r="GC37" i="100" s="1"/>
  <c r="EK22" i="100"/>
  <c r="GC22" i="100" s="1"/>
  <c r="EK32" i="100"/>
  <c r="GC32" i="100" s="1"/>
  <c r="EK23" i="100"/>
  <c r="GC23" i="100" s="1"/>
  <c r="EK21" i="100"/>
  <c r="GC21" i="100" s="1"/>
  <c r="DW31" i="100"/>
  <c r="FO31" i="100" s="1"/>
  <c r="DW26" i="100"/>
  <c r="FO26" i="100" s="1"/>
  <c r="DW20" i="100"/>
  <c r="FO20" i="100" s="1"/>
  <c r="EM34" i="100"/>
  <c r="GE34" i="100" s="1"/>
  <c r="EM29" i="100"/>
  <c r="GE29" i="100" s="1"/>
  <c r="DQ29" i="100"/>
  <c r="FI29" i="100" s="1"/>
  <c r="DQ28" i="100"/>
  <c r="FI28" i="100" s="1"/>
  <c r="DQ30" i="100"/>
  <c r="FI30" i="100" s="1"/>
  <c r="DQ25" i="100"/>
  <c r="FI25" i="100" s="1"/>
  <c r="DY18" i="100"/>
  <c r="FQ18" i="100" s="1"/>
  <c r="DY15" i="100"/>
  <c r="FQ15" i="100" s="1"/>
  <c r="DY16" i="100"/>
  <c r="FQ16" i="100" s="1"/>
  <c r="EO33" i="100"/>
  <c r="GG33" i="100" s="1"/>
  <c r="EO28" i="100"/>
  <c r="GG28" i="100" s="1"/>
  <c r="EO27" i="100"/>
  <c r="GG27" i="100" s="1"/>
  <c r="EO21" i="100"/>
  <c r="GG21" i="100" s="1"/>
  <c r="DB61" i="100"/>
  <c r="ET61" i="100" s="1"/>
  <c r="DB59" i="100"/>
  <c r="ET59" i="100" s="1"/>
  <c r="DB58" i="100"/>
  <c r="ET58" i="100" s="1"/>
  <c r="DB37" i="100"/>
  <c r="ET37" i="100" s="1"/>
  <c r="DB50" i="100"/>
  <c r="ET50" i="100" s="1"/>
  <c r="DB42" i="100"/>
  <c r="ET42" i="100" s="1"/>
  <c r="DB49" i="100"/>
  <c r="ET49" i="100" s="1"/>
  <c r="DB41" i="100"/>
  <c r="ET41" i="100" s="1"/>
  <c r="DB34" i="100"/>
  <c r="ET34" i="100" s="1"/>
  <c r="DB23" i="100"/>
  <c r="ET23" i="100" s="1"/>
  <c r="DB26" i="100"/>
  <c r="ET26" i="100" s="1"/>
  <c r="DB22" i="100"/>
  <c r="ET22" i="100" s="1"/>
  <c r="DB12" i="100"/>
  <c r="ET12" i="100" s="1"/>
  <c r="DN23" i="100"/>
  <c r="FF23" i="100" s="1"/>
  <c r="DV30" i="100"/>
  <c r="FN30" i="100" s="1"/>
  <c r="DK23" i="100"/>
  <c r="FC23" i="100" s="1"/>
  <c r="DP22" i="100"/>
  <c r="FH22" i="100" s="1"/>
  <c r="DP28" i="100"/>
  <c r="FH28" i="100" s="1"/>
  <c r="DT35" i="100"/>
  <c r="FL35" i="100" s="1"/>
  <c r="DT30" i="100"/>
  <c r="FL30" i="100" s="1"/>
  <c r="EK33" i="100"/>
  <c r="GC33" i="100" s="1"/>
  <c r="EK28" i="100"/>
  <c r="GC28" i="100" s="1"/>
  <c r="DW30" i="100"/>
  <c r="FO30" i="100" s="1"/>
  <c r="DW29" i="100"/>
  <c r="FO29" i="100" s="1"/>
  <c r="DW22" i="100"/>
  <c r="FO22" i="100" s="1"/>
  <c r="DQ37" i="100"/>
  <c r="FI37" i="100" s="1"/>
  <c r="DQ24" i="100"/>
  <c r="FI24" i="100" s="1"/>
  <c r="DQ22" i="100"/>
  <c r="FI22" i="100" s="1"/>
  <c r="DQ23" i="100"/>
  <c r="FI23" i="100" s="1"/>
  <c r="EO29" i="100"/>
  <c r="GG29" i="100" s="1"/>
  <c r="EO36" i="100"/>
  <c r="GG36" i="100" s="1"/>
  <c r="DK20" i="100"/>
  <c r="FC20" i="100" s="1"/>
  <c r="DK19" i="100"/>
  <c r="FC19" i="100" s="1"/>
  <c r="DK31" i="100"/>
  <c r="FC31" i="100" s="1"/>
  <c r="DK32" i="100"/>
  <c r="FC32" i="100" s="1"/>
  <c r="DY14" i="100"/>
  <c r="FQ14" i="100" s="1"/>
  <c r="DY19" i="100"/>
  <c r="FQ19" i="100" s="1"/>
  <c r="DY23" i="100"/>
  <c r="FQ23" i="100" s="1"/>
  <c r="DY26" i="100"/>
  <c r="FQ26" i="100" s="1"/>
  <c r="DY20" i="100"/>
  <c r="FQ20" i="100" s="1"/>
  <c r="DY31" i="100"/>
  <c r="FQ31" i="100" s="1"/>
  <c r="ED18" i="100"/>
  <c r="FV18" i="100" s="1"/>
  <c r="ED22" i="100"/>
  <c r="FV22" i="100" s="1"/>
  <c r="ED31" i="100"/>
  <c r="FV31" i="100" s="1"/>
  <c r="ED30" i="100"/>
  <c r="FV30" i="100" s="1"/>
  <c r="DP27" i="100"/>
  <c r="FH27" i="100" s="1"/>
  <c r="DP29" i="100"/>
  <c r="FH29" i="100" s="1"/>
  <c r="DP37" i="100"/>
  <c r="FH37" i="100" s="1"/>
  <c r="DP36" i="100"/>
  <c r="FH36" i="100" s="1"/>
  <c r="DB9" i="100"/>
  <c r="ET9" i="100" s="1"/>
  <c r="DB8" i="100"/>
  <c r="ET8" i="100" s="1"/>
  <c r="DB16" i="100"/>
  <c r="ET16" i="100" s="1"/>
  <c r="DB17" i="100"/>
  <c r="ET17" i="100" s="1"/>
  <c r="DO20" i="100"/>
  <c r="FG20" i="100" s="1"/>
  <c r="DO19" i="100"/>
  <c r="FG19" i="100" s="1"/>
  <c r="EK25" i="100"/>
  <c r="GC25" i="100" s="1"/>
  <c r="EK30" i="100"/>
  <c r="GC30" i="100" s="1"/>
  <c r="EK29" i="100"/>
  <c r="GC29" i="100" s="1"/>
  <c r="EK35" i="100"/>
  <c r="GC35" i="100" s="1"/>
  <c r="DT25" i="100"/>
  <c r="FL25" i="100" s="1"/>
  <c r="DT22" i="100"/>
  <c r="FL22" i="100" s="1"/>
  <c r="DT33" i="100"/>
  <c r="FL33" i="100" s="1"/>
  <c r="DT24" i="100"/>
  <c r="FL24" i="100" s="1"/>
  <c r="EO23" i="100"/>
  <c r="GG23" i="100" s="1"/>
  <c r="EO22" i="100"/>
  <c r="GG22" i="100" s="1"/>
  <c r="EO30" i="100"/>
  <c r="GG30" i="100" s="1"/>
  <c r="EO31" i="100"/>
  <c r="GG31" i="100" s="1"/>
  <c r="DS26" i="100"/>
  <c r="FK26" i="100" s="1"/>
  <c r="DS35" i="100"/>
  <c r="FK35" i="100" s="1"/>
  <c r="DS34" i="100"/>
  <c r="FK34" i="100" s="1"/>
  <c r="DS32" i="100"/>
  <c r="FK32" i="100" s="1"/>
  <c r="EI25" i="100"/>
  <c r="GA25" i="100" s="1"/>
  <c r="EI35" i="100"/>
  <c r="GA35" i="100" s="1"/>
  <c r="EI27" i="100"/>
  <c r="GA27" i="100" s="1"/>
  <c r="DP32" i="100"/>
  <c r="FH32" i="100" s="1"/>
  <c r="DP33" i="100"/>
  <c r="FH33" i="100" s="1"/>
  <c r="DP30" i="100"/>
  <c r="FH30" i="100" s="1"/>
  <c r="DQ31" i="100"/>
  <c r="FI31" i="100" s="1"/>
  <c r="DN25" i="100"/>
  <c r="FF25" i="100" s="1"/>
  <c r="DN37" i="100"/>
  <c r="FF37" i="100" s="1"/>
  <c r="DQ27" i="100"/>
  <c r="FI27" i="100" s="1"/>
  <c r="DQ26" i="100"/>
  <c r="FI26" i="100" s="1"/>
  <c r="DQ36" i="100"/>
  <c r="FI36" i="100" s="1"/>
  <c r="DQ35" i="100"/>
  <c r="FI35" i="100" s="1"/>
  <c r="DW11" i="100"/>
  <c r="FO11" i="100" s="1"/>
  <c r="DW8" i="100"/>
  <c r="FO8" i="100" s="1"/>
  <c r="DW10" i="100"/>
  <c r="FO10" i="100" s="1"/>
  <c r="DW24" i="100"/>
  <c r="FO24" i="100" s="1"/>
  <c r="DW12" i="100"/>
  <c r="FO12" i="100" s="1"/>
  <c r="DW25" i="100"/>
  <c r="FO25" i="100" s="1"/>
  <c r="DU25" i="100"/>
  <c r="FM25" i="100" s="1"/>
  <c r="DU20" i="100"/>
  <c r="FM20" i="100" s="1"/>
  <c r="DU26" i="100"/>
  <c r="FM26" i="100" s="1"/>
  <c r="CZ23" i="100"/>
  <c r="ER23" i="100" s="1"/>
  <c r="CZ30" i="100"/>
  <c r="ER30" i="100" s="1"/>
  <c r="CZ29" i="100"/>
  <c r="ER29" i="100" s="1"/>
  <c r="CZ37" i="100"/>
  <c r="ER37" i="100" s="1"/>
  <c r="CZ46" i="100"/>
  <c r="ER46" i="100" s="1"/>
  <c r="CZ40" i="100"/>
  <c r="ER40" i="100" s="1"/>
  <c r="CZ47" i="100"/>
  <c r="ER47" i="100" s="1"/>
  <c r="CZ34" i="100"/>
  <c r="ER34" i="100" s="1"/>
  <c r="CZ57" i="100"/>
  <c r="ER57" i="100" s="1"/>
  <c r="CZ56" i="100"/>
  <c r="ER56" i="100" s="1"/>
  <c r="CZ65" i="100"/>
  <c r="ER65" i="100" s="1"/>
  <c r="CZ64" i="100"/>
  <c r="ER64" i="100" s="1"/>
  <c r="EM31" i="100"/>
  <c r="GE31" i="100" s="1"/>
  <c r="EM28" i="100"/>
  <c r="GE28" i="100" s="1"/>
  <c r="EJ36" i="100"/>
  <c r="GB36" i="100" s="1"/>
  <c r="EJ37" i="100"/>
  <c r="GB37" i="100" s="1"/>
  <c r="EJ29" i="100"/>
  <c r="GB29" i="100" s="1"/>
  <c r="EJ28" i="100"/>
  <c r="GB28" i="100" s="1"/>
  <c r="DM35" i="100"/>
  <c r="FE35" i="100" s="1"/>
  <c r="DM33" i="100"/>
  <c r="FE33" i="100" s="1"/>
  <c r="DM30" i="100"/>
  <c r="FE30" i="100" s="1"/>
  <c r="EE31" i="100"/>
  <c r="FW31" i="100" s="1"/>
  <c r="EE23" i="100"/>
  <c r="FW23" i="100" s="1"/>
  <c r="DK22" i="100"/>
  <c r="FC22" i="100" s="1"/>
  <c r="DO22" i="100"/>
  <c r="FG22" i="100" s="1"/>
  <c r="DK34" i="100"/>
  <c r="FC34" i="100" s="1"/>
  <c r="DK37" i="100"/>
  <c r="FC37" i="100" s="1"/>
  <c r="DK29" i="100"/>
  <c r="FC29" i="100" s="1"/>
  <c r="DK26" i="100"/>
  <c r="FC26" i="100" s="1"/>
  <c r="DO23" i="100"/>
  <c r="FG23" i="100" s="1"/>
  <c r="DO21" i="100"/>
  <c r="FG21" i="100" s="1"/>
  <c r="DK36" i="100"/>
  <c r="FC36" i="100" s="1"/>
  <c r="DK27" i="100"/>
  <c r="FC27" i="100" s="1"/>
  <c r="DK33" i="100"/>
  <c r="FC33" i="100" s="1"/>
  <c r="DK21" i="100"/>
  <c r="FC21" i="100" s="1"/>
  <c r="DF14" i="100"/>
  <c r="EX14" i="100" s="1"/>
  <c r="DN28" i="100"/>
  <c r="FF28" i="100" s="1"/>
  <c r="DO33" i="100"/>
  <c r="FG33" i="100" s="1"/>
  <c r="DJ31" i="100"/>
  <c r="FB31" i="100" s="1"/>
  <c r="DJ24" i="100"/>
  <c r="FB24" i="100" s="1"/>
  <c r="DO36" i="100"/>
  <c r="FG36" i="100" s="1"/>
  <c r="DO26" i="100"/>
  <c r="FG26" i="100" s="1"/>
  <c r="DO28" i="100"/>
  <c r="FG28" i="100" s="1"/>
  <c r="DJ25" i="100"/>
  <c r="FB25" i="100" s="1"/>
  <c r="DN33" i="100"/>
  <c r="FF33" i="100" s="1"/>
  <c r="DN32" i="100"/>
  <c r="FF32" i="100" s="1"/>
  <c r="DN31" i="100"/>
  <c r="FF31" i="100" s="1"/>
  <c r="DN24" i="100"/>
  <c r="FF24" i="100" s="1"/>
  <c r="DO32" i="100"/>
  <c r="FG32" i="100" s="1"/>
  <c r="DO27" i="100"/>
  <c r="FG27" i="100" s="1"/>
  <c r="DO24" i="100"/>
  <c r="FG24" i="100" s="1"/>
  <c r="DJ32" i="100"/>
  <c r="FB32" i="100" s="1"/>
  <c r="DN35" i="100"/>
  <c r="FF35" i="100" s="1"/>
  <c r="DN30" i="100"/>
  <c r="FF30" i="100" s="1"/>
  <c r="DN29" i="100"/>
  <c r="FF29" i="100" s="1"/>
  <c r="DO34" i="100"/>
  <c r="FG34" i="100" s="1"/>
  <c r="DO35" i="100"/>
  <c r="FG35" i="100" s="1"/>
  <c r="DN27" i="100"/>
  <c r="FF27" i="100" s="1"/>
  <c r="DN36" i="100"/>
  <c r="FF36" i="100" s="1"/>
  <c r="DI32" i="100"/>
  <c r="FA32" i="100" s="1"/>
  <c r="DO29" i="100"/>
  <c r="FG29" i="100" s="1"/>
  <c r="DH24" i="100"/>
  <c r="EZ24" i="100" s="1"/>
  <c r="DO25" i="100"/>
  <c r="FG25" i="100" s="1"/>
  <c r="DO31" i="100"/>
  <c r="FG31" i="100" s="1"/>
  <c r="DO30" i="100"/>
  <c r="FG30" i="100" s="1"/>
  <c r="DO37" i="100"/>
  <c r="FG37" i="100" s="1"/>
  <c r="DH34" i="100"/>
  <c r="EZ34" i="100" s="1"/>
  <c r="DH21" i="100"/>
  <c r="EZ21" i="100" s="1"/>
  <c r="DI19" i="100"/>
  <c r="FA19" i="100" s="1"/>
  <c r="DJ26" i="100"/>
  <c r="FB26" i="100" s="1"/>
  <c r="DJ37" i="100"/>
  <c r="FB37" i="100" s="1"/>
  <c r="DJ35" i="100"/>
  <c r="FB35" i="100" s="1"/>
  <c r="DJ30" i="100"/>
  <c r="FB30" i="100" s="1"/>
  <c r="DJ29" i="100"/>
  <c r="FB29" i="100" s="1"/>
  <c r="DJ22" i="100"/>
  <c r="FB22" i="100" s="1"/>
  <c r="DJ20" i="100"/>
  <c r="FB20" i="100" s="1"/>
  <c r="DH23" i="100"/>
  <c r="EZ23" i="100" s="1"/>
  <c r="DJ36" i="100"/>
  <c r="FB36" i="100" s="1"/>
  <c r="DJ27" i="100"/>
  <c r="FB27" i="100" s="1"/>
  <c r="DJ28" i="100"/>
  <c r="FB28" i="100" s="1"/>
  <c r="DJ21" i="100"/>
  <c r="FB21" i="100" s="1"/>
  <c r="DH36" i="100"/>
  <c r="EZ36" i="100" s="1"/>
  <c r="DI37" i="100"/>
  <c r="FA37" i="100" s="1"/>
  <c r="DI26" i="100"/>
  <c r="FA26" i="100" s="1"/>
  <c r="DJ33" i="100"/>
  <c r="FB33" i="100" s="1"/>
  <c r="DJ34" i="100"/>
  <c r="FB34" i="100" s="1"/>
  <c r="DJ23" i="100"/>
  <c r="FB23" i="100" s="1"/>
  <c r="DH35" i="100"/>
  <c r="EZ35" i="100" s="1"/>
  <c r="DI35" i="100"/>
  <c r="FA35" i="100" s="1"/>
  <c r="DI25" i="100"/>
  <c r="FA25" i="100" s="1"/>
  <c r="DF34" i="100"/>
  <c r="EX34" i="100" s="1"/>
  <c r="DH25" i="100"/>
  <c r="EZ25" i="100" s="1"/>
  <c r="DI27" i="100"/>
  <c r="FA27" i="100" s="1"/>
  <c r="DF55" i="100"/>
  <c r="EX55" i="100" s="1"/>
  <c r="DH32" i="100"/>
  <c r="EZ32" i="100" s="1"/>
  <c r="DH33" i="100"/>
  <c r="EZ33" i="100" s="1"/>
  <c r="DH30" i="100"/>
  <c r="EZ30" i="100" s="1"/>
  <c r="DH20" i="100"/>
  <c r="EZ20" i="100" s="1"/>
  <c r="DH19" i="100"/>
  <c r="EZ19" i="100" s="1"/>
  <c r="DI33" i="100"/>
  <c r="FA33" i="100" s="1"/>
  <c r="DI24" i="100"/>
  <c r="FA24" i="100" s="1"/>
  <c r="DI30" i="100"/>
  <c r="FA30" i="100" s="1"/>
  <c r="DI22" i="100"/>
  <c r="FA22" i="100" s="1"/>
  <c r="DI23" i="100"/>
  <c r="FA23" i="100" s="1"/>
  <c r="DI21" i="100"/>
  <c r="FA21" i="100" s="1"/>
  <c r="DE51" i="100"/>
  <c r="EW51" i="100" s="1"/>
  <c r="DF48" i="100"/>
  <c r="EX48" i="100" s="1"/>
  <c r="DH28" i="100"/>
  <c r="EZ28" i="100" s="1"/>
  <c r="DH26" i="100"/>
  <c r="EZ26" i="100" s="1"/>
  <c r="DH31" i="100"/>
  <c r="EZ31" i="100" s="1"/>
  <c r="DH27" i="100"/>
  <c r="EZ27" i="100" s="1"/>
  <c r="DH18" i="100"/>
  <c r="EZ18" i="100" s="1"/>
  <c r="DI31" i="100"/>
  <c r="FA31" i="100" s="1"/>
  <c r="DI36" i="100"/>
  <c r="FA36" i="100" s="1"/>
  <c r="DI20" i="100"/>
  <c r="FA20" i="100" s="1"/>
  <c r="DH22" i="100"/>
  <c r="EZ22" i="100" s="1"/>
  <c r="DH37" i="100"/>
  <c r="EZ37" i="100" s="1"/>
  <c r="DH29" i="100"/>
  <c r="EZ29" i="100" s="1"/>
  <c r="DI29" i="100"/>
  <c r="FA29" i="100" s="1"/>
  <c r="DI34" i="100"/>
  <c r="FA34" i="100" s="1"/>
  <c r="DI28" i="100"/>
  <c r="FA28" i="100" s="1"/>
  <c r="DC15" i="100"/>
  <c r="EU15" i="100" s="1"/>
  <c r="DF15" i="100"/>
  <c r="EX15" i="100" s="1"/>
  <c r="DD42" i="100"/>
  <c r="EV42" i="100" s="1"/>
  <c r="DE29" i="100"/>
  <c r="EW29" i="100" s="1"/>
  <c r="DC52" i="100"/>
  <c r="EU52" i="100" s="1"/>
  <c r="DF61" i="100"/>
  <c r="EX61" i="100" s="1"/>
  <c r="DF37" i="100"/>
  <c r="EX37" i="100" s="1"/>
  <c r="DF31" i="100"/>
  <c r="EX31" i="100" s="1"/>
  <c r="DC28" i="100"/>
  <c r="EU28" i="100" s="1"/>
  <c r="DF58" i="100"/>
  <c r="EX58" i="100" s="1"/>
  <c r="DF47" i="100"/>
  <c r="EX47" i="100" s="1"/>
  <c r="DF26" i="100"/>
  <c r="EX26" i="100" s="1"/>
  <c r="DC31" i="100"/>
  <c r="EU31" i="100" s="1"/>
  <c r="DE54" i="100"/>
  <c r="EW54" i="100" s="1"/>
  <c r="DF39" i="100"/>
  <c r="EX39" i="100" s="1"/>
  <c r="DF23" i="100"/>
  <c r="EX23" i="100" s="1"/>
  <c r="DF17" i="100"/>
  <c r="EX17" i="100" s="1"/>
  <c r="DC20" i="100"/>
  <c r="EU20" i="100" s="1"/>
  <c r="DD40" i="100"/>
  <c r="EV40" i="100" s="1"/>
  <c r="DE23" i="100"/>
  <c r="EW23" i="100" s="1"/>
  <c r="DF16" i="100"/>
  <c r="EX16" i="100" s="1"/>
  <c r="DF63" i="100"/>
  <c r="EX63" i="100" s="1"/>
  <c r="DF66" i="100"/>
  <c r="EX66" i="100" s="1"/>
  <c r="DF57" i="100"/>
  <c r="EX57" i="100" s="1"/>
  <c r="DF56" i="100"/>
  <c r="EX56" i="100" s="1"/>
  <c r="DF53" i="100"/>
  <c r="EX53" i="100" s="1"/>
  <c r="DF46" i="100"/>
  <c r="EX46" i="100" s="1"/>
  <c r="DF33" i="100"/>
  <c r="EX33" i="100" s="1"/>
  <c r="DF45" i="100"/>
  <c r="EX45" i="100" s="1"/>
  <c r="DF40" i="100"/>
  <c r="EX40" i="100" s="1"/>
  <c r="DF32" i="100"/>
  <c r="EX32" i="100" s="1"/>
  <c r="DF29" i="100"/>
  <c r="EX29" i="100" s="1"/>
  <c r="DF24" i="100"/>
  <c r="EX24" i="100" s="1"/>
  <c r="DF20" i="100"/>
  <c r="EX20" i="100" s="1"/>
  <c r="DF12" i="100"/>
  <c r="EX12" i="100" s="1"/>
  <c r="DF13" i="100"/>
  <c r="EX13" i="100" s="1"/>
  <c r="DC59" i="100"/>
  <c r="EU59" i="100" s="1"/>
  <c r="DC43" i="100"/>
  <c r="EU43" i="100" s="1"/>
  <c r="DC24" i="100"/>
  <c r="EU24" i="100" s="1"/>
  <c r="DD56" i="100"/>
  <c r="EV56" i="100" s="1"/>
  <c r="DD18" i="100"/>
  <c r="EV18" i="100" s="1"/>
  <c r="DE49" i="100"/>
  <c r="EW49" i="100" s="1"/>
  <c r="DE36" i="100"/>
  <c r="EW36" i="100" s="1"/>
  <c r="DE16" i="100"/>
  <c r="EW16" i="100" s="1"/>
  <c r="DF64" i="100"/>
  <c r="EX64" i="100" s="1"/>
  <c r="DF62" i="100"/>
  <c r="EX62" i="100" s="1"/>
  <c r="DF54" i="100"/>
  <c r="EX54" i="100" s="1"/>
  <c r="DF51" i="100"/>
  <c r="EX51" i="100" s="1"/>
  <c r="DF44" i="100"/>
  <c r="EX44" i="100" s="1"/>
  <c r="DF27" i="100"/>
  <c r="EX27" i="100" s="1"/>
  <c r="DF43" i="100"/>
  <c r="EX43" i="100" s="1"/>
  <c r="DF38" i="100"/>
  <c r="EX38" i="100" s="1"/>
  <c r="DF30" i="100"/>
  <c r="EX30" i="100" s="1"/>
  <c r="DF22" i="100"/>
  <c r="EX22" i="100" s="1"/>
  <c r="DF21" i="100"/>
  <c r="EX21" i="100" s="1"/>
  <c r="DF18" i="100"/>
  <c r="EX18" i="100" s="1"/>
  <c r="DC66" i="100"/>
  <c r="EU66" i="100" s="1"/>
  <c r="DC51" i="100"/>
  <c r="EU51" i="100" s="1"/>
  <c r="DC34" i="100"/>
  <c r="EU34" i="100" s="1"/>
  <c r="DE47" i="100"/>
  <c r="EW47" i="100" s="1"/>
  <c r="DE50" i="100"/>
  <c r="EW50" i="100" s="1"/>
  <c r="DE28" i="100"/>
  <c r="EW28" i="100" s="1"/>
  <c r="DE17" i="100"/>
  <c r="EW17" i="100" s="1"/>
  <c r="DF65" i="100"/>
  <c r="EX65" i="100" s="1"/>
  <c r="DF59" i="100"/>
  <c r="EX59" i="100" s="1"/>
  <c r="DF50" i="100"/>
  <c r="EX50" i="100" s="1"/>
  <c r="DF60" i="100"/>
  <c r="EX60" i="100" s="1"/>
  <c r="DF52" i="100"/>
  <c r="EX52" i="100" s="1"/>
  <c r="DF35" i="100"/>
  <c r="EX35" i="100" s="1"/>
  <c r="DF42" i="100"/>
  <c r="EX42" i="100" s="1"/>
  <c r="DF49" i="100"/>
  <c r="EX49" i="100" s="1"/>
  <c r="DF41" i="100"/>
  <c r="EX41" i="100" s="1"/>
  <c r="DF36" i="100"/>
  <c r="EX36" i="100" s="1"/>
  <c r="DF25" i="100"/>
  <c r="EX25" i="100" s="1"/>
  <c r="DF28" i="100"/>
  <c r="EX28" i="100" s="1"/>
  <c r="DF19" i="100"/>
  <c r="EX19" i="100" s="1"/>
  <c r="DC54" i="100"/>
  <c r="EU54" i="100" s="1"/>
  <c r="DC17" i="100"/>
  <c r="EU17" i="100" s="1"/>
  <c r="DC39" i="100"/>
  <c r="EU39" i="100" s="1"/>
  <c r="DE57" i="100"/>
  <c r="EW57" i="100" s="1"/>
  <c r="DE62" i="100"/>
  <c r="EW62" i="100" s="1"/>
  <c r="DE42" i="100"/>
  <c r="EW42" i="100" s="1"/>
  <c r="DC16" i="100"/>
  <c r="EU16" i="100" s="1"/>
  <c r="DE14" i="100"/>
  <c r="EW14" i="100" s="1"/>
  <c r="DC22" i="100"/>
  <c r="EU22" i="100" s="1"/>
  <c r="DD66" i="100"/>
  <c r="EV66" i="100" s="1"/>
  <c r="DC64" i="100"/>
  <c r="EU64" i="100" s="1"/>
  <c r="DC44" i="100"/>
  <c r="EU44" i="100" s="1"/>
  <c r="DC50" i="100"/>
  <c r="EU50" i="100" s="1"/>
  <c r="DC57" i="100"/>
  <c r="EU57" i="100" s="1"/>
  <c r="DC48" i="100"/>
  <c r="EU48" i="100" s="1"/>
  <c r="DC40" i="100"/>
  <c r="EU40" i="100" s="1"/>
  <c r="DC49" i="100"/>
  <c r="EU49" i="100" s="1"/>
  <c r="DC41" i="100"/>
  <c r="EU41" i="100" s="1"/>
  <c r="DC27" i="100"/>
  <c r="EU27" i="100" s="1"/>
  <c r="DC37" i="100"/>
  <c r="EU37" i="100" s="1"/>
  <c r="DC29" i="100"/>
  <c r="EU29" i="100" s="1"/>
  <c r="DC21" i="100"/>
  <c r="EU21" i="100" s="1"/>
  <c r="DC18" i="100"/>
  <c r="EU18" i="100" s="1"/>
  <c r="DD49" i="100"/>
  <c r="EV49" i="100" s="1"/>
  <c r="DD33" i="100"/>
  <c r="EV33" i="100" s="1"/>
  <c r="DD17" i="100"/>
  <c r="EV17" i="100" s="1"/>
  <c r="DE53" i="100"/>
  <c r="EW53" i="100" s="1"/>
  <c r="DE66" i="100"/>
  <c r="EW66" i="100" s="1"/>
  <c r="DE60" i="100"/>
  <c r="EW60" i="100" s="1"/>
  <c r="DE52" i="100"/>
  <c r="EW52" i="100" s="1"/>
  <c r="DE41" i="100"/>
  <c r="EW41" i="100" s="1"/>
  <c r="DE48" i="100"/>
  <c r="EW48" i="100" s="1"/>
  <c r="DE31" i="100"/>
  <c r="EW31" i="100" s="1"/>
  <c r="DE26" i="100"/>
  <c r="EW26" i="100" s="1"/>
  <c r="DE34" i="100"/>
  <c r="EW34" i="100" s="1"/>
  <c r="DE24" i="100"/>
  <c r="EW24" i="100" s="1"/>
  <c r="DE18" i="100"/>
  <c r="EW18" i="100" s="1"/>
  <c r="DE15" i="100"/>
  <c r="EW15" i="100" s="1"/>
  <c r="DE13" i="100"/>
  <c r="EW13" i="100" s="1"/>
  <c r="DC62" i="100"/>
  <c r="EU62" i="100" s="1"/>
  <c r="DC60" i="100"/>
  <c r="EU60" i="100" s="1"/>
  <c r="DC65" i="100"/>
  <c r="EU65" i="100" s="1"/>
  <c r="DC42" i="100"/>
  <c r="EU42" i="100" s="1"/>
  <c r="DC55" i="100"/>
  <c r="EU55" i="100" s="1"/>
  <c r="DC46" i="100"/>
  <c r="EU46" i="100" s="1"/>
  <c r="DC36" i="100"/>
  <c r="EU36" i="100" s="1"/>
  <c r="DC47" i="100"/>
  <c r="EU47" i="100" s="1"/>
  <c r="DC14" i="100"/>
  <c r="EU14" i="100" s="1"/>
  <c r="DC23" i="100"/>
  <c r="EU23" i="100" s="1"/>
  <c r="DC35" i="100"/>
  <c r="EU35" i="100" s="1"/>
  <c r="DC25" i="100"/>
  <c r="EU25" i="100" s="1"/>
  <c r="DD62" i="100"/>
  <c r="EV62" i="100" s="1"/>
  <c r="DD41" i="100"/>
  <c r="EV41" i="100" s="1"/>
  <c r="DD26" i="100"/>
  <c r="EV26" i="100" s="1"/>
  <c r="DE65" i="100"/>
  <c r="EW65" i="100" s="1"/>
  <c r="DE59" i="100"/>
  <c r="EW59" i="100" s="1"/>
  <c r="DE64" i="100"/>
  <c r="EW64" i="100" s="1"/>
  <c r="DE58" i="100"/>
  <c r="EW58" i="100" s="1"/>
  <c r="DE43" i="100"/>
  <c r="EW43" i="100" s="1"/>
  <c r="DE39" i="100"/>
  <c r="EW39" i="100" s="1"/>
  <c r="DE46" i="100"/>
  <c r="EW46" i="100" s="1"/>
  <c r="DE37" i="100"/>
  <c r="EW37" i="100" s="1"/>
  <c r="DE40" i="100"/>
  <c r="EW40" i="100" s="1"/>
  <c r="DE32" i="100"/>
  <c r="EW32" i="100" s="1"/>
  <c r="DE27" i="100"/>
  <c r="EW27" i="100" s="1"/>
  <c r="DE21" i="100"/>
  <c r="EW21" i="100" s="1"/>
  <c r="DC58" i="100"/>
  <c r="EU58" i="100" s="1"/>
  <c r="DC56" i="100"/>
  <c r="EU56" i="100" s="1"/>
  <c r="DC63" i="100"/>
  <c r="EU63" i="100" s="1"/>
  <c r="DC61" i="100"/>
  <c r="EU61" i="100" s="1"/>
  <c r="DC53" i="100"/>
  <c r="EU53" i="100" s="1"/>
  <c r="DC32" i="100"/>
  <c r="EU32" i="100" s="1"/>
  <c r="DC30" i="100"/>
  <c r="EU30" i="100" s="1"/>
  <c r="DC45" i="100"/>
  <c r="EU45" i="100" s="1"/>
  <c r="DC38" i="100"/>
  <c r="EU38" i="100" s="1"/>
  <c r="DC19" i="100"/>
  <c r="EU19" i="100" s="1"/>
  <c r="DC33" i="100"/>
  <c r="EU33" i="100" s="1"/>
  <c r="DC26" i="100"/>
  <c r="EU26" i="100" s="1"/>
  <c r="DD57" i="100"/>
  <c r="EV57" i="100" s="1"/>
  <c r="DD50" i="100"/>
  <c r="EV50" i="100" s="1"/>
  <c r="DD27" i="100"/>
  <c r="EV27" i="100" s="1"/>
  <c r="DE61" i="100"/>
  <c r="EW61" i="100" s="1"/>
  <c r="DE63" i="100"/>
  <c r="EW63" i="100" s="1"/>
  <c r="DE55" i="100"/>
  <c r="EW55" i="100" s="1"/>
  <c r="DE45" i="100"/>
  <c r="EW45" i="100" s="1"/>
  <c r="DE56" i="100"/>
  <c r="EW56" i="100" s="1"/>
  <c r="DE20" i="100"/>
  <c r="EW20" i="100" s="1"/>
  <c r="DE35" i="100"/>
  <c r="EW35" i="100" s="1"/>
  <c r="DE44" i="100"/>
  <c r="EW44" i="100" s="1"/>
  <c r="DE33" i="100"/>
  <c r="EW33" i="100" s="1"/>
  <c r="DE38" i="100"/>
  <c r="EW38" i="100" s="1"/>
  <c r="DE30" i="100"/>
  <c r="EW30" i="100" s="1"/>
  <c r="DE25" i="100"/>
  <c r="EW25" i="100" s="1"/>
  <c r="DE22" i="100"/>
  <c r="EW22" i="100" s="1"/>
  <c r="DE19" i="100"/>
  <c r="EW19" i="100" s="1"/>
  <c r="DD65" i="100"/>
  <c r="EV65" i="100" s="1"/>
  <c r="DD58" i="100"/>
  <c r="EV58" i="100" s="1"/>
  <c r="DD55" i="100"/>
  <c r="EV55" i="100" s="1"/>
  <c r="DD36" i="100"/>
  <c r="EV36" i="100" s="1"/>
  <c r="DD47" i="100"/>
  <c r="EV47" i="100" s="1"/>
  <c r="DD38" i="100"/>
  <c r="EV38" i="100" s="1"/>
  <c r="DD48" i="100"/>
  <c r="EV48" i="100" s="1"/>
  <c r="DD39" i="100"/>
  <c r="EV39" i="100" s="1"/>
  <c r="DD31" i="100"/>
  <c r="EV31" i="100" s="1"/>
  <c r="DD32" i="100"/>
  <c r="EV32" i="100" s="1"/>
  <c r="DD25" i="100"/>
  <c r="EV25" i="100" s="1"/>
  <c r="DD16" i="100"/>
  <c r="EV16" i="100" s="1"/>
  <c r="DD15" i="100"/>
  <c r="EV15" i="100" s="1"/>
  <c r="DD14" i="100"/>
  <c r="EV14" i="100" s="1"/>
  <c r="DD64" i="100"/>
  <c r="EV64" i="100" s="1"/>
  <c r="DD63" i="100"/>
  <c r="EV63" i="100" s="1"/>
  <c r="DD61" i="100"/>
  <c r="EV61" i="100" s="1"/>
  <c r="DD53" i="100"/>
  <c r="EV53" i="100" s="1"/>
  <c r="DD54" i="100"/>
  <c r="EV54" i="100" s="1"/>
  <c r="DD45" i="100"/>
  <c r="EV45" i="100" s="1"/>
  <c r="DD34" i="100"/>
  <c r="EV34" i="100" s="1"/>
  <c r="DD46" i="100"/>
  <c r="EV46" i="100" s="1"/>
  <c r="DD37" i="100"/>
  <c r="EV37" i="100" s="1"/>
  <c r="DD29" i="100"/>
  <c r="EV29" i="100" s="1"/>
  <c r="DD30" i="100"/>
  <c r="EV30" i="100" s="1"/>
  <c r="DD23" i="100"/>
  <c r="EV23" i="100" s="1"/>
  <c r="DD21" i="100"/>
  <c r="EV21" i="100" s="1"/>
  <c r="DD13" i="100"/>
  <c r="EV13" i="100" s="1"/>
  <c r="DD12" i="100"/>
  <c r="EV12" i="100" s="1"/>
  <c r="DS39" i="100"/>
  <c r="FK39" i="100" s="1"/>
  <c r="DD60" i="100"/>
  <c r="EV60" i="100" s="1"/>
  <c r="DD59" i="100"/>
  <c r="EV59" i="100" s="1"/>
  <c r="DD51" i="100"/>
  <c r="EV51" i="100" s="1"/>
  <c r="DD52" i="100"/>
  <c r="EV52" i="100" s="1"/>
  <c r="DD43" i="100"/>
  <c r="EV43" i="100" s="1"/>
  <c r="DD24" i="100"/>
  <c r="EV24" i="100" s="1"/>
  <c r="DD44" i="100"/>
  <c r="EV44" i="100" s="1"/>
  <c r="DD35" i="100"/>
  <c r="EV35" i="100" s="1"/>
  <c r="DD22" i="100"/>
  <c r="EV22" i="100" s="1"/>
  <c r="DD28" i="100"/>
  <c r="EV28" i="100" s="1"/>
  <c r="DD20" i="100"/>
  <c r="EV20" i="100" s="1"/>
  <c r="DD19" i="100"/>
  <c r="EV19" i="100" s="1"/>
  <c r="EI43" i="100"/>
  <c r="GA43" i="100" s="1"/>
  <c r="EA41" i="100"/>
  <c r="FS41" i="100" s="1"/>
  <c r="DN43" i="100"/>
  <c r="FF43" i="100" s="1"/>
  <c r="DJ43" i="100"/>
  <c r="FB43" i="100" s="1"/>
  <c r="EH45" i="100"/>
  <c r="FZ45" i="100" s="1"/>
  <c r="ED65" i="100"/>
  <c r="FV65" i="100" s="1"/>
  <c r="DL63" i="100"/>
  <c r="FD63" i="100" s="1"/>
  <c r="EB64" i="100"/>
  <c r="FT64" i="100" s="1"/>
  <c r="DR43" i="100"/>
  <c r="FJ43" i="100" s="1"/>
  <c r="DK41" i="100"/>
  <c r="FC41" i="100" s="1"/>
  <c r="DZ38" i="100"/>
  <c r="FR38" i="100" s="1"/>
  <c r="DH43" i="100"/>
  <c r="EZ43" i="100" s="1"/>
  <c r="DV65" i="100"/>
  <c r="FN65" i="100" s="1"/>
  <c r="DO39" i="100"/>
  <c r="FG39" i="100" s="1"/>
  <c r="DO47" i="100"/>
  <c r="FG47" i="100" s="1"/>
  <c r="DO38" i="100"/>
  <c r="FG38" i="100" s="1"/>
  <c r="DO42" i="100"/>
  <c r="FG42" i="100" s="1"/>
  <c r="DO57" i="100"/>
  <c r="FG57" i="100" s="1"/>
  <c r="DO54" i="100"/>
  <c r="FG54" i="100" s="1"/>
  <c r="DO62" i="100"/>
  <c r="FG62" i="100" s="1"/>
  <c r="DO52" i="100"/>
  <c r="FG52" i="100" s="1"/>
  <c r="DO41" i="100"/>
  <c r="FG41" i="100" s="1"/>
  <c r="DO49" i="100"/>
  <c r="FG49" i="100" s="1"/>
  <c r="DO40" i="100"/>
  <c r="FG40" i="100" s="1"/>
  <c r="DO51" i="100"/>
  <c r="FG51" i="100" s="1"/>
  <c r="DO59" i="100"/>
  <c r="FG59" i="100" s="1"/>
  <c r="DO63" i="100"/>
  <c r="FG63" i="100" s="1"/>
  <c r="DO64" i="100"/>
  <c r="FG64" i="100" s="1"/>
  <c r="DO56" i="100"/>
  <c r="FG56" i="100" s="1"/>
  <c r="DO43" i="100"/>
  <c r="FG43" i="100" s="1"/>
  <c r="DO48" i="100"/>
  <c r="FG48" i="100" s="1"/>
  <c r="DO53" i="100"/>
  <c r="FG53" i="100" s="1"/>
  <c r="DO61" i="100"/>
  <c r="FG61" i="100" s="1"/>
  <c r="DO65" i="100"/>
  <c r="FG65" i="100" s="1"/>
  <c r="DO66" i="100"/>
  <c r="FG66" i="100" s="1"/>
  <c r="DO60" i="100"/>
  <c r="FG60" i="100" s="1"/>
  <c r="DO45" i="100"/>
  <c r="FG45" i="100" s="1"/>
  <c r="DO50" i="100"/>
  <c r="FG50" i="100" s="1"/>
  <c r="DO55" i="100"/>
  <c r="FG55" i="100" s="1"/>
  <c r="DO44" i="100"/>
  <c r="FG44" i="100" s="1"/>
  <c r="DO58" i="100"/>
  <c r="FG58" i="100" s="1"/>
  <c r="DO46" i="100"/>
  <c r="FG46" i="100" s="1"/>
  <c r="DW37" i="100"/>
  <c r="FO37" i="100" s="1"/>
  <c r="DW32" i="100"/>
  <c r="FO32" i="100" s="1"/>
  <c r="DW45" i="100"/>
  <c r="FO45" i="100" s="1"/>
  <c r="DW34" i="100"/>
  <c r="FO34" i="100" s="1"/>
  <c r="DW46" i="100"/>
  <c r="FO46" i="100" s="1"/>
  <c r="DW57" i="100"/>
  <c r="FO57" i="100" s="1"/>
  <c r="DW48" i="100"/>
  <c r="FO48" i="100" s="1"/>
  <c r="DW42" i="100"/>
  <c r="FO42" i="100" s="1"/>
  <c r="DW62" i="100"/>
  <c r="FO62" i="100" s="1"/>
  <c r="DW60" i="100"/>
  <c r="FO60" i="100" s="1"/>
  <c r="DW39" i="100"/>
  <c r="FO39" i="100" s="1"/>
  <c r="DW36" i="100"/>
  <c r="FO36" i="100" s="1"/>
  <c r="DW47" i="100"/>
  <c r="FO47" i="100" s="1"/>
  <c r="DW38" i="100"/>
  <c r="FO38" i="100" s="1"/>
  <c r="DW51" i="100"/>
  <c r="FO51" i="100" s="1"/>
  <c r="DW59" i="100"/>
  <c r="FO59" i="100" s="1"/>
  <c r="DW50" i="100"/>
  <c r="FO50" i="100" s="1"/>
  <c r="DW52" i="100"/>
  <c r="FO52" i="100" s="1"/>
  <c r="DW64" i="100"/>
  <c r="FO64" i="100" s="1"/>
  <c r="DW33" i="100"/>
  <c r="FO33" i="100" s="1"/>
  <c r="DW41" i="100"/>
  <c r="FO41" i="100" s="1"/>
  <c r="DW49" i="100"/>
  <c r="FO49" i="100" s="1"/>
  <c r="DW53" i="100"/>
  <c r="FO53" i="100" s="1"/>
  <c r="DW61" i="100"/>
  <c r="FO61" i="100" s="1"/>
  <c r="DW63" i="100"/>
  <c r="FO63" i="100" s="1"/>
  <c r="DW58" i="100"/>
  <c r="FO58" i="100" s="1"/>
  <c r="DW66" i="100"/>
  <c r="FO66" i="100" s="1"/>
  <c r="DW35" i="100"/>
  <c r="FO35" i="100" s="1"/>
  <c r="DW43" i="100"/>
  <c r="FO43" i="100" s="1"/>
  <c r="DW44" i="100"/>
  <c r="FO44" i="100" s="1"/>
  <c r="DW55" i="100"/>
  <c r="FO55" i="100" s="1"/>
  <c r="DW40" i="100"/>
  <c r="FO40" i="100" s="1"/>
  <c r="DW65" i="100"/>
  <c r="FO65" i="100" s="1"/>
  <c r="DW54" i="100"/>
  <c r="FO54" i="100" s="1"/>
  <c r="DW56" i="100"/>
  <c r="FO56" i="100" s="1"/>
  <c r="EE37" i="100"/>
  <c r="FW37" i="100" s="1"/>
  <c r="EE32" i="100"/>
  <c r="FW32" i="100" s="1"/>
  <c r="EE43" i="100"/>
  <c r="FW43" i="100" s="1"/>
  <c r="EE34" i="100"/>
  <c r="FW34" i="100" s="1"/>
  <c r="EE42" i="100"/>
  <c r="FW42" i="100" s="1"/>
  <c r="EE57" i="100"/>
  <c r="FW57" i="100" s="1"/>
  <c r="EE46" i="100"/>
  <c r="FW46" i="100" s="1"/>
  <c r="EE58" i="100"/>
  <c r="FW58" i="100" s="1"/>
  <c r="EE66" i="100"/>
  <c r="FW66" i="100" s="1"/>
  <c r="EE39" i="100"/>
  <c r="FW39" i="100" s="1"/>
  <c r="EE36" i="100"/>
  <c r="FW36" i="100" s="1"/>
  <c r="EE45" i="100"/>
  <c r="FW45" i="100" s="1"/>
  <c r="EE38" i="100"/>
  <c r="FW38" i="100" s="1"/>
  <c r="EE51" i="100"/>
  <c r="FW51" i="100" s="1"/>
  <c r="EE59" i="100"/>
  <c r="FW59" i="100" s="1"/>
  <c r="EE63" i="100"/>
  <c r="FW63" i="100" s="1"/>
  <c r="EE50" i="100"/>
  <c r="FW50" i="100" s="1"/>
  <c r="EE52" i="100"/>
  <c r="FW52" i="100" s="1"/>
  <c r="EE33" i="100"/>
  <c r="FW33" i="100" s="1"/>
  <c r="EE47" i="100"/>
  <c r="FW47" i="100" s="1"/>
  <c r="EE40" i="100"/>
  <c r="FW40" i="100" s="1"/>
  <c r="EE53" i="100"/>
  <c r="FW53" i="100" s="1"/>
  <c r="EE61" i="100"/>
  <c r="FW61" i="100" s="1"/>
  <c r="EE65" i="100"/>
  <c r="FW65" i="100" s="1"/>
  <c r="EE62" i="100"/>
  <c r="FW62" i="100" s="1"/>
  <c r="EE56" i="100"/>
  <c r="FW56" i="100" s="1"/>
  <c r="EE35" i="100"/>
  <c r="FW35" i="100" s="1"/>
  <c r="EE41" i="100"/>
  <c r="FW41" i="100" s="1"/>
  <c r="EE49" i="100"/>
  <c r="FW49" i="100" s="1"/>
  <c r="EE48" i="100"/>
  <c r="FW48" i="100" s="1"/>
  <c r="EE55" i="100"/>
  <c r="FW55" i="100" s="1"/>
  <c r="EE44" i="100"/>
  <c r="FW44" i="100" s="1"/>
  <c r="EE54" i="100"/>
  <c r="FW54" i="100" s="1"/>
  <c r="EE64" i="100"/>
  <c r="FW64" i="100" s="1"/>
  <c r="EE60" i="100"/>
  <c r="FW60" i="100" s="1"/>
  <c r="DI44" i="100"/>
  <c r="FA44" i="100" s="1"/>
  <c r="DI41" i="100"/>
  <c r="FA41" i="100" s="1"/>
  <c r="DI56" i="100"/>
  <c r="FA56" i="100" s="1"/>
  <c r="DI43" i="100"/>
  <c r="FA43" i="100" s="1"/>
  <c r="DI66" i="100"/>
  <c r="FA66" i="100" s="1"/>
  <c r="DI63" i="100"/>
  <c r="FA63" i="100" s="1"/>
  <c r="DI59" i="100"/>
  <c r="FA59" i="100" s="1"/>
  <c r="DI38" i="100"/>
  <c r="FA38" i="100" s="1"/>
  <c r="DI39" i="100"/>
  <c r="FA39" i="100" s="1"/>
  <c r="DI46" i="100"/>
  <c r="FA46" i="100" s="1"/>
  <c r="DI49" i="100"/>
  <c r="FA49" i="100" s="1"/>
  <c r="DI58" i="100"/>
  <c r="FA58" i="100" s="1"/>
  <c r="DI45" i="100"/>
  <c r="FA45" i="100" s="1"/>
  <c r="DI57" i="100"/>
  <c r="FA57" i="100" s="1"/>
  <c r="DI65" i="100"/>
  <c r="FA65" i="100" s="1"/>
  <c r="DI40" i="100"/>
  <c r="FA40" i="100" s="1"/>
  <c r="DI48" i="100"/>
  <c r="FA48" i="100" s="1"/>
  <c r="DI52" i="100"/>
  <c r="FA52" i="100" s="1"/>
  <c r="DI60" i="100"/>
  <c r="FA60" i="100" s="1"/>
  <c r="DI53" i="100"/>
  <c r="FA53" i="100" s="1"/>
  <c r="DI61" i="100"/>
  <c r="FA61" i="100" s="1"/>
  <c r="DI51" i="100"/>
  <c r="FA51" i="100" s="1"/>
  <c r="DI42" i="100"/>
  <c r="FA42" i="100" s="1"/>
  <c r="DI50" i="100"/>
  <c r="FA50" i="100" s="1"/>
  <c r="DI47" i="100"/>
  <c r="FA47" i="100" s="1"/>
  <c r="DI54" i="100"/>
  <c r="FA54" i="100" s="1"/>
  <c r="DI62" i="100"/>
  <c r="FA62" i="100" s="1"/>
  <c r="DI64" i="100"/>
  <c r="FA64" i="100" s="1"/>
  <c r="DI55" i="100"/>
  <c r="FA55" i="100" s="1"/>
  <c r="EH65" i="100"/>
  <c r="FZ65" i="100" s="1"/>
  <c r="DJ63" i="100"/>
  <c r="FB63" i="100" s="1"/>
  <c r="DJ57" i="100"/>
  <c r="FB57" i="100" s="1"/>
  <c r="DJ55" i="100"/>
  <c r="FB55" i="100" s="1"/>
  <c r="DJ56" i="100"/>
  <c r="FB56" i="100" s="1"/>
  <c r="DJ48" i="100"/>
  <c r="FB48" i="100" s="1"/>
  <c r="DJ40" i="100"/>
  <c r="FB40" i="100" s="1"/>
  <c r="DJ47" i="100"/>
  <c r="FB47" i="100" s="1"/>
  <c r="DJ38" i="100"/>
  <c r="FB38" i="100" s="1"/>
  <c r="DN66" i="100"/>
  <c r="FF66" i="100" s="1"/>
  <c r="DN62" i="100"/>
  <c r="FF62" i="100" s="1"/>
  <c r="DN54" i="100"/>
  <c r="FF54" i="100" s="1"/>
  <c r="DN53" i="100"/>
  <c r="FF53" i="100" s="1"/>
  <c r="DN44" i="100"/>
  <c r="FF44" i="100" s="1"/>
  <c r="DN47" i="100"/>
  <c r="FF47" i="100" s="1"/>
  <c r="DN38" i="100"/>
  <c r="FF38" i="100" s="1"/>
  <c r="DR61" i="100"/>
  <c r="FJ61" i="100" s="1"/>
  <c r="DR64" i="100"/>
  <c r="FJ64" i="100" s="1"/>
  <c r="DR60" i="100"/>
  <c r="FJ60" i="100" s="1"/>
  <c r="DR52" i="100"/>
  <c r="FJ52" i="100" s="1"/>
  <c r="DR42" i="100"/>
  <c r="FJ42" i="100" s="1"/>
  <c r="DR49" i="100"/>
  <c r="FJ49" i="100" s="1"/>
  <c r="DR41" i="100"/>
  <c r="FJ41" i="100" s="1"/>
  <c r="DV55" i="100"/>
  <c r="FN55" i="100" s="1"/>
  <c r="DV62" i="100"/>
  <c r="FN62" i="100" s="1"/>
  <c r="DV58" i="100"/>
  <c r="FN58" i="100" s="1"/>
  <c r="DV50" i="100"/>
  <c r="FN50" i="100" s="1"/>
  <c r="DV51" i="100"/>
  <c r="FN51" i="100" s="1"/>
  <c r="DV42" i="100"/>
  <c r="FN42" i="100" s="1"/>
  <c r="DV33" i="100"/>
  <c r="FN33" i="100" s="1"/>
  <c r="DV43" i="100"/>
  <c r="FN43" i="100" s="1"/>
  <c r="DV34" i="100"/>
  <c r="FN34" i="100" s="1"/>
  <c r="DZ63" i="100"/>
  <c r="FR63" i="100" s="1"/>
  <c r="DZ66" i="100"/>
  <c r="FR66" i="100" s="1"/>
  <c r="DZ55" i="100"/>
  <c r="FR55" i="100" s="1"/>
  <c r="DZ54" i="100"/>
  <c r="FR54" i="100" s="1"/>
  <c r="DZ53" i="100"/>
  <c r="FR53" i="100" s="1"/>
  <c r="DZ46" i="100"/>
  <c r="FR46" i="100" s="1"/>
  <c r="DZ39" i="100"/>
  <c r="FR39" i="100" s="1"/>
  <c r="DZ47" i="100"/>
  <c r="FR47" i="100" s="1"/>
  <c r="ED64" i="100"/>
  <c r="FV64" i="100" s="1"/>
  <c r="ED57" i="100"/>
  <c r="FV57" i="100" s="1"/>
  <c r="ED54" i="100"/>
  <c r="FV54" i="100" s="1"/>
  <c r="ED51" i="100"/>
  <c r="FV51" i="100" s="1"/>
  <c r="ED46" i="100"/>
  <c r="FV46" i="100" s="1"/>
  <c r="ED37" i="100"/>
  <c r="FV37" i="100" s="1"/>
  <c r="ED45" i="100"/>
  <c r="FV45" i="100" s="1"/>
  <c r="ED38" i="100"/>
  <c r="FV38" i="100" s="1"/>
  <c r="EH61" i="100"/>
  <c r="FZ61" i="100" s="1"/>
  <c r="EH62" i="100"/>
  <c r="FZ62" i="100" s="1"/>
  <c r="EH58" i="100"/>
  <c r="FZ58" i="100" s="1"/>
  <c r="EH50" i="100"/>
  <c r="FZ50" i="100" s="1"/>
  <c r="EH51" i="100"/>
  <c r="FZ51" i="100" s="1"/>
  <c r="EH42" i="100"/>
  <c r="FZ42" i="100" s="1"/>
  <c r="EH43" i="100"/>
  <c r="FZ43" i="100" s="1"/>
  <c r="EL55" i="100"/>
  <c r="GD55" i="100" s="1"/>
  <c r="EL61" i="100"/>
  <c r="GD61" i="100" s="1"/>
  <c r="EL56" i="100"/>
  <c r="GD56" i="100" s="1"/>
  <c r="EL39" i="100"/>
  <c r="GD39" i="100" s="1"/>
  <c r="EL48" i="100"/>
  <c r="GD48" i="100" s="1"/>
  <c r="EL40" i="100"/>
  <c r="GD40" i="100" s="1"/>
  <c r="EL49" i="100"/>
  <c r="GD49" i="100" s="1"/>
  <c r="EL41" i="100"/>
  <c r="GD41" i="100" s="1"/>
  <c r="DS58" i="100"/>
  <c r="FK58" i="100" s="1"/>
  <c r="DS44" i="100"/>
  <c r="FK44" i="100" s="1"/>
  <c r="DS65" i="100"/>
  <c r="FK65" i="100" s="1"/>
  <c r="DS61" i="100"/>
  <c r="FK61" i="100" s="1"/>
  <c r="DS53" i="100"/>
  <c r="FK53" i="100" s="1"/>
  <c r="DS46" i="100"/>
  <c r="FK46" i="100" s="1"/>
  <c r="DS49" i="100"/>
  <c r="FK49" i="100" s="1"/>
  <c r="DS41" i="100"/>
  <c r="FK41" i="100" s="1"/>
  <c r="EI50" i="100"/>
  <c r="GA50" i="100" s="1"/>
  <c r="EI62" i="100"/>
  <c r="GA62" i="100" s="1"/>
  <c r="EI63" i="100"/>
  <c r="GA63" i="100" s="1"/>
  <c r="EI59" i="100"/>
  <c r="GA59" i="100" s="1"/>
  <c r="EI51" i="100"/>
  <c r="GA51" i="100" s="1"/>
  <c r="EI49" i="100"/>
  <c r="GA49" i="100" s="1"/>
  <c r="EI41" i="100"/>
  <c r="GA41" i="100" s="1"/>
  <c r="EI39" i="100"/>
  <c r="GA39" i="100" s="1"/>
  <c r="DK58" i="100"/>
  <c r="FC58" i="100" s="1"/>
  <c r="DK64" i="100"/>
  <c r="FC64" i="100" s="1"/>
  <c r="DK65" i="100"/>
  <c r="FC65" i="100" s="1"/>
  <c r="DK46" i="100"/>
  <c r="FC46" i="100" s="1"/>
  <c r="DK55" i="100"/>
  <c r="FC55" i="100" s="1"/>
  <c r="DK42" i="100"/>
  <c r="FC42" i="100" s="1"/>
  <c r="DK47" i="100"/>
  <c r="FC47" i="100" s="1"/>
  <c r="DK38" i="100"/>
  <c r="FC38" i="100" s="1"/>
  <c r="EA66" i="100"/>
  <c r="FS66" i="100" s="1"/>
  <c r="EA48" i="100"/>
  <c r="FS48" i="100" s="1"/>
  <c r="EA46" i="100"/>
  <c r="FS46" i="100" s="1"/>
  <c r="EA55" i="100"/>
  <c r="FS55" i="100" s="1"/>
  <c r="EA42" i="100"/>
  <c r="FS42" i="100" s="1"/>
  <c r="EA43" i="100"/>
  <c r="FS43" i="100" s="1"/>
  <c r="EA33" i="100"/>
  <c r="FS33" i="100" s="1"/>
  <c r="DH57" i="100"/>
  <c r="EZ57" i="100" s="1"/>
  <c r="DY36" i="100"/>
  <c r="FQ36" i="100" s="1"/>
  <c r="DY35" i="100"/>
  <c r="FQ35" i="100" s="1"/>
  <c r="DY40" i="100"/>
  <c r="FQ40" i="100" s="1"/>
  <c r="DY48" i="100"/>
  <c r="FQ48" i="100" s="1"/>
  <c r="DY47" i="100"/>
  <c r="FQ47" i="100" s="1"/>
  <c r="DY52" i="100"/>
  <c r="FQ52" i="100" s="1"/>
  <c r="DY60" i="100"/>
  <c r="FQ60" i="100" s="1"/>
  <c r="DY64" i="100"/>
  <c r="FQ64" i="100" s="1"/>
  <c r="DY61" i="100"/>
  <c r="FQ61" i="100" s="1"/>
  <c r="DY51" i="100"/>
  <c r="FQ51" i="100" s="1"/>
  <c r="DY38" i="100"/>
  <c r="FQ38" i="100" s="1"/>
  <c r="DY39" i="100"/>
  <c r="FQ39" i="100" s="1"/>
  <c r="DY42" i="100"/>
  <c r="FQ42" i="100" s="1"/>
  <c r="DY41" i="100"/>
  <c r="FQ41" i="100" s="1"/>
  <c r="DY54" i="100"/>
  <c r="FQ54" i="100" s="1"/>
  <c r="DY43" i="100"/>
  <c r="FQ43" i="100" s="1"/>
  <c r="DY66" i="100"/>
  <c r="FQ66" i="100" s="1"/>
  <c r="DY55" i="100"/>
  <c r="FQ55" i="100" s="1"/>
  <c r="DY32" i="100"/>
  <c r="FQ32" i="100" s="1"/>
  <c r="DY44" i="100"/>
  <c r="FQ44" i="100" s="1"/>
  <c r="DY33" i="100"/>
  <c r="FQ33" i="100" s="1"/>
  <c r="DY49" i="100"/>
  <c r="FQ49" i="100" s="1"/>
  <c r="DY56" i="100"/>
  <c r="FQ56" i="100" s="1"/>
  <c r="DY53" i="100"/>
  <c r="FQ53" i="100" s="1"/>
  <c r="DY45" i="100"/>
  <c r="FQ45" i="100" s="1"/>
  <c r="DY63" i="100"/>
  <c r="FQ63" i="100" s="1"/>
  <c r="DY59" i="100"/>
  <c r="FQ59" i="100" s="1"/>
  <c r="DY34" i="100"/>
  <c r="FQ34" i="100" s="1"/>
  <c r="DY46" i="100"/>
  <c r="FQ46" i="100" s="1"/>
  <c r="DY37" i="100"/>
  <c r="FQ37" i="100" s="1"/>
  <c r="DY50" i="100"/>
  <c r="FQ50" i="100" s="1"/>
  <c r="DY58" i="100"/>
  <c r="FQ58" i="100" s="1"/>
  <c r="DY62" i="100"/>
  <c r="FQ62" i="100" s="1"/>
  <c r="DY57" i="100"/>
  <c r="FQ57" i="100" s="1"/>
  <c r="DY65" i="100"/>
  <c r="FQ65" i="100" s="1"/>
  <c r="EG34" i="100"/>
  <c r="FY34" i="100" s="1"/>
  <c r="EG40" i="100"/>
  <c r="FY40" i="100" s="1"/>
  <c r="EG48" i="100"/>
  <c r="FY48" i="100" s="1"/>
  <c r="EG45" i="100"/>
  <c r="FY45" i="100" s="1"/>
  <c r="EG56" i="100"/>
  <c r="FY56" i="100" s="1"/>
  <c r="EG47" i="100"/>
  <c r="FY47" i="100" s="1"/>
  <c r="EG66" i="100"/>
  <c r="FY66" i="100" s="1"/>
  <c r="EG41" i="100"/>
  <c r="FY41" i="100" s="1"/>
  <c r="EG36" i="100"/>
  <c r="FY36" i="100" s="1"/>
  <c r="EG42" i="100"/>
  <c r="FY42" i="100" s="1"/>
  <c r="EG33" i="100"/>
  <c r="FY33" i="100" s="1"/>
  <c r="EG50" i="100"/>
  <c r="FY50" i="100" s="1"/>
  <c r="EG58" i="100"/>
  <c r="FY58" i="100" s="1"/>
  <c r="EG49" i="100"/>
  <c r="FY49" i="100" s="1"/>
  <c r="EG51" i="100"/>
  <c r="FY51" i="100" s="1"/>
  <c r="EG53" i="100"/>
  <c r="FY53" i="100" s="1"/>
  <c r="EG55" i="100"/>
  <c r="FY55" i="100" s="1"/>
  <c r="EG38" i="100"/>
  <c r="FY38" i="100" s="1"/>
  <c r="EG35" i="100"/>
  <c r="FY35" i="100" s="1"/>
  <c r="EG44" i="100"/>
  <c r="FY44" i="100" s="1"/>
  <c r="EG37" i="100"/>
  <c r="FY37" i="100" s="1"/>
  <c r="EG52" i="100"/>
  <c r="FY52" i="100" s="1"/>
  <c r="EG60" i="100"/>
  <c r="FY60" i="100" s="1"/>
  <c r="EG62" i="100"/>
  <c r="FY62" i="100" s="1"/>
  <c r="EG57" i="100"/>
  <c r="FY57" i="100" s="1"/>
  <c r="EG63" i="100"/>
  <c r="FY63" i="100" s="1"/>
  <c r="EG59" i="100"/>
  <c r="FY59" i="100" s="1"/>
  <c r="EG32" i="100"/>
  <c r="FY32" i="100" s="1"/>
  <c r="EG39" i="100"/>
  <c r="FY39" i="100" s="1"/>
  <c r="EG46" i="100"/>
  <c r="FY46" i="100" s="1"/>
  <c r="EG43" i="100"/>
  <c r="FY43" i="100" s="1"/>
  <c r="EG54" i="100"/>
  <c r="FY54" i="100" s="1"/>
  <c r="EG64" i="100"/>
  <c r="FY64" i="100" s="1"/>
  <c r="EG61" i="100"/>
  <c r="FY61" i="100" s="1"/>
  <c r="EG65" i="100"/>
  <c r="FY65" i="100" s="1"/>
  <c r="DZ65" i="100"/>
  <c r="FR65" i="100" s="1"/>
  <c r="DH39" i="100"/>
  <c r="EZ39" i="100" s="1"/>
  <c r="DH46" i="100"/>
  <c r="EZ46" i="100" s="1"/>
  <c r="DH45" i="100"/>
  <c r="EZ45" i="100" s="1"/>
  <c r="DH52" i="100"/>
  <c r="EZ52" i="100" s="1"/>
  <c r="DH51" i="100"/>
  <c r="EZ51" i="100" s="1"/>
  <c r="DH59" i="100"/>
  <c r="EZ59" i="100" s="1"/>
  <c r="DH62" i="100"/>
  <c r="EZ62" i="100" s="1"/>
  <c r="DH48" i="100"/>
  <c r="EZ48" i="100" s="1"/>
  <c r="DH40" i="100"/>
  <c r="EZ40" i="100" s="1"/>
  <c r="DH47" i="100"/>
  <c r="EZ47" i="100" s="1"/>
  <c r="DH54" i="100"/>
  <c r="EZ54" i="100" s="1"/>
  <c r="DH53" i="100"/>
  <c r="EZ53" i="100" s="1"/>
  <c r="DH61" i="100"/>
  <c r="EZ61" i="100" s="1"/>
  <c r="DH63" i="100"/>
  <c r="EZ63" i="100" s="1"/>
  <c r="DH42" i="100"/>
  <c r="EZ42" i="100" s="1"/>
  <c r="DH50" i="100"/>
  <c r="EZ50" i="100" s="1"/>
  <c r="DH41" i="100"/>
  <c r="EZ41" i="100" s="1"/>
  <c r="DH49" i="100"/>
  <c r="EZ49" i="100" s="1"/>
  <c r="DH55" i="100"/>
  <c r="EZ55" i="100" s="1"/>
  <c r="DH56" i="100"/>
  <c r="EZ56" i="100" s="1"/>
  <c r="DH65" i="100"/>
  <c r="EZ65" i="100" s="1"/>
  <c r="DH64" i="100"/>
  <c r="EZ64" i="100" s="1"/>
  <c r="DP39" i="100"/>
  <c r="FH39" i="100" s="1"/>
  <c r="DP44" i="100"/>
  <c r="FH44" i="100" s="1"/>
  <c r="DP45" i="100"/>
  <c r="FH45" i="100" s="1"/>
  <c r="DP52" i="100"/>
  <c r="FH52" i="100" s="1"/>
  <c r="DP51" i="100"/>
  <c r="FH51" i="100" s="1"/>
  <c r="DP59" i="100"/>
  <c r="FH59" i="100" s="1"/>
  <c r="DP62" i="100"/>
  <c r="FH62" i="100" s="1"/>
  <c r="DP46" i="100"/>
  <c r="FH46" i="100" s="1"/>
  <c r="DP47" i="100"/>
  <c r="FH47" i="100" s="1"/>
  <c r="DP54" i="100"/>
  <c r="FH54" i="100" s="1"/>
  <c r="DP53" i="100"/>
  <c r="FH53" i="100" s="1"/>
  <c r="DP61" i="100"/>
  <c r="FH61" i="100" s="1"/>
  <c r="DP63" i="100"/>
  <c r="FH63" i="100" s="1"/>
  <c r="DP64" i="100"/>
  <c r="FH64" i="100" s="1"/>
  <c r="DP40" i="100"/>
  <c r="FH40" i="100" s="1"/>
  <c r="DP48" i="100"/>
  <c r="FH48" i="100" s="1"/>
  <c r="DP41" i="100"/>
  <c r="FH41" i="100" s="1"/>
  <c r="DP49" i="100"/>
  <c r="FH49" i="100" s="1"/>
  <c r="DP38" i="100"/>
  <c r="FH38" i="100" s="1"/>
  <c r="DP55" i="100"/>
  <c r="FH55" i="100" s="1"/>
  <c r="DP56" i="100"/>
  <c r="FH56" i="100" s="1"/>
  <c r="DP65" i="100"/>
  <c r="FH65" i="100" s="1"/>
  <c r="DP42" i="100"/>
  <c r="FH42" i="100" s="1"/>
  <c r="DP43" i="100"/>
  <c r="FH43" i="100" s="1"/>
  <c r="DP50" i="100"/>
  <c r="FH50" i="100" s="1"/>
  <c r="DP57" i="100"/>
  <c r="FH57" i="100" s="1"/>
  <c r="DP60" i="100"/>
  <c r="FH60" i="100" s="1"/>
  <c r="DP58" i="100"/>
  <c r="FH58" i="100" s="1"/>
  <c r="DX35" i="100"/>
  <c r="FP35" i="100" s="1"/>
  <c r="DX42" i="100"/>
  <c r="FP42" i="100" s="1"/>
  <c r="DX41" i="100"/>
  <c r="FP41" i="100" s="1"/>
  <c r="DX49" i="100"/>
  <c r="FP49" i="100" s="1"/>
  <c r="DX34" i="100"/>
  <c r="FP34" i="100" s="1"/>
  <c r="DX55" i="100"/>
  <c r="FP55" i="100" s="1"/>
  <c r="DX56" i="100"/>
  <c r="FP56" i="100" s="1"/>
  <c r="DX65" i="100"/>
  <c r="FP65" i="100" s="1"/>
  <c r="DX37" i="100"/>
  <c r="FP37" i="100" s="1"/>
  <c r="DX44" i="100"/>
  <c r="FP44" i="100" s="1"/>
  <c r="DX32" i="100"/>
  <c r="FP32" i="100" s="1"/>
  <c r="DX43" i="100"/>
  <c r="FP43" i="100" s="1"/>
  <c r="DX50" i="100"/>
  <c r="FP50" i="100" s="1"/>
  <c r="DX38" i="100"/>
  <c r="FP38" i="100" s="1"/>
  <c r="DX57" i="100"/>
  <c r="FP57" i="100" s="1"/>
  <c r="DX60" i="100"/>
  <c r="FP60" i="100" s="1"/>
  <c r="DX58" i="100"/>
  <c r="FP58" i="100" s="1"/>
  <c r="DX39" i="100"/>
  <c r="FP39" i="100" s="1"/>
  <c r="DX46" i="100"/>
  <c r="FP46" i="100" s="1"/>
  <c r="DX36" i="100"/>
  <c r="FP36" i="100" s="1"/>
  <c r="DX45" i="100"/>
  <c r="FP45" i="100" s="1"/>
  <c r="DX52" i="100"/>
  <c r="FP52" i="100" s="1"/>
  <c r="DX51" i="100"/>
  <c r="FP51" i="100" s="1"/>
  <c r="DX59" i="100"/>
  <c r="FP59" i="100" s="1"/>
  <c r="DX62" i="100"/>
  <c r="FP62" i="100" s="1"/>
  <c r="DX33" i="100"/>
  <c r="FP33" i="100" s="1"/>
  <c r="DX40" i="100"/>
  <c r="FP40" i="100" s="1"/>
  <c r="DX48" i="100"/>
  <c r="FP48" i="100" s="1"/>
  <c r="DX47" i="100"/>
  <c r="FP47" i="100" s="1"/>
  <c r="DX54" i="100"/>
  <c r="FP54" i="100" s="1"/>
  <c r="DX53" i="100"/>
  <c r="FP53" i="100" s="1"/>
  <c r="DX61" i="100"/>
  <c r="FP61" i="100" s="1"/>
  <c r="DX63" i="100"/>
  <c r="FP63" i="100" s="1"/>
  <c r="DX64" i="100"/>
  <c r="FP64" i="100" s="1"/>
  <c r="EF35" i="100"/>
  <c r="FX35" i="100" s="1"/>
  <c r="EF42" i="100"/>
  <c r="FX42" i="100" s="1"/>
  <c r="EF32" i="100"/>
  <c r="FX32" i="100" s="1"/>
  <c r="EF43" i="100"/>
  <c r="FX43" i="100" s="1"/>
  <c r="EF51" i="100"/>
  <c r="FX51" i="100" s="1"/>
  <c r="EF59" i="100"/>
  <c r="FX59" i="100" s="1"/>
  <c r="EF54" i="100"/>
  <c r="FX54" i="100" s="1"/>
  <c r="EF37" i="100"/>
  <c r="FX37" i="100" s="1"/>
  <c r="EF44" i="100"/>
  <c r="FX44" i="100" s="1"/>
  <c r="EF36" i="100"/>
  <c r="FX36" i="100" s="1"/>
  <c r="EF45" i="100"/>
  <c r="FX45" i="100" s="1"/>
  <c r="EF50" i="100"/>
  <c r="FX50" i="100" s="1"/>
  <c r="EF53" i="100"/>
  <c r="FX53" i="100" s="1"/>
  <c r="EF61" i="100"/>
  <c r="FX61" i="100" s="1"/>
  <c r="EF38" i="100"/>
  <c r="FX38" i="100" s="1"/>
  <c r="EF58" i="100"/>
  <c r="FX58" i="100" s="1"/>
  <c r="EF39" i="100"/>
  <c r="FX39" i="100" s="1"/>
  <c r="EF46" i="100"/>
  <c r="FX46" i="100" s="1"/>
  <c r="EF47" i="100"/>
  <c r="FX47" i="100" s="1"/>
  <c r="EF52" i="100"/>
  <c r="FX52" i="100" s="1"/>
  <c r="EF55" i="100"/>
  <c r="FX55" i="100" s="1"/>
  <c r="EF56" i="100"/>
  <c r="FX56" i="100" s="1"/>
  <c r="EF63" i="100"/>
  <c r="FX63" i="100" s="1"/>
  <c r="EF62" i="100"/>
  <c r="FX62" i="100" s="1"/>
  <c r="EF33" i="100"/>
  <c r="FX33" i="100" s="1"/>
  <c r="EF40" i="100"/>
  <c r="FX40" i="100" s="1"/>
  <c r="EF48" i="100"/>
  <c r="FX48" i="100" s="1"/>
  <c r="EF41" i="100"/>
  <c r="FX41" i="100" s="1"/>
  <c r="EF49" i="100"/>
  <c r="FX49" i="100" s="1"/>
  <c r="EF34" i="100"/>
  <c r="FX34" i="100" s="1"/>
  <c r="EF57" i="100"/>
  <c r="FX57" i="100" s="1"/>
  <c r="EF60" i="100"/>
  <c r="FX60" i="100" s="1"/>
  <c r="EF65" i="100"/>
  <c r="FX65" i="100" s="1"/>
  <c r="DH66" i="100"/>
  <c r="EZ66" i="100" s="1"/>
  <c r="DJ66" i="100"/>
  <c r="FB66" i="100" s="1"/>
  <c r="DJ62" i="100"/>
  <c r="FB62" i="100" s="1"/>
  <c r="DJ54" i="100"/>
  <c r="FB54" i="100" s="1"/>
  <c r="DJ50" i="100"/>
  <c r="FB50" i="100" s="1"/>
  <c r="DJ46" i="100"/>
  <c r="FB46" i="100" s="1"/>
  <c r="DJ39" i="100"/>
  <c r="FB39" i="100" s="1"/>
  <c r="DJ45" i="100"/>
  <c r="FB45" i="100" s="1"/>
  <c r="DN59" i="100"/>
  <c r="FF59" i="100" s="1"/>
  <c r="DN64" i="100"/>
  <c r="FF64" i="100" s="1"/>
  <c r="DN60" i="100"/>
  <c r="FF60" i="100" s="1"/>
  <c r="DN52" i="100"/>
  <c r="FF52" i="100" s="1"/>
  <c r="DN51" i="100"/>
  <c r="FF51" i="100" s="1"/>
  <c r="DN42" i="100"/>
  <c r="FF42" i="100" s="1"/>
  <c r="DN45" i="100"/>
  <c r="FF45" i="100" s="1"/>
  <c r="DR57" i="100"/>
  <c r="FJ57" i="100" s="1"/>
  <c r="DR59" i="100"/>
  <c r="FJ59" i="100" s="1"/>
  <c r="DR58" i="100"/>
  <c r="FJ58" i="100" s="1"/>
  <c r="DR50" i="100"/>
  <c r="FJ50" i="100" s="1"/>
  <c r="DR48" i="100"/>
  <c r="FJ48" i="100" s="1"/>
  <c r="DR40" i="100"/>
  <c r="FJ40" i="100" s="1"/>
  <c r="DR47" i="100"/>
  <c r="FJ47" i="100" s="1"/>
  <c r="DV63" i="100"/>
  <c r="FN63" i="100" s="1"/>
  <c r="DV39" i="100"/>
  <c r="FN39" i="100" s="1"/>
  <c r="DV61" i="100"/>
  <c r="FN61" i="100" s="1"/>
  <c r="DV56" i="100"/>
  <c r="FN56" i="100" s="1"/>
  <c r="DV35" i="100"/>
  <c r="FN35" i="100" s="1"/>
  <c r="DV48" i="100"/>
  <c r="FN48" i="100" s="1"/>
  <c r="DV40" i="100"/>
  <c r="FN40" i="100" s="1"/>
  <c r="DV49" i="100"/>
  <c r="FN49" i="100" s="1"/>
  <c r="DV41" i="100"/>
  <c r="FN41" i="100" s="1"/>
  <c r="DV32" i="100"/>
  <c r="FN32" i="100" s="1"/>
  <c r="DZ64" i="100"/>
  <c r="FR64" i="100" s="1"/>
  <c r="DZ60" i="100"/>
  <c r="FR60" i="100" s="1"/>
  <c r="DZ52" i="100"/>
  <c r="FR52" i="100" s="1"/>
  <c r="DZ51" i="100"/>
  <c r="FR51" i="100" s="1"/>
  <c r="DZ44" i="100"/>
  <c r="FR44" i="100" s="1"/>
  <c r="DZ35" i="100"/>
  <c r="FR35" i="100" s="1"/>
  <c r="DZ45" i="100"/>
  <c r="FR45" i="100" s="1"/>
  <c r="DZ36" i="100"/>
  <c r="FR36" i="100" s="1"/>
  <c r="ED59" i="100"/>
  <c r="FV59" i="100" s="1"/>
  <c r="ED62" i="100"/>
  <c r="FV62" i="100" s="1"/>
  <c r="ED60" i="100"/>
  <c r="FV60" i="100" s="1"/>
  <c r="ED52" i="100"/>
  <c r="FV52" i="100" s="1"/>
  <c r="ED39" i="100"/>
  <c r="FV39" i="100" s="1"/>
  <c r="ED44" i="100"/>
  <c r="FV44" i="100" s="1"/>
  <c r="ED33" i="100"/>
  <c r="FV33" i="100" s="1"/>
  <c r="ED43" i="100"/>
  <c r="FV43" i="100" s="1"/>
  <c r="ED36" i="100"/>
  <c r="FV36" i="100" s="1"/>
  <c r="EH57" i="100"/>
  <c r="FZ57" i="100" s="1"/>
  <c r="EH59" i="100"/>
  <c r="FZ59" i="100" s="1"/>
  <c r="EH56" i="100"/>
  <c r="FZ56" i="100" s="1"/>
  <c r="EH48" i="100"/>
  <c r="FZ48" i="100" s="1"/>
  <c r="EH40" i="100"/>
  <c r="FZ40" i="100" s="1"/>
  <c r="EH49" i="100"/>
  <c r="FZ49" i="100" s="1"/>
  <c r="EH41" i="100"/>
  <c r="FZ41" i="100" s="1"/>
  <c r="EL63" i="100"/>
  <c r="GD63" i="100" s="1"/>
  <c r="EL66" i="100"/>
  <c r="GD66" i="100" s="1"/>
  <c r="EL57" i="100"/>
  <c r="GD57" i="100" s="1"/>
  <c r="EL54" i="100"/>
  <c r="GD54" i="100" s="1"/>
  <c r="EL53" i="100"/>
  <c r="GD53" i="100" s="1"/>
  <c r="EL46" i="100"/>
  <c r="GD46" i="100" s="1"/>
  <c r="EL47" i="100"/>
  <c r="GD47" i="100" s="1"/>
  <c r="DS50" i="100"/>
  <c r="FK50" i="100" s="1"/>
  <c r="DS60" i="100"/>
  <c r="FK60" i="100" s="1"/>
  <c r="DS63" i="100"/>
  <c r="FK63" i="100" s="1"/>
  <c r="DS59" i="100"/>
  <c r="FK59" i="100" s="1"/>
  <c r="DS51" i="100"/>
  <c r="FK51" i="100" s="1"/>
  <c r="DS47" i="100"/>
  <c r="FK47" i="100" s="1"/>
  <c r="EI44" i="100"/>
  <c r="GA44" i="100" s="1"/>
  <c r="EI60" i="100"/>
  <c r="GA60" i="100" s="1"/>
  <c r="EI52" i="100"/>
  <c r="GA52" i="100" s="1"/>
  <c r="EI57" i="100"/>
  <c r="GA57" i="100" s="1"/>
  <c r="EI48" i="100"/>
  <c r="GA48" i="100" s="1"/>
  <c r="EI47" i="100"/>
  <c r="GA47" i="100" s="1"/>
  <c r="EF64" i="100"/>
  <c r="FX64" i="100" s="1"/>
  <c r="DK54" i="100"/>
  <c r="FC54" i="100" s="1"/>
  <c r="DK52" i="100"/>
  <c r="FC52" i="100" s="1"/>
  <c r="DK63" i="100"/>
  <c r="FC63" i="100" s="1"/>
  <c r="DK61" i="100"/>
  <c r="FC61" i="100" s="1"/>
  <c r="DK53" i="100"/>
  <c r="FC53" i="100" s="1"/>
  <c r="DK45" i="100"/>
  <c r="FC45" i="100" s="1"/>
  <c r="DK39" i="100"/>
  <c r="FC39" i="100" s="1"/>
  <c r="EA64" i="100"/>
  <c r="FS64" i="100" s="1"/>
  <c r="EA60" i="100"/>
  <c r="FS60" i="100" s="1"/>
  <c r="EA65" i="100"/>
  <c r="FS65" i="100" s="1"/>
  <c r="EA61" i="100"/>
  <c r="FS61" i="100" s="1"/>
  <c r="EA53" i="100"/>
  <c r="FS53" i="100" s="1"/>
  <c r="EA32" i="100"/>
  <c r="FS32" i="100" s="1"/>
  <c r="DP66" i="100"/>
  <c r="FH66" i="100" s="1"/>
  <c r="DH58" i="100"/>
  <c r="EZ58" i="100" s="1"/>
  <c r="DL64" i="100"/>
  <c r="FD64" i="100" s="1"/>
  <c r="EM43" i="100"/>
  <c r="GE43" i="100" s="1"/>
  <c r="EM55" i="100"/>
  <c r="GE55" i="100" s="1"/>
  <c r="EM40" i="100"/>
  <c r="GE40" i="100" s="1"/>
  <c r="EM65" i="100"/>
  <c r="GE65" i="100" s="1"/>
  <c r="EM42" i="100"/>
  <c r="GE42" i="100" s="1"/>
  <c r="EM56" i="100"/>
  <c r="GE56" i="100" s="1"/>
  <c r="EM45" i="100"/>
  <c r="GE45" i="100" s="1"/>
  <c r="EM46" i="100"/>
  <c r="GE46" i="100" s="1"/>
  <c r="EM57" i="100"/>
  <c r="GE57" i="100" s="1"/>
  <c r="EM48" i="100"/>
  <c r="GE48" i="100" s="1"/>
  <c r="EM52" i="100"/>
  <c r="GE52" i="100" s="1"/>
  <c r="EM62" i="100"/>
  <c r="GE62" i="100" s="1"/>
  <c r="EM60" i="100"/>
  <c r="GE60" i="100" s="1"/>
  <c r="EM39" i="100"/>
  <c r="GE39" i="100" s="1"/>
  <c r="EM47" i="100"/>
  <c r="GE47" i="100" s="1"/>
  <c r="EM38" i="100"/>
  <c r="GE38" i="100" s="1"/>
  <c r="EM51" i="100"/>
  <c r="GE51" i="100" s="1"/>
  <c r="EM59" i="100"/>
  <c r="GE59" i="100" s="1"/>
  <c r="EM50" i="100"/>
  <c r="GE50" i="100" s="1"/>
  <c r="EM54" i="100"/>
  <c r="GE54" i="100" s="1"/>
  <c r="EM64" i="100"/>
  <c r="GE64" i="100" s="1"/>
  <c r="EM41" i="100"/>
  <c r="GE41" i="100" s="1"/>
  <c r="EM49" i="100"/>
  <c r="GE49" i="100" s="1"/>
  <c r="EM44" i="100"/>
  <c r="GE44" i="100" s="1"/>
  <c r="EM53" i="100"/>
  <c r="GE53" i="100" s="1"/>
  <c r="EM61" i="100"/>
  <c r="GE61" i="100" s="1"/>
  <c r="EM63" i="100"/>
  <c r="GE63" i="100" s="1"/>
  <c r="EM58" i="100"/>
  <c r="GE58" i="100" s="1"/>
  <c r="EM66" i="100"/>
  <c r="GE66" i="100" s="1"/>
  <c r="EA39" i="100"/>
  <c r="FS39" i="100" s="1"/>
  <c r="EA34" i="100"/>
  <c r="FS34" i="100" s="1"/>
  <c r="EA45" i="100"/>
  <c r="FS45" i="100" s="1"/>
  <c r="EA36" i="100"/>
  <c r="FS36" i="100" s="1"/>
  <c r="EJ44" i="100"/>
  <c r="GB44" i="100" s="1"/>
  <c r="EJ45" i="100"/>
  <c r="GB45" i="100" s="1"/>
  <c r="EJ50" i="100"/>
  <c r="GB50" i="100" s="1"/>
  <c r="EJ53" i="100"/>
  <c r="GB53" i="100" s="1"/>
  <c r="EJ61" i="100"/>
  <c r="GB61" i="100" s="1"/>
  <c r="EJ63" i="100"/>
  <c r="GB63" i="100" s="1"/>
  <c r="EJ62" i="100"/>
  <c r="GB62" i="100" s="1"/>
  <c r="EJ66" i="100"/>
  <c r="GB66" i="100" s="1"/>
  <c r="EJ39" i="100"/>
  <c r="GB39" i="100" s="1"/>
  <c r="EJ46" i="100"/>
  <c r="GB46" i="100" s="1"/>
  <c r="EJ38" i="100"/>
  <c r="GB38" i="100" s="1"/>
  <c r="EJ47" i="100"/>
  <c r="GB47" i="100" s="1"/>
  <c r="EJ52" i="100"/>
  <c r="GB52" i="100" s="1"/>
  <c r="EJ55" i="100"/>
  <c r="GB55" i="100" s="1"/>
  <c r="EJ54" i="100"/>
  <c r="GB54" i="100" s="1"/>
  <c r="EJ65" i="100"/>
  <c r="GB65" i="100" s="1"/>
  <c r="EJ40" i="100"/>
  <c r="GB40" i="100" s="1"/>
  <c r="EJ48" i="100"/>
  <c r="GB48" i="100" s="1"/>
  <c r="EJ41" i="100"/>
  <c r="GB41" i="100" s="1"/>
  <c r="EJ49" i="100"/>
  <c r="GB49" i="100" s="1"/>
  <c r="EJ57" i="100"/>
  <c r="GB57" i="100" s="1"/>
  <c r="EJ58" i="100"/>
  <c r="GB58" i="100" s="1"/>
  <c r="EJ56" i="100"/>
  <c r="GB56" i="100" s="1"/>
  <c r="EJ42" i="100"/>
  <c r="GB42" i="100" s="1"/>
  <c r="EJ43" i="100"/>
  <c r="GB43" i="100" s="1"/>
  <c r="EJ51" i="100"/>
  <c r="GB51" i="100" s="1"/>
  <c r="EJ59" i="100"/>
  <c r="GB59" i="100" s="1"/>
  <c r="EJ60" i="100"/>
  <c r="GB60" i="100" s="1"/>
  <c r="EJ64" i="100"/>
  <c r="GB64" i="100" s="1"/>
  <c r="DQ40" i="100"/>
  <c r="FI40" i="100" s="1"/>
  <c r="DQ48" i="100"/>
  <c r="FI48" i="100" s="1"/>
  <c r="DQ43" i="100"/>
  <c r="FI43" i="100" s="1"/>
  <c r="DQ54" i="100"/>
  <c r="FI54" i="100" s="1"/>
  <c r="DQ62" i="100"/>
  <c r="FI62" i="100" s="1"/>
  <c r="DQ51" i="100"/>
  <c r="FI51" i="100" s="1"/>
  <c r="DQ41" i="100"/>
  <c r="FI41" i="100" s="1"/>
  <c r="DQ49" i="100"/>
  <c r="FI49" i="100" s="1"/>
  <c r="DQ42" i="100"/>
  <c r="FI42" i="100" s="1"/>
  <c r="DQ50" i="100"/>
  <c r="FI50" i="100" s="1"/>
  <c r="DQ56" i="100"/>
  <c r="FI56" i="100" s="1"/>
  <c r="DQ47" i="100"/>
  <c r="FI47" i="100" s="1"/>
  <c r="DQ57" i="100"/>
  <c r="FI57" i="100" s="1"/>
  <c r="DQ53" i="100"/>
  <c r="FI53" i="100" s="1"/>
  <c r="DQ55" i="100"/>
  <c r="FI55" i="100" s="1"/>
  <c r="DQ38" i="100"/>
  <c r="FI38" i="100" s="1"/>
  <c r="DQ44" i="100"/>
  <c r="FI44" i="100" s="1"/>
  <c r="DQ45" i="100"/>
  <c r="FI45" i="100" s="1"/>
  <c r="DQ58" i="100"/>
  <c r="FI58" i="100" s="1"/>
  <c r="DQ64" i="100"/>
  <c r="FI64" i="100" s="1"/>
  <c r="DQ61" i="100"/>
  <c r="FI61" i="100" s="1"/>
  <c r="DQ63" i="100"/>
  <c r="FI63" i="100" s="1"/>
  <c r="DQ59" i="100"/>
  <c r="FI59" i="100" s="1"/>
  <c r="DQ39" i="100"/>
  <c r="FI39" i="100" s="1"/>
  <c r="DQ46" i="100"/>
  <c r="FI46" i="100" s="1"/>
  <c r="DQ52" i="100"/>
  <c r="FI52" i="100" s="1"/>
  <c r="DQ60" i="100"/>
  <c r="FI60" i="100" s="1"/>
  <c r="DQ66" i="100"/>
  <c r="FI66" i="100" s="1"/>
  <c r="DQ65" i="100"/>
  <c r="FI65" i="100" s="1"/>
  <c r="EO40" i="100"/>
  <c r="GG40" i="100" s="1"/>
  <c r="EO48" i="100"/>
  <c r="GG48" i="100" s="1"/>
  <c r="EO47" i="100"/>
  <c r="GG47" i="100" s="1"/>
  <c r="EO52" i="100"/>
  <c r="GG52" i="100" s="1"/>
  <c r="EO60" i="100"/>
  <c r="GG60" i="100" s="1"/>
  <c r="EO64" i="100"/>
  <c r="GG64" i="100" s="1"/>
  <c r="EO51" i="100"/>
  <c r="GG51" i="100" s="1"/>
  <c r="EO42" i="100"/>
  <c r="GG42" i="100" s="1"/>
  <c r="EO41" i="100"/>
  <c r="GG41" i="100" s="1"/>
  <c r="EO54" i="100"/>
  <c r="GG54" i="100" s="1"/>
  <c r="EO43" i="100"/>
  <c r="GG43" i="100" s="1"/>
  <c r="EO66" i="100"/>
  <c r="GG66" i="100" s="1"/>
  <c r="EO45" i="100"/>
  <c r="GG45" i="100" s="1"/>
  <c r="EO55" i="100"/>
  <c r="GG55" i="100" s="1"/>
  <c r="EO38" i="100"/>
  <c r="GG38" i="100" s="1"/>
  <c r="EO39" i="100"/>
  <c r="GG39" i="100" s="1"/>
  <c r="EO44" i="100"/>
  <c r="GG44" i="100" s="1"/>
  <c r="EO49" i="100"/>
  <c r="GG49" i="100" s="1"/>
  <c r="EO56" i="100"/>
  <c r="GG56" i="100" s="1"/>
  <c r="EO53" i="100"/>
  <c r="GG53" i="100" s="1"/>
  <c r="EO57" i="100"/>
  <c r="GG57" i="100" s="1"/>
  <c r="EO63" i="100"/>
  <c r="GG63" i="100" s="1"/>
  <c r="EO59" i="100"/>
  <c r="GG59" i="100" s="1"/>
  <c r="EO46" i="100"/>
  <c r="GG46" i="100" s="1"/>
  <c r="EO50" i="100"/>
  <c r="GG50" i="100" s="1"/>
  <c r="EO58" i="100"/>
  <c r="GG58" i="100" s="1"/>
  <c r="EO62" i="100"/>
  <c r="GG62" i="100" s="1"/>
  <c r="EO61" i="100"/>
  <c r="GG61" i="100" s="1"/>
  <c r="EO65" i="100"/>
  <c r="GG65" i="100" s="1"/>
  <c r="DX66" i="100"/>
  <c r="FP66" i="100" s="1"/>
  <c r="DJ64" i="100"/>
  <c r="FB64" i="100" s="1"/>
  <c r="DJ60" i="100"/>
  <c r="FB60" i="100" s="1"/>
  <c r="DJ52" i="100"/>
  <c r="FB52" i="100" s="1"/>
  <c r="DJ53" i="100"/>
  <c r="FB53" i="100" s="1"/>
  <c r="DJ44" i="100"/>
  <c r="FB44" i="100" s="1"/>
  <c r="DN55" i="100"/>
  <c r="FF55" i="100" s="1"/>
  <c r="DN61" i="100"/>
  <c r="FF61" i="100" s="1"/>
  <c r="DN58" i="100"/>
  <c r="FF58" i="100" s="1"/>
  <c r="DN39" i="100"/>
  <c r="FF39" i="100" s="1"/>
  <c r="DN48" i="100"/>
  <c r="FF48" i="100" s="1"/>
  <c r="DN40" i="100"/>
  <c r="FF40" i="100" s="1"/>
  <c r="DR63" i="100"/>
  <c r="FJ63" i="100" s="1"/>
  <c r="DR55" i="100"/>
  <c r="FJ55" i="100" s="1"/>
  <c r="DR56" i="100"/>
  <c r="FJ56" i="100" s="1"/>
  <c r="DR53" i="100"/>
  <c r="FJ53" i="100" s="1"/>
  <c r="DR46" i="100"/>
  <c r="FJ46" i="100" s="1"/>
  <c r="DR39" i="100"/>
  <c r="FJ39" i="100" s="1"/>
  <c r="DR45" i="100"/>
  <c r="FJ45" i="100" s="1"/>
  <c r="DR38" i="100"/>
  <c r="FJ38" i="100" s="1"/>
  <c r="DV66" i="100"/>
  <c r="FN66" i="100" s="1"/>
  <c r="DV57" i="100"/>
  <c r="FN57" i="100" s="1"/>
  <c r="DV54" i="100"/>
  <c r="FN54" i="100" s="1"/>
  <c r="DV46" i="100"/>
  <c r="FN46" i="100" s="1"/>
  <c r="DV47" i="100"/>
  <c r="FN47" i="100" s="1"/>
  <c r="DV38" i="100"/>
  <c r="FN38" i="100" s="1"/>
  <c r="DZ61" i="100"/>
  <c r="FR61" i="100" s="1"/>
  <c r="DZ62" i="100"/>
  <c r="FR62" i="100" s="1"/>
  <c r="DZ58" i="100"/>
  <c r="FR58" i="100" s="1"/>
  <c r="DZ50" i="100"/>
  <c r="FR50" i="100" s="1"/>
  <c r="DZ33" i="100"/>
  <c r="FR33" i="100" s="1"/>
  <c r="DZ42" i="100"/>
  <c r="FR42" i="100" s="1"/>
  <c r="DZ43" i="100"/>
  <c r="FR43" i="100" s="1"/>
  <c r="DZ34" i="100"/>
  <c r="FR34" i="100" s="1"/>
  <c r="ED55" i="100"/>
  <c r="FV55" i="100" s="1"/>
  <c r="ED35" i="100"/>
  <c r="FV35" i="100" s="1"/>
  <c r="ED58" i="100"/>
  <c r="FV58" i="100" s="1"/>
  <c r="ED50" i="100"/>
  <c r="FV50" i="100" s="1"/>
  <c r="ED42" i="100"/>
  <c r="FV42" i="100" s="1"/>
  <c r="ED49" i="100"/>
  <c r="FV49" i="100" s="1"/>
  <c r="ED41" i="100"/>
  <c r="FV41" i="100" s="1"/>
  <c r="ED34" i="100"/>
  <c r="FV34" i="100" s="1"/>
  <c r="EH63" i="100"/>
  <c r="FZ63" i="100" s="1"/>
  <c r="EH66" i="100"/>
  <c r="FZ66" i="100" s="1"/>
  <c r="EH55" i="100"/>
  <c r="FZ55" i="100" s="1"/>
  <c r="EH54" i="100"/>
  <c r="FZ54" i="100" s="1"/>
  <c r="EH46" i="100"/>
  <c r="FZ46" i="100" s="1"/>
  <c r="EH47" i="100"/>
  <c r="FZ47" i="100" s="1"/>
  <c r="EH38" i="100"/>
  <c r="FZ38" i="100" s="1"/>
  <c r="EL64" i="100"/>
  <c r="GD64" i="100" s="1"/>
  <c r="EL60" i="100"/>
  <c r="GD60" i="100" s="1"/>
  <c r="EL52" i="100"/>
  <c r="GD52" i="100" s="1"/>
  <c r="EL51" i="100"/>
  <c r="GD51" i="100" s="1"/>
  <c r="EL44" i="100"/>
  <c r="GD44" i="100" s="1"/>
  <c r="EL45" i="100"/>
  <c r="GD45" i="100" s="1"/>
  <c r="DS66" i="100"/>
  <c r="FK66" i="100" s="1"/>
  <c r="DS56" i="100"/>
  <c r="FK56" i="100" s="1"/>
  <c r="DS52" i="100"/>
  <c r="FK52" i="100" s="1"/>
  <c r="DS57" i="100"/>
  <c r="FK57" i="100" s="1"/>
  <c r="DS48" i="100"/>
  <c r="FK48" i="100" s="1"/>
  <c r="DS45" i="100"/>
  <c r="FK45" i="100" s="1"/>
  <c r="EI58" i="100"/>
  <c r="GA58" i="100" s="1"/>
  <c r="EI66" i="100"/>
  <c r="GA66" i="100" s="1"/>
  <c r="EI56" i="100"/>
  <c r="GA56" i="100" s="1"/>
  <c r="EI42" i="100"/>
  <c r="GA42" i="100" s="1"/>
  <c r="EI55" i="100"/>
  <c r="GA55" i="100" s="1"/>
  <c r="EI40" i="100"/>
  <c r="GA40" i="100" s="1"/>
  <c r="EI45" i="100"/>
  <c r="GA45" i="100" s="1"/>
  <c r="EI38" i="100"/>
  <c r="GA38" i="100" s="1"/>
  <c r="DL66" i="100"/>
  <c r="FD66" i="100" s="1"/>
  <c r="DK40" i="100"/>
  <c r="FC40" i="100" s="1"/>
  <c r="DK60" i="100"/>
  <c r="FC60" i="100" s="1"/>
  <c r="DK48" i="100"/>
  <c r="FC48" i="100" s="1"/>
  <c r="DK59" i="100"/>
  <c r="FC59" i="100" s="1"/>
  <c r="DK51" i="100"/>
  <c r="FC51" i="100" s="1"/>
  <c r="DK43" i="100"/>
  <c r="FC43" i="100" s="1"/>
  <c r="EA58" i="100"/>
  <c r="FS58" i="100" s="1"/>
  <c r="EA62" i="100"/>
  <c r="FS62" i="100" s="1"/>
  <c r="EA56" i="100"/>
  <c r="FS56" i="100" s="1"/>
  <c r="EA63" i="100"/>
  <c r="FS63" i="100" s="1"/>
  <c r="EA59" i="100"/>
  <c r="FS59" i="100" s="1"/>
  <c r="EA51" i="100"/>
  <c r="FS51" i="100" s="1"/>
  <c r="EA49" i="100"/>
  <c r="FS49" i="100" s="1"/>
  <c r="EA38" i="100"/>
  <c r="FS38" i="100" s="1"/>
  <c r="EA37" i="100"/>
  <c r="FS37" i="100" s="1"/>
  <c r="EF66" i="100"/>
  <c r="FX66" i="100" s="1"/>
  <c r="DJ65" i="100"/>
  <c r="FB65" i="100" s="1"/>
  <c r="DU38" i="100"/>
  <c r="FM38" i="100" s="1"/>
  <c r="DU33" i="100"/>
  <c r="FM33" i="100" s="1"/>
  <c r="DU42" i="100"/>
  <c r="FM42" i="100" s="1"/>
  <c r="DU35" i="100"/>
  <c r="FM35" i="100" s="1"/>
  <c r="DU43" i="100"/>
  <c r="FM43" i="100" s="1"/>
  <c r="DU56" i="100"/>
  <c r="FM56" i="100" s="1"/>
  <c r="DU45" i="100"/>
  <c r="FM45" i="100" s="1"/>
  <c r="DU59" i="100"/>
  <c r="FM59" i="100" s="1"/>
  <c r="DU63" i="100"/>
  <c r="FM63" i="100" s="1"/>
  <c r="DU61" i="100"/>
  <c r="FM61" i="100" s="1"/>
  <c r="DU32" i="100"/>
  <c r="FM32" i="100" s="1"/>
  <c r="DU37" i="100"/>
  <c r="FM37" i="100" s="1"/>
  <c r="DU44" i="100"/>
  <c r="FM44" i="100" s="1"/>
  <c r="DU39" i="100"/>
  <c r="FM39" i="100" s="1"/>
  <c r="DU50" i="100"/>
  <c r="FM50" i="100" s="1"/>
  <c r="DU58" i="100"/>
  <c r="FM58" i="100" s="1"/>
  <c r="DU64" i="100"/>
  <c r="FM64" i="100" s="1"/>
  <c r="DU65" i="100"/>
  <c r="FM65" i="100" s="1"/>
  <c r="DU34" i="100"/>
  <c r="FM34" i="100" s="1"/>
  <c r="DU46" i="100"/>
  <c r="FM46" i="100" s="1"/>
  <c r="DU41" i="100"/>
  <c r="FM41" i="100" s="1"/>
  <c r="DU52" i="100"/>
  <c r="FM52" i="100" s="1"/>
  <c r="DU60" i="100"/>
  <c r="FM60" i="100" s="1"/>
  <c r="DU66" i="100"/>
  <c r="FM66" i="100" s="1"/>
  <c r="DU47" i="100"/>
  <c r="FM47" i="100" s="1"/>
  <c r="DU53" i="100"/>
  <c r="FM53" i="100" s="1"/>
  <c r="DU36" i="100"/>
  <c r="FM36" i="100" s="1"/>
  <c r="DU40" i="100"/>
  <c r="FM40" i="100" s="1"/>
  <c r="DU48" i="100"/>
  <c r="FM48" i="100" s="1"/>
  <c r="DU49" i="100"/>
  <c r="FM49" i="100" s="1"/>
  <c r="DU54" i="100"/>
  <c r="FM54" i="100" s="1"/>
  <c r="DU62" i="100"/>
  <c r="FM62" i="100" s="1"/>
  <c r="DU55" i="100"/>
  <c r="FM55" i="100" s="1"/>
  <c r="DU51" i="100"/>
  <c r="FM51" i="100" s="1"/>
  <c r="DU57" i="100"/>
  <c r="FM57" i="100" s="1"/>
  <c r="EC38" i="100"/>
  <c r="FU38" i="100" s="1"/>
  <c r="EC37" i="100"/>
  <c r="FU37" i="100" s="1"/>
  <c r="EC46" i="100"/>
  <c r="FU46" i="100" s="1"/>
  <c r="EC39" i="100"/>
  <c r="FU39" i="100" s="1"/>
  <c r="EC52" i="100"/>
  <c r="FU52" i="100" s="1"/>
  <c r="EC60" i="100"/>
  <c r="FU60" i="100" s="1"/>
  <c r="EC43" i="100"/>
  <c r="FU43" i="100" s="1"/>
  <c r="EC66" i="100"/>
  <c r="FU66" i="100" s="1"/>
  <c r="EC61" i="100"/>
  <c r="FU61" i="100" s="1"/>
  <c r="EC32" i="100"/>
  <c r="FU32" i="100" s="1"/>
  <c r="EC40" i="100"/>
  <c r="FU40" i="100" s="1"/>
  <c r="EC48" i="100"/>
  <c r="FU48" i="100" s="1"/>
  <c r="EC45" i="100"/>
  <c r="FU45" i="100" s="1"/>
  <c r="EC54" i="100"/>
  <c r="FU54" i="100" s="1"/>
  <c r="EC41" i="100"/>
  <c r="FU41" i="100" s="1"/>
  <c r="EC51" i="100"/>
  <c r="FU51" i="100" s="1"/>
  <c r="EC53" i="100"/>
  <c r="FU53" i="100" s="1"/>
  <c r="EC63" i="100"/>
  <c r="FU63" i="100" s="1"/>
  <c r="EC34" i="100"/>
  <c r="FU34" i="100" s="1"/>
  <c r="EC42" i="100"/>
  <c r="FU42" i="100" s="1"/>
  <c r="EC47" i="100"/>
  <c r="FU47" i="100" s="1"/>
  <c r="EC56" i="100"/>
  <c r="FU56" i="100" s="1"/>
  <c r="EC49" i="100"/>
  <c r="FU49" i="100" s="1"/>
  <c r="EC62" i="100"/>
  <c r="FU62" i="100" s="1"/>
  <c r="EC55" i="100"/>
  <c r="FU55" i="100" s="1"/>
  <c r="EC65" i="100"/>
  <c r="FU65" i="100" s="1"/>
  <c r="EC36" i="100"/>
  <c r="FU36" i="100" s="1"/>
  <c r="EC33" i="100"/>
  <c r="FU33" i="100" s="1"/>
  <c r="EC44" i="100"/>
  <c r="FU44" i="100" s="1"/>
  <c r="EC35" i="100"/>
  <c r="FU35" i="100" s="1"/>
  <c r="EC50" i="100"/>
  <c r="FU50" i="100" s="1"/>
  <c r="EC58" i="100"/>
  <c r="FU58" i="100" s="1"/>
  <c r="EC64" i="100"/>
  <c r="FU64" i="100" s="1"/>
  <c r="EC59" i="100"/>
  <c r="FU59" i="100" s="1"/>
  <c r="EC57" i="100"/>
  <c r="FU57" i="100" s="1"/>
  <c r="DN65" i="100"/>
  <c r="FF65" i="100" s="1"/>
  <c r="EL65" i="100"/>
  <c r="GD65" i="100" s="1"/>
  <c r="DL39" i="100"/>
  <c r="FD39" i="100" s="1"/>
  <c r="DL46" i="100"/>
  <c r="FD46" i="100" s="1"/>
  <c r="DL38" i="100"/>
  <c r="FD38" i="100" s="1"/>
  <c r="DL45" i="100"/>
  <c r="FD45" i="100" s="1"/>
  <c r="DL54" i="100"/>
  <c r="FD54" i="100" s="1"/>
  <c r="DL53" i="100"/>
  <c r="FD53" i="100" s="1"/>
  <c r="DL61" i="100"/>
  <c r="FD61" i="100" s="1"/>
  <c r="DL40" i="100"/>
  <c r="FD40" i="100" s="1"/>
  <c r="DL48" i="100"/>
  <c r="FD48" i="100" s="1"/>
  <c r="DL47" i="100"/>
  <c r="FD47" i="100" s="1"/>
  <c r="DL55" i="100"/>
  <c r="FD55" i="100" s="1"/>
  <c r="DL58" i="100"/>
  <c r="FD58" i="100" s="1"/>
  <c r="DL65" i="100"/>
  <c r="FD65" i="100" s="1"/>
  <c r="DL42" i="100"/>
  <c r="FD42" i="100" s="1"/>
  <c r="DL50" i="100"/>
  <c r="FD50" i="100" s="1"/>
  <c r="DL41" i="100"/>
  <c r="FD41" i="100" s="1"/>
  <c r="DL49" i="100"/>
  <c r="FD49" i="100" s="1"/>
  <c r="DL57" i="100"/>
  <c r="FD57" i="100" s="1"/>
  <c r="DL62" i="100"/>
  <c r="FD62" i="100" s="1"/>
  <c r="DL56" i="100"/>
  <c r="FD56" i="100" s="1"/>
  <c r="DL44" i="100"/>
  <c r="FD44" i="100" s="1"/>
  <c r="DL43" i="100"/>
  <c r="FD43" i="100" s="1"/>
  <c r="DL52" i="100"/>
  <c r="FD52" i="100" s="1"/>
  <c r="DL51" i="100"/>
  <c r="FD51" i="100" s="1"/>
  <c r="DL59" i="100"/>
  <c r="FD59" i="100" s="1"/>
  <c r="DL60" i="100"/>
  <c r="FD60" i="100" s="1"/>
  <c r="DT42" i="100"/>
  <c r="FL42" i="100" s="1"/>
  <c r="DT45" i="100"/>
  <c r="FL45" i="100" s="1"/>
  <c r="DT52" i="100"/>
  <c r="FL52" i="100" s="1"/>
  <c r="DT51" i="100"/>
  <c r="FL51" i="100" s="1"/>
  <c r="DT59" i="100"/>
  <c r="FL59" i="100" s="1"/>
  <c r="DT56" i="100"/>
  <c r="FL56" i="100" s="1"/>
  <c r="DT44" i="100"/>
  <c r="FL44" i="100" s="1"/>
  <c r="DT38" i="100"/>
  <c r="FL38" i="100" s="1"/>
  <c r="DT47" i="100"/>
  <c r="FL47" i="100" s="1"/>
  <c r="DT54" i="100"/>
  <c r="FL54" i="100" s="1"/>
  <c r="DT53" i="100"/>
  <c r="FL53" i="100" s="1"/>
  <c r="DT61" i="100"/>
  <c r="FL61" i="100" s="1"/>
  <c r="DT63" i="100"/>
  <c r="FL63" i="100" s="1"/>
  <c r="DT60" i="100"/>
  <c r="FL60" i="100" s="1"/>
  <c r="DT66" i="100"/>
  <c r="FL66" i="100" s="1"/>
  <c r="DT39" i="100"/>
  <c r="FL39" i="100" s="1"/>
  <c r="DT46" i="100"/>
  <c r="FL46" i="100" s="1"/>
  <c r="DT41" i="100"/>
  <c r="FL41" i="100" s="1"/>
  <c r="DT49" i="100"/>
  <c r="FL49" i="100" s="1"/>
  <c r="DT55" i="100"/>
  <c r="FL55" i="100" s="1"/>
  <c r="DT58" i="100"/>
  <c r="FL58" i="100" s="1"/>
  <c r="DT65" i="100"/>
  <c r="FL65" i="100" s="1"/>
  <c r="DT64" i="100"/>
  <c r="FL64" i="100" s="1"/>
  <c r="DT40" i="100"/>
  <c r="FL40" i="100" s="1"/>
  <c r="DT48" i="100"/>
  <c r="FL48" i="100" s="1"/>
  <c r="DT43" i="100"/>
  <c r="FL43" i="100" s="1"/>
  <c r="DT50" i="100"/>
  <c r="FL50" i="100" s="1"/>
  <c r="DT57" i="100"/>
  <c r="FL57" i="100" s="1"/>
  <c r="DT62" i="100"/>
  <c r="FL62" i="100" s="1"/>
  <c r="EN64" i="100"/>
  <c r="GF64" i="100" s="1"/>
  <c r="EN40" i="100"/>
  <c r="GF40" i="100" s="1"/>
  <c r="EN48" i="100"/>
  <c r="GF48" i="100" s="1"/>
  <c r="EN43" i="100"/>
  <c r="GF43" i="100" s="1"/>
  <c r="EN38" i="100"/>
  <c r="GF38" i="100" s="1"/>
  <c r="EN53" i="100"/>
  <c r="GF53" i="100" s="1"/>
  <c r="EN61" i="100"/>
  <c r="GF61" i="100" s="1"/>
  <c r="EN60" i="100"/>
  <c r="GF60" i="100" s="1"/>
  <c r="EN54" i="100"/>
  <c r="GF54" i="100" s="1"/>
  <c r="EN42" i="100"/>
  <c r="GF42" i="100" s="1"/>
  <c r="EN45" i="100"/>
  <c r="GF45" i="100" s="1"/>
  <c r="EN50" i="100"/>
  <c r="GF50" i="100" s="1"/>
  <c r="EN55" i="100"/>
  <c r="GF55" i="100" s="1"/>
  <c r="EN58" i="100"/>
  <c r="GF58" i="100" s="1"/>
  <c r="EN39" i="100"/>
  <c r="GF39" i="100" s="1"/>
  <c r="EN44" i="100"/>
  <c r="GF44" i="100" s="1"/>
  <c r="EN47" i="100"/>
  <c r="GF47" i="100" s="1"/>
  <c r="EN52" i="100"/>
  <c r="GF52" i="100" s="1"/>
  <c r="EN57" i="100"/>
  <c r="GF57" i="100" s="1"/>
  <c r="EN63" i="100"/>
  <c r="GF63" i="100" s="1"/>
  <c r="EN62" i="100"/>
  <c r="GF62" i="100" s="1"/>
  <c r="EN46" i="100"/>
  <c r="GF46" i="100" s="1"/>
  <c r="EN41" i="100"/>
  <c r="GF41" i="100" s="1"/>
  <c r="EN49" i="100"/>
  <c r="GF49" i="100" s="1"/>
  <c r="EN51" i="100"/>
  <c r="GF51" i="100" s="1"/>
  <c r="EN59" i="100"/>
  <c r="GF59" i="100" s="1"/>
  <c r="EN56" i="100"/>
  <c r="GF56" i="100" s="1"/>
  <c r="EN65" i="100"/>
  <c r="GF65" i="100" s="1"/>
  <c r="EB37" i="100"/>
  <c r="FT37" i="100" s="1"/>
  <c r="EB42" i="100"/>
  <c r="FT42" i="100" s="1"/>
  <c r="EB34" i="100"/>
  <c r="FT34" i="100" s="1"/>
  <c r="EB45" i="100"/>
  <c r="FT45" i="100" s="1"/>
  <c r="EB50" i="100"/>
  <c r="FT50" i="100" s="1"/>
  <c r="EB55" i="100"/>
  <c r="FT55" i="100" s="1"/>
  <c r="EB54" i="100"/>
  <c r="FT54" i="100" s="1"/>
  <c r="EB63" i="100"/>
  <c r="FT63" i="100" s="1"/>
  <c r="EB62" i="100"/>
  <c r="FT62" i="100" s="1"/>
  <c r="EB39" i="100"/>
  <c r="FT39" i="100" s="1"/>
  <c r="EB44" i="100"/>
  <c r="FT44" i="100" s="1"/>
  <c r="EB38" i="100"/>
  <c r="FT38" i="100" s="1"/>
  <c r="EB47" i="100"/>
  <c r="FT47" i="100" s="1"/>
  <c r="EB52" i="100"/>
  <c r="FT52" i="100" s="1"/>
  <c r="EB57" i="100"/>
  <c r="FT57" i="100" s="1"/>
  <c r="EB58" i="100"/>
  <c r="FT58" i="100" s="1"/>
  <c r="EB65" i="100"/>
  <c r="FT65" i="100" s="1"/>
  <c r="EB33" i="100"/>
  <c r="FT33" i="100" s="1"/>
  <c r="EB46" i="100"/>
  <c r="FT46" i="100" s="1"/>
  <c r="EB41" i="100"/>
  <c r="FT41" i="100" s="1"/>
  <c r="EB49" i="100"/>
  <c r="FT49" i="100" s="1"/>
  <c r="EB51" i="100"/>
  <c r="FT51" i="100" s="1"/>
  <c r="EB59" i="100"/>
  <c r="FT59" i="100" s="1"/>
  <c r="EB56" i="100"/>
  <c r="FT56" i="100" s="1"/>
  <c r="EB35" i="100"/>
  <c r="FT35" i="100" s="1"/>
  <c r="EB40" i="100"/>
  <c r="FT40" i="100" s="1"/>
  <c r="EB48" i="100"/>
  <c r="FT48" i="100" s="1"/>
  <c r="EB43" i="100"/>
  <c r="FT43" i="100" s="1"/>
  <c r="EB36" i="100"/>
  <c r="FT36" i="100" s="1"/>
  <c r="EB53" i="100"/>
  <c r="FT53" i="100" s="1"/>
  <c r="EB61" i="100"/>
  <c r="FT61" i="100" s="1"/>
  <c r="EB32" i="100"/>
  <c r="FT32" i="100" s="1"/>
  <c r="EB60" i="100"/>
  <c r="FT60" i="100" s="1"/>
  <c r="DM40" i="100"/>
  <c r="FE40" i="100" s="1"/>
  <c r="DM48" i="100"/>
  <c r="FE48" i="100" s="1"/>
  <c r="DM52" i="100"/>
  <c r="FE52" i="100" s="1"/>
  <c r="DM60" i="100"/>
  <c r="FE60" i="100" s="1"/>
  <c r="DM49" i="100"/>
  <c r="FE49" i="100" s="1"/>
  <c r="DM53" i="100"/>
  <c r="FE53" i="100" s="1"/>
  <c r="DM63" i="100"/>
  <c r="FE63" i="100" s="1"/>
  <c r="DM61" i="100"/>
  <c r="FE61" i="100" s="1"/>
  <c r="DM38" i="100"/>
  <c r="FE38" i="100" s="1"/>
  <c r="DM42" i="100"/>
  <c r="FE42" i="100" s="1"/>
  <c r="DM50" i="100"/>
  <c r="FE50" i="100" s="1"/>
  <c r="DM39" i="100"/>
  <c r="FE39" i="100" s="1"/>
  <c r="DM54" i="100"/>
  <c r="FE54" i="100" s="1"/>
  <c r="DM62" i="100"/>
  <c r="FE62" i="100" s="1"/>
  <c r="DM51" i="100"/>
  <c r="FE51" i="100" s="1"/>
  <c r="DM55" i="100"/>
  <c r="FE55" i="100" s="1"/>
  <c r="DM65" i="100"/>
  <c r="FE65" i="100" s="1"/>
  <c r="DM44" i="100"/>
  <c r="FE44" i="100" s="1"/>
  <c r="DM45" i="100"/>
  <c r="FE45" i="100" s="1"/>
  <c r="DM56" i="100"/>
  <c r="FE56" i="100" s="1"/>
  <c r="DM64" i="100"/>
  <c r="FE64" i="100" s="1"/>
  <c r="DM59" i="100"/>
  <c r="FE59" i="100" s="1"/>
  <c r="DM43" i="100"/>
  <c r="FE43" i="100" s="1"/>
  <c r="DM46" i="100"/>
  <c r="FE46" i="100" s="1"/>
  <c r="DM47" i="100"/>
  <c r="FE47" i="100" s="1"/>
  <c r="DM58" i="100"/>
  <c r="FE58" i="100" s="1"/>
  <c r="DM41" i="100"/>
  <c r="FE41" i="100" s="1"/>
  <c r="DM66" i="100"/>
  <c r="FE66" i="100" s="1"/>
  <c r="DM57" i="100"/>
  <c r="FE57" i="100" s="1"/>
  <c r="EK42" i="100"/>
  <c r="GC42" i="100" s="1"/>
  <c r="EK43" i="100"/>
  <c r="GC43" i="100" s="1"/>
  <c r="EK56" i="100"/>
  <c r="GC56" i="100" s="1"/>
  <c r="EK62" i="100"/>
  <c r="GC62" i="100" s="1"/>
  <c r="EK59" i="100"/>
  <c r="GC59" i="100" s="1"/>
  <c r="EK65" i="100"/>
  <c r="GC65" i="100" s="1"/>
  <c r="EK61" i="100"/>
  <c r="GC61" i="100" s="1"/>
  <c r="EK44" i="100"/>
  <c r="GC44" i="100" s="1"/>
  <c r="EK39" i="100"/>
  <c r="GC39" i="100" s="1"/>
  <c r="EK50" i="100"/>
  <c r="GC50" i="100" s="1"/>
  <c r="EK58" i="100"/>
  <c r="GC58" i="100" s="1"/>
  <c r="EK64" i="100"/>
  <c r="GC64" i="100" s="1"/>
  <c r="EK47" i="100"/>
  <c r="GC47" i="100" s="1"/>
  <c r="EK38" i="100"/>
  <c r="GC38" i="100" s="1"/>
  <c r="EK46" i="100"/>
  <c r="GC46" i="100" s="1"/>
  <c r="EK41" i="100"/>
  <c r="GC41" i="100" s="1"/>
  <c r="EK52" i="100"/>
  <c r="GC52" i="100" s="1"/>
  <c r="EK60" i="100"/>
  <c r="GC60" i="100" s="1"/>
  <c r="EK66" i="100"/>
  <c r="GC66" i="100" s="1"/>
  <c r="EK51" i="100"/>
  <c r="GC51" i="100" s="1"/>
  <c r="EK53" i="100"/>
  <c r="GC53" i="100" s="1"/>
  <c r="EK40" i="100"/>
  <c r="GC40" i="100" s="1"/>
  <c r="EK48" i="100"/>
  <c r="GC48" i="100" s="1"/>
  <c r="EK49" i="100"/>
  <c r="GC49" i="100" s="1"/>
  <c r="EK54" i="100"/>
  <c r="GC54" i="100" s="1"/>
  <c r="EK45" i="100"/>
  <c r="GC45" i="100" s="1"/>
  <c r="EK55" i="100"/>
  <c r="GC55" i="100" s="1"/>
  <c r="EK63" i="100"/>
  <c r="GC63" i="100" s="1"/>
  <c r="EK57" i="100"/>
  <c r="GC57" i="100" s="1"/>
  <c r="DR65" i="100"/>
  <c r="FJ65" i="100" s="1"/>
  <c r="EN66" i="100"/>
  <c r="GF66" i="100" s="1"/>
  <c r="DJ61" i="100"/>
  <c r="FB61" i="100" s="1"/>
  <c r="DJ59" i="100"/>
  <c r="FB59" i="100" s="1"/>
  <c r="DJ58" i="100"/>
  <c r="FB58" i="100" s="1"/>
  <c r="DJ51" i="100"/>
  <c r="FB51" i="100" s="1"/>
  <c r="DJ42" i="100"/>
  <c r="FB42" i="100" s="1"/>
  <c r="DJ49" i="100"/>
  <c r="FB49" i="100" s="1"/>
  <c r="DJ41" i="100"/>
  <c r="FB41" i="100" s="1"/>
  <c r="DN63" i="100"/>
  <c r="FF63" i="100" s="1"/>
  <c r="DN50" i="100"/>
  <c r="FF50" i="100" s="1"/>
  <c r="DN57" i="100"/>
  <c r="FF57" i="100" s="1"/>
  <c r="DN56" i="100"/>
  <c r="FF56" i="100" s="1"/>
  <c r="DN46" i="100"/>
  <c r="FF46" i="100" s="1"/>
  <c r="DN49" i="100"/>
  <c r="FF49" i="100" s="1"/>
  <c r="DN41" i="100"/>
  <c r="FF41" i="100" s="1"/>
  <c r="DR66" i="100"/>
  <c r="FJ66" i="100" s="1"/>
  <c r="DR62" i="100"/>
  <c r="FJ62" i="100" s="1"/>
  <c r="DR54" i="100"/>
  <c r="FJ54" i="100" s="1"/>
  <c r="DR51" i="100"/>
  <c r="FJ51" i="100" s="1"/>
  <c r="DR44" i="100"/>
  <c r="FJ44" i="100" s="1"/>
  <c r="DV59" i="100"/>
  <c r="FN59" i="100" s="1"/>
  <c r="DV64" i="100"/>
  <c r="FN64" i="100" s="1"/>
  <c r="DV60" i="100"/>
  <c r="FN60" i="100" s="1"/>
  <c r="DV52" i="100"/>
  <c r="FN52" i="100" s="1"/>
  <c r="DV53" i="100"/>
  <c r="FN53" i="100" s="1"/>
  <c r="DV44" i="100"/>
  <c r="FN44" i="100" s="1"/>
  <c r="DV37" i="100"/>
  <c r="FN37" i="100" s="1"/>
  <c r="DV45" i="100"/>
  <c r="FN45" i="100" s="1"/>
  <c r="DV36" i="100"/>
  <c r="FN36" i="100" s="1"/>
  <c r="DZ57" i="100"/>
  <c r="FR57" i="100" s="1"/>
  <c r="DZ59" i="100"/>
  <c r="FR59" i="100" s="1"/>
  <c r="DZ56" i="100"/>
  <c r="FR56" i="100" s="1"/>
  <c r="DZ37" i="100"/>
  <c r="FR37" i="100" s="1"/>
  <c r="DZ48" i="100"/>
  <c r="FR48" i="100" s="1"/>
  <c r="DZ40" i="100"/>
  <c r="FR40" i="100" s="1"/>
  <c r="DZ49" i="100"/>
  <c r="FR49" i="100" s="1"/>
  <c r="DZ41" i="100"/>
  <c r="FR41" i="100" s="1"/>
  <c r="DZ32" i="100"/>
  <c r="FR32" i="100" s="1"/>
  <c r="ED63" i="100"/>
  <c r="FV63" i="100" s="1"/>
  <c r="ED66" i="100"/>
  <c r="FV66" i="100" s="1"/>
  <c r="ED61" i="100"/>
  <c r="FV61" i="100" s="1"/>
  <c r="ED56" i="100"/>
  <c r="FV56" i="100" s="1"/>
  <c r="ED53" i="100"/>
  <c r="FV53" i="100" s="1"/>
  <c r="ED48" i="100"/>
  <c r="FV48" i="100" s="1"/>
  <c r="ED40" i="100"/>
  <c r="FV40" i="100" s="1"/>
  <c r="ED47" i="100"/>
  <c r="FV47" i="100" s="1"/>
  <c r="ED32" i="100"/>
  <c r="FV32" i="100" s="1"/>
  <c r="EH64" i="100"/>
  <c r="FZ64" i="100" s="1"/>
  <c r="EH60" i="100"/>
  <c r="FZ60" i="100" s="1"/>
  <c r="EH52" i="100"/>
  <c r="FZ52" i="100" s="1"/>
  <c r="EH53" i="100"/>
  <c r="FZ53" i="100" s="1"/>
  <c r="EH44" i="100"/>
  <c r="FZ44" i="100" s="1"/>
  <c r="EH39" i="100"/>
  <c r="FZ39" i="100" s="1"/>
  <c r="EL59" i="100"/>
  <c r="GD59" i="100" s="1"/>
  <c r="EL62" i="100"/>
  <c r="GD62" i="100" s="1"/>
  <c r="EL58" i="100"/>
  <c r="GD58" i="100" s="1"/>
  <c r="EL50" i="100"/>
  <c r="GD50" i="100" s="1"/>
  <c r="EL42" i="100"/>
  <c r="GD42" i="100" s="1"/>
  <c r="EL43" i="100"/>
  <c r="GD43" i="100" s="1"/>
  <c r="DS62" i="100"/>
  <c r="FK62" i="100" s="1"/>
  <c r="DS64" i="100"/>
  <c r="FK64" i="100" s="1"/>
  <c r="DS54" i="100"/>
  <c r="FK54" i="100" s="1"/>
  <c r="DS42" i="100"/>
  <c r="FK42" i="100" s="1"/>
  <c r="DS55" i="100"/>
  <c r="FK55" i="100" s="1"/>
  <c r="DS40" i="100"/>
  <c r="FK40" i="100" s="1"/>
  <c r="DS43" i="100"/>
  <c r="FK43" i="100" s="1"/>
  <c r="DS38" i="100"/>
  <c r="FK38" i="100" s="1"/>
  <c r="EI54" i="100"/>
  <c r="GA54" i="100" s="1"/>
  <c r="EI64" i="100"/>
  <c r="GA64" i="100" s="1"/>
  <c r="EI65" i="100"/>
  <c r="GA65" i="100" s="1"/>
  <c r="EI61" i="100"/>
  <c r="GA61" i="100" s="1"/>
  <c r="EI53" i="100"/>
  <c r="GA53" i="100" s="1"/>
  <c r="EI46" i="100"/>
  <c r="GA46" i="100" s="1"/>
  <c r="EB66" i="100"/>
  <c r="FT66" i="100" s="1"/>
  <c r="DK62" i="100"/>
  <c r="FC62" i="100" s="1"/>
  <c r="DK66" i="100"/>
  <c r="FC66" i="100" s="1"/>
  <c r="DK56" i="100"/>
  <c r="FC56" i="100" s="1"/>
  <c r="DK50" i="100"/>
  <c r="FC50" i="100" s="1"/>
  <c r="DK57" i="100"/>
  <c r="FC57" i="100" s="1"/>
  <c r="DK44" i="100"/>
  <c r="FC44" i="100" s="1"/>
  <c r="DK49" i="100"/>
  <c r="FC49" i="100" s="1"/>
  <c r="EA54" i="100"/>
  <c r="FS54" i="100" s="1"/>
  <c r="EA52" i="100"/>
  <c r="FS52" i="100" s="1"/>
  <c r="EA50" i="100"/>
  <c r="FS50" i="100" s="1"/>
  <c r="EA40" i="100"/>
  <c r="FS40" i="100" s="1"/>
  <c r="EA57" i="100"/>
  <c r="FS57" i="100" s="1"/>
  <c r="EA44" i="100"/>
  <c r="FS44" i="100" s="1"/>
  <c r="EA47" i="100"/>
  <c r="FS47" i="100" s="1"/>
  <c r="EA35" i="100"/>
  <c r="FS35" i="100" s="1"/>
  <c r="DH60" i="100"/>
  <c r="EZ60" i="100" s="1"/>
  <c r="DH38" i="100"/>
  <c r="EZ38" i="100" s="1"/>
  <c r="DH44" i="100"/>
  <c r="EZ44" i="100" s="1"/>
  <c r="Y5" i="85" l="1"/>
  <c r="Y6" i="85"/>
  <c r="Y7" i="85"/>
  <c r="Y8" i="85"/>
  <c r="Y9" i="85"/>
  <c r="Y10" i="85"/>
  <c r="Y11" i="85"/>
  <c r="Y12" i="85"/>
  <c r="Y13" i="85"/>
  <c r="Y14" i="85"/>
  <c r="Y15" i="85"/>
  <c r="Y16" i="85"/>
  <c r="Y17" i="85"/>
  <c r="Y18" i="85"/>
  <c r="Y19" i="85"/>
  <c r="Y20" i="85"/>
  <c r="Y21" i="85"/>
  <c r="Y22" i="85"/>
  <c r="Y23" i="85"/>
  <c r="Y24" i="85"/>
  <c r="Y25" i="85"/>
  <c r="Y26" i="85"/>
  <c r="Y27" i="85"/>
  <c r="Y28" i="85"/>
  <c r="Y29" i="85"/>
  <c r="Y30" i="85"/>
  <c r="Y31" i="85"/>
  <c r="Y32" i="85"/>
  <c r="Y4" i="85"/>
  <c r="AO6" i="83"/>
  <c r="AO7" i="83"/>
  <c r="AO8" i="83"/>
  <c r="AO9" i="83"/>
  <c r="AO10" i="83"/>
  <c r="AO11" i="83"/>
  <c r="AO12" i="83"/>
  <c r="AO13" i="83"/>
  <c r="AO14" i="83"/>
  <c r="AO15" i="83"/>
  <c r="AO16" i="83"/>
  <c r="AO17" i="83"/>
  <c r="AO18" i="83"/>
  <c r="AO19" i="83"/>
  <c r="AO20" i="83"/>
  <c r="AO21" i="83"/>
  <c r="AO22" i="83"/>
  <c r="AO23" i="83"/>
  <c r="AO24" i="83"/>
  <c r="AO25" i="83"/>
  <c r="AO26" i="83"/>
  <c r="AO27" i="83"/>
  <c r="AO28" i="83"/>
  <c r="AO29" i="83"/>
  <c r="AO30" i="83"/>
  <c r="AO31" i="83"/>
  <c r="AO32" i="83"/>
  <c r="AO33" i="83"/>
  <c r="AO34" i="83"/>
  <c r="AO35" i="83"/>
  <c r="AO36" i="83"/>
  <c r="AO37" i="83"/>
  <c r="AO38" i="83"/>
  <c r="AO39" i="83"/>
  <c r="AO40" i="83"/>
  <c r="AO41" i="83"/>
  <c r="AO42" i="83"/>
  <c r="AO43" i="83"/>
  <c r="AO44" i="83"/>
  <c r="AO45" i="83"/>
  <c r="AO46" i="83"/>
  <c r="AO47" i="83"/>
  <c r="AO48" i="83"/>
  <c r="AO49" i="83"/>
  <c r="AO50" i="83"/>
  <c r="AO51" i="83"/>
  <c r="AO52" i="83"/>
  <c r="AO53" i="83"/>
  <c r="AO54" i="83"/>
  <c r="AO55" i="83"/>
  <c r="AO56" i="83"/>
  <c r="AO57" i="83"/>
  <c r="AO58" i="83"/>
  <c r="AO59" i="83"/>
  <c r="AO60" i="83"/>
  <c r="AO61" i="83"/>
  <c r="AO62" i="83"/>
  <c r="AO63" i="83"/>
  <c r="AO64" i="83"/>
  <c r="AO65" i="83"/>
  <c r="AO66" i="83"/>
  <c r="AO67" i="83"/>
  <c r="AO68" i="83"/>
  <c r="AO69" i="83"/>
  <c r="AO70" i="83"/>
  <c r="AO71" i="83"/>
  <c r="AO72" i="83"/>
  <c r="AO73" i="83"/>
  <c r="AO74" i="83"/>
  <c r="AO75" i="83"/>
  <c r="AO76" i="83"/>
  <c r="AO77" i="83"/>
  <c r="AO78" i="83"/>
  <c r="AO79" i="83"/>
  <c r="AO80" i="83"/>
  <c r="AO81" i="83"/>
  <c r="AO82" i="83"/>
  <c r="AO83" i="83"/>
  <c r="AO84" i="83"/>
  <c r="AO85" i="83"/>
  <c r="AO86" i="83"/>
  <c r="AO87" i="83"/>
  <c r="AO88" i="83"/>
  <c r="AO89" i="83"/>
  <c r="AO90" i="83"/>
  <c r="AO91" i="83"/>
  <c r="AO92" i="83"/>
  <c r="AO93" i="83"/>
  <c r="AO94" i="83"/>
  <c r="AO95" i="83"/>
  <c r="AO96" i="83"/>
  <c r="AO97" i="83"/>
  <c r="AO98" i="83"/>
  <c r="AO99" i="83"/>
  <c r="AO100" i="83"/>
  <c r="AO101" i="83"/>
  <c r="AO102" i="83"/>
  <c r="AO103" i="83"/>
  <c r="AO104" i="83"/>
  <c r="AO5" i="83"/>
  <c r="AD6" i="83"/>
  <c r="AD7" i="83"/>
  <c r="AD8" i="83"/>
  <c r="AD9" i="83"/>
  <c r="AD10" i="83"/>
  <c r="AD11" i="83"/>
  <c r="AD12" i="83"/>
  <c r="AD13" i="83"/>
  <c r="AD14" i="83"/>
  <c r="AD15" i="83"/>
  <c r="AD16" i="83"/>
  <c r="AD17" i="83"/>
  <c r="AD18" i="83"/>
  <c r="AD19" i="83"/>
  <c r="AD20" i="83"/>
  <c r="AD21" i="83"/>
  <c r="AD22" i="83"/>
  <c r="AD23" i="83"/>
  <c r="AD24" i="83"/>
  <c r="AD25" i="83"/>
  <c r="AD26" i="83"/>
  <c r="AD27" i="83"/>
  <c r="AD28" i="83"/>
  <c r="AD29" i="83"/>
  <c r="AD30" i="83"/>
  <c r="AD31" i="83"/>
  <c r="AD32" i="83"/>
  <c r="AD33" i="83"/>
  <c r="AD34" i="83"/>
  <c r="AD35" i="83"/>
  <c r="AD36" i="83"/>
  <c r="AD37" i="83"/>
  <c r="AD38" i="83"/>
  <c r="AD39" i="83"/>
  <c r="AD40" i="83"/>
  <c r="AD41" i="83"/>
  <c r="AD42" i="83"/>
  <c r="AD43" i="83"/>
  <c r="AD44" i="83"/>
  <c r="AD45" i="83"/>
  <c r="AD46" i="83"/>
  <c r="AD47" i="83"/>
  <c r="AD48" i="83"/>
  <c r="AD49" i="83"/>
  <c r="AD50" i="83"/>
  <c r="AD51" i="83"/>
  <c r="AD52" i="83"/>
  <c r="AD53" i="83"/>
  <c r="AD54" i="83"/>
  <c r="AD55" i="83"/>
  <c r="AD56" i="83"/>
  <c r="AD57" i="83"/>
  <c r="AD58" i="83"/>
  <c r="AD59" i="83"/>
  <c r="AD60" i="83"/>
  <c r="AD61" i="83"/>
  <c r="AD62" i="83"/>
  <c r="AD63" i="83"/>
  <c r="AD64" i="83"/>
  <c r="AD65" i="83"/>
  <c r="AD66" i="83"/>
  <c r="AD67" i="83"/>
  <c r="AD68" i="83"/>
  <c r="AD69" i="83"/>
  <c r="AD70" i="83"/>
  <c r="AD71" i="83"/>
  <c r="AD72" i="83"/>
  <c r="AD73" i="83"/>
  <c r="AD74" i="83"/>
  <c r="AD75" i="83"/>
  <c r="AD76" i="83"/>
  <c r="AD77" i="83"/>
  <c r="AD78" i="83"/>
  <c r="AD79" i="83"/>
  <c r="AD80" i="83"/>
  <c r="AD81" i="83"/>
  <c r="AD82" i="83"/>
  <c r="AD83" i="83"/>
  <c r="AD84" i="83"/>
  <c r="AD85" i="83"/>
  <c r="AD86" i="83"/>
  <c r="AD87" i="83"/>
  <c r="AD88" i="83"/>
  <c r="AD89" i="83"/>
  <c r="AD90" i="83"/>
  <c r="AD91" i="83"/>
  <c r="AD92" i="83"/>
  <c r="AD93" i="83"/>
  <c r="AD94" i="83"/>
  <c r="AD95" i="83"/>
  <c r="AD96" i="83"/>
  <c r="AD97" i="83"/>
  <c r="AD98" i="83"/>
  <c r="AD99" i="83"/>
  <c r="AD100" i="83"/>
  <c r="AD101" i="83"/>
  <c r="AD102" i="83"/>
  <c r="AD103" i="83"/>
  <c r="AD104" i="83"/>
  <c r="AD5" i="83"/>
  <c r="AL6" i="83"/>
  <c r="AL7" i="83"/>
  <c r="AL8" i="83"/>
  <c r="AL9" i="83"/>
  <c r="AL10" i="83"/>
  <c r="AL11" i="83"/>
  <c r="AL12" i="83"/>
  <c r="AL13" i="83"/>
  <c r="AL14" i="83"/>
  <c r="AL15" i="83"/>
  <c r="AL16" i="83"/>
  <c r="AL17" i="83"/>
  <c r="AL18" i="83"/>
  <c r="AL19" i="83"/>
  <c r="AL20" i="83"/>
  <c r="AL21" i="83"/>
  <c r="AL22" i="83"/>
  <c r="AL23" i="83"/>
  <c r="AL24" i="83"/>
  <c r="AL25" i="83"/>
  <c r="AL26" i="83"/>
  <c r="AL27" i="83"/>
  <c r="AL28" i="83"/>
  <c r="AL29" i="83"/>
  <c r="AL30" i="83"/>
  <c r="AL31" i="83"/>
  <c r="AL32" i="83"/>
  <c r="AL33" i="83"/>
  <c r="AL34" i="83"/>
  <c r="AL35" i="83"/>
  <c r="AL36" i="83"/>
  <c r="AL37" i="83"/>
  <c r="AL38" i="83"/>
  <c r="AL39" i="83"/>
  <c r="AL40" i="83"/>
  <c r="AL41" i="83"/>
  <c r="AL42" i="83"/>
  <c r="AL43" i="83"/>
  <c r="AL44" i="83"/>
  <c r="AL45" i="83"/>
  <c r="AL46" i="83"/>
  <c r="AL47" i="83"/>
  <c r="AL48" i="83"/>
  <c r="AL49" i="83"/>
  <c r="AL50" i="83"/>
  <c r="AL51" i="83"/>
  <c r="AL52" i="83"/>
  <c r="AL53" i="83"/>
  <c r="AL54" i="83"/>
  <c r="AL55" i="83"/>
  <c r="AL56" i="83"/>
  <c r="AL57" i="83"/>
  <c r="AL58" i="83"/>
  <c r="AL59" i="83"/>
  <c r="AL60" i="83"/>
  <c r="AL61" i="83"/>
  <c r="AL62" i="83"/>
  <c r="AL63" i="83"/>
  <c r="AL64" i="83"/>
  <c r="AL65" i="83"/>
  <c r="AL66" i="83"/>
  <c r="AL67" i="83"/>
  <c r="AL68" i="83"/>
  <c r="AL69" i="83"/>
  <c r="AL70" i="83"/>
  <c r="AL71" i="83"/>
  <c r="AL72" i="83"/>
  <c r="AL73" i="83"/>
  <c r="AL74" i="83"/>
  <c r="AL75" i="83"/>
  <c r="AL76" i="83"/>
  <c r="AL77" i="83"/>
  <c r="AL78" i="83"/>
  <c r="AL79" i="83"/>
  <c r="AL80" i="83"/>
  <c r="AL81" i="83"/>
  <c r="AL82" i="83"/>
  <c r="AL83" i="83"/>
  <c r="AL84" i="83"/>
  <c r="AL85" i="83"/>
  <c r="AL86" i="83"/>
  <c r="AL87" i="83"/>
  <c r="AL88" i="83"/>
  <c r="AL89" i="83"/>
  <c r="AL90" i="83"/>
  <c r="AL91" i="83"/>
  <c r="AL92" i="83"/>
  <c r="AL93" i="83"/>
  <c r="AL94" i="83"/>
  <c r="AL95" i="83"/>
  <c r="AL96" i="83"/>
  <c r="AL97" i="83"/>
  <c r="AL98" i="83"/>
  <c r="AL99" i="83"/>
  <c r="AL100" i="83"/>
  <c r="AL101" i="83"/>
  <c r="AL102" i="83"/>
  <c r="AL103" i="83"/>
  <c r="AL104" i="83"/>
  <c r="AL5" i="83"/>
  <c r="AA6" i="83"/>
  <c r="AA7" i="83"/>
  <c r="AA8" i="83"/>
  <c r="AA9" i="83"/>
  <c r="AA10" i="83"/>
  <c r="AA11" i="83"/>
  <c r="AA12" i="83"/>
  <c r="AA13" i="83"/>
  <c r="AA14" i="83"/>
  <c r="AA15" i="83"/>
  <c r="AA16" i="83"/>
  <c r="AA17" i="83"/>
  <c r="AA18" i="83"/>
  <c r="AA19" i="83"/>
  <c r="AA20" i="83"/>
  <c r="AA21" i="83"/>
  <c r="AA22" i="83"/>
  <c r="AA23" i="83"/>
  <c r="AA24" i="83"/>
  <c r="AA25" i="83"/>
  <c r="AA26" i="83"/>
  <c r="AA27" i="83"/>
  <c r="AA28" i="83"/>
  <c r="AA29" i="83"/>
  <c r="AA30" i="83"/>
  <c r="AA31" i="83"/>
  <c r="AA32" i="83"/>
  <c r="AA33" i="83"/>
  <c r="AA34" i="83"/>
  <c r="AA35" i="83"/>
  <c r="AA36" i="83"/>
  <c r="AA37" i="83"/>
  <c r="AA38" i="83"/>
  <c r="AA39" i="83"/>
  <c r="AA40" i="83"/>
  <c r="AA41" i="83"/>
  <c r="AA42" i="83"/>
  <c r="AA43" i="83"/>
  <c r="AA44" i="83"/>
  <c r="AA45" i="83"/>
  <c r="AA46" i="83"/>
  <c r="AA47" i="83"/>
  <c r="AA48" i="83"/>
  <c r="AA49" i="83"/>
  <c r="AA50" i="83"/>
  <c r="AA51" i="83"/>
  <c r="AA52" i="83"/>
  <c r="AA53" i="83"/>
  <c r="AA54" i="83"/>
  <c r="AA55" i="83"/>
  <c r="AA56" i="83"/>
  <c r="AA57" i="83"/>
  <c r="AA58" i="83"/>
  <c r="AA59" i="83"/>
  <c r="AA60" i="83"/>
  <c r="AA61" i="83"/>
  <c r="AA62" i="83"/>
  <c r="AA63" i="83"/>
  <c r="AA64" i="83"/>
  <c r="AA65" i="83"/>
  <c r="AA66" i="83"/>
  <c r="AA67" i="83"/>
  <c r="AA68" i="83"/>
  <c r="AA69" i="83"/>
  <c r="AA70" i="83"/>
  <c r="AA71" i="83"/>
  <c r="AA72" i="83"/>
  <c r="AA73" i="83"/>
  <c r="AA74" i="83"/>
  <c r="AA75" i="83"/>
  <c r="AA76" i="83"/>
  <c r="AA77" i="83"/>
  <c r="AA78" i="83"/>
  <c r="AA79" i="83"/>
  <c r="AA80" i="83"/>
  <c r="AA81" i="83"/>
  <c r="AA82" i="83"/>
  <c r="AA83" i="83"/>
  <c r="AA84" i="83"/>
  <c r="AA85" i="83"/>
  <c r="AA86" i="83"/>
  <c r="AA87" i="83"/>
  <c r="AA88" i="83"/>
  <c r="AA89" i="83"/>
  <c r="AA90" i="83"/>
  <c r="AA91" i="83"/>
  <c r="AA92" i="83"/>
  <c r="AA93" i="83"/>
  <c r="AA94" i="83"/>
  <c r="AA95" i="83"/>
  <c r="AA96" i="83"/>
  <c r="AA97" i="83"/>
  <c r="AA98" i="83"/>
  <c r="AA99" i="83"/>
  <c r="AA100" i="83"/>
  <c r="AA101" i="83"/>
  <c r="AA102" i="83"/>
  <c r="AA103" i="83"/>
  <c r="AA104" i="83"/>
  <c r="AA5" i="83"/>
  <c r="E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P63" i="93"/>
  <c r="EQ63" i="93"/>
  <c r="ER63" i="93"/>
  <c r="ES63" i="93"/>
  <c r="ET63" i="93"/>
  <c r="EU63" i="93"/>
  <c r="EV63" i="93"/>
  <c r="EW63" i="93"/>
  <c r="EX63" i="93"/>
  <c r="EY63" i="93"/>
  <c r="EZ63" i="93"/>
  <c r="FA63" i="93"/>
  <c r="FB63" i="93"/>
  <c r="FC63" i="93"/>
  <c r="FD63" i="93"/>
  <c r="FE63" i="93"/>
  <c r="FF63" i="93"/>
  <c r="FG63" i="93"/>
  <c r="FH63" i="93"/>
  <c r="FI63" i="93"/>
  <c r="FJ63" i="93"/>
  <c r="FK63" i="93"/>
  <c r="FL63" i="93"/>
  <c r="FM63" i="93"/>
  <c r="FN63" i="93"/>
  <c r="FO63" i="93"/>
  <c r="FP63" i="93"/>
  <c r="FQ63" i="93"/>
  <c r="FR63" i="93"/>
  <c r="FS63" i="93"/>
  <c r="FT63" i="93"/>
  <c r="FU63" i="93"/>
  <c r="FV63" i="93"/>
  <c r="FW63" i="93"/>
  <c r="FX63" i="93"/>
  <c r="FY63" i="93"/>
  <c r="FZ63" i="93"/>
  <c r="GA63" i="93"/>
  <c r="GB63" i="93"/>
  <c r="GC63" i="93"/>
  <c r="GD63" i="93"/>
  <c r="EP64" i="93"/>
  <c r="EQ64" i="93"/>
  <c r="ER64" i="93"/>
  <c r="ES64" i="93"/>
  <c r="ET64" i="93"/>
  <c r="EU64" i="93"/>
  <c r="EV64" i="93"/>
  <c r="EW64" i="93"/>
  <c r="EX64" i="93"/>
  <c r="EY64" i="93"/>
  <c r="EZ64" i="93"/>
  <c r="FA64" i="93"/>
  <c r="FB64" i="93"/>
  <c r="FC64" i="93"/>
  <c r="FD64" i="93"/>
  <c r="FE64" i="93"/>
  <c r="FF64" i="93"/>
  <c r="FG64" i="93"/>
  <c r="FH64" i="93"/>
  <c r="FI64" i="93"/>
  <c r="FJ64" i="93"/>
  <c r="FK64" i="93"/>
  <c r="FL64" i="93"/>
  <c r="FM64" i="93"/>
  <c r="FN64" i="93"/>
  <c r="FO64" i="93"/>
  <c r="FP64" i="93"/>
  <c r="FQ64" i="93"/>
  <c r="FR64" i="93"/>
  <c r="FS64" i="93"/>
  <c r="FT64" i="93"/>
  <c r="FU64" i="93"/>
  <c r="FV64" i="93"/>
  <c r="FW64" i="93"/>
  <c r="FX64" i="93"/>
  <c r="FY64" i="93"/>
  <c r="FZ64" i="93"/>
  <c r="GA64" i="93"/>
  <c r="GB64" i="93"/>
  <c r="GC64" i="93"/>
  <c r="GD64" i="93"/>
  <c r="EP48" i="93"/>
  <c r="EQ48" i="93"/>
  <c r="ER48" i="93"/>
  <c r="ES48" i="93"/>
  <c r="ET48" i="93"/>
  <c r="EU48" i="93"/>
  <c r="EV48" i="93"/>
  <c r="EW48" i="93"/>
  <c r="EX48" i="93"/>
  <c r="EY48" i="93"/>
  <c r="EZ48" i="93"/>
  <c r="FA48" i="93"/>
  <c r="FB48" i="93"/>
  <c r="FC48" i="93"/>
  <c r="FD48" i="93"/>
  <c r="FE48" i="93"/>
  <c r="FF48" i="93"/>
  <c r="FG48" i="93"/>
  <c r="FH48" i="93"/>
  <c r="FI48" i="93"/>
  <c r="FJ48" i="93"/>
  <c r="FK48" i="93"/>
  <c r="FL48" i="93"/>
  <c r="FM48" i="93"/>
  <c r="FN48" i="93"/>
  <c r="FO48" i="93"/>
  <c r="FP48" i="93"/>
  <c r="FQ48" i="93"/>
  <c r="FR48" i="93"/>
  <c r="FS48" i="93"/>
  <c r="FT48" i="93"/>
  <c r="FU48" i="93"/>
  <c r="FV48" i="93"/>
  <c r="FW48" i="93"/>
  <c r="FX48" i="93"/>
  <c r="FY48" i="93"/>
  <c r="FZ48" i="93"/>
  <c r="GA48" i="93"/>
  <c r="GB48" i="93"/>
  <c r="GC48" i="93"/>
  <c r="GD48" i="93"/>
  <c r="EP49" i="93"/>
  <c r="EQ49" i="93"/>
  <c r="ER49" i="93"/>
  <c r="ES49" i="93"/>
  <c r="ET49" i="93"/>
  <c r="EU49" i="93"/>
  <c r="EV49" i="93"/>
  <c r="EW49" i="93"/>
  <c r="EX49" i="93"/>
  <c r="EY49" i="93"/>
  <c r="EZ49" i="93"/>
  <c r="FA49" i="93"/>
  <c r="FB49" i="93"/>
  <c r="FC49" i="93"/>
  <c r="FD49" i="93"/>
  <c r="FE49" i="93"/>
  <c r="FF49" i="93"/>
  <c r="FG49" i="93"/>
  <c r="FH49" i="93"/>
  <c r="FI49" i="93"/>
  <c r="FJ49" i="93"/>
  <c r="FK49" i="93"/>
  <c r="FL49" i="93"/>
  <c r="FM49" i="93"/>
  <c r="FN49" i="93"/>
  <c r="FO49" i="93"/>
  <c r="FP49" i="93"/>
  <c r="FQ49" i="93"/>
  <c r="FR49" i="93"/>
  <c r="FS49" i="93"/>
  <c r="FT49" i="93"/>
  <c r="FU49" i="93"/>
  <c r="FV49" i="93"/>
  <c r="FW49" i="93"/>
  <c r="FX49" i="93"/>
  <c r="FY49" i="93"/>
  <c r="FZ49" i="93"/>
  <c r="GA49" i="93"/>
  <c r="GB49" i="93"/>
  <c r="GC49" i="93"/>
  <c r="GD49" i="93"/>
  <c r="EP50" i="93"/>
  <c r="EQ50" i="93"/>
  <c r="ER50" i="93"/>
  <c r="ES50" i="93"/>
  <c r="ET50" i="93"/>
  <c r="EU50" i="93"/>
  <c r="EV50" i="93"/>
  <c r="EW50" i="93"/>
  <c r="EX50" i="93"/>
  <c r="EY50" i="93"/>
  <c r="EZ50" i="93"/>
  <c r="FA50" i="93"/>
  <c r="FB50" i="93"/>
  <c r="FC50" i="93"/>
  <c r="FD50" i="93"/>
  <c r="FE50" i="93"/>
  <c r="FF50" i="93"/>
  <c r="FG50" i="93"/>
  <c r="FH50" i="93"/>
  <c r="FI50" i="93"/>
  <c r="FJ50" i="93"/>
  <c r="FK50" i="93"/>
  <c r="FL50" i="93"/>
  <c r="FM50" i="93"/>
  <c r="FN50" i="93"/>
  <c r="FO50" i="93"/>
  <c r="FP50" i="93"/>
  <c r="FQ50" i="93"/>
  <c r="FR50" i="93"/>
  <c r="FS50" i="93"/>
  <c r="FT50" i="93"/>
  <c r="FU50" i="93"/>
  <c r="FV50" i="93"/>
  <c r="FW50" i="93"/>
  <c r="FX50" i="93"/>
  <c r="FY50" i="93"/>
  <c r="FZ50" i="93"/>
  <c r="GA50" i="93"/>
  <c r="GB50" i="93"/>
  <c r="GC50" i="93"/>
  <c r="GD50" i="93"/>
  <c r="EP51" i="93"/>
  <c r="EQ51" i="93"/>
  <c r="ER51" i="93"/>
  <c r="ES51" i="93"/>
  <c r="ET51" i="93"/>
  <c r="EU51" i="93"/>
  <c r="EV51" i="93"/>
  <c r="EW51" i="93"/>
  <c r="EX51" i="93"/>
  <c r="EY51" i="93"/>
  <c r="EZ51" i="93"/>
  <c r="FA51" i="93"/>
  <c r="FB51" i="93"/>
  <c r="FC51" i="93"/>
  <c r="FD51" i="93"/>
  <c r="FE51" i="93"/>
  <c r="FF51" i="93"/>
  <c r="FG51" i="93"/>
  <c r="FH51" i="93"/>
  <c r="FI51" i="93"/>
  <c r="FJ51" i="93"/>
  <c r="FK51" i="93"/>
  <c r="FL51" i="93"/>
  <c r="FM51" i="93"/>
  <c r="FN51" i="93"/>
  <c r="FO51" i="93"/>
  <c r="FP51" i="93"/>
  <c r="FQ51" i="93"/>
  <c r="FR51" i="93"/>
  <c r="FS51" i="93"/>
  <c r="FT51" i="93"/>
  <c r="FU51" i="93"/>
  <c r="FV51" i="93"/>
  <c r="FW51" i="93"/>
  <c r="FX51" i="93"/>
  <c r="FY51" i="93"/>
  <c r="FZ51" i="93"/>
  <c r="GA51" i="93"/>
  <c r="GB51" i="93"/>
  <c r="GC51" i="93"/>
  <c r="GD51" i="93"/>
  <c r="EP52" i="93"/>
  <c r="EQ52" i="93"/>
  <c r="ER52" i="93"/>
  <c r="ES52" i="93"/>
  <c r="ET52" i="93"/>
  <c r="EU52" i="93"/>
  <c r="EV52" i="93"/>
  <c r="EW52" i="93"/>
  <c r="EX52" i="93"/>
  <c r="EY52" i="93"/>
  <c r="EZ52" i="93"/>
  <c r="FA52" i="93"/>
  <c r="FB52" i="93"/>
  <c r="FC52" i="93"/>
  <c r="FD52" i="93"/>
  <c r="FE52" i="93"/>
  <c r="FF52" i="93"/>
  <c r="FG52" i="93"/>
  <c r="FH52" i="93"/>
  <c r="FI52" i="93"/>
  <c r="FJ52" i="93"/>
  <c r="FK52" i="93"/>
  <c r="FL52" i="93"/>
  <c r="FM52" i="93"/>
  <c r="FN52" i="93"/>
  <c r="FO52" i="93"/>
  <c r="FP52" i="93"/>
  <c r="FQ52" i="93"/>
  <c r="FR52" i="93"/>
  <c r="FS52" i="93"/>
  <c r="FT52" i="93"/>
  <c r="FU52" i="93"/>
  <c r="FV52" i="93"/>
  <c r="FW52" i="93"/>
  <c r="FX52" i="93"/>
  <c r="FY52" i="93"/>
  <c r="FZ52" i="93"/>
  <c r="GA52" i="93"/>
  <c r="GB52" i="93"/>
  <c r="GC52" i="93"/>
  <c r="GD52" i="93"/>
  <c r="EP53" i="93"/>
  <c r="EQ53" i="93"/>
  <c r="ER53" i="93"/>
  <c r="ES53" i="93"/>
  <c r="ET53" i="93"/>
  <c r="EU53" i="93"/>
  <c r="EV53" i="93"/>
  <c r="EW53" i="93"/>
  <c r="EX53" i="93"/>
  <c r="EY53" i="93"/>
  <c r="EZ53" i="93"/>
  <c r="FA53" i="93"/>
  <c r="FB53" i="93"/>
  <c r="FC53" i="93"/>
  <c r="FD53" i="93"/>
  <c r="FE53" i="93"/>
  <c r="FF53" i="93"/>
  <c r="FG53" i="93"/>
  <c r="FH53" i="93"/>
  <c r="FI53" i="93"/>
  <c r="FJ53" i="93"/>
  <c r="FK53" i="93"/>
  <c r="FL53" i="93"/>
  <c r="FM53" i="93"/>
  <c r="FN53" i="93"/>
  <c r="FO53" i="93"/>
  <c r="FP53" i="93"/>
  <c r="FQ53" i="93"/>
  <c r="FR53" i="93"/>
  <c r="FS53" i="93"/>
  <c r="FT53" i="93"/>
  <c r="FU53" i="93"/>
  <c r="FV53" i="93"/>
  <c r="FW53" i="93"/>
  <c r="FX53" i="93"/>
  <c r="FY53" i="93"/>
  <c r="FZ53" i="93"/>
  <c r="GA53" i="93"/>
  <c r="GB53" i="93"/>
  <c r="GC53" i="93"/>
  <c r="GD53" i="93"/>
  <c r="EP54" i="93"/>
  <c r="EQ54" i="93"/>
  <c r="ER54" i="93"/>
  <c r="ES54" i="93"/>
  <c r="ET54" i="93"/>
  <c r="EU54" i="93"/>
  <c r="EV54" i="93"/>
  <c r="EW54" i="93"/>
  <c r="EX54" i="93"/>
  <c r="EY54" i="93"/>
  <c r="EZ54" i="93"/>
  <c r="FA54" i="93"/>
  <c r="FB54" i="93"/>
  <c r="FC54" i="93"/>
  <c r="FD54" i="93"/>
  <c r="FE54" i="93"/>
  <c r="FF54" i="93"/>
  <c r="FG54" i="93"/>
  <c r="FH54" i="93"/>
  <c r="FI54" i="93"/>
  <c r="FJ54" i="93"/>
  <c r="FK54" i="93"/>
  <c r="FL54" i="93"/>
  <c r="FM54" i="93"/>
  <c r="FN54" i="93"/>
  <c r="FO54" i="93"/>
  <c r="FP54" i="93"/>
  <c r="FQ54" i="93"/>
  <c r="FR54" i="93"/>
  <c r="FS54" i="93"/>
  <c r="FT54" i="93"/>
  <c r="FU54" i="93"/>
  <c r="FV54" i="93"/>
  <c r="FW54" i="93"/>
  <c r="FX54" i="93"/>
  <c r="FY54" i="93"/>
  <c r="FZ54" i="93"/>
  <c r="GA54" i="93"/>
  <c r="GB54" i="93"/>
  <c r="GC54" i="93"/>
  <c r="GD54" i="93"/>
  <c r="EP55" i="93"/>
  <c r="EQ55" i="93"/>
  <c r="ER55" i="93"/>
  <c r="ES55" i="93"/>
  <c r="ET55" i="93"/>
  <c r="EU55" i="93"/>
  <c r="EV55" i="93"/>
  <c r="EW55" i="93"/>
  <c r="EX55" i="93"/>
  <c r="EY55" i="93"/>
  <c r="EZ55" i="93"/>
  <c r="FA55" i="93"/>
  <c r="FB55" i="93"/>
  <c r="FC55" i="93"/>
  <c r="FD55" i="93"/>
  <c r="FE55" i="93"/>
  <c r="FF55" i="93"/>
  <c r="FG55" i="93"/>
  <c r="FH55" i="93"/>
  <c r="FI55" i="93"/>
  <c r="FJ55" i="93"/>
  <c r="FK55" i="93"/>
  <c r="FL55" i="93"/>
  <c r="FM55" i="93"/>
  <c r="FN55" i="93"/>
  <c r="FO55" i="93"/>
  <c r="FP55" i="93"/>
  <c r="FQ55" i="93"/>
  <c r="FR55" i="93"/>
  <c r="FS55" i="93"/>
  <c r="FT55" i="93"/>
  <c r="FU55" i="93"/>
  <c r="FV55" i="93"/>
  <c r="FW55" i="93"/>
  <c r="FX55" i="93"/>
  <c r="FY55" i="93"/>
  <c r="FZ55" i="93"/>
  <c r="GA55" i="93"/>
  <c r="GB55" i="93"/>
  <c r="GC55" i="93"/>
  <c r="GD55" i="93"/>
  <c r="EP56" i="93"/>
  <c r="EQ56" i="93"/>
  <c r="ER56" i="93"/>
  <c r="ES56" i="93"/>
  <c r="ET56" i="93"/>
  <c r="EU56" i="93"/>
  <c r="EV56" i="93"/>
  <c r="EW56" i="93"/>
  <c r="EX56" i="93"/>
  <c r="EY56" i="93"/>
  <c r="EZ56" i="93"/>
  <c r="FA56" i="93"/>
  <c r="FB56" i="93"/>
  <c r="FC56" i="93"/>
  <c r="FD56" i="93"/>
  <c r="FE56" i="93"/>
  <c r="FF56" i="93"/>
  <c r="FG56" i="93"/>
  <c r="FH56" i="93"/>
  <c r="FI56" i="93"/>
  <c r="FJ56" i="93"/>
  <c r="FK56" i="93"/>
  <c r="FL56" i="93"/>
  <c r="FM56" i="93"/>
  <c r="FN56" i="93"/>
  <c r="FO56" i="93"/>
  <c r="FP56" i="93"/>
  <c r="FQ56" i="93"/>
  <c r="FR56" i="93"/>
  <c r="FS56" i="93"/>
  <c r="FT56" i="93"/>
  <c r="FU56" i="93"/>
  <c r="FV56" i="93"/>
  <c r="FW56" i="93"/>
  <c r="FX56" i="93"/>
  <c r="FY56" i="93"/>
  <c r="FZ56" i="93"/>
  <c r="GA56" i="93"/>
  <c r="GB56" i="93"/>
  <c r="GC56" i="93"/>
  <c r="GD56" i="93"/>
  <c r="EP57" i="93"/>
  <c r="EQ57" i="93"/>
  <c r="ER57" i="93"/>
  <c r="ES57" i="93"/>
  <c r="ET57" i="93"/>
  <c r="EU57" i="93"/>
  <c r="EV57" i="93"/>
  <c r="EW57" i="93"/>
  <c r="EX57" i="93"/>
  <c r="EY57" i="93"/>
  <c r="EZ57" i="93"/>
  <c r="FA57" i="93"/>
  <c r="FB57" i="93"/>
  <c r="FC57" i="93"/>
  <c r="FD57" i="93"/>
  <c r="FE57" i="93"/>
  <c r="FF57" i="93"/>
  <c r="FG57" i="93"/>
  <c r="FH57" i="93"/>
  <c r="FI57" i="93"/>
  <c r="FJ57" i="93"/>
  <c r="FK57" i="93"/>
  <c r="FL57" i="93"/>
  <c r="FM57" i="93"/>
  <c r="FN57" i="93"/>
  <c r="FO57" i="93"/>
  <c r="FP57" i="93"/>
  <c r="FQ57" i="93"/>
  <c r="FR57" i="93"/>
  <c r="FS57" i="93"/>
  <c r="FT57" i="93"/>
  <c r="FU57" i="93"/>
  <c r="FV57" i="93"/>
  <c r="FW57" i="93"/>
  <c r="FX57" i="93"/>
  <c r="FY57" i="93"/>
  <c r="FZ57" i="93"/>
  <c r="GA57" i="93"/>
  <c r="GB57" i="93"/>
  <c r="GC57" i="93"/>
  <c r="GD57" i="93"/>
  <c r="EP58" i="93"/>
  <c r="EQ58" i="93"/>
  <c r="ER58" i="93"/>
  <c r="ES58" i="93"/>
  <c r="ET58" i="93"/>
  <c r="EU58" i="93"/>
  <c r="EV58" i="93"/>
  <c r="EW58" i="93"/>
  <c r="EX58" i="93"/>
  <c r="EY58" i="93"/>
  <c r="EZ58" i="93"/>
  <c r="FA58" i="93"/>
  <c r="FB58" i="93"/>
  <c r="FC58" i="93"/>
  <c r="FD58" i="93"/>
  <c r="FE58" i="93"/>
  <c r="FF58" i="93"/>
  <c r="FG58" i="93"/>
  <c r="FH58" i="93"/>
  <c r="FI58" i="93"/>
  <c r="FJ58" i="93"/>
  <c r="FK58" i="93"/>
  <c r="FL58" i="93"/>
  <c r="FM58" i="93"/>
  <c r="FN58" i="93"/>
  <c r="FO58" i="93"/>
  <c r="FP58" i="93"/>
  <c r="FQ58" i="93"/>
  <c r="FR58" i="93"/>
  <c r="FS58" i="93"/>
  <c r="FT58" i="93"/>
  <c r="FU58" i="93"/>
  <c r="FV58" i="93"/>
  <c r="FW58" i="93"/>
  <c r="FX58" i="93"/>
  <c r="FY58" i="93"/>
  <c r="FZ58" i="93"/>
  <c r="GA58" i="93"/>
  <c r="GB58" i="93"/>
  <c r="GC58" i="93"/>
  <c r="GD58" i="93"/>
  <c r="EP59" i="93"/>
  <c r="EQ59" i="93"/>
  <c r="ER59" i="93"/>
  <c r="ES59" i="93"/>
  <c r="ET59" i="93"/>
  <c r="EU59" i="93"/>
  <c r="EV59" i="93"/>
  <c r="EW59" i="93"/>
  <c r="EX59" i="93"/>
  <c r="EY59" i="93"/>
  <c r="EZ59" i="93"/>
  <c r="FA59" i="93"/>
  <c r="FB59" i="93"/>
  <c r="FC59" i="93"/>
  <c r="FD59" i="93"/>
  <c r="FE59" i="93"/>
  <c r="FF59" i="93"/>
  <c r="FG59" i="93"/>
  <c r="FH59" i="93"/>
  <c r="FI59" i="93"/>
  <c r="FJ59" i="93"/>
  <c r="FK59" i="93"/>
  <c r="FL59" i="93"/>
  <c r="FM59" i="93"/>
  <c r="FN59" i="93"/>
  <c r="FO59" i="93"/>
  <c r="FP59" i="93"/>
  <c r="FQ59" i="93"/>
  <c r="FR59" i="93"/>
  <c r="FS59" i="93"/>
  <c r="FT59" i="93"/>
  <c r="FU59" i="93"/>
  <c r="FV59" i="93"/>
  <c r="FW59" i="93"/>
  <c r="FX59" i="93"/>
  <c r="FY59" i="93"/>
  <c r="FZ59" i="93"/>
  <c r="GA59" i="93"/>
  <c r="GB59" i="93"/>
  <c r="GC59" i="93"/>
  <c r="GD59" i="93"/>
  <c r="EP60" i="93"/>
  <c r="EQ60" i="93"/>
  <c r="ER60" i="93"/>
  <c r="ES60" i="93"/>
  <c r="ET60" i="93"/>
  <c r="EU60" i="93"/>
  <c r="EV60" i="93"/>
  <c r="EW60" i="93"/>
  <c r="EX60" i="93"/>
  <c r="EY60" i="93"/>
  <c r="EZ60" i="93"/>
  <c r="FA60" i="93"/>
  <c r="FB60" i="93"/>
  <c r="FC60" i="93"/>
  <c r="FD60" i="93"/>
  <c r="FE60" i="93"/>
  <c r="FF60" i="93"/>
  <c r="FG60" i="93"/>
  <c r="FH60" i="93"/>
  <c r="FI60" i="93"/>
  <c r="FJ60" i="93"/>
  <c r="FK60" i="93"/>
  <c r="FL60" i="93"/>
  <c r="FM60" i="93"/>
  <c r="FN60" i="93"/>
  <c r="FO60" i="93"/>
  <c r="FP60" i="93"/>
  <c r="FQ60" i="93"/>
  <c r="FR60" i="93"/>
  <c r="FS60" i="93"/>
  <c r="FT60" i="93"/>
  <c r="FU60" i="93"/>
  <c r="FV60" i="93"/>
  <c r="FW60" i="93"/>
  <c r="FX60" i="93"/>
  <c r="FY60" i="93"/>
  <c r="FZ60" i="93"/>
  <c r="GA60" i="93"/>
  <c r="GB60" i="93"/>
  <c r="GC60" i="93"/>
  <c r="GD60" i="93"/>
  <c r="EP61" i="93"/>
  <c r="EQ61" i="93"/>
  <c r="ER61" i="93"/>
  <c r="ES61" i="93"/>
  <c r="ET61" i="93"/>
  <c r="EU61" i="93"/>
  <c r="EV61" i="93"/>
  <c r="EW61" i="93"/>
  <c r="EX61" i="93"/>
  <c r="EY61" i="93"/>
  <c r="EZ61" i="93"/>
  <c r="FA61" i="93"/>
  <c r="FB61" i="93"/>
  <c r="FC61" i="93"/>
  <c r="FD61" i="93"/>
  <c r="FE61" i="93"/>
  <c r="FF61" i="93"/>
  <c r="FG61" i="93"/>
  <c r="FH61" i="93"/>
  <c r="FI61" i="93"/>
  <c r="FJ61" i="93"/>
  <c r="FK61" i="93"/>
  <c r="FL61" i="93"/>
  <c r="FM61" i="93"/>
  <c r="FN61" i="93"/>
  <c r="FO61" i="93"/>
  <c r="FP61" i="93"/>
  <c r="FQ61" i="93"/>
  <c r="FR61" i="93"/>
  <c r="FS61" i="93"/>
  <c r="FT61" i="93"/>
  <c r="FU61" i="93"/>
  <c r="FV61" i="93"/>
  <c r="FW61" i="93"/>
  <c r="FX61" i="93"/>
  <c r="FY61" i="93"/>
  <c r="FZ61" i="93"/>
  <c r="GA61" i="93"/>
  <c r="GB61" i="93"/>
  <c r="GC61" i="93"/>
  <c r="GD61" i="93"/>
  <c r="EP62" i="93"/>
  <c r="EQ62" i="93"/>
  <c r="ER62" i="93"/>
  <c r="ES62" i="93"/>
  <c r="ET62" i="93"/>
  <c r="EU62" i="93"/>
  <c r="EV62" i="93"/>
  <c r="EW62" i="93"/>
  <c r="EX62" i="93"/>
  <c r="EY62" i="93"/>
  <c r="EZ62" i="93"/>
  <c r="FA62" i="93"/>
  <c r="FB62" i="93"/>
  <c r="FC62" i="93"/>
  <c r="FD62" i="93"/>
  <c r="FE62" i="93"/>
  <c r="FF62" i="93"/>
  <c r="FG62" i="93"/>
  <c r="FH62" i="93"/>
  <c r="FI62" i="93"/>
  <c r="FJ62" i="93"/>
  <c r="FK62" i="93"/>
  <c r="FL62" i="93"/>
  <c r="FM62" i="93"/>
  <c r="FN62" i="93"/>
  <c r="FO62" i="93"/>
  <c r="FP62" i="93"/>
  <c r="FQ62" i="93"/>
  <c r="FR62" i="93"/>
  <c r="FS62" i="93"/>
  <c r="FT62" i="93"/>
  <c r="FU62" i="93"/>
  <c r="FV62" i="93"/>
  <c r="FW62" i="93"/>
  <c r="FX62" i="93"/>
  <c r="FY62" i="93"/>
  <c r="FZ62" i="93"/>
  <c r="GA62" i="93"/>
  <c r="GB62" i="93"/>
  <c r="GC62" i="93"/>
  <c r="GD62" i="93"/>
  <c r="EO6" i="93"/>
  <c r="EP6" i="93"/>
  <c r="EQ6" i="93"/>
  <c r="ER6" i="93"/>
  <c r="ES6" i="93"/>
  <c r="ET6" i="93"/>
  <c r="EU6" i="93"/>
  <c r="EV6" i="93"/>
  <c r="EW6" i="93"/>
  <c r="EX6" i="93"/>
  <c r="EY6" i="93"/>
  <c r="EZ6" i="93"/>
  <c r="FA6" i="93"/>
  <c r="FB6" i="93"/>
  <c r="FC6" i="93"/>
  <c r="FD6" i="93"/>
  <c r="FE6" i="93"/>
  <c r="FF6" i="93"/>
  <c r="FG6" i="93"/>
  <c r="FH6" i="93"/>
  <c r="FI6" i="93"/>
  <c r="FJ6" i="93"/>
  <c r="FK6" i="93"/>
  <c r="FL6" i="93"/>
  <c r="FM6" i="93"/>
  <c r="FN6" i="93"/>
  <c r="FO6" i="93"/>
  <c r="FP6" i="93"/>
  <c r="FQ6" i="93"/>
  <c r="FR6" i="93"/>
  <c r="FS6" i="93"/>
  <c r="FT6" i="93"/>
  <c r="FU6" i="93"/>
  <c r="FV6" i="93"/>
  <c r="FW6" i="93"/>
  <c r="FX6" i="93"/>
  <c r="FY6" i="93"/>
  <c r="FZ6" i="93"/>
  <c r="GA6" i="93"/>
  <c r="GB6" i="93"/>
  <c r="GC6" i="93"/>
  <c r="GD6" i="93"/>
  <c r="EO7" i="93"/>
  <c r="EP7" i="93"/>
  <c r="EQ7" i="93"/>
  <c r="ER7" i="93"/>
  <c r="ES7" i="93"/>
  <c r="ET7" i="93"/>
  <c r="EU7" i="93"/>
  <c r="EV7" i="93"/>
  <c r="EW7" i="93"/>
  <c r="EX7" i="93"/>
  <c r="EY7" i="93"/>
  <c r="EZ7" i="93"/>
  <c r="FA7" i="93"/>
  <c r="FB7" i="93"/>
  <c r="FC7" i="93"/>
  <c r="FD7" i="93"/>
  <c r="FE7" i="93"/>
  <c r="FF7" i="93"/>
  <c r="FG7" i="93"/>
  <c r="FH7" i="93"/>
  <c r="FI7" i="93"/>
  <c r="FJ7" i="93"/>
  <c r="FK7" i="93"/>
  <c r="FL7" i="93"/>
  <c r="FM7" i="93"/>
  <c r="FN7" i="93"/>
  <c r="FO7" i="93"/>
  <c r="FP7" i="93"/>
  <c r="FQ7" i="93"/>
  <c r="FR7" i="93"/>
  <c r="FS7" i="93"/>
  <c r="FT7" i="93"/>
  <c r="FU7" i="93"/>
  <c r="FV7" i="93"/>
  <c r="FW7" i="93"/>
  <c r="FX7" i="93"/>
  <c r="FY7" i="93"/>
  <c r="FZ7" i="93"/>
  <c r="GA7" i="93"/>
  <c r="GB7" i="93"/>
  <c r="GC7" i="93"/>
  <c r="GD7" i="93"/>
  <c r="EO8" i="93"/>
  <c r="EP8" i="93"/>
  <c r="EQ8" i="93"/>
  <c r="ER8" i="93"/>
  <c r="ES8" i="93"/>
  <c r="ET8" i="93"/>
  <c r="EU8" i="93"/>
  <c r="EV8" i="93"/>
  <c r="EW8" i="93"/>
  <c r="EX8" i="93"/>
  <c r="EY8" i="93"/>
  <c r="EZ8" i="93"/>
  <c r="FA8" i="93"/>
  <c r="FB8" i="93"/>
  <c r="FC8" i="93"/>
  <c r="FD8" i="93"/>
  <c r="FE8" i="93"/>
  <c r="FF8" i="93"/>
  <c r="FG8" i="93"/>
  <c r="FH8" i="93"/>
  <c r="FI8" i="93"/>
  <c r="FJ8" i="93"/>
  <c r="FK8" i="93"/>
  <c r="FL8" i="93"/>
  <c r="FM8" i="93"/>
  <c r="FN8" i="93"/>
  <c r="FO8" i="93"/>
  <c r="FP8" i="93"/>
  <c r="FQ8" i="93"/>
  <c r="FR8" i="93"/>
  <c r="FS8" i="93"/>
  <c r="FT8" i="93"/>
  <c r="FU8" i="93"/>
  <c r="FV8" i="93"/>
  <c r="FW8" i="93"/>
  <c r="FX8" i="93"/>
  <c r="FY8" i="93"/>
  <c r="FZ8" i="93"/>
  <c r="GA8" i="93"/>
  <c r="GB8" i="93"/>
  <c r="GC8" i="93"/>
  <c r="GD8" i="93"/>
  <c r="EO9" i="93"/>
  <c r="EP9" i="93"/>
  <c r="EQ9" i="93"/>
  <c r="ER9" i="93"/>
  <c r="ES9" i="93"/>
  <c r="ET9" i="93"/>
  <c r="EU9" i="93"/>
  <c r="EV9" i="93"/>
  <c r="EW9" i="93"/>
  <c r="EX9" i="93"/>
  <c r="EY9" i="93"/>
  <c r="EZ9" i="93"/>
  <c r="FA9" i="93"/>
  <c r="FB9" i="93"/>
  <c r="FC9" i="93"/>
  <c r="FD9" i="93"/>
  <c r="FE9" i="93"/>
  <c r="FF9" i="93"/>
  <c r="FG9" i="93"/>
  <c r="FH9" i="93"/>
  <c r="FI9" i="93"/>
  <c r="FJ9" i="93"/>
  <c r="FK9" i="93"/>
  <c r="FL9" i="93"/>
  <c r="FM9" i="93"/>
  <c r="FN9" i="93"/>
  <c r="FO9" i="93"/>
  <c r="FP9" i="93"/>
  <c r="FQ9" i="93"/>
  <c r="FR9" i="93"/>
  <c r="FS9" i="93"/>
  <c r="FT9" i="93"/>
  <c r="FU9" i="93"/>
  <c r="FV9" i="93"/>
  <c r="FW9" i="93"/>
  <c r="FX9" i="93"/>
  <c r="FY9" i="93"/>
  <c r="FZ9" i="93"/>
  <c r="GA9" i="93"/>
  <c r="GB9" i="93"/>
  <c r="GC9" i="93"/>
  <c r="GD9" i="93"/>
  <c r="EO10" i="93"/>
  <c r="EP10" i="93"/>
  <c r="EQ10" i="93"/>
  <c r="ER10" i="93"/>
  <c r="ES10" i="93"/>
  <c r="ET10" i="93"/>
  <c r="EU10" i="93"/>
  <c r="EV10" i="93"/>
  <c r="EW10" i="93"/>
  <c r="EX10" i="93"/>
  <c r="EY10" i="93"/>
  <c r="EZ10" i="93"/>
  <c r="FA10" i="93"/>
  <c r="FB10" i="93"/>
  <c r="FC10" i="93"/>
  <c r="FD10" i="93"/>
  <c r="FE10" i="93"/>
  <c r="FF10" i="93"/>
  <c r="FG10" i="93"/>
  <c r="FH10" i="93"/>
  <c r="FI10" i="93"/>
  <c r="FJ10" i="93"/>
  <c r="FK10" i="93"/>
  <c r="FL10" i="93"/>
  <c r="FM10" i="93"/>
  <c r="FN10" i="93"/>
  <c r="FO10" i="93"/>
  <c r="FP10" i="93"/>
  <c r="FQ10" i="93"/>
  <c r="FR10" i="93"/>
  <c r="FS10" i="93"/>
  <c r="FT10" i="93"/>
  <c r="FU10" i="93"/>
  <c r="FV10" i="93"/>
  <c r="FW10" i="93"/>
  <c r="FX10" i="93"/>
  <c r="FY10" i="93"/>
  <c r="FZ10" i="93"/>
  <c r="GA10" i="93"/>
  <c r="GB10" i="93"/>
  <c r="GC10" i="93"/>
  <c r="GD10" i="93"/>
  <c r="EO11" i="93"/>
  <c r="EP11" i="93"/>
  <c r="EQ11" i="93"/>
  <c r="ER11" i="93"/>
  <c r="ES11" i="93"/>
  <c r="ET11" i="93"/>
  <c r="EU11" i="93"/>
  <c r="EV11" i="93"/>
  <c r="EW11" i="93"/>
  <c r="EX11" i="93"/>
  <c r="EY11" i="93"/>
  <c r="EZ11" i="93"/>
  <c r="FA11" i="93"/>
  <c r="FB11" i="93"/>
  <c r="FC11" i="93"/>
  <c r="FD11" i="93"/>
  <c r="FE11" i="93"/>
  <c r="FF11" i="93"/>
  <c r="FG11" i="93"/>
  <c r="FH11" i="93"/>
  <c r="FI11" i="93"/>
  <c r="FJ11" i="93"/>
  <c r="FK11" i="93"/>
  <c r="FL11" i="93"/>
  <c r="FM11" i="93"/>
  <c r="FN11" i="93"/>
  <c r="FO11" i="93"/>
  <c r="FP11" i="93"/>
  <c r="FQ11" i="93"/>
  <c r="FR11" i="93"/>
  <c r="FS11" i="93"/>
  <c r="FT11" i="93"/>
  <c r="FU11" i="93"/>
  <c r="FV11" i="93"/>
  <c r="FW11" i="93"/>
  <c r="FX11" i="93"/>
  <c r="FY11" i="93"/>
  <c r="FZ11" i="93"/>
  <c r="GA11" i="93"/>
  <c r="GB11" i="93"/>
  <c r="GC11" i="93"/>
  <c r="GD11" i="93"/>
  <c r="EO12" i="93"/>
  <c r="EP12" i="93"/>
  <c r="EQ12" i="93"/>
  <c r="ER12" i="93"/>
  <c r="ES12" i="93"/>
  <c r="ET12" i="93"/>
  <c r="EU12" i="93"/>
  <c r="EV12" i="93"/>
  <c r="EW12" i="93"/>
  <c r="EX12" i="93"/>
  <c r="EY12" i="93"/>
  <c r="EZ12" i="93"/>
  <c r="FA12" i="93"/>
  <c r="FB12" i="93"/>
  <c r="FC12" i="93"/>
  <c r="FD12" i="93"/>
  <c r="FE12" i="93"/>
  <c r="FF12" i="93"/>
  <c r="FG12" i="93"/>
  <c r="FH12" i="93"/>
  <c r="FI12" i="93"/>
  <c r="FJ12" i="93"/>
  <c r="FK12" i="93"/>
  <c r="FL12" i="93"/>
  <c r="FM12" i="93"/>
  <c r="FN12" i="93"/>
  <c r="FO12" i="93"/>
  <c r="FP12" i="93"/>
  <c r="FQ12" i="93"/>
  <c r="FR12" i="93"/>
  <c r="FS12" i="93"/>
  <c r="FT12" i="93"/>
  <c r="FU12" i="93"/>
  <c r="FV12" i="93"/>
  <c r="FW12" i="93"/>
  <c r="FX12" i="93"/>
  <c r="FY12" i="93"/>
  <c r="FZ12" i="93"/>
  <c r="GA12" i="93"/>
  <c r="GB12" i="93"/>
  <c r="GC12" i="93"/>
  <c r="GD12" i="93"/>
  <c r="EO13" i="93"/>
  <c r="EP13" i="93"/>
  <c r="EQ13" i="93"/>
  <c r="ER13" i="93"/>
  <c r="ES13" i="93"/>
  <c r="ET13" i="93"/>
  <c r="EU13" i="93"/>
  <c r="EV13" i="93"/>
  <c r="EW13" i="93"/>
  <c r="EX13" i="93"/>
  <c r="EY13" i="93"/>
  <c r="EZ13" i="93"/>
  <c r="FA13" i="93"/>
  <c r="FB13" i="93"/>
  <c r="FC13" i="93"/>
  <c r="FD13" i="93"/>
  <c r="FE13" i="93"/>
  <c r="FF13" i="93"/>
  <c r="FG13" i="93"/>
  <c r="FH13" i="93"/>
  <c r="FI13" i="93"/>
  <c r="FJ13" i="93"/>
  <c r="FK13" i="93"/>
  <c r="FL13" i="93"/>
  <c r="FM13" i="93"/>
  <c r="FN13" i="93"/>
  <c r="FO13" i="93"/>
  <c r="FP13" i="93"/>
  <c r="FQ13" i="93"/>
  <c r="FR13" i="93"/>
  <c r="FS13" i="93"/>
  <c r="FT13" i="93"/>
  <c r="FU13" i="93"/>
  <c r="FV13" i="93"/>
  <c r="FW13" i="93"/>
  <c r="FX13" i="93"/>
  <c r="FY13" i="93"/>
  <c r="FZ13" i="93"/>
  <c r="GA13" i="93"/>
  <c r="GB13" i="93"/>
  <c r="GC13" i="93"/>
  <c r="GD13" i="93"/>
  <c r="EO14" i="93"/>
  <c r="EP14" i="93"/>
  <c r="EQ14" i="93"/>
  <c r="ER14" i="93"/>
  <c r="ES14" i="93"/>
  <c r="ET14" i="93"/>
  <c r="EU14" i="93"/>
  <c r="EV14" i="93"/>
  <c r="EW14" i="93"/>
  <c r="EX14" i="93"/>
  <c r="EY14" i="93"/>
  <c r="EZ14" i="93"/>
  <c r="FA14" i="93"/>
  <c r="FB14" i="93"/>
  <c r="FC14" i="93"/>
  <c r="FD14" i="93"/>
  <c r="FE14" i="93"/>
  <c r="FF14" i="93"/>
  <c r="FG14" i="93"/>
  <c r="FH14" i="93"/>
  <c r="FI14" i="93"/>
  <c r="FJ14" i="93"/>
  <c r="FK14" i="93"/>
  <c r="FL14" i="93"/>
  <c r="FM14" i="93"/>
  <c r="FN14" i="93"/>
  <c r="FO14" i="93"/>
  <c r="FP14" i="93"/>
  <c r="FQ14" i="93"/>
  <c r="FR14" i="93"/>
  <c r="FS14" i="93"/>
  <c r="FT14" i="93"/>
  <c r="FU14" i="93"/>
  <c r="FV14" i="93"/>
  <c r="FW14" i="93"/>
  <c r="FX14" i="93"/>
  <c r="FY14" i="93"/>
  <c r="FZ14" i="93"/>
  <c r="GA14" i="93"/>
  <c r="GB14" i="93"/>
  <c r="GC14" i="93"/>
  <c r="GD14" i="93"/>
  <c r="EO15" i="93"/>
  <c r="EP15" i="93"/>
  <c r="EQ15" i="93"/>
  <c r="ER15" i="93"/>
  <c r="ES15" i="93"/>
  <c r="ET15" i="93"/>
  <c r="EU15" i="93"/>
  <c r="EV15" i="93"/>
  <c r="EW15" i="93"/>
  <c r="EX15" i="93"/>
  <c r="EY15" i="93"/>
  <c r="EZ15" i="93"/>
  <c r="FA15" i="93"/>
  <c r="FB15" i="93"/>
  <c r="FC15" i="93"/>
  <c r="FD15" i="93"/>
  <c r="FE15" i="93"/>
  <c r="FF15" i="93"/>
  <c r="FG15" i="93"/>
  <c r="FH15" i="93"/>
  <c r="FI15" i="93"/>
  <c r="FJ15" i="93"/>
  <c r="FK15" i="93"/>
  <c r="FL15" i="93"/>
  <c r="FM15" i="93"/>
  <c r="FN15" i="93"/>
  <c r="FO15" i="93"/>
  <c r="FP15" i="93"/>
  <c r="FQ15" i="93"/>
  <c r="FR15" i="93"/>
  <c r="FS15" i="93"/>
  <c r="FT15" i="93"/>
  <c r="FU15" i="93"/>
  <c r="FV15" i="93"/>
  <c r="FW15" i="93"/>
  <c r="FX15" i="93"/>
  <c r="FY15" i="93"/>
  <c r="FZ15" i="93"/>
  <c r="GA15" i="93"/>
  <c r="GB15" i="93"/>
  <c r="GC15" i="93"/>
  <c r="GD15" i="93"/>
  <c r="EO16" i="93"/>
  <c r="EP16" i="93"/>
  <c r="EQ16" i="93"/>
  <c r="ER16" i="93"/>
  <c r="ES16" i="93"/>
  <c r="ET16" i="93"/>
  <c r="EU16" i="93"/>
  <c r="EV16" i="93"/>
  <c r="EW16" i="93"/>
  <c r="EX16" i="93"/>
  <c r="EY16" i="93"/>
  <c r="EZ16" i="93"/>
  <c r="FA16" i="93"/>
  <c r="FB16" i="93"/>
  <c r="FC16" i="93"/>
  <c r="FD16" i="93"/>
  <c r="FE16" i="93"/>
  <c r="FF16" i="93"/>
  <c r="FG16" i="93"/>
  <c r="FH16" i="93"/>
  <c r="FI16" i="93"/>
  <c r="FJ16" i="93"/>
  <c r="FK16" i="93"/>
  <c r="FL16" i="93"/>
  <c r="FM16" i="93"/>
  <c r="FN16" i="93"/>
  <c r="FO16" i="93"/>
  <c r="FP16" i="93"/>
  <c r="FQ16" i="93"/>
  <c r="FR16" i="93"/>
  <c r="FS16" i="93"/>
  <c r="FT16" i="93"/>
  <c r="FU16" i="93"/>
  <c r="FV16" i="93"/>
  <c r="FW16" i="93"/>
  <c r="FX16" i="93"/>
  <c r="FY16" i="93"/>
  <c r="FZ16" i="93"/>
  <c r="GA16" i="93"/>
  <c r="GB16" i="93"/>
  <c r="GC16" i="93"/>
  <c r="GD16" i="93"/>
  <c r="EO17" i="93"/>
  <c r="EP17" i="93"/>
  <c r="EQ17" i="93"/>
  <c r="ER17" i="93"/>
  <c r="ES17" i="93"/>
  <c r="ET17" i="93"/>
  <c r="EU17" i="93"/>
  <c r="EV17" i="93"/>
  <c r="EW17" i="93"/>
  <c r="EX17" i="93"/>
  <c r="EY17" i="93"/>
  <c r="EZ17" i="93"/>
  <c r="FA17" i="93"/>
  <c r="FB17" i="93"/>
  <c r="FC17" i="93"/>
  <c r="FD17" i="93"/>
  <c r="FE17" i="93"/>
  <c r="FF17" i="93"/>
  <c r="FG17" i="93"/>
  <c r="FH17" i="93"/>
  <c r="FI17" i="93"/>
  <c r="FJ17" i="93"/>
  <c r="FK17" i="93"/>
  <c r="FL17" i="93"/>
  <c r="FM17" i="93"/>
  <c r="FN17" i="93"/>
  <c r="FO17" i="93"/>
  <c r="FP17" i="93"/>
  <c r="FQ17" i="93"/>
  <c r="FR17" i="93"/>
  <c r="FS17" i="93"/>
  <c r="FT17" i="93"/>
  <c r="FU17" i="93"/>
  <c r="FV17" i="93"/>
  <c r="FW17" i="93"/>
  <c r="FX17" i="93"/>
  <c r="FY17" i="93"/>
  <c r="FZ17" i="93"/>
  <c r="GA17" i="93"/>
  <c r="GB17" i="93"/>
  <c r="GC17" i="93"/>
  <c r="GD17" i="93"/>
  <c r="EO18" i="93"/>
  <c r="EP18" i="93"/>
  <c r="EQ18" i="93"/>
  <c r="ER18" i="93"/>
  <c r="ES18" i="93"/>
  <c r="ET18" i="93"/>
  <c r="EU18" i="93"/>
  <c r="EV18" i="93"/>
  <c r="EW18" i="93"/>
  <c r="EX18" i="93"/>
  <c r="EY18" i="93"/>
  <c r="EZ18" i="93"/>
  <c r="FA18" i="93"/>
  <c r="FB18" i="93"/>
  <c r="FC18" i="93"/>
  <c r="FD18" i="93"/>
  <c r="FE18" i="93"/>
  <c r="FF18" i="93"/>
  <c r="FG18" i="93"/>
  <c r="FH18" i="93"/>
  <c r="FI18" i="93"/>
  <c r="FJ18" i="93"/>
  <c r="FK18" i="93"/>
  <c r="FL18" i="93"/>
  <c r="FM18" i="93"/>
  <c r="FN18" i="93"/>
  <c r="FO18" i="93"/>
  <c r="FP18" i="93"/>
  <c r="FQ18" i="93"/>
  <c r="FR18" i="93"/>
  <c r="FS18" i="93"/>
  <c r="FT18" i="93"/>
  <c r="FU18" i="93"/>
  <c r="FV18" i="93"/>
  <c r="FW18" i="93"/>
  <c r="FX18" i="93"/>
  <c r="FY18" i="93"/>
  <c r="FZ18" i="93"/>
  <c r="GA18" i="93"/>
  <c r="GB18" i="93"/>
  <c r="GC18" i="93"/>
  <c r="GD18" i="93"/>
  <c r="EO19" i="93"/>
  <c r="EP19" i="93"/>
  <c r="EQ19" i="93"/>
  <c r="ER19" i="93"/>
  <c r="ES19" i="93"/>
  <c r="ET19" i="93"/>
  <c r="EU19" i="93"/>
  <c r="EV19" i="93"/>
  <c r="EW19" i="93"/>
  <c r="EX19" i="93"/>
  <c r="EY19" i="93"/>
  <c r="EZ19" i="93"/>
  <c r="FA19" i="93"/>
  <c r="FB19" i="93"/>
  <c r="FC19" i="93"/>
  <c r="FD19" i="93"/>
  <c r="FE19" i="93"/>
  <c r="FF19" i="93"/>
  <c r="FG19" i="93"/>
  <c r="FH19" i="93"/>
  <c r="FI19" i="93"/>
  <c r="FJ19" i="93"/>
  <c r="FK19" i="93"/>
  <c r="FL19" i="93"/>
  <c r="FM19" i="93"/>
  <c r="FN19" i="93"/>
  <c r="FO19" i="93"/>
  <c r="FP19" i="93"/>
  <c r="FQ19" i="93"/>
  <c r="FR19" i="93"/>
  <c r="FS19" i="93"/>
  <c r="FT19" i="93"/>
  <c r="FU19" i="93"/>
  <c r="FV19" i="93"/>
  <c r="FW19" i="93"/>
  <c r="FX19" i="93"/>
  <c r="FY19" i="93"/>
  <c r="FZ19" i="93"/>
  <c r="GA19" i="93"/>
  <c r="GB19" i="93"/>
  <c r="GC19" i="93"/>
  <c r="GD19" i="93"/>
  <c r="EO20" i="93"/>
  <c r="EP20" i="93"/>
  <c r="EQ20" i="93"/>
  <c r="ER20" i="93"/>
  <c r="ES20" i="93"/>
  <c r="ET20" i="93"/>
  <c r="EU20" i="93"/>
  <c r="EV20" i="93"/>
  <c r="EW20" i="93"/>
  <c r="EX20" i="93"/>
  <c r="EY20" i="93"/>
  <c r="EZ20" i="93"/>
  <c r="FA20" i="93"/>
  <c r="FB20" i="93"/>
  <c r="FC20" i="93"/>
  <c r="FD20" i="93"/>
  <c r="FE20" i="93"/>
  <c r="FF20" i="93"/>
  <c r="FG20" i="93"/>
  <c r="FH20" i="93"/>
  <c r="FI20" i="93"/>
  <c r="FJ20" i="93"/>
  <c r="FK20" i="93"/>
  <c r="FL20" i="93"/>
  <c r="FM20" i="93"/>
  <c r="FN20" i="93"/>
  <c r="FO20" i="93"/>
  <c r="FP20" i="93"/>
  <c r="FQ20" i="93"/>
  <c r="FR20" i="93"/>
  <c r="FS20" i="93"/>
  <c r="FT20" i="93"/>
  <c r="FU20" i="93"/>
  <c r="FV20" i="93"/>
  <c r="FW20" i="93"/>
  <c r="FX20" i="93"/>
  <c r="FY20" i="93"/>
  <c r="FZ20" i="93"/>
  <c r="GA20" i="93"/>
  <c r="GB20" i="93"/>
  <c r="GC20" i="93"/>
  <c r="GD20" i="93"/>
  <c r="EO21" i="93"/>
  <c r="EP21" i="93"/>
  <c r="EQ21" i="93"/>
  <c r="ER21" i="93"/>
  <c r="ES21" i="93"/>
  <c r="ET21" i="93"/>
  <c r="EU21" i="93"/>
  <c r="EV21" i="93"/>
  <c r="EW21" i="93"/>
  <c r="EX21" i="93"/>
  <c r="EY21" i="93"/>
  <c r="EZ21" i="93"/>
  <c r="FA21" i="93"/>
  <c r="FB21" i="93"/>
  <c r="FC21" i="93"/>
  <c r="FD21" i="93"/>
  <c r="FE21" i="93"/>
  <c r="FF21" i="93"/>
  <c r="FG21" i="93"/>
  <c r="FH21" i="93"/>
  <c r="FI21" i="93"/>
  <c r="FJ21" i="93"/>
  <c r="FK21" i="93"/>
  <c r="FL21" i="93"/>
  <c r="FM21" i="93"/>
  <c r="FN21" i="93"/>
  <c r="FO21" i="93"/>
  <c r="FP21" i="93"/>
  <c r="FQ21" i="93"/>
  <c r="FR21" i="93"/>
  <c r="FS21" i="93"/>
  <c r="FT21" i="93"/>
  <c r="FU21" i="93"/>
  <c r="FV21" i="93"/>
  <c r="FW21" i="93"/>
  <c r="FX21" i="93"/>
  <c r="FY21" i="93"/>
  <c r="FZ21" i="93"/>
  <c r="GA21" i="93"/>
  <c r="GB21" i="93"/>
  <c r="GC21" i="93"/>
  <c r="GD21" i="93"/>
  <c r="EO22" i="93"/>
  <c r="EP22" i="93"/>
  <c r="EQ22" i="93"/>
  <c r="ER22" i="93"/>
  <c r="ES22" i="93"/>
  <c r="ET22" i="93"/>
  <c r="EU22" i="93"/>
  <c r="EV22" i="93"/>
  <c r="EW22" i="93"/>
  <c r="EX22" i="93"/>
  <c r="EY22" i="93"/>
  <c r="EZ22" i="93"/>
  <c r="FA22" i="93"/>
  <c r="FB22" i="93"/>
  <c r="FC22" i="93"/>
  <c r="FD22" i="93"/>
  <c r="FE22" i="93"/>
  <c r="FF22" i="93"/>
  <c r="FG22" i="93"/>
  <c r="FH22" i="93"/>
  <c r="FI22" i="93"/>
  <c r="FJ22" i="93"/>
  <c r="FK22" i="93"/>
  <c r="FL22" i="93"/>
  <c r="FM22" i="93"/>
  <c r="FN22" i="93"/>
  <c r="FO22" i="93"/>
  <c r="FP22" i="93"/>
  <c r="FQ22" i="93"/>
  <c r="FR22" i="93"/>
  <c r="FS22" i="93"/>
  <c r="FT22" i="93"/>
  <c r="FU22" i="93"/>
  <c r="FV22" i="93"/>
  <c r="FW22" i="93"/>
  <c r="FX22" i="93"/>
  <c r="FY22" i="93"/>
  <c r="FZ22" i="93"/>
  <c r="GA22" i="93"/>
  <c r="GB22" i="93"/>
  <c r="GC22" i="93"/>
  <c r="GD22" i="93"/>
  <c r="EO23" i="93"/>
  <c r="EP23" i="93"/>
  <c r="EQ23" i="93"/>
  <c r="ER23" i="93"/>
  <c r="ES23" i="93"/>
  <c r="ET23" i="93"/>
  <c r="EU23" i="93"/>
  <c r="EV23" i="93"/>
  <c r="EW23" i="93"/>
  <c r="EX23" i="93"/>
  <c r="EY23" i="93"/>
  <c r="EZ23" i="93"/>
  <c r="FA23" i="93"/>
  <c r="FB23" i="93"/>
  <c r="FC23" i="93"/>
  <c r="FD23" i="93"/>
  <c r="FE23" i="93"/>
  <c r="FF23" i="93"/>
  <c r="FG23" i="93"/>
  <c r="FH23" i="93"/>
  <c r="FI23" i="93"/>
  <c r="FJ23" i="93"/>
  <c r="FK23" i="93"/>
  <c r="FL23" i="93"/>
  <c r="FM23" i="93"/>
  <c r="FN23" i="93"/>
  <c r="FO23" i="93"/>
  <c r="FP23" i="93"/>
  <c r="FQ23" i="93"/>
  <c r="FR23" i="93"/>
  <c r="FS23" i="93"/>
  <c r="FT23" i="93"/>
  <c r="FU23" i="93"/>
  <c r="FV23" i="93"/>
  <c r="FW23" i="93"/>
  <c r="FX23" i="93"/>
  <c r="FY23" i="93"/>
  <c r="FZ23" i="93"/>
  <c r="GA23" i="93"/>
  <c r="GB23" i="93"/>
  <c r="GC23" i="93"/>
  <c r="GD23" i="93"/>
  <c r="EO24" i="93"/>
  <c r="EP24" i="93"/>
  <c r="EQ24" i="93"/>
  <c r="ER24" i="93"/>
  <c r="ES24" i="93"/>
  <c r="ET24" i="93"/>
  <c r="EU24" i="93"/>
  <c r="EV24" i="93"/>
  <c r="EW24" i="93"/>
  <c r="EX24" i="93"/>
  <c r="EY24" i="93"/>
  <c r="EZ24" i="93"/>
  <c r="FA24" i="93"/>
  <c r="FB24" i="93"/>
  <c r="FC24" i="93"/>
  <c r="FD24" i="93"/>
  <c r="FE24" i="93"/>
  <c r="FF24" i="93"/>
  <c r="FG24" i="93"/>
  <c r="FH24" i="93"/>
  <c r="FI24" i="93"/>
  <c r="FJ24" i="93"/>
  <c r="FK24" i="93"/>
  <c r="FL24" i="93"/>
  <c r="FM24" i="93"/>
  <c r="FN24" i="93"/>
  <c r="FO24" i="93"/>
  <c r="FP24" i="93"/>
  <c r="FQ24" i="93"/>
  <c r="FR24" i="93"/>
  <c r="FS24" i="93"/>
  <c r="FT24" i="93"/>
  <c r="FU24" i="93"/>
  <c r="FV24" i="93"/>
  <c r="FW24" i="93"/>
  <c r="FX24" i="93"/>
  <c r="FY24" i="93"/>
  <c r="FZ24" i="93"/>
  <c r="GA24" i="93"/>
  <c r="GB24" i="93"/>
  <c r="GC24" i="93"/>
  <c r="GD24" i="93"/>
  <c r="EO25" i="93"/>
  <c r="EP25" i="93"/>
  <c r="EQ25" i="93"/>
  <c r="ER25" i="93"/>
  <c r="ES25" i="93"/>
  <c r="ET25" i="93"/>
  <c r="EU25" i="93"/>
  <c r="EV25" i="93"/>
  <c r="EW25" i="93"/>
  <c r="EX25" i="93"/>
  <c r="EY25" i="93"/>
  <c r="EZ25" i="93"/>
  <c r="FA25" i="93"/>
  <c r="FB25" i="93"/>
  <c r="FC25" i="93"/>
  <c r="FD25" i="93"/>
  <c r="FE25" i="93"/>
  <c r="FF25" i="93"/>
  <c r="FG25" i="93"/>
  <c r="FH25" i="93"/>
  <c r="FI25" i="93"/>
  <c r="FJ25" i="93"/>
  <c r="FK25" i="93"/>
  <c r="FL25" i="93"/>
  <c r="FM25" i="93"/>
  <c r="FN25" i="93"/>
  <c r="FO25" i="93"/>
  <c r="FP25" i="93"/>
  <c r="FQ25" i="93"/>
  <c r="FR25" i="93"/>
  <c r="FS25" i="93"/>
  <c r="FT25" i="93"/>
  <c r="FU25" i="93"/>
  <c r="FV25" i="93"/>
  <c r="FW25" i="93"/>
  <c r="FX25" i="93"/>
  <c r="FY25" i="93"/>
  <c r="FZ25" i="93"/>
  <c r="GA25" i="93"/>
  <c r="GB25" i="93"/>
  <c r="GC25" i="93"/>
  <c r="GD25" i="93"/>
  <c r="EO26" i="93"/>
  <c r="EP26" i="93"/>
  <c r="EQ26" i="93"/>
  <c r="ER26" i="93"/>
  <c r="ES26" i="93"/>
  <c r="ET26" i="93"/>
  <c r="EU26" i="93"/>
  <c r="EV26" i="93"/>
  <c r="EW26" i="93"/>
  <c r="EX26" i="93"/>
  <c r="EY26" i="93"/>
  <c r="EZ26" i="93"/>
  <c r="FA26" i="93"/>
  <c r="FB26" i="93"/>
  <c r="FC26" i="93"/>
  <c r="FD26" i="93"/>
  <c r="FE26" i="93"/>
  <c r="FF26" i="93"/>
  <c r="FG26" i="93"/>
  <c r="FH26" i="93"/>
  <c r="FI26" i="93"/>
  <c r="FJ26" i="93"/>
  <c r="FK26" i="93"/>
  <c r="FL26" i="93"/>
  <c r="FM26" i="93"/>
  <c r="FN26" i="93"/>
  <c r="FO26" i="93"/>
  <c r="FP26" i="93"/>
  <c r="FQ26" i="93"/>
  <c r="FR26" i="93"/>
  <c r="FS26" i="93"/>
  <c r="FT26" i="93"/>
  <c r="FU26" i="93"/>
  <c r="FV26" i="93"/>
  <c r="FW26" i="93"/>
  <c r="FX26" i="93"/>
  <c r="FY26" i="93"/>
  <c r="FZ26" i="93"/>
  <c r="GA26" i="93"/>
  <c r="GB26" i="93"/>
  <c r="GC26" i="93"/>
  <c r="GD26" i="93"/>
  <c r="EO27" i="93"/>
  <c r="EP27" i="93"/>
  <c r="EQ27" i="93"/>
  <c r="ER27" i="93"/>
  <c r="ES27" i="93"/>
  <c r="ET27" i="93"/>
  <c r="EU27" i="93"/>
  <c r="EV27" i="93"/>
  <c r="EW27" i="93"/>
  <c r="EX27" i="93"/>
  <c r="EY27" i="93"/>
  <c r="EZ27" i="93"/>
  <c r="FA27" i="93"/>
  <c r="FB27" i="93"/>
  <c r="FC27" i="93"/>
  <c r="FD27" i="93"/>
  <c r="FE27" i="93"/>
  <c r="FF27" i="93"/>
  <c r="FG27" i="93"/>
  <c r="FH27" i="93"/>
  <c r="FI27" i="93"/>
  <c r="FJ27" i="93"/>
  <c r="FK27" i="93"/>
  <c r="FL27" i="93"/>
  <c r="FM27" i="93"/>
  <c r="FN27" i="93"/>
  <c r="FO27" i="93"/>
  <c r="FP27" i="93"/>
  <c r="FQ27" i="93"/>
  <c r="FR27" i="93"/>
  <c r="FS27" i="93"/>
  <c r="FT27" i="93"/>
  <c r="FU27" i="93"/>
  <c r="FV27" i="93"/>
  <c r="FW27" i="93"/>
  <c r="FX27" i="93"/>
  <c r="FY27" i="93"/>
  <c r="FZ27" i="93"/>
  <c r="GA27" i="93"/>
  <c r="GB27" i="93"/>
  <c r="GC27" i="93"/>
  <c r="GD27" i="93"/>
  <c r="EO28" i="93"/>
  <c r="EP28" i="93"/>
  <c r="EQ28" i="93"/>
  <c r="ER28" i="93"/>
  <c r="ES28" i="93"/>
  <c r="ET28" i="93"/>
  <c r="EU28" i="93"/>
  <c r="EV28" i="93"/>
  <c r="EW28" i="93"/>
  <c r="EX28" i="93"/>
  <c r="EY28" i="93"/>
  <c r="EZ28" i="93"/>
  <c r="FA28" i="93"/>
  <c r="FB28" i="93"/>
  <c r="FC28" i="93"/>
  <c r="FD28" i="93"/>
  <c r="FE28" i="93"/>
  <c r="FF28" i="93"/>
  <c r="FG28" i="93"/>
  <c r="FH28" i="93"/>
  <c r="FI28" i="93"/>
  <c r="FJ28" i="93"/>
  <c r="FK28" i="93"/>
  <c r="FL28" i="93"/>
  <c r="FM28" i="93"/>
  <c r="FN28" i="93"/>
  <c r="FO28" i="93"/>
  <c r="FP28" i="93"/>
  <c r="FQ28" i="93"/>
  <c r="FR28" i="93"/>
  <c r="FS28" i="93"/>
  <c r="FT28" i="93"/>
  <c r="FU28" i="93"/>
  <c r="FV28" i="93"/>
  <c r="FW28" i="93"/>
  <c r="FX28" i="93"/>
  <c r="FY28" i="93"/>
  <c r="FZ28" i="93"/>
  <c r="GA28" i="93"/>
  <c r="GB28" i="93"/>
  <c r="GC28" i="93"/>
  <c r="GD28" i="93"/>
  <c r="EO29" i="93"/>
  <c r="EP29" i="93"/>
  <c r="EQ29" i="93"/>
  <c r="ER29" i="93"/>
  <c r="ES29" i="93"/>
  <c r="ET29" i="93"/>
  <c r="EU29" i="93"/>
  <c r="EV29" i="93"/>
  <c r="EW29" i="93"/>
  <c r="EX29" i="93"/>
  <c r="EY29" i="93"/>
  <c r="EZ29" i="93"/>
  <c r="FA29" i="93"/>
  <c r="FB29" i="93"/>
  <c r="FC29" i="93"/>
  <c r="FD29" i="93"/>
  <c r="FE29" i="93"/>
  <c r="FF29" i="93"/>
  <c r="FG29" i="93"/>
  <c r="FH29" i="93"/>
  <c r="FI29" i="93"/>
  <c r="FJ29" i="93"/>
  <c r="FK29" i="93"/>
  <c r="FL29" i="93"/>
  <c r="FM29" i="93"/>
  <c r="FN29" i="93"/>
  <c r="FO29" i="93"/>
  <c r="FP29" i="93"/>
  <c r="FQ29" i="93"/>
  <c r="FR29" i="93"/>
  <c r="FS29" i="93"/>
  <c r="FT29" i="93"/>
  <c r="FU29" i="93"/>
  <c r="FV29" i="93"/>
  <c r="FW29" i="93"/>
  <c r="FX29" i="93"/>
  <c r="FY29" i="93"/>
  <c r="FZ29" i="93"/>
  <c r="GA29" i="93"/>
  <c r="GB29" i="93"/>
  <c r="GC29" i="93"/>
  <c r="GD29" i="93"/>
  <c r="EO30" i="93"/>
  <c r="EP30" i="93"/>
  <c r="EQ30" i="93"/>
  <c r="ER30" i="93"/>
  <c r="ES30" i="93"/>
  <c r="ET30" i="93"/>
  <c r="EU30" i="93"/>
  <c r="EV30" i="93"/>
  <c r="EW30" i="93"/>
  <c r="EX30" i="93"/>
  <c r="EY30" i="93"/>
  <c r="EZ30" i="93"/>
  <c r="FA30" i="93"/>
  <c r="FB30" i="93"/>
  <c r="FC30" i="93"/>
  <c r="FD30" i="93"/>
  <c r="FE30" i="93"/>
  <c r="FF30" i="93"/>
  <c r="FG30" i="93"/>
  <c r="FH30" i="93"/>
  <c r="FI30" i="93"/>
  <c r="FJ30" i="93"/>
  <c r="FK30" i="93"/>
  <c r="FL30" i="93"/>
  <c r="FM30" i="93"/>
  <c r="FN30" i="93"/>
  <c r="FO30" i="93"/>
  <c r="FP30" i="93"/>
  <c r="FQ30" i="93"/>
  <c r="FR30" i="93"/>
  <c r="FS30" i="93"/>
  <c r="FT30" i="93"/>
  <c r="FU30" i="93"/>
  <c r="FV30" i="93"/>
  <c r="FW30" i="93"/>
  <c r="FX30" i="93"/>
  <c r="FY30" i="93"/>
  <c r="FZ30" i="93"/>
  <c r="GA30" i="93"/>
  <c r="GB30" i="93"/>
  <c r="GC30" i="93"/>
  <c r="GD30" i="93"/>
  <c r="EO31" i="93"/>
  <c r="EP31" i="93"/>
  <c r="EQ31" i="93"/>
  <c r="ER31" i="93"/>
  <c r="ES31" i="93"/>
  <c r="ET31" i="93"/>
  <c r="EU31" i="93"/>
  <c r="EV31" i="93"/>
  <c r="EW31" i="93"/>
  <c r="EX31" i="93"/>
  <c r="EY31" i="93"/>
  <c r="EZ31" i="93"/>
  <c r="FA31" i="93"/>
  <c r="FB31" i="93"/>
  <c r="FC31" i="93"/>
  <c r="FD31" i="93"/>
  <c r="FE31" i="93"/>
  <c r="FF31" i="93"/>
  <c r="FG31" i="93"/>
  <c r="FH31" i="93"/>
  <c r="FI31" i="93"/>
  <c r="FJ31" i="93"/>
  <c r="FK31" i="93"/>
  <c r="FL31" i="93"/>
  <c r="FM31" i="93"/>
  <c r="FN31" i="93"/>
  <c r="FO31" i="93"/>
  <c r="FP31" i="93"/>
  <c r="FQ31" i="93"/>
  <c r="FR31" i="93"/>
  <c r="FS31" i="93"/>
  <c r="FT31" i="93"/>
  <c r="FU31" i="93"/>
  <c r="FV31" i="93"/>
  <c r="FW31" i="93"/>
  <c r="FX31" i="93"/>
  <c r="FY31" i="93"/>
  <c r="FZ31" i="93"/>
  <c r="GA31" i="93"/>
  <c r="GB31" i="93"/>
  <c r="GC31" i="93"/>
  <c r="GD31" i="93"/>
  <c r="EO32" i="93"/>
  <c r="EP32" i="93"/>
  <c r="EQ32" i="93"/>
  <c r="ER32" i="93"/>
  <c r="ES32" i="93"/>
  <c r="ET32" i="93"/>
  <c r="EU32" i="93"/>
  <c r="EV32" i="93"/>
  <c r="EW32" i="93"/>
  <c r="EX32" i="93"/>
  <c r="EY32" i="93"/>
  <c r="EZ32" i="93"/>
  <c r="FA32" i="93"/>
  <c r="FB32" i="93"/>
  <c r="FC32" i="93"/>
  <c r="FD32" i="93"/>
  <c r="FE32" i="93"/>
  <c r="FF32" i="93"/>
  <c r="FG32" i="93"/>
  <c r="FH32" i="93"/>
  <c r="FI32" i="93"/>
  <c r="FJ32" i="93"/>
  <c r="FK32" i="93"/>
  <c r="FL32" i="93"/>
  <c r="FM32" i="93"/>
  <c r="FN32" i="93"/>
  <c r="FO32" i="93"/>
  <c r="FP32" i="93"/>
  <c r="FQ32" i="93"/>
  <c r="FR32" i="93"/>
  <c r="FS32" i="93"/>
  <c r="FT32" i="93"/>
  <c r="FU32" i="93"/>
  <c r="FV32" i="93"/>
  <c r="FW32" i="93"/>
  <c r="FX32" i="93"/>
  <c r="FY32" i="93"/>
  <c r="FZ32" i="93"/>
  <c r="GA32" i="93"/>
  <c r="GB32" i="93"/>
  <c r="GC32" i="93"/>
  <c r="GD32" i="93"/>
  <c r="EO33" i="93"/>
  <c r="EP33" i="93"/>
  <c r="EQ33" i="93"/>
  <c r="ER33" i="93"/>
  <c r="ES33" i="93"/>
  <c r="ET33" i="93"/>
  <c r="EU33" i="93"/>
  <c r="EV33" i="93"/>
  <c r="EW33" i="93"/>
  <c r="EX33" i="93"/>
  <c r="EY33" i="93"/>
  <c r="EZ33" i="93"/>
  <c r="FA33" i="93"/>
  <c r="FB33" i="93"/>
  <c r="FC33" i="93"/>
  <c r="FD33" i="93"/>
  <c r="FE33" i="93"/>
  <c r="FF33" i="93"/>
  <c r="FG33" i="93"/>
  <c r="FH33" i="93"/>
  <c r="FI33" i="93"/>
  <c r="FJ33" i="93"/>
  <c r="FK33" i="93"/>
  <c r="FL33" i="93"/>
  <c r="FM33" i="93"/>
  <c r="FN33" i="93"/>
  <c r="FO33" i="93"/>
  <c r="FP33" i="93"/>
  <c r="FQ33" i="93"/>
  <c r="FR33" i="93"/>
  <c r="FS33" i="93"/>
  <c r="FT33" i="93"/>
  <c r="FU33" i="93"/>
  <c r="FV33" i="93"/>
  <c r="FW33" i="93"/>
  <c r="FX33" i="93"/>
  <c r="FY33" i="93"/>
  <c r="FZ33" i="93"/>
  <c r="GA33" i="93"/>
  <c r="GB33" i="93"/>
  <c r="GC33" i="93"/>
  <c r="GD33" i="93"/>
  <c r="EO34" i="93"/>
  <c r="EP34" i="93"/>
  <c r="EQ34" i="93"/>
  <c r="ER34" i="93"/>
  <c r="ES34" i="93"/>
  <c r="ET34" i="93"/>
  <c r="EU34" i="93"/>
  <c r="EV34" i="93"/>
  <c r="EW34" i="93"/>
  <c r="EX34" i="93"/>
  <c r="EY34" i="93"/>
  <c r="EZ34" i="93"/>
  <c r="FA34" i="93"/>
  <c r="FB34" i="93"/>
  <c r="FC34" i="93"/>
  <c r="FD34" i="93"/>
  <c r="FE34" i="93"/>
  <c r="FF34" i="93"/>
  <c r="FG34" i="93"/>
  <c r="FH34" i="93"/>
  <c r="FI34" i="93"/>
  <c r="FJ34" i="93"/>
  <c r="FK34" i="93"/>
  <c r="FL34" i="93"/>
  <c r="FM34" i="93"/>
  <c r="FN34" i="93"/>
  <c r="FO34" i="93"/>
  <c r="FP34" i="93"/>
  <c r="FQ34" i="93"/>
  <c r="FR34" i="93"/>
  <c r="FS34" i="93"/>
  <c r="FT34" i="93"/>
  <c r="FU34" i="93"/>
  <c r="FV34" i="93"/>
  <c r="FW34" i="93"/>
  <c r="FX34" i="93"/>
  <c r="FY34" i="93"/>
  <c r="FZ34" i="93"/>
  <c r="GA34" i="93"/>
  <c r="GB34" i="93"/>
  <c r="GC34" i="93"/>
  <c r="GD34" i="93"/>
  <c r="EO35" i="93"/>
  <c r="EP35" i="93"/>
  <c r="EQ35" i="93"/>
  <c r="ER35" i="93"/>
  <c r="ES35" i="93"/>
  <c r="ET35" i="93"/>
  <c r="EU35" i="93"/>
  <c r="EV35" i="93"/>
  <c r="EW35" i="93"/>
  <c r="EX35" i="93"/>
  <c r="EY35" i="93"/>
  <c r="EZ35" i="93"/>
  <c r="FA35" i="93"/>
  <c r="FB35" i="93"/>
  <c r="FC35" i="93"/>
  <c r="FD35" i="93"/>
  <c r="FE35" i="93"/>
  <c r="FF35" i="93"/>
  <c r="FG35" i="93"/>
  <c r="FH35" i="93"/>
  <c r="FI35" i="93"/>
  <c r="FJ35" i="93"/>
  <c r="FK35" i="93"/>
  <c r="FL35" i="93"/>
  <c r="FM35" i="93"/>
  <c r="FN35" i="93"/>
  <c r="FO35" i="93"/>
  <c r="FP35" i="93"/>
  <c r="FQ35" i="93"/>
  <c r="FR35" i="93"/>
  <c r="FS35" i="93"/>
  <c r="FT35" i="93"/>
  <c r="FU35" i="93"/>
  <c r="FV35" i="93"/>
  <c r="FW35" i="93"/>
  <c r="FX35" i="93"/>
  <c r="FY35" i="93"/>
  <c r="FZ35" i="93"/>
  <c r="GA35" i="93"/>
  <c r="GB35" i="93"/>
  <c r="GC35" i="93"/>
  <c r="GD35" i="93"/>
  <c r="EO36" i="93"/>
  <c r="EP36" i="93"/>
  <c r="EQ36" i="93"/>
  <c r="ER36" i="93"/>
  <c r="ES36" i="93"/>
  <c r="ET36" i="93"/>
  <c r="EU36" i="93"/>
  <c r="EV36" i="93"/>
  <c r="EW36" i="93"/>
  <c r="EX36" i="93"/>
  <c r="EY36" i="93"/>
  <c r="EZ36" i="93"/>
  <c r="FA36" i="93"/>
  <c r="FB36" i="93"/>
  <c r="FC36" i="93"/>
  <c r="FD36" i="93"/>
  <c r="FE36" i="93"/>
  <c r="FF36" i="93"/>
  <c r="FG36" i="93"/>
  <c r="FH36" i="93"/>
  <c r="FI36" i="93"/>
  <c r="FJ36" i="93"/>
  <c r="FK36" i="93"/>
  <c r="FL36" i="93"/>
  <c r="FM36" i="93"/>
  <c r="FN36" i="93"/>
  <c r="FO36" i="93"/>
  <c r="FP36" i="93"/>
  <c r="FQ36" i="93"/>
  <c r="FR36" i="93"/>
  <c r="FS36" i="93"/>
  <c r="FT36" i="93"/>
  <c r="FU36" i="93"/>
  <c r="FV36" i="93"/>
  <c r="FW36" i="93"/>
  <c r="FX36" i="93"/>
  <c r="FY36" i="93"/>
  <c r="FZ36" i="93"/>
  <c r="GA36" i="93"/>
  <c r="GB36" i="93"/>
  <c r="GC36" i="93"/>
  <c r="GD36" i="93"/>
  <c r="EO37" i="93"/>
  <c r="EP37" i="93"/>
  <c r="EQ37" i="93"/>
  <c r="ER37" i="93"/>
  <c r="ES37" i="93"/>
  <c r="ET37" i="93"/>
  <c r="EU37" i="93"/>
  <c r="EV37" i="93"/>
  <c r="EW37" i="93"/>
  <c r="EX37" i="93"/>
  <c r="EY37" i="93"/>
  <c r="EZ37" i="93"/>
  <c r="FA37" i="93"/>
  <c r="FB37" i="93"/>
  <c r="FC37" i="93"/>
  <c r="FD37" i="93"/>
  <c r="FE37" i="93"/>
  <c r="FF37" i="93"/>
  <c r="FG37" i="93"/>
  <c r="FH37" i="93"/>
  <c r="FI37" i="93"/>
  <c r="FJ37" i="93"/>
  <c r="FK37" i="93"/>
  <c r="FL37" i="93"/>
  <c r="FM37" i="93"/>
  <c r="FN37" i="93"/>
  <c r="FO37" i="93"/>
  <c r="FP37" i="93"/>
  <c r="FQ37" i="93"/>
  <c r="FR37" i="93"/>
  <c r="FS37" i="93"/>
  <c r="FT37" i="93"/>
  <c r="FU37" i="93"/>
  <c r="FV37" i="93"/>
  <c r="FW37" i="93"/>
  <c r="FX37" i="93"/>
  <c r="FY37" i="93"/>
  <c r="FZ37" i="93"/>
  <c r="GA37" i="93"/>
  <c r="GB37" i="93"/>
  <c r="GC37" i="93"/>
  <c r="GD37" i="93"/>
  <c r="EO38" i="93"/>
  <c r="EP38" i="93"/>
  <c r="EQ38" i="93"/>
  <c r="ER38" i="93"/>
  <c r="ES38" i="93"/>
  <c r="ET38" i="93"/>
  <c r="EU38" i="93"/>
  <c r="EV38" i="93"/>
  <c r="EW38" i="93"/>
  <c r="EX38" i="93"/>
  <c r="EY38" i="93"/>
  <c r="EZ38" i="93"/>
  <c r="FA38" i="93"/>
  <c r="FB38" i="93"/>
  <c r="FC38" i="93"/>
  <c r="FD38" i="93"/>
  <c r="FE38" i="93"/>
  <c r="FF38" i="93"/>
  <c r="FG38" i="93"/>
  <c r="FH38" i="93"/>
  <c r="FI38" i="93"/>
  <c r="FJ38" i="93"/>
  <c r="FK38" i="93"/>
  <c r="FL38" i="93"/>
  <c r="FM38" i="93"/>
  <c r="FN38" i="93"/>
  <c r="FO38" i="93"/>
  <c r="FP38" i="93"/>
  <c r="FQ38" i="93"/>
  <c r="FR38" i="93"/>
  <c r="FS38" i="93"/>
  <c r="FT38" i="93"/>
  <c r="FU38" i="93"/>
  <c r="FV38" i="93"/>
  <c r="FW38" i="93"/>
  <c r="FX38" i="93"/>
  <c r="FY38" i="93"/>
  <c r="FZ38" i="93"/>
  <c r="GA38" i="93"/>
  <c r="GB38" i="93"/>
  <c r="GC38" i="93"/>
  <c r="GD38" i="93"/>
  <c r="EO39" i="93"/>
  <c r="EP39" i="93"/>
  <c r="EQ39" i="93"/>
  <c r="ER39" i="93"/>
  <c r="ES39" i="93"/>
  <c r="ET39" i="93"/>
  <c r="EU39" i="93"/>
  <c r="EV39" i="93"/>
  <c r="EW39" i="93"/>
  <c r="EX39" i="93"/>
  <c r="EY39" i="93"/>
  <c r="EZ39" i="93"/>
  <c r="FA39" i="93"/>
  <c r="FB39" i="93"/>
  <c r="FC39" i="93"/>
  <c r="FD39" i="93"/>
  <c r="FE39" i="93"/>
  <c r="FF39" i="93"/>
  <c r="FG39" i="93"/>
  <c r="FH39" i="93"/>
  <c r="FI39" i="93"/>
  <c r="FJ39" i="93"/>
  <c r="FK39" i="93"/>
  <c r="FL39" i="93"/>
  <c r="FM39" i="93"/>
  <c r="FN39" i="93"/>
  <c r="FO39" i="93"/>
  <c r="FP39" i="93"/>
  <c r="FQ39" i="93"/>
  <c r="FR39" i="93"/>
  <c r="FS39" i="93"/>
  <c r="FT39" i="93"/>
  <c r="FU39" i="93"/>
  <c r="FV39" i="93"/>
  <c r="FW39" i="93"/>
  <c r="FX39" i="93"/>
  <c r="FY39" i="93"/>
  <c r="FZ39" i="93"/>
  <c r="GA39" i="93"/>
  <c r="GB39" i="93"/>
  <c r="GC39" i="93"/>
  <c r="GD39" i="93"/>
  <c r="EO40" i="93"/>
  <c r="EP40" i="93"/>
  <c r="EQ40" i="93"/>
  <c r="ER40" i="93"/>
  <c r="ES40" i="93"/>
  <c r="ET40" i="93"/>
  <c r="EU40" i="93"/>
  <c r="EV40" i="93"/>
  <c r="EW40" i="93"/>
  <c r="EX40" i="93"/>
  <c r="EY40" i="93"/>
  <c r="EZ40" i="93"/>
  <c r="FA40" i="93"/>
  <c r="FB40" i="93"/>
  <c r="FC40" i="93"/>
  <c r="FD40" i="93"/>
  <c r="FE40" i="93"/>
  <c r="FF40" i="93"/>
  <c r="FG40" i="93"/>
  <c r="FH40" i="93"/>
  <c r="FI40" i="93"/>
  <c r="FJ40" i="93"/>
  <c r="FK40" i="93"/>
  <c r="FL40" i="93"/>
  <c r="FM40" i="93"/>
  <c r="FN40" i="93"/>
  <c r="FO40" i="93"/>
  <c r="FP40" i="93"/>
  <c r="FQ40" i="93"/>
  <c r="FR40" i="93"/>
  <c r="FS40" i="93"/>
  <c r="FT40" i="93"/>
  <c r="FU40" i="93"/>
  <c r="FV40" i="93"/>
  <c r="FW40" i="93"/>
  <c r="FX40" i="93"/>
  <c r="FY40" i="93"/>
  <c r="FZ40" i="93"/>
  <c r="GA40" i="93"/>
  <c r="GB40" i="93"/>
  <c r="GC40" i="93"/>
  <c r="GD40" i="93"/>
  <c r="EO41" i="93"/>
  <c r="EP41" i="93"/>
  <c r="EQ41" i="93"/>
  <c r="ER41" i="93"/>
  <c r="ES41" i="93"/>
  <c r="ET41" i="93"/>
  <c r="EU41" i="93"/>
  <c r="EV41" i="93"/>
  <c r="EW41" i="93"/>
  <c r="EX41" i="93"/>
  <c r="EY41" i="93"/>
  <c r="EZ41" i="93"/>
  <c r="FA41" i="93"/>
  <c r="FB41" i="93"/>
  <c r="FC41" i="93"/>
  <c r="FD41" i="93"/>
  <c r="FE41" i="93"/>
  <c r="FF41" i="93"/>
  <c r="FG41" i="93"/>
  <c r="FH41" i="93"/>
  <c r="FI41" i="93"/>
  <c r="FJ41" i="93"/>
  <c r="FK41" i="93"/>
  <c r="FL41" i="93"/>
  <c r="FM41" i="93"/>
  <c r="FN41" i="93"/>
  <c r="FO41" i="93"/>
  <c r="FP41" i="93"/>
  <c r="FQ41" i="93"/>
  <c r="FR41" i="93"/>
  <c r="FS41" i="93"/>
  <c r="FT41" i="93"/>
  <c r="FU41" i="93"/>
  <c r="FV41" i="93"/>
  <c r="FW41" i="93"/>
  <c r="FX41" i="93"/>
  <c r="FY41" i="93"/>
  <c r="FZ41" i="93"/>
  <c r="GA41" i="93"/>
  <c r="GB41" i="93"/>
  <c r="GC41" i="93"/>
  <c r="GD41" i="93"/>
  <c r="EO42" i="93"/>
  <c r="EP42" i="93"/>
  <c r="EQ42" i="93"/>
  <c r="ER42" i="93"/>
  <c r="ES42" i="93"/>
  <c r="ET42" i="93"/>
  <c r="EU42" i="93"/>
  <c r="EV42" i="93"/>
  <c r="EW42" i="93"/>
  <c r="EX42" i="93"/>
  <c r="EY42" i="93"/>
  <c r="EZ42" i="93"/>
  <c r="FA42" i="93"/>
  <c r="FB42" i="93"/>
  <c r="FC42" i="93"/>
  <c r="FD42" i="93"/>
  <c r="FE42" i="93"/>
  <c r="FF42" i="93"/>
  <c r="FG42" i="93"/>
  <c r="FH42" i="93"/>
  <c r="FI42" i="93"/>
  <c r="FJ42" i="93"/>
  <c r="FK42" i="93"/>
  <c r="FL42" i="93"/>
  <c r="FM42" i="93"/>
  <c r="FN42" i="93"/>
  <c r="FO42" i="93"/>
  <c r="FP42" i="93"/>
  <c r="FQ42" i="93"/>
  <c r="FR42" i="93"/>
  <c r="FS42" i="93"/>
  <c r="FT42" i="93"/>
  <c r="FU42" i="93"/>
  <c r="FV42" i="93"/>
  <c r="FW42" i="93"/>
  <c r="FX42" i="93"/>
  <c r="FY42" i="93"/>
  <c r="FZ42" i="93"/>
  <c r="GA42" i="93"/>
  <c r="GB42" i="93"/>
  <c r="GC42" i="93"/>
  <c r="GD42" i="93"/>
  <c r="EO43" i="93"/>
  <c r="EP43" i="93"/>
  <c r="EQ43" i="93"/>
  <c r="ER43" i="93"/>
  <c r="ES43" i="93"/>
  <c r="ET43" i="93"/>
  <c r="EU43" i="93"/>
  <c r="EV43" i="93"/>
  <c r="EW43" i="93"/>
  <c r="EX43" i="93"/>
  <c r="EY43" i="93"/>
  <c r="EZ43" i="93"/>
  <c r="FA43" i="93"/>
  <c r="FB43" i="93"/>
  <c r="FC43" i="93"/>
  <c r="FD43" i="93"/>
  <c r="FE43" i="93"/>
  <c r="FF43" i="93"/>
  <c r="FG43" i="93"/>
  <c r="FH43" i="93"/>
  <c r="FI43" i="93"/>
  <c r="FJ43" i="93"/>
  <c r="FK43" i="93"/>
  <c r="FL43" i="93"/>
  <c r="FM43" i="93"/>
  <c r="FN43" i="93"/>
  <c r="FO43" i="93"/>
  <c r="FP43" i="93"/>
  <c r="FQ43" i="93"/>
  <c r="FR43" i="93"/>
  <c r="FS43" i="93"/>
  <c r="FT43" i="93"/>
  <c r="FU43" i="93"/>
  <c r="FV43" i="93"/>
  <c r="FW43" i="93"/>
  <c r="FX43" i="93"/>
  <c r="FY43" i="93"/>
  <c r="FZ43" i="93"/>
  <c r="GA43" i="93"/>
  <c r="GB43" i="93"/>
  <c r="GC43" i="93"/>
  <c r="GD43" i="93"/>
  <c r="EO44" i="93"/>
  <c r="EP44" i="93"/>
  <c r="EQ44" i="93"/>
  <c r="ER44" i="93"/>
  <c r="ES44" i="93"/>
  <c r="ET44" i="93"/>
  <c r="EU44" i="93"/>
  <c r="EV44" i="93"/>
  <c r="EW44" i="93"/>
  <c r="EX44" i="93"/>
  <c r="EY44" i="93"/>
  <c r="EZ44" i="93"/>
  <c r="FA44" i="93"/>
  <c r="FB44" i="93"/>
  <c r="FC44" i="93"/>
  <c r="FD44" i="93"/>
  <c r="FE44" i="93"/>
  <c r="FF44" i="93"/>
  <c r="FG44" i="93"/>
  <c r="FH44" i="93"/>
  <c r="FI44" i="93"/>
  <c r="FJ44" i="93"/>
  <c r="FK44" i="93"/>
  <c r="FL44" i="93"/>
  <c r="FM44" i="93"/>
  <c r="FN44" i="93"/>
  <c r="FO44" i="93"/>
  <c r="FP44" i="93"/>
  <c r="FQ44" i="93"/>
  <c r="FR44" i="93"/>
  <c r="FS44" i="93"/>
  <c r="FT44" i="93"/>
  <c r="FU44" i="93"/>
  <c r="FV44" i="93"/>
  <c r="FW44" i="93"/>
  <c r="FX44" i="93"/>
  <c r="FY44" i="93"/>
  <c r="FZ44" i="93"/>
  <c r="GA44" i="93"/>
  <c r="GB44" i="93"/>
  <c r="GC44" i="93"/>
  <c r="GD44" i="93"/>
  <c r="EO45" i="93"/>
  <c r="EP45" i="93"/>
  <c r="EQ45" i="93"/>
  <c r="ER45" i="93"/>
  <c r="ES45" i="93"/>
  <c r="ET45" i="93"/>
  <c r="EU45" i="93"/>
  <c r="EV45" i="93"/>
  <c r="EW45" i="93"/>
  <c r="EX45" i="93"/>
  <c r="EY45" i="93"/>
  <c r="EZ45" i="93"/>
  <c r="FA45" i="93"/>
  <c r="FB45" i="93"/>
  <c r="FC45" i="93"/>
  <c r="FD45" i="93"/>
  <c r="FE45" i="93"/>
  <c r="FF45" i="93"/>
  <c r="FG45" i="93"/>
  <c r="FH45" i="93"/>
  <c r="FI45" i="93"/>
  <c r="FJ45" i="93"/>
  <c r="FK45" i="93"/>
  <c r="FL45" i="93"/>
  <c r="FM45" i="93"/>
  <c r="FN45" i="93"/>
  <c r="FO45" i="93"/>
  <c r="FP45" i="93"/>
  <c r="FQ45" i="93"/>
  <c r="FR45" i="93"/>
  <c r="FS45" i="93"/>
  <c r="FT45" i="93"/>
  <c r="FU45" i="93"/>
  <c r="FV45" i="93"/>
  <c r="FW45" i="93"/>
  <c r="FX45" i="93"/>
  <c r="FY45" i="93"/>
  <c r="FZ45" i="93"/>
  <c r="GA45" i="93"/>
  <c r="GB45" i="93"/>
  <c r="GC45" i="93"/>
  <c r="GD45" i="93"/>
  <c r="EO46" i="93"/>
  <c r="EP46" i="93"/>
  <c r="EQ46" i="93"/>
  <c r="ER46" i="93"/>
  <c r="ES46" i="93"/>
  <c r="ET46" i="93"/>
  <c r="EU46" i="93"/>
  <c r="EV46" i="93"/>
  <c r="EW46" i="93"/>
  <c r="EX46" i="93"/>
  <c r="EY46" i="93"/>
  <c r="EZ46" i="93"/>
  <c r="FA46" i="93"/>
  <c r="FB46" i="93"/>
  <c r="FC46" i="93"/>
  <c r="FD46" i="93"/>
  <c r="FE46" i="93"/>
  <c r="FF46" i="93"/>
  <c r="FG46" i="93"/>
  <c r="FH46" i="93"/>
  <c r="FI46" i="93"/>
  <c r="FJ46" i="93"/>
  <c r="FK46" i="93"/>
  <c r="FL46" i="93"/>
  <c r="FM46" i="93"/>
  <c r="FN46" i="93"/>
  <c r="FO46" i="93"/>
  <c r="FP46" i="93"/>
  <c r="FQ46" i="93"/>
  <c r="FR46" i="93"/>
  <c r="FS46" i="93"/>
  <c r="FT46" i="93"/>
  <c r="FU46" i="93"/>
  <c r="FV46" i="93"/>
  <c r="FW46" i="93"/>
  <c r="FX46" i="93"/>
  <c r="FY46" i="93"/>
  <c r="FZ46" i="93"/>
  <c r="GA46" i="93"/>
  <c r="GB46" i="93"/>
  <c r="GC46" i="93"/>
  <c r="GD46" i="93"/>
  <c r="EO47" i="93"/>
  <c r="EP47" i="93"/>
  <c r="EQ47" i="93"/>
  <c r="ER47" i="93"/>
  <c r="ES47" i="93"/>
  <c r="ET47" i="93"/>
  <c r="EU47" i="93"/>
  <c r="EV47" i="93"/>
  <c r="EW47" i="93"/>
  <c r="EX47" i="93"/>
  <c r="EY47" i="93"/>
  <c r="EZ47" i="93"/>
  <c r="FA47" i="93"/>
  <c r="FB47" i="93"/>
  <c r="FC47" i="93"/>
  <c r="FD47" i="93"/>
  <c r="FE47" i="93"/>
  <c r="FF47" i="93"/>
  <c r="FG47" i="93"/>
  <c r="FH47" i="93"/>
  <c r="FI47" i="93"/>
  <c r="FJ47" i="93"/>
  <c r="FK47" i="93"/>
  <c r="FL47" i="93"/>
  <c r="FM47" i="93"/>
  <c r="FN47" i="93"/>
  <c r="FO47" i="93"/>
  <c r="FP47" i="93"/>
  <c r="FQ47" i="93"/>
  <c r="FR47" i="93"/>
  <c r="FS47" i="93"/>
  <c r="FT47" i="93"/>
  <c r="FU47" i="93"/>
  <c r="FV47" i="93"/>
  <c r="FW47" i="93"/>
  <c r="FX47" i="93"/>
  <c r="FY47" i="93"/>
  <c r="FZ47" i="93"/>
  <c r="GA47" i="93"/>
  <c r="GB47" i="93"/>
  <c r="GC47" i="93"/>
  <c r="GD47" i="93"/>
  <c r="EP5" i="93"/>
  <c r="EQ5" i="93"/>
  <c r="ER5" i="93"/>
  <c r="ES5" i="93"/>
  <c r="ET5" i="93"/>
  <c r="EU5" i="93"/>
  <c r="EV5" i="93"/>
  <c r="EW5" i="93"/>
  <c r="EX5" i="93"/>
  <c r="EY5" i="93"/>
  <c r="EZ5" i="93"/>
  <c r="FA5" i="93"/>
  <c r="FB5" i="93"/>
  <c r="FC5" i="93"/>
  <c r="FD5" i="93"/>
  <c r="FE5" i="93"/>
  <c r="FF5" i="93"/>
  <c r="FG5" i="93"/>
  <c r="FH5" i="93"/>
  <c r="FI5" i="93"/>
  <c r="FJ5" i="93"/>
  <c r="FK5" i="93"/>
  <c r="FL5" i="93"/>
  <c r="FM5" i="93"/>
  <c r="FN5" i="93"/>
  <c r="FO5" i="93"/>
  <c r="FP5" i="93"/>
  <c r="FQ5" i="93"/>
  <c r="FR5" i="93"/>
  <c r="FS5" i="93"/>
  <c r="FT5" i="93"/>
  <c r="FU5" i="93"/>
  <c r="FV5" i="93"/>
  <c r="FW5" i="93"/>
  <c r="FX5" i="93"/>
  <c r="FY5" i="93"/>
  <c r="FZ5" i="93"/>
  <c r="GA5" i="93"/>
  <c r="GB5" i="93"/>
  <c r="GC5" i="93"/>
  <c r="GD5" i="93"/>
  <c r="EO48" i="93"/>
  <c r="EO49" i="93"/>
  <c r="EO50" i="93"/>
  <c r="EO51" i="93"/>
  <c r="EO52" i="93"/>
  <c r="EO53" i="93"/>
  <c r="EO54" i="93"/>
  <c r="EO55" i="93"/>
  <c r="EO56" i="93"/>
  <c r="EO57" i="93"/>
  <c r="EO58" i="93"/>
  <c r="EO59" i="93"/>
  <c r="EO60" i="93"/>
  <c r="EO61" i="93"/>
  <c r="EO62" i="93"/>
  <c r="EO63" i="93"/>
  <c r="EO64" i="93"/>
  <c r="EO5" i="93"/>
  <c r="BF6" i="93" l="1"/>
  <c r="BG6" i="93"/>
  <c r="BH6" i="93"/>
  <c r="BI6" i="93"/>
  <c r="BJ6" i="93"/>
  <c r="BK6" i="93"/>
  <c r="BL6" i="93"/>
  <c r="BM6" i="93"/>
  <c r="BN6" i="93"/>
  <c r="BO6" i="93"/>
  <c r="BP6" i="93"/>
  <c r="BQ6" i="93"/>
  <c r="BR6" i="93"/>
  <c r="BS6" i="93"/>
  <c r="BT6" i="93"/>
  <c r="BU6" i="93"/>
  <c r="BV6" i="93"/>
  <c r="BW6" i="93"/>
  <c r="BX6" i="93"/>
  <c r="BY6" i="93"/>
  <c r="BZ6" i="93"/>
  <c r="CA6" i="93"/>
  <c r="CB6" i="93"/>
  <c r="CC6" i="93"/>
  <c r="CD6" i="93"/>
  <c r="CE6" i="93"/>
  <c r="CF6" i="93"/>
  <c r="CG6" i="93"/>
  <c r="CH6" i="93"/>
  <c r="CI6" i="93"/>
  <c r="CJ6" i="93"/>
  <c r="CK6" i="93"/>
  <c r="CL6" i="93"/>
  <c r="CM6" i="93"/>
  <c r="CN6" i="93"/>
  <c r="CO6" i="93"/>
  <c r="CP6" i="93"/>
  <c r="CQ6" i="93"/>
  <c r="CR6" i="93"/>
  <c r="CS6" i="93"/>
  <c r="CT6" i="93"/>
  <c r="CU6" i="93"/>
  <c r="BF7" i="93"/>
  <c r="BG7" i="93"/>
  <c r="BH7" i="93"/>
  <c r="BI7" i="93"/>
  <c r="BJ7" i="93"/>
  <c r="BK7" i="93"/>
  <c r="BL7" i="93"/>
  <c r="BM7" i="93"/>
  <c r="BN7" i="93"/>
  <c r="BO7" i="93"/>
  <c r="BP7" i="93"/>
  <c r="BQ7" i="93"/>
  <c r="BR7" i="93"/>
  <c r="BS7" i="93"/>
  <c r="BT7" i="93"/>
  <c r="BU7" i="93"/>
  <c r="BV7" i="93"/>
  <c r="BW7" i="93"/>
  <c r="BX7" i="93"/>
  <c r="BY7" i="93"/>
  <c r="BZ7" i="93"/>
  <c r="CA7" i="93"/>
  <c r="CB7" i="93"/>
  <c r="CC7" i="93"/>
  <c r="CD7" i="93"/>
  <c r="CE7" i="93"/>
  <c r="CF7" i="93"/>
  <c r="CG7" i="93"/>
  <c r="CH7" i="93"/>
  <c r="CI7" i="93"/>
  <c r="CJ7" i="93"/>
  <c r="CK7" i="93"/>
  <c r="CL7" i="93"/>
  <c r="CM7" i="93"/>
  <c r="CN7" i="93"/>
  <c r="CO7" i="93"/>
  <c r="CP7" i="93"/>
  <c r="CQ7" i="93"/>
  <c r="CR7" i="93"/>
  <c r="CS7" i="93"/>
  <c r="CT7" i="93"/>
  <c r="CU7" i="93"/>
  <c r="BF8" i="93"/>
  <c r="BG8" i="93"/>
  <c r="BH8" i="93"/>
  <c r="BI8" i="93"/>
  <c r="BJ8" i="93"/>
  <c r="BK8" i="93"/>
  <c r="BL8" i="93"/>
  <c r="BM8" i="93"/>
  <c r="BN8" i="93"/>
  <c r="BO8" i="93"/>
  <c r="BP8" i="93"/>
  <c r="BQ8" i="93"/>
  <c r="BR8" i="93"/>
  <c r="BS8" i="93"/>
  <c r="BT8" i="93"/>
  <c r="BU8" i="93"/>
  <c r="BV8" i="93"/>
  <c r="BW8" i="93"/>
  <c r="BX8" i="93"/>
  <c r="BY8" i="93"/>
  <c r="BZ8" i="93"/>
  <c r="CA8" i="93"/>
  <c r="CB8" i="93"/>
  <c r="CC8" i="93"/>
  <c r="CD8" i="93"/>
  <c r="CE8" i="93"/>
  <c r="CF8" i="93"/>
  <c r="CG8" i="93"/>
  <c r="CH8" i="93"/>
  <c r="CI8" i="93"/>
  <c r="CJ8" i="93"/>
  <c r="CK8" i="93"/>
  <c r="CL8" i="93"/>
  <c r="CM8" i="93"/>
  <c r="CN8" i="93"/>
  <c r="CO8" i="93"/>
  <c r="CP8" i="93"/>
  <c r="CQ8" i="93"/>
  <c r="CR8" i="93"/>
  <c r="CS8" i="93"/>
  <c r="CT8" i="93"/>
  <c r="CU8" i="93"/>
  <c r="BF9" i="93"/>
  <c r="BG9" i="93"/>
  <c r="BH9" i="93"/>
  <c r="BI9" i="93"/>
  <c r="BJ9" i="93"/>
  <c r="BK9" i="93"/>
  <c r="BL9" i="93"/>
  <c r="BM9" i="93"/>
  <c r="BN9" i="93"/>
  <c r="BO9" i="93"/>
  <c r="BP9" i="93"/>
  <c r="BQ9" i="93"/>
  <c r="BR9" i="93"/>
  <c r="BS9" i="93"/>
  <c r="BT9" i="93"/>
  <c r="BU9" i="93"/>
  <c r="BV9" i="93"/>
  <c r="BW9" i="93"/>
  <c r="BX9" i="93"/>
  <c r="BY9" i="93"/>
  <c r="BZ9" i="93"/>
  <c r="CA9" i="93"/>
  <c r="CB9" i="93"/>
  <c r="CC9" i="93"/>
  <c r="CD9" i="93"/>
  <c r="CE9" i="93"/>
  <c r="CF9" i="93"/>
  <c r="CG9" i="93"/>
  <c r="CH9" i="93"/>
  <c r="CI9" i="93"/>
  <c r="CJ9" i="93"/>
  <c r="CK9" i="93"/>
  <c r="CL9" i="93"/>
  <c r="CM9" i="93"/>
  <c r="CN9" i="93"/>
  <c r="CO9" i="93"/>
  <c r="CP9" i="93"/>
  <c r="CQ9" i="93"/>
  <c r="CR9" i="93"/>
  <c r="CS9" i="93"/>
  <c r="CT9" i="93"/>
  <c r="CU9" i="93"/>
  <c r="BF10" i="93"/>
  <c r="BG10" i="93"/>
  <c r="BH10" i="93"/>
  <c r="BI10" i="93"/>
  <c r="BJ10" i="93"/>
  <c r="BK10" i="93"/>
  <c r="BL10" i="93"/>
  <c r="BM10" i="93"/>
  <c r="BN10" i="93"/>
  <c r="BO10" i="93"/>
  <c r="BP10" i="93"/>
  <c r="BQ10" i="93"/>
  <c r="BR10" i="93"/>
  <c r="BS10" i="93"/>
  <c r="BT10" i="93"/>
  <c r="BU10" i="93"/>
  <c r="BV10" i="93"/>
  <c r="BW10" i="93"/>
  <c r="BX10" i="93"/>
  <c r="BY10" i="93"/>
  <c r="BZ10" i="93"/>
  <c r="CA10" i="93"/>
  <c r="CB10" i="93"/>
  <c r="CC10" i="93"/>
  <c r="CD10" i="93"/>
  <c r="CE10" i="93"/>
  <c r="CF10" i="93"/>
  <c r="CG10" i="93"/>
  <c r="CH10" i="93"/>
  <c r="CI10" i="93"/>
  <c r="CJ10" i="93"/>
  <c r="CK10" i="93"/>
  <c r="CL10" i="93"/>
  <c r="CM10" i="93"/>
  <c r="CN10" i="93"/>
  <c r="CO10" i="93"/>
  <c r="CP10" i="93"/>
  <c r="CQ10" i="93"/>
  <c r="CR10" i="93"/>
  <c r="CS10" i="93"/>
  <c r="CT10" i="93"/>
  <c r="CU10" i="93"/>
  <c r="BF11" i="93"/>
  <c r="BG11" i="93"/>
  <c r="BH11" i="93"/>
  <c r="BI11" i="93"/>
  <c r="BJ11" i="93"/>
  <c r="BK11" i="93"/>
  <c r="BL11" i="93"/>
  <c r="BM11" i="93"/>
  <c r="BN11" i="93"/>
  <c r="BO11" i="93"/>
  <c r="BP11" i="93"/>
  <c r="BQ11" i="93"/>
  <c r="BR11" i="93"/>
  <c r="BS11" i="93"/>
  <c r="BT11" i="93"/>
  <c r="BU11" i="93"/>
  <c r="BV11" i="93"/>
  <c r="BW11" i="93"/>
  <c r="BX11" i="93"/>
  <c r="BY11" i="93"/>
  <c r="BZ11" i="93"/>
  <c r="CA11" i="93"/>
  <c r="CB11" i="93"/>
  <c r="CC11" i="93"/>
  <c r="CD11" i="93"/>
  <c r="CE11" i="93"/>
  <c r="CF11" i="93"/>
  <c r="CG11" i="93"/>
  <c r="CH11" i="93"/>
  <c r="CI11" i="93"/>
  <c r="CJ11" i="93"/>
  <c r="CK11" i="93"/>
  <c r="CL11" i="93"/>
  <c r="CM11" i="93"/>
  <c r="CN11" i="93"/>
  <c r="CO11" i="93"/>
  <c r="CP11" i="93"/>
  <c r="CQ11" i="93"/>
  <c r="CR11" i="93"/>
  <c r="CS11" i="93"/>
  <c r="CT11" i="93"/>
  <c r="CU11" i="93"/>
  <c r="BF12" i="93"/>
  <c r="BG12" i="93"/>
  <c r="BH12" i="93"/>
  <c r="BI12" i="93"/>
  <c r="BJ12" i="93"/>
  <c r="BK12" i="93"/>
  <c r="BL12" i="93"/>
  <c r="BM12" i="93"/>
  <c r="BN12" i="93"/>
  <c r="BO12" i="93"/>
  <c r="BP12" i="93"/>
  <c r="BQ12" i="93"/>
  <c r="BR12" i="93"/>
  <c r="BS12" i="93"/>
  <c r="BT12" i="93"/>
  <c r="BU12" i="93"/>
  <c r="BV12" i="93"/>
  <c r="BW12" i="93"/>
  <c r="BX12" i="93"/>
  <c r="BY12" i="93"/>
  <c r="BZ12" i="93"/>
  <c r="CA12" i="93"/>
  <c r="CB12" i="93"/>
  <c r="CC12" i="93"/>
  <c r="CD12" i="93"/>
  <c r="CE12" i="93"/>
  <c r="CF12" i="93"/>
  <c r="CG12" i="93"/>
  <c r="CH12" i="93"/>
  <c r="CI12" i="93"/>
  <c r="CJ12" i="93"/>
  <c r="CK12" i="93"/>
  <c r="CL12" i="93"/>
  <c r="CM12" i="93"/>
  <c r="CN12" i="93"/>
  <c r="CO12" i="93"/>
  <c r="CP12" i="93"/>
  <c r="CQ12" i="93"/>
  <c r="CR12" i="93"/>
  <c r="CS12" i="93"/>
  <c r="CT12" i="93"/>
  <c r="CU12" i="93"/>
  <c r="BF13" i="93"/>
  <c r="BG13" i="93"/>
  <c r="BH13" i="93"/>
  <c r="BI13" i="93"/>
  <c r="BJ13" i="93"/>
  <c r="BK13" i="93"/>
  <c r="BL13" i="93"/>
  <c r="BM13" i="93"/>
  <c r="BN13" i="93"/>
  <c r="BO13" i="93"/>
  <c r="BP13" i="93"/>
  <c r="BQ13" i="93"/>
  <c r="BR13" i="93"/>
  <c r="BS13" i="93"/>
  <c r="BT13" i="93"/>
  <c r="BU13" i="93"/>
  <c r="BV13" i="93"/>
  <c r="BW13" i="93"/>
  <c r="BX13" i="93"/>
  <c r="BY13" i="93"/>
  <c r="BZ13" i="93"/>
  <c r="CA13" i="93"/>
  <c r="CB13" i="93"/>
  <c r="CC13" i="93"/>
  <c r="CD13" i="93"/>
  <c r="CE13" i="93"/>
  <c r="CF13" i="93"/>
  <c r="CG13" i="93"/>
  <c r="CH13" i="93"/>
  <c r="CI13" i="93"/>
  <c r="CJ13" i="93"/>
  <c r="CK13" i="93"/>
  <c r="CL13" i="93"/>
  <c r="CM13" i="93"/>
  <c r="CN13" i="93"/>
  <c r="CO13" i="93"/>
  <c r="CP13" i="93"/>
  <c r="CQ13" i="93"/>
  <c r="CR13" i="93"/>
  <c r="CS13" i="93"/>
  <c r="CT13" i="93"/>
  <c r="CU13" i="93"/>
  <c r="BF14" i="93"/>
  <c r="BG14" i="93"/>
  <c r="BH14" i="93"/>
  <c r="BI14" i="93"/>
  <c r="BJ14" i="93"/>
  <c r="BK14" i="93"/>
  <c r="BL14" i="93"/>
  <c r="BM14" i="93"/>
  <c r="BN14" i="93"/>
  <c r="BO14" i="93"/>
  <c r="BP14" i="93"/>
  <c r="BQ14" i="93"/>
  <c r="BR14" i="93"/>
  <c r="BS14" i="93"/>
  <c r="BT14" i="93"/>
  <c r="BU14" i="93"/>
  <c r="BV14" i="93"/>
  <c r="BW14" i="93"/>
  <c r="BX14" i="93"/>
  <c r="BY14" i="93"/>
  <c r="BZ14" i="93"/>
  <c r="CA14" i="93"/>
  <c r="CB14" i="93"/>
  <c r="CC14" i="93"/>
  <c r="CD14" i="93"/>
  <c r="CE14" i="93"/>
  <c r="CF14" i="93"/>
  <c r="CG14" i="93"/>
  <c r="CH14" i="93"/>
  <c r="CI14" i="93"/>
  <c r="CJ14" i="93"/>
  <c r="CK14" i="93"/>
  <c r="CL14" i="93"/>
  <c r="CM14" i="93"/>
  <c r="CN14" i="93"/>
  <c r="CO14" i="93"/>
  <c r="CP14" i="93"/>
  <c r="CQ14" i="93"/>
  <c r="CR14" i="93"/>
  <c r="CS14" i="93"/>
  <c r="CT14" i="93"/>
  <c r="CU14" i="93"/>
  <c r="BF15" i="93"/>
  <c r="BG15" i="93"/>
  <c r="BH15" i="93"/>
  <c r="BI15" i="93"/>
  <c r="BJ15" i="93"/>
  <c r="BK15" i="93"/>
  <c r="BL15" i="93"/>
  <c r="BM15" i="93"/>
  <c r="BN15" i="93"/>
  <c r="BO15" i="93"/>
  <c r="BP15" i="93"/>
  <c r="BQ15" i="93"/>
  <c r="BR15" i="93"/>
  <c r="BS15" i="93"/>
  <c r="BT15" i="93"/>
  <c r="BU15" i="93"/>
  <c r="BV15" i="93"/>
  <c r="BW15" i="93"/>
  <c r="BX15" i="93"/>
  <c r="BY15" i="93"/>
  <c r="BZ15" i="93"/>
  <c r="CA15" i="93"/>
  <c r="CB15" i="93"/>
  <c r="CC15" i="93"/>
  <c r="CD15" i="93"/>
  <c r="CE15" i="93"/>
  <c r="CF15" i="93"/>
  <c r="CG15" i="93"/>
  <c r="CH15" i="93"/>
  <c r="CI15" i="93"/>
  <c r="CJ15" i="93"/>
  <c r="CK15" i="93"/>
  <c r="CL15" i="93"/>
  <c r="CM15" i="93"/>
  <c r="CN15" i="93"/>
  <c r="CO15" i="93"/>
  <c r="CP15" i="93"/>
  <c r="CQ15" i="93"/>
  <c r="CR15" i="93"/>
  <c r="CS15" i="93"/>
  <c r="CT15" i="93"/>
  <c r="CU15" i="93"/>
  <c r="BF16" i="93"/>
  <c r="BG16" i="93"/>
  <c r="BH16" i="93"/>
  <c r="BI16" i="93"/>
  <c r="BJ16" i="93"/>
  <c r="BK16" i="93"/>
  <c r="BL16" i="93"/>
  <c r="BM16" i="93"/>
  <c r="BN16" i="93"/>
  <c r="BO16" i="93"/>
  <c r="BP16" i="93"/>
  <c r="BQ16" i="93"/>
  <c r="BR16" i="93"/>
  <c r="BS16" i="93"/>
  <c r="BT16" i="93"/>
  <c r="BU16" i="93"/>
  <c r="BV16" i="93"/>
  <c r="BW16" i="93"/>
  <c r="BX16" i="93"/>
  <c r="BY16" i="93"/>
  <c r="BZ16" i="93"/>
  <c r="CA16" i="93"/>
  <c r="CB16" i="93"/>
  <c r="CC16" i="93"/>
  <c r="CD16" i="93"/>
  <c r="CE16" i="93"/>
  <c r="CF16" i="93"/>
  <c r="CG16" i="93"/>
  <c r="CH16" i="93"/>
  <c r="CI16" i="93"/>
  <c r="CJ16" i="93"/>
  <c r="CK16" i="93"/>
  <c r="CL16" i="93"/>
  <c r="CM16" i="93"/>
  <c r="CN16" i="93"/>
  <c r="CO16" i="93"/>
  <c r="CP16" i="93"/>
  <c r="CQ16" i="93"/>
  <c r="CR16" i="93"/>
  <c r="CS16" i="93"/>
  <c r="CT16" i="93"/>
  <c r="CU16" i="93"/>
  <c r="BF17" i="93"/>
  <c r="BG17" i="93"/>
  <c r="BH17" i="93"/>
  <c r="BI17" i="93"/>
  <c r="BJ17" i="93"/>
  <c r="BK17" i="93"/>
  <c r="BL17" i="93"/>
  <c r="BM17" i="93"/>
  <c r="BN17" i="93"/>
  <c r="BO17" i="93"/>
  <c r="BP17" i="93"/>
  <c r="BQ17" i="93"/>
  <c r="BR17" i="93"/>
  <c r="BS17" i="93"/>
  <c r="BT17" i="93"/>
  <c r="BU17" i="93"/>
  <c r="BV17" i="93"/>
  <c r="BW17" i="93"/>
  <c r="BX17" i="93"/>
  <c r="BY17" i="93"/>
  <c r="BZ17" i="93"/>
  <c r="CA17" i="93"/>
  <c r="CB17" i="93"/>
  <c r="CC17" i="93"/>
  <c r="CD17" i="93"/>
  <c r="CE17" i="93"/>
  <c r="CF17" i="93"/>
  <c r="CG17" i="93"/>
  <c r="CH17" i="93"/>
  <c r="CI17" i="93"/>
  <c r="CJ17" i="93"/>
  <c r="CK17" i="93"/>
  <c r="CL17" i="93"/>
  <c r="CM17" i="93"/>
  <c r="CN17" i="93"/>
  <c r="CO17" i="93"/>
  <c r="CP17" i="93"/>
  <c r="CQ17" i="93"/>
  <c r="CR17" i="93"/>
  <c r="CS17" i="93"/>
  <c r="CT17" i="93"/>
  <c r="CU17" i="93"/>
  <c r="BF18" i="93"/>
  <c r="BG18" i="93"/>
  <c r="BH18" i="93"/>
  <c r="BI18" i="93"/>
  <c r="BJ18" i="93"/>
  <c r="BK18" i="93"/>
  <c r="BL18" i="93"/>
  <c r="BM18" i="93"/>
  <c r="BN18" i="93"/>
  <c r="BO18" i="93"/>
  <c r="BP18" i="93"/>
  <c r="BQ18" i="93"/>
  <c r="BR18" i="93"/>
  <c r="BS18" i="93"/>
  <c r="BT18" i="93"/>
  <c r="BU18" i="93"/>
  <c r="BV18" i="93"/>
  <c r="BW18" i="93"/>
  <c r="BX18" i="93"/>
  <c r="BY18" i="93"/>
  <c r="BZ18" i="93"/>
  <c r="CA18" i="93"/>
  <c r="CB18" i="93"/>
  <c r="CC18" i="93"/>
  <c r="CD18" i="93"/>
  <c r="CE18" i="93"/>
  <c r="CF18" i="93"/>
  <c r="CG18" i="93"/>
  <c r="CH18" i="93"/>
  <c r="CI18" i="93"/>
  <c r="CJ18" i="93"/>
  <c r="CK18" i="93"/>
  <c r="CL18" i="93"/>
  <c r="CM18" i="93"/>
  <c r="CN18" i="93"/>
  <c r="CO18" i="93"/>
  <c r="CP18" i="93"/>
  <c r="CQ18" i="93"/>
  <c r="CR18" i="93"/>
  <c r="CS18" i="93"/>
  <c r="CT18" i="93"/>
  <c r="CU18" i="93"/>
  <c r="BF19" i="93"/>
  <c r="BG19" i="93"/>
  <c r="BH19" i="93"/>
  <c r="BI19" i="93"/>
  <c r="BJ19" i="93"/>
  <c r="BK19" i="93"/>
  <c r="BL19" i="93"/>
  <c r="BM19" i="93"/>
  <c r="BN19" i="93"/>
  <c r="BO19" i="93"/>
  <c r="BP19" i="93"/>
  <c r="BQ19" i="93"/>
  <c r="BR19" i="93"/>
  <c r="BS19" i="93"/>
  <c r="BT19" i="93"/>
  <c r="BU19" i="93"/>
  <c r="BV19" i="93"/>
  <c r="BW19" i="93"/>
  <c r="BX19" i="93"/>
  <c r="BY19" i="93"/>
  <c r="BZ19" i="93"/>
  <c r="CA19" i="93"/>
  <c r="CB19" i="93"/>
  <c r="CC19" i="93"/>
  <c r="CD19" i="93"/>
  <c r="CE19" i="93"/>
  <c r="CF19" i="93"/>
  <c r="CG19" i="93"/>
  <c r="CH19" i="93"/>
  <c r="CI19" i="93"/>
  <c r="CJ19" i="93"/>
  <c r="CK19" i="93"/>
  <c r="CL19" i="93"/>
  <c r="CM19" i="93"/>
  <c r="CN19" i="93"/>
  <c r="CO19" i="93"/>
  <c r="CP19" i="93"/>
  <c r="CQ19" i="93"/>
  <c r="CR19" i="93"/>
  <c r="CS19" i="93"/>
  <c r="CT19" i="93"/>
  <c r="CU19" i="93"/>
  <c r="BF20" i="93"/>
  <c r="BG20" i="93"/>
  <c r="BH20" i="93"/>
  <c r="BI20" i="93"/>
  <c r="BJ20" i="93"/>
  <c r="BK20" i="93"/>
  <c r="BL20" i="93"/>
  <c r="BM20" i="93"/>
  <c r="BN20" i="93"/>
  <c r="BO20" i="93"/>
  <c r="BP20" i="93"/>
  <c r="BQ20" i="93"/>
  <c r="BR20" i="93"/>
  <c r="BS20" i="93"/>
  <c r="BT20" i="93"/>
  <c r="BU20" i="93"/>
  <c r="BV20" i="93"/>
  <c r="BW20" i="93"/>
  <c r="BX20" i="93"/>
  <c r="BY20" i="93"/>
  <c r="BZ20" i="93"/>
  <c r="CA20" i="93"/>
  <c r="CB20" i="93"/>
  <c r="CC20" i="93"/>
  <c r="CD20" i="93"/>
  <c r="CE20" i="93"/>
  <c r="CF20" i="93"/>
  <c r="CG20" i="93"/>
  <c r="CH20" i="93"/>
  <c r="CI20" i="93"/>
  <c r="CJ20" i="93"/>
  <c r="CK20" i="93"/>
  <c r="CL20" i="93"/>
  <c r="CM20" i="93"/>
  <c r="CN20" i="93"/>
  <c r="CO20" i="93"/>
  <c r="CP20" i="93"/>
  <c r="CQ20" i="93"/>
  <c r="CR20" i="93"/>
  <c r="CS20" i="93"/>
  <c r="CT20" i="93"/>
  <c r="CU20" i="93"/>
  <c r="BF21" i="93"/>
  <c r="BG21" i="93"/>
  <c r="BH21" i="93"/>
  <c r="BI21" i="93"/>
  <c r="BJ21" i="93"/>
  <c r="BK21" i="93"/>
  <c r="BL21" i="93"/>
  <c r="BM21" i="93"/>
  <c r="BN21" i="93"/>
  <c r="BO21" i="93"/>
  <c r="BP21" i="93"/>
  <c r="BQ21" i="93"/>
  <c r="BR21" i="93"/>
  <c r="BS21" i="93"/>
  <c r="BT21" i="93"/>
  <c r="BU21" i="93"/>
  <c r="BV21" i="93"/>
  <c r="BW21" i="93"/>
  <c r="BX21" i="93"/>
  <c r="BY21" i="93"/>
  <c r="BZ21" i="93"/>
  <c r="CA21" i="93"/>
  <c r="CB21" i="93"/>
  <c r="CC21" i="93"/>
  <c r="CD21" i="93"/>
  <c r="CE21" i="93"/>
  <c r="CF21" i="93"/>
  <c r="CG21" i="93"/>
  <c r="CH21" i="93"/>
  <c r="CI21" i="93"/>
  <c r="CJ21" i="93"/>
  <c r="CK21" i="93"/>
  <c r="CL21" i="93"/>
  <c r="CM21" i="93"/>
  <c r="CN21" i="93"/>
  <c r="CO21" i="93"/>
  <c r="CP21" i="93"/>
  <c r="CQ21" i="93"/>
  <c r="CR21" i="93"/>
  <c r="CS21" i="93"/>
  <c r="CT21" i="93"/>
  <c r="CU21" i="93"/>
  <c r="BF22" i="93"/>
  <c r="BG22" i="93"/>
  <c r="BH22" i="93"/>
  <c r="BI22" i="93"/>
  <c r="BJ22" i="93"/>
  <c r="BK22" i="93"/>
  <c r="BL22" i="93"/>
  <c r="BM22" i="93"/>
  <c r="BN22" i="93"/>
  <c r="BO22" i="93"/>
  <c r="BP22" i="93"/>
  <c r="BQ22" i="93"/>
  <c r="BR22" i="93"/>
  <c r="BS22" i="93"/>
  <c r="BT22" i="93"/>
  <c r="BU22" i="93"/>
  <c r="BV22" i="93"/>
  <c r="BW22" i="93"/>
  <c r="BX22" i="93"/>
  <c r="BY22" i="93"/>
  <c r="BZ22" i="93"/>
  <c r="CA22" i="93"/>
  <c r="CB22" i="93"/>
  <c r="CC22" i="93"/>
  <c r="CD22" i="93"/>
  <c r="CE22" i="93"/>
  <c r="CF22" i="93"/>
  <c r="CG22" i="93"/>
  <c r="CH22" i="93"/>
  <c r="CI22" i="93"/>
  <c r="CJ22" i="93"/>
  <c r="CK22" i="93"/>
  <c r="CL22" i="93"/>
  <c r="CM22" i="93"/>
  <c r="CN22" i="93"/>
  <c r="CO22" i="93"/>
  <c r="CP22" i="93"/>
  <c r="CQ22" i="93"/>
  <c r="CR22" i="93"/>
  <c r="CS22" i="93"/>
  <c r="CT22" i="93"/>
  <c r="CU22" i="93"/>
  <c r="BF23" i="93"/>
  <c r="BG23" i="93"/>
  <c r="BH23" i="93"/>
  <c r="BI23" i="93"/>
  <c r="BJ23" i="93"/>
  <c r="BK23" i="93"/>
  <c r="BL23" i="93"/>
  <c r="BM23" i="93"/>
  <c r="BN23" i="93"/>
  <c r="BO23" i="93"/>
  <c r="BP23" i="93"/>
  <c r="BQ23" i="93"/>
  <c r="BR23" i="93"/>
  <c r="BS23" i="93"/>
  <c r="BT23" i="93"/>
  <c r="BU23" i="93"/>
  <c r="BV23" i="93"/>
  <c r="BW23" i="93"/>
  <c r="BX23" i="93"/>
  <c r="BY23" i="93"/>
  <c r="BZ23" i="93"/>
  <c r="CA23" i="93"/>
  <c r="CB23" i="93"/>
  <c r="CC23" i="93"/>
  <c r="CD23" i="93"/>
  <c r="CE23" i="93"/>
  <c r="CF23" i="93"/>
  <c r="CG23" i="93"/>
  <c r="CH23" i="93"/>
  <c r="CI23" i="93"/>
  <c r="CJ23" i="93"/>
  <c r="CK23" i="93"/>
  <c r="CL23" i="93"/>
  <c r="CM23" i="93"/>
  <c r="CN23" i="93"/>
  <c r="CO23" i="93"/>
  <c r="CP23" i="93"/>
  <c r="CQ23" i="93"/>
  <c r="CR23" i="93"/>
  <c r="CS23" i="93"/>
  <c r="CT23" i="93"/>
  <c r="CU23" i="93"/>
  <c r="BF24" i="93"/>
  <c r="BG24" i="93"/>
  <c r="BH24" i="93"/>
  <c r="BI24" i="93"/>
  <c r="BJ24" i="93"/>
  <c r="BK24" i="93"/>
  <c r="BL24" i="93"/>
  <c r="BM24" i="93"/>
  <c r="BN24" i="93"/>
  <c r="BO24" i="93"/>
  <c r="BP24" i="93"/>
  <c r="BQ24" i="93"/>
  <c r="BR24" i="93"/>
  <c r="BS24" i="93"/>
  <c r="BT24" i="93"/>
  <c r="BU24" i="93"/>
  <c r="BV24" i="93"/>
  <c r="BW24" i="93"/>
  <c r="BX24" i="93"/>
  <c r="BY24" i="93"/>
  <c r="BZ24" i="93"/>
  <c r="CA24" i="93"/>
  <c r="CB24" i="93"/>
  <c r="CC24" i="93"/>
  <c r="CD24" i="93"/>
  <c r="CE24" i="93"/>
  <c r="CF24" i="93"/>
  <c r="CG24" i="93"/>
  <c r="CH24" i="93"/>
  <c r="CI24" i="93"/>
  <c r="CJ24" i="93"/>
  <c r="CK24" i="93"/>
  <c r="CL24" i="93"/>
  <c r="CM24" i="93"/>
  <c r="CN24" i="93"/>
  <c r="CO24" i="93"/>
  <c r="CP24" i="93"/>
  <c r="CQ24" i="93"/>
  <c r="CR24" i="93"/>
  <c r="CS24" i="93"/>
  <c r="CT24" i="93"/>
  <c r="CU24" i="93"/>
  <c r="BF25" i="93"/>
  <c r="BG25" i="93"/>
  <c r="BH25" i="93"/>
  <c r="BI25" i="93"/>
  <c r="BJ25" i="93"/>
  <c r="BK25" i="93"/>
  <c r="BL25" i="93"/>
  <c r="BM25" i="93"/>
  <c r="BN25" i="93"/>
  <c r="BO25" i="93"/>
  <c r="BP25" i="93"/>
  <c r="BQ25" i="93"/>
  <c r="BR25" i="93"/>
  <c r="BS25" i="93"/>
  <c r="BT25" i="93"/>
  <c r="BU25" i="93"/>
  <c r="BV25" i="93"/>
  <c r="BW25" i="93"/>
  <c r="BX25" i="93"/>
  <c r="BY25" i="93"/>
  <c r="BZ25" i="93"/>
  <c r="CA25" i="93"/>
  <c r="CB25" i="93"/>
  <c r="CC25" i="93"/>
  <c r="CD25" i="93"/>
  <c r="CE25" i="93"/>
  <c r="CF25" i="93"/>
  <c r="CG25" i="93"/>
  <c r="CH25" i="93"/>
  <c r="CI25" i="93"/>
  <c r="CJ25" i="93"/>
  <c r="CK25" i="93"/>
  <c r="CL25" i="93"/>
  <c r="CM25" i="93"/>
  <c r="CN25" i="93"/>
  <c r="CO25" i="93"/>
  <c r="CP25" i="93"/>
  <c r="CQ25" i="93"/>
  <c r="CR25" i="93"/>
  <c r="CS25" i="93"/>
  <c r="CT25" i="93"/>
  <c r="CU25" i="93"/>
  <c r="BF26" i="93"/>
  <c r="BG26" i="93"/>
  <c r="BH26" i="93"/>
  <c r="BI26" i="93"/>
  <c r="BJ26" i="93"/>
  <c r="BK26" i="93"/>
  <c r="BL26" i="93"/>
  <c r="BM26" i="93"/>
  <c r="BN26" i="93"/>
  <c r="BO26" i="93"/>
  <c r="BP26" i="93"/>
  <c r="BQ26" i="93"/>
  <c r="BR26" i="93"/>
  <c r="BS26" i="93"/>
  <c r="BT26" i="93"/>
  <c r="BU26" i="93"/>
  <c r="BV26" i="93"/>
  <c r="BW26" i="93"/>
  <c r="BX26" i="93"/>
  <c r="BY26" i="93"/>
  <c r="BZ26" i="93"/>
  <c r="CA26" i="93"/>
  <c r="CB26" i="93"/>
  <c r="CC26" i="93"/>
  <c r="CD26" i="93"/>
  <c r="CE26" i="93"/>
  <c r="CF26" i="93"/>
  <c r="CG26" i="93"/>
  <c r="CH26" i="93"/>
  <c r="CI26" i="93"/>
  <c r="CJ26" i="93"/>
  <c r="CK26" i="93"/>
  <c r="CL26" i="93"/>
  <c r="CM26" i="93"/>
  <c r="CN26" i="93"/>
  <c r="CO26" i="93"/>
  <c r="CP26" i="93"/>
  <c r="CQ26" i="93"/>
  <c r="CR26" i="93"/>
  <c r="CS26" i="93"/>
  <c r="CT26" i="93"/>
  <c r="CU26" i="93"/>
  <c r="BF27" i="93"/>
  <c r="BG27" i="93"/>
  <c r="BH27" i="93"/>
  <c r="BI27" i="93"/>
  <c r="BJ27" i="93"/>
  <c r="BK27" i="93"/>
  <c r="BL27" i="93"/>
  <c r="BM27" i="93"/>
  <c r="BN27" i="93"/>
  <c r="BO27" i="93"/>
  <c r="BP27" i="93"/>
  <c r="BQ27" i="93"/>
  <c r="BR27" i="93"/>
  <c r="BS27" i="93"/>
  <c r="BT27" i="93"/>
  <c r="BU27" i="93"/>
  <c r="BV27" i="93"/>
  <c r="BW27" i="93"/>
  <c r="BX27" i="93"/>
  <c r="BY27" i="93"/>
  <c r="BZ27" i="93"/>
  <c r="CA27" i="93"/>
  <c r="CB27" i="93"/>
  <c r="CC27" i="93"/>
  <c r="CD27" i="93"/>
  <c r="CE27" i="93"/>
  <c r="CF27" i="93"/>
  <c r="CG27" i="93"/>
  <c r="CH27" i="93"/>
  <c r="CI27" i="93"/>
  <c r="CJ27" i="93"/>
  <c r="CK27" i="93"/>
  <c r="CL27" i="93"/>
  <c r="CM27" i="93"/>
  <c r="CN27" i="93"/>
  <c r="CO27" i="93"/>
  <c r="CP27" i="93"/>
  <c r="CQ27" i="93"/>
  <c r="CR27" i="93"/>
  <c r="CS27" i="93"/>
  <c r="CT27" i="93"/>
  <c r="CU27" i="93"/>
  <c r="BF28" i="93"/>
  <c r="BG28" i="93"/>
  <c r="BH28" i="93"/>
  <c r="BI28" i="93"/>
  <c r="BJ28" i="93"/>
  <c r="BK28" i="93"/>
  <c r="BL28" i="93"/>
  <c r="BM28" i="93"/>
  <c r="BN28" i="93"/>
  <c r="BO28" i="93"/>
  <c r="BP28" i="93"/>
  <c r="BQ28" i="93"/>
  <c r="BR28" i="93"/>
  <c r="BS28" i="93"/>
  <c r="BT28" i="93"/>
  <c r="BU28" i="93"/>
  <c r="BV28" i="93"/>
  <c r="BW28" i="93"/>
  <c r="BX28" i="93"/>
  <c r="BY28" i="93"/>
  <c r="BZ28" i="93"/>
  <c r="CA28" i="93"/>
  <c r="CB28" i="93"/>
  <c r="CC28" i="93"/>
  <c r="CD28" i="93"/>
  <c r="CE28" i="93"/>
  <c r="CF28" i="93"/>
  <c r="CG28" i="93"/>
  <c r="CH28" i="93"/>
  <c r="CI28" i="93"/>
  <c r="CJ28" i="93"/>
  <c r="CK28" i="93"/>
  <c r="CL28" i="93"/>
  <c r="CM28" i="93"/>
  <c r="CN28" i="93"/>
  <c r="CO28" i="93"/>
  <c r="CP28" i="93"/>
  <c r="CQ28" i="93"/>
  <c r="CR28" i="93"/>
  <c r="CS28" i="93"/>
  <c r="CT28" i="93"/>
  <c r="CU28" i="93"/>
  <c r="BF29" i="93"/>
  <c r="BG29" i="93"/>
  <c r="BH29" i="93"/>
  <c r="BI29" i="93"/>
  <c r="BJ29" i="93"/>
  <c r="BK29" i="93"/>
  <c r="BL29" i="93"/>
  <c r="BM29" i="93"/>
  <c r="BN29" i="93"/>
  <c r="BO29" i="93"/>
  <c r="BP29" i="93"/>
  <c r="BQ29" i="93"/>
  <c r="BR29" i="93"/>
  <c r="BS29" i="93"/>
  <c r="BT29" i="93"/>
  <c r="BU29" i="93"/>
  <c r="BV29" i="93"/>
  <c r="BW29" i="93"/>
  <c r="BX29" i="93"/>
  <c r="BY29" i="93"/>
  <c r="BZ29" i="93"/>
  <c r="CA29" i="93"/>
  <c r="CB29" i="93"/>
  <c r="CC29" i="93"/>
  <c r="CD29" i="93"/>
  <c r="CE29" i="93"/>
  <c r="CF29" i="93"/>
  <c r="CG29" i="93"/>
  <c r="CH29" i="93"/>
  <c r="CI29" i="93"/>
  <c r="CJ29" i="93"/>
  <c r="CK29" i="93"/>
  <c r="CL29" i="93"/>
  <c r="CM29" i="93"/>
  <c r="CN29" i="93"/>
  <c r="CO29" i="93"/>
  <c r="CP29" i="93"/>
  <c r="CQ29" i="93"/>
  <c r="CR29" i="93"/>
  <c r="CS29" i="93"/>
  <c r="CT29" i="93"/>
  <c r="CU29" i="93"/>
  <c r="BF30" i="93"/>
  <c r="BG30" i="93"/>
  <c r="BH30" i="93"/>
  <c r="BI30" i="93"/>
  <c r="BJ30" i="93"/>
  <c r="BK30" i="93"/>
  <c r="BL30" i="93"/>
  <c r="BM30" i="93"/>
  <c r="BN30" i="93"/>
  <c r="BO30" i="93"/>
  <c r="BP30" i="93"/>
  <c r="BQ30" i="93"/>
  <c r="BR30" i="93"/>
  <c r="BS30" i="93"/>
  <c r="BT30" i="93"/>
  <c r="BU30" i="93"/>
  <c r="BV30" i="93"/>
  <c r="BW30" i="93"/>
  <c r="BX30" i="93"/>
  <c r="BY30" i="93"/>
  <c r="BZ30" i="93"/>
  <c r="CA30" i="93"/>
  <c r="CB30" i="93"/>
  <c r="CC30" i="93"/>
  <c r="CD30" i="93"/>
  <c r="CE30" i="93"/>
  <c r="CF30" i="93"/>
  <c r="CG30" i="93"/>
  <c r="CH30" i="93"/>
  <c r="CI30" i="93"/>
  <c r="CJ30" i="93"/>
  <c r="CK30" i="93"/>
  <c r="CL30" i="93"/>
  <c r="CM30" i="93"/>
  <c r="CN30" i="93"/>
  <c r="CO30" i="93"/>
  <c r="CP30" i="93"/>
  <c r="CQ30" i="93"/>
  <c r="CR30" i="93"/>
  <c r="CS30" i="93"/>
  <c r="CT30" i="93"/>
  <c r="CU30" i="93"/>
  <c r="BF31" i="93"/>
  <c r="BG31" i="93"/>
  <c r="BH31" i="93"/>
  <c r="BI31" i="93"/>
  <c r="BJ31" i="93"/>
  <c r="BK31" i="93"/>
  <c r="BL31" i="93"/>
  <c r="BM31" i="93"/>
  <c r="BN31" i="93"/>
  <c r="BO31" i="93"/>
  <c r="BP31" i="93"/>
  <c r="BQ31" i="93"/>
  <c r="BR31" i="93"/>
  <c r="BS31" i="93"/>
  <c r="BT31" i="93"/>
  <c r="BU31" i="93"/>
  <c r="BV31" i="93"/>
  <c r="BW31" i="93"/>
  <c r="BX31" i="93"/>
  <c r="BY31" i="93"/>
  <c r="BZ31" i="93"/>
  <c r="CA31" i="93"/>
  <c r="CB31" i="93"/>
  <c r="CC31" i="93"/>
  <c r="CD31" i="93"/>
  <c r="CE31" i="93"/>
  <c r="CF31" i="93"/>
  <c r="CG31" i="93"/>
  <c r="CH31" i="93"/>
  <c r="CI31" i="93"/>
  <c r="CJ31" i="93"/>
  <c r="CK31" i="93"/>
  <c r="CL31" i="93"/>
  <c r="CM31" i="93"/>
  <c r="CN31" i="93"/>
  <c r="CO31" i="93"/>
  <c r="CP31" i="93"/>
  <c r="CQ31" i="93"/>
  <c r="CR31" i="93"/>
  <c r="CS31" i="93"/>
  <c r="CT31" i="93"/>
  <c r="CU31" i="93"/>
  <c r="BF32" i="93"/>
  <c r="BG32" i="93"/>
  <c r="BH32" i="93"/>
  <c r="BI32" i="93"/>
  <c r="BJ32" i="93"/>
  <c r="BK32" i="93"/>
  <c r="BL32" i="93"/>
  <c r="BM32" i="93"/>
  <c r="BN32" i="93"/>
  <c r="BO32" i="93"/>
  <c r="BP32" i="93"/>
  <c r="BQ32" i="93"/>
  <c r="BR32" i="93"/>
  <c r="BS32" i="93"/>
  <c r="BT32" i="93"/>
  <c r="BU32" i="93"/>
  <c r="BV32" i="93"/>
  <c r="BW32" i="93"/>
  <c r="BX32" i="93"/>
  <c r="BY32" i="93"/>
  <c r="BZ32" i="93"/>
  <c r="CA32" i="93"/>
  <c r="CB32" i="93"/>
  <c r="CC32" i="93"/>
  <c r="CD32" i="93"/>
  <c r="CE32" i="93"/>
  <c r="CF32" i="93"/>
  <c r="CG32" i="93"/>
  <c r="CH32" i="93"/>
  <c r="CI32" i="93"/>
  <c r="CJ32" i="93"/>
  <c r="CK32" i="93"/>
  <c r="CL32" i="93"/>
  <c r="CM32" i="93"/>
  <c r="CN32" i="93"/>
  <c r="CO32" i="93"/>
  <c r="CP32" i="93"/>
  <c r="CQ32" i="93"/>
  <c r="CR32" i="93"/>
  <c r="CS32" i="93"/>
  <c r="CT32" i="93"/>
  <c r="CU32" i="93"/>
  <c r="BF33" i="93"/>
  <c r="BG33" i="93"/>
  <c r="BH33" i="93"/>
  <c r="BI33" i="93"/>
  <c r="BJ33" i="93"/>
  <c r="BK33" i="93"/>
  <c r="BL33" i="93"/>
  <c r="BM33" i="93"/>
  <c r="BN33" i="93"/>
  <c r="BO33" i="93"/>
  <c r="BP33" i="93"/>
  <c r="BQ33" i="93"/>
  <c r="BR33" i="93"/>
  <c r="BS33" i="93"/>
  <c r="BT33" i="93"/>
  <c r="BU33" i="93"/>
  <c r="BV33" i="93"/>
  <c r="BW33" i="93"/>
  <c r="BX33" i="93"/>
  <c r="BY33" i="93"/>
  <c r="BZ33" i="93"/>
  <c r="CA33" i="93"/>
  <c r="CB33" i="93"/>
  <c r="CC33" i="93"/>
  <c r="CD33" i="93"/>
  <c r="CE33" i="93"/>
  <c r="CF33" i="93"/>
  <c r="CG33" i="93"/>
  <c r="CH33" i="93"/>
  <c r="CI33" i="93"/>
  <c r="CJ33" i="93"/>
  <c r="CK33" i="93"/>
  <c r="CL33" i="93"/>
  <c r="CM33" i="93"/>
  <c r="CN33" i="93"/>
  <c r="CO33" i="93"/>
  <c r="CP33" i="93"/>
  <c r="CQ33" i="93"/>
  <c r="CR33" i="93"/>
  <c r="CS33" i="93"/>
  <c r="CT33" i="93"/>
  <c r="CU33" i="93"/>
  <c r="BF34" i="93"/>
  <c r="BG34" i="93"/>
  <c r="BH34" i="93"/>
  <c r="BI34" i="93"/>
  <c r="BJ34" i="93"/>
  <c r="BK34" i="93"/>
  <c r="BL34" i="93"/>
  <c r="BM34" i="93"/>
  <c r="BN34" i="93"/>
  <c r="BO34" i="93"/>
  <c r="BP34" i="93"/>
  <c r="BQ34" i="93"/>
  <c r="BR34" i="93"/>
  <c r="BS34" i="93"/>
  <c r="BT34" i="93"/>
  <c r="BU34" i="93"/>
  <c r="BV34" i="93"/>
  <c r="BW34" i="93"/>
  <c r="BX34" i="93"/>
  <c r="BY34" i="93"/>
  <c r="BZ34" i="93"/>
  <c r="CA34" i="93"/>
  <c r="CB34" i="93"/>
  <c r="CC34" i="93"/>
  <c r="CD34" i="93"/>
  <c r="CE34" i="93"/>
  <c r="CF34" i="93"/>
  <c r="CG34" i="93"/>
  <c r="CH34" i="93"/>
  <c r="CI34" i="93"/>
  <c r="CJ34" i="93"/>
  <c r="CK34" i="93"/>
  <c r="CL34" i="93"/>
  <c r="CM34" i="93"/>
  <c r="CN34" i="93"/>
  <c r="CO34" i="93"/>
  <c r="CP34" i="93"/>
  <c r="CQ34" i="93"/>
  <c r="CR34" i="93"/>
  <c r="CS34" i="93"/>
  <c r="CT34" i="93"/>
  <c r="CU34" i="93"/>
  <c r="BF35" i="93"/>
  <c r="BG35" i="93"/>
  <c r="BH35" i="93"/>
  <c r="BI35" i="93"/>
  <c r="BJ35" i="93"/>
  <c r="BK35" i="93"/>
  <c r="BL35" i="93"/>
  <c r="BM35" i="93"/>
  <c r="BN35" i="93"/>
  <c r="BO35" i="93"/>
  <c r="BP35" i="93"/>
  <c r="BQ35" i="93"/>
  <c r="BR35" i="93"/>
  <c r="BS35" i="93"/>
  <c r="BT35" i="93"/>
  <c r="BU35" i="93"/>
  <c r="BV35" i="93"/>
  <c r="BW35" i="93"/>
  <c r="BX35" i="93"/>
  <c r="BY35" i="93"/>
  <c r="BZ35" i="93"/>
  <c r="CA35" i="93"/>
  <c r="CB35" i="93"/>
  <c r="CC35" i="93"/>
  <c r="CD35" i="93"/>
  <c r="CE35" i="93"/>
  <c r="CF35" i="93"/>
  <c r="CG35" i="93"/>
  <c r="CH35" i="93"/>
  <c r="CI35" i="93"/>
  <c r="CJ35" i="93"/>
  <c r="CK35" i="93"/>
  <c r="CL35" i="93"/>
  <c r="CM35" i="93"/>
  <c r="CN35" i="93"/>
  <c r="CO35" i="93"/>
  <c r="CP35" i="93"/>
  <c r="CQ35" i="93"/>
  <c r="CR35" i="93"/>
  <c r="CS35" i="93"/>
  <c r="CT35" i="93"/>
  <c r="CU35" i="93"/>
  <c r="BF36" i="93"/>
  <c r="BG36" i="93"/>
  <c r="BH36" i="93"/>
  <c r="BI36" i="93"/>
  <c r="BJ36" i="93"/>
  <c r="BK36" i="93"/>
  <c r="BL36" i="93"/>
  <c r="BM36" i="93"/>
  <c r="BN36" i="93"/>
  <c r="BO36" i="93"/>
  <c r="BP36" i="93"/>
  <c r="BQ36" i="93"/>
  <c r="BR36" i="93"/>
  <c r="BS36" i="93"/>
  <c r="BT36" i="93"/>
  <c r="BU36" i="93"/>
  <c r="BV36" i="93"/>
  <c r="BW36" i="93"/>
  <c r="BX36" i="93"/>
  <c r="BY36" i="93"/>
  <c r="BZ36" i="93"/>
  <c r="CA36" i="93"/>
  <c r="CB36" i="93"/>
  <c r="CC36" i="93"/>
  <c r="CD36" i="93"/>
  <c r="CE36" i="93"/>
  <c r="CF36" i="93"/>
  <c r="CG36" i="93"/>
  <c r="CH36" i="93"/>
  <c r="CI36" i="93"/>
  <c r="CJ36" i="93"/>
  <c r="CK36" i="93"/>
  <c r="CL36" i="93"/>
  <c r="CM36" i="93"/>
  <c r="CN36" i="93"/>
  <c r="CO36" i="93"/>
  <c r="CP36" i="93"/>
  <c r="CQ36" i="93"/>
  <c r="CR36" i="93"/>
  <c r="CS36" i="93"/>
  <c r="CT36" i="93"/>
  <c r="CU36" i="93"/>
  <c r="BF37" i="93"/>
  <c r="BG37" i="93"/>
  <c r="BH37" i="93"/>
  <c r="BI37" i="93"/>
  <c r="BJ37" i="93"/>
  <c r="BK37" i="93"/>
  <c r="BL37" i="93"/>
  <c r="BM37" i="93"/>
  <c r="BN37" i="93"/>
  <c r="BO37" i="93"/>
  <c r="BP37" i="93"/>
  <c r="BQ37" i="93"/>
  <c r="BR37" i="93"/>
  <c r="BS37" i="93"/>
  <c r="BT37" i="93"/>
  <c r="BU37" i="93"/>
  <c r="BV37" i="93"/>
  <c r="BW37" i="93"/>
  <c r="BX37" i="93"/>
  <c r="BY37" i="93"/>
  <c r="BZ37" i="93"/>
  <c r="CA37" i="93"/>
  <c r="CB37" i="93"/>
  <c r="CC37" i="93"/>
  <c r="CD37" i="93"/>
  <c r="CE37" i="93"/>
  <c r="CF37" i="93"/>
  <c r="CG37" i="93"/>
  <c r="CH37" i="93"/>
  <c r="CI37" i="93"/>
  <c r="CJ37" i="93"/>
  <c r="CK37" i="93"/>
  <c r="CL37" i="93"/>
  <c r="CM37" i="93"/>
  <c r="CN37" i="93"/>
  <c r="CO37" i="93"/>
  <c r="CP37" i="93"/>
  <c r="CQ37" i="93"/>
  <c r="CR37" i="93"/>
  <c r="CS37" i="93"/>
  <c r="CT37" i="93"/>
  <c r="CU37" i="93"/>
  <c r="BF38" i="93"/>
  <c r="BG38" i="93"/>
  <c r="BH38" i="93"/>
  <c r="BI38" i="93"/>
  <c r="BJ38" i="93"/>
  <c r="BK38" i="93"/>
  <c r="BL38" i="93"/>
  <c r="BM38" i="93"/>
  <c r="BN38" i="93"/>
  <c r="BO38" i="93"/>
  <c r="BP38" i="93"/>
  <c r="BQ38" i="93"/>
  <c r="BR38" i="93"/>
  <c r="BS38" i="93"/>
  <c r="BT38" i="93"/>
  <c r="BU38" i="93"/>
  <c r="BV38" i="93"/>
  <c r="BW38" i="93"/>
  <c r="BX38" i="93"/>
  <c r="BY38" i="93"/>
  <c r="BZ38" i="93"/>
  <c r="CA38" i="93"/>
  <c r="CB38" i="93"/>
  <c r="CC38" i="93"/>
  <c r="CD38" i="93"/>
  <c r="CE38" i="93"/>
  <c r="CF38" i="93"/>
  <c r="CG38" i="93"/>
  <c r="CH38" i="93"/>
  <c r="CI38" i="93"/>
  <c r="CJ38" i="93"/>
  <c r="CK38" i="93"/>
  <c r="CL38" i="93"/>
  <c r="CM38" i="93"/>
  <c r="CN38" i="93"/>
  <c r="CO38" i="93"/>
  <c r="CP38" i="93"/>
  <c r="CQ38" i="93"/>
  <c r="CR38" i="93"/>
  <c r="CS38" i="93"/>
  <c r="CT38" i="93"/>
  <c r="CU38" i="93"/>
  <c r="BF39" i="93"/>
  <c r="BG39" i="93"/>
  <c r="BH39" i="93"/>
  <c r="BI39" i="93"/>
  <c r="BJ39" i="93"/>
  <c r="BK39" i="93"/>
  <c r="BL39" i="93"/>
  <c r="BM39" i="93"/>
  <c r="BN39" i="93"/>
  <c r="BO39" i="93"/>
  <c r="BP39" i="93"/>
  <c r="BQ39" i="93"/>
  <c r="BR39" i="93"/>
  <c r="BS39" i="93"/>
  <c r="BT39" i="93"/>
  <c r="BU39" i="93"/>
  <c r="BV39" i="93"/>
  <c r="BW39" i="93"/>
  <c r="BX39" i="93"/>
  <c r="BY39" i="93"/>
  <c r="BZ39" i="93"/>
  <c r="CA39" i="93"/>
  <c r="CB39" i="93"/>
  <c r="CC39" i="93"/>
  <c r="CD39" i="93"/>
  <c r="CE39" i="93"/>
  <c r="CF39" i="93"/>
  <c r="CG39" i="93"/>
  <c r="CH39" i="93"/>
  <c r="CI39" i="93"/>
  <c r="CJ39" i="93"/>
  <c r="CK39" i="93"/>
  <c r="CL39" i="93"/>
  <c r="CM39" i="93"/>
  <c r="CN39" i="93"/>
  <c r="CO39" i="93"/>
  <c r="CP39" i="93"/>
  <c r="CQ39" i="93"/>
  <c r="CR39" i="93"/>
  <c r="CS39" i="93"/>
  <c r="CT39" i="93"/>
  <c r="CU39" i="93"/>
  <c r="BF40" i="93"/>
  <c r="BG40" i="93"/>
  <c r="BH40" i="93"/>
  <c r="BI40" i="93"/>
  <c r="BJ40" i="93"/>
  <c r="BK40" i="93"/>
  <c r="BL40" i="93"/>
  <c r="BM40" i="93"/>
  <c r="BN40" i="93"/>
  <c r="BO40" i="93"/>
  <c r="BP40" i="93"/>
  <c r="BQ40" i="93"/>
  <c r="BR40" i="93"/>
  <c r="BS40" i="93"/>
  <c r="BT40" i="93"/>
  <c r="BU40" i="93"/>
  <c r="BV40" i="93"/>
  <c r="BW40" i="93"/>
  <c r="BX40" i="93"/>
  <c r="BY40" i="93"/>
  <c r="BZ40" i="93"/>
  <c r="CA40" i="93"/>
  <c r="CB40" i="93"/>
  <c r="CC40" i="93"/>
  <c r="CD40" i="93"/>
  <c r="CE40" i="93"/>
  <c r="CF40" i="93"/>
  <c r="CG40" i="93"/>
  <c r="CH40" i="93"/>
  <c r="CI40" i="93"/>
  <c r="CJ40" i="93"/>
  <c r="CK40" i="93"/>
  <c r="CL40" i="93"/>
  <c r="CM40" i="93"/>
  <c r="CN40" i="93"/>
  <c r="CO40" i="93"/>
  <c r="CP40" i="93"/>
  <c r="CQ40" i="93"/>
  <c r="CR40" i="93"/>
  <c r="CS40" i="93"/>
  <c r="CT40" i="93"/>
  <c r="CU40" i="93"/>
  <c r="BF41" i="93"/>
  <c r="BG41" i="93"/>
  <c r="BH41" i="93"/>
  <c r="BI41" i="93"/>
  <c r="BJ41" i="93"/>
  <c r="BK41" i="93"/>
  <c r="BL41" i="93"/>
  <c r="BM41" i="93"/>
  <c r="BN41" i="93"/>
  <c r="BO41" i="93"/>
  <c r="BP41" i="93"/>
  <c r="BQ41" i="93"/>
  <c r="BR41" i="93"/>
  <c r="BS41" i="93"/>
  <c r="BT41" i="93"/>
  <c r="BU41" i="93"/>
  <c r="BV41" i="93"/>
  <c r="BW41" i="93"/>
  <c r="BX41" i="93"/>
  <c r="BY41" i="93"/>
  <c r="BZ41" i="93"/>
  <c r="CA41" i="93"/>
  <c r="CB41" i="93"/>
  <c r="CC41" i="93"/>
  <c r="CD41" i="93"/>
  <c r="CE41" i="93"/>
  <c r="CF41" i="93"/>
  <c r="CG41" i="93"/>
  <c r="CH41" i="93"/>
  <c r="CI41" i="93"/>
  <c r="CJ41" i="93"/>
  <c r="CK41" i="93"/>
  <c r="CL41" i="93"/>
  <c r="CM41" i="93"/>
  <c r="CN41" i="93"/>
  <c r="CO41" i="93"/>
  <c r="CP41" i="93"/>
  <c r="CQ41" i="93"/>
  <c r="CR41" i="93"/>
  <c r="CS41" i="93"/>
  <c r="CT41" i="93"/>
  <c r="CU41" i="93"/>
  <c r="BF42" i="93"/>
  <c r="BG42" i="93"/>
  <c r="BH42" i="93"/>
  <c r="BI42" i="93"/>
  <c r="BJ42" i="93"/>
  <c r="BK42" i="93"/>
  <c r="BL42" i="93"/>
  <c r="BM42" i="93"/>
  <c r="BN42" i="93"/>
  <c r="BO42" i="93"/>
  <c r="BP42" i="93"/>
  <c r="BQ42" i="93"/>
  <c r="BR42" i="93"/>
  <c r="BS42" i="93"/>
  <c r="BT42" i="93"/>
  <c r="BU42" i="93"/>
  <c r="BV42" i="93"/>
  <c r="BW42" i="93"/>
  <c r="BX42" i="93"/>
  <c r="BY42" i="93"/>
  <c r="BZ42" i="93"/>
  <c r="CA42" i="93"/>
  <c r="CB42" i="93"/>
  <c r="CC42" i="93"/>
  <c r="CD42" i="93"/>
  <c r="CE42" i="93"/>
  <c r="CF42" i="93"/>
  <c r="CG42" i="93"/>
  <c r="CH42" i="93"/>
  <c r="CI42" i="93"/>
  <c r="CJ42" i="93"/>
  <c r="CK42" i="93"/>
  <c r="CL42" i="93"/>
  <c r="CM42" i="93"/>
  <c r="CN42" i="93"/>
  <c r="CO42" i="93"/>
  <c r="CP42" i="93"/>
  <c r="CQ42" i="93"/>
  <c r="CR42" i="93"/>
  <c r="CS42" i="93"/>
  <c r="CT42" i="93"/>
  <c r="CU42" i="93"/>
  <c r="BF43" i="93"/>
  <c r="BG43" i="93"/>
  <c r="BH43" i="93"/>
  <c r="BI43" i="93"/>
  <c r="BJ43" i="93"/>
  <c r="BK43" i="93"/>
  <c r="BL43" i="93"/>
  <c r="BM43" i="93"/>
  <c r="BN43" i="93"/>
  <c r="BO43" i="93"/>
  <c r="BP43" i="93"/>
  <c r="BQ43" i="93"/>
  <c r="BR43" i="93"/>
  <c r="BS43" i="93"/>
  <c r="BT43" i="93"/>
  <c r="BU43" i="93"/>
  <c r="BV43" i="93"/>
  <c r="BW43" i="93"/>
  <c r="BX43" i="93"/>
  <c r="BY43" i="93"/>
  <c r="BZ43" i="93"/>
  <c r="CA43" i="93"/>
  <c r="CB43" i="93"/>
  <c r="CC43" i="93"/>
  <c r="CD43" i="93"/>
  <c r="CE43" i="93"/>
  <c r="CF43" i="93"/>
  <c r="CG43" i="93"/>
  <c r="CH43" i="93"/>
  <c r="CI43" i="93"/>
  <c r="CJ43" i="93"/>
  <c r="CK43" i="93"/>
  <c r="CL43" i="93"/>
  <c r="CM43" i="93"/>
  <c r="CN43" i="93"/>
  <c r="CO43" i="93"/>
  <c r="CP43" i="93"/>
  <c r="CQ43" i="93"/>
  <c r="CR43" i="93"/>
  <c r="CS43" i="93"/>
  <c r="CT43" i="93"/>
  <c r="CU43" i="93"/>
  <c r="BF44" i="93"/>
  <c r="BG44" i="93"/>
  <c r="BH44" i="93"/>
  <c r="BI44" i="93"/>
  <c r="BJ44" i="93"/>
  <c r="BK44" i="93"/>
  <c r="BL44" i="93"/>
  <c r="BM44" i="93"/>
  <c r="BN44" i="93"/>
  <c r="BO44" i="93"/>
  <c r="BP44" i="93"/>
  <c r="BQ44" i="93"/>
  <c r="BR44" i="93"/>
  <c r="BS44" i="93"/>
  <c r="BT44" i="93"/>
  <c r="BU44" i="93"/>
  <c r="BV44" i="93"/>
  <c r="BW44" i="93"/>
  <c r="BX44" i="93"/>
  <c r="BY44" i="93"/>
  <c r="BZ44" i="93"/>
  <c r="CA44" i="93"/>
  <c r="CB44" i="93"/>
  <c r="CC44" i="93"/>
  <c r="CD44" i="93"/>
  <c r="CE44" i="93"/>
  <c r="CF44" i="93"/>
  <c r="CG44" i="93"/>
  <c r="CH44" i="93"/>
  <c r="CI44" i="93"/>
  <c r="CJ44" i="93"/>
  <c r="CK44" i="93"/>
  <c r="CL44" i="93"/>
  <c r="CM44" i="93"/>
  <c r="CN44" i="93"/>
  <c r="CO44" i="93"/>
  <c r="CP44" i="93"/>
  <c r="CQ44" i="93"/>
  <c r="CR44" i="93"/>
  <c r="CS44" i="93"/>
  <c r="CT44" i="93"/>
  <c r="CU44" i="93"/>
  <c r="BF45" i="93"/>
  <c r="BG45" i="93"/>
  <c r="BH45" i="93"/>
  <c r="BI45" i="93"/>
  <c r="BJ45" i="93"/>
  <c r="BK45" i="93"/>
  <c r="BL45" i="93"/>
  <c r="BM45" i="93"/>
  <c r="BN45" i="93"/>
  <c r="BO45" i="93"/>
  <c r="BP45" i="93"/>
  <c r="BQ45" i="93"/>
  <c r="BR45" i="93"/>
  <c r="BS45" i="93"/>
  <c r="BT45" i="93"/>
  <c r="BU45" i="93"/>
  <c r="BV45" i="93"/>
  <c r="BW45" i="93"/>
  <c r="BX45" i="93"/>
  <c r="BY45" i="93"/>
  <c r="BZ45" i="93"/>
  <c r="CA45" i="93"/>
  <c r="CB45" i="93"/>
  <c r="CC45" i="93"/>
  <c r="CD45" i="93"/>
  <c r="CE45" i="93"/>
  <c r="CF45" i="93"/>
  <c r="CG45" i="93"/>
  <c r="CH45" i="93"/>
  <c r="CI45" i="93"/>
  <c r="CJ45" i="93"/>
  <c r="CK45" i="93"/>
  <c r="CL45" i="93"/>
  <c r="CM45" i="93"/>
  <c r="CN45" i="93"/>
  <c r="CO45" i="93"/>
  <c r="CP45" i="93"/>
  <c r="CQ45" i="93"/>
  <c r="CR45" i="93"/>
  <c r="CS45" i="93"/>
  <c r="CT45" i="93"/>
  <c r="CU45" i="93"/>
  <c r="BF46" i="93"/>
  <c r="BG46" i="93"/>
  <c r="BH46" i="93"/>
  <c r="BI46" i="93"/>
  <c r="BJ46" i="93"/>
  <c r="BK46" i="93"/>
  <c r="BL46" i="93"/>
  <c r="BM46" i="93"/>
  <c r="BN46" i="93"/>
  <c r="BO46" i="93"/>
  <c r="BP46" i="93"/>
  <c r="BQ46" i="93"/>
  <c r="BR46" i="93"/>
  <c r="BS46" i="93"/>
  <c r="BT46" i="93"/>
  <c r="BU46" i="93"/>
  <c r="BV46" i="93"/>
  <c r="BW46" i="93"/>
  <c r="BX46" i="93"/>
  <c r="BY46" i="93"/>
  <c r="BZ46" i="93"/>
  <c r="CA46" i="93"/>
  <c r="CB46" i="93"/>
  <c r="CC46" i="93"/>
  <c r="CD46" i="93"/>
  <c r="CE46" i="93"/>
  <c r="CF46" i="93"/>
  <c r="CG46" i="93"/>
  <c r="CH46" i="93"/>
  <c r="CI46" i="93"/>
  <c r="CJ46" i="93"/>
  <c r="CK46" i="93"/>
  <c r="CL46" i="93"/>
  <c r="CM46" i="93"/>
  <c r="CN46" i="93"/>
  <c r="CO46" i="93"/>
  <c r="CP46" i="93"/>
  <c r="CQ46" i="93"/>
  <c r="CR46" i="93"/>
  <c r="CS46" i="93"/>
  <c r="CT46" i="93"/>
  <c r="CU46" i="93"/>
  <c r="BF47" i="93"/>
  <c r="BG47" i="93"/>
  <c r="BH47" i="93"/>
  <c r="BI47" i="93"/>
  <c r="BJ47" i="93"/>
  <c r="BK47" i="93"/>
  <c r="BL47" i="93"/>
  <c r="BM47" i="93"/>
  <c r="BN47" i="93"/>
  <c r="BO47" i="93"/>
  <c r="BP47" i="93"/>
  <c r="BQ47" i="93"/>
  <c r="BR47" i="93"/>
  <c r="BS47" i="93"/>
  <c r="BT47" i="93"/>
  <c r="BU47" i="93"/>
  <c r="BV47" i="93"/>
  <c r="BW47" i="93"/>
  <c r="BX47" i="93"/>
  <c r="BY47" i="93"/>
  <c r="BZ47" i="93"/>
  <c r="CA47" i="93"/>
  <c r="CB47" i="93"/>
  <c r="CC47" i="93"/>
  <c r="CD47" i="93"/>
  <c r="CE47" i="93"/>
  <c r="CF47" i="93"/>
  <c r="CG47" i="93"/>
  <c r="CH47" i="93"/>
  <c r="CI47" i="93"/>
  <c r="CJ47" i="93"/>
  <c r="CK47" i="93"/>
  <c r="CL47" i="93"/>
  <c r="CM47" i="93"/>
  <c r="CN47" i="93"/>
  <c r="CO47" i="93"/>
  <c r="CP47" i="93"/>
  <c r="CQ47" i="93"/>
  <c r="CR47" i="93"/>
  <c r="CS47" i="93"/>
  <c r="CT47" i="93"/>
  <c r="CU47" i="93"/>
  <c r="BF48" i="93"/>
  <c r="BG48" i="93"/>
  <c r="BH48" i="93"/>
  <c r="BI48" i="93"/>
  <c r="BJ48" i="93"/>
  <c r="BK48" i="93"/>
  <c r="BL48" i="93"/>
  <c r="BM48" i="93"/>
  <c r="BN48" i="93"/>
  <c r="BO48" i="93"/>
  <c r="BP48" i="93"/>
  <c r="BQ48" i="93"/>
  <c r="BR48" i="93"/>
  <c r="BS48" i="93"/>
  <c r="BT48" i="93"/>
  <c r="BU48" i="93"/>
  <c r="BV48" i="93"/>
  <c r="BW48" i="93"/>
  <c r="BX48" i="93"/>
  <c r="BY48" i="93"/>
  <c r="BZ48" i="93"/>
  <c r="CA48" i="93"/>
  <c r="CB48" i="93"/>
  <c r="CC48" i="93"/>
  <c r="CD48" i="93"/>
  <c r="CE48" i="93"/>
  <c r="CF48" i="93"/>
  <c r="CG48" i="93"/>
  <c r="CH48" i="93"/>
  <c r="CI48" i="93"/>
  <c r="CJ48" i="93"/>
  <c r="CK48" i="93"/>
  <c r="CL48" i="93"/>
  <c r="CM48" i="93"/>
  <c r="CN48" i="93"/>
  <c r="CO48" i="93"/>
  <c r="CP48" i="93"/>
  <c r="CQ48" i="93"/>
  <c r="CR48" i="93"/>
  <c r="CS48" i="93"/>
  <c r="CT48" i="93"/>
  <c r="CU48" i="93"/>
  <c r="BF49" i="93"/>
  <c r="BG49" i="93"/>
  <c r="BH49" i="93"/>
  <c r="BI49" i="93"/>
  <c r="BJ49" i="93"/>
  <c r="BK49" i="93"/>
  <c r="BL49" i="93"/>
  <c r="BM49" i="93"/>
  <c r="BN49" i="93"/>
  <c r="BO49" i="93"/>
  <c r="BP49" i="93"/>
  <c r="BQ49" i="93"/>
  <c r="BR49" i="93"/>
  <c r="BS49" i="93"/>
  <c r="BT49" i="93"/>
  <c r="BU49" i="93"/>
  <c r="BV49" i="93"/>
  <c r="BW49" i="93"/>
  <c r="BX49" i="93"/>
  <c r="BY49" i="93"/>
  <c r="BZ49" i="93"/>
  <c r="CA49" i="93"/>
  <c r="CB49" i="93"/>
  <c r="CC49" i="93"/>
  <c r="CD49" i="93"/>
  <c r="CE49" i="93"/>
  <c r="CF49" i="93"/>
  <c r="CG49" i="93"/>
  <c r="CH49" i="93"/>
  <c r="CI49" i="93"/>
  <c r="CJ49" i="93"/>
  <c r="CK49" i="93"/>
  <c r="CL49" i="93"/>
  <c r="CM49" i="93"/>
  <c r="CN49" i="93"/>
  <c r="CO49" i="93"/>
  <c r="CP49" i="93"/>
  <c r="CQ49" i="93"/>
  <c r="CR49" i="93"/>
  <c r="CS49" i="93"/>
  <c r="CT49" i="93"/>
  <c r="CU49" i="93"/>
  <c r="BF50" i="93"/>
  <c r="BG50" i="93"/>
  <c r="BH50" i="93"/>
  <c r="BI50" i="93"/>
  <c r="BJ50" i="93"/>
  <c r="BK50" i="93"/>
  <c r="BL50" i="93"/>
  <c r="BM50" i="93"/>
  <c r="BN50" i="93"/>
  <c r="BO50" i="93"/>
  <c r="BP50" i="93"/>
  <c r="BQ50" i="93"/>
  <c r="BR50" i="93"/>
  <c r="BS50" i="93"/>
  <c r="BT50" i="93"/>
  <c r="BU50" i="93"/>
  <c r="BV50" i="93"/>
  <c r="BW50" i="93"/>
  <c r="BX50" i="93"/>
  <c r="BY50" i="93"/>
  <c r="BZ50" i="93"/>
  <c r="CA50" i="93"/>
  <c r="CB50" i="93"/>
  <c r="CC50" i="93"/>
  <c r="CD50" i="93"/>
  <c r="CE50" i="93"/>
  <c r="CF50" i="93"/>
  <c r="CG50" i="93"/>
  <c r="CH50" i="93"/>
  <c r="CI50" i="93"/>
  <c r="CJ50" i="93"/>
  <c r="CK50" i="93"/>
  <c r="CL50" i="93"/>
  <c r="CM50" i="93"/>
  <c r="CN50" i="93"/>
  <c r="CO50" i="93"/>
  <c r="CP50" i="93"/>
  <c r="CQ50" i="93"/>
  <c r="CR50" i="93"/>
  <c r="CS50" i="93"/>
  <c r="CT50" i="93"/>
  <c r="CU50" i="93"/>
  <c r="BF51" i="93"/>
  <c r="BG51" i="93"/>
  <c r="BH51" i="93"/>
  <c r="BI51" i="93"/>
  <c r="BJ51" i="93"/>
  <c r="BK51" i="93"/>
  <c r="BL51" i="93"/>
  <c r="BM51" i="93"/>
  <c r="BN51" i="93"/>
  <c r="BO51" i="93"/>
  <c r="BP51" i="93"/>
  <c r="BQ51" i="93"/>
  <c r="BR51" i="93"/>
  <c r="BS51" i="93"/>
  <c r="BT51" i="93"/>
  <c r="BU51" i="93"/>
  <c r="BV51" i="93"/>
  <c r="BW51" i="93"/>
  <c r="BX51" i="93"/>
  <c r="BY51" i="93"/>
  <c r="BZ51" i="93"/>
  <c r="CA51" i="93"/>
  <c r="CB51" i="93"/>
  <c r="CC51" i="93"/>
  <c r="CD51" i="93"/>
  <c r="CE51" i="93"/>
  <c r="CF51" i="93"/>
  <c r="CG51" i="93"/>
  <c r="CH51" i="93"/>
  <c r="CI51" i="93"/>
  <c r="CJ51" i="93"/>
  <c r="CK51" i="93"/>
  <c r="CL51" i="93"/>
  <c r="CM51" i="93"/>
  <c r="CN51" i="93"/>
  <c r="CO51" i="93"/>
  <c r="CP51" i="93"/>
  <c r="CQ51" i="93"/>
  <c r="CR51" i="93"/>
  <c r="CS51" i="93"/>
  <c r="CT51" i="93"/>
  <c r="CU51" i="93"/>
  <c r="BF52" i="93"/>
  <c r="BG52" i="93"/>
  <c r="BH52" i="93"/>
  <c r="BI52" i="93"/>
  <c r="BJ52" i="93"/>
  <c r="BK52" i="93"/>
  <c r="BL52" i="93"/>
  <c r="BM52" i="93"/>
  <c r="BN52" i="93"/>
  <c r="BO52" i="93"/>
  <c r="BP52" i="93"/>
  <c r="BQ52" i="93"/>
  <c r="BR52" i="93"/>
  <c r="BS52" i="93"/>
  <c r="BT52" i="93"/>
  <c r="BU52" i="93"/>
  <c r="BV52" i="93"/>
  <c r="BW52" i="93"/>
  <c r="BX52" i="93"/>
  <c r="BY52" i="93"/>
  <c r="BZ52" i="93"/>
  <c r="CA52" i="93"/>
  <c r="CB52" i="93"/>
  <c r="CC52" i="93"/>
  <c r="CD52" i="93"/>
  <c r="CE52" i="93"/>
  <c r="CF52" i="93"/>
  <c r="CG52" i="93"/>
  <c r="CH52" i="93"/>
  <c r="CI52" i="93"/>
  <c r="CJ52" i="93"/>
  <c r="CK52" i="93"/>
  <c r="CL52" i="93"/>
  <c r="CM52" i="93"/>
  <c r="CN52" i="93"/>
  <c r="CO52" i="93"/>
  <c r="CP52" i="93"/>
  <c r="CQ52" i="93"/>
  <c r="CR52" i="93"/>
  <c r="CS52" i="93"/>
  <c r="CT52" i="93"/>
  <c r="CU52" i="93"/>
  <c r="BF53" i="93"/>
  <c r="BG53" i="93"/>
  <c r="BH53" i="93"/>
  <c r="BI53" i="93"/>
  <c r="BJ53" i="93"/>
  <c r="BK53" i="93"/>
  <c r="BL53" i="93"/>
  <c r="BM53" i="93"/>
  <c r="BN53" i="93"/>
  <c r="BO53" i="93"/>
  <c r="BP53" i="93"/>
  <c r="BQ53" i="93"/>
  <c r="BR53" i="93"/>
  <c r="BS53" i="93"/>
  <c r="BT53" i="93"/>
  <c r="BU53" i="93"/>
  <c r="BV53" i="93"/>
  <c r="BW53" i="93"/>
  <c r="BX53" i="93"/>
  <c r="BY53" i="93"/>
  <c r="BZ53" i="93"/>
  <c r="CA53" i="93"/>
  <c r="CB53" i="93"/>
  <c r="CC53" i="93"/>
  <c r="CD53" i="93"/>
  <c r="CE53" i="93"/>
  <c r="CF53" i="93"/>
  <c r="CG53" i="93"/>
  <c r="CH53" i="93"/>
  <c r="CI53" i="93"/>
  <c r="CJ53" i="93"/>
  <c r="CK53" i="93"/>
  <c r="CL53" i="93"/>
  <c r="CM53" i="93"/>
  <c r="CN53" i="93"/>
  <c r="CO53" i="93"/>
  <c r="CP53" i="93"/>
  <c r="CQ53" i="93"/>
  <c r="CR53" i="93"/>
  <c r="CS53" i="93"/>
  <c r="CT53" i="93"/>
  <c r="CU53" i="93"/>
  <c r="BF54" i="93"/>
  <c r="BG54" i="93"/>
  <c r="BH54" i="93"/>
  <c r="BI54" i="93"/>
  <c r="BJ54" i="93"/>
  <c r="BK54" i="93"/>
  <c r="BL54" i="93"/>
  <c r="BM54" i="93"/>
  <c r="BN54" i="93"/>
  <c r="BO54" i="93"/>
  <c r="BP54" i="93"/>
  <c r="BQ54" i="93"/>
  <c r="BR54" i="93"/>
  <c r="BS54" i="93"/>
  <c r="BT54" i="93"/>
  <c r="BU54" i="93"/>
  <c r="BV54" i="93"/>
  <c r="BW54" i="93"/>
  <c r="BX54" i="93"/>
  <c r="BY54" i="93"/>
  <c r="BZ54" i="93"/>
  <c r="CA54" i="93"/>
  <c r="CB54" i="93"/>
  <c r="CC54" i="93"/>
  <c r="CD54" i="93"/>
  <c r="CE54" i="93"/>
  <c r="CF54" i="93"/>
  <c r="CG54" i="93"/>
  <c r="CH54" i="93"/>
  <c r="CI54" i="93"/>
  <c r="CJ54" i="93"/>
  <c r="CK54" i="93"/>
  <c r="CL54" i="93"/>
  <c r="CM54" i="93"/>
  <c r="CN54" i="93"/>
  <c r="CO54" i="93"/>
  <c r="CP54" i="93"/>
  <c r="CQ54" i="93"/>
  <c r="CR54" i="93"/>
  <c r="CS54" i="93"/>
  <c r="CT54" i="93"/>
  <c r="CU54" i="93"/>
  <c r="BF55" i="93"/>
  <c r="BG55" i="93"/>
  <c r="BH55" i="93"/>
  <c r="BI55" i="93"/>
  <c r="BJ55" i="93"/>
  <c r="BK55" i="93"/>
  <c r="BL55" i="93"/>
  <c r="BM55" i="93"/>
  <c r="BN55" i="93"/>
  <c r="BO55" i="93"/>
  <c r="BP55" i="93"/>
  <c r="BQ55" i="93"/>
  <c r="BR55" i="93"/>
  <c r="BS55" i="93"/>
  <c r="BT55" i="93"/>
  <c r="BU55" i="93"/>
  <c r="BV55" i="93"/>
  <c r="BW55" i="93"/>
  <c r="BX55" i="93"/>
  <c r="BY55" i="93"/>
  <c r="BZ55" i="93"/>
  <c r="CA55" i="93"/>
  <c r="CB55" i="93"/>
  <c r="CC55" i="93"/>
  <c r="CD55" i="93"/>
  <c r="CE55" i="93"/>
  <c r="CF55" i="93"/>
  <c r="CG55" i="93"/>
  <c r="CH55" i="93"/>
  <c r="CI55" i="93"/>
  <c r="CJ55" i="93"/>
  <c r="CK55" i="93"/>
  <c r="CL55" i="93"/>
  <c r="CM55" i="93"/>
  <c r="CN55" i="93"/>
  <c r="CO55" i="93"/>
  <c r="CP55" i="93"/>
  <c r="CQ55" i="93"/>
  <c r="CR55" i="93"/>
  <c r="CS55" i="93"/>
  <c r="CT55" i="93"/>
  <c r="CU55" i="93"/>
  <c r="BF56" i="93"/>
  <c r="BG56" i="93"/>
  <c r="BH56" i="93"/>
  <c r="BI56" i="93"/>
  <c r="BJ56" i="93"/>
  <c r="BK56" i="93"/>
  <c r="BL56" i="93"/>
  <c r="BM56" i="93"/>
  <c r="BN56" i="93"/>
  <c r="BO56" i="93"/>
  <c r="BP56" i="93"/>
  <c r="BQ56" i="93"/>
  <c r="BR56" i="93"/>
  <c r="BS56" i="93"/>
  <c r="BT56" i="93"/>
  <c r="BU56" i="93"/>
  <c r="BV56" i="93"/>
  <c r="BW56" i="93"/>
  <c r="BX56" i="93"/>
  <c r="BY56" i="93"/>
  <c r="BZ56" i="93"/>
  <c r="CA56" i="93"/>
  <c r="CB56" i="93"/>
  <c r="CC56" i="93"/>
  <c r="CD56" i="93"/>
  <c r="CE56" i="93"/>
  <c r="CF56" i="93"/>
  <c r="CG56" i="93"/>
  <c r="CH56" i="93"/>
  <c r="CI56" i="93"/>
  <c r="CJ56" i="93"/>
  <c r="CK56" i="93"/>
  <c r="CL56" i="93"/>
  <c r="CM56" i="93"/>
  <c r="CN56" i="93"/>
  <c r="CO56" i="93"/>
  <c r="CP56" i="93"/>
  <c r="CQ56" i="93"/>
  <c r="CR56" i="93"/>
  <c r="CS56" i="93"/>
  <c r="CT56" i="93"/>
  <c r="CU56" i="93"/>
  <c r="BF57" i="93"/>
  <c r="BG57" i="93"/>
  <c r="BH57" i="93"/>
  <c r="BI57" i="93"/>
  <c r="BJ57" i="93"/>
  <c r="BK57" i="93"/>
  <c r="BL57" i="93"/>
  <c r="BM57" i="93"/>
  <c r="BN57" i="93"/>
  <c r="BO57" i="93"/>
  <c r="BP57" i="93"/>
  <c r="BQ57" i="93"/>
  <c r="BR57" i="93"/>
  <c r="BS57" i="93"/>
  <c r="BT57" i="93"/>
  <c r="BU57" i="93"/>
  <c r="BV57" i="93"/>
  <c r="BW57" i="93"/>
  <c r="BX57" i="93"/>
  <c r="BY57" i="93"/>
  <c r="BZ57" i="93"/>
  <c r="CA57" i="93"/>
  <c r="CB57" i="93"/>
  <c r="CC57" i="93"/>
  <c r="CD57" i="93"/>
  <c r="CE57" i="93"/>
  <c r="CF57" i="93"/>
  <c r="CG57" i="93"/>
  <c r="CH57" i="93"/>
  <c r="CI57" i="93"/>
  <c r="CJ57" i="93"/>
  <c r="CK57" i="93"/>
  <c r="CL57" i="93"/>
  <c r="CM57" i="93"/>
  <c r="CN57" i="93"/>
  <c r="CO57" i="93"/>
  <c r="CP57" i="93"/>
  <c r="CQ57" i="93"/>
  <c r="CR57" i="93"/>
  <c r="CS57" i="93"/>
  <c r="CT57" i="93"/>
  <c r="CU57" i="93"/>
  <c r="BF58" i="93"/>
  <c r="BG58" i="93"/>
  <c r="BH58" i="93"/>
  <c r="BI58" i="93"/>
  <c r="BJ58" i="93"/>
  <c r="BK58" i="93"/>
  <c r="BL58" i="93"/>
  <c r="BM58" i="93"/>
  <c r="BN58" i="93"/>
  <c r="BO58" i="93"/>
  <c r="BP58" i="93"/>
  <c r="BQ58" i="93"/>
  <c r="BR58" i="93"/>
  <c r="BS58" i="93"/>
  <c r="BT58" i="93"/>
  <c r="BU58" i="93"/>
  <c r="BV58" i="93"/>
  <c r="BW58" i="93"/>
  <c r="BX58" i="93"/>
  <c r="BY58" i="93"/>
  <c r="BZ58" i="93"/>
  <c r="CA58" i="93"/>
  <c r="CB58" i="93"/>
  <c r="CC58" i="93"/>
  <c r="CD58" i="93"/>
  <c r="CE58" i="93"/>
  <c r="CF58" i="93"/>
  <c r="CG58" i="93"/>
  <c r="CH58" i="93"/>
  <c r="CI58" i="93"/>
  <c r="CJ58" i="93"/>
  <c r="CK58" i="93"/>
  <c r="CL58" i="93"/>
  <c r="CM58" i="93"/>
  <c r="CN58" i="93"/>
  <c r="CO58" i="93"/>
  <c r="CP58" i="93"/>
  <c r="CQ58" i="93"/>
  <c r="CR58" i="93"/>
  <c r="CS58" i="93"/>
  <c r="CT58" i="93"/>
  <c r="CU58" i="93"/>
  <c r="BF59" i="93"/>
  <c r="BG59" i="93"/>
  <c r="BH59" i="93"/>
  <c r="BI59" i="93"/>
  <c r="BJ59" i="93"/>
  <c r="BK59" i="93"/>
  <c r="BL59" i="93"/>
  <c r="BM59" i="93"/>
  <c r="BN59" i="93"/>
  <c r="BO59" i="93"/>
  <c r="BP59" i="93"/>
  <c r="BQ59" i="93"/>
  <c r="BR59" i="93"/>
  <c r="BS59" i="93"/>
  <c r="BT59" i="93"/>
  <c r="BU59" i="93"/>
  <c r="BV59" i="93"/>
  <c r="BW59" i="93"/>
  <c r="BX59" i="93"/>
  <c r="BY59" i="93"/>
  <c r="BZ59" i="93"/>
  <c r="CA59" i="93"/>
  <c r="CB59" i="93"/>
  <c r="CC59" i="93"/>
  <c r="CD59" i="93"/>
  <c r="CE59" i="93"/>
  <c r="CF59" i="93"/>
  <c r="CG59" i="93"/>
  <c r="CH59" i="93"/>
  <c r="CI59" i="93"/>
  <c r="CJ59" i="93"/>
  <c r="CK59" i="93"/>
  <c r="CL59" i="93"/>
  <c r="CM59" i="93"/>
  <c r="CN59" i="93"/>
  <c r="CO59" i="93"/>
  <c r="CP59" i="93"/>
  <c r="CQ59" i="93"/>
  <c r="CR59" i="93"/>
  <c r="CS59" i="93"/>
  <c r="CT59" i="93"/>
  <c r="CU59" i="93"/>
  <c r="BF60" i="93"/>
  <c r="BG60" i="93"/>
  <c r="BH60" i="93"/>
  <c r="BI60" i="93"/>
  <c r="BJ60" i="93"/>
  <c r="BK60" i="93"/>
  <c r="BL60" i="93"/>
  <c r="BM60" i="93"/>
  <c r="BN60" i="93"/>
  <c r="BO60" i="93"/>
  <c r="BP60" i="93"/>
  <c r="BQ60" i="93"/>
  <c r="BR60" i="93"/>
  <c r="BS60" i="93"/>
  <c r="BT60" i="93"/>
  <c r="BU60" i="93"/>
  <c r="BV60" i="93"/>
  <c r="BW60" i="93"/>
  <c r="BX60" i="93"/>
  <c r="BY60" i="93"/>
  <c r="BZ60" i="93"/>
  <c r="CA60" i="93"/>
  <c r="CB60" i="93"/>
  <c r="CC60" i="93"/>
  <c r="CD60" i="93"/>
  <c r="CE60" i="93"/>
  <c r="CF60" i="93"/>
  <c r="CG60" i="93"/>
  <c r="CH60" i="93"/>
  <c r="CI60" i="93"/>
  <c r="CJ60" i="93"/>
  <c r="CK60" i="93"/>
  <c r="CL60" i="93"/>
  <c r="CM60" i="93"/>
  <c r="CN60" i="93"/>
  <c r="CO60" i="93"/>
  <c r="CP60" i="93"/>
  <c r="CQ60" i="93"/>
  <c r="CR60" i="93"/>
  <c r="CS60" i="93"/>
  <c r="CT60" i="93"/>
  <c r="CU60" i="93"/>
  <c r="BF61" i="93"/>
  <c r="BG61" i="93"/>
  <c r="BH61" i="93"/>
  <c r="BI61" i="93"/>
  <c r="BJ61" i="93"/>
  <c r="BK61" i="93"/>
  <c r="BL61" i="93"/>
  <c r="BM61" i="93"/>
  <c r="BN61" i="93"/>
  <c r="BO61" i="93"/>
  <c r="BP61" i="93"/>
  <c r="BQ61" i="93"/>
  <c r="BR61" i="93"/>
  <c r="BS61" i="93"/>
  <c r="BT61" i="93"/>
  <c r="BU61" i="93"/>
  <c r="BV61" i="93"/>
  <c r="BW61" i="93"/>
  <c r="BX61" i="93"/>
  <c r="BY61" i="93"/>
  <c r="BZ61" i="93"/>
  <c r="CA61" i="93"/>
  <c r="CB61" i="93"/>
  <c r="CC61" i="93"/>
  <c r="CD61" i="93"/>
  <c r="CE61" i="93"/>
  <c r="CF61" i="93"/>
  <c r="CG61" i="93"/>
  <c r="CH61" i="93"/>
  <c r="CI61" i="93"/>
  <c r="CJ61" i="93"/>
  <c r="CK61" i="93"/>
  <c r="CL61" i="93"/>
  <c r="CM61" i="93"/>
  <c r="CN61" i="93"/>
  <c r="CO61" i="93"/>
  <c r="CP61" i="93"/>
  <c r="CQ61" i="93"/>
  <c r="CR61" i="93"/>
  <c r="CS61" i="93"/>
  <c r="CT61" i="93"/>
  <c r="CU61" i="93"/>
  <c r="BF62" i="93"/>
  <c r="BG62" i="93"/>
  <c r="BH62" i="93"/>
  <c r="BI62" i="93"/>
  <c r="BJ62" i="93"/>
  <c r="BK62" i="93"/>
  <c r="BL62" i="93"/>
  <c r="BM62" i="93"/>
  <c r="BN62" i="93"/>
  <c r="BO62" i="93"/>
  <c r="BP62" i="93"/>
  <c r="BQ62" i="93"/>
  <c r="BR62" i="93"/>
  <c r="BS62" i="93"/>
  <c r="BT62" i="93"/>
  <c r="BU62" i="93"/>
  <c r="BV62" i="93"/>
  <c r="BW62" i="93"/>
  <c r="BX62" i="93"/>
  <c r="BY62" i="93"/>
  <c r="BZ62" i="93"/>
  <c r="CA62" i="93"/>
  <c r="CB62" i="93"/>
  <c r="CC62" i="93"/>
  <c r="CD62" i="93"/>
  <c r="CE62" i="93"/>
  <c r="CF62" i="93"/>
  <c r="CG62" i="93"/>
  <c r="CH62" i="93"/>
  <c r="CI62" i="93"/>
  <c r="CJ62" i="93"/>
  <c r="CK62" i="93"/>
  <c r="CL62" i="93"/>
  <c r="CM62" i="93"/>
  <c r="CN62" i="93"/>
  <c r="CO62" i="93"/>
  <c r="CP62" i="93"/>
  <c r="CQ62" i="93"/>
  <c r="CR62" i="93"/>
  <c r="CS62" i="93"/>
  <c r="CT62" i="93"/>
  <c r="CU62" i="93"/>
  <c r="BF63" i="93"/>
  <c r="BG63" i="93"/>
  <c r="BH63" i="93"/>
  <c r="BI63" i="93"/>
  <c r="BJ63" i="93"/>
  <c r="BK63" i="93"/>
  <c r="BL63" i="93"/>
  <c r="BM63" i="93"/>
  <c r="BN63" i="93"/>
  <c r="BO63" i="93"/>
  <c r="BP63" i="93"/>
  <c r="BQ63" i="93"/>
  <c r="BR63" i="93"/>
  <c r="BS63" i="93"/>
  <c r="BT63" i="93"/>
  <c r="BU63" i="93"/>
  <c r="BV63" i="93"/>
  <c r="BW63" i="93"/>
  <c r="BX63" i="93"/>
  <c r="BY63" i="93"/>
  <c r="BZ63" i="93"/>
  <c r="CA63" i="93"/>
  <c r="CB63" i="93"/>
  <c r="CC63" i="93"/>
  <c r="CD63" i="93"/>
  <c r="CE63" i="93"/>
  <c r="CF63" i="93"/>
  <c r="CG63" i="93"/>
  <c r="CH63" i="93"/>
  <c r="CI63" i="93"/>
  <c r="CJ63" i="93"/>
  <c r="CK63" i="93"/>
  <c r="CL63" i="93"/>
  <c r="CM63" i="93"/>
  <c r="CN63" i="93"/>
  <c r="CO63" i="93"/>
  <c r="CP63" i="93"/>
  <c r="CQ63" i="93"/>
  <c r="CR63" i="93"/>
  <c r="CS63" i="93"/>
  <c r="CT63" i="93"/>
  <c r="CU63" i="93"/>
  <c r="BF64" i="93"/>
  <c r="BG64" i="93"/>
  <c r="BH64" i="93"/>
  <c r="BI64" i="93"/>
  <c r="BJ64" i="93"/>
  <c r="BK64" i="93"/>
  <c r="BL64" i="93"/>
  <c r="BM64" i="93"/>
  <c r="BN64" i="93"/>
  <c r="BO64" i="93"/>
  <c r="BP64" i="93"/>
  <c r="BQ64" i="93"/>
  <c r="BR64" i="93"/>
  <c r="BS64" i="93"/>
  <c r="BT64" i="93"/>
  <c r="BU64" i="93"/>
  <c r="BV64" i="93"/>
  <c r="BW64" i="93"/>
  <c r="BX64" i="93"/>
  <c r="BY64" i="93"/>
  <c r="BZ64" i="93"/>
  <c r="CA64" i="93"/>
  <c r="CB64" i="93"/>
  <c r="CC64" i="93"/>
  <c r="CD64" i="93"/>
  <c r="CE64" i="93"/>
  <c r="CF64" i="93"/>
  <c r="CG64" i="93"/>
  <c r="CH64" i="93"/>
  <c r="CI64" i="93"/>
  <c r="CJ64" i="93"/>
  <c r="CK64" i="93"/>
  <c r="CL64" i="93"/>
  <c r="CM64" i="93"/>
  <c r="CN64" i="93"/>
  <c r="CO64" i="93"/>
  <c r="CP64" i="93"/>
  <c r="CQ64" i="93"/>
  <c r="CR64" i="93"/>
  <c r="CS64" i="93"/>
  <c r="CT64" i="93"/>
  <c r="CU64" i="93"/>
  <c r="BG5" i="93"/>
  <c r="BH5" i="93"/>
  <c r="BI5" i="93"/>
  <c r="BJ5" i="93"/>
  <c r="BK5" i="93"/>
  <c r="BL5" i="93"/>
  <c r="BM5" i="93"/>
  <c r="BN5" i="93"/>
  <c r="BO5" i="93"/>
  <c r="BP5" i="93"/>
  <c r="BQ5" i="93"/>
  <c r="BR5" i="93"/>
  <c r="BS5" i="93"/>
  <c r="BT5" i="93"/>
  <c r="BU5" i="93"/>
  <c r="BV5" i="93"/>
  <c r="BW5" i="93"/>
  <c r="BX5" i="93"/>
  <c r="BY5" i="93"/>
  <c r="BZ5" i="93"/>
  <c r="CA5" i="93"/>
  <c r="CB5" i="93"/>
  <c r="CC5" i="93"/>
  <c r="CD5" i="93"/>
  <c r="CE5" i="93"/>
  <c r="CF5" i="93"/>
  <c r="CG5" i="93"/>
  <c r="CH5" i="93"/>
  <c r="CI5" i="93"/>
  <c r="CJ5" i="93"/>
  <c r="CK5" i="93"/>
  <c r="CL5" i="93"/>
  <c r="CM5" i="93"/>
  <c r="CN5" i="93"/>
  <c r="CO5" i="93"/>
  <c r="CP5" i="93"/>
  <c r="CQ5" i="93"/>
  <c r="CR5" i="93"/>
  <c r="CS5" i="93"/>
  <c r="CT5" i="93"/>
  <c r="CU5" i="93"/>
  <c r="BF5" i="93"/>
  <c r="AD7" i="93" l="1"/>
  <c r="AD8" i="93"/>
  <c r="AD9" i="93"/>
  <c r="AD10" i="93"/>
  <c r="AD11" i="93"/>
  <c r="AD12" i="93"/>
  <c r="AD13" i="93"/>
  <c r="AD14" i="93"/>
  <c r="AD15" i="93"/>
  <c r="AD16" i="93"/>
  <c r="AD17" i="93"/>
  <c r="AD18" i="93"/>
  <c r="AD19" i="93"/>
  <c r="AD20" i="93"/>
  <c r="AD21" i="93"/>
  <c r="AD22" i="93"/>
  <c r="AD23" i="93"/>
  <c r="AD24" i="93"/>
  <c r="AD25" i="93"/>
  <c r="AD26" i="93"/>
  <c r="AD6" i="93"/>
  <c r="BB6" i="93"/>
  <c r="BC6" i="93" s="1"/>
  <c r="BB7" i="93"/>
  <c r="BC7" i="93" s="1"/>
  <c r="BB8" i="93"/>
  <c r="BC8" i="93" s="1"/>
  <c r="BB9" i="93"/>
  <c r="BC9" i="93" s="1"/>
  <c r="BB10" i="93"/>
  <c r="BC10" i="93" s="1"/>
  <c r="BB11" i="93"/>
  <c r="BC11" i="93" s="1"/>
  <c r="BB12" i="93"/>
  <c r="BC12" i="93" s="1"/>
  <c r="BB13" i="93"/>
  <c r="BC13" i="93" s="1"/>
  <c r="BB14" i="93"/>
  <c r="BC14" i="93" s="1"/>
  <c r="BB15" i="93"/>
  <c r="BC15" i="93" s="1"/>
  <c r="BB16" i="93"/>
  <c r="BC16" i="93" s="1"/>
  <c r="BB17" i="93"/>
  <c r="BC17" i="93" s="1"/>
  <c r="BB18" i="93"/>
  <c r="BC18" i="93" s="1"/>
  <c r="BB19" i="93"/>
  <c r="BC19" i="93" s="1"/>
  <c r="BB20" i="93"/>
  <c r="BC20" i="93" s="1"/>
  <c r="BB21" i="93"/>
  <c r="BC21" i="93" s="1"/>
  <c r="BB22" i="93"/>
  <c r="BC22" i="93" s="1"/>
  <c r="BB23" i="93"/>
  <c r="BC23" i="93" s="1"/>
  <c r="BB24" i="93"/>
  <c r="BC24" i="93" s="1"/>
  <c r="BB25" i="93"/>
  <c r="BC25" i="93" s="1"/>
  <c r="BB26" i="93"/>
  <c r="BC26" i="93" s="1"/>
  <c r="BB27" i="93"/>
  <c r="BC27" i="93" s="1"/>
  <c r="BB28" i="93"/>
  <c r="BC28" i="93" s="1"/>
  <c r="BB29" i="93"/>
  <c r="BC29" i="93" s="1"/>
  <c r="BB30" i="93"/>
  <c r="BC30" i="93" s="1"/>
  <c r="BB31" i="93"/>
  <c r="BC31" i="93" s="1"/>
  <c r="BB32" i="93"/>
  <c r="BC32" i="93" s="1"/>
  <c r="BB33" i="93"/>
  <c r="BC33" i="93" s="1"/>
  <c r="BB34" i="93"/>
  <c r="BC34" i="93" s="1"/>
  <c r="BB35" i="93"/>
  <c r="BC35" i="93" s="1"/>
  <c r="BB36" i="93"/>
  <c r="BC36" i="93" s="1"/>
  <c r="BB37" i="93"/>
  <c r="BC37" i="93" s="1"/>
  <c r="BB38" i="93"/>
  <c r="BC38" i="93" s="1"/>
  <c r="BB39" i="93"/>
  <c r="BC39" i="93" s="1"/>
  <c r="BB40" i="93"/>
  <c r="BC40" i="93" s="1"/>
  <c r="BB41" i="93"/>
  <c r="BC41" i="93" s="1"/>
  <c r="BB42" i="93"/>
  <c r="BC42" i="93" s="1"/>
  <c r="BB43" i="93"/>
  <c r="BC43" i="93" s="1"/>
  <c r="BB44" i="93"/>
  <c r="BC44" i="93" s="1"/>
  <c r="BB45" i="93"/>
  <c r="BC45" i="93" s="1"/>
  <c r="BB46" i="93"/>
  <c r="BC46" i="93" s="1"/>
  <c r="BB47" i="93"/>
  <c r="BC47" i="93" s="1"/>
  <c r="BB48" i="93"/>
  <c r="BC48" i="93" s="1"/>
  <c r="BB49" i="93"/>
  <c r="BC49" i="93" s="1"/>
  <c r="BB50" i="93"/>
  <c r="BC50" i="93" s="1"/>
  <c r="BB51" i="93"/>
  <c r="BC51" i="93" s="1"/>
  <c r="BB52" i="93"/>
  <c r="BC52" i="93" s="1"/>
  <c r="BB53" i="93"/>
  <c r="BC53" i="93" s="1"/>
  <c r="BB54" i="93"/>
  <c r="BC54" i="93" s="1"/>
  <c r="BB55" i="93"/>
  <c r="BC55" i="93" s="1"/>
  <c r="BB56" i="93"/>
  <c r="BC56" i="93" s="1"/>
  <c r="BB57" i="93"/>
  <c r="BC57" i="93" s="1"/>
  <c r="BB58" i="93"/>
  <c r="BC58" i="93" s="1"/>
  <c r="BB59" i="93"/>
  <c r="BC59" i="93" s="1"/>
  <c r="BB60" i="93"/>
  <c r="BC60" i="93" s="1"/>
  <c r="BB61" i="93"/>
  <c r="BC61" i="93" s="1"/>
  <c r="BB62" i="93"/>
  <c r="BC62" i="93" s="1"/>
  <c r="BB63" i="93"/>
  <c r="BC63" i="93" s="1"/>
  <c r="BB64" i="93"/>
  <c r="BC64" i="93" s="1"/>
  <c r="BB5" i="93"/>
  <c r="BC5" i="93" s="1"/>
  <c r="DC5" i="93" l="1"/>
  <c r="DM6" i="93"/>
  <c r="EC6" i="93"/>
  <c r="DJ6" i="93"/>
  <c r="DZ6" i="93"/>
  <c r="DU6" i="93"/>
  <c r="EH6" i="93"/>
  <c r="DY6" i="93"/>
  <c r="DQ6" i="93"/>
  <c r="DG6" i="93"/>
  <c r="DK5" i="93"/>
  <c r="DS5" i="93"/>
  <c r="DW6" i="93"/>
  <c r="EA6" i="93"/>
  <c r="EE5" i="93"/>
  <c r="EI5" i="93"/>
  <c r="DH5" i="93"/>
  <c r="DT6" i="93"/>
  <c r="DX6" i="93"/>
  <c r="EJ5" i="93"/>
  <c r="DD5" i="93"/>
  <c r="DK8" i="93"/>
  <c r="DO8" i="93"/>
  <c r="DS8" i="93"/>
  <c r="EF8" i="93"/>
  <c r="EK7" i="93"/>
  <c r="DV5" i="93"/>
  <c r="DO6" i="93"/>
  <c r="DO10" i="93"/>
  <c r="EI6" i="93"/>
  <c r="DK6" i="93"/>
  <c r="DZ5" i="93"/>
  <c r="DR6" i="93"/>
  <c r="DR5" i="93"/>
  <c r="DJ5" i="93"/>
  <c r="DO5" i="93"/>
  <c r="EK6" i="93"/>
  <c r="EK5" i="93"/>
  <c r="EG6" i="93"/>
  <c r="EG5" i="93"/>
  <c r="EC5" i="93"/>
  <c r="DU5" i="93"/>
  <c r="DM5" i="93"/>
  <c r="DI6" i="93"/>
  <c r="DI5" i="93"/>
  <c r="DE6" i="93"/>
  <c r="DE5" i="93"/>
  <c r="EE6" i="93"/>
  <c r="EJ6" i="93"/>
  <c r="EF6" i="93"/>
  <c r="EF5" i="93"/>
  <c r="DT5" i="93"/>
  <c r="DP6" i="93"/>
  <c r="DP5" i="93"/>
  <c r="DP7" i="93" l="1"/>
  <c r="DY5" i="93"/>
  <c r="DD6" i="93"/>
  <c r="EH5" i="93"/>
  <c r="DU7" i="93"/>
  <c r="EC8" i="93"/>
  <c r="EE9" i="93"/>
  <c r="EH11" i="93"/>
  <c r="DC6" i="93"/>
  <c r="DY10" i="93"/>
  <c r="DM7" i="93"/>
  <c r="EB6" i="93"/>
  <c r="DL6" i="93"/>
  <c r="DQ7" i="93"/>
  <c r="DR8" i="93"/>
  <c r="DE14" i="93"/>
  <c r="DX10" i="93"/>
  <c r="DH13" i="93"/>
  <c r="EA8" i="93"/>
  <c r="DS6" i="93"/>
  <c r="EJ7" i="93"/>
  <c r="DD9" i="93"/>
  <c r="DL5" i="93"/>
  <c r="EB5" i="93"/>
  <c r="DI9" i="93"/>
  <c r="DT18" i="93"/>
  <c r="DL9" i="93"/>
  <c r="EB11" i="93"/>
  <c r="EA5" i="93"/>
  <c r="EB7" i="93"/>
  <c r="DL11" i="93"/>
  <c r="DE12" i="93"/>
  <c r="DM9" i="93"/>
  <c r="DY11" i="93"/>
  <c r="DH8" i="93"/>
  <c r="DE8" i="93"/>
  <c r="DY19" i="93"/>
  <c r="EI21" i="93"/>
  <c r="EL20" i="93"/>
  <c r="DF12" i="93"/>
  <c r="EE28" i="93"/>
  <c r="EH25" i="93"/>
  <c r="DP15" i="93"/>
  <c r="DX11" i="93"/>
  <c r="DY9" i="93"/>
  <c r="DK9" i="93"/>
  <c r="ED8" i="93"/>
  <c r="EF11" i="93"/>
  <c r="EI34" i="93"/>
  <c r="DS7" i="93"/>
  <c r="DM12" i="93"/>
  <c r="EF20" i="93"/>
  <c r="EJ19" i="93"/>
  <c r="DP10" i="93"/>
  <c r="DP8" i="93"/>
  <c r="EB12" i="93"/>
  <c r="EF30" i="93"/>
  <c r="EF10" i="93"/>
  <c r="DQ8" i="93"/>
  <c r="EK10" i="93"/>
  <c r="DR10" i="93"/>
  <c r="EH8" i="93"/>
  <c r="EI13" i="93"/>
  <c r="DP13" i="93"/>
  <c r="EF21" i="93"/>
  <c r="EK20" i="93"/>
  <c r="DS9" i="93"/>
  <c r="EI20" i="93"/>
  <c r="EG24" i="93"/>
  <c r="EL33" i="93"/>
  <c r="EA23" i="93"/>
  <c r="DK18" i="93"/>
  <c r="DX27" i="93"/>
  <c r="DP11" i="93"/>
  <c r="DT19" i="93"/>
  <c r="EF17" i="93"/>
  <c r="EE10" i="93"/>
  <c r="EC17" i="93"/>
  <c r="EK18" i="93"/>
  <c r="EH9" i="93"/>
  <c r="EI10" i="93"/>
  <c r="DL10" i="93"/>
  <c r="DL8" i="93"/>
  <c r="EB14" i="93"/>
  <c r="EB20" i="93"/>
  <c r="EB8" i="93"/>
  <c r="EE15" i="93"/>
  <c r="EE8" i="93"/>
  <c r="DU14" i="93"/>
  <c r="EC10" i="93"/>
  <c r="EC7" i="93"/>
  <c r="DR7" i="93"/>
  <c r="ED25" i="93"/>
  <c r="EH14" i="93"/>
  <c r="EH23" i="93"/>
  <c r="EH12" i="93"/>
  <c r="EH7" i="93"/>
  <c r="DK15" i="93"/>
  <c r="DO9" i="93"/>
  <c r="DL13" i="93"/>
  <c r="EB16" i="93"/>
  <c r="EB13" i="93"/>
  <c r="EE22" i="93"/>
  <c r="EE11" i="93"/>
  <c r="DU21" i="93"/>
  <c r="EC9" i="93"/>
  <c r="EH28" i="93"/>
  <c r="EH26" i="93"/>
  <c r="EH18" i="93"/>
  <c r="EH10" i="93"/>
  <c r="DO16" i="93"/>
  <c r="DV19" i="93"/>
  <c r="DQ16" i="93"/>
  <c r="EL10" i="93"/>
  <c r="DL12" i="93"/>
  <c r="DL7" i="93"/>
  <c r="EB26" i="93"/>
  <c r="EB17" i="93"/>
  <c r="EB9" i="93"/>
  <c r="EE7" i="93"/>
  <c r="DU9" i="93"/>
  <c r="EC26" i="93"/>
  <c r="EA26" i="93"/>
  <c r="EH30" i="93"/>
  <c r="EH21" i="93"/>
  <c r="EH13" i="93"/>
  <c r="ED6" i="93"/>
  <c r="EG34" i="93"/>
  <c r="DJ11" i="93"/>
  <c r="DQ14" i="93"/>
  <c r="DV13" i="93"/>
  <c r="EC11" i="93"/>
  <c r="EI12" i="93"/>
  <c r="DL17" i="93"/>
  <c r="EE23" i="93"/>
  <c r="DO15" i="93"/>
  <c r="EF19" i="93"/>
  <c r="DL14" i="93"/>
  <c r="DP18" i="93"/>
  <c r="EB28" i="93"/>
  <c r="EB15" i="93"/>
  <c r="EB10" i="93"/>
  <c r="EF33" i="93"/>
  <c r="EF16" i="93"/>
  <c r="EF9" i="93"/>
  <c r="DU15" i="93"/>
  <c r="DU12" i="93"/>
  <c r="EC23" i="93"/>
  <c r="EK21" i="93"/>
  <c r="ED13" i="93"/>
  <c r="EH34" i="93"/>
  <c r="EH31" i="93"/>
  <c r="EH22" i="93"/>
  <c r="DO7" i="93"/>
  <c r="DF9" i="93"/>
  <c r="EL18" i="93"/>
  <c r="ED9" i="93"/>
  <c r="DN18" i="93"/>
  <c r="EK33" i="93"/>
  <c r="EH19" i="93"/>
  <c r="EB25" i="93"/>
  <c r="DX21" i="93"/>
  <c r="DE10" i="93"/>
  <c r="DE7" i="93"/>
  <c r="DM8" i="93"/>
  <c r="DM11" i="93"/>
  <c r="DY20" i="93"/>
  <c r="DY13" i="93"/>
  <c r="EA10" i="93"/>
  <c r="EA21" i="93"/>
  <c r="DF6" i="93"/>
  <c r="ED16" i="93"/>
  <c r="ED10" i="93"/>
  <c r="EL28" i="93"/>
  <c r="EL15" i="93"/>
  <c r="EL6" i="93"/>
  <c r="DK11" i="93"/>
  <c r="DK13" i="93"/>
  <c r="DN12" i="93"/>
  <c r="DZ18" i="93"/>
  <c r="DS21" i="93"/>
  <c r="ED20" i="93"/>
  <c r="EK31" i="93"/>
  <c r="DU22" i="93"/>
  <c r="DX8" i="93"/>
  <c r="DH7" i="93"/>
  <c r="DX23" i="93"/>
  <c r="EB27" i="93"/>
  <c r="EF31" i="93"/>
  <c r="DM15" i="93"/>
  <c r="DQ11" i="93"/>
  <c r="DY8" i="93"/>
  <c r="DY14" i="93"/>
  <c r="DY7" i="93"/>
  <c r="EK19" i="93"/>
  <c r="EK13" i="93"/>
  <c r="EK11" i="93"/>
  <c r="EA29" i="93"/>
  <c r="EA16" i="93"/>
  <c r="EA13" i="93"/>
  <c r="DF5" i="93"/>
  <c r="DF7" i="93"/>
  <c r="ED14" i="93"/>
  <c r="EH32" i="93"/>
  <c r="EH29" i="93"/>
  <c r="EH17" i="93"/>
  <c r="EH24" i="93"/>
  <c r="EH20" i="93"/>
  <c r="EL5" i="93"/>
  <c r="EL25" i="93"/>
  <c r="EL19" i="93"/>
  <c r="DK14" i="93"/>
  <c r="DK10" i="93"/>
  <c r="DK12" i="93"/>
  <c r="DS22" i="93"/>
  <c r="EI11" i="93"/>
  <c r="EB18" i="93"/>
  <c r="DK16" i="93"/>
  <c r="EH35" i="93"/>
  <c r="DL16" i="93"/>
  <c r="DX16" i="93"/>
  <c r="EE33" i="93"/>
  <c r="DI11" i="93"/>
  <c r="DM10" i="93"/>
  <c r="DY12" i="93"/>
  <c r="EC24" i="93"/>
  <c r="EA28" i="93"/>
  <c r="EA7" i="93"/>
  <c r="ED26" i="93"/>
  <c r="EH15" i="93"/>
  <c r="EH33" i="93"/>
  <c r="EH27" i="93"/>
  <c r="EH16" i="93"/>
  <c r="EL26" i="93"/>
  <c r="EL21" i="93"/>
  <c r="DK7" i="93"/>
  <c r="DK17" i="93"/>
  <c r="EI35" i="93"/>
  <c r="ED7" i="93"/>
  <c r="EG10" i="93"/>
  <c r="EG16" i="93"/>
  <c r="EG21" i="93"/>
  <c r="EG31" i="93"/>
  <c r="DQ10" i="93"/>
  <c r="DQ18" i="93"/>
  <c r="DQ19" i="93"/>
  <c r="DQ23" i="93"/>
  <c r="DQ5" i="93"/>
  <c r="EA12" i="93"/>
  <c r="EA19" i="93"/>
  <c r="EA14" i="93"/>
  <c r="EA24" i="93"/>
  <c r="EA20" i="93"/>
  <c r="DR16" i="93"/>
  <c r="DU11" i="93"/>
  <c r="DU18" i="93"/>
  <c r="DU10" i="93"/>
  <c r="DU8" i="93"/>
  <c r="DU23" i="93"/>
  <c r="DE11" i="93"/>
  <c r="DE13" i="93"/>
  <c r="DM14" i="93"/>
  <c r="DM17" i="93"/>
  <c r="DY18" i="93"/>
  <c r="DY15" i="93"/>
  <c r="DY25" i="93"/>
  <c r="DY23" i="93"/>
  <c r="DY26" i="93"/>
  <c r="DH10" i="93"/>
  <c r="DH11" i="93"/>
  <c r="DH6" i="93"/>
  <c r="DL15" i="93"/>
  <c r="DT10" i="93"/>
  <c r="DX15" i="93"/>
  <c r="DX28" i="93"/>
  <c r="DX18" i="93"/>
  <c r="DX25" i="93"/>
  <c r="DX14" i="93"/>
  <c r="DX9" i="93"/>
  <c r="EF35" i="93"/>
  <c r="EF24" i="93"/>
  <c r="EF28" i="93"/>
  <c r="EJ12" i="93"/>
  <c r="EE27" i="93"/>
  <c r="EE34" i="93"/>
  <c r="EE18" i="93"/>
  <c r="EE20" i="93"/>
  <c r="DQ21" i="93"/>
  <c r="DY29" i="93"/>
  <c r="DY16" i="93"/>
  <c r="EC29" i="93"/>
  <c r="EC15" i="93"/>
  <c r="EC13" i="93"/>
  <c r="EC20" i="93"/>
  <c r="EC12" i="93"/>
  <c r="EG33" i="93"/>
  <c r="EG9" i="93"/>
  <c r="EK34" i="93"/>
  <c r="DV15" i="93"/>
  <c r="DZ15" i="93"/>
  <c r="ED21" i="93"/>
  <c r="ED23" i="93"/>
  <c r="ED19" i="93"/>
  <c r="DS16" i="93"/>
  <c r="EI33" i="93"/>
  <c r="EI30" i="93"/>
  <c r="EI18" i="93"/>
  <c r="EI17" i="93"/>
  <c r="DV9" i="93"/>
  <c r="DV23" i="93"/>
  <c r="EK8" i="93"/>
  <c r="EK14" i="93"/>
  <c r="EK22" i="93"/>
  <c r="EK15" i="93"/>
  <c r="EK9" i="93"/>
  <c r="EK26" i="93"/>
  <c r="EK28" i="93"/>
  <c r="EI8" i="93"/>
  <c r="EI19" i="93"/>
  <c r="EI14" i="93"/>
  <c r="EI26" i="93"/>
  <c r="EI22" i="93"/>
  <c r="EI32" i="93"/>
  <c r="EI31" i="93"/>
  <c r="DS12" i="93"/>
  <c r="DS15" i="93"/>
  <c r="DS23" i="93"/>
  <c r="DS18" i="93"/>
  <c r="DS11" i="93"/>
  <c r="EL8" i="93"/>
  <c r="EL13" i="93"/>
  <c r="EL17" i="93"/>
  <c r="EL22" i="93"/>
  <c r="EL11" i="93"/>
  <c r="EL31" i="93"/>
  <c r="EL32" i="93"/>
  <c r="EL30" i="93"/>
  <c r="DF8" i="93"/>
  <c r="DF13" i="93"/>
  <c r="EE17" i="93"/>
  <c r="EE26" i="93"/>
  <c r="EE32" i="93"/>
  <c r="EE30" i="93"/>
  <c r="EE35" i="93"/>
  <c r="DO17" i="93"/>
  <c r="DO14" i="93"/>
  <c r="DG5" i="93"/>
  <c r="DH14" i="93"/>
  <c r="DH9" i="93"/>
  <c r="DL18" i="93"/>
  <c r="DP14" i="93"/>
  <c r="DP17" i="93"/>
  <c r="DP9" i="93"/>
  <c r="DT7" i="93"/>
  <c r="DX5" i="93"/>
  <c r="DX26" i="93"/>
  <c r="DX17" i="93"/>
  <c r="DX20" i="93"/>
  <c r="DX12" i="93"/>
  <c r="DX7" i="93"/>
  <c r="EB22" i="93"/>
  <c r="EB24" i="93"/>
  <c r="EB19" i="93"/>
  <c r="EF29" i="93"/>
  <c r="EF34" i="93"/>
  <c r="EF23" i="93"/>
  <c r="EF26" i="93"/>
  <c r="EF25" i="93"/>
  <c r="EF15" i="93"/>
  <c r="EF12" i="93"/>
  <c r="EF7" i="93"/>
  <c r="EJ32" i="93"/>
  <c r="EJ13" i="93"/>
  <c r="EE25" i="93"/>
  <c r="EE31" i="93"/>
  <c r="EE13" i="93"/>
  <c r="EE14" i="93"/>
  <c r="EE21" i="93"/>
  <c r="DE9" i="93"/>
  <c r="DI13" i="93"/>
  <c r="DM18" i="93"/>
  <c r="DQ15" i="93"/>
  <c r="DQ22" i="93"/>
  <c r="DQ13" i="93"/>
  <c r="DU13" i="93"/>
  <c r="DU20" i="93"/>
  <c r="DY28" i="93"/>
  <c r="DY27" i="93"/>
  <c r="DY24" i="93"/>
  <c r="EC21" i="93"/>
  <c r="EC18" i="93"/>
  <c r="EG19" i="93"/>
  <c r="EK29" i="93"/>
  <c r="EK32" i="93"/>
  <c r="EK30" i="93"/>
  <c r="EK27" i="93"/>
  <c r="EK16" i="93"/>
  <c r="EA25" i="93"/>
  <c r="EA22" i="93"/>
  <c r="EA17" i="93"/>
  <c r="EA9" i="93"/>
  <c r="DF14" i="93"/>
  <c r="DF10" i="93"/>
  <c r="DR9" i="93"/>
  <c r="DV20" i="93"/>
  <c r="DV8" i="93"/>
  <c r="DZ8" i="93"/>
  <c r="ED28" i="93"/>
  <c r="ED24" i="93"/>
  <c r="ED18" i="93"/>
  <c r="EL34" i="93"/>
  <c r="EL29" i="93"/>
  <c r="EL24" i="93"/>
  <c r="EL14" i="93"/>
  <c r="EL9" i="93"/>
  <c r="EL7" i="93"/>
  <c r="DS20" i="93"/>
  <c r="DS19" i="93"/>
  <c r="DS13" i="93"/>
  <c r="EI16" i="93"/>
  <c r="EI29" i="93"/>
  <c r="EI28" i="93"/>
  <c r="EI7" i="93"/>
  <c r="EI15" i="93"/>
  <c r="DO13" i="93"/>
  <c r="DO11" i="93"/>
  <c r="DW9" i="93"/>
  <c r="DJ7" i="93"/>
  <c r="DJ14" i="93"/>
  <c r="EC14" i="93"/>
  <c r="EC22" i="93"/>
  <c r="EC19" i="93"/>
  <c r="EC27" i="93"/>
  <c r="EC28" i="93"/>
  <c r="DW5" i="93"/>
  <c r="DH12" i="93"/>
  <c r="DP16" i="93"/>
  <c r="DP12" i="93"/>
  <c r="DX29" i="93"/>
  <c r="DX22" i="93"/>
  <c r="DX24" i="93"/>
  <c r="DX19" i="93"/>
  <c r="DX13" i="93"/>
  <c r="EB29" i="93"/>
  <c r="EB21" i="93"/>
  <c r="EB23" i="93"/>
  <c r="EF32" i="93"/>
  <c r="EF27" i="93"/>
  <c r="EF14" i="93"/>
  <c r="EF22" i="93"/>
  <c r="EF18" i="93"/>
  <c r="EF13" i="93"/>
  <c r="EJ28" i="93"/>
  <c r="EE29" i="93"/>
  <c r="EE24" i="93"/>
  <c r="EE12" i="93"/>
  <c r="EE16" i="93"/>
  <c r="EE19" i="93"/>
  <c r="DM13" i="93"/>
  <c r="DM16" i="93"/>
  <c r="DQ12" i="93"/>
  <c r="DQ17" i="93"/>
  <c r="DQ20" i="93"/>
  <c r="DQ9" i="93"/>
  <c r="DU19" i="93"/>
  <c r="DU17" i="93"/>
  <c r="DU16" i="93"/>
  <c r="DY17" i="93"/>
  <c r="DY21" i="93"/>
  <c r="DY22" i="93"/>
  <c r="EC25" i="93"/>
  <c r="EC16" i="93"/>
  <c r="EK24" i="93"/>
  <c r="EK23" i="93"/>
  <c r="EK35" i="93"/>
  <c r="EK25" i="93"/>
  <c r="EK17" i="93"/>
  <c r="EK12" i="93"/>
  <c r="DD7" i="93"/>
  <c r="EA27" i="93"/>
  <c r="EA11" i="93"/>
  <c r="EA18" i="93"/>
  <c r="EA15" i="93"/>
  <c r="DF11" i="93"/>
  <c r="DR21" i="93"/>
  <c r="DV16" i="93"/>
  <c r="DV6" i="93"/>
  <c r="ED27" i="93"/>
  <c r="ED17" i="93"/>
  <c r="EL35" i="93"/>
  <c r="EL27" i="93"/>
  <c r="EL23" i="93"/>
  <c r="EL16" i="93"/>
  <c r="EL12" i="93"/>
  <c r="DS10" i="93"/>
  <c r="DS14" i="93"/>
  <c r="DS17" i="93"/>
  <c r="EI27" i="93"/>
  <c r="EI25" i="93"/>
  <c r="EI24" i="93"/>
  <c r="EI23" i="93"/>
  <c r="EI9" i="93"/>
  <c r="DO18" i="93"/>
  <c r="DO12" i="93"/>
  <c r="DW17" i="93"/>
  <c r="ED5" i="93"/>
  <c r="ED29" i="93"/>
  <c r="ED22" i="93"/>
  <c r="ED11" i="93"/>
  <c r="ED15" i="93"/>
  <c r="ED12" i="93"/>
  <c r="DN8" i="93"/>
  <c r="DN9" i="93"/>
  <c r="DN6" i="93"/>
  <c r="DN13" i="93"/>
  <c r="DN11" i="93"/>
  <c r="DN5" i="93"/>
  <c r="DW8" i="93"/>
  <c r="DW15" i="93"/>
  <c r="DW23" i="93"/>
  <c r="DW20" i="93"/>
  <c r="DW22" i="93"/>
  <c r="DW29" i="93"/>
  <c r="DW21" i="93"/>
  <c r="DW13" i="93"/>
  <c r="DW24" i="93"/>
  <c r="DW16" i="93"/>
  <c r="DW27" i="93"/>
  <c r="DG11" i="93"/>
  <c r="DG10" i="93"/>
  <c r="DG7" i="93"/>
  <c r="DG13" i="93"/>
  <c r="DG14" i="93"/>
  <c r="DZ11" i="93"/>
  <c r="DZ14" i="93"/>
  <c r="DZ20" i="93"/>
  <c r="DZ29" i="93"/>
  <c r="DZ26" i="93"/>
  <c r="DZ19" i="93"/>
  <c r="DZ7" i="93"/>
  <c r="DZ12" i="93"/>
  <c r="DZ13" i="93"/>
  <c r="DZ21" i="93"/>
  <c r="DZ27" i="93"/>
  <c r="DZ23" i="93"/>
  <c r="DR18" i="93"/>
  <c r="DR23" i="93"/>
  <c r="DR20" i="93"/>
  <c r="DR17" i="93"/>
  <c r="DR22" i="93"/>
  <c r="DT22" i="93"/>
  <c r="DT12" i="93"/>
  <c r="DT17" i="93"/>
  <c r="DT14" i="93"/>
  <c r="DT13" i="93"/>
  <c r="DT8" i="93"/>
  <c r="EJ27" i="93"/>
  <c r="EJ35" i="93"/>
  <c r="EJ33" i="93"/>
  <c r="EJ29" i="93"/>
  <c r="EJ26" i="93"/>
  <c r="EJ8" i="93"/>
  <c r="EJ16" i="93"/>
  <c r="EJ11" i="93"/>
  <c r="DI14" i="93"/>
  <c r="DI7" i="93"/>
  <c r="EG30" i="93"/>
  <c r="EG29" i="93"/>
  <c r="EG15" i="93"/>
  <c r="EG23" i="93"/>
  <c r="EG12" i="93"/>
  <c r="EG22" i="93"/>
  <c r="EG14" i="93"/>
  <c r="EG7" i="93"/>
  <c r="DD8" i="93"/>
  <c r="DJ12" i="93"/>
  <c r="DN10" i="93"/>
  <c r="DR13" i="93"/>
  <c r="DR19" i="93"/>
  <c r="DZ28" i="93"/>
  <c r="DZ25" i="93"/>
  <c r="DZ17" i="93"/>
  <c r="DG12" i="93"/>
  <c r="DW25" i="93"/>
  <c r="DW28" i="93"/>
  <c r="DW12" i="93"/>
  <c r="DV7" i="93"/>
  <c r="DV12" i="93"/>
  <c r="DV18" i="93"/>
  <c r="DV22" i="93"/>
  <c r="DV14" i="93"/>
  <c r="DV10" i="93"/>
  <c r="DV11" i="93"/>
  <c r="DV17" i="93"/>
  <c r="DV21" i="93"/>
  <c r="DT21" i="93"/>
  <c r="DT16" i="93"/>
  <c r="DT11" i="93"/>
  <c r="EJ22" i="93"/>
  <c r="EJ17" i="93"/>
  <c r="EJ20" i="93"/>
  <c r="EJ31" i="93"/>
  <c r="EJ24" i="93"/>
  <c r="EJ25" i="93"/>
  <c r="EJ15" i="93"/>
  <c r="EJ9" i="93"/>
  <c r="DI8" i="93"/>
  <c r="DI10" i="93"/>
  <c r="EG26" i="93"/>
  <c r="EG27" i="93"/>
  <c r="EG17" i="93"/>
  <c r="EG11" i="93"/>
  <c r="EG20" i="93"/>
  <c r="EG13" i="93"/>
  <c r="DJ10" i="93"/>
  <c r="DN17" i="93"/>
  <c r="DN15" i="93"/>
  <c r="DN7" i="93"/>
  <c r="DR15" i="93"/>
  <c r="DR11" i="93"/>
  <c r="DZ24" i="93"/>
  <c r="DZ16" i="93"/>
  <c r="DW26" i="93"/>
  <c r="DW7" i="93"/>
  <c r="DW11" i="93"/>
  <c r="DT23" i="93"/>
  <c r="DT20" i="93"/>
  <c r="DT15" i="93"/>
  <c r="DT9" i="93"/>
  <c r="EJ21" i="93"/>
  <c r="EJ18" i="93"/>
  <c r="EJ34" i="93"/>
  <c r="EJ30" i="93"/>
  <c r="EJ23" i="93"/>
  <c r="EJ14" i="93"/>
  <c r="EJ10" i="93"/>
  <c r="DI12" i="93"/>
  <c r="EG32" i="93"/>
  <c r="EG28" i="93"/>
  <c r="EG35" i="93"/>
  <c r="EG25" i="93"/>
  <c r="EG8" i="93"/>
  <c r="EG18" i="93"/>
  <c r="DJ13" i="93"/>
  <c r="DJ9" i="93"/>
  <c r="DJ8" i="93"/>
  <c r="DN16" i="93"/>
  <c r="DN14" i="93"/>
  <c r="DR14" i="93"/>
  <c r="DR12" i="93"/>
  <c r="DZ22" i="93"/>
  <c r="DZ9" i="93"/>
  <c r="DZ10" i="93"/>
  <c r="DG9" i="93"/>
  <c r="DG8" i="93"/>
  <c r="DW14" i="93"/>
  <c r="DW18" i="93"/>
  <c r="DW19" i="93"/>
  <c r="DW10" i="93"/>
  <c r="DA7" i="93"/>
  <c r="DA9" i="93"/>
  <c r="DA6" i="93"/>
  <c r="DA8" i="93"/>
  <c r="DA5" i="93"/>
  <c r="CZ6" i="93"/>
  <c r="CZ8" i="93"/>
  <c r="CZ7" i="93"/>
  <c r="CZ9" i="93"/>
  <c r="CZ5" i="93"/>
  <c r="DC7" i="93"/>
  <c r="DC9" i="93"/>
  <c r="DB7" i="93"/>
  <c r="DB6" i="93"/>
  <c r="DB8" i="93"/>
  <c r="DB9" i="93"/>
  <c r="DB5" i="93"/>
  <c r="DC8" i="93"/>
  <c r="AV6" i="93"/>
  <c r="AV7" i="93"/>
  <c r="AV8" i="93"/>
  <c r="AV9" i="93"/>
  <c r="AV10" i="93"/>
  <c r="AV11" i="93"/>
  <c r="AV12" i="93"/>
  <c r="AV13" i="93"/>
  <c r="AV14" i="93"/>
  <c r="AV15" i="93"/>
  <c r="AV16" i="93"/>
  <c r="AV17" i="93"/>
  <c r="AV18" i="93"/>
  <c r="AV19" i="93"/>
  <c r="AV20" i="93"/>
  <c r="AV21" i="93"/>
  <c r="AV22" i="93"/>
  <c r="AV23" i="93"/>
  <c r="AV24" i="93"/>
  <c r="AV25" i="93"/>
  <c r="AV26" i="93"/>
  <c r="AV27" i="93"/>
  <c r="AV28" i="93"/>
  <c r="AV29" i="93"/>
  <c r="AV30" i="93"/>
  <c r="AV31" i="93"/>
  <c r="AV32" i="93"/>
  <c r="AV33" i="93"/>
  <c r="AV34" i="93"/>
  <c r="AV35" i="93"/>
  <c r="AV36" i="93"/>
  <c r="AV37" i="93"/>
  <c r="AV38" i="93"/>
  <c r="AV39" i="93"/>
  <c r="AV40" i="93"/>
  <c r="AV41" i="93"/>
  <c r="AV42" i="93"/>
  <c r="AV43" i="93"/>
  <c r="AV44" i="93"/>
  <c r="AV45" i="93"/>
  <c r="AV46" i="93"/>
  <c r="AV47" i="93"/>
  <c r="AV48" i="93"/>
  <c r="AV49" i="93"/>
  <c r="AV50" i="93"/>
  <c r="AV51" i="93"/>
  <c r="AV52" i="93"/>
  <c r="AV53" i="93"/>
  <c r="AV54" i="93"/>
  <c r="AV55" i="93"/>
  <c r="AV56" i="93"/>
  <c r="AV57" i="93"/>
  <c r="AV58" i="93"/>
  <c r="AV59" i="93"/>
  <c r="AV60" i="93"/>
  <c r="AV61" i="93"/>
  <c r="AV62" i="93"/>
  <c r="AV63" i="93"/>
  <c r="AV64" i="93"/>
  <c r="AV65" i="93"/>
  <c r="AV66" i="93"/>
  <c r="AV67" i="93"/>
  <c r="AV68" i="93"/>
  <c r="AV69" i="93"/>
  <c r="AV70" i="93"/>
  <c r="AV71" i="93"/>
  <c r="AV72" i="93"/>
  <c r="AV73" i="93"/>
  <c r="AV74" i="93"/>
  <c r="AV75" i="93"/>
  <c r="AV76" i="93"/>
  <c r="AV77" i="93"/>
  <c r="AV78" i="93"/>
  <c r="AV79" i="93"/>
  <c r="AV80" i="93"/>
  <c r="AV81" i="93"/>
  <c r="AV82" i="93"/>
  <c r="AV83" i="93"/>
  <c r="AV84" i="93"/>
  <c r="AV85" i="93"/>
  <c r="AV86" i="93"/>
  <c r="AV87" i="93"/>
  <c r="AV88" i="93"/>
  <c r="AV89" i="93"/>
  <c r="AV90" i="93"/>
  <c r="AV91" i="93"/>
  <c r="AV92" i="93"/>
  <c r="AV93" i="93"/>
  <c r="AV94" i="93"/>
  <c r="AV95" i="93"/>
  <c r="AV96" i="93"/>
  <c r="AV97" i="93"/>
  <c r="AV98" i="93"/>
  <c r="AV99" i="93"/>
  <c r="AV100" i="93"/>
  <c r="AV101" i="93"/>
  <c r="AV102" i="93"/>
  <c r="AV103" i="93"/>
  <c r="AV104" i="93"/>
  <c r="AV105" i="93"/>
  <c r="AV106" i="93"/>
  <c r="AV107" i="93"/>
  <c r="AV108" i="93"/>
  <c r="AV109" i="93"/>
  <c r="AV110" i="93"/>
  <c r="AV111" i="93"/>
  <c r="AV112" i="93"/>
  <c r="AV113" i="93"/>
  <c r="AV114" i="93"/>
  <c r="AV115" i="93"/>
  <c r="AV116" i="93"/>
  <c r="AV117" i="93"/>
  <c r="AV118" i="93"/>
  <c r="AV119" i="93"/>
  <c r="AV120" i="93"/>
  <c r="AV121" i="93"/>
  <c r="AV122" i="93"/>
  <c r="AV5" i="93"/>
  <c r="AU6" i="93"/>
  <c r="AU7" i="93"/>
  <c r="AU8" i="93"/>
  <c r="AU9" i="93"/>
  <c r="AU10" i="93"/>
  <c r="AU11" i="93"/>
  <c r="AU12" i="93"/>
  <c r="AU13" i="93"/>
  <c r="AU14" i="93"/>
  <c r="AU15" i="93"/>
  <c r="AU16" i="93"/>
  <c r="AU17" i="93"/>
  <c r="AU18" i="93"/>
  <c r="AU19" i="93"/>
  <c r="AU20" i="93"/>
  <c r="AU21" i="93"/>
  <c r="AU22" i="93"/>
  <c r="AU23" i="93"/>
  <c r="AU24" i="93"/>
  <c r="AU25" i="93"/>
  <c r="AU26" i="93"/>
  <c r="AU27" i="93"/>
  <c r="AU28" i="93"/>
  <c r="AU29" i="93"/>
  <c r="AU30" i="93"/>
  <c r="AU31" i="93"/>
  <c r="AU32" i="93"/>
  <c r="AU33" i="93"/>
  <c r="AU34" i="93"/>
  <c r="AU35" i="93"/>
  <c r="AU36" i="93"/>
  <c r="AU37" i="93"/>
  <c r="AU38" i="93"/>
  <c r="AU39" i="93"/>
  <c r="AU40" i="93"/>
  <c r="AU41" i="93"/>
  <c r="AU42" i="93"/>
  <c r="AU43" i="93"/>
  <c r="AU44" i="93"/>
  <c r="AU45" i="93"/>
  <c r="AU46" i="93"/>
  <c r="AU47" i="93"/>
  <c r="AU48" i="93"/>
  <c r="AU49" i="93"/>
  <c r="AU50" i="93"/>
  <c r="AU51" i="93"/>
  <c r="AU52" i="93"/>
  <c r="AU53" i="93"/>
  <c r="AU54" i="93"/>
  <c r="AU55" i="93"/>
  <c r="AU56" i="93"/>
  <c r="AU57" i="93"/>
  <c r="AU58" i="93"/>
  <c r="AU59" i="93"/>
  <c r="AU60" i="93"/>
  <c r="AU61" i="93"/>
  <c r="AU62" i="93"/>
  <c r="AU63" i="93"/>
  <c r="AU64" i="93"/>
  <c r="AU65" i="93"/>
  <c r="AU66" i="93"/>
  <c r="AU67" i="93"/>
  <c r="AU68" i="93"/>
  <c r="AU69" i="93"/>
  <c r="AU70" i="93"/>
  <c r="AU71" i="93"/>
  <c r="AU72" i="93"/>
  <c r="AU73" i="93"/>
  <c r="AU74" i="93"/>
  <c r="AU75" i="93"/>
  <c r="AU76" i="93"/>
  <c r="AU77" i="93"/>
  <c r="AU78" i="93"/>
  <c r="AU79" i="93"/>
  <c r="AU80" i="93"/>
  <c r="AU81" i="93"/>
  <c r="AU82" i="93"/>
  <c r="AU83" i="93"/>
  <c r="AU84" i="93"/>
  <c r="AU85" i="93"/>
  <c r="AU86" i="93"/>
  <c r="AU87" i="93"/>
  <c r="AU88" i="93"/>
  <c r="AU89" i="93"/>
  <c r="AU90" i="93"/>
  <c r="AU91" i="93"/>
  <c r="AU92" i="93"/>
  <c r="AU93" i="93"/>
  <c r="AU94" i="93"/>
  <c r="AU95" i="93"/>
  <c r="AU96" i="93"/>
  <c r="AU97" i="93"/>
  <c r="AU98" i="93"/>
  <c r="AU99" i="93"/>
  <c r="AU100" i="93"/>
  <c r="AU101" i="93"/>
  <c r="AU102" i="93"/>
  <c r="AU103" i="93"/>
  <c r="AU104" i="93"/>
  <c r="AU105" i="93"/>
  <c r="AU106" i="93"/>
  <c r="AU107" i="93"/>
  <c r="AU108" i="93"/>
  <c r="AU109" i="93"/>
  <c r="AU110" i="93"/>
  <c r="AU111" i="93"/>
  <c r="AU112" i="93"/>
  <c r="AU113" i="93"/>
  <c r="AU114" i="93"/>
  <c r="AU115" i="93"/>
  <c r="AU116" i="93"/>
  <c r="AU117" i="93"/>
  <c r="AU118" i="93"/>
  <c r="AU119" i="93"/>
  <c r="AU120" i="93"/>
  <c r="AU121" i="93"/>
  <c r="AU122" i="93"/>
  <c r="AU5" i="93"/>
  <c r="AT12" i="93"/>
  <c r="AW12" i="93" s="1"/>
  <c r="AT13" i="93"/>
  <c r="AT14" i="93"/>
  <c r="AT15" i="93"/>
  <c r="AW15" i="93" s="1"/>
  <c r="AT16" i="93"/>
  <c r="AW16" i="93" s="1"/>
  <c r="AT17" i="93"/>
  <c r="AT18" i="93"/>
  <c r="AT19" i="93"/>
  <c r="AW19" i="93" s="1"/>
  <c r="AT20" i="93"/>
  <c r="AW20" i="93" s="1"/>
  <c r="AT21" i="93"/>
  <c r="AT22" i="93"/>
  <c r="AT23" i="93"/>
  <c r="AW23" i="93" s="1"/>
  <c r="AT24" i="93"/>
  <c r="AW24" i="93" s="1"/>
  <c r="AT25" i="93"/>
  <c r="AT26" i="93"/>
  <c r="AT27" i="93"/>
  <c r="AW27" i="93" s="1"/>
  <c r="AT28" i="93"/>
  <c r="AW28" i="93" s="1"/>
  <c r="AT29" i="93"/>
  <c r="AT30" i="93"/>
  <c r="AT31" i="93"/>
  <c r="AW31" i="93" s="1"/>
  <c r="AT32" i="93"/>
  <c r="AW32" i="93" s="1"/>
  <c r="AT33" i="93"/>
  <c r="AT34" i="93"/>
  <c r="AT35" i="93"/>
  <c r="AW35" i="93" s="1"/>
  <c r="AT36" i="93"/>
  <c r="AW36" i="93" s="1"/>
  <c r="AT37" i="93"/>
  <c r="AT38" i="93"/>
  <c r="AT39" i="93"/>
  <c r="AW39" i="93" s="1"/>
  <c r="AT40" i="93"/>
  <c r="AW40" i="93" s="1"/>
  <c r="AT41" i="93"/>
  <c r="AT42" i="93"/>
  <c r="AT43" i="93"/>
  <c r="AW43" i="93" s="1"/>
  <c r="AT44" i="93"/>
  <c r="AW44" i="93" s="1"/>
  <c r="AT45" i="93"/>
  <c r="AT46" i="93"/>
  <c r="AT47" i="93"/>
  <c r="AW47" i="93" s="1"/>
  <c r="AT48" i="93"/>
  <c r="AW48" i="93" s="1"/>
  <c r="AT49" i="93"/>
  <c r="AT50" i="93"/>
  <c r="AT51" i="93"/>
  <c r="AW51" i="93" s="1"/>
  <c r="AT52" i="93"/>
  <c r="AW52" i="93" s="1"/>
  <c r="AT53" i="93"/>
  <c r="AT54" i="93"/>
  <c r="AT55" i="93"/>
  <c r="AW55" i="93" s="1"/>
  <c r="AT56" i="93"/>
  <c r="AW56" i="93" s="1"/>
  <c r="AT57" i="93"/>
  <c r="AT58" i="93"/>
  <c r="AT59" i="93"/>
  <c r="AW59" i="93" s="1"/>
  <c r="AT60" i="93"/>
  <c r="AW60" i="93" s="1"/>
  <c r="AT61" i="93"/>
  <c r="AT62" i="93"/>
  <c r="AT63" i="93"/>
  <c r="AW63" i="93" s="1"/>
  <c r="AT64" i="93"/>
  <c r="AW64" i="93" s="1"/>
  <c r="AT65" i="93"/>
  <c r="AT66" i="93"/>
  <c r="AT67" i="93"/>
  <c r="AW67" i="93" s="1"/>
  <c r="AT68" i="93"/>
  <c r="AW68" i="93" s="1"/>
  <c r="AT69" i="93"/>
  <c r="AT70" i="93"/>
  <c r="AT71" i="93"/>
  <c r="AW71" i="93" s="1"/>
  <c r="AT72" i="93"/>
  <c r="AW72" i="93" s="1"/>
  <c r="AT73" i="93"/>
  <c r="AT74" i="93"/>
  <c r="AT75" i="93"/>
  <c r="AW75" i="93" s="1"/>
  <c r="AT76" i="93"/>
  <c r="AW76" i="93" s="1"/>
  <c r="AT77" i="93"/>
  <c r="AT78" i="93"/>
  <c r="AT79" i="93"/>
  <c r="AW79" i="93" s="1"/>
  <c r="AT80" i="93"/>
  <c r="AW80" i="93" s="1"/>
  <c r="AT81" i="93"/>
  <c r="AT82" i="93"/>
  <c r="AT83" i="93"/>
  <c r="AW83" i="93" s="1"/>
  <c r="AT84" i="93"/>
  <c r="AW84" i="93" s="1"/>
  <c r="AT85" i="93"/>
  <c r="AT86" i="93"/>
  <c r="AT87" i="93"/>
  <c r="AW87" i="93" s="1"/>
  <c r="AT88" i="93"/>
  <c r="AW88" i="93" s="1"/>
  <c r="AT89" i="93"/>
  <c r="AT90" i="93"/>
  <c r="AT91" i="93"/>
  <c r="AW91" i="93" s="1"/>
  <c r="AT92" i="93"/>
  <c r="AW92" i="93" s="1"/>
  <c r="AT93" i="93"/>
  <c r="AT94" i="93"/>
  <c r="AT95" i="93"/>
  <c r="AW95" i="93" s="1"/>
  <c r="AT96" i="93"/>
  <c r="AW96" i="93" s="1"/>
  <c r="AT97" i="93"/>
  <c r="AT98" i="93"/>
  <c r="AT99" i="93"/>
  <c r="AW99" i="93" s="1"/>
  <c r="AT100" i="93"/>
  <c r="AW100" i="93" s="1"/>
  <c r="AT101" i="93"/>
  <c r="AT102" i="93"/>
  <c r="AT103" i="93"/>
  <c r="AW103" i="93" s="1"/>
  <c r="AT104" i="93"/>
  <c r="AW104" i="93" s="1"/>
  <c r="AT105" i="93"/>
  <c r="AT106" i="93"/>
  <c r="AT107" i="93"/>
  <c r="AW107" i="93" s="1"/>
  <c r="AT108" i="93"/>
  <c r="AW108" i="93" s="1"/>
  <c r="AT109" i="93"/>
  <c r="AT110" i="93"/>
  <c r="AT111" i="93"/>
  <c r="AW111" i="93" s="1"/>
  <c r="AT112" i="93"/>
  <c r="AW112" i="93" s="1"/>
  <c r="AT113" i="93"/>
  <c r="AT114" i="93"/>
  <c r="AT115" i="93"/>
  <c r="AW115" i="93" s="1"/>
  <c r="AT116" i="93"/>
  <c r="AW116" i="93" s="1"/>
  <c r="AT117" i="93"/>
  <c r="AT118" i="93"/>
  <c r="AT119" i="93"/>
  <c r="AW119" i="93" s="1"/>
  <c r="AT120" i="93"/>
  <c r="AW120" i="93" s="1"/>
  <c r="AT121" i="93"/>
  <c r="AT122" i="93"/>
  <c r="AT8" i="93"/>
  <c r="AT9" i="93"/>
  <c r="AW9" i="93" s="1"/>
  <c r="AT10" i="93"/>
  <c r="AT11" i="93"/>
  <c r="AT6" i="93"/>
  <c r="AT7" i="93"/>
  <c r="AW7" i="93" s="1"/>
  <c r="AT5" i="93"/>
  <c r="AW8" i="93" l="1"/>
  <c r="AW11" i="93"/>
  <c r="AW118" i="93"/>
  <c r="AW110" i="93"/>
  <c r="AW106" i="93"/>
  <c r="AW102" i="93"/>
  <c r="AW98" i="93"/>
  <c r="AW94" i="93"/>
  <c r="AW90" i="93"/>
  <c r="AW86" i="93"/>
  <c r="AW82" i="93"/>
  <c r="AW78" i="93"/>
  <c r="AW74" i="93"/>
  <c r="AW70" i="93"/>
  <c r="AW66" i="93"/>
  <c r="AW62" i="93"/>
  <c r="AW58" i="93"/>
  <c r="AW54" i="93"/>
  <c r="AW50" i="93"/>
  <c r="AW46" i="93"/>
  <c r="AW42" i="93"/>
  <c r="AW38" i="93"/>
  <c r="AW34" i="93"/>
  <c r="AW30" i="93"/>
  <c r="AW26" i="93"/>
  <c r="AW22" i="93"/>
  <c r="AW18" i="93"/>
  <c r="AW14" i="93"/>
  <c r="AW6" i="93"/>
  <c r="AW122" i="93"/>
  <c r="AW114" i="93"/>
  <c r="AW5" i="93"/>
  <c r="AW10" i="93"/>
  <c r="AW121" i="93"/>
  <c r="AW117" i="93"/>
  <c r="AW113" i="93"/>
  <c r="AW109" i="93"/>
  <c r="AW105" i="93"/>
  <c r="AW101" i="93"/>
  <c r="AW97" i="93"/>
  <c r="AW93" i="93"/>
  <c r="AW89" i="93"/>
  <c r="AW85" i="93"/>
  <c r="AW81" i="93"/>
  <c r="AW77" i="93"/>
  <c r="AW73" i="93"/>
  <c r="AW69" i="93"/>
  <c r="AW65" i="93"/>
  <c r="AW61" i="93"/>
  <c r="AW57" i="93"/>
  <c r="AW53" i="93"/>
  <c r="AW49" i="93"/>
  <c r="AW45" i="93"/>
  <c r="AW41" i="93"/>
  <c r="AW37" i="93"/>
  <c r="AW33" i="93"/>
  <c r="AW29" i="93"/>
  <c r="AW25" i="93"/>
  <c r="AW21" i="93"/>
  <c r="AW17" i="93"/>
  <c r="AW13" i="93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N37" i="93"/>
  <c r="N38" i="93"/>
  <c r="N39" i="93"/>
  <c r="N40" i="93"/>
  <c r="N41" i="93"/>
  <c r="N42" i="93"/>
  <c r="N43" i="93"/>
  <c r="N44" i="93"/>
  <c r="N45" i="93"/>
  <c r="N46" i="93"/>
  <c r="N5" i="93"/>
  <c r="P6" i="93"/>
  <c r="AX6" i="93" s="1"/>
  <c r="P7" i="93"/>
  <c r="AX10" i="93" s="1"/>
  <c r="P8" i="93"/>
  <c r="AX30" i="93" s="1"/>
  <c r="P9" i="93"/>
  <c r="AX12" i="93" s="1"/>
  <c r="P10" i="93"/>
  <c r="AX32" i="93" s="1"/>
  <c r="P11" i="93"/>
  <c r="AX14" i="93" s="1"/>
  <c r="P12" i="93"/>
  <c r="AX23" i="93" s="1"/>
  <c r="P13" i="93"/>
  <c r="AX35" i="93" s="1"/>
  <c r="P14" i="93"/>
  <c r="AX25" i="93" s="1"/>
  <c r="P15" i="93"/>
  <c r="AX26" i="93" s="1"/>
  <c r="P16" i="93"/>
  <c r="AX38" i="93" s="1"/>
  <c r="P17" i="93"/>
  <c r="AX28" i="93" s="1"/>
  <c r="P18" i="93"/>
  <c r="AX52" i="93" s="1"/>
  <c r="P19" i="93"/>
  <c r="AX53" i="93" s="1"/>
  <c r="P20" i="93"/>
  <c r="AX66" i="93" s="1"/>
  <c r="P21" i="93"/>
  <c r="AX67" i="93" s="1"/>
  <c r="P22" i="93"/>
  <c r="AX68" i="93" s="1"/>
  <c r="P23" i="93"/>
  <c r="AX69" i="93" s="1"/>
  <c r="P24" i="93"/>
  <c r="AX46" i="93" s="1"/>
  <c r="P25" i="93"/>
  <c r="AX85" i="93" s="1"/>
  <c r="P26" i="93"/>
  <c r="AX86" i="93" s="1"/>
  <c r="P27" i="93"/>
  <c r="AX73" i="93" s="1"/>
  <c r="P28" i="93"/>
  <c r="AX62" i="93" s="1"/>
  <c r="P29" i="93"/>
  <c r="AX89" i="93" s="1"/>
  <c r="P30" i="93"/>
  <c r="AX76" i="93" s="1"/>
  <c r="P31" i="93"/>
  <c r="AX77" i="93" s="1"/>
  <c r="P32" i="93"/>
  <c r="AX78" i="93" s="1"/>
  <c r="P33" i="93"/>
  <c r="AX79" i="93" s="1"/>
  <c r="P34" i="93"/>
  <c r="AX110" i="93" s="1"/>
  <c r="P35" i="93"/>
  <c r="AX111" i="93" s="1"/>
  <c r="P36" i="93"/>
  <c r="AX82" i="93" s="1"/>
  <c r="P37" i="93"/>
  <c r="AX83" i="93" s="1"/>
  <c r="P38" i="93"/>
  <c r="AX84" i="93" s="1"/>
  <c r="P39" i="93"/>
  <c r="AX99" i="93" s="1"/>
  <c r="P40" i="93"/>
  <c r="AX100" i="93" s="1"/>
  <c r="P41" i="93"/>
  <c r="AX117" i="93" s="1"/>
  <c r="P42" i="93"/>
  <c r="AX102" i="93" s="1"/>
  <c r="P43" i="93"/>
  <c r="AX103" i="93" s="1"/>
  <c r="P44" i="93"/>
  <c r="AX120" i="93" s="1"/>
  <c r="P45" i="93"/>
  <c r="AX121" i="93" s="1"/>
  <c r="P46" i="93"/>
  <c r="AX106" i="93" s="1"/>
  <c r="P5" i="93"/>
  <c r="AX16" i="93" s="1"/>
  <c r="AX87" i="93" l="1"/>
  <c r="AX107" i="93"/>
  <c r="AX41" i="93"/>
  <c r="AX61" i="93"/>
  <c r="AX81" i="93"/>
  <c r="AX91" i="93"/>
  <c r="AX115" i="93"/>
  <c r="AX45" i="93"/>
  <c r="AX65" i="93"/>
  <c r="AX119" i="93"/>
  <c r="AX49" i="93"/>
  <c r="AX27" i="93"/>
  <c r="AX33" i="93"/>
  <c r="AX57" i="93"/>
  <c r="AX5" i="93"/>
  <c r="AX39" i="93"/>
  <c r="AX55" i="93"/>
  <c r="AX71" i="93"/>
  <c r="AX13" i="93"/>
  <c r="AX29" i="93"/>
  <c r="AX93" i="93"/>
  <c r="AX109" i="93"/>
  <c r="AX9" i="93"/>
  <c r="AX17" i="93"/>
  <c r="DQ27" i="93"/>
  <c r="DQ35" i="93"/>
  <c r="DQ28" i="93"/>
  <c r="DQ47" i="93"/>
  <c r="DQ46" i="93"/>
  <c r="DQ50" i="93"/>
  <c r="DQ58" i="93"/>
  <c r="DQ36" i="93"/>
  <c r="DQ53" i="93"/>
  <c r="DQ61" i="93"/>
  <c r="DQ32" i="93"/>
  <c r="DQ37" i="93"/>
  <c r="DQ26" i="93"/>
  <c r="DQ49" i="93"/>
  <c r="DQ48" i="93"/>
  <c r="DQ52" i="93"/>
  <c r="DQ60" i="93"/>
  <c r="DQ55" i="93"/>
  <c r="DQ63" i="93"/>
  <c r="DQ40" i="93"/>
  <c r="DQ39" i="93"/>
  <c r="DQ43" i="93"/>
  <c r="DQ29" i="93"/>
  <c r="DQ34" i="93"/>
  <c r="DQ54" i="93"/>
  <c r="DQ62" i="93"/>
  <c r="DQ38" i="93"/>
  <c r="DQ57" i="93"/>
  <c r="DQ30" i="93"/>
  <c r="DQ24" i="93"/>
  <c r="DQ25" i="93"/>
  <c r="DQ33" i="93"/>
  <c r="DQ41" i="93"/>
  <c r="DQ45" i="93"/>
  <c r="DQ44" i="93"/>
  <c r="DQ42" i="93"/>
  <c r="DQ56" i="93"/>
  <c r="DQ64" i="93"/>
  <c r="DQ51" i="93"/>
  <c r="DQ59" i="93"/>
  <c r="DQ31" i="93"/>
  <c r="EE38" i="93"/>
  <c r="EE46" i="93"/>
  <c r="EE43" i="93"/>
  <c r="EE39" i="93"/>
  <c r="EE57" i="93"/>
  <c r="EE54" i="93"/>
  <c r="EE62" i="93"/>
  <c r="EE40" i="93"/>
  <c r="EE48" i="93"/>
  <c r="EE45" i="93"/>
  <c r="EE51" i="93"/>
  <c r="EE59" i="93"/>
  <c r="EE41" i="93"/>
  <c r="EE56" i="93"/>
  <c r="EE64" i="93"/>
  <c r="EE42" i="93"/>
  <c r="EE50" i="93"/>
  <c r="EE47" i="93"/>
  <c r="EE53" i="93"/>
  <c r="EE61" i="93"/>
  <c r="EE58" i="93"/>
  <c r="EE37" i="93"/>
  <c r="EE36" i="93"/>
  <c r="EE44" i="93"/>
  <c r="EE49" i="93"/>
  <c r="EE55" i="93"/>
  <c r="EE63" i="93"/>
  <c r="EE52" i="93"/>
  <c r="EE60" i="93"/>
  <c r="AX20" i="93"/>
  <c r="AX48" i="93"/>
  <c r="DR37" i="93"/>
  <c r="DR30" i="93"/>
  <c r="DR49" i="93"/>
  <c r="DR64" i="93"/>
  <c r="DR51" i="93"/>
  <c r="DR59" i="93"/>
  <c r="DR40" i="93"/>
  <c r="DR43" i="93"/>
  <c r="DR42" i="93"/>
  <c r="DR60" i="93"/>
  <c r="DR48" i="93"/>
  <c r="DR31" i="93"/>
  <c r="DR50" i="93"/>
  <c r="DR27" i="93"/>
  <c r="DR45" i="93"/>
  <c r="DR55" i="93"/>
  <c r="DR25" i="93"/>
  <c r="DR36" i="93"/>
  <c r="DR53" i="93"/>
  <c r="DR35" i="93"/>
  <c r="DR56" i="93"/>
  <c r="DR32" i="93"/>
  <c r="DR33" i="93"/>
  <c r="DR54" i="93"/>
  <c r="DR26" i="93"/>
  <c r="DR28" i="93"/>
  <c r="DR47" i="93"/>
  <c r="DR44" i="93"/>
  <c r="DR63" i="93"/>
  <c r="DR57" i="93"/>
  <c r="DR34" i="93"/>
  <c r="DR24" i="93"/>
  <c r="DR41" i="93"/>
  <c r="DR62" i="93"/>
  <c r="DR39" i="93"/>
  <c r="DR52" i="93"/>
  <c r="DR58" i="93"/>
  <c r="DR38" i="93"/>
  <c r="DR61" i="93"/>
  <c r="DR46" i="93"/>
  <c r="DR29" i="93"/>
  <c r="AX64" i="93"/>
  <c r="AX80" i="93"/>
  <c r="AX88" i="93"/>
  <c r="AX104" i="93"/>
  <c r="AX112" i="93"/>
  <c r="AX118" i="93"/>
  <c r="DK19" i="93"/>
  <c r="DK22" i="93"/>
  <c r="DK40" i="93"/>
  <c r="DK31" i="93"/>
  <c r="DK48" i="93"/>
  <c r="DK47" i="93"/>
  <c r="DK51" i="93"/>
  <c r="DK59" i="93"/>
  <c r="DK29" i="93"/>
  <c r="DK54" i="93"/>
  <c r="DK62" i="93"/>
  <c r="DK28" i="93"/>
  <c r="DK38" i="93"/>
  <c r="DK27" i="93"/>
  <c r="DK46" i="93"/>
  <c r="DK45" i="93"/>
  <c r="DK41" i="93"/>
  <c r="DK57" i="93"/>
  <c r="DK35" i="93"/>
  <c r="DK52" i="93"/>
  <c r="DK60" i="93"/>
  <c r="DK39" i="93"/>
  <c r="DK21" i="93"/>
  <c r="DK26" i="93"/>
  <c r="DK42" i="93"/>
  <c r="DK50" i="93"/>
  <c r="DK53" i="93"/>
  <c r="DK30" i="93"/>
  <c r="DK64" i="93"/>
  <c r="DK23" i="93"/>
  <c r="DK24" i="93"/>
  <c r="DK43" i="93"/>
  <c r="DK55" i="93"/>
  <c r="DK37" i="93"/>
  <c r="DK25" i="93"/>
  <c r="DK34" i="93"/>
  <c r="DK32" i="93"/>
  <c r="DK49" i="93"/>
  <c r="DK61" i="93"/>
  <c r="DK56" i="93"/>
  <c r="DK20" i="93"/>
  <c r="DK36" i="93"/>
  <c r="DK44" i="93"/>
  <c r="DK33" i="93"/>
  <c r="DK63" i="93"/>
  <c r="DK58" i="93"/>
  <c r="DO20" i="93"/>
  <c r="DO34" i="93"/>
  <c r="DO42" i="93"/>
  <c r="DO44" i="93"/>
  <c r="DO25" i="93"/>
  <c r="DO47" i="93"/>
  <c r="DO53" i="93"/>
  <c r="DO61" i="93"/>
  <c r="DO41" i="93"/>
  <c r="DO56" i="93"/>
  <c r="DO64" i="93"/>
  <c r="DO23" i="93"/>
  <c r="DO32" i="93"/>
  <c r="DO40" i="93"/>
  <c r="DO30" i="93"/>
  <c r="DO50" i="93"/>
  <c r="DO45" i="93"/>
  <c r="DO51" i="93"/>
  <c r="DO59" i="93"/>
  <c r="DO33" i="93"/>
  <c r="DO54" i="93"/>
  <c r="DO62" i="93"/>
  <c r="DO26" i="93"/>
  <c r="DO31" i="93"/>
  <c r="DO29" i="93"/>
  <c r="DO43" i="93"/>
  <c r="DO57" i="93"/>
  <c r="DO52" i="93"/>
  <c r="DO19" i="93"/>
  <c r="DO28" i="93"/>
  <c r="DO36" i="93"/>
  <c r="DO46" i="93"/>
  <c r="DO49" i="93"/>
  <c r="DO63" i="93"/>
  <c r="DO58" i="93"/>
  <c r="DO21" i="93"/>
  <c r="DO38" i="93"/>
  <c r="DO48" i="93"/>
  <c r="DO39" i="93"/>
  <c r="DO22" i="93"/>
  <c r="DO60" i="93"/>
  <c r="DO24" i="93"/>
  <c r="DO27" i="93"/>
  <c r="DO55" i="93"/>
  <c r="DO35" i="93"/>
  <c r="DO37" i="93"/>
  <c r="DW34" i="93"/>
  <c r="DW30" i="93"/>
  <c r="DW49" i="93"/>
  <c r="DW59" i="93"/>
  <c r="DW58" i="93"/>
  <c r="DW57" i="93"/>
  <c r="DW38" i="93"/>
  <c r="DW31" i="93"/>
  <c r="DW62" i="93"/>
  <c r="DW53" i="93"/>
  <c r="DW33" i="93"/>
  <c r="DW42" i="93"/>
  <c r="DW44" i="93"/>
  <c r="DW48" i="93"/>
  <c r="DW37" i="93"/>
  <c r="DW55" i="93"/>
  <c r="DW43" i="93"/>
  <c r="DW39" i="93"/>
  <c r="DW60" i="93"/>
  <c r="DW36" i="93"/>
  <c r="DW32" i="93"/>
  <c r="DW47" i="93"/>
  <c r="DW56" i="93"/>
  <c r="DW46" i="93"/>
  <c r="DW63" i="93"/>
  <c r="DW41" i="93"/>
  <c r="DW51" i="93"/>
  <c r="DW61" i="93"/>
  <c r="DW40" i="93"/>
  <c r="DW35" i="93"/>
  <c r="DW64" i="93"/>
  <c r="DW45" i="93"/>
  <c r="DW54" i="93"/>
  <c r="DW52" i="93"/>
  <c r="DW50" i="93"/>
  <c r="AX98" i="93"/>
  <c r="AX18" i="93"/>
  <c r="AX58" i="93"/>
  <c r="AX74" i="93"/>
  <c r="EB36" i="93"/>
  <c r="EB33" i="93"/>
  <c r="EB35" i="93"/>
  <c r="EB50" i="93"/>
  <c r="EB44" i="93"/>
  <c r="EB55" i="93"/>
  <c r="EB63" i="93"/>
  <c r="EB52" i="93"/>
  <c r="EB64" i="93"/>
  <c r="EB62" i="93"/>
  <c r="EB30" i="93"/>
  <c r="EB38" i="93"/>
  <c r="EB37" i="93"/>
  <c r="EB39" i="93"/>
  <c r="EB48" i="93"/>
  <c r="EB57" i="93"/>
  <c r="EB45" i="93"/>
  <c r="EB54" i="93"/>
  <c r="EB32" i="93"/>
  <c r="EB40" i="93"/>
  <c r="EB41" i="93"/>
  <c r="EB43" i="93"/>
  <c r="EB51" i="93"/>
  <c r="EB59" i="93"/>
  <c r="EB49" i="93"/>
  <c r="EB56" i="93"/>
  <c r="EB34" i="93"/>
  <c r="EB42" i="93"/>
  <c r="EB47" i="93"/>
  <c r="EB31" i="93"/>
  <c r="EB53" i="93"/>
  <c r="EB61" i="93"/>
  <c r="EB46" i="93"/>
  <c r="EB58" i="93"/>
  <c r="EB60" i="93"/>
  <c r="AX90" i="93"/>
  <c r="AX15" i="93"/>
  <c r="AX11" i="93"/>
  <c r="AX43" i="93"/>
  <c r="AX59" i="93"/>
  <c r="AX75" i="93"/>
  <c r="AX97" i="93"/>
  <c r="AX113" i="93"/>
  <c r="DD10" i="93"/>
  <c r="DD14" i="93"/>
  <c r="DD20" i="93"/>
  <c r="DD28" i="93"/>
  <c r="DD18" i="93"/>
  <c r="DD34" i="93"/>
  <c r="DD42" i="93"/>
  <c r="DD35" i="93"/>
  <c r="DD53" i="93"/>
  <c r="DD61" i="93"/>
  <c r="DD49" i="93"/>
  <c r="DD54" i="93"/>
  <c r="DD52" i="93"/>
  <c r="DD47" i="93"/>
  <c r="DD17" i="93"/>
  <c r="DD13" i="93"/>
  <c r="DD27" i="93"/>
  <c r="DD37" i="93"/>
  <c r="DD24" i="93"/>
  <c r="DD64" i="93"/>
  <c r="DD56" i="93"/>
  <c r="DD44" i="93"/>
  <c r="DD22" i="93"/>
  <c r="DD15" i="93"/>
  <c r="DD45" i="93"/>
  <c r="DD41" i="93"/>
  <c r="DD26" i="93"/>
  <c r="DD57" i="93"/>
  <c r="DD38" i="93"/>
  <c r="DD25" i="93"/>
  <c r="DD46" i="93"/>
  <c r="DD39" i="93"/>
  <c r="DD30" i="93"/>
  <c r="DD60" i="93"/>
  <c r="DD59" i="93"/>
  <c r="DD40" i="93"/>
  <c r="DD19" i="93"/>
  <c r="DD58" i="93"/>
  <c r="DD48" i="93"/>
  <c r="DD31" i="93"/>
  <c r="DD16" i="93"/>
  <c r="DD63" i="93"/>
  <c r="DD33" i="93"/>
  <c r="DD23" i="93"/>
  <c r="DD51" i="93"/>
  <c r="DD29" i="93"/>
  <c r="DD12" i="93"/>
  <c r="DD62" i="93"/>
  <c r="DD50" i="93"/>
  <c r="DD43" i="93"/>
  <c r="DD32" i="93"/>
  <c r="DD11" i="93"/>
  <c r="DD55" i="93"/>
  <c r="DD36" i="93"/>
  <c r="DD21" i="93"/>
  <c r="DH21" i="93"/>
  <c r="DH18" i="93"/>
  <c r="DH16" i="93"/>
  <c r="DH26" i="93"/>
  <c r="DH27" i="93"/>
  <c r="DH38" i="93"/>
  <c r="DH39" i="93"/>
  <c r="DH41" i="93"/>
  <c r="DH46" i="93"/>
  <c r="DH55" i="93"/>
  <c r="DH63" i="93"/>
  <c r="DH48" i="93"/>
  <c r="DH58" i="93"/>
  <c r="DH19" i="93"/>
  <c r="DH25" i="93"/>
  <c r="DH23" i="93"/>
  <c r="DH28" i="93"/>
  <c r="DH29" i="93"/>
  <c r="DH40" i="93"/>
  <c r="DH31" i="93"/>
  <c r="DH45" i="93"/>
  <c r="DH50" i="93"/>
  <c r="DH57" i="93"/>
  <c r="DH43" i="93"/>
  <c r="DH52" i="93"/>
  <c r="DH60" i="93"/>
  <c r="DH64" i="93"/>
  <c r="DH20" i="93"/>
  <c r="DH24" i="93"/>
  <c r="DH30" i="93"/>
  <c r="DH34" i="93"/>
  <c r="DH42" i="93"/>
  <c r="DH33" i="93"/>
  <c r="DH49" i="93"/>
  <c r="DH51" i="93"/>
  <c r="DH59" i="93"/>
  <c r="DH47" i="93"/>
  <c r="DH54" i="93"/>
  <c r="DH17" i="93"/>
  <c r="DH15" i="93"/>
  <c r="DH22" i="93"/>
  <c r="DH32" i="93"/>
  <c r="DH36" i="93"/>
  <c r="DH35" i="93"/>
  <c r="DH37" i="93"/>
  <c r="DH53" i="93"/>
  <c r="DH61" i="93"/>
  <c r="DH44" i="93"/>
  <c r="DH56" i="93"/>
  <c r="DH62" i="93"/>
  <c r="AX19" i="93"/>
  <c r="AX31" i="93"/>
  <c r="AX47" i="93"/>
  <c r="AX63" i="93"/>
  <c r="AX95" i="93"/>
  <c r="AX7" i="93"/>
  <c r="AH6" i="93" s="1"/>
  <c r="AX21" i="93"/>
  <c r="AX37" i="93"/>
  <c r="AX101" i="93"/>
  <c r="DY33" i="93"/>
  <c r="DY41" i="93"/>
  <c r="DY45" i="93"/>
  <c r="DY44" i="93"/>
  <c r="DY52" i="93"/>
  <c r="DY60" i="93"/>
  <c r="DY40" i="93"/>
  <c r="DY50" i="93"/>
  <c r="DY57" i="93"/>
  <c r="DY35" i="93"/>
  <c r="DY47" i="93"/>
  <c r="DY46" i="93"/>
  <c r="DY54" i="93"/>
  <c r="DY62" i="93"/>
  <c r="DY51" i="93"/>
  <c r="DY59" i="93"/>
  <c r="DY36" i="93"/>
  <c r="DY30" i="93"/>
  <c r="DY37" i="93"/>
  <c r="DY49" i="93"/>
  <c r="DY48" i="93"/>
  <c r="DY56" i="93"/>
  <c r="DY64" i="93"/>
  <c r="DY34" i="93"/>
  <c r="DY53" i="93"/>
  <c r="DY61" i="93"/>
  <c r="DY31" i="93"/>
  <c r="DY39" i="93"/>
  <c r="DY43" i="93"/>
  <c r="DY38" i="93"/>
  <c r="DY58" i="93"/>
  <c r="DY32" i="93"/>
  <c r="DY42" i="93"/>
  <c r="DY55" i="93"/>
  <c r="DY63" i="93"/>
  <c r="AX122" i="93"/>
  <c r="AX24" i="93"/>
  <c r="AX36" i="93"/>
  <c r="DN28" i="93"/>
  <c r="DN37" i="93"/>
  <c r="DN40" i="93"/>
  <c r="DN43" i="93"/>
  <c r="DN60" i="93"/>
  <c r="DN48" i="93"/>
  <c r="DN49" i="93"/>
  <c r="DN61" i="93"/>
  <c r="DN20" i="93"/>
  <c r="DN30" i="93"/>
  <c r="DN47" i="93"/>
  <c r="DN51" i="93"/>
  <c r="DN57" i="93"/>
  <c r="DN46" i="93"/>
  <c r="DN24" i="93"/>
  <c r="DN21" i="93"/>
  <c r="DN41" i="93"/>
  <c r="DN52" i="93"/>
  <c r="DN23" i="93"/>
  <c r="DN59" i="93"/>
  <c r="DN22" i="93"/>
  <c r="DN35" i="93"/>
  <c r="DN58" i="93"/>
  <c r="DN45" i="93"/>
  <c r="DN36" i="93"/>
  <c r="DN64" i="93"/>
  <c r="DN53" i="93"/>
  <c r="DN34" i="93"/>
  <c r="DN29" i="93"/>
  <c r="DN19" i="93"/>
  <c r="DN32" i="93"/>
  <c r="DN26" i="93"/>
  <c r="DN44" i="93"/>
  <c r="DN33" i="93"/>
  <c r="DN54" i="93"/>
  <c r="DN25" i="93"/>
  <c r="DN50" i="93"/>
  <c r="DN39" i="93"/>
  <c r="DN27" i="93"/>
  <c r="DN38" i="93"/>
  <c r="DN63" i="93"/>
  <c r="DN56" i="93"/>
  <c r="DN31" i="93"/>
  <c r="DN55" i="93"/>
  <c r="DN42" i="93"/>
  <c r="DN62" i="93"/>
  <c r="AX44" i="93"/>
  <c r="AX60" i="93"/>
  <c r="AX92" i="93"/>
  <c r="EL41" i="93"/>
  <c r="EL52" i="93"/>
  <c r="EL60" i="93"/>
  <c r="EL48" i="93"/>
  <c r="EL49" i="93"/>
  <c r="EL57" i="93"/>
  <c r="EL39" i="93"/>
  <c r="EL40" i="93"/>
  <c r="EL46" i="93"/>
  <c r="EL50" i="93"/>
  <c r="EL58" i="93"/>
  <c r="EL44" i="93"/>
  <c r="EL45" i="93"/>
  <c r="EL55" i="93"/>
  <c r="EL37" i="93"/>
  <c r="EL38" i="93"/>
  <c r="EL47" i="93"/>
  <c r="EL64" i="93"/>
  <c r="EL53" i="93"/>
  <c r="EL42" i="93"/>
  <c r="EL54" i="93"/>
  <c r="EL59" i="93"/>
  <c r="EL36" i="93"/>
  <c r="EL56" i="93"/>
  <c r="EL43" i="93"/>
  <c r="EL62" i="93"/>
  <c r="EL51" i="93"/>
  <c r="EL61" i="93"/>
  <c r="EL63" i="93"/>
  <c r="DF16" i="93"/>
  <c r="DF15" i="93"/>
  <c r="DF21" i="93"/>
  <c r="DF31" i="93"/>
  <c r="DF32" i="93"/>
  <c r="DF39" i="93"/>
  <c r="DF34" i="93"/>
  <c r="DF50" i="93"/>
  <c r="DF52" i="93"/>
  <c r="DF60" i="93"/>
  <c r="DF48" i="93"/>
  <c r="DF51" i="93"/>
  <c r="DF17" i="93"/>
  <c r="DF22" i="93"/>
  <c r="DF25" i="93"/>
  <c r="DF20" i="93"/>
  <c r="DF33" i="93"/>
  <c r="DF41" i="93"/>
  <c r="DF38" i="93"/>
  <c r="DF30" i="93"/>
  <c r="DF54" i="93"/>
  <c r="DF62" i="93"/>
  <c r="DF53" i="93"/>
  <c r="DF61" i="93"/>
  <c r="DF18" i="93"/>
  <c r="DF23" i="93"/>
  <c r="DF27" i="93"/>
  <c r="DF24" i="93"/>
  <c r="DF35" i="93"/>
  <c r="DF36" i="93"/>
  <c r="DF42" i="93"/>
  <c r="DF43" i="93"/>
  <c r="DF56" i="93"/>
  <c r="DF64" i="93"/>
  <c r="DF45" i="93"/>
  <c r="DF55" i="93"/>
  <c r="DF19" i="93"/>
  <c r="DF26" i="93"/>
  <c r="DF29" i="93"/>
  <c r="DF28" i="93"/>
  <c r="DF37" i="93"/>
  <c r="DF40" i="93"/>
  <c r="DF46" i="93"/>
  <c r="DF47" i="93"/>
  <c r="DF58" i="93"/>
  <c r="DF44" i="93"/>
  <c r="DF49" i="93"/>
  <c r="DF57" i="93"/>
  <c r="DF59" i="93"/>
  <c r="DF63" i="93"/>
  <c r="DJ26" i="93"/>
  <c r="DJ24" i="93"/>
  <c r="DJ31" i="93"/>
  <c r="DJ30" i="93"/>
  <c r="DJ39" i="93"/>
  <c r="DJ42" i="93"/>
  <c r="DJ44" i="93"/>
  <c r="DJ52" i="93"/>
  <c r="DJ60" i="93"/>
  <c r="DJ51" i="93"/>
  <c r="DJ46" i="93"/>
  <c r="DJ38" i="93"/>
  <c r="DJ19" i="93"/>
  <c r="DJ56" i="93"/>
  <c r="DJ35" i="93"/>
  <c r="DJ20" i="93"/>
  <c r="DJ43" i="93"/>
  <c r="DJ36" i="93"/>
  <c r="DJ25" i="93"/>
  <c r="DJ58" i="93"/>
  <c r="DJ37" i="93"/>
  <c r="DJ21" i="93"/>
  <c r="DJ55" i="93"/>
  <c r="DJ45" i="93"/>
  <c r="DJ22" i="93"/>
  <c r="DJ16" i="93"/>
  <c r="DJ59" i="93"/>
  <c r="DJ62" i="93"/>
  <c r="DJ41" i="93"/>
  <c r="DJ61" i="93"/>
  <c r="DJ63" i="93"/>
  <c r="DJ57" i="93"/>
  <c r="DJ49" i="93"/>
  <c r="DJ23" i="93"/>
  <c r="DJ17" i="93"/>
  <c r="DJ47" i="93"/>
  <c r="DJ40" i="93"/>
  <c r="DJ27" i="93"/>
  <c r="DJ54" i="93"/>
  <c r="DJ33" i="93"/>
  <c r="DJ15" i="93"/>
  <c r="DJ50" i="93"/>
  <c r="DJ28" i="93"/>
  <c r="DJ29" i="93"/>
  <c r="DJ64" i="93"/>
  <c r="DJ34" i="93"/>
  <c r="DJ18" i="93"/>
  <c r="DJ53" i="93"/>
  <c r="DJ48" i="93"/>
  <c r="DJ32" i="93"/>
  <c r="AX22" i="93"/>
  <c r="AX34" i="93"/>
  <c r="DL20" i="93"/>
  <c r="DL24" i="93"/>
  <c r="DL30" i="93"/>
  <c r="DL36" i="93"/>
  <c r="DL29" i="93"/>
  <c r="DL35" i="93"/>
  <c r="DL50" i="93"/>
  <c r="DL51" i="93"/>
  <c r="DL59" i="93"/>
  <c r="DL45" i="93"/>
  <c r="DL52" i="93"/>
  <c r="DL25" i="93"/>
  <c r="DL32" i="93"/>
  <c r="DL38" i="93"/>
  <c r="DL33" i="93"/>
  <c r="DL39" i="93"/>
  <c r="DL53" i="93"/>
  <c r="DL61" i="93"/>
  <c r="DL49" i="93"/>
  <c r="DL54" i="93"/>
  <c r="DL64" i="93"/>
  <c r="DL62" i="93"/>
  <c r="DL21" i="93"/>
  <c r="DL26" i="93"/>
  <c r="DL40" i="93"/>
  <c r="DL37" i="93"/>
  <c r="DL43" i="93"/>
  <c r="DL44" i="93"/>
  <c r="DL55" i="93"/>
  <c r="DL63" i="93"/>
  <c r="DL27" i="93"/>
  <c r="DL56" i="93"/>
  <c r="DL19" i="93"/>
  <c r="DL23" i="93"/>
  <c r="DL22" i="93"/>
  <c r="DL28" i="93"/>
  <c r="DL34" i="93"/>
  <c r="DL42" i="93"/>
  <c r="DL41" i="93"/>
  <c r="DL47" i="93"/>
  <c r="DL48" i="93"/>
  <c r="DL57" i="93"/>
  <c r="DL31" i="93"/>
  <c r="DL46" i="93"/>
  <c r="DL58" i="93"/>
  <c r="DL60" i="93"/>
  <c r="AX42" i="93"/>
  <c r="AX54" i="93"/>
  <c r="AX70" i="93"/>
  <c r="DX30" i="93"/>
  <c r="DX34" i="93"/>
  <c r="DX42" i="93"/>
  <c r="DX33" i="93"/>
  <c r="DX49" i="93"/>
  <c r="DX50" i="93"/>
  <c r="DX57" i="93"/>
  <c r="DX48" i="93"/>
  <c r="DX58" i="93"/>
  <c r="DX60" i="93"/>
  <c r="DX64" i="93"/>
  <c r="DX36" i="93"/>
  <c r="DX31" i="93"/>
  <c r="DX37" i="93"/>
  <c r="DX51" i="93"/>
  <c r="DX59" i="93"/>
  <c r="DX43" i="93"/>
  <c r="DX52" i="93"/>
  <c r="DX38" i="93"/>
  <c r="DX35" i="93"/>
  <c r="DX41" i="93"/>
  <c r="DX53" i="93"/>
  <c r="DX61" i="93"/>
  <c r="DX47" i="93"/>
  <c r="DX54" i="93"/>
  <c r="DX32" i="93"/>
  <c r="DX40" i="93"/>
  <c r="DX39" i="93"/>
  <c r="DX45" i="93"/>
  <c r="DX46" i="93"/>
  <c r="DX55" i="93"/>
  <c r="DX63" i="93"/>
  <c r="DX44" i="93"/>
  <c r="DX56" i="93"/>
  <c r="DX62" i="93"/>
  <c r="AX94" i="93"/>
  <c r="AX51" i="93"/>
  <c r="AX105" i="93"/>
  <c r="DM20" i="93"/>
  <c r="DM19" i="93"/>
  <c r="DM35" i="93"/>
  <c r="DM31" i="93"/>
  <c r="DM49" i="93"/>
  <c r="DM36" i="93"/>
  <c r="DM58" i="93"/>
  <c r="DM38" i="93"/>
  <c r="DM40" i="93"/>
  <c r="DM57" i="93"/>
  <c r="DM34" i="93"/>
  <c r="DM22" i="93"/>
  <c r="DM23" i="93"/>
  <c r="DM21" i="93"/>
  <c r="DM37" i="93"/>
  <c r="DM26" i="93"/>
  <c r="DM43" i="93"/>
  <c r="DM44" i="93"/>
  <c r="DM52" i="93"/>
  <c r="DM60" i="93"/>
  <c r="DM50" i="93"/>
  <c r="DM51" i="93"/>
  <c r="DM59" i="93"/>
  <c r="DM42" i="93"/>
  <c r="DM24" i="93"/>
  <c r="DM25" i="93"/>
  <c r="DM29" i="93"/>
  <c r="DM39" i="93"/>
  <c r="DM28" i="93"/>
  <c r="DM45" i="93"/>
  <c r="DM46" i="93"/>
  <c r="DM54" i="93"/>
  <c r="DM62" i="93"/>
  <c r="DM53" i="93"/>
  <c r="DM61" i="93"/>
  <c r="DM27" i="93"/>
  <c r="DM33" i="93"/>
  <c r="DM41" i="93"/>
  <c r="DM30" i="93"/>
  <c r="DM47" i="93"/>
  <c r="DM48" i="93"/>
  <c r="DM56" i="93"/>
  <c r="DM64" i="93"/>
  <c r="DM32" i="93"/>
  <c r="DM55" i="93"/>
  <c r="DM63" i="93"/>
  <c r="DU27" i="93"/>
  <c r="DU39" i="93"/>
  <c r="DU31" i="93"/>
  <c r="DU49" i="93"/>
  <c r="DU44" i="93"/>
  <c r="DU32" i="93"/>
  <c r="DU56" i="93"/>
  <c r="DU64" i="93"/>
  <c r="DU36" i="93"/>
  <c r="DU57" i="93"/>
  <c r="DU38" i="93"/>
  <c r="DU33" i="93"/>
  <c r="DU41" i="93"/>
  <c r="DU43" i="93"/>
  <c r="DU46" i="93"/>
  <c r="DU40" i="93"/>
  <c r="DU58" i="93"/>
  <c r="DU34" i="93"/>
  <c r="DU51" i="93"/>
  <c r="DU59" i="93"/>
  <c r="DU50" i="93"/>
  <c r="DU24" i="93"/>
  <c r="DU35" i="93"/>
  <c r="DU26" i="93"/>
  <c r="DU45" i="93"/>
  <c r="DU48" i="93"/>
  <c r="DU52" i="93"/>
  <c r="DU60" i="93"/>
  <c r="DU42" i="93"/>
  <c r="DU53" i="93"/>
  <c r="DU61" i="93"/>
  <c r="DU25" i="93"/>
  <c r="DU37" i="93"/>
  <c r="DU30" i="93"/>
  <c r="DU47" i="93"/>
  <c r="DU28" i="93"/>
  <c r="DU29" i="93"/>
  <c r="DU54" i="93"/>
  <c r="DU62" i="93"/>
  <c r="DU55" i="93"/>
  <c r="DU63" i="93"/>
  <c r="EC33" i="93"/>
  <c r="EC41" i="93"/>
  <c r="EC45" i="93"/>
  <c r="EC31" i="93"/>
  <c r="EC48" i="93"/>
  <c r="EC56" i="93"/>
  <c r="EC64" i="93"/>
  <c r="EC32" i="93"/>
  <c r="EC55" i="93"/>
  <c r="EC63" i="93"/>
  <c r="EC35" i="93"/>
  <c r="EC47" i="93"/>
  <c r="EC42" i="93"/>
  <c r="EC36" i="93"/>
  <c r="EC58" i="93"/>
  <c r="EC38" i="93"/>
  <c r="EC40" i="93"/>
  <c r="EC57" i="93"/>
  <c r="EC34" i="93"/>
  <c r="EC37" i="93"/>
  <c r="EC49" i="93"/>
  <c r="EC44" i="93"/>
  <c r="EC52" i="93"/>
  <c r="EC60" i="93"/>
  <c r="EC50" i="93"/>
  <c r="EC51" i="93"/>
  <c r="EC59" i="93"/>
  <c r="EC39" i="93"/>
  <c r="EC43" i="93"/>
  <c r="EC30" i="93"/>
  <c r="EC46" i="93"/>
  <c r="EC54" i="93"/>
  <c r="EC62" i="93"/>
  <c r="EC53" i="93"/>
  <c r="EC61" i="93"/>
  <c r="EI36" i="93"/>
  <c r="EI46" i="93"/>
  <c r="EI47" i="93"/>
  <c r="EI53" i="93"/>
  <c r="EI61" i="93"/>
  <c r="EI41" i="93"/>
  <c r="EI56" i="93"/>
  <c r="EI64" i="93"/>
  <c r="EI44" i="93"/>
  <c r="EI45" i="93"/>
  <c r="EI51" i="93"/>
  <c r="EI59" i="93"/>
  <c r="EI54" i="93"/>
  <c r="EI62" i="93"/>
  <c r="EI48" i="93"/>
  <c r="EI55" i="93"/>
  <c r="EI60" i="93"/>
  <c r="EI43" i="93"/>
  <c r="EI57" i="93"/>
  <c r="EI50" i="93"/>
  <c r="EI38" i="93"/>
  <c r="EI49" i="93"/>
  <c r="EI63" i="93"/>
  <c r="EI52" i="93"/>
  <c r="EI40" i="93"/>
  <c r="EI42" i="93"/>
  <c r="EI37" i="93"/>
  <c r="EI39" i="93"/>
  <c r="EI58" i="93"/>
  <c r="EH44" i="93"/>
  <c r="EH50" i="93"/>
  <c r="EH58" i="93"/>
  <c r="EH42" i="93"/>
  <c r="EH43" i="93"/>
  <c r="EH55" i="93"/>
  <c r="EH41" i="93"/>
  <c r="EH38" i="93"/>
  <c r="EH40" i="93"/>
  <c r="EH49" i="93"/>
  <c r="EH56" i="93"/>
  <c r="EH64" i="93"/>
  <c r="EH53" i="93"/>
  <c r="EH36" i="93"/>
  <c r="EH54" i="93"/>
  <c r="EH57" i="93"/>
  <c r="EH37" i="93"/>
  <c r="EH48" i="93"/>
  <c r="EH60" i="93"/>
  <c r="EH39" i="93"/>
  <c r="EH45" i="93"/>
  <c r="EH62" i="93"/>
  <c r="EH47" i="93"/>
  <c r="EH59" i="93"/>
  <c r="EH52" i="93"/>
  <c r="EH46" i="93"/>
  <c r="EH51" i="93"/>
  <c r="EH63" i="93"/>
  <c r="EH61" i="93"/>
  <c r="DE20" i="93"/>
  <c r="DE33" i="93"/>
  <c r="DE41" i="93"/>
  <c r="DE45" i="93"/>
  <c r="DE28" i="93"/>
  <c r="DE50" i="93"/>
  <c r="DE56" i="93"/>
  <c r="DE64" i="93"/>
  <c r="DE55" i="93"/>
  <c r="DE63" i="93"/>
  <c r="DE22" i="93"/>
  <c r="DE21" i="93"/>
  <c r="DE19" i="93"/>
  <c r="DE35" i="93"/>
  <c r="DE30" i="93"/>
  <c r="DE47" i="93"/>
  <c r="DE44" i="93"/>
  <c r="DE40" i="93"/>
  <c r="DE58" i="93"/>
  <c r="DE29" i="93"/>
  <c r="DE36" i="93"/>
  <c r="DE57" i="93"/>
  <c r="DE38" i="93"/>
  <c r="DE16" i="93"/>
  <c r="DE24" i="93"/>
  <c r="DE15" i="93"/>
  <c r="DE25" i="93"/>
  <c r="DE23" i="93"/>
  <c r="DE37" i="93"/>
  <c r="DE31" i="93"/>
  <c r="DE49" i="93"/>
  <c r="DE46" i="93"/>
  <c r="DE52" i="93"/>
  <c r="DE60" i="93"/>
  <c r="DE34" i="93"/>
  <c r="DE51" i="93"/>
  <c r="DE59" i="93"/>
  <c r="DE18" i="93"/>
  <c r="DE17" i="93"/>
  <c r="DE27" i="93"/>
  <c r="DE32" i="93"/>
  <c r="DE39" i="93"/>
  <c r="DE43" i="93"/>
  <c r="DE26" i="93"/>
  <c r="DE48" i="93"/>
  <c r="DE54" i="93"/>
  <c r="DE62" i="93"/>
  <c r="DE42" i="93"/>
  <c r="DE53" i="93"/>
  <c r="DE61" i="93"/>
  <c r="DI16" i="93"/>
  <c r="DI24" i="93"/>
  <c r="DI27" i="93"/>
  <c r="DI31" i="93"/>
  <c r="DI39" i="93"/>
  <c r="DI28" i="93"/>
  <c r="DI47" i="93"/>
  <c r="DI46" i="93"/>
  <c r="DI54" i="93"/>
  <c r="DI62" i="93"/>
  <c r="DI34" i="93"/>
  <c r="DI53" i="93"/>
  <c r="DI61" i="93"/>
  <c r="DI59" i="93"/>
  <c r="DI44" i="93"/>
  <c r="DI30" i="93"/>
  <c r="DI40" i="93"/>
  <c r="DI43" i="93"/>
  <c r="DI17" i="93"/>
  <c r="DI64" i="93"/>
  <c r="DI29" i="93"/>
  <c r="DI51" i="93"/>
  <c r="DI45" i="93"/>
  <c r="DI25" i="93"/>
  <c r="DI36" i="93"/>
  <c r="DI58" i="93"/>
  <c r="DI19" i="93"/>
  <c r="DI63" i="93"/>
  <c r="DI56" i="93"/>
  <c r="DI41" i="93"/>
  <c r="DI15" i="93"/>
  <c r="DI60" i="93"/>
  <c r="DI21" i="93"/>
  <c r="DI22" i="93"/>
  <c r="DI57" i="93"/>
  <c r="DI38" i="93"/>
  <c r="DI35" i="93"/>
  <c r="DI20" i="93"/>
  <c r="DI55" i="93"/>
  <c r="DI48" i="93"/>
  <c r="DI33" i="93"/>
  <c r="DI18" i="93"/>
  <c r="DI52" i="93"/>
  <c r="DI37" i="93"/>
  <c r="DI50" i="93"/>
  <c r="DI32" i="93"/>
  <c r="DI26" i="93"/>
  <c r="DI42" i="93"/>
  <c r="DI49" i="93"/>
  <c r="DI23" i="93"/>
  <c r="AX56" i="93"/>
  <c r="AX72" i="93"/>
  <c r="DZ31" i="93"/>
  <c r="DZ39" i="93"/>
  <c r="DZ56" i="93"/>
  <c r="DZ55" i="93"/>
  <c r="DZ59" i="93"/>
  <c r="DZ37" i="93"/>
  <c r="DZ54" i="93"/>
  <c r="DZ48" i="93"/>
  <c r="DZ50" i="93"/>
  <c r="DZ53" i="93"/>
  <c r="DZ33" i="93"/>
  <c r="DZ63" i="93"/>
  <c r="DZ64" i="93"/>
  <c r="DZ44" i="93"/>
  <c r="DZ61" i="93"/>
  <c r="DZ38" i="93"/>
  <c r="DZ62" i="93"/>
  <c r="DZ35" i="93"/>
  <c r="DZ52" i="93"/>
  <c r="DZ57" i="93"/>
  <c r="DZ45" i="93"/>
  <c r="DZ41" i="93"/>
  <c r="DZ40" i="93"/>
  <c r="DZ51" i="93"/>
  <c r="DZ34" i="93"/>
  <c r="DZ60" i="93"/>
  <c r="DZ49" i="93"/>
  <c r="DZ42" i="93"/>
  <c r="DZ43" i="93"/>
  <c r="DZ36" i="93"/>
  <c r="DZ46" i="93"/>
  <c r="DZ32" i="93"/>
  <c r="DZ47" i="93"/>
  <c r="DZ30" i="93"/>
  <c r="DZ58" i="93"/>
  <c r="AX96" i="93"/>
  <c r="EF62" i="93"/>
  <c r="EF40" i="93"/>
  <c r="EF37" i="93"/>
  <c r="EF53" i="93"/>
  <c r="EF61" i="93"/>
  <c r="EF47" i="93"/>
  <c r="EF52" i="93"/>
  <c r="EF41" i="93"/>
  <c r="EF42" i="93"/>
  <c r="EF55" i="93"/>
  <c r="EF63" i="93"/>
  <c r="EF44" i="93"/>
  <c r="EF54" i="93"/>
  <c r="EF60" i="93"/>
  <c r="EF36" i="93"/>
  <c r="EF39" i="93"/>
  <c r="EF45" i="93"/>
  <c r="EF46" i="93"/>
  <c r="EF57" i="93"/>
  <c r="EF48" i="93"/>
  <c r="EF56" i="93"/>
  <c r="EF38" i="93"/>
  <c r="EF49" i="93"/>
  <c r="EF51" i="93"/>
  <c r="EF59" i="93"/>
  <c r="EF43" i="93"/>
  <c r="EF50" i="93"/>
  <c r="EF64" i="93"/>
  <c r="EF58" i="93"/>
  <c r="EJ60" i="93"/>
  <c r="EJ40" i="93"/>
  <c r="EJ37" i="93"/>
  <c r="EJ39" i="93"/>
  <c r="EJ53" i="93"/>
  <c r="EJ61" i="93"/>
  <c r="EJ45" i="93"/>
  <c r="EJ50" i="93"/>
  <c r="EJ62" i="93"/>
  <c r="EJ59" i="93"/>
  <c r="EJ42" i="93"/>
  <c r="EJ43" i="93"/>
  <c r="EJ58" i="93"/>
  <c r="EJ63" i="93"/>
  <c r="EJ41" i="93"/>
  <c r="EJ56" i="93"/>
  <c r="EJ51" i="93"/>
  <c r="EJ38" i="93"/>
  <c r="EJ55" i="93"/>
  <c r="EJ46" i="93"/>
  <c r="EJ47" i="93"/>
  <c r="EJ57" i="93"/>
  <c r="EJ52" i="93"/>
  <c r="EJ44" i="93"/>
  <c r="EJ64" i="93"/>
  <c r="EJ54" i="93"/>
  <c r="EJ48" i="93"/>
  <c r="EJ36" i="93"/>
  <c r="EJ49" i="93"/>
  <c r="AX108" i="93"/>
  <c r="AX116" i="93"/>
  <c r="EG41" i="93"/>
  <c r="EG43" i="93"/>
  <c r="EG42" i="93"/>
  <c r="EG56" i="93"/>
  <c r="EG64" i="93"/>
  <c r="EG55" i="93"/>
  <c r="EG63" i="93"/>
  <c r="EG62" i="93"/>
  <c r="EG40" i="93"/>
  <c r="EG52" i="93"/>
  <c r="EG37" i="93"/>
  <c r="EG57" i="93"/>
  <c r="EG50" i="93"/>
  <c r="EG61" i="93"/>
  <c r="EG54" i="93"/>
  <c r="EG39" i="93"/>
  <c r="EG59" i="93"/>
  <c r="EG46" i="93"/>
  <c r="EG38" i="93"/>
  <c r="EG44" i="93"/>
  <c r="EG53" i="93"/>
  <c r="EG48" i="93"/>
  <c r="EG51" i="93"/>
  <c r="EG47" i="93"/>
  <c r="EG36" i="93"/>
  <c r="EG45" i="93"/>
  <c r="EG49" i="93"/>
  <c r="EG60" i="93"/>
  <c r="EG58" i="93"/>
  <c r="AX114" i="93"/>
  <c r="DG21" i="93"/>
  <c r="DG24" i="93"/>
  <c r="DG38" i="93"/>
  <c r="DG50" i="93"/>
  <c r="DG51" i="93"/>
  <c r="DG32" i="93"/>
  <c r="DG62" i="93"/>
  <c r="DG16" i="93"/>
  <c r="DG48" i="93"/>
  <c r="DG31" i="93"/>
  <c r="DG30" i="93"/>
  <c r="DG39" i="93"/>
  <c r="DG61" i="93"/>
  <c r="DG45" i="93"/>
  <c r="DG29" i="93"/>
  <c r="DG22" i="93"/>
  <c r="DG43" i="93"/>
  <c r="DG52" i="93"/>
  <c r="DG17" i="93"/>
  <c r="DG34" i="93"/>
  <c r="DG49" i="93"/>
  <c r="DG58" i="93"/>
  <c r="DG47" i="93"/>
  <c r="DG15" i="93"/>
  <c r="DG27" i="93"/>
  <c r="DG64" i="93"/>
  <c r="DG40" i="93"/>
  <c r="DG19" i="93"/>
  <c r="DG36" i="93"/>
  <c r="DG35" i="93"/>
  <c r="DG60" i="93"/>
  <c r="DG42" i="93"/>
  <c r="DG55" i="93"/>
  <c r="DG33" i="93"/>
  <c r="DG44" i="93"/>
  <c r="DG54" i="93"/>
  <c r="DG26" i="93"/>
  <c r="DG37" i="93"/>
  <c r="DG20" i="93"/>
  <c r="DG25" i="93"/>
  <c r="DG57" i="93"/>
  <c r="DG41" i="93"/>
  <c r="DG46" i="93"/>
  <c r="DG63" i="93"/>
  <c r="DG56" i="93"/>
  <c r="DG28" i="93"/>
  <c r="DG59" i="93"/>
  <c r="DG18" i="93"/>
  <c r="DG53" i="93"/>
  <c r="DG23" i="93"/>
  <c r="AX50" i="93"/>
  <c r="DT28" i="93"/>
  <c r="DT29" i="93"/>
  <c r="DT38" i="93"/>
  <c r="DT37" i="93"/>
  <c r="DT35" i="93"/>
  <c r="DT47" i="93"/>
  <c r="DT51" i="93"/>
  <c r="DT59" i="93"/>
  <c r="DT49" i="93"/>
  <c r="DT54" i="93"/>
  <c r="DT60" i="93"/>
  <c r="DT45" i="93"/>
  <c r="DT26" i="93"/>
  <c r="DT55" i="93"/>
  <c r="DT42" i="93"/>
  <c r="DT25" i="93"/>
  <c r="DT62" i="93"/>
  <c r="DT53" i="93"/>
  <c r="DT32" i="93"/>
  <c r="DT57" i="93"/>
  <c r="DT33" i="93"/>
  <c r="DT58" i="93"/>
  <c r="DT44" i="93"/>
  <c r="DT34" i="93"/>
  <c r="DT56" i="93"/>
  <c r="DT39" i="93"/>
  <c r="DT30" i="93"/>
  <c r="DT48" i="93"/>
  <c r="DT36" i="93"/>
  <c r="DT46" i="93"/>
  <c r="DT27" i="93"/>
  <c r="DT31" i="93"/>
  <c r="DT50" i="93"/>
  <c r="DT41" i="93"/>
  <c r="DT52" i="93"/>
  <c r="DT43" i="93"/>
  <c r="DT63" i="93"/>
  <c r="DT24" i="93"/>
  <c r="DT61" i="93"/>
  <c r="DT40" i="93"/>
  <c r="DT64" i="93"/>
  <c r="AX8" i="93"/>
  <c r="AX40" i="93"/>
  <c r="DV37" i="93"/>
  <c r="DV38" i="93"/>
  <c r="DV54" i="93"/>
  <c r="DV61" i="93"/>
  <c r="DV25" i="93"/>
  <c r="DV39" i="93"/>
  <c r="DV42" i="93"/>
  <c r="DV56" i="93"/>
  <c r="DV26" i="93"/>
  <c r="DV31" i="93"/>
  <c r="DV36" i="93"/>
  <c r="DV50" i="93"/>
  <c r="DV62" i="93"/>
  <c r="DV51" i="93"/>
  <c r="DV59" i="93"/>
  <c r="DV28" i="93"/>
  <c r="DV40" i="93"/>
  <c r="DV43" i="93"/>
  <c r="DV64" i="93"/>
  <c r="DV53" i="93"/>
  <c r="DV35" i="93"/>
  <c r="DV52" i="93"/>
  <c r="DV57" i="93"/>
  <c r="DV24" i="93"/>
  <c r="DV44" i="93"/>
  <c r="DV63" i="93"/>
  <c r="DV32" i="93"/>
  <c r="DV60" i="93"/>
  <c r="DV27" i="93"/>
  <c r="DV30" i="93"/>
  <c r="DV45" i="93"/>
  <c r="DV34" i="93"/>
  <c r="DV48" i="93"/>
  <c r="DV33" i="93"/>
  <c r="DV47" i="93"/>
  <c r="DV55" i="93"/>
  <c r="DV29" i="93"/>
  <c r="DV46" i="93"/>
  <c r="DV49" i="93"/>
  <c r="DV41" i="93"/>
  <c r="DV58" i="93"/>
  <c r="ED35" i="93"/>
  <c r="ED32" i="93"/>
  <c r="ED38" i="93"/>
  <c r="ED43" i="93"/>
  <c r="ED56" i="93"/>
  <c r="ED64" i="93"/>
  <c r="ED53" i="93"/>
  <c r="ED31" i="93"/>
  <c r="ED33" i="93"/>
  <c r="ED41" i="93"/>
  <c r="ED34" i="93"/>
  <c r="ED46" i="93"/>
  <c r="ED54" i="93"/>
  <c r="ED62" i="93"/>
  <c r="ED50" i="93"/>
  <c r="ED51" i="93"/>
  <c r="ED40" i="93"/>
  <c r="ED52" i="93"/>
  <c r="ED48" i="93"/>
  <c r="ED55" i="93"/>
  <c r="ED37" i="93"/>
  <c r="ED58" i="93"/>
  <c r="ED57" i="93"/>
  <c r="ED63" i="93"/>
  <c r="ED39" i="93"/>
  <c r="ED42" i="93"/>
  <c r="ED60" i="93"/>
  <c r="ED45" i="93"/>
  <c r="ED61" i="93"/>
  <c r="ED30" i="93"/>
  <c r="ED36" i="93"/>
  <c r="ED47" i="93"/>
  <c r="ED44" i="93"/>
  <c r="ED49" i="93"/>
  <c r="ED59" i="93"/>
  <c r="EK41" i="93"/>
  <c r="EK43" i="93"/>
  <c r="EK46" i="93"/>
  <c r="EK40" i="93"/>
  <c r="EK56" i="93"/>
  <c r="EK64" i="93"/>
  <c r="EK36" i="93"/>
  <c r="EK57" i="93"/>
  <c r="EK45" i="93"/>
  <c r="EK48" i="93"/>
  <c r="EK50" i="93"/>
  <c r="EK58" i="93"/>
  <c r="EK51" i="93"/>
  <c r="EK59" i="93"/>
  <c r="EK38" i="93"/>
  <c r="EK37" i="93"/>
  <c r="EK47" i="93"/>
  <c r="EK42" i="93"/>
  <c r="EK52" i="93"/>
  <c r="EK60" i="93"/>
  <c r="EK53" i="93"/>
  <c r="EK61" i="93"/>
  <c r="EK39" i="93"/>
  <c r="EK49" i="93"/>
  <c r="EK44" i="93"/>
  <c r="EK54" i="93"/>
  <c r="EK62" i="93"/>
  <c r="EK55" i="93"/>
  <c r="EK63" i="93"/>
  <c r="DS32" i="93"/>
  <c r="DS40" i="93"/>
  <c r="DS50" i="93"/>
  <c r="DS47" i="93"/>
  <c r="DS53" i="93"/>
  <c r="DS61" i="93"/>
  <c r="DS41" i="93"/>
  <c r="DS58" i="93"/>
  <c r="DS35" i="93"/>
  <c r="DS28" i="93"/>
  <c r="DS30" i="93"/>
  <c r="DS38" i="93"/>
  <c r="DS27" i="93"/>
  <c r="DS48" i="93"/>
  <c r="DS45" i="93"/>
  <c r="DS51" i="93"/>
  <c r="DS59" i="93"/>
  <c r="DS33" i="93"/>
  <c r="DS56" i="93"/>
  <c r="DS64" i="93"/>
  <c r="DS25" i="93"/>
  <c r="DS42" i="93"/>
  <c r="DS46" i="93"/>
  <c r="DS37" i="93"/>
  <c r="DS39" i="93"/>
  <c r="DS62" i="93"/>
  <c r="DS24" i="93"/>
  <c r="DS29" i="93"/>
  <c r="DS31" i="93"/>
  <c r="DS55" i="93"/>
  <c r="DS52" i="93"/>
  <c r="DS26" i="93"/>
  <c r="DS34" i="93"/>
  <c r="DS43" i="93"/>
  <c r="DS57" i="93"/>
  <c r="DS54" i="93"/>
  <c r="DS36" i="93"/>
  <c r="DS44" i="93"/>
  <c r="DS49" i="93"/>
  <c r="DS63" i="93"/>
  <c r="DS60" i="93"/>
  <c r="EA36" i="93"/>
  <c r="EA31" i="93"/>
  <c r="EA50" i="93"/>
  <c r="EA49" i="93"/>
  <c r="EA51" i="93"/>
  <c r="EA59" i="93"/>
  <c r="EA30" i="93"/>
  <c r="EA52" i="93"/>
  <c r="EA60" i="93"/>
  <c r="EA42" i="93"/>
  <c r="EA38" i="93"/>
  <c r="EA44" i="93"/>
  <c r="EA43" i="93"/>
  <c r="EA53" i="93"/>
  <c r="EA61" i="93"/>
  <c r="EA35" i="93"/>
  <c r="EA54" i="93"/>
  <c r="EA62" i="93"/>
  <c r="EA32" i="93"/>
  <c r="EA40" i="93"/>
  <c r="EA46" i="93"/>
  <c r="EA45" i="93"/>
  <c r="EA33" i="93"/>
  <c r="EA55" i="93"/>
  <c r="EA63" i="93"/>
  <c r="EA56" i="93"/>
  <c r="EA64" i="93"/>
  <c r="EA34" i="93"/>
  <c r="EA48" i="93"/>
  <c r="EA47" i="93"/>
  <c r="EA41" i="93"/>
  <c r="EA57" i="93"/>
  <c r="EA37" i="93"/>
  <c r="EA58" i="93"/>
  <c r="EA39" i="93"/>
  <c r="DP62" i="93"/>
  <c r="DP25" i="93"/>
  <c r="DP30" i="93"/>
  <c r="DP31" i="93"/>
  <c r="DP38" i="93"/>
  <c r="DP39" i="93"/>
  <c r="DP45" i="93"/>
  <c r="DP46" i="93"/>
  <c r="DP57" i="93"/>
  <c r="DP43" i="93"/>
  <c r="DP44" i="93"/>
  <c r="DP54" i="93"/>
  <c r="DP64" i="93"/>
  <c r="DP27" i="93"/>
  <c r="DP32" i="93"/>
  <c r="DP40" i="93"/>
  <c r="DP33" i="93"/>
  <c r="DP49" i="93"/>
  <c r="DP51" i="93"/>
  <c r="DP59" i="93"/>
  <c r="DP47" i="93"/>
  <c r="DP48" i="93"/>
  <c r="DP56" i="93"/>
  <c r="DP21" i="93"/>
  <c r="DP26" i="93"/>
  <c r="DP19" i="93"/>
  <c r="DP34" i="93"/>
  <c r="DP42" i="93"/>
  <c r="DP37" i="93"/>
  <c r="DP53" i="93"/>
  <c r="DP61" i="93"/>
  <c r="DP23" i="93"/>
  <c r="DP50" i="93"/>
  <c r="DP58" i="93"/>
  <c r="DP22" i="93"/>
  <c r="DP28" i="93"/>
  <c r="DP20" i="93"/>
  <c r="DP36" i="93"/>
  <c r="DP35" i="93"/>
  <c r="DP41" i="93"/>
  <c r="DP24" i="93"/>
  <c r="DP55" i="93"/>
  <c r="DP63" i="93"/>
  <c r="DP29" i="93"/>
  <c r="DP52" i="93"/>
  <c r="DP60" i="93"/>
  <c r="CX7" i="93"/>
  <c r="CX6" i="93"/>
  <c r="CX8" i="93"/>
  <c r="CX10" i="93"/>
  <c r="CX12" i="93"/>
  <c r="CX14" i="93"/>
  <c r="CX13" i="93"/>
  <c r="CX9" i="93"/>
  <c r="CX15" i="93"/>
  <c r="CX20" i="93"/>
  <c r="CX18" i="93"/>
  <c r="CX19" i="93"/>
  <c r="CX26" i="93"/>
  <c r="CX16" i="93"/>
  <c r="CX17" i="93"/>
  <c r="CX21" i="93"/>
  <c r="CX24" i="93"/>
  <c r="CX22" i="93"/>
  <c r="CX23" i="93"/>
  <c r="CX25" i="93"/>
  <c r="CX27" i="93"/>
  <c r="CX29" i="93"/>
  <c r="CX31" i="93"/>
  <c r="CX28" i="93"/>
  <c r="CX30" i="93"/>
  <c r="CX33" i="93"/>
  <c r="CX35" i="93"/>
  <c r="CX37" i="93"/>
  <c r="CX39" i="93"/>
  <c r="CX41" i="93"/>
  <c r="CX36" i="93"/>
  <c r="CX40" i="93"/>
  <c r="CX32" i="93"/>
  <c r="CX34" i="93"/>
  <c r="CX38" i="93"/>
  <c r="CX42" i="93"/>
  <c r="CX46" i="93"/>
  <c r="CX50" i="93"/>
  <c r="CX43" i="93"/>
  <c r="CX47" i="93"/>
  <c r="CX52" i="93"/>
  <c r="CX54" i="93"/>
  <c r="CX56" i="93"/>
  <c r="CX58" i="93"/>
  <c r="CX60" i="93"/>
  <c r="CX62" i="93"/>
  <c r="CX64" i="93"/>
  <c r="CX11" i="93"/>
  <c r="CX44" i="93"/>
  <c r="CX48" i="93"/>
  <c r="CX5" i="93"/>
  <c r="CX45" i="93"/>
  <c r="CX49" i="93"/>
  <c r="CX51" i="93"/>
  <c r="CX53" i="93"/>
  <c r="CX55" i="93"/>
  <c r="CX57" i="93"/>
  <c r="CX61" i="93"/>
  <c r="CX63" i="93"/>
  <c r="CX59" i="93"/>
  <c r="CW11" i="93"/>
  <c r="CW12" i="93"/>
  <c r="CW6" i="93"/>
  <c r="CW7" i="93"/>
  <c r="CW16" i="93"/>
  <c r="CW18" i="93"/>
  <c r="CW20" i="93"/>
  <c r="CW22" i="93"/>
  <c r="CW24" i="93"/>
  <c r="CW8" i="93"/>
  <c r="CW21" i="93"/>
  <c r="CW19" i="93"/>
  <c r="CW17" i="93"/>
  <c r="CW15" i="93"/>
  <c r="CW23" i="93"/>
  <c r="CW25" i="93"/>
  <c r="CW27" i="93"/>
  <c r="CW29" i="93"/>
  <c r="CW13" i="93"/>
  <c r="CW14" i="93"/>
  <c r="CW10" i="93"/>
  <c r="CW33" i="93"/>
  <c r="CW35" i="93"/>
  <c r="CW37" i="93"/>
  <c r="CW39" i="93"/>
  <c r="CW41" i="93"/>
  <c r="CW26" i="93"/>
  <c r="CW28" i="93"/>
  <c r="CW43" i="93"/>
  <c r="CW45" i="93"/>
  <c r="CW47" i="93"/>
  <c r="CW49" i="93"/>
  <c r="CW30" i="93"/>
  <c r="CW31" i="93"/>
  <c r="CW44" i="93"/>
  <c r="CW46" i="93"/>
  <c r="CW48" i="93"/>
  <c r="CW50" i="93"/>
  <c r="CW36" i="93"/>
  <c r="CW52" i="93"/>
  <c r="CW54" i="93"/>
  <c r="CW56" i="93"/>
  <c r="CW58" i="93"/>
  <c r="CW60" i="93"/>
  <c r="CW62" i="93"/>
  <c r="CW64" i="93"/>
  <c r="CW9" i="93"/>
  <c r="CW38" i="93"/>
  <c r="CW40" i="93"/>
  <c r="CW51" i="93"/>
  <c r="CW53" i="93"/>
  <c r="CW55" i="93"/>
  <c r="CW57" i="93"/>
  <c r="CW59" i="93"/>
  <c r="CW61" i="93"/>
  <c r="CW63" i="93"/>
  <c r="CW32" i="93"/>
  <c r="CW34" i="93"/>
  <c r="CW42" i="93"/>
  <c r="CW5" i="93"/>
  <c r="DA14" i="93"/>
  <c r="DA22" i="93"/>
  <c r="DA12" i="93"/>
  <c r="DA23" i="93"/>
  <c r="DA21" i="93"/>
  <c r="DA39" i="93"/>
  <c r="DA29" i="93"/>
  <c r="DA49" i="93"/>
  <c r="DA50" i="93"/>
  <c r="DA42" i="93"/>
  <c r="DA58" i="93"/>
  <c r="DA26" i="93"/>
  <c r="DA51" i="93"/>
  <c r="DA59" i="93"/>
  <c r="DA10" i="93"/>
  <c r="DA35" i="93"/>
  <c r="DA45" i="93"/>
  <c r="DA54" i="93"/>
  <c r="DA63" i="93"/>
  <c r="DA13" i="93"/>
  <c r="DA15" i="93"/>
  <c r="DA32" i="93"/>
  <c r="DA48" i="93"/>
  <c r="DA56" i="93"/>
  <c r="DA38" i="93"/>
  <c r="DA40" i="93"/>
  <c r="DA16" i="93"/>
  <c r="DA24" i="93"/>
  <c r="DA19" i="93"/>
  <c r="DA25" i="93"/>
  <c r="DA33" i="93"/>
  <c r="DA41" i="93"/>
  <c r="DA43" i="93"/>
  <c r="DA44" i="93"/>
  <c r="DA30" i="93"/>
  <c r="DA52" i="93"/>
  <c r="DA60" i="93"/>
  <c r="DA36" i="93"/>
  <c r="DA53" i="93"/>
  <c r="DA61" i="93"/>
  <c r="DA18" i="93"/>
  <c r="DA27" i="93"/>
  <c r="DA28" i="93"/>
  <c r="DA46" i="93"/>
  <c r="DA31" i="93"/>
  <c r="DA62" i="93"/>
  <c r="DA55" i="93"/>
  <c r="DA20" i="93"/>
  <c r="DA11" i="93"/>
  <c r="DA17" i="93"/>
  <c r="DA37" i="93"/>
  <c r="DA47" i="93"/>
  <c r="DA34" i="93"/>
  <c r="DA64" i="93"/>
  <c r="DA57" i="93"/>
  <c r="DB12" i="93"/>
  <c r="DB20" i="93"/>
  <c r="DB19" i="93"/>
  <c r="DB23" i="93"/>
  <c r="DB27" i="93"/>
  <c r="DB33" i="93"/>
  <c r="DB41" i="93"/>
  <c r="DB42" i="93"/>
  <c r="DB44" i="93"/>
  <c r="DB52" i="93"/>
  <c r="DB60" i="93"/>
  <c r="DB50" i="93"/>
  <c r="DB47" i="93"/>
  <c r="DB57" i="93"/>
  <c r="DB17" i="93"/>
  <c r="DB37" i="93"/>
  <c r="DB40" i="93"/>
  <c r="DB56" i="93"/>
  <c r="DB28" i="93"/>
  <c r="DB61" i="93"/>
  <c r="DB10" i="93"/>
  <c r="DB18" i="93"/>
  <c r="DB25" i="93"/>
  <c r="DB39" i="93"/>
  <c r="DB32" i="93"/>
  <c r="DB58" i="93"/>
  <c r="DB43" i="93"/>
  <c r="DB63" i="93"/>
  <c r="DB11" i="93"/>
  <c r="DB21" i="93"/>
  <c r="DB24" i="93"/>
  <c r="DB16" i="93"/>
  <c r="DB29" i="93"/>
  <c r="DB35" i="93"/>
  <c r="DB30" i="93"/>
  <c r="DB36" i="93"/>
  <c r="DB48" i="93"/>
  <c r="DB54" i="93"/>
  <c r="DB62" i="93"/>
  <c r="DB51" i="93"/>
  <c r="DB59" i="93"/>
  <c r="DB13" i="93"/>
  <c r="DB26" i="93"/>
  <c r="DB31" i="93"/>
  <c r="DB34" i="93"/>
  <c r="DB45" i="93"/>
  <c r="DB64" i="93"/>
  <c r="DB53" i="93"/>
  <c r="DB14" i="93"/>
  <c r="DB22" i="93"/>
  <c r="DB15" i="93"/>
  <c r="DB38" i="93"/>
  <c r="DB49" i="93"/>
  <c r="DB46" i="93"/>
  <c r="DB55" i="93"/>
  <c r="DC60" i="93"/>
  <c r="DC49" i="93"/>
  <c r="DC30" i="93"/>
  <c r="DC17" i="93"/>
  <c r="DC41" i="93"/>
  <c r="DC48" i="93"/>
  <c r="DC18" i="93"/>
  <c r="DC13" i="93"/>
  <c r="DC59" i="93"/>
  <c r="DC27" i="93"/>
  <c r="DC11" i="93"/>
  <c r="DC62" i="93"/>
  <c r="DC37" i="93"/>
  <c r="DC34" i="93"/>
  <c r="DC19" i="93"/>
  <c r="DC32" i="93"/>
  <c r="DC35" i="93"/>
  <c r="DC38" i="93"/>
  <c r="DC56" i="93"/>
  <c r="DC25" i="93"/>
  <c r="DC44" i="93"/>
  <c r="DC55" i="93"/>
  <c r="DC58" i="93"/>
  <c r="DC29" i="93"/>
  <c r="DC33" i="93"/>
  <c r="DC28" i="93"/>
  <c r="DC57" i="93"/>
  <c r="DC10" i="93"/>
  <c r="DC52" i="93"/>
  <c r="DC50" i="93"/>
  <c r="DC22" i="93"/>
  <c r="DC14" i="93"/>
  <c r="DC61" i="93"/>
  <c r="DC31" i="93"/>
  <c r="DC20" i="93"/>
  <c r="DC64" i="93"/>
  <c r="DC51" i="93"/>
  <c r="DC36" i="93"/>
  <c r="DC21" i="93"/>
  <c r="DC54" i="93"/>
  <c r="DC43" i="93"/>
  <c r="DC16" i="93"/>
  <c r="DC63" i="93"/>
  <c r="DC24" i="93"/>
  <c r="DC53" i="93"/>
  <c r="DC23" i="93"/>
  <c r="DC45" i="93"/>
  <c r="DC39" i="93"/>
  <c r="DC26" i="93"/>
  <c r="DC40" i="93"/>
  <c r="DC47" i="93"/>
  <c r="DC15" i="93"/>
  <c r="DC46" i="93"/>
  <c r="DC12" i="93"/>
  <c r="DC42" i="93"/>
  <c r="CZ11" i="93"/>
  <c r="CZ17" i="93"/>
  <c r="CZ22" i="93"/>
  <c r="CZ21" i="93"/>
  <c r="CZ32" i="93"/>
  <c r="CZ34" i="93"/>
  <c r="CZ42" i="93"/>
  <c r="CZ39" i="93"/>
  <c r="CZ29" i="93"/>
  <c r="CZ46" i="93"/>
  <c r="CZ55" i="93"/>
  <c r="CZ63" i="93"/>
  <c r="CZ48" i="93"/>
  <c r="CZ58" i="93"/>
  <c r="CZ12" i="93"/>
  <c r="CZ28" i="93"/>
  <c r="CZ38" i="93"/>
  <c r="CZ37" i="93"/>
  <c r="CZ51" i="93"/>
  <c r="CZ47" i="93"/>
  <c r="CZ60" i="93"/>
  <c r="CZ10" i="93"/>
  <c r="CZ20" i="93"/>
  <c r="CZ31" i="93"/>
  <c r="CZ35" i="93"/>
  <c r="CZ61" i="93"/>
  <c r="CZ56" i="93"/>
  <c r="CZ13" i="93"/>
  <c r="CZ18" i="93"/>
  <c r="CZ25" i="93"/>
  <c r="CZ26" i="93"/>
  <c r="CZ14" i="93"/>
  <c r="CZ36" i="93"/>
  <c r="CZ23" i="93"/>
  <c r="CZ33" i="93"/>
  <c r="CZ45" i="93"/>
  <c r="CZ50" i="93"/>
  <c r="CZ57" i="93"/>
  <c r="CZ43" i="93"/>
  <c r="CZ52" i="93"/>
  <c r="CZ64" i="93"/>
  <c r="CZ15" i="93"/>
  <c r="CZ19" i="93"/>
  <c r="CZ27" i="93"/>
  <c r="CZ24" i="93"/>
  <c r="CZ49" i="93"/>
  <c r="CZ59" i="93"/>
  <c r="CZ54" i="93"/>
  <c r="CZ16" i="93"/>
  <c r="CZ30" i="93"/>
  <c r="CZ40" i="93"/>
  <c r="CZ41" i="93"/>
  <c r="CZ53" i="93"/>
  <c r="CZ44" i="93"/>
  <c r="CZ62" i="93"/>
  <c r="CY8" i="93"/>
  <c r="CY14" i="93"/>
  <c r="CY6" i="93"/>
  <c r="CY10" i="93"/>
  <c r="CY11" i="93"/>
  <c r="CY15" i="93"/>
  <c r="CY17" i="93"/>
  <c r="CY19" i="93"/>
  <c r="CY21" i="93"/>
  <c r="CY23" i="93"/>
  <c r="CY9" i="93"/>
  <c r="CY16" i="93"/>
  <c r="CY20" i="93"/>
  <c r="CY18" i="93"/>
  <c r="CY26" i="93"/>
  <c r="CY28" i="93"/>
  <c r="CY24" i="93"/>
  <c r="CY7" i="93"/>
  <c r="CY12" i="93"/>
  <c r="CY31" i="93"/>
  <c r="CY32" i="93"/>
  <c r="CY34" i="93"/>
  <c r="CY36" i="93"/>
  <c r="CY38" i="93"/>
  <c r="CY40" i="93"/>
  <c r="CY42" i="93"/>
  <c r="CY29" i="93"/>
  <c r="CY30" i="93"/>
  <c r="CY22" i="93"/>
  <c r="CY25" i="93"/>
  <c r="CY44" i="93"/>
  <c r="CY46" i="93"/>
  <c r="CY48" i="93"/>
  <c r="CY50" i="93"/>
  <c r="CY27" i="93"/>
  <c r="CY43" i="93"/>
  <c r="CY45" i="93"/>
  <c r="CY47" i="93"/>
  <c r="CY49" i="93"/>
  <c r="CY39" i="93"/>
  <c r="CY51" i="93"/>
  <c r="CY53" i="93"/>
  <c r="CY55" i="93"/>
  <c r="CY57" i="93"/>
  <c r="CY59" i="93"/>
  <c r="CY61" i="93"/>
  <c r="CY63" i="93"/>
  <c r="CY33" i="93"/>
  <c r="CY41" i="93"/>
  <c r="CY35" i="93"/>
  <c r="CY52" i="93"/>
  <c r="CY54" i="93"/>
  <c r="CY56" i="93"/>
  <c r="CY58" i="93"/>
  <c r="CY60" i="93"/>
  <c r="CY62" i="93"/>
  <c r="CY64" i="93"/>
  <c r="CY13" i="93"/>
  <c r="CY37" i="93"/>
  <c r="CY5" i="93"/>
  <c r="DF22" i="98"/>
  <c r="DF24" i="98"/>
  <c r="DF27" i="98"/>
  <c r="DF32" i="98"/>
  <c r="DF33" i="98"/>
  <c r="DF37" i="98"/>
  <c r="DF39" i="98"/>
  <c r="DF41" i="98"/>
  <c r="DF42" i="98"/>
  <c r="DF45" i="98"/>
  <c r="DF48" i="98"/>
  <c r="DF49" i="98"/>
  <c r="DF52" i="98"/>
  <c r="DF54" i="98"/>
  <c r="DF56" i="98"/>
  <c r="DF57" i="98"/>
  <c r="DF58" i="98"/>
  <c r="DF61" i="98"/>
  <c r="DF62" i="98"/>
  <c r="DF63" i="98"/>
  <c r="DF64" i="98"/>
  <c r="DF66" i="98"/>
  <c r="DF68" i="98"/>
  <c r="DF69" i="98"/>
  <c r="DF70" i="98"/>
  <c r="DF71" i="98"/>
  <c r="DF73" i="98"/>
  <c r="DF74" i="98"/>
  <c r="DF76" i="98"/>
  <c r="DE22" i="98"/>
  <c r="DE24" i="98"/>
  <c r="DE27" i="98"/>
  <c r="DE32" i="98"/>
  <c r="DE33" i="98"/>
  <c r="DE37" i="98"/>
  <c r="DE39" i="98"/>
  <c r="DE41" i="98"/>
  <c r="DE42" i="98"/>
  <c r="DE45" i="98"/>
  <c r="DE48" i="98"/>
  <c r="DE49" i="98"/>
  <c r="DE52" i="98"/>
  <c r="DE54" i="98"/>
  <c r="DE56" i="98"/>
  <c r="DE57" i="98"/>
  <c r="DE58" i="98"/>
  <c r="DE61" i="98"/>
  <c r="DE62" i="98"/>
  <c r="DE63" i="98"/>
  <c r="DE64" i="98"/>
  <c r="DE66" i="98"/>
  <c r="DE68" i="98"/>
  <c r="DE69" i="98"/>
  <c r="DE70" i="98"/>
  <c r="DE71" i="98"/>
  <c r="DE73" i="98"/>
  <c r="DE74" i="98"/>
  <c r="DE76" i="98"/>
  <c r="DD22" i="98"/>
  <c r="DD24" i="98"/>
  <c r="DD27" i="98"/>
  <c r="DD32" i="98"/>
  <c r="DD33" i="98"/>
  <c r="DD37" i="98"/>
  <c r="DD39" i="98"/>
  <c r="DD41" i="98"/>
  <c r="DD42" i="98"/>
  <c r="DD45" i="98"/>
  <c r="DD48" i="98"/>
  <c r="DD49" i="98"/>
  <c r="DD52" i="98"/>
  <c r="DD54" i="98"/>
  <c r="DD56" i="98"/>
  <c r="DD57" i="98"/>
  <c r="DD58" i="98"/>
  <c r="DD61" i="98"/>
  <c r="DD62" i="98"/>
  <c r="DD63" i="98"/>
  <c r="DD64" i="98"/>
  <c r="DD66" i="98"/>
  <c r="DD68" i="98"/>
  <c r="DD69" i="98"/>
  <c r="DD70" i="98"/>
  <c r="DD71" i="98"/>
  <c r="DD73" i="98"/>
  <c r="DD74" i="98"/>
  <c r="DD76" i="98"/>
  <c r="DC22" i="98"/>
  <c r="DC24" i="98"/>
  <c r="DC27" i="98"/>
  <c r="DC32" i="98"/>
  <c r="DC33" i="98"/>
  <c r="DC37" i="98"/>
  <c r="DC39" i="98"/>
  <c r="DC41" i="98"/>
  <c r="DC42" i="98"/>
  <c r="DC45" i="98"/>
  <c r="DC48" i="98"/>
  <c r="DC49" i="98"/>
  <c r="DC52" i="98"/>
  <c r="DC54" i="98"/>
  <c r="DC56" i="98"/>
  <c r="DC57" i="98"/>
  <c r="DC58" i="98"/>
  <c r="DC61" i="98"/>
  <c r="DC62" i="98"/>
  <c r="DC63" i="98"/>
  <c r="DC64" i="98"/>
  <c r="DC66" i="98"/>
  <c r="DC68" i="98"/>
  <c r="DC69" i="98"/>
  <c r="DC70" i="98"/>
  <c r="DC71" i="98"/>
  <c r="DC73" i="98"/>
  <c r="DC74" i="98"/>
  <c r="DC76" i="98"/>
  <c r="DF17" i="98"/>
  <c r="DE17" i="98"/>
  <c r="DD17" i="98"/>
  <c r="DC17" i="98"/>
  <c r="AH7" i="93" l="1"/>
  <c r="AH13" i="93"/>
  <c r="AH11" i="93"/>
  <c r="AH9" i="93"/>
  <c r="AH12" i="93"/>
  <c r="AH8" i="93"/>
  <c r="AH10" i="93"/>
  <c r="CV66" i="98"/>
  <c r="CV67" i="98"/>
  <c r="CV68" i="98"/>
  <c r="CV69" i="98"/>
  <c r="CV70" i="98"/>
  <c r="CV71" i="98"/>
  <c r="CV72" i="98"/>
  <c r="CV73" i="98"/>
  <c r="CV74" i="98"/>
  <c r="CV75" i="98"/>
  <c r="CV76" i="98"/>
  <c r="CV7" i="98"/>
  <c r="CV8" i="98"/>
  <c r="CV9" i="98"/>
  <c r="CV10" i="98"/>
  <c r="CV11" i="98"/>
  <c r="CV12" i="98"/>
  <c r="CV13" i="98"/>
  <c r="CV14" i="98"/>
  <c r="CV15" i="98"/>
  <c r="CV16" i="98"/>
  <c r="CV17" i="98"/>
  <c r="CV18" i="98"/>
  <c r="CV19" i="98"/>
  <c r="CV20" i="98"/>
  <c r="CV21" i="98"/>
  <c r="CV22" i="98"/>
  <c r="CV23" i="98"/>
  <c r="CV24" i="98"/>
  <c r="CV25" i="98"/>
  <c r="CV26" i="98"/>
  <c r="CV27" i="98"/>
  <c r="CV28" i="98"/>
  <c r="CV29" i="98"/>
  <c r="CV30" i="98"/>
  <c r="CV31" i="98"/>
  <c r="CV32" i="98"/>
  <c r="CV33" i="98"/>
  <c r="CV34" i="98"/>
  <c r="CV35" i="98"/>
  <c r="CV36" i="98"/>
  <c r="CV37" i="98"/>
  <c r="CV38" i="98"/>
  <c r="CV39" i="98"/>
  <c r="CV40" i="98"/>
  <c r="CV41" i="98"/>
  <c r="CV42" i="98"/>
  <c r="CV43" i="98"/>
  <c r="CV44" i="98"/>
  <c r="CV45" i="98"/>
  <c r="CV46" i="98"/>
  <c r="CV47" i="98"/>
  <c r="CV48" i="98"/>
  <c r="CV49" i="98"/>
  <c r="CV50" i="98"/>
  <c r="CV51" i="98"/>
  <c r="CV52" i="98"/>
  <c r="CV53" i="98"/>
  <c r="CV54" i="98"/>
  <c r="CV55" i="98"/>
  <c r="CV56" i="98"/>
  <c r="CV57" i="98"/>
  <c r="CV58" i="98"/>
  <c r="CV59" i="98"/>
  <c r="CV60" i="98"/>
  <c r="CV61" i="98"/>
  <c r="CV62" i="98"/>
  <c r="CV63" i="98"/>
  <c r="CV64" i="98"/>
  <c r="CV65" i="98"/>
  <c r="CV6" i="98"/>
  <c r="AR9" i="98" l="1"/>
  <c r="AR8" i="98"/>
  <c r="AR7" i="98"/>
  <c r="AR6" i="98"/>
  <c r="CD7" i="98" l="1"/>
  <c r="CF7" i="98" s="1"/>
  <c r="CD8" i="98"/>
  <c r="CF8" i="98" s="1"/>
  <c r="CD9" i="98"/>
  <c r="CF9" i="98" s="1"/>
  <c r="CD10" i="98"/>
  <c r="CF10" i="98" s="1"/>
  <c r="CD11" i="98"/>
  <c r="CF11" i="98" s="1"/>
  <c r="CD12" i="98"/>
  <c r="CF12" i="98" s="1"/>
  <c r="CD13" i="98"/>
  <c r="CF13" i="98" s="1"/>
  <c r="CD14" i="98"/>
  <c r="CF14" i="98" s="1"/>
  <c r="CD15" i="98"/>
  <c r="CF15" i="98" s="1"/>
  <c r="CD16" i="98"/>
  <c r="CF16" i="98" s="1"/>
  <c r="CD17" i="98"/>
  <c r="CF17" i="98" s="1"/>
  <c r="CD18" i="98"/>
  <c r="CF18" i="98" s="1"/>
  <c r="CD19" i="98"/>
  <c r="CF19" i="98" s="1"/>
  <c r="CD20" i="98"/>
  <c r="CF20" i="98" s="1"/>
  <c r="CD21" i="98"/>
  <c r="CF21" i="98" s="1"/>
  <c r="CD22" i="98"/>
  <c r="CF22" i="98" s="1"/>
  <c r="CD23" i="98"/>
  <c r="CF23" i="98" s="1"/>
  <c r="CD24" i="98"/>
  <c r="CF24" i="98" s="1"/>
  <c r="CD25" i="98"/>
  <c r="CF25" i="98" s="1"/>
  <c r="CD26" i="98"/>
  <c r="CF26" i="98" s="1"/>
  <c r="CD27" i="98"/>
  <c r="CF27" i="98" s="1"/>
  <c r="CD28" i="98"/>
  <c r="CF28" i="98" s="1"/>
  <c r="CD29" i="98"/>
  <c r="CF29" i="98" s="1"/>
  <c r="CD30" i="98"/>
  <c r="CF30" i="98" s="1"/>
  <c r="CD31" i="98"/>
  <c r="CF31" i="98" s="1"/>
  <c r="CD32" i="98"/>
  <c r="CF32" i="98" s="1"/>
  <c r="CD33" i="98"/>
  <c r="CF33" i="98" s="1"/>
  <c r="CD34" i="98"/>
  <c r="CF34" i="98" s="1"/>
  <c r="CD35" i="98"/>
  <c r="CF35" i="98" s="1"/>
  <c r="CD36" i="98"/>
  <c r="CF36" i="98" s="1"/>
  <c r="CD37" i="98"/>
  <c r="CF37" i="98" s="1"/>
  <c r="CD38" i="98"/>
  <c r="CF38" i="98" s="1"/>
  <c r="CD39" i="98"/>
  <c r="CF39" i="98" s="1"/>
  <c r="CD40" i="98"/>
  <c r="CF40" i="98" s="1"/>
  <c r="CD41" i="98"/>
  <c r="CF41" i="98" s="1"/>
  <c r="CD42" i="98"/>
  <c r="CF42" i="98" s="1"/>
  <c r="CD43" i="98"/>
  <c r="CF43" i="98" s="1"/>
  <c r="CD44" i="98"/>
  <c r="CF44" i="98" s="1"/>
  <c r="CD45" i="98"/>
  <c r="CF45" i="98" s="1"/>
  <c r="CD46" i="98"/>
  <c r="CF46" i="98" s="1"/>
  <c r="CD47" i="98"/>
  <c r="CF47" i="98" s="1"/>
  <c r="CD48" i="98"/>
  <c r="CF48" i="98" s="1"/>
  <c r="CD49" i="98"/>
  <c r="CF49" i="98" s="1"/>
  <c r="CD50" i="98"/>
  <c r="CF50" i="98" s="1"/>
  <c r="CD51" i="98"/>
  <c r="CF51" i="98" s="1"/>
  <c r="CD52" i="98"/>
  <c r="CF52" i="98" s="1"/>
  <c r="CD53" i="98"/>
  <c r="CF53" i="98" s="1"/>
  <c r="CD54" i="98"/>
  <c r="CF54" i="98" s="1"/>
  <c r="CD55" i="98"/>
  <c r="CF55" i="98" s="1"/>
  <c r="CD56" i="98"/>
  <c r="CF56" i="98" s="1"/>
  <c r="CD57" i="98"/>
  <c r="CF57" i="98" s="1"/>
  <c r="CD58" i="98"/>
  <c r="CF58" i="98" s="1"/>
  <c r="CD59" i="98"/>
  <c r="CF59" i="98" s="1"/>
  <c r="CD60" i="98"/>
  <c r="CF60" i="98" s="1"/>
  <c r="CD61" i="98"/>
  <c r="CF61" i="98" s="1"/>
  <c r="CD62" i="98"/>
  <c r="CF62" i="98" s="1"/>
  <c r="CD63" i="98"/>
  <c r="CF63" i="98" s="1"/>
  <c r="CD64" i="98"/>
  <c r="CF64" i="98" s="1"/>
  <c r="CD65" i="98"/>
  <c r="CF65" i="98" s="1"/>
  <c r="CD6" i="98"/>
  <c r="CF6" i="98" s="1"/>
  <c r="I20" i="98"/>
  <c r="H20" i="98"/>
  <c r="G20" i="98"/>
  <c r="F20" i="98"/>
  <c r="E20" i="98"/>
  <c r="D20" i="98"/>
  <c r="C20" i="98"/>
  <c r="B20" i="98"/>
  <c r="AC8" i="98"/>
  <c r="AC9" i="98"/>
  <c r="AC10" i="98"/>
  <c r="AC11" i="98"/>
  <c r="AC12" i="98"/>
  <c r="AC13" i="98"/>
  <c r="AC14" i="98"/>
  <c r="AC15" i="98"/>
  <c r="AC7" i="98"/>
  <c r="AB8" i="98"/>
  <c r="AD8" i="98" s="1"/>
  <c r="AB9" i="98"/>
  <c r="AF9" i="98" s="1"/>
  <c r="AB10" i="98"/>
  <c r="AD10" i="98" s="1"/>
  <c r="AB11" i="98"/>
  <c r="AD11" i="98" s="1"/>
  <c r="AB12" i="98"/>
  <c r="AF12" i="98" s="1"/>
  <c r="AB13" i="98"/>
  <c r="AF13" i="98" s="1"/>
  <c r="AB14" i="98"/>
  <c r="AE14" i="98" s="1"/>
  <c r="AB15" i="98"/>
  <c r="AF15" i="98" s="1"/>
  <c r="AB7" i="98"/>
  <c r="AG7" i="98" s="1"/>
  <c r="S8" i="98"/>
  <c r="S9" i="98"/>
  <c r="S10" i="98"/>
  <c r="S11" i="98"/>
  <c r="S12" i="98"/>
  <c r="S13" i="98"/>
  <c r="S14" i="98"/>
  <c r="S15" i="98"/>
  <c r="S7" i="98"/>
  <c r="R8" i="98"/>
  <c r="T8" i="98" s="1"/>
  <c r="R9" i="98"/>
  <c r="V9" i="98" s="1"/>
  <c r="R10" i="98"/>
  <c r="T10" i="98" s="1"/>
  <c r="R11" i="98"/>
  <c r="U11" i="98" s="1"/>
  <c r="R12" i="98"/>
  <c r="V12" i="98" s="1"/>
  <c r="R13" i="98"/>
  <c r="T13" i="98" s="1"/>
  <c r="R14" i="98"/>
  <c r="T14" i="98" s="1"/>
  <c r="R15" i="98"/>
  <c r="V15" i="98" s="1"/>
  <c r="R7" i="98"/>
  <c r="U7" i="98" s="1"/>
  <c r="J8" i="98"/>
  <c r="K8" i="98"/>
  <c r="L8" i="98"/>
  <c r="M8" i="98"/>
  <c r="J9" i="98"/>
  <c r="K9" i="98"/>
  <c r="L9" i="98"/>
  <c r="M9" i="98"/>
  <c r="J10" i="98"/>
  <c r="K10" i="98"/>
  <c r="L10" i="98"/>
  <c r="M10" i="98"/>
  <c r="J11" i="98"/>
  <c r="K11" i="98"/>
  <c r="L11" i="98"/>
  <c r="M11" i="98"/>
  <c r="J12" i="98"/>
  <c r="K12" i="98"/>
  <c r="L12" i="98"/>
  <c r="M12" i="98"/>
  <c r="J13" i="98"/>
  <c r="K13" i="98"/>
  <c r="L13" i="98"/>
  <c r="M13" i="98"/>
  <c r="J14" i="98"/>
  <c r="K14" i="98"/>
  <c r="L14" i="98"/>
  <c r="M14" i="98"/>
  <c r="J15" i="98"/>
  <c r="K15" i="98"/>
  <c r="L15" i="98"/>
  <c r="M15" i="98"/>
  <c r="J16" i="98"/>
  <c r="K16" i="98"/>
  <c r="L16" i="98"/>
  <c r="M16" i="98"/>
  <c r="K7" i="98"/>
  <c r="L7" i="98"/>
  <c r="M7" i="98"/>
  <c r="J7" i="98"/>
  <c r="AU4" i="98"/>
  <c r="AV7" i="98" s="1"/>
  <c r="W15" i="98" l="1"/>
  <c r="AA15" i="98" s="1"/>
  <c r="AG11" i="98"/>
  <c r="AK11" i="98" s="1"/>
  <c r="CG21" i="98"/>
  <c r="CI60" i="98"/>
  <c r="CI32" i="98"/>
  <c r="CI31" i="98"/>
  <c r="CG19" i="98"/>
  <c r="CI59" i="98"/>
  <c r="CI58" i="98"/>
  <c r="CI33" i="98"/>
  <c r="CI30" i="98"/>
  <c r="CG18" i="98"/>
  <c r="CI57" i="98"/>
  <c r="CI29" i="98"/>
  <c r="CG17" i="98"/>
  <c r="CH44" i="98"/>
  <c r="CI55" i="98"/>
  <c r="CI53" i="98"/>
  <c r="CI64" i="98"/>
  <c r="CG16" i="98"/>
  <c r="CI56" i="98"/>
  <c r="CI65" i="98"/>
  <c r="CI63" i="98"/>
  <c r="CG15" i="98"/>
  <c r="CJ6" i="98"/>
  <c r="CG6" i="98"/>
  <c r="CH6" i="98"/>
  <c r="CI6" i="98"/>
  <c r="CI62" i="98"/>
  <c r="CI34" i="98"/>
  <c r="CG20" i="98"/>
  <c r="CI54" i="98"/>
  <c r="CI61" i="98"/>
  <c r="V14" i="98"/>
  <c r="Z14" i="98" s="1"/>
  <c r="U9" i="98"/>
  <c r="Y9" i="98" s="1"/>
  <c r="AG10" i="98"/>
  <c r="CJ15" i="98" s="1"/>
  <c r="AD9" i="98"/>
  <c r="CG9" i="98" s="1"/>
  <c r="T15" i="98"/>
  <c r="X15" i="98" s="1"/>
  <c r="AF11" i="98"/>
  <c r="AJ11" i="98" s="1"/>
  <c r="W14" i="98"/>
  <c r="AA14" i="98" s="1"/>
  <c r="AE11" i="98"/>
  <c r="AI11" i="98" s="1"/>
  <c r="U14" i="98"/>
  <c r="Y14" i="98" s="1"/>
  <c r="AE9" i="98"/>
  <c r="AI9" i="98" s="1"/>
  <c r="AG8" i="98"/>
  <c r="CJ8" i="98" s="1"/>
  <c r="AF8" i="98"/>
  <c r="AJ8" i="98" s="1"/>
  <c r="AE8" i="98"/>
  <c r="AI8" i="98" s="1"/>
  <c r="AE15" i="98"/>
  <c r="CH46" i="98" s="1"/>
  <c r="AE12" i="98"/>
  <c r="AI12" i="98" s="1"/>
  <c r="AD12" i="98"/>
  <c r="AH12" i="98" s="1"/>
  <c r="AV8" i="98"/>
  <c r="T9" i="98"/>
  <c r="X9" i="98" s="1"/>
  <c r="AD15" i="98"/>
  <c r="AH15" i="98" s="1"/>
  <c r="V8" i="98"/>
  <c r="Z8" i="98" s="1"/>
  <c r="AF14" i="98"/>
  <c r="AJ14" i="98" s="1"/>
  <c r="AD14" i="98"/>
  <c r="AH14" i="98" s="1"/>
  <c r="AG13" i="98"/>
  <c r="AF7" i="98"/>
  <c r="AJ7" i="98" s="1"/>
  <c r="AE13" i="98"/>
  <c r="AE10" i="98"/>
  <c r="AI10" i="98" s="1"/>
  <c r="AD7" i="98"/>
  <c r="AH7" i="98" s="1"/>
  <c r="AF10" i="98"/>
  <c r="AJ10" i="98" s="1"/>
  <c r="V11" i="98"/>
  <c r="Z11" i="98" s="1"/>
  <c r="AE7" i="98"/>
  <c r="AI7" i="98" s="1"/>
  <c r="AD13" i="98"/>
  <c r="AH13" i="98" s="1"/>
  <c r="T11" i="98"/>
  <c r="X11" i="98" s="1"/>
  <c r="AJ15" i="98"/>
  <c r="AG15" i="98"/>
  <c r="CJ62" i="98" s="1"/>
  <c r="AG12" i="98"/>
  <c r="AG9" i="98"/>
  <c r="AK9" i="98" s="1"/>
  <c r="AG14" i="98"/>
  <c r="AK14" i="98" s="1"/>
  <c r="W9" i="98"/>
  <c r="AA9" i="98" s="1"/>
  <c r="AH10" i="98"/>
  <c r="AJ13" i="98"/>
  <c r="AH11" i="98"/>
  <c r="AK7" i="98"/>
  <c r="AH8" i="98"/>
  <c r="AJ12" i="98"/>
  <c r="AJ9" i="98"/>
  <c r="AI14" i="98"/>
  <c r="Z15" i="98"/>
  <c r="X14" i="98"/>
  <c r="X13" i="98"/>
  <c r="Z12" i="98"/>
  <c r="Y11" i="98"/>
  <c r="Y7" i="98"/>
  <c r="X10" i="98"/>
  <c r="Z9" i="98"/>
  <c r="X8" i="98"/>
  <c r="W12" i="98"/>
  <c r="AA12" i="98" s="1"/>
  <c r="U15" i="98"/>
  <c r="Y15" i="98" s="1"/>
  <c r="U12" i="98"/>
  <c r="Y12" i="98" s="1"/>
  <c r="T12" i="98"/>
  <c r="X12" i="98" s="1"/>
  <c r="W11" i="98"/>
  <c r="AA11" i="98" s="1"/>
  <c r="W8" i="98"/>
  <c r="AA8" i="98" s="1"/>
  <c r="U8" i="98"/>
  <c r="Y8" i="98" s="1"/>
  <c r="T7" i="98"/>
  <c r="X7" i="98" s="1"/>
  <c r="W13" i="98"/>
  <c r="AA13" i="98" s="1"/>
  <c r="W10" i="98"/>
  <c r="AA10" i="98" s="1"/>
  <c r="W7" i="98"/>
  <c r="AA7" i="98" s="1"/>
  <c r="V13" i="98"/>
  <c r="Z13" i="98" s="1"/>
  <c r="V10" i="98"/>
  <c r="Z10" i="98" s="1"/>
  <c r="V7" i="98"/>
  <c r="Z7" i="98" s="1"/>
  <c r="U13" i="98"/>
  <c r="Y13" i="98" s="1"/>
  <c r="U10" i="98"/>
  <c r="Y10" i="98" s="1"/>
  <c r="AV6" i="98"/>
  <c r="AW7" i="98" s="1"/>
  <c r="AK10" i="98" l="1"/>
  <c r="CH63" i="98"/>
  <c r="CG13" i="98"/>
  <c r="CH54" i="98"/>
  <c r="CG58" i="98"/>
  <c r="CI46" i="98"/>
  <c r="CG61" i="98"/>
  <c r="CH55" i="98"/>
  <c r="CJ17" i="98"/>
  <c r="CH59" i="98"/>
  <c r="CI45" i="98"/>
  <c r="AJ16" i="98"/>
  <c r="CI27" i="98"/>
  <c r="CH65" i="98"/>
  <c r="CG11" i="98"/>
  <c r="CG14" i="98"/>
  <c r="CG7" i="98"/>
  <c r="CO7" i="98" s="1"/>
  <c r="CW7" i="98" s="1"/>
  <c r="CJ23" i="98"/>
  <c r="CJ31" i="98"/>
  <c r="CI25" i="98"/>
  <c r="CI49" i="98"/>
  <c r="CJ28" i="98"/>
  <c r="CI28" i="98"/>
  <c r="CJ18" i="98"/>
  <c r="CJ21" i="98"/>
  <c r="CI23" i="98"/>
  <c r="CG53" i="98"/>
  <c r="CJ20" i="98"/>
  <c r="CJ61" i="98"/>
  <c r="CJ64" i="98"/>
  <c r="CI26" i="98"/>
  <c r="CH61" i="98"/>
  <c r="CH62" i="98"/>
  <c r="CG63" i="98"/>
  <c r="CH53" i="98"/>
  <c r="CH57" i="98"/>
  <c r="CJ54" i="98"/>
  <c r="CJ53" i="98"/>
  <c r="CI22" i="98"/>
  <c r="CH56" i="98"/>
  <c r="CI24" i="98"/>
  <c r="CG54" i="98"/>
  <c r="CI47" i="98"/>
  <c r="CH58" i="98"/>
  <c r="CI48" i="98"/>
  <c r="CH31" i="98"/>
  <c r="CJ16" i="98"/>
  <c r="CG60" i="98"/>
  <c r="CH13" i="98"/>
  <c r="CH20" i="98"/>
  <c r="CG32" i="98"/>
  <c r="CH17" i="98"/>
  <c r="CH50" i="98"/>
  <c r="CH7" i="98"/>
  <c r="CP7" i="98" s="1"/>
  <c r="AK13" i="98"/>
  <c r="CJ7" i="98"/>
  <c r="CR7" i="98" s="1"/>
  <c r="CH38" i="98"/>
  <c r="CJ43" i="98"/>
  <c r="CI9" i="98"/>
  <c r="CG59" i="98"/>
  <c r="CG50" i="98"/>
  <c r="CG65" i="98"/>
  <c r="CJ55" i="98"/>
  <c r="CI17" i="98"/>
  <c r="CG30" i="98"/>
  <c r="CJ59" i="98"/>
  <c r="CG12" i="98"/>
  <c r="CH37" i="98"/>
  <c r="CI50" i="98"/>
  <c r="CJ65" i="98"/>
  <c r="CH28" i="98"/>
  <c r="CG55" i="98"/>
  <c r="CH42" i="98"/>
  <c r="CJ24" i="98"/>
  <c r="AK12" i="98"/>
  <c r="CH40" i="98"/>
  <c r="CH41" i="98"/>
  <c r="CG8" i="98"/>
  <c r="CJ49" i="98"/>
  <c r="CI20" i="98"/>
  <c r="CG62" i="98"/>
  <c r="CJ27" i="98"/>
  <c r="CI43" i="98"/>
  <c r="CI52" i="98"/>
  <c r="CJ57" i="98"/>
  <c r="CJ33" i="98"/>
  <c r="CH36" i="98"/>
  <c r="CH39" i="98"/>
  <c r="CI7" i="98"/>
  <c r="CQ7" i="98" s="1"/>
  <c r="AK15" i="98"/>
  <c r="CJ34" i="98"/>
  <c r="CG56" i="98"/>
  <c r="CG64" i="98"/>
  <c r="CG44" i="98"/>
  <c r="CG33" i="98"/>
  <c r="CJ60" i="98"/>
  <c r="AK8" i="98"/>
  <c r="CJ11" i="98"/>
  <c r="CI51" i="98"/>
  <c r="CJ56" i="98"/>
  <c r="CI44" i="98"/>
  <c r="CG57" i="98"/>
  <c r="CJ19" i="98"/>
  <c r="CH14" i="98"/>
  <c r="CJ63" i="98"/>
  <c r="CH64" i="98"/>
  <c r="CI10" i="98"/>
  <c r="CH35" i="98"/>
  <c r="CJ58" i="98"/>
  <c r="CH60" i="98"/>
  <c r="CJ13" i="98"/>
  <c r="CJ9" i="98"/>
  <c r="CJ30" i="98"/>
  <c r="CH32" i="98"/>
  <c r="CG49" i="98"/>
  <c r="CJ14" i="98"/>
  <c r="CJ50" i="98"/>
  <c r="CH9" i="98"/>
  <c r="CH27" i="98"/>
  <c r="CJ44" i="98"/>
  <c r="CH30" i="98"/>
  <c r="CH33" i="98"/>
  <c r="CJ32" i="98"/>
  <c r="CH24" i="98"/>
  <c r="CG28" i="98"/>
  <c r="CI13" i="98"/>
  <c r="CG27" i="98"/>
  <c r="CJ45" i="98"/>
  <c r="CH26" i="98"/>
  <c r="CH23" i="98"/>
  <c r="CJ39" i="98"/>
  <c r="CH47" i="98"/>
  <c r="CJ40" i="98"/>
  <c r="CJ10" i="98"/>
  <c r="CH29" i="98"/>
  <c r="CJ42" i="98"/>
  <c r="CJ22" i="98"/>
  <c r="CJ36" i="98"/>
  <c r="CH25" i="98"/>
  <c r="CG26" i="98"/>
  <c r="CG23" i="98"/>
  <c r="CI39" i="98"/>
  <c r="CG47" i="98"/>
  <c r="CG10" i="98"/>
  <c r="CG29" i="98"/>
  <c r="CG35" i="98"/>
  <c r="CI42" i="98"/>
  <c r="CI19" i="98"/>
  <c r="CG22" i="98"/>
  <c r="CI36" i="98"/>
  <c r="CI21" i="98"/>
  <c r="CG24" i="98"/>
  <c r="CJ25" i="98"/>
  <c r="CH45" i="98"/>
  <c r="CJ26" i="98"/>
  <c r="CJ47" i="98"/>
  <c r="CG40" i="98"/>
  <c r="CH10" i="98"/>
  <c r="CJ29" i="98"/>
  <c r="CJ35" i="98"/>
  <c r="CH22" i="98"/>
  <c r="CH21" i="98"/>
  <c r="AH9" i="98"/>
  <c r="CG25" i="98"/>
  <c r="CG45" i="98"/>
  <c r="CG39" i="98"/>
  <c r="CI40" i="98"/>
  <c r="CI35" i="98"/>
  <c r="CG42" i="98"/>
  <c r="CH19" i="98"/>
  <c r="CG36" i="98"/>
  <c r="CI14" i="98"/>
  <c r="CJ37" i="98"/>
  <c r="CJ51" i="98"/>
  <c r="CH43" i="98"/>
  <c r="CH16" i="98"/>
  <c r="CJ52" i="98"/>
  <c r="CH11" i="98"/>
  <c r="CH8" i="98"/>
  <c r="CJ12" i="98"/>
  <c r="CJ48" i="98"/>
  <c r="CJ46" i="98"/>
  <c r="CG37" i="98"/>
  <c r="CG34" i="98"/>
  <c r="CG38" i="98"/>
  <c r="CI15" i="98"/>
  <c r="CG52" i="98"/>
  <c r="CG41" i="98"/>
  <c r="CI18" i="98"/>
  <c r="CG31" i="98"/>
  <c r="CI12" i="98"/>
  <c r="CG46" i="98"/>
  <c r="CH34" i="98"/>
  <c r="CJ38" i="98"/>
  <c r="CH15" i="98"/>
  <c r="CH51" i="98"/>
  <c r="CJ41" i="98"/>
  <c r="CH18" i="98"/>
  <c r="CH12" i="98"/>
  <c r="CH48" i="98"/>
  <c r="AI13" i="98"/>
  <c r="CH49" i="98"/>
  <c r="AI15" i="98"/>
  <c r="CI37" i="98"/>
  <c r="CI38" i="98"/>
  <c r="CG51" i="98"/>
  <c r="CG43" i="98"/>
  <c r="CI16" i="98"/>
  <c r="CH52" i="98"/>
  <c r="CI11" i="98"/>
  <c r="CI41" i="98"/>
  <c r="CI8" i="98"/>
  <c r="CG48" i="98"/>
  <c r="CQ6" i="98"/>
  <c r="CY6" i="98" s="1"/>
  <c r="CP6" i="98"/>
  <c r="CX6" i="98" s="1"/>
  <c r="CO6" i="98"/>
  <c r="CW6" i="98" s="1"/>
  <c r="CR6" i="98"/>
  <c r="CZ6" i="98" s="1"/>
  <c r="AW8" i="98"/>
  <c r="CO9" i="98" l="1"/>
  <c r="AK16" i="98"/>
  <c r="BV6" i="98" s="1"/>
  <c r="BZ6" i="98" s="1"/>
  <c r="AI16" i="98"/>
  <c r="AH16" i="98"/>
  <c r="BT13" i="98" s="1"/>
  <c r="BX13" i="98" s="1"/>
  <c r="CW8" i="98"/>
  <c r="CX7" i="98"/>
  <c r="CX8" i="98"/>
  <c r="CY7" i="98"/>
  <c r="CY8" i="98"/>
  <c r="CZ7" i="98"/>
  <c r="CZ8" i="98"/>
  <c r="CW13" i="98"/>
  <c r="CW12" i="98"/>
  <c r="CQ14" i="98"/>
  <c r="CR8" i="98"/>
  <c r="CP8" i="98"/>
  <c r="CQ8" i="98"/>
  <c r="CO65" i="98"/>
  <c r="CW76" i="98" s="1"/>
  <c r="CP61" i="98"/>
  <c r="CX72" i="98" s="1"/>
  <c r="BV7" i="98"/>
  <c r="BZ7" i="98" s="1"/>
  <c r="CQ37" i="98"/>
  <c r="CQ61" i="98"/>
  <c r="CY72" i="98" s="1"/>
  <c r="CR30" i="98"/>
  <c r="CO17" i="98"/>
  <c r="CR40" i="98"/>
  <c r="CP12" i="98"/>
  <c r="CQ18" i="98"/>
  <c r="CO8" i="98"/>
  <c r="CP9" i="98"/>
  <c r="CP59" i="98"/>
  <c r="CX70" i="98" s="1"/>
  <c r="CO20" i="98"/>
  <c r="CQ10" i="98"/>
  <c r="CQ30" i="98"/>
  <c r="CQ28" i="98"/>
  <c r="CO15" i="98"/>
  <c r="CW22" i="98" s="1"/>
  <c r="CR46" i="98"/>
  <c r="CP21" i="98"/>
  <c r="CQ12" i="98"/>
  <c r="CO64" i="98"/>
  <c r="CW75" i="98" s="1"/>
  <c r="CR50" i="98"/>
  <c r="CP55" i="98"/>
  <c r="CX66" i="98" s="1"/>
  <c r="CR11" i="98"/>
  <c r="CP44" i="98"/>
  <c r="CO11" i="98"/>
  <c r="CP50" i="98"/>
  <c r="CO49" i="98"/>
  <c r="CQ11" i="98"/>
  <c r="CQ63" i="98"/>
  <c r="CY74" i="98" s="1"/>
  <c r="CR21" i="98"/>
  <c r="CO14" i="98"/>
  <c r="CQ39" i="98"/>
  <c r="CQ17" i="98"/>
  <c r="CQ41" i="98"/>
  <c r="CO19" i="98"/>
  <c r="CQ24" i="98"/>
  <c r="CO18" i="98"/>
  <c r="CO10" i="98"/>
  <c r="CW14" i="98" s="1"/>
  <c r="CR9" i="98"/>
  <c r="CQ9" i="98"/>
  <c r="CP26" i="98"/>
  <c r="CQ48" i="98"/>
  <c r="CR60" i="98"/>
  <c r="CZ71" i="98" s="1"/>
  <c r="CQ42" i="98"/>
  <c r="CQ51" i="98"/>
  <c r="CR22" i="98"/>
  <c r="CR28" i="98"/>
  <c r="CO63" i="98"/>
  <c r="CW74" i="98" s="1"/>
  <c r="CO48" i="98"/>
  <c r="CO56" i="98"/>
  <c r="CW67" i="98" s="1"/>
  <c r="CO60" i="98"/>
  <c r="CW71" i="98" s="1"/>
  <c r="CO55" i="98"/>
  <c r="CW66" i="98" s="1"/>
  <c r="CR24" i="98"/>
  <c r="CP54" i="98"/>
  <c r="CP35" i="98"/>
  <c r="CP52" i="98"/>
  <c r="CP51" i="98"/>
  <c r="CP41" i="98"/>
  <c r="CR65" i="98"/>
  <c r="CZ76" i="98" s="1"/>
  <c r="CQ43" i="98"/>
  <c r="CQ19" i="98"/>
  <c r="CR47" i="98"/>
  <c r="CQ15" i="98"/>
  <c r="CO57" i="98"/>
  <c r="CW68" i="98" s="1"/>
  <c r="CP56" i="98"/>
  <c r="CX67" i="98" s="1"/>
  <c r="CO54" i="98"/>
  <c r="CO51" i="98"/>
  <c r="CP45" i="98"/>
  <c r="CP42" i="98"/>
  <c r="CR10" i="98"/>
  <c r="CO47" i="98"/>
  <c r="CO42" i="98"/>
  <c r="CO46" i="98"/>
  <c r="CP36" i="98"/>
  <c r="CP43" i="98"/>
  <c r="CP33" i="98"/>
  <c r="CP32" i="98"/>
  <c r="CQ47" i="98"/>
  <c r="CQ25" i="98"/>
  <c r="CR54" i="98"/>
  <c r="CR12" i="98"/>
  <c r="CR39" i="98"/>
  <c r="CQ56" i="98"/>
  <c r="CY67" i="98" s="1"/>
  <c r="CQ59" i="98"/>
  <c r="CY70" i="98" s="1"/>
  <c r="CQ29" i="98"/>
  <c r="CO31" i="98"/>
  <c r="CP46" i="98"/>
  <c r="CR19" i="98"/>
  <c r="CO52" i="98"/>
  <c r="CQ45" i="98"/>
  <c r="CY47" i="98" s="1"/>
  <c r="CP47" i="98"/>
  <c r="CR29" i="98"/>
  <c r="CQ27" i="98"/>
  <c r="CO30" i="98"/>
  <c r="CR61" i="98"/>
  <c r="CZ72" i="98" s="1"/>
  <c r="CO21" i="98"/>
  <c r="CO33" i="98"/>
  <c r="CR32" i="98"/>
  <c r="CP22" i="98"/>
  <c r="CP38" i="98"/>
  <c r="CP24" i="98"/>
  <c r="CP28" i="98"/>
  <c r="CR18" i="98"/>
  <c r="CQ16" i="98"/>
  <c r="CR26" i="98"/>
  <c r="CR56" i="98"/>
  <c r="CZ67" i="98" s="1"/>
  <c r="CR36" i="98"/>
  <c r="CQ20" i="98"/>
  <c r="CR41" i="98"/>
  <c r="CQ65" i="98"/>
  <c r="CY76" i="98" s="1"/>
  <c r="CR37" i="98"/>
  <c r="CQ52" i="98"/>
  <c r="CR13" i="98"/>
  <c r="CZ15" i="98" s="1"/>
  <c r="CO39" i="98"/>
  <c r="CO50" i="98"/>
  <c r="CP31" i="98"/>
  <c r="CP37" i="98"/>
  <c r="CQ34" i="98"/>
  <c r="CR48" i="98"/>
  <c r="CR38" i="98"/>
  <c r="CQ33" i="98"/>
  <c r="CO45" i="98"/>
  <c r="CR34" i="98"/>
  <c r="CO36" i="98"/>
  <c r="CO43" i="98"/>
  <c r="CO41" i="98"/>
  <c r="CP27" i="98"/>
  <c r="CR16" i="98"/>
  <c r="CR27" i="98"/>
  <c r="CO27" i="98"/>
  <c r="CO12" i="98"/>
  <c r="CO38" i="98"/>
  <c r="CO24" i="98"/>
  <c r="CO37" i="98"/>
  <c r="CQ50" i="98"/>
  <c r="CP18" i="98"/>
  <c r="CP17" i="98"/>
  <c r="CP34" i="98"/>
  <c r="CP15" i="98"/>
  <c r="CP23" i="98"/>
  <c r="CQ58" i="98"/>
  <c r="CY69" i="98" s="1"/>
  <c r="CR14" i="98"/>
  <c r="CR20" i="98"/>
  <c r="CQ57" i="98"/>
  <c r="CY68" i="98" s="1"/>
  <c r="CR42" i="98"/>
  <c r="CQ54" i="98"/>
  <c r="CR31" i="98"/>
  <c r="CP63" i="98"/>
  <c r="CO32" i="98"/>
  <c r="CP13" i="98"/>
  <c r="CP19" i="98"/>
  <c r="CQ23" i="98"/>
  <c r="CO61" i="98"/>
  <c r="CW72" i="98" s="1"/>
  <c r="CP60" i="98"/>
  <c r="CX71" i="98" s="1"/>
  <c r="CQ38" i="98"/>
  <c r="CO58" i="98"/>
  <c r="CW69" i="98" s="1"/>
  <c r="CO29" i="98"/>
  <c r="CO28" i="98"/>
  <c r="CR62" i="98"/>
  <c r="CZ73" i="98" s="1"/>
  <c r="CP62" i="98"/>
  <c r="CP25" i="98"/>
  <c r="CP30" i="98"/>
  <c r="CP14" i="98"/>
  <c r="CQ40" i="98"/>
  <c r="CR15" i="98"/>
  <c r="CR45" i="98"/>
  <c r="CR44" i="98"/>
  <c r="CQ53" i="98"/>
  <c r="CR63" i="98"/>
  <c r="CO59" i="98"/>
  <c r="CW70" i="98" s="1"/>
  <c r="CP40" i="98"/>
  <c r="CR52" i="98"/>
  <c r="CP29" i="98"/>
  <c r="CQ49" i="98"/>
  <c r="CY51" i="98" s="1"/>
  <c r="CR51" i="98"/>
  <c r="CQ21" i="98"/>
  <c r="CY23" i="98" s="1"/>
  <c r="CQ60" i="98"/>
  <c r="CY71" i="98" s="1"/>
  <c r="CR43" i="98"/>
  <c r="CR25" i="98"/>
  <c r="CR35" i="98"/>
  <c r="CO22" i="98"/>
  <c r="CW24" i="98" s="1"/>
  <c r="CO25" i="98"/>
  <c r="CO35" i="98"/>
  <c r="CO23" i="98"/>
  <c r="CQ44" i="98"/>
  <c r="CP58" i="98"/>
  <c r="CX69" i="98" s="1"/>
  <c r="CP39" i="98"/>
  <c r="CP20" i="98"/>
  <c r="CP64" i="98"/>
  <c r="CX75" i="98" s="1"/>
  <c r="CP10" i="98"/>
  <c r="CQ31" i="98"/>
  <c r="CQ64" i="98"/>
  <c r="CY75" i="98" s="1"/>
  <c r="CQ36" i="98"/>
  <c r="CR53" i="98"/>
  <c r="CQ62" i="98"/>
  <c r="CR33" i="98"/>
  <c r="CO34" i="98"/>
  <c r="CR64" i="98"/>
  <c r="CZ75" i="98" s="1"/>
  <c r="CP48" i="98"/>
  <c r="CX50" i="98" s="1"/>
  <c r="CO44" i="98"/>
  <c r="CR58" i="98"/>
  <c r="CZ69" i="98" s="1"/>
  <c r="CO62" i="98"/>
  <c r="CW73" i="98" s="1"/>
  <c r="CO53" i="98"/>
  <c r="CQ32" i="98"/>
  <c r="CP53" i="98"/>
  <c r="CX55" i="98" s="1"/>
  <c r="CP16" i="98"/>
  <c r="CQ22" i="98"/>
  <c r="CQ55" i="98"/>
  <c r="CR59" i="98"/>
  <c r="CZ70" i="98" s="1"/>
  <c r="CR17" i="98"/>
  <c r="CZ19" i="98" s="1"/>
  <c r="CQ26" i="98"/>
  <c r="CR49" i="98"/>
  <c r="CR55" i="98"/>
  <c r="CZ66" i="98" s="1"/>
  <c r="CO40" i="98"/>
  <c r="CO13" i="98"/>
  <c r="CO16" i="98"/>
  <c r="CO26" i="98"/>
  <c r="CP57" i="98"/>
  <c r="CX68" i="98" s="1"/>
  <c r="CP49" i="98"/>
  <c r="CP65" i="98"/>
  <c r="CX76" i="98" s="1"/>
  <c r="CP11" i="98"/>
  <c r="CR57" i="98"/>
  <c r="CQ13" i="98"/>
  <c r="CQ46" i="98"/>
  <c r="CR23" i="98"/>
  <c r="CQ35" i="98"/>
  <c r="BU7" i="98"/>
  <c r="BU10" i="98"/>
  <c r="BU8" i="98"/>
  <c r="BU9" i="98"/>
  <c r="BU11" i="98"/>
  <c r="BU6" i="98"/>
  <c r="BU13" i="98"/>
  <c r="BU12" i="98"/>
  <c r="BV10" i="98"/>
  <c r="BZ10" i="98" s="1"/>
  <c r="BV12" i="98"/>
  <c r="BZ12" i="98" s="1"/>
  <c r="BV13" i="98"/>
  <c r="BZ13" i="98" s="1"/>
  <c r="CY15" i="98" l="1"/>
  <c r="CW43" i="98"/>
  <c r="CW41" i="98"/>
  <c r="BS6" i="98"/>
  <c r="BW6" i="98" s="1"/>
  <c r="K23" i="98" s="1"/>
  <c r="BS7" i="98"/>
  <c r="BW7" i="98" s="1"/>
  <c r="BT11" i="98"/>
  <c r="BX11" i="98" s="1"/>
  <c r="AF25" i="98" s="1"/>
  <c r="CY34" i="98"/>
  <c r="CZ54" i="98"/>
  <c r="BT7" i="98"/>
  <c r="BX7" i="98" s="1"/>
  <c r="BS11" i="98"/>
  <c r="BW11" i="98" s="1"/>
  <c r="AE26" i="98" s="1"/>
  <c r="DT55" i="98" s="1"/>
  <c r="BS10" i="98"/>
  <c r="BW10" i="98" s="1"/>
  <c r="AA25" i="98" s="1"/>
  <c r="BT9" i="98"/>
  <c r="BX9" i="98" s="1"/>
  <c r="X29" i="98" s="1"/>
  <c r="DU40" i="98" s="1"/>
  <c r="AD23" i="98"/>
  <c r="AD24" i="98"/>
  <c r="AD25" i="98"/>
  <c r="AD26" i="98"/>
  <c r="DW46" i="98" s="1"/>
  <c r="AD27" i="98"/>
  <c r="DW47" i="98" s="1"/>
  <c r="AD28" i="98"/>
  <c r="DW48" i="98" s="1"/>
  <c r="AD29" i="98"/>
  <c r="DW49" i="98" s="1"/>
  <c r="AD30" i="98"/>
  <c r="DW50" i="98" s="1"/>
  <c r="AD22" i="98"/>
  <c r="O23" i="98"/>
  <c r="O24" i="98"/>
  <c r="O25" i="98"/>
  <c r="O26" i="98"/>
  <c r="O27" i="98"/>
  <c r="O28" i="98"/>
  <c r="O22" i="98"/>
  <c r="O29" i="98"/>
  <c r="DT22" i="98" s="1"/>
  <c r="O30" i="98"/>
  <c r="DT23" i="98" s="1"/>
  <c r="CZ59" i="98"/>
  <c r="CZ68" i="98"/>
  <c r="AF23" i="98"/>
  <c r="CW36" i="98"/>
  <c r="CW25" i="98"/>
  <c r="CX64" i="98"/>
  <c r="CX73" i="98"/>
  <c r="CZ32" i="98"/>
  <c r="P22" i="98"/>
  <c r="P26" i="98"/>
  <c r="P27" i="98"/>
  <c r="P28" i="98"/>
  <c r="P29" i="98"/>
  <c r="DU22" i="98" s="1"/>
  <c r="EG22" i="98" s="1"/>
  <c r="P24" i="98"/>
  <c r="P25" i="98"/>
  <c r="P30" i="98"/>
  <c r="DU23" i="98" s="1"/>
  <c r="EG23" i="98" s="1"/>
  <c r="P23" i="98"/>
  <c r="N23" i="98"/>
  <c r="N24" i="98"/>
  <c r="N25" i="98"/>
  <c r="N26" i="98"/>
  <c r="N27" i="98"/>
  <c r="N28" i="98"/>
  <c r="N29" i="98"/>
  <c r="DW13" i="98" s="1"/>
  <c r="N30" i="98"/>
  <c r="DW14" i="98" s="1"/>
  <c r="N22" i="98"/>
  <c r="CZ65" i="98"/>
  <c r="CZ74" i="98"/>
  <c r="R23" i="98"/>
  <c r="R24" i="98"/>
  <c r="R25" i="98"/>
  <c r="R26" i="98"/>
  <c r="R27" i="98"/>
  <c r="R28" i="98"/>
  <c r="R29" i="98"/>
  <c r="DW22" i="98" s="1"/>
  <c r="R30" i="98"/>
  <c r="DW23" i="98" s="1"/>
  <c r="R22" i="98"/>
  <c r="AN22" i="98"/>
  <c r="AN24" i="98"/>
  <c r="AN29" i="98"/>
  <c r="DU76" i="98" s="1"/>
  <c r="AN23" i="98"/>
  <c r="AN28" i="98"/>
  <c r="DU75" i="98" s="1"/>
  <c r="AN30" i="98"/>
  <c r="DU77" i="98" s="1"/>
  <c r="AN25" i="98"/>
  <c r="DU72" i="98" s="1"/>
  <c r="AN26" i="98"/>
  <c r="DU73" i="98" s="1"/>
  <c r="AN27" i="98"/>
  <c r="DU74" i="98" s="1"/>
  <c r="AP23" i="98"/>
  <c r="AP24" i="98"/>
  <c r="AP25" i="98"/>
  <c r="DW72" i="98" s="1"/>
  <c r="AP26" i="98"/>
  <c r="DW73" i="98" s="1"/>
  <c r="AP27" i="98"/>
  <c r="DW74" i="98" s="1"/>
  <c r="AP28" i="98"/>
  <c r="DW75" i="98" s="1"/>
  <c r="AP29" i="98"/>
  <c r="DW76" i="98" s="1"/>
  <c r="AP30" i="98"/>
  <c r="DW77" i="98" s="1"/>
  <c r="AP22" i="98"/>
  <c r="BS13" i="98"/>
  <c r="BW13" i="98" s="1"/>
  <c r="BS9" i="98"/>
  <c r="BW9" i="98" s="1"/>
  <c r="BT8" i="98"/>
  <c r="BX8" i="98" s="1"/>
  <c r="BT10" i="98"/>
  <c r="BX10" i="98" s="1"/>
  <c r="CZ51" i="98"/>
  <c r="CY57" i="98"/>
  <c r="CY66" i="98"/>
  <c r="CX65" i="98"/>
  <c r="CX74" i="98"/>
  <c r="AL23" i="98"/>
  <c r="AL24" i="98"/>
  <c r="AL25" i="98"/>
  <c r="AL26" i="98"/>
  <c r="DW64" i="98" s="1"/>
  <c r="AL27" i="98"/>
  <c r="DW65" i="98" s="1"/>
  <c r="AL28" i="98"/>
  <c r="DW66" i="98" s="1"/>
  <c r="AL29" i="98"/>
  <c r="DW67" i="98" s="1"/>
  <c r="AL30" i="98"/>
  <c r="DW68" i="98" s="1"/>
  <c r="AL22" i="98"/>
  <c r="BS12" i="98"/>
  <c r="BW12" i="98" s="1"/>
  <c r="BS8" i="98"/>
  <c r="BW8" i="98" s="1"/>
  <c r="BT6" i="98"/>
  <c r="BX6" i="98" s="1"/>
  <c r="BT12" i="98"/>
  <c r="BX12" i="98" s="1"/>
  <c r="CW15" i="98"/>
  <c r="CY28" i="98"/>
  <c r="CY24" i="98"/>
  <c r="CY64" i="98"/>
  <c r="CY73" i="98"/>
  <c r="CX41" i="98"/>
  <c r="CX48" i="98"/>
  <c r="CX32" i="98"/>
  <c r="CW37" i="98"/>
  <c r="CW23" i="98"/>
  <c r="CY33" i="98"/>
  <c r="CY55" i="98"/>
  <c r="CX16" i="98"/>
  <c r="CW28" i="98"/>
  <c r="CY31" i="98"/>
  <c r="CY21" i="98"/>
  <c r="CW60" i="98"/>
  <c r="CZ40" i="98"/>
  <c r="CX63" i="98"/>
  <c r="CY37" i="98"/>
  <c r="CW59" i="98"/>
  <c r="CY62" i="98"/>
  <c r="CY60" i="98"/>
  <c r="CW46" i="98"/>
  <c r="CX60" i="98"/>
  <c r="CX15" i="98"/>
  <c r="CX36" i="98"/>
  <c r="CX30" i="98"/>
  <c r="CW56" i="98"/>
  <c r="CZ23" i="98"/>
  <c r="CZ42" i="98"/>
  <c r="CW51" i="98"/>
  <c r="CZ45" i="98"/>
  <c r="CZ16" i="98"/>
  <c r="CZ48" i="98"/>
  <c r="CW34" i="98"/>
  <c r="CZ26" i="98"/>
  <c r="CW19" i="98"/>
  <c r="CX45" i="98"/>
  <c r="CX59" i="98"/>
  <c r="CW27" i="98"/>
  <c r="CW61" i="98"/>
  <c r="CY56" i="98"/>
  <c r="CZ34" i="98"/>
  <c r="CX42" i="98"/>
  <c r="CY38" i="98"/>
  <c r="CW31" i="98"/>
  <c r="CZ43" i="98"/>
  <c r="CY45" i="98"/>
  <c r="CZ60" i="98"/>
  <c r="CW30" i="98"/>
  <c r="CY35" i="98"/>
  <c r="CW42" i="98"/>
  <c r="CY16" i="98"/>
  <c r="CY46" i="98"/>
  <c r="CX31" i="98"/>
  <c r="CX27" i="98"/>
  <c r="CX19" i="98"/>
  <c r="CX26" i="98"/>
  <c r="CW54" i="98"/>
  <c r="CY65" i="98"/>
  <c r="CZ35" i="98"/>
  <c r="CX35" i="98"/>
  <c r="CX51" i="98"/>
  <c r="CW39" i="98"/>
  <c r="CY32" i="98"/>
  <c r="CX49" i="98"/>
  <c r="CY50" i="98"/>
  <c r="CX18" i="98"/>
  <c r="CW18" i="98"/>
  <c r="CY22" i="98"/>
  <c r="CZ33" i="98"/>
  <c r="CW55" i="98"/>
  <c r="CZ22" i="98"/>
  <c r="CX56" i="98"/>
  <c r="CZ64" i="98"/>
  <c r="CX24" i="98"/>
  <c r="CZ55" i="98"/>
  <c r="CW64" i="98"/>
  <c r="CZ58" i="98"/>
  <c r="CY43" i="98"/>
  <c r="CX23" i="98"/>
  <c r="CX39" i="98"/>
  <c r="CY29" i="98"/>
  <c r="CX20" i="98"/>
  <c r="CW38" i="98"/>
  <c r="CY54" i="98"/>
  <c r="CX40" i="98"/>
  <c r="CZ21" i="98"/>
  <c r="CW57" i="98"/>
  <c r="CW17" i="98"/>
  <c r="CY49" i="98"/>
  <c r="CX58" i="98"/>
  <c r="CY52" i="98"/>
  <c r="CZ36" i="98"/>
  <c r="CZ39" i="98"/>
  <c r="CY17" i="98"/>
  <c r="CW62" i="98"/>
  <c r="CY30" i="98"/>
  <c r="CY63" i="98"/>
  <c r="CZ61" i="98"/>
  <c r="CW47" i="98"/>
  <c r="CW33" i="98"/>
  <c r="CX38" i="98"/>
  <c r="CZ49" i="98"/>
  <c r="CW58" i="98"/>
  <c r="CX52" i="98"/>
  <c r="CY39" i="98"/>
  <c r="CZ44" i="98"/>
  <c r="CW26" i="98"/>
  <c r="CW35" i="98"/>
  <c r="CW48" i="98"/>
  <c r="CW50" i="98"/>
  <c r="CW20" i="98"/>
  <c r="CZ37" i="98"/>
  <c r="CY59" i="98"/>
  <c r="CW40" i="98"/>
  <c r="CY61" i="98"/>
  <c r="CW44" i="98"/>
  <c r="CW65" i="98"/>
  <c r="CY26" i="98"/>
  <c r="CX46" i="98"/>
  <c r="CZ27" i="98"/>
  <c r="CZ46" i="98"/>
  <c r="CY40" i="98"/>
  <c r="CZ50" i="98"/>
  <c r="CZ38" i="98"/>
  <c r="CZ63" i="98"/>
  <c r="CY58" i="98"/>
  <c r="CW49" i="98"/>
  <c r="CZ30" i="98"/>
  <c r="CW21" i="98"/>
  <c r="CX61" i="98"/>
  <c r="CX28" i="98"/>
  <c r="CZ47" i="98"/>
  <c r="CX62" i="98"/>
  <c r="CW29" i="98"/>
  <c r="CY36" i="98"/>
  <c r="CW32" i="98"/>
  <c r="CZ41" i="98"/>
  <c r="CX43" i="98"/>
  <c r="CZ24" i="98"/>
  <c r="CX57" i="98"/>
  <c r="CW45" i="98"/>
  <c r="CZ25" i="98"/>
  <c r="CZ57" i="98"/>
  <c r="CZ17" i="98"/>
  <c r="CW63" i="98"/>
  <c r="CZ29" i="98"/>
  <c r="CZ28" i="98"/>
  <c r="CX44" i="98"/>
  <c r="CX53" i="98"/>
  <c r="CY53" i="98"/>
  <c r="CY19" i="98"/>
  <c r="CZ52" i="98"/>
  <c r="CX34" i="98"/>
  <c r="CY48" i="98"/>
  <c r="CX22" i="98"/>
  <c r="CY42" i="98"/>
  <c r="CY25" i="98"/>
  <c r="CX25" i="98"/>
  <c r="CZ18" i="98"/>
  <c r="CX33" i="98"/>
  <c r="CY18" i="98"/>
  <c r="CZ31" i="98"/>
  <c r="CZ56" i="98"/>
  <c r="CX47" i="98"/>
  <c r="CX54" i="98"/>
  <c r="CY44" i="98"/>
  <c r="CY41" i="98"/>
  <c r="CY20" i="98"/>
  <c r="CZ53" i="98"/>
  <c r="CX21" i="98"/>
  <c r="CX17" i="98"/>
  <c r="CX29" i="98"/>
  <c r="CW52" i="98"/>
  <c r="CZ20" i="98"/>
  <c r="CY27" i="98"/>
  <c r="CW53" i="98"/>
  <c r="CX37" i="98"/>
  <c r="CZ62" i="98"/>
  <c r="CW16" i="98"/>
  <c r="CY13" i="98"/>
  <c r="CY14" i="98"/>
  <c r="CY12" i="98"/>
  <c r="CZ13" i="98"/>
  <c r="CZ12" i="98"/>
  <c r="CZ14" i="98"/>
  <c r="CX13" i="98"/>
  <c r="CX14" i="98"/>
  <c r="CX12" i="98"/>
  <c r="CY10" i="98"/>
  <c r="CY11" i="98"/>
  <c r="CY9" i="98"/>
  <c r="CW10" i="98"/>
  <c r="CW11" i="98"/>
  <c r="CW9" i="98"/>
  <c r="CX10" i="98"/>
  <c r="CX11" i="98"/>
  <c r="CX9" i="98"/>
  <c r="CZ9" i="98"/>
  <c r="CZ10" i="98"/>
  <c r="CZ11" i="98"/>
  <c r="BV11" i="98"/>
  <c r="BZ11" i="98" s="1"/>
  <c r="BV9" i="98"/>
  <c r="BZ9" i="98" s="1"/>
  <c r="BV8" i="98"/>
  <c r="BZ8" i="98" s="1"/>
  <c r="EP22" i="98" l="1"/>
  <c r="EN22" i="98"/>
  <c r="EQ22" i="98"/>
  <c r="EM22" i="98"/>
  <c r="ES22" i="98"/>
  <c r="EN23" i="98"/>
  <c r="EP23" i="98"/>
  <c r="EM23" i="98"/>
  <c r="EQ23" i="98"/>
  <c r="ES23" i="98"/>
  <c r="ED23" i="98"/>
  <c r="AF22" i="98"/>
  <c r="ED22" i="98"/>
  <c r="K29" i="98"/>
  <c r="DT13" i="98" s="1"/>
  <c r="EG13" i="98" s="1"/>
  <c r="K26" i="98"/>
  <c r="DC11" i="98" s="1"/>
  <c r="K28" i="98"/>
  <c r="DT12" i="98" s="1"/>
  <c r="EG12" i="98" s="1"/>
  <c r="K24" i="98"/>
  <c r="DT8" i="98" s="1"/>
  <c r="EG8" i="98" s="1"/>
  <c r="K22" i="98"/>
  <c r="DT6" i="98" s="1"/>
  <c r="EG6" i="98" s="1"/>
  <c r="K25" i="98"/>
  <c r="DC10" i="98" s="1"/>
  <c r="K30" i="98"/>
  <c r="DT14" i="98" s="1"/>
  <c r="EG14" i="98" s="1"/>
  <c r="K27" i="98"/>
  <c r="DC16" i="98" s="1"/>
  <c r="AE25" i="98"/>
  <c r="DC72" i="98" s="1"/>
  <c r="AF28" i="98"/>
  <c r="DU57" i="98" s="1"/>
  <c r="AF27" i="98"/>
  <c r="DU56" i="98" s="1"/>
  <c r="DF67" i="98"/>
  <c r="DW63" i="98"/>
  <c r="DD75" i="98"/>
  <c r="DU71" i="98"/>
  <c r="DF15" i="98"/>
  <c r="DW18" i="98"/>
  <c r="DC7" i="98"/>
  <c r="DK7" i="98" s="1"/>
  <c r="DC35" i="98"/>
  <c r="DT21" i="98"/>
  <c r="DF60" i="98"/>
  <c r="DW62" i="98"/>
  <c r="DD59" i="98"/>
  <c r="DU69" i="98"/>
  <c r="DF35" i="98"/>
  <c r="DW21" i="98"/>
  <c r="DF14" i="98"/>
  <c r="DW17" i="98"/>
  <c r="AA30" i="98"/>
  <c r="DT50" i="98" s="1"/>
  <c r="DF26" i="98"/>
  <c r="DW12" i="98"/>
  <c r="DF9" i="98"/>
  <c r="DW8" i="98"/>
  <c r="DD15" i="98"/>
  <c r="DU18" i="98"/>
  <c r="EG18" i="98" s="1"/>
  <c r="DD28" i="98"/>
  <c r="DU20" i="98"/>
  <c r="EG20" i="98" s="1"/>
  <c r="DD43" i="98"/>
  <c r="DU51" i="98"/>
  <c r="DC26" i="98"/>
  <c r="DC28" i="98"/>
  <c r="DT20" i="98"/>
  <c r="ED20" i="98" s="1"/>
  <c r="DC13" i="98"/>
  <c r="DT16" i="98"/>
  <c r="DF44" i="98"/>
  <c r="DW44" i="98"/>
  <c r="DD72" i="98"/>
  <c r="DU54" i="98"/>
  <c r="DF59" i="98"/>
  <c r="DW69" i="98"/>
  <c r="DF65" i="98"/>
  <c r="DW70" i="98"/>
  <c r="DF10" i="98"/>
  <c r="DW9" i="98"/>
  <c r="DD47" i="98"/>
  <c r="DU52" i="98"/>
  <c r="DC14" i="98"/>
  <c r="DT17" i="98"/>
  <c r="ED17" i="98" s="1"/>
  <c r="DC55" i="98"/>
  <c r="DT45" i="98"/>
  <c r="DF50" i="98"/>
  <c r="DW60" i="98"/>
  <c r="DF53" i="98"/>
  <c r="DW61" i="98"/>
  <c r="DD65" i="98"/>
  <c r="DU70" i="98"/>
  <c r="DF12" i="98"/>
  <c r="DW15" i="98"/>
  <c r="DF28" i="98"/>
  <c r="DW20" i="98"/>
  <c r="DF13" i="98"/>
  <c r="DW16" i="98"/>
  <c r="DF7" i="98"/>
  <c r="DN7" i="98" s="1"/>
  <c r="DW6" i="98"/>
  <c r="DF16" i="98"/>
  <c r="DW11" i="98"/>
  <c r="DF8" i="98"/>
  <c r="DW7" i="98"/>
  <c r="DD14" i="98"/>
  <c r="DU17" i="98"/>
  <c r="EG17" i="98" s="1"/>
  <c r="DD18" i="98"/>
  <c r="DU19" i="98"/>
  <c r="EG19" i="98" s="1"/>
  <c r="DC8" i="98"/>
  <c r="DT7" i="98"/>
  <c r="EG7" i="98" s="1"/>
  <c r="DC18" i="98"/>
  <c r="DT19" i="98"/>
  <c r="ED19" i="98" s="1"/>
  <c r="DF36" i="98"/>
  <c r="DW42" i="98"/>
  <c r="DF38" i="98"/>
  <c r="DW43" i="98"/>
  <c r="DD35" i="98"/>
  <c r="DU21" i="98"/>
  <c r="EG21" i="98" s="1"/>
  <c r="DF55" i="98"/>
  <c r="DW45" i="98"/>
  <c r="DF75" i="98"/>
  <c r="DW71" i="98"/>
  <c r="DF18" i="98"/>
  <c r="DW19" i="98"/>
  <c r="DF11" i="98"/>
  <c r="DW10" i="98"/>
  <c r="DD13" i="98"/>
  <c r="DU16" i="98"/>
  <c r="EG16" i="98" s="1"/>
  <c r="DD12" i="98"/>
  <c r="DU15" i="98"/>
  <c r="EG15" i="98" s="1"/>
  <c r="DT10" i="98"/>
  <c r="EG10" i="98" s="1"/>
  <c r="DC12" i="98"/>
  <c r="DT15" i="98"/>
  <c r="ED15" i="98" s="1"/>
  <c r="DC15" i="98"/>
  <c r="DT18" i="98"/>
  <c r="ED18" i="98" s="1"/>
  <c r="AA28" i="98"/>
  <c r="DT48" i="98" s="1"/>
  <c r="AA23" i="98"/>
  <c r="AF26" i="98"/>
  <c r="DU55" i="98" s="1"/>
  <c r="AF29" i="98"/>
  <c r="DU58" i="98" s="1"/>
  <c r="AF24" i="98"/>
  <c r="X24" i="98"/>
  <c r="X27" i="98"/>
  <c r="DU38" i="98" s="1"/>
  <c r="AA27" i="98"/>
  <c r="DT47" i="98" s="1"/>
  <c r="X22" i="98"/>
  <c r="AA24" i="98"/>
  <c r="AE28" i="98"/>
  <c r="DT57" i="98" s="1"/>
  <c r="AF30" i="98"/>
  <c r="DU59" i="98" s="1"/>
  <c r="AE22" i="98"/>
  <c r="AE24" i="98"/>
  <c r="AE30" i="98"/>
  <c r="DT59" i="98" s="1"/>
  <c r="AE27" i="98"/>
  <c r="DT56" i="98" s="1"/>
  <c r="AE23" i="98"/>
  <c r="AE29" i="98"/>
  <c r="DT58" i="98" s="1"/>
  <c r="X23" i="98"/>
  <c r="X30" i="98"/>
  <c r="DU41" i="98" s="1"/>
  <c r="AA29" i="98"/>
  <c r="DT49" i="98" s="1"/>
  <c r="AA26" i="98"/>
  <c r="DT46" i="98" s="1"/>
  <c r="X25" i="98"/>
  <c r="X26" i="98"/>
  <c r="X28" i="98"/>
  <c r="DU39" i="98" s="1"/>
  <c r="AA22" i="98"/>
  <c r="Z23" i="98"/>
  <c r="Z24" i="98"/>
  <c r="Z25" i="98"/>
  <c r="Z26" i="98"/>
  <c r="DW37" i="98" s="1"/>
  <c r="Z27" i="98"/>
  <c r="DW38" i="98" s="1"/>
  <c r="Z29" i="98"/>
  <c r="DW40" i="98" s="1"/>
  <c r="Z30" i="98"/>
  <c r="DW41" i="98" s="1"/>
  <c r="Z28" i="98"/>
  <c r="DW39" i="98" s="1"/>
  <c r="Z22" i="98"/>
  <c r="AI23" i="98"/>
  <c r="AI24" i="98"/>
  <c r="AI25" i="98"/>
  <c r="AI26" i="98"/>
  <c r="DT64" i="98" s="1"/>
  <c r="AI27" i="98"/>
  <c r="DT65" i="98" s="1"/>
  <c r="AI22" i="98"/>
  <c r="AI28" i="98"/>
  <c r="DT66" i="98" s="1"/>
  <c r="AI29" i="98"/>
  <c r="DT67" i="98" s="1"/>
  <c r="AI30" i="98"/>
  <c r="DT68" i="98" s="1"/>
  <c r="T23" i="98"/>
  <c r="T24" i="98"/>
  <c r="T25" i="98"/>
  <c r="T26" i="98"/>
  <c r="T27" i="98"/>
  <c r="DU29" i="98" s="1"/>
  <c r="EG29" i="98" s="1"/>
  <c r="T28" i="98"/>
  <c r="DU30" i="98" s="1"/>
  <c r="EG30" i="98" s="1"/>
  <c r="T22" i="98"/>
  <c r="T29" i="98"/>
  <c r="DU31" i="98" s="1"/>
  <c r="EG31" i="98" s="1"/>
  <c r="T30" i="98"/>
  <c r="DU32" i="98" s="1"/>
  <c r="EG32" i="98" s="1"/>
  <c r="L23" i="98"/>
  <c r="L24" i="98"/>
  <c r="L25" i="98"/>
  <c r="L26" i="98"/>
  <c r="L27" i="98"/>
  <c r="L28" i="98"/>
  <c r="L22" i="98"/>
  <c r="L29" i="98"/>
  <c r="DU13" i="98" s="1"/>
  <c r="L30" i="98"/>
  <c r="DU14" i="98" s="1"/>
  <c r="AM23" i="98"/>
  <c r="AM24" i="98"/>
  <c r="AM25" i="98"/>
  <c r="DT72" i="98" s="1"/>
  <c r="AM26" i="98"/>
  <c r="DT73" i="98" s="1"/>
  <c r="AM27" i="98"/>
  <c r="DT74" i="98" s="1"/>
  <c r="AM22" i="98"/>
  <c r="AM28" i="98"/>
  <c r="DT75" i="98" s="1"/>
  <c r="AM29" i="98"/>
  <c r="DT76" i="98" s="1"/>
  <c r="AM30" i="98"/>
  <c r="DT77" i="98" s="1"/>
  <c r="AH23" i="98"/>
  <c r="AH24" i="98"/>
  <c r="AH25" i="98"/>
  <c r="AH26" i="98"/>
  <c r="DW55" i="98" s="1"/>
  <c r="AH27" i="98"/>
  <c r="DW56" i="98" s="1"/>
  <c r="AH28" i="98"/>
  <c r="DW57" i="98" s="1"/>
  <c r="AH29" i="98"/>
  <c r="DW58" i="98" s="1"/>
  <c r="AH30" i="98"/>
  <c r="DW59" i="98" s="1"/>
  <c r="AH22" i="98"/>
  <c r="AJ23" i="98"/>
  <c r="AJ24" i="98"/>
  <c r="AJ25" i="98"/>
  <c r="AJ26" i="98"/>
  <c r="DU64" i="98" s="1"/>
  <c r="AJ27" i="98"/>
  <c r="DU65" i="98" s="1"/>
  <c r="AJ22" i="98"/>
  <c r="AJ28" i="98"/>
  <c r="DU66" i="98" s="1"/>
  <c r="AJ29" i="98"/>
  <c r="DU67" i="98" s="1"/>
  <c r="AJ30" i="98"/>
  <c r="DU68" i="98" s="1"/>
  <c r="W23" i="98"/>
  <c r="W24" i="98"/>
  <c r="W25" i="98"/>
  <c r="W26" i="98"/>
  <c r="DT37" i="98" s="1"/>
  <c r="W27" i="98"/>
  <c r="DT38" i="98" s="1"/>
  <c r="W28" i="98"/>
  <c r="DT39" i="98" s="1"/>
  <c r="W22" i="98"/>
  <c r="W29" i="98"/>
  <c r="DT40" i="98" s="1"/>
  <c r="W30" i="98"/>
  <c r="DT41" i="98" s="1"/>
  <c r="V23" i="98"/>
  <c r="V24" i="98"/>
  <c r="V25" i="98"/>
  <c r="V26" i="98"/>
  <c r="V27" i="98"/>
  <c r="DW29" i="98" s="1"/>
  <c r="V28" i="98"/>
  <c r="DW30" i="98" s="1"/>
  <c r="V29" i="98"/>
  <c r="DW31" i="98" s="1"/>
  <c r="V30" i="98"/>
  <c r="DW32" i="98" s="1"/>
  <c r="V22" i="98"/>
  <c r="S23" i="98"/>
  <c r="S24" i="98"/>
  <c r="S25" i="98"/>
  <c r="S26" i="98"/>
  <c r="S27" i="98"/>
  <c r="DT29" i="98" s="1"/>
  <c r="ED29" i="98" s="1"/>
  <c r="S28" i="98"/>
  <c r="DT30" i="98" s="1"/>
  <c r="S22" i="98"/>
  <c r="S29" i="98"/>
  <c r="DT31" i="98" s="1"/>
  <c r="S30" i="98"/>
  <c r="DT32" i="98" s="1"/>
  <c r="ED32" i="98" s="1"/>
  <c r="AB23" i="98"/>
  <c r="AB24" i="98"/>
  <c r="AB25" i="98"/>
  <c r="AB26" i="98"/>
  <c r="DU46" i="98" s="1"/>
  <c r="AB27" i="98"/>
  <c r="DU47" i="98" s="1"/>
  <c r="AB22" i="98"/>
  <c r="AB30" i="98"/>
  <c r="DU50" i="98" s="1"/>
  <c r="AB28" i="98"/>
  <c r="DU48" i="98" s="1"/>
  <c r="AB29" i="98"/>
  <c r="DU49" i="98" s="1"/>
  <c r="E10" i="98"/>
  <c r="E13" i="98"/>
  <c r="E9" i="98"/>
  <c r="E12" i="98"/>
  <c r="E8" i="98"/>
  <c r="E15" i="98"/>
  <c r="E11" i="98"/>
  <c r="E14" i="98"/>
  <c r="E7" i="98"/>
  <c r="EN31" i="98" l="1"/>
  <c r="ES31" i="98"/>
  <c r="EP31" i="98"/>
  <c r="EQ31" i="98"/>
  <c r="EM31" i="98"/>
  <c r="EM16" i="98"/>
  <c r="ES16" i="98"/>
  <c r="EN16" i="98"/>
  <c r="EP16" i="98"/>
  <c r="EQ16" i="98"/>
  <c r="EN19" i="98"/>
  <c r="ES19" i="98"/>
  <c r="EP19" i="98"/>
  <c r="EQ19" i="98"/>
  <c r="EM19" i="98"/>
  <c r="ED31" i="98"/>
  <c r="EM20" i="98"/>
  <c r="ES20" i="98"/>
  <c r="EN20" i="98"/>
  <c r="EQ20" i="98"/>
  <c r="EP20" i="98"/>
  <c r="EP30" i="98"/>
  <c r="EQ30" i="98"/>
  <c r="EN30" i="98"/>
  <c r="EM30" i="98"/>
  <c r="ES30" i="98"/>
  <c r="EM15" i="98"/>
  <c r="EN15" i="98"/>
  <c r="EP15" i="98"/>
  <c r="EQ15" i="98"/>
  <c r="ES15" i="98"/>
  <c r="EQ21" i="98"/>
  <c r="EM21" i="98"/>
  <c r="ES21" i="98"/>
  <c r="EN21" i="98"/>
  <c r="EP21" i="98"/>
  <c r="EQ17" i="98"/>
  <c r="EP17" i="98"/>
  <c r="EM17" i="98"/>
  <c r="ES17" i="98"/>
  <c r="EN17" i="98"/>
  <c r="ED16" i="98"/>
  <c r="ED21" i="98"/>
  <c r="ED30" i="98"/>
  <c r="EM32" i="98"/>
  <c r="ES32" i="98"/>
  <c r="EN32" i="98"/>
  <c r="EQ32" i="98"/>
  <c r="EP32" i="98"/>
  <c r="EQ29" i="98"/>
  <c r="EP29" i="98"/>
  <c r="EM29" i="98"/>
  <c r="ES29" i="98"/>
  <c r="EN29" i="98"/>
  <c r="EP18" i="98"/>
  <c r="EQ18" i="98"/>
  <c r="EN18" i="98"/>
  <c r="EM18" i="98"/>
  <c r="ES18" i="98"/>
  <c r="EQ8" i="98"/>
  <c r="EM8" i="98"/>
  <c r="ES8" i="98"/>
  <c r="EP8" i="98"/>
  <c r="EN8" i="98"/>
  <c r="EQ12" i="98"/>
  <c r="EP12" i="98"/>
  <c r="EM12" i="98"/>
  <c r="ES12" i="98"/>
  <c r="EN12" i="98"/>
  <c r="EM7" i="98"/>
  <c r="ES7" i="98"/>
  <c r="EN7" i="98"/>
  <c r="EP7" i="98"/>
  <c r="EQ7" i="98"/>
  <c r="EN10" i="98"/>
  <c r="EP10" i="98"/>
  <c r="ES10" i="98"/>
  <c r="EQ10" i="98"/>
  <c r="EM10" i="98"/>
  <c r="EN14" i="98"/>
  <c r="ES14" i="98"/>
  <c r="EP14" i="98"/>
  <c r="EQ14" i="98"/>
  <c r="EM14" i="98"/>
  <c r="DT9" i="98"/>
  <c r="EG9" i="98" s="1"/>
  <c r="EQ6" i="98"/>
  <c r="EN6" i="98"/>
  <c r="EP6" i="98"/>
  <c r="EP13" i="98"/>
  <c r="EQ13" i="98"/>
  <c r="EN13" i="98"/>
  <c r="EM13" i="98"/>
  <c r="ES13" i="98"/>
  <c r="ES6" i="98"/>
  <c r="EM6" i="98"/>
  <c r="DT11" i="98"/>
  <c r="EG11" i="98" s="1"/>
  <c r="DC9" i="98"/>
  <c r="DK9" i="98" s="1"/>
  <c r="DT54" i="98"/>
  <c r="DK8" i="98"/>
  <c r="DN8" i="98"/>
  <c r="DF19" i="98"/>
  <c r="DN19" i="98" s="1"/>
  <c r="DW24" i="98"/>
  <c r="DF29" i="98"/>
  <c r="DW33" i="98"/>
  <c r="DD30" i="98"/>
  <c r="DU34" i="98"/>
  <c r="DD16" i="98"/>
  <c r="DU11" i="98"/>
  <c r="DD8" i="98"/>
  <c r="DU7" i="98"/>
  <c r="DD21" i="98"/>
  <c r="DU26" i="98"/>
  <c r="EG26" i="98" s="1"/>
  <c r="DC67" i="98"/>
  <c r="DT63" i="98"/>
  <c r="DC36" i="98"/>
  <c r="DT42" i="98"/>
  <c r="DC51" i="98"/>
  <c r="DT53" i="98"/>
  <c r="DC44" i="98"/>
  <c r="DT44" i="98"/>
  <c r="DD31" i="98"/>
  <c r="DU35" i="98"/>
  <c r="DC38" i="98"/>
  <c r="DT43" i="98"/>
  <c r="DD67" i="98"/>
  <c r="DU63" i="98"/>
  <c r="DD26" i="98"/>
  <c r="DU12" i="98"/>
  <c r="DD19" i="98"/>
  <c r="DU24" i="98"/>
  <c r="EG24" i="98" s="1"/>
  <c r="DD23" i="98"/>
  <c r="DU27" i="98"/>
  <c r="EG27" i="98" s="1"/>
  <c r="DD34" i="98"/>
  <c r="DU36" i="98"/>
  <c r="DD36" i="98"/>
  <c r="DU42" i="98"/>
  <c r="DD44" i="98"/>
  <c r="DU44" i="98"/>
  <c r="DC19" i="98"/>
  <c r="DT24" i="98"/>
  <c r="ED24" i="98" s="1"/>
  <c r="DC23" i="98"/>
  <c r="DT27" i="98"/>
  <c r="DF25" i="98"/>
  <c r="DW28" i="98"/>
  <c r="DC30" i="98"/>
  <c r="DT34" i="98"/>
  <c r="DD50" i="98"/>
  <c r="DU60" i="98"/>
  <c r="DD60" i="98"/>
  <c r="DU62" i="98"/>
  <c r="DF72" i="98"/>
  <c r="DW54" i="98"/>
  <c r="DD38" i="98"/>
  <c r="DU43" i="98"/>
  <c r="DC21" i="98"/>
  <c r="DT26" i="98"/>
  <c r="ED26" i="98" s="1"/>
  <c r="DF23" i="98"/>
  <c r="DW27" i="98"/>
  <c r="DD53" i="98"/>
  <c r="DU61" i="98"/>
  <c r="DF51" i="98"/>
  <c r="DW53" i="98"/>
  <c r="DD11" i="98"/>
  <c r="DU10" i="98"/>
  <c r="DD20" i="98"/>
  <c r="DU25" i="98"/>
  <c r="EG25" i="98" s="1"/>
  <c r="DC50" i="98"/>
  <c r="DT60" i="98"/>
  <c r="DC60" i="98"/>
  <c r="DT62" i="98"/>
  <c r="DF34" i="98"/>
  <c r="DW36" i="98"/>
  <c r="DC47" i="98"/>
  <c r="DT52" i="98"/>
  <c r="DC43" i="98"/>
  <c r="DT51" i="98"/>
  <c r="DD29" i="98"/>
  <c r="DU33" i="98"/>
  <c r="DD51" i="98"/>
  <c r="DU53" i="98"/>
  <c r="DD55" i="98"/>
  <c r="DU45" i="98"/>
  <c r="DC25" i="98"/>
  <c r="DT28" i="98"/>
  <c r="DF20" i="98"/>
  <c r="DW25" i="98"/>
  <c r="DC31" i="98"/>
  <c r="DT35" i="98"/>
  <c r="DC65" i="98"/>
  <c r="DT70" i="98"/>
  <c r="DD9" i="98"/>
  <c r="DU8" i="98"/>
  <c r="DF30" i="98"/>
  <c r="DW34" i="98"/>
  <c r="DC20" i="98"/>
  <c r="DT25" i="98"/>
  <c r="ED25" i="98" s="1"/>
  <c r="DF21" i="98"/>
  <c r="DW26" i="98"/>
  <c r="DC29" i="98"/>
  <c r="DT33" i="98"/>
  <c r="DC34" i="98"/>
  <c r="DT36" i="98"/>
  <c r="DF43" i="98"/>
  <c r="DW51" i="98"/>
  <c r="DF47" i="98"/>
  <c r="DW52" i="98"/>
  <c r="DC59" i="98"/>
  <c r="DT69" i="98"/>
  <c r="DC75" i="98"/>
  <c r="DT71" i="98"/>
  <c r="DD7" i="98"/>
  <c r="DL7" i="98" s="1"/>
  <c r="DU6" i="98"/>
  <c r="DD10" i="98"/>
  <c r="DU9" i="98"/>
  <c r="DD25" i="98"/>
  <c r="DU28" i="98"/>
  <c r="EG28" i="98" s="1"/>
  <c r="DC53" i="98"/>
  <c r="DT61" i="98"/>
  <c r="DF31" i="98"/>
  <c r="DW35" i="98"/>
  <c r="DD40" i="98"/>
  <c r="DU37" i="98"/>
  <c r="DD46" i="98"/>
  <c r="DF46" i="98"/>
  <c r="DF40" i="98"/>
  <c r="DC46" i="98"/>
  <c r="DC40" i="98"/>
  <c r="DN15" i="98"/>
  <c r="DN20" i="98"/>
  <c r="DN18" i="98"/>
  <c r="DN16" i="98"/>
  <c r="DN13" i="98"/>
  <c r="DN11" i="98"/>
  <c r="DN17" i="98"/>
  <c r="DN12" i="98"/>
  <c r="DN9" i="98"/>
  <c r="DN10" i="98"/>
  <c r="DN14" i="98"/>
  <c r="M6" i="83"/>
  <c r="S6" i="83" s="1"/>
  <c r="M7" i="83"/>
  <c r="P7" i="83" s="1"/>
  <c r="M8" i="83"/>
  <c r="P8" i="83" s="1"/>
  <c r="M9" i="83"/>
  <c r="S9" i="83" s="1"/>
  <c r="M10" i="83"/>
  <c r="S10" i="83" s="1"/>
  <c r="M11" i="83"/>
  <c r="S11" i="83" s="1"/>
  <c r="M12" i="83"/>
  <c r="S12" i="83" s="1"/>
  <c r="M13" i="83"/>
  <c r="S13" i="83" s="1"/>
  <c r="M14" i="83"/>
  <c r="P14" i="83" s="1"/>
  <c r="M15" i="83"/>
  <c r="S15" i="83" s="1"/>
  <c r="M16" i="83"/>
  <c r="S16" i="83" s="1"/>
  <c r="M17" i="83"/>
  <c r="P17" i="83" s="1"/>
  <c r="M18" i="83"/>
  <c r="S18" i="83" s="1"/>
  <c r="M19" i="83"/>
  <c r="P19" i="83" s="1"/>
  <c r="M20" i="83"/>
  <c r="P20" i="83" s="1"/>
  <c r="M21" i="83"/>
  <c r="S21" i="83" s="1"/>
  <c r="M22" i="83"/>
  <c r="S22" i="83" s="1"/>
  <c r="M23" i="83"/>
  <c r="S23" i="83" s="1"/>
  <c r="M24" i="83"/>
  <c r="S24" i="83" s="1"/>
  <c r="M25" i="83"/>
  <c r="S25" i="83" s="1"/>
  <c r="M26" i="83"/>
  <c r="P26" i="83" s="1"/>
  <c r="M27" i="83"/>
  <c r="S27" i="83" s="1"/>
  <c r="M28" i="83"/>
  <c r="S28" i="83" s="1"/>
  <c r="M29" i="83"/>
  <c r="P29" i="83" s="1"/>
  <c r="M30" i="83"/>
  <c r="S30" i="83" s="1"/>
  <c r="M31" i="83"/>
  <c r="P31" i="83" s="1"/>
  <c r="M32" i="83"/>
  <c r="S32" i="83" s="1"/>
  <c r="M33" i="83"/>
  <c r="S33" i="83" s="1"/>
  <c r="M34" i="83"/>
  <c r="S34" i="83" s="1"/>
  <c r="M35" i="83"/>
  <c r="S35" i="83" s="1"/>
  <c r="M36" i="83"/>
  <c r="S36" i="83" s="1"/>
  <c r="M37" i="83"/>
  <c r="P37" i="83" s="1"/>
  <c r="M38" i="83"/>
  <c r="P38" i="83" s="1"/>
  <c r="M39" i="83"/>
  <c r="S39" i="83" s="1"/>
  <c r="M40" i="83"/>
  <c r="S40" i="83" s="1"/>
  <c r="M41" i="83"/>
  <c r="P41" i="83" s="1"/>
  <c r="M42" i="83"/>
  <c r="S42" i="83" s="1"/>
  <c r="M43" i="83"/>
  <c r="P43" i="83" s="1"/>
  <c r="M44" i="83"/>
  <c r="S44" i="83" s="1"/>
  <c r="M45" i="83"/>
  <c r="S45" i="83" s="1"/>
  <c r="M46" i="83"/>
  <c r="S46" i="83" s="1"/>
  <c r="M47" i="83"/>
  <c r="S47" i="83" s="1"/>
  <c r="M48" i="83"/>
  <c r="S48" i="83" s="1"/>
  <c r="M49" i="83"/>
  <c r="S49" i="83" s="1"/>
  <c r="M50" i="83"/>
  <c r="P50" i="83" s="1"/>
  <c r="M51" i="83"/>
  <c r="S51" i="83" s="1"/>
  <c r="M52" i="83"/>
  <c r="S52" i="83" s="1"/>
  <c r="M53" i="83"/>
  <c r="P53" i="83" s="1"/>
  <c r="M54" i="83"/>
  <c r="S54" i="83" s="1"/>
  <c r="M55" i="83"/>
  <c r="P55" i="83" s="1"/>
  <c r="M56" i="83"/>
  <c r="P56" i="83" s="1"/>
  <c r="M57" i="83"/>
  <c r="S57" i="83" s="1"/>
  <c r="M58" i="83"/>
  <c r="S58" i="83" s="1"/>
  <c r="M59" i="83"/>
  <c r="S59" i="83" s="1"/>
  <c r="M60" i="83"/>
  <c r="S60" i="83" s="1"/>
  <c r="M61" i="83"/>
  <c r="S61" i="83" s="1"/>
  <c r="M62" i="83"/>
  <c r="P62" i="83" s="1"/>
  <c r="M63" i="83"/>
  <c r="S63" i="83" s="1"/>
  <c r="M64" i="83"/>
  <c r="S64" i="83" s="1"/>
  <c r="M65" i="83"/>
  <c r="P65" i="83" s="1"/>
  <c r="M66" i="83"/>
  <c r="S66" i="83" s="1"/>
  <c r="M67" i="83"/>
  <c r="P67" i="83" s="1"/>
  <c r="M68" i="83"/>
  <c r="P68" i="83" s="1"/>
  <c r="M69" i="83"/>
  <c r="S69" i="83" s="1"/>
  <c r="M70" i="83"/>
  <c r="S70" i="83" s="1"/>
  <c r="M71" i="83"/>
  <c r="S71" i="83" s="1"/>
  <c r="M72" i="83"/>
  <c r="S72" i="83" s="1"/>
  <c r="M73" i="83"/>
  <c r="S73" i="83" s="1"/>
  <c r="M74" i="83"/>
  <c r="P74" i="83" s="1"/>
  <c r="M75" i="83"/>
  <c r="S75" i="83" s="1"/>
  <c r="M76" i="83"/>
  <c r="S76" i="83" s="1"/>
  <c r="M77" i="83"/>
  <c r="P77" i="83" s="1"/>
  <c r="M78" i="83"/>
  <c r="S78" i="83" s="1"/>
  <c r="M79" i="83"/>
  <c r="P79" i="83" s="1"/>
  <c r="M80" i="83"/>
  <c r="S80" i="83" s="1"/>
  <c r="M81" i="83"/>
  <c r="S81" i="83" s="1"/>
  <c r="M82" i="83"/>
  <c r="S82" i="83" s="1"/>
  <c r="M83" i="83"/>
  <c r="S83" i="83" s="1"/>
  <c r="M84" i="83"/>
  <c r="S84" i="83" s="1"/>
  <c r="M85" i="83"/>
  <c r="P85" i="83" s="1"/>
  <c r="M86" i="83"/>
  <c r="P86" i="83" s="1"/>
  <c r="M87" i="83"/>
  <c r="S87" i="83" s="1"/>
  <c r="M88" i="83"/>
  <c r="S88" i="83" s="1"/>
  <c r="M89" i="83"/>
  <c r="P89" i="83" s="1"/>
  <c r="M90" i="83"/>
  <c r="S90" i="83" s="1"/>
  <c r="M91" i="83"/>
  <c r="P91" i="83" s="1"/>
  <c r="M92" i="83"/>
  <c r="S92" i="83" s="1"/>
  <c r="M93" i="83"/>
  <c r="S93" i="83" s="1"/>
  <c r="M94" i="83"/>
  <c r="S94" i="83" s="1"/>
  <c r="M95" i="83"/>
  <c r="S95" i="83" s="1"/>
  <c r="M96" i="83"/>
  <c r="S96" i="83" s="1"/>
  <c r="M97" i="83"/>
  <c r="S97" i="83" s="1"/>
  <c r="M98" i="83"/>
  <c r="P98" i="83" s="1"/>
  <c r="M99" i="83"/>
  <c r="S99" i="83" s="1"/>
  <c r="M100" i="83"/>
  <c r="S100" i="83" s="1"/>
  <c r="M101" i="83"/>
  <c r="P101" i="83" s="1"/>
  <c r="M102" i="83"/>
  <c r="S102" i="83" s="1"/>
  <c r="M103" i="83"/>
  <c r="P103" i="83" s="1"/>
  <c r="M104" i="83"/>
  <c r="P104" i="83" s="1"/>
  <c r="M5" i="83"/>
  <c r="S5" i="83" s="1"/>
  <c r="H6" i="83"/>
  <c r="H7" i="83"/>
  <c r="H8" i="83"/>
  <c r="H9" i="83"/>
  <c r="H10" i="83"/>
  <c r="H11" i="83"/>
  <c r="H12" i="83"/>
  <c r="H13" i="83"/>
  <c r="H14" i="83"/>
  <c r="H15" i="83"/>
  <c r="H16" i="83"/>
  <c r="H17" i="83"/>
  <c r="H18" i="83"/>
  <c r="H19" i="83"/>
  <c r="H20" i="83"/>
  <c r="H21" i="83"/>
  <c r="H22" i="83"/>
  <c r="H23" i="83"/>
  <c r="H24" i="83"/>
  <c r="H25" i="83"/>
  <c r="H26" i="83"/>
  <c r="H27" i="83"/>
  <c r="H28" i="83"/>
  <c r="H29" i="83"/>
  <c r="H30" i="83"/>
  <c r="H31" i="83"/>
  <c r="H32" i="83"/>
  <c r="H33" i="83"/>
  <c r="H34" i="83"/>
  <c r="H35" i="83"/>
  <c r="H36" i="83"/>
  <c r="H37" i="83"/>
  <c r="H38" i="83"/>
  <c r="H39" i="83"/>
  <c r="H40" i="83"/>
  <c r="H41" i="83"/>
  <c r="H42" i="83"/>
  <c r="H43" i="83"/>
  <c r="H44" i="83"/>
  <c r="H45" i="83"/>
  <c r="H46" i="83"/>
  <c r="H47" i="83"/>
  <c r="H48" i="83"/>
  <c r="H49" i="83"/>
  <c r="H50" i="83"/>
  <c r="H51" i="83"/>
  <c r="H52" i="83"/>
  <c r="H53" i="83"/>
  <c r="H54" i="83"/>
  <c r="H55" i="83"/>
  <c r="H56" i="83"/>
  <c r="H57" i="83"/>
  <c r="H58" i="83"/>
  <c r="H59" i="83"/>
  <c r="H60" i="83"/>
  <c r="H61" i="83"/>
  <c r="H62" i="83"/>
  <c r="H63" i="83"/>
  <c r="H64" i="83"/>
  <c r="H65" i="83"/>
  <c r="H66" i="83"/>
  <c r="H67" i="83"/>
  <c r="H68" i="83"/>
  <c r="H69" i="83"/>
  <c r="H70" i="83"/>
  <c r="H71" i="83"/>
  <c r="H72" i="83"/>
  <c r="H73" i="83"/>
  <c r="H74" i="83"/>
  <c r="H75" i="83"/>
  <c r="H76" i="83"/>
  <c r="H77" i="83"/>
  <c r="H78" i="83"/>
  <c r="H79" i="83"/>
  <c r="H80" i="83"/>
  <c r="H81" i="83"/>
  <c r="H82" i="83"/>
  <c r="H83" i="83"/>
  <c r="H84" i="83"/>
  <c r="H85" i="83"/>
  <c r="H86" i="83"/>
  <c r="H87" i="83"/>
  <c r="H88" i="83"/>
  <c r="H89" i="83"/>
  <c r="H90" i="83"/>
  <c r="H91" i="83"/>
  <c r="H92" i="83"/>
  <c r="H93" i="83"/>
  <c r="H94" i="83"/>
  <c r="H95" i="83"/>
  <c r="H96" i="83"/>
  <c r="H97" i="83"/>
  <c r="H98" i="83"/>
  <c r="H99" i="83"/>
  <c r="H100" i="83"/>
  <c r="H101" i="83"/>
  <c r="H102" i="83"/>
  <c r="H103" i="83"/>
  <c r="H104" i="83"/>
  <c r="H5" i="83"/>
  <c r="ED28" i="98" l="1"/>
  <c r="EN27" i="98"/>
  <c r="EM27" i="98"/>
  <c r="EP27" i="98"/>
  <c r="ES27" i="98"/>
  <c r="EQ27" i="98"/>
  <c r="EM28" i="98"/>
  <c r="ES28" i="98"/>
  <c r="EN28" i="98"/>
  <c r="EP28" i="98"/>
  <c r="EQ28" i="98"/>
  <c r="EP26" i="98"/>
  <c r="EQ26" i="98"/>
  <c r="EM26" i="98"/>
  <c r="ES26" i="98"/>
  <c r="EN26" i="98"/>
  <c r="EQ25" i="98"/>
  <c r="EM25" i="98"/>
  <c r="ES25" i="98"/>
  <c r="EP25" i="98"/>
  <c r="EN25" i="98"/>
  <c r="ED27" i="98"/>
  <c r="EM24" i="98"/>
  <c r="ES24" i="98"/>
  <c r="EQ24" i="98"/>
  <c r="EN24" i="98"/>
  <c r="EP24" i="98"/>
  <c r="EP9" i="98"/>
  <c r="EN9" i="98"/>
  <c r="EQ9" i="98"/>
  <c r="EM9" i="98"/>
  <c r="ES9" i="98"/>
  <c r="EM11" i="98"/>
  <c r="ES11" i="98"/>
  <c r="EN11" i="98"/>
  <c r="EP11" i="98"/>
  <c r="EQ11" i="98"/>
  <c r="DK13" i="98"/>
  <c r="DN21" i="98"/>
  <c r="DK18" i="98"/>
  <c r="DK10" i="98"/>
  <c r="DK17" i="98"/>
  <c r="DN22" i="98"/>
  <c r="DN23" i="98"/>
  <c r="DK14" i="98"/>
  <c r="DK12" i="98"/>
  <c r="DK39" i="98"/>
  <c r="DN39" i="98"/>
  <c r="DK29" i="98"/>
  <c r="DK11" i="98"/>
  <c r="DK16" i="98"/>
  <c r="DK15" i="98"/>
  <c r="DK20" i="98"/>
  <c r="DL17" i="98"/>
  <c r="DL21" i="98"/>
  <c r="DL40" i="98"/>
  <c r="DL75" i="98"/>
  <c r="DN34" i="98"/>
  <c r="DL20" i="98"/>
  <c r="DL44" i="98"/>
  <c r="DK24" i="98"/>
  <c r="DK19" i="98"/>
  <c r="DL41" i="98"/>
  <c r="DL52" i="98"/>
  <c r="DL43" i="98"/>
  <c r="DL29" i="98"/>
  <c r="DL71" i="98"/>
  <c r="DL34" i="98"/>
  <c r="DL64" i="98"/>
  <c r="DL9" i="98"/>
  <c r="DN42" i="98"/>
  <c r="DN37" i="98"/>
  <c r="DK32" i="98"/>
  <c r="DL65" i="98"/>
  <c r="DK35" i="98"/>
  <c r="DL53" i="98"/>
  <c r="DL56" i="98"/>
  <c r="DL19" i="98"/>
  <c r="DL62" i="98"/>
  <c r="DL58" i="98"/>
  <c r="DL49" i="98"/>
  <c r="DN24" i="98"/>
  <c r="DN27" i="98"/>
  <c r="DL25" i="98"/>
  <c r="DN31" i="98"/>
  <c r="DL36" i="98"/>
  <c r="DL27" i="98"/>
  <c r="DL26" i="98"/>
  <c r="DL67" i="98"/>
  <c r="DL69" i="98"/>
  <c r="DL45" i="98"/>
  <c r="DL54" i="98"/>
  <c r="DL12" i="98"/>
  <c r="DN32" i="98"/>
  <c r="DN26" i="98"/>
  <c r="DK25" i="98"/>
  <c r="DN45" i="98"/>
  <c r="DL11" i="98"/>
  <c r="DL42" i="98"/>
  <c r="DL66" i="98"/>
  <c r="DL46" i="98"/>
  <c r="DL61" i="98"/>
  <c r="DN40" i="98"/>
  <c r="DL33" i="98"/>
  <c r="DL22" i="98"/>
  <c r="DL48" i="98"/>
  <c r="DL24" i="98"/>
  <c r="DL30" i="98"/>
  <c r="DL60" i="98"/>
  <c r="DK23" i="98"/>
  <c r="DK34" i="98"/>
  <c r="DK36" i="98"/>
  <c r="DN38" i="98"/>
  <c r="DL76" i="98"/>
  <c r="DL39" i="98"/>
  <c r="DL63" i="98"/>
  <c r="DK62" i="98"/>
  <c r="DL51" i="98"/>
  <c r="DL37" i="98"/>
  <c r="DK38" i="98"/>
  <c r="DK30" i="98"/>
  <c r="DL10" i="98"/>
  <c r="DN28" i="98"/>
  <c r="DL18" i="98"/>
  <c r="DL15" i="98"/>
  <c r="DL28" i="98"/>
  <c r="DK37" i="98"/>
  <c r="DL23" i="98"/>
  <c r="DL70" i="98"/>
  <c r="DN33" i="98"/>
  <c r="DL32" i="98"/>
  <c r="DL74" i="98"/>
  <c r="DK26" i="98"/>
  <c r="DL57" i="98"/>
  <c r="DK31" i="98"/>
  <c r="DK22" i="98"/>
  <c r="DN66" i="98"/>
  <c r="DK21" i="98"/>
  <c r="DL50" i="98"/>
  <c r="DL59" i="98"/>
  <c r="DL55" i="98"/>
  <c r="DL73" i="98"/>
  <c r="DN29" i="98"/>
  <c r="DK28" i="98"/>
  <c r="DL14" i="98"/>
  <c r="DN30" i="98"/>
  <c r="DK27" i="98"/>
  <c r="DL16" i="98"/>
  <c r="DL35" i="98"/>
  <c r="DK33" i="98"/>
  <c r="DL47" i="98"/>
  <c r="DN25" i="98"/>
  <c r="DL72" i="98"/>
  <c r="DL31" i="98"/>
  <c r="DN36" i="98"/>
  <c r="DL68" i="98"/>
  <c r="DL13" i="98"/>
  <c r="DN35" i="98"/>
  <c r="DK50" i="98"/>
  <c r="DN43" i="98"/>
  <c r="DN55" i="98"/>
  <c r="DL8" i="98"/>
  <c r="DN44" i="98"/>
  <c r="DN41" i="98"/>
  <c r="DN54" i="98"/>
  <c r="DL38" i="98"/>
  <c r="DK67" i="98"/>
  <c r="DK57" i="98"/>
  <c r="DK54" i="98"/>
  <c r="DN61" i="98"/>
  <c r="DK43" i="98"/>
  <c r="DN48" i="98"/>
  <c r="DK60" i="98"/>
  <c r="DN62" i="98"/>
  <c r="DN60" i="98"/>
  <c r="DK47" i="98"/>
  <c r="DK42" i="98"/>
  <c r="DK48" i="98"/>
  <c r="DK69" i="98"/>
  <c r="DK44" i="98"/>
  <c r="DK61" i="98"/>
  <c r="DK73" i="98"/>
  <c r="DK66" i="98"/>
  <c r="DK75" i="98"/>
  <c r="DK63" i="98"/>
  <c r="DK76" i="98"/>
  <c r="DK65" i="98"/>
  <c r="DK45" i="98"/>
  <c r="DK52" i="98"/>
  <c r="DK58" i="98"/>
  <c r="DK72" i="98"/>
  <c r="DK64" i="98"/>
  <c r="DK56" i="98"/>
  <c r="DK74" i="98"/>
  <c r="DK40" i="98"/>
  <c r="DK51" i="98"/>
  <c r="DK41" i="98"/>
  <c r="DK70" i="98"/>
  <c r="DK59" i="98"/>
  <c r="DK55" i="98"/>
  <c r="DK53" i="98"/>
  <c r="DK71" i="98"/>
  <c r="DK46" i="98"/>
  <c r="DN70" i="98"/>
  <c r="DN57" i="98"/>
  <c r="DN65" i="98"/>
  <c r="DN53" i="98"/>
  <c r="DN46" i="98"/>
  <c r="DN59" i="98"/>
  <c r="DN68" i="98"/>
  <c r="DN67" i="98"/>
  <c r="DN64" i="98"/>
  <c r="DN50" i="98"/>
  <c r="DN76" i="98"/>
  <c r="DN51" i="98"/>
  <c r="DN58" i="98"/>
  <c r="DN72" i="98"/>
  <c r="DN56" i="98"/>
  <c r="DN73" i="98"/>
  <c r="DN47" i="98"/>
  <c r="DK49" i="98"/>
  <c r="DN63" i="98"/>
  <c r="DK68" i="98"/>
  <c r="DN52" i="98"/>
  <c r="DN75" i="98"/>
  <c r="DN69" i="98"/>
  <c r="DN49" i="98"/>
  <c r="DN71" i="98"/>
  <c r="DN74" i="98"/>
  <c r="P100" i="83"/>
  <c r="P92" i="83"/>
  <c r="P81" i="83"/>
  <c r="P73" i="83"/>
  <c r="P63" i="83"/>
  <c r="P52" i="83"/>
  <c r="P44" i="83"/>
  <c r="P33" i="83"/>
  <c r="P25" i="83"/>
  <c r="P15" i="83"/>
  <c r="S104" i="83"/>
  <c r="S91" i="83"/>
  <c r="S56" i="83"/>
  <c r="S43" i="83"/>
  <c r="S8" i="83"/>
  <c r="P99" i="83"/>
  <c r="P88" i="83"/>
  <c r="P80" i="83"/>
  <c r="P69" i="83"/>
  <c r="P61" i="83"/>
  <c r="P51" i="83"/>
  <c r="P40" i="83"/>
  <c r="P32" i="83"/>
  <c r="P21" i="83"/>
  <c r="P13" i="83"/>
  <c r="S103" i="83"/>
  <c r="S85" i="83"/>
  <c r="S68" i="83"/>
  <c r="S55" i="83"/>
  <c r="S37" i="83"/>
  <c r="S20" i="83"/>
  <c r="S7" i="83"/>
  <c r="P5" i="83"/>
  <c r="P97" i="83"/>
  <c r="P87" i="83"/>
  <c r="P76" i="83"/>
  <c r="P57" i="83"/>
  <c r="P49" i="83"/>
  <c r="P39" i="83"/>
  <c r="P28" i="83"/>
  <c r="P9" i="83"/>
  <c r="S67" i="83"/>
  <c r="S19" i="83"/>
  <c r="P93" i="83"/>
  <c r="P75" i="83"/>
  <c r="P64" i="83"/>
  <c r="P45" i="83"/>
  <c r="P27" i="83"/>
  <c r="P16" i="83"/>
  <c r="S79" i="83"/>
  <c r="S31" i="83"/>
  <c r="S89" i="83"/>
  <c r="S17" i="83"/>
  <c r="P96" i="83"/>
  <c r="P84" i="83"/>
  <c r="P72" i="83"/>
  <c r="P60" i="83"/>
  <c r="P48" i="83"/>
  <c r="P36" i="83"/>
  <c r="P24" i="83"/>
  <c r="P12" i="83"/>
  <c r="S101" i="83"/>
  <c r="S65" i="83"/>
  <c r="S29" i="83"/>
  <c r="P95" i="83"/>
  <c r="P83" i="83"/>
  <c r="P71" i="83"/>
  <c r="P59" i="83"/>
  <c r="P47" i="83"/>
  <c r="P35" i="83"/>
  <c r="P23" i="83"/>
  <c r="P11" i="83"/>
  <c r="S77" i="83"/>
  <c r="S53" i="83"/>
  <c r="S41" i="83"/>
  <c r="P94" i="83"/>
  <c r="P82" i="83"/>
  <c r="P70" i="83"/>
  <c r="P58" i="83"/>
  <c r="P46" i="83"/>
  <c r="P34" i="83"/>
  <c r="P22" i="83"/>
  <c r="P10" i="83"/>
  <c r="S98" i="83"/>
  <c r="S86" i="83"/>
  <c r="S74" i="83"/>
  <c r="S62" i="83"/>
  <c r="S50" i="83"/>
  <c r="S38" i="83"/>
  <c r="S26" i="83"/>
  <c r="S14" i="83"/>
  <c r="P102" i="83"/>
  <c r="P90" i="83"/>
  <c r="P78" i="83"/>
  <c r="P66" i="83"/>
  <c r="P54" i="83"/>
  <c r="P42" i="83"/>
  <c r="P30" i="83"/>
  <c r="P18" i="83"/>
  <c r="P6" i="83"/>
  <c r="AD7" i="82"/>
  <c r="AD8" i="82"/>
  <c r="AD9" i="82"/>
  <c r="AD10" i="82"/>
  <c r="AD11" i="82"/>
  <c r="AD12" i="82"/>
  <c r="AD13" i="82"/>
  <c r="AD14" i="82"/>
  <c r="AD15" i="82"/>
  <c r="AD16" i="82"/>
  <c r="AD17" i="82"/>
  <c r="AD18" i="82"/>
  <c r="AD19" i="82"/>
  <c r="AD20" i="82"/>
  <c r="AD21" i="82"/>
  <c r="AD22" i="82"/>
  <c r="AD23" i="82"/>
  <c r="AD24" i="82"/>
  <c r="AD25" i="82"/>
  <c r="AD26" i="82"/>
  <c r="AD27" i="82"/>
  <c r="AD28" i="82"/>
  <c r="AD29" i="82"/>
  <c r="AD30" i="82"/>
  <c r="AD31" i="82"/>
  <c r="AD32" i="82"/>
  <c r="AD33" i="82"/>
  <c r="AD34" i="82"/>
  <c r="AD6" i="82"/>
  <c r="AB7" i="82"/>
  <c r="AB8" i="82"/>
  <c r="AB9" i="82"/>
  <c r="AB10" i="82"/>
  <c r="AB11" i="82"/>
  <c r="AB12" i="82"/>
  <c r="AB13" i="82"/>
  <c r="AB14" i="82"/>
  <c r="AB15" i="82"/>
  <c r="AB16" i="82"/>
  <c r="AB17" i="82"/>
  <c r="AB18" i="82"/>
  <c r="AB19" i="82"/>
  <c r="AB20" i="82"/>
  <c r="AB21" i="82"/>
  <c r="AB22" i="82"/>
  <c r="AB23" i="82"/>
  <c r="AB24" i="82"/>
  <c r="AB25" i="82"/>
  <c r="AB26" i="82"/>
  <c r="AB27" i="82"/>
  <c r="AB28" i="82"/>
  <c r="AB29" i="82"/>
  <c r="AB30" i="82"/>
  <c r="AB31" i="82"/>
  <c r="AB32" i="82"/>
  <c r="AB33" i="82"/>
  <c r="AB34" i="82"/>
  <c r="AB6" i="82"/>
  <c r="Z26" i="82"/>
  <c r="Z27" i="82"/>
  <c r="Z28" i="82"/>
  <c r="Z29" i="82"/>
  <c r="Z30" i="82"/>
  <c r="Z31" i="82"/>
  <c r="Z32" i="82"/>
  <c r="Z33" i="82"/>
  <c r="Z34" i="82"/>
  <c r="BF66" i="89" l="1"/>
  <c r="BF67" i="89"/>
  <c r="BF68" i="89"/>
  <c r="BF69" i="89"/>
  <c r="BF70" i="89"/>
  <c r="BF71" i="89"/>
  <c r="BF72" i="89"/>
  <c r="BF73" i="89"/>
  <c r="BF74" i="89"/>
  <c r="BF75" i="89"/>
  <c r="BF76" i="89"/>
  <c r="BF77" i="89"/>
  <c r="BF78" i="89"/>
  <c r="BF79" i="89"/>
  <c r="BF80" i="89"/>
  <c r="BF81" i="89"/>
  <c r="BF82" i="89"/>
  <c r="BF83" i="89"/>
  <c r="BF84" i="89"/>
  <c r="BF85" i="89"/>
  <c r="BF86" i="89"/>
  <c r="BF87" i="89"/>
  <c r="BF88" i="89"/>
  <c r="BF89" i="89"/>
  <c r="BF90" i="89"/>
  <c r="BF91" i="89"/>
  <c r="BF92" i="89"/>
  <c r="BF93" i="89"/>
  <c r="BF94" i="89"/>
  <c r="BF95" i="89"/>
  <c r="BH96" i="89"/>
  <c r="BH97" i="89"/>
  <c r="BH98" i="89"/>
  <c r="BH99" i="89"/>
  <c r="BH100" i="89"/>
  <c r="BH101" i="89"/>
  <c r="BH102" i="89"/>
  <c r="BH103" i="89"/>
  <c r="BH104" i="89"/>
  <c r="BH105" i="89"/>
  <c r="BH106" i="89"/>
  <c r="BH107" i="89"/>
  <c r="BH108" i="89"/>
  <c r="BH109" i="89"/>
  <c r="BH110" i="89"/>
  <c r="BH111" i="89"/>
  <c r="BH112" i="89"/>
  <c r="BH113" i="89"/>
  <c r="BH114" i="89"/>
  <c r="BH115" i="89"/>
  <c r="BH116" i="89"/>
  <c r="BF65" i="89"/>
  <c r="V30" i="82" l="1"/>
  <c r="T31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19" i="82"/>
  <c r="R20" i="82"/>
  <c r="R21" i="82"/>
  <c r="R22" i="82"/>
  <c r="R23" i="82"/>
  <c r="R24" i="82"/>
  <c r="R25" i="82"/>
  <c r="R26" i="82"/>
  <c r="R27" i="82"/>
  <c r="R28" i="82"/>
  <c r="R29" i="82"/>
  <c r="R30" i="82"/>
  <c r="R31" i="82"/>
  <c r="R32" i="82"/>
  <c r="R33" i="82"/>
  <c r="R34" i="82"/>
  <c r="R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19" i="82"/>
  <c r="P20" i="82"/>
  <c r="P21" i="82"/>
  <c r="P22" i="82"/>
  <c r="P23" i="82"/>
  <c r="P24" i="82"/>
  <c r="P25" i="82"/>
  <c r="P26" i="82"/>
  <c r="P27" i="82"/>
  <c r="P28" i="82"/>
  <c r="P29" i="82"/>
  <c r="P30" i="82"/>
  <c r="P31" i="82"/>
  <c r="P32" i="82"/>
  <c r="P33" i="82"/>
  <c r="P34" i="82"/>
  <c r="P6" i="82"/>
  <c r="N26" i="82"/>
  <c r="N27" i="82"/>
  <c r="N28" i="82"/>
  <c r="N29" i="82"/>
  <c r="N30" i="82"/>
  <c r="N31" i="82"/>
  <c r="N32" i="82"/>
  <c r="N33" i="82"/>
  <c r="N34" i="82"/>
  <c r="J29" i="82"/>
  <c r="J30" i="82"/>
  <c r="J31" i="82"/>
  <c r="J32" i="82"/>
  <c r="I26" i="82"/>
  <c r="V26" i="82" s="1"/>
  <c r="I27" i="82"/>
  <c r="T27" i="82" s="1"/>
  <c r="I28" i="82"/>
  <c r="J28" i="82" s="1"/>
  <c r="I29" i="82"/>
  <c r="V29" i="82" s="1"/>
  <c r="I30" i="82"/>
  <c r="I31" i="82"/>
  <c r="I32" i="82"/>
  <c r="I33" i="82"/>
  <c r="V33" i="82" s="1"/>
  <c r="I34" i="82"/>
  <c r="V34" i="82" s="1"/>
  <c r="G26" i="82"/>
  <c r="G27" i="82"/>
  <c r="G28" i="82"/>
  <c r="G29" i="82"/>
  <c r="G30" i="82"/>
  <c r="G31" i="82"/>
  <c r="G32" i="82"/>
  <c r="G33" i="82"/>
  <c r="G34" i="82"/>
  <c r="V28" i="82" l="1"/>
  <c r="AH32" i="82"/>
  <c r="AF32" i="82"/>
  <c r="V27" i="82"/>
  <c r="T33" i="82"/>
  <c r="T34" i="82"/>
  <c r="AF31" i="82"/>
  <c r="AH31" i="82"/>
  <c r="AF30" i="82"/>
  <c r="AH30" i="82"/>
  <c r="J27" i="82"/>
  <c r="T32" i="82"/>
  <c r="AF29" i="82"/>
  <c r="AH29" i="82"/>
  <c r="AF28" i="82"/>
  <c r="AH28" i="82"/>
  <c r="T30" i="82"/>
  <c r="T29" i="82"/>
  <c r="AH34" i="82"/>
  <c r="AF34" i="82"/>
  <c r="T28" i="82"/>
  <c r="J34" i="82"/>
  <c r="V32" i="82"/>
  <c r="AH33" i="82"/>
  <c r="AF33" i="82"/>
  <c r="AF27" i="82"/>
  <c r="AH27" i="82"/>
  <c r="AH26" i="82"/>
  <c r="AF26" i="82"/>
  <c r="J33" i="82"/>
  <c r="T26" i="82"/>
  <c r="V31" i="82"/>
  <c r="H20" i="85"/>
  <c r="H21" i="85"/>
  <c r="H22" i="85"/>
  <c r="H23" i="85"/>
  <c r="H24" i="85"/>
  <c r="H25" i="85"/>
  <c r="H26" i="85"/>
  <c r="X17" i="89" l="1"/>
  <c r="Y17" i="89"/>
  <c r="X18" i="89"/>
  <c r="Y18" i="89"/>
  <c r="X19" i="89"/>
  <c r="Y19" i="89"/>
  <c r="X20" i="89"/>
  <c r="Y20" i="89"/>
  <c r="X21" i="89"/>
  <c r="Y21" i="89"/>
  <c r="X22" i="89"/>
  <c r="Y22" i="89"/>
  <c r="X23" i="89"/>
  <c r="Y23" i="89"/>
  <c r="X24" i="89"/>
  <c r="Y24" i="89"/>
  <c r="X25" i="89"/>
  <c r="Y25" i="89"/>
  <c r="X26" i="89"/>
  <c r="Y26" i="89"/>
  <c r="X27" i="89"/>
  <c r="Y27" i="89"/>
  <c r="X28" i="89"/>
  <c r="Y28" i="89"/>
  <c r="X29" i="89"/>
  <c r="Y29" i="89"/>
  <c r="X30" i="89"/>
  <c r="Y30" i="89"/>
  <c r="X31" i="89"/>
  <c r="Y31" i="89"/>
  <c r="X32" i="89"/>
  <c r="Y32" i="89"/>
  <c r="X33" i="89"/>
  <c r="Y33" i="89"/>
  <c r="X34" i="89"/>
  <c r="Y34" i="89"/>
  <c r="X35" i="89"/>
  <c r="Y35" i="89"/>
  <c r="X36" i="89"/>
  <c r="Y36" i="89"/>
  <c r="Z27" i="89"/>
  <c r="AA27" i="89"/>
  <c r="AB27" i="89"/>
  <c r="AC27" i="89"/>
  <c r="AD27" i="89"/>
  <c r="AE27" i="89"/>
  <c r="AF27" i="89"/>
  <c r="Z28" i="89"/>
  <c r="AA28" i="89"/>
  <c r="AB28" i="89"/>
  <c r="AC28" i="89"/>
  <c r="AD28" i="89"/>
  <c r="AE28" i="89"/>
  <c r="AF28" i="89"/>
  <c r="Z29" i="89"/>
  <c r="AA29" i="89"/>
  <c r="AB29" i="89"/>
  <c r="AC29" i="89"/>
  <c r="AD29" i="89"/>
  <c r="AE29" i="89"/>
  <c r="AF29" i="89"/>
  <c r="Z30" i="89"/>
  <c r="AA30" i="89"/>
  <c r="AB30" i="89"/>
  <c r="AC30" i="89"/>
  <c r="AD30" i="89"/>
  <c r="AE30" i="89"/>
  <c r="AF30" i="89"/>
  <c r="Z31" i="89"/>
  <c r="AA31" i="89"/>
  <c r="AB31" i="89"/>
  <c r="AC31" i="89"/>
  <c r="AD31" i="89"/>
  <c r="AE31" i="89"/>
  <c r="AF31" i="89"/>
  <c r="Z32" i="89"/>
  <c r="AA32" i="89"/>
  <c r="AB32" i="89"/>
  <c r="AC32" i="89"/>
  <c r="AD32" i="89"/>
  <c r="AE32" i="89"/>
  <c r="AF32" i="89"/>
  <c r="Z33" i="89"/>
  <c r="AA33" i="89"/>
  <c r="AB33" i="89"/>
  <c r="AC33" i="89"/>
  <c r="AD33" i="89"/>
  <c r="AE33" i="89"/>
  <c r="AF33" i="89"/>
  <c r="Z34" i="89"/>
  <c r="AA34" i="89"/>
  <c r="AB34" i="89"/>
  <c r="AC34" i="89"/>
  <c r="AD34" i="89"/>
  <c r="AE34" i="89"/>
  <c r="AF34" i="89"/>
  <c r="Z35" i="89"/>
  <c r="AA35" i="89"/>
  <c r="AB35" i="89"/>
  <c r="AC35" i="89"/>
  <c r="AD35" i="89"/>
  <c r="AE35" i="89"/>
  <c r="AF35" i="89"/>
  <c r="Z36" i="89"/>
  <c r="AA36" i="89"/>
  <c r="AB36" i="89"/>
  <c r="AC36" i="89"/>
  <c r="AD36" i="89"/>
  <c r="AE36" i="89"/>
  <c r="AF36" i="89"/>
  <c r="X9" i="89"/>
  <c r="Y9" i="89"/>
  <c r="Z9" i="89"/>
  <c r="AA9" i="89"/>
  <c r="AB9" i="89"/>
  <c r="AC9" i="89"/>
  <c r="AD9" i="89"/>
  <c r="AE9" i="89"/>
  <c r="AF9" i="89"/>
  <c r="X10" i="89"/>
  <c r="Y10" i="89"/>
  <c r="Z10" i="89"/>
  <c r="AA10" i="89"/>
  <c r="AB10" i="89"/>
  <c r="AC10" i="89"/>
  <c r="AD10" i="89"/>
  <c r="AE10" i="89"/>
  <c r="AF10" i="89"/>
  <c r="X11" i="89"/>
  <c r="Y11" i="89"/>
  <c r="Z11" i="89"/>
  <c r="AA11" i="89"/>
  <c r="AB11" i="89"/>
  <c r="AC11" i="89"/>
  <c r="AD11" i="89"/>
  <c r="AE11" i="89"/>
  <c r="AF11" i="89"/>
  <c r="X12" i="89"/>
  <c r="Y12" i="89"/>
  <c r="Z12" i="89"/>
  <c r="AA12" i="89"/>
  <c r="AB12" i="89"/>
  <c r="AC12" i="89"/>
  <c r="AD12" i="89"/>
  <c r="AE12" i="89"/>
  <c r="AF12" i="89"/>
  <c r="X13" i="89"/>
  <c r="Y13" i="89"/>
  <c r="Z13" i="89"/>
  <c r="AA13" i="89"/>
  <c r="AB13" i="89"/>
  <c r="AC13" i="89"/>
  <c r="AD13" i="89"/>
  <c r="AE13" i="89"/>
  <c r="AF13" i="89"/>
  <c r="X14" i="89"/>
  <c r="Y14" i="89"/>
  <c r="Z14" i="89"/>
  <c r="AA14" i="89"/>
  <c r="AB14" i="89"/>
  <c r="AC14" i="89"/>
  <c r="AD14" i="89"/>
  <c r="AE14" i="89"/>
  <c r="AF14" i="89"/>
  <c r="X15" i="89"/>
  <c r="Y15" i="89"/>
  <c r="Z15" i="89"/>
  <c r="AA15" i="89"/>
  <c r="AB15" i="89"/>
  <c r="AC15" i="89"/>
  <c r="AD15" i="89"/>
  <c r="AE15" i="89"/>
  <c r="AF15" i="89"/>
  <c r="X16" i="89"/>
  <c r="Y16" i="89"/>
  <c r="Z16" i="89"/>
  <c r="AA16" i="89"/>
  <c r="AB16" i="89"/>
  <c r="AC16" i="89"/>
  <c r="AD16" i="89"/>
  <c r="AE16" i="89"/>
  <c r="AF16" i="89"/>
  <c r="Z17" i="89"/>
  <c r="AA17" i="89"/>
  <c r="AB17" i="89"/>
  <c r="AC17" i="89"/>
  <c r="AD17" i="89"/>
  <c r="AE17" i="89"/>
  <c r="AF17" i="89"/>
  <c r="Z18" i="89"/>
  <c r="AA18" i="89"/>
  <c r="AB18" i="89"/>
  <c r="AC18" i="89"/>
  <c r="AD18" i="89"/>
  <c r="AE18" i="89"/>
  <c r="AF18" i="89"/>
  <c r="Z19" i="89"/>
  <c r="AA19" i="89"/>
  <c r="AB19" i="89"/>
  <c r="AC19" i="89"/>
  <c r="AD19" i="89"/>
  <c r="AE19" i="89"/>
  <c r="AF19" i="89"/>
  <c r="Z20" i="89"/>
  <c r="AA20" i="89"/>
  <c r="AB20" i="89"/>
  <c r="AC20" i="89"/>
  <c r="AD20" i="89"/>
  <c r="AE20" i="89"/>
  <c r="AF20" i="89"/>
  <c r="Z21" i="89"/>
  <c r="AA21" i="89"/>
  <c r="AB21" i="89"/>
  <c r="AC21" i="89"/>
  <c r="AD21" i="89"/>
  <c r="AE21" i="89"/>
  <c r="AF21" i="89"/>
  <c r="Z22" i="89"/>
  <c r="AA22" i="89"/>
  <c r="AB22" i="89"/>
  <c r="AC22" i="89"/>
  <c r="AD22" i="89"/>
  <c r="AE22" i="89"/>
  <c r="AF22" i="89"/>
  <c r="Z23" i="89"/>
  <c r="AA23" i="89"/>
  <c r="AB23" i="89"/>
  <c r="AC23" i="89"/>
  <c r="AD23" i="89"/>
  <c r="AE23" i="89"/>
  <c r="AF23" i="89"/>
  <c r="Z24" i="89"/>
  <c r="AA24" i="89"/>
  <c r="AB24" i="89"/>
  <c r="AC24" i="89"/>
  <c r="AD24" i="89"/>
  <c r="AE24" i="89"/>
  <c r="AF24" i="89"/>
  <c r="Z25" i="89"/>
  <c r="AA25" i="89"/>
  <c r="AB25" i="89"/>
  <c r="AC25" i="89"/>
  <c r="AD25" i="89"/>
  <c r="AE25" i="89"/>
  <c r="AF25" i="89"/>
  <c r="Z26" i="89"/>
  <c r="AA26" i="89"/>
  <c r="AB26" i="89"/>
  <c r="AC26" i="89"/>
  <c r="AD26" i="89"/>
  <c r="AE26" i="89"/>
  <c r="AF26" i="89"/>
  <c r="Y8" i="89"/>
  <c r="Z8" i="89"/>
  <c r="AA8" i="89"/>
  <c r="AB8" i="89"/>
  <c r="AC8" i="89"/>
  <c r="AD8" i="89"/>
  <c r="AE8" i="89"/>
  <c r="AF8" i="89"/>
  <c r="X8" i="89"/>
  <c r="G28" i="89" l="1"/>
  <c r="G29" i="89"/>
  <c r="G30" i="89"/>
  <c r="G31" i="89"/>
  <c r="G32" i="89"/>
  <c r="G33" i="89"/>
  <c r="G34" i="89"/>
  <c r="G35" i="89"/>
  <c r="G36" i="89"/>
  <c r="CG6" i="85" l="1"/>
  <c r="CG7" i="85"/>
  <c r="CG8" i="85"/>
  <c r="CH8" i="85" s="1"/>
  <c r="CG9" i="85"/>
  <c r="CG10" i="85"/>
  <c r="CH10" i="85" s="1"/>
  <c r="CG11" i="85"/>
  <c r="CG12" i="85"/>
  <c r="CH12" i="85" s="1"/>
  <c r="CG13" i="85"/>
  <c r="CG14" i="85"/>
  <c r="CH14" i="85" s="1"/>
  <c r="CG15" i="85"/>
  <c r="CG16" i="85"/>
  <c r="CH16" i="85" s="1"/>
  <c r="CG17" i="85"/>
  <c r="CH17" i="85" s="1"/>
  <c r="CG18" i="85"/>
  <c r="CG19" i="85"/>
  <c r="CG20" i="85"/>
  <c r="CH20" i="85" s="1"/>
  <c r="CG21" i="85"/>
  <c r="CG22" i="85"/>
  <c r="CH22" i="85" s="1"/>
  <c r="CG23" i="85"/>
  <c r="CG5" i="85"/>
  <c r="CG4" i="85"/>
  <c r="BJ5" i="85"/>
  <c r="AP6" i="89" s="1"/>
  <c r="AP66" i="89" s="1"/>
  <c r="BJ6" i="85"/>
  <c r="AP7" i="89" s="1"/>
  <c r="AP67" i="89" s="1"/>
  <c r="BJ7" i="85"/>
  <c r="AP8" i="89" s="1"/>
  <c r="AP68" i="89" s="1"/>
  <c r="BJ8" i="85"/>
  <c r="AP9" i="89" s="1"/>
  <c r="AP69" i="89" s="1"/>
  <c r="BJ9" i="85"/>
  <c r="AP10" i="89" s="1"/>
  <c r="AP70" i="89" s="1"/>
  <c r="BJ10" i="85"/>
  <c r="AP11" i="89" s="1"/>
  <c r="AP71" i="89" s="1"/>
  <c r="BJ11" i="85"/>
  <c r="AP12" i="89" s="1"/>
  <c r="AP72" i="89" s="1"/>
  <c r="BJ12" i="85"/>
  <c r="AP13" i="89" s="1"/>
  <c r="AP73" i="89" s="1"/>
  <c r="BJ13" i="85"/>
  <c r="AP14" i="89" s="1"/>
  <c r="AP74" i="89" s="1"/>
  <c r="BJ14" i="85"/>
  <c r="AP15" i="89" s="1"/>
  <c r="AP75" i="89" s="1"/>
  <c r="BJ15" i="85"/>
  <c r="AP16" i="89" s="1"/>
  <c r="AP76" i="89" s="1"/>
  <c r="BJ16" i="85"/>
  <c r="AP17" i="89" s="1"/>
  <c r="AP77" i="89" s="1"/>
  <c r="BJ17" i="85"/>
  <c r="AP18" i="89" s="1"/>
  <c r="AP78" i="89" s="1"/>
  <c r="BJ18" i="85"/>
  <c r="AP19" i="89" s="1"/>
  <c r="AP79" i="89" s="1"/>
  <c r="BJ19" i="85"/>
  <c r="AP20" i="89" s="1"/>
  <c r="AP80" i="89" s="1"/>
  <c r="BJ20" i="85"/>
  <c r="AP21" i="89" s="1"/>
  <c r="AP81" i="89" s="1"/>
  <c r="BJ21" i="85"/>
  <c r="AP22" i="89" s="1"/>
  <c r="AP82" i="89" s="1"/>
  <c r="BJ22" i="85"/>
  <c r="AP23" i="89" s="1"/>
  <c r="AP83" i="89" s="1"/>
  <c r="BJ23" i="85"/>
  <c r="AP24" i="89" s="1"/>
  <c r="AP84" i="89" s="1"/>
  <c r="BJ24" i="85"/>
  <c r="AP25" i="89" s="1"/>
  <c r="AP85" i="89" s="1"/>
  <c r="BJ25" i="85"/>
  <c r="AP26" i="89" s="1"/>
  <c r="AP86" i="89" s="1"/>
  <c r="BJ26" i="85"/>
  <c r="AP27" i="89" s="1"/>
  <c r="AP87" i="89" s="1"/>
  <c r="BJ27" i="85"/>
  <c r="AP28" i="89" s="1"/>
  <c r="AP88" i="89" s="1"/>
  <c r="BJ28" i="85"/>
  <c r="AP29" i="89" s="1"/>
  <c r="AP89" i="89" s="1"/>
  <c r="BJ29" i="85"/>
  <c r="AP30" i="89" s="1"/>
  <c r="AP90" i="89" s="1"/>
  <c r="BJ30" i="85"/>
  <c r="AP31" i="89" s="1"/>
  <c r="AP91" i="89" s="1"/>
  <c r="BJ31" i="85"/>
  <c r="AP32" i="89" s="1"/>
  <c r="AP92" i="89" s="1"/>
  <c r="BJ32" i="85"/>
  <c r="AP33" i="89" s="1"/>
  <c r="AP93" i="89" s="1"/>
  <c r="BJ33" i="85"/>
  <c r="AP34" i="89" s="1"/>
  <c r="AP94" i="89" s="1"/>
  <c r="BJ34" i="85"/>
  <c r="AP35" i="89" s="1"/>
  <c r="AP95" i="89" s="1"/>
  <c r="BJ35" i="85"/>
  <c r="AP36" i="89" s="1"/>
  <c r="AP96" i="89" s="1"/>
  <c r="BJ36" i="85"/>
  <c r="AP37" i="89" s="1"/>
  <c r="AP97" i="89" s="1"/>
  <c r="BJ37" i="85"/>
  <c r="AP38" i="89" s="1"/>
  <c r="AP98" i="89" s="1"/>
  <c r="BJ38" i="85"/>
  <c r="AP39" i="89" s="1"/>
  <c r="AP99" i="89" s="1"/>
  <c r="BJ39" i="85"/>
  <c r="AP40" i="89" s="1"/>
  <c r="AP100" i="89" s="1"/>
  <c r="BJ40" i="85"/>
  <c r="AP41" i="89" s="1"/>
  <c r="AP101" i="89" s="1"/>
  <c r="BJ41" i="85"/>
  <c r="AP42" i="89" s="1"/>
  <c r="AP102" i="89" s="1"/>
  <c r="BJ42" i="85"/>
  <c r="AP43" i="89" s="1"/>
  <c r="AP103" i="89" s="1"/>
  <c r="BJ43" i="85"/>
  <c r="AP44" i="89" s="1"/>
  <c r="AP104" i="89" s="1"/>
  <c r="BJ44" i="85"/>
  <c r="AP45" i="89" s="1"/>
  <c r="AP105" i="89" s="1"/>
  <c r="BJ45" i="85"/>
  <c r="AP46" i="89" s="1"/>
  <c r="AP106" i="89" s="1"/>
  <c r="BJ46" i="85"/>
  <c r="AP47" i="89" s="1"/>
  <c r="AP107" i="89" s="1"/>
  <c r="BJ47" i="85"/>
  <c r="AP48" i="89" s="1"/>
  <c r="AP108" i="89" s="1"/>
  <c r="BJ48" i="85"/>
  <c r="AP49" i="89" s="1"/>
  <c r="AP109" i="89" s="1"/>
  <c r="BJ49" i="85"/>
  <c r="AP50" i="89" s="1"/>
  <c r="AP110" i="89" s="1"/>
  <c r="BJ50" i="85"/>
  <c r="AP51" i="89" s="1"/>
  <c r="AP111" i="89" s="1"/>
  <c r="BJ51" i="85"/>
  <c r="AP52" i="89" s="1"/>
  <c r="AP112" i="89" s="1"/>
  <c r="BJ52" i="85"/>
  <c r="AP53" i="89" s="1"/>
  <c r="AP113" i="89" s="1"/>
  <c r="BJ53" i="85"/>
  <c r="AP54" i="89" s="1"/>
  <c r="AP114" i="89" s="1"/>
  <c r="BJ54" i="85"/>
  <c r="AP55" i="89" s="1"/>
  <c r="AP115" i="89" s="1"/>
  <c r="BJ55" i="85"/>
  <c r="AP56" i="89" s="1"/>
  <c r="AP116" i="89" s="1"/>
  <c r="BJ4" i="85"/>
  <c r="AP5" i="89" s="1"/>
  <c r="AP65" i="89" s="1"/>
  <c r="BF11" i="85"/>
  <c r="BF8" i="85"/>
  <c r="BF9" i="85"/>
  <c r="BF10" i="85"/>
  <c r="BF5" i="85"/>
  <c r="BF6" i="85"/>
  <c r="BF7" i="85"/>
  <c r="BF4" i="85"/>
  <c r="CH15" i="85" l="1"/>
  <c r="CH4" i="85"/>
  <c r="AN9" i="89"/>
  <c r="AN21" i="89"/>
  <c r="AN33" i="89"/>
  <c r="AN45" i="89"/>
  <c r="AN5" i="89"/>
  <c r="AN40" i="89"/>
  <c r="AN19" i="89"/>
  <c r="AN10" i="89"/>
  <c r="AN22" i="89"/>
  <c r="AN34" i="89"/>
  <c r="AN46" i="89"/>
  <c r="AN44" i="89"/>
  <c r="AN11" i="89"/>
  <c r="AN23" i="89"/>
  <c r="AN35" i="89"/>
  <c r="AN47" i="89"/>
  <c r="AN20" i="89"/>
  <c r="AN12" i="89"/>
  <c r="AN24" i="89"/>
  <c r="AN36" i="89"/>
  <c r="AN48" i="89"/>
  <c r="AN7" i="89"/>
  <c r="AN13" i="89"/>
  <c r="AN25" i="89"/>
  <c r="AN37" i="89"/>
  <c r="AN49" i="89"/>
  <c r="AN43" i="89"/>
  <c r="AN8" i="89"/>
  <c r="AN14" i="89"/>
  <c r="AN26" i="89"/>
  <c r="AN38" i="89"/>
  <c r="AN50" i="89"/>
  <c r="AN52" i="89"/>
  <c r="AN31" i="89"/>
  <c r="AN15" i="89"/>
  <c r="AN27" i="89"/>
  <c r="AN39" i="89"/>
  <c r="AN51" i="89"/>
  <c r="AN16" i="89"/>
  <c r="AN32" i="89"/>
  <c r="AN28" i="89"/>
  <c r="AN17" i="89"/>
  <c r="AN29" i="89"/>
  <c r="AN41" i="89"/>
  <c r="AN53" i="89"/>
  <c r="AN6" i="89"/>
  <c r="AN18" i="89"/>
  <c r="AN30" i="89"/>
  <c r="AN42" i="89"/>
  <c r="AN54" i="89"/>
  <c r="AN55" i="89"/>
  <c r="AN56" i="89"/>
  <c r="CH13" i="85"/>
  <c r="CH5" i="85"/>
  <c r="CH23" i="85"/>
  <c r="CH11" i="85"/>
  <c r="CH21" i="85"/>
  <c r="CH9" i="85"/>
  <c r="CH19" i="85"/>
  <c r="CH7" i="85"/>
  <c r="CH18" i="85"/>
  <c r="CH6" i="85"/>
  <c r="AZ64" i="85"/>
  <c r="AZ65" i="85"/>
  <c r="AZ66" i="85"/>
  <c r="AZ67" i="85"/>
  <c r="AZ68" i="85"/>
  <c r="AZ69" i="85"/>
  <c r="AZ70" i="85"/>
  <c r="AZ71" i="85"/>
  <c r="AZ72" i="85"/>
  <c r="AZ73" i="85"/>
  <c r="AZ74" i="85"/>
  <c r="AZ75" i="85"/>
  <c r="AZ76" i="85"/>
  <c r="AZ77" i="85"/>
  <c r="AZ78" i="85"/>
  <c r="AZ79" i="85"/>
  <c r="AZ80" i="85"/>
  <c r="AZ81" i="85"/>
  <c r="AZ82" i="85"/>
  <c r="AZ83" i="85"/>
  <c r="AZ84" i="85"/>
  <c r="AZ85" i="85"/>
  <c r="AZ86" i="85"/>
  <c r="AZ87" i="85"/>
  <c r="AZ88" i="85"/>
  <c r="AZ89" i="85"/>
  <c r="AZ90" i="85"/>
  <c r="AZ91" i="85"/>
  <c r="AZ92" i="85"/>
  <c r="AZ93" i="85"/>
  <c r="AZ94" i="85"/>
  <c r="AZ95" i="85"/>
  <c r="AZ96" i="85"/>
  <c r="AZ97" i="85"/>
  <c r="AZ98" i="85"/>
  <c r="AZ99" i="85"/>
  <c r="AZ100" i="85"/>
  <c r="AZ101" i="85"/>
  <c r="AZ102" i="85"/>
  <c r="AZ103" i="85"/>
  <c r="AZ104" i="85"/>
  <c r="AZ105" i="85"/>
  <c r="AZ106" i="85"/>
  <c r="AZ107" i="85"/>
  <c r="AZ108" i="85"/>
  <c r="AZ109" i="85"/>
  <c r="AZ110" i="85"/>
  <c r="AZ111" i="85"/>
  <c r="AW85" i="85"/>
  <c r="AW86" i="85"/>
  <c r="AW87" i="85"/>
  <c r="AW88" i="85"/>
  <c r="AW89" i="85"/>
  <c r="AW90" i="85"/>
  <c r="AW91" i="85"/>
  <c r="AW92" i="85"/>
  <c r="AW93" i="85"/>
  <c r="AW94" i="85"/>
  <c r="AW95" i="85"/>
  <c r="AW96" i="85"/>
  <c r="AW97" i="85"/>
  <c r="AW98" i="85"/>
  <c r="AW99" i="85"/>
  <c r="AW100" i="85"/>
  <c r="AW101" i="85"/>
  <c r="AW102" i="85"/>
  <c r="AW103" i="85"/>
  <c r="AW104" i="85"/>
  <c r="AW105" i="85"/>
  <c r="AW106" i="85"/>
  <c r="AW107" i="85"/>
  <c r="AW108" i="85"/>
  <c r="AW109" i="85"/>
  <c r="AW110" i="85"/>
  <c r="AW111" i="85"/>
  <c r="R27" i="85" l="1"/>
  <c r="T27" i="85"/>
  <c r="V27" i="85"/>
  <c r="R28" i="85"/>
  <c r="T28" i="85"/>
  <c r="V28" i="85"/>
  <c r="R29" i="85"/>
  <c r="T29" i="85"/>
  <c r="V29" i="85"/>
  <c r="R30" i="85"/>
  <c r="T30" i="85"/>
  <c r="V30" i="85"/>
  <c r="R31" i="85"/>
  <c r="T31" i="85"/>
  <c r="V31" i="85"/>
  <c r="R32" i="85"/>
  <c r="T32" i="85"/>
  <c r="V32" i="85"/>
  <c r="T23" i="85"/>
  <c r="V23" i="85"/>
  <c r="T24" i="85"/>
  <c r="V24" i="85"/>
  <c r="T25" i="85"/>
  <c r="V25" i="85"/>
  <c r="T26" i="85"/>
  <c r="V26" i="85"/>
  <c r="R23" i="85"/>
  <c r="R24" i="85"/>
  <c r="R25" i="85"/>
  <c r="R26" i="85"/>
  <c r="V5" i="85"/>
  <c r="V6" i="85"/>
  <c r="V7" i="85"/>
  <c r="V8" i="85"/>
  <c r="V9" i="85"/>
  <c r="V10" i="85"/>
  <c r="V11" i="85"/>
  <c r="V12" i="85"/>
  <c r="V13" i="85"/>
  <c r="V14" i="85"/>
  <c r="V15" i="85"/>
  <c r="V16" i="85"/>
  <c r="V17" i="85"/>
  <c r="V18" i="85"/>
  <c r="V19" i="85"/>
  <c r="V20" i="85"/>
  <c r="V21" i="85"/>
  <c r="V22" i="85"/>
  <c r="T5" i="85"/>
  <c r="T6" i="85"/>
  <c r="T7" i="85"/>
  <c r="T8" i="85"/>
  <c r="T9" i="85"/>
  <c r="T10" i="85"/>
  <c r="T11" i="85"/>
  <c r="T12" i="85"/>
  <c r="T13" i="85"/>
  <c r="T14" i="85"/>
  <c r="T15" i="85"/>
  <c r="T16" i="85"/>
  <c r="T17" i="85"/>
  <c r="T18" i="85"/>
  <c r="T19" i="85"/>
  <c r="T20" i="85"/>
  <c r="T21" i="85"/>
  <c r="T22" i="85"/>
  <c r="V4" i="85"/>
  <c r="T4" i="85"/>
  <c r="R5" i="85"/>
  <c r="R6" i="85"/>
  <c r="R7" i="85"/>
  <c r="R8" i="85"/>
  <c r="R9" i="85"/>
  <c r="R10" i="85"/>
  <c r="R11" i="85"/>
  <c r="R12" i="85"/>
  <c r="R13" i="85"/>
  <c r="R14" i="85"/>
  <c r="R15" i="85"/>
  <c r="R16" i="85"/>
  <c r="R17" i="85"/>
  <c r="R18" i="85"/>
  <c r="R19" i="85"/>
  <c r="R20" i="85"/>
  <c r="R21" i="85"/>
  <c r="R22" i="85"/>
  <c r="R4" i="85"/>
  <c r="B11" i="85"/>
  <c r="B8" i="85"/>
  <c r="W28" i="85" l="1"/>
  <c r="W29" i="85"/>
  <c r="AI136" i="85" s="1"/>
  <c r="AO138" i="85" s="1"/>
  <c r="S28" i="85"/>
  <c r="U28" i="85"/>
  <c r="E32" i="89" s="1"/>
  <c r="U27" i="85"/>
  <c r="E31" i="89" s="1"/>
  <c r="S27" i="85"/>
  <c r="W27" i="85"/>
  <c r="U32" i="85"/>
  <c r="E36" i="89" s="1"/>
  <c r="S31" i="85"/>
  <c r="AI144" i="85" s="1"/>
  <c r="U29" i="85"/>
  <c r="E33" i="89" s="1"/>
  <c r="W30" i="85"/>
  <c r="AI141" i="85" s="1"/>
  <c r="S32" i="85"/>
  <c r="W31" i="85"/>
  <c r="AI146" i="85" s="1"/>
  <c r="U30" i="85"/>
  <c r="S29" i="85"/>
  <c r="AI134" i="85" s="1"/>
  <c r="W32" i="85"/>
  <c r="U31" i="85"/>
  <c r="S30" i="85"/>
  <c r="AI139" i="85" s="1"/>
  <c r="W26" i="85"/>
  <c r="U25" i="85"/>
  <c r="E29" i="89" s="1"/>
  <c r="S25" i="85"/>
  <c r="AI114" i="85" s="1"/>
  <c r="W25" i="85"/>
  <c r="W23" i="85"/>
  <c r="S24" i="85"/>
  <c r="AI109" i="85" s="1"/>
  <c r="S26" i="85"/>
  <c r="AI119" i="85" s="1"/>
  <c r="U23" i="85"/>
  <c r="E27" i="89" s="1"/>
  <c r="S23" i="85"/>
  <c r="U24" i="85"/>
  <c r="U26" i="85"/>
  <c r="W24" i="85"/>
  <c r="AI111" i="85" s="1"/>
  <c r="AI145" i="85" l="1"/>
  <c r="E35" i="89"/>
  <c r="AI110" i="85"/>
  <c r="E28" i="89"/>
  <c r="AI120" i="85"/>
  <c r="E30" i="89"/>
  <c r="AI140" i="85"/>
  <c r="AM142" i="85" s="1"/>
  <c r="E34" i="89"/>
  <c r="AO137" i="85"/>
  <c r="AO135" i="85"/>
  <c r="AO134" i="85"/>
  <c r="AO136" i="85"/>
  <c r="AI125" i="85"/>
  <c r="AI115" i="85"/>
  <c r="AM118" i="85" s="1"/>
  <c r="AI149" i="85"/>
  <c r="AK150" i="85" s="1"/>
  <c r="AI150" i="85"/>
  <c r="AM151" i="85" s="1"/>
  <c r="AI121" i="85"/>
  <c r="AO119" i="85" s="1"/>
  <c r="AI126" i="85"/>
  <c r="AO124" i="85" s="1"/>
  <c r="AI129" i="85"/>
  <c r="AK132" i="85" s="1"/>
  <c r="AI130" i="85"/>
  <c r="AM133" i="85" s="1"/>
  <c r="AI151" i="85"/>
  <c r="AO149" i="85" s="1"/>
  <c r="AI116" i="85"/>
  <c r="AO118" i="85" s="1"/>
  <c r="AI135" i="85"/>
  <c r="AM134" i="85" s="1"/>
  <c r="AI124" i="85"/>
  <c r="AK127" i="85" s="1"/>
  <c r="AI131" i="85"/>
  <c r="AM116" i="85"/>
  <c r="AM110" i="85"/>
  <c r="AM111" i="85"/>
  <c r="AM112" i="85"/>
  <c r="AM113" i="85"/>
  <c r="AM109" i="85"/>
  <c r="AO123" i="85"/>
  <c r="AO121" i="85"/>
  <c r="AO122" i="85"/>
  <c r="AK137" i="85"/>
  <c r="AK138" i="85"/>
  <c r="AK134" i="85"/>
  <c r="AK135" i="85"/>
  <c r="AK136" i="85"/>
  <c r="AO143" i="85"/>
  <c r="AO139" i="85"/>
  <c r="AO140" i="85"/>
  <c r="AO141" i="85"/>
  <c r="AO142" i="85"/>
  <c r="AK113" i="85"/>
  <c r="AK109" i="85"/>
  <c r="AK110" i="85"/>
  <c r="AK111" i="85"/>
  <c r="AK112" i="85"/>
  <c r="AO111" i="85"/>
  <c r="AO112" i="85"/>
  <c r="AO113" i="85"/>
  <c r="AO109" i="85"/>
  <c r="AO110" i="85"/>
  <c r="AK141" i="85"/>
  <c r="AK142" i="85"/>
  <c r="AK143" i="85"/>
  <c r="AK139" i="85"/>
  <c r="AK140" i="85"/>
  <c r="AM122" i="85"/>
  <c r="AM123" i="85"/>
  <c r="AM119" i="85"/>
  <c r="AM120" i="85"/>
  <c r="AM121" i="85"/>
  <c r="AK121" i="85"/>
  <c r="AK122" i="85"/>
  <c r="AK123" i="85"/>
  <c r="AK119" i="85"/>
  <c r="AK120" i="85"/>
  <c r="AK117" i="85"/>
  <c r="AK118" i="85"/>
  <c r="AK114" i="85"/>
  <c r="AK115" i="85"/>
  <c r="AK116" i="85"/>
  <c r="AM146" i="85"/>
  <c r="AM147" i="85"/>
  <c r="AM148" i="85"/>
  <c r="AM144" i="85"/>
  <c r="AM145" i="85"/>
  <c r="AO147" i="85"/>
  <c r="AO148" i="85"/>
  <c r="AO144" i="85"/>
  <c r="AO145" i="85"/>
  <c r="AO146" i="85"/>
  <c r="AK145" i="85"/>
  <c r="AK146" i="85"/>
  <c r="AK147" i="85"/>
  <c r="AK148" i="85"/>
  <c r="AK144" i="85"/>
  <c r="AM126" i="85"/>
  <c r="AM127" i="85"/>
  <c r="AM128" i="85"/>
  <c r="AM124" i="85"/>
  <c r="AM125" i="85"/>
  <c r="AK124" i="85" l="1"/>
  <c r="AO116" i="85"/>
  <c r="AM141" i="85"/>
  <c r="AM140" i="85"/>
  <c r="AM139" i="85"/>
  <c r="AM138" i="85"/>
  <c r="AM143" i="85"/>
  <c r="AO153" i="85"/>
  <c r="AK126" i="85"/>
  <c r="AK125" i="85"/>
  <c r="AM150" i="85"/>
  <c r="AM130" i="85"/>
  <c r="AM137" i="85"/>
  <c r="AO117" i="85"/>
  <c r="AO128" i="85"/>
  <c r="AK149" i="85"/>
  <c r="AO114" i="85"/>
  <c r="AO115" i="85"/>
  <c r="AM115" i="85"/>
  <c r="AM114" i="85"/>
  <c r="AM149" i="85"/>
  <c r="AO152" i="85"/>
  <c r="AM136" i="85"/>
  <c r="AK153" i="85"/>
  <c r="AM135" i="85"/>
  <c r="AK152" i="85"/>
  <c r="AK128" i="85"/>
  <c r="AO125" i="85"/>
  <c r="AO120" i="85"/>
  <c r="AM152" i="85"/>
  <c r="AK151" i="85"/>
  <c r="AO150" i="85"/>
  <c r="AO151" i="85"/>
  <c r="AM132" i="85"/>
  <c r="AM131" i="85"/>
  <c r="AO129" i="85"/>
  <c r="AO131" i="85"/>
  <c r="AO130" i="85"/>
  <c r="AO132" i="85"/>
  <c r="AO133" i="85"/>
  <c r="AO126" i="85"/>
  <c r="AO127" i="85"/>
  <c r="AM153" i="85"/>
  <c r="AM117" i="85"/>
  <c r="AM129" i="85"/>
  <c r="AK133" i="85"/>
  <c r="AK129" i="85"/>
  <c r="AK130" i="85"/>
  <c r="AK131" i="85"/>
  <c r="N271" i="81"/>
  <c r="O271" i="81" s="1"/>
  <c r="N257" i="81"/>
  <c r="O257" i="81" s="1"/>
  <c r="N243" i="81"/>
  <c r="O243" i="81" s="1"/>
  <c r="N229" i="81"/>
  <c r="O229" i="81" s="1"/>
  <c r="N215" i="81"/>
  <c r="O215" i="81" s="1"/>
  <c r="N200" i="81"/>
  <c r="O200" i="81" s="1"/>
  <c r="N186" i="81"/>
  <c r="O186" i="81" s="1"/>
  <c r="N172" i="81"/>
  <c r="O172" i="81" s="1"/>
  <c r="N158" i="81"/>
  <c r="O158" i="81" s="1"/>
  <c r="N144" i="81"/>
  <c r="O144" i="81" s="1"/>
  <c r="N130" i="81"/>
  <c r="O130" i="81" s="1"/>
  <c r="N117" i="81"/>
  <c r="O117" i="81" s="1"/>
  <c r="N104" i="81"/>
  <c r="O104" i="81" s="1"/>
  <c r="N91" i="81"/>
  <c r="O91" i="81" s="1"/>
  <c r="N77" i="81"/>
  <c r="O77" i="81" s="1"/>
  <c r="N63" i="81"/>
  <c r="O63" i="81" s="1"/>
  <c r="N50" i="81"/>
  <c r="O50" i="81" s="1"/>
  <c r="N37" i="81"/>
  <c r="O37" i="81" s="1"/>
  <c r="N24" i="81"/>
  <c r="O24" i="81" s="1"/>
  <c r="N11" i="81"/>
  <c r="O11" i="81" s="1"/>
  <c r="O10" i="81" l="1"/>
  <c r="N9" i="81"/>
  <c r="N8" i="81"/>
  <c r="N7" i="81"/>
  <c r="N6" i="81"/>
  <c r="O23" i="81"/>
  <c r="N22" i="81"/>
  <c r="N21" i="81"/>
  <c r="N20" i="81"/>
  <c r="N19" i="81"/>
  <c r="O36" i="81"/>
  <c r="N35" i="81"/>
  <c r="N34" i="81"/>
  <c r="N33" i="81"/>
  <c r="O49" i="81"/>
  <c r="N48" i="81"/>
  <c r="N47" i="81"/>
  <c r="O62" i="81"/>
  <c r="O270" i="81"/>
  <c r="N269" i="81"/>
  <c r="N268" i="81"/>
  <c r="N267" i="81"/>
  <c r="N266" i="81"/>
  <c r="R263" i="81"/>
  <c r="O256" i="81"/>
  <c r="N255" i="81"/>
  <c r="N254" i="81"/>
  <c r="N253" i="81"/>
  <c r="N252" i="81"/>
  <c r="R249" i="81"/>
  <c r="O242" i="81"/>
  <c r="N240" i="81"/>
  <c r="N239" i="81"/>
  <c r="N238" i="81"/>
  <c r="R235" i="81"/>
  <c r="O228" i="81"/>
  <c r="N225" i="81"/>
  <c r="N224" i="81"/>
  <c r="R221" i="81"/>
  <c r="O214" i="81"/>
  <c r="N211" i="81"/>
  <c r="N210" i="81"/>
  <c r="R207" i="81"/>
  <c r="O199" i="81"/>
  <c r="N195" i="81"/>
  <c r="O185" i="81"/>
  <c r="N181" i="81"/>
  <c r="O171" i="81"/>
  <c r="O157" i="81"/>
  <c r="O143" i="81"/>
  <c r="O129" i="81"/>
  <c r="O116" i="81"/>
  <c r="O103" i="81"/>
  <c r="O90" i="81"/>
  <c r="N61" i="81"/>
  <c r="Z6" i="82"/>
  <c r="Z7" i="82"/>
  <c r="Z8" i="82"/>
  <c r="Z9" i="82"/>
  <c r="Z10" i="82"/>
  <c r="Z11" i="82"/>
  <c r="Z12" i="82"/>
  <c r="Z13" i="82"/>
  <c r="Z14" i="82"/>
  <c r="Z15" i="82"/>
  <c r="Z16" i="82"/>
  <c r="Z17" i="82"/>
  <c r="Z18" i="82"/>
  <c r="Z19" i="82"/>
  <c r="Z20" i="82"/>
  <c r="Z21" i="82"/>
  <c r="Z22" i="82"/>
  <c r="Z23" i="82"/>
  <c r="Z24" i="82"/>
  <c r="Z25" i="82"/>
  <c r="Z5" i="82"/>
  <c r="N6" i="82"/>
  <c r="N7" i="82"/>
  <c r="N8" i="82"/>
  <c r="N9" i="82"/>
  <c r="N10" i="82"/>
  <c r="N11" i="82"/>
  <c r="N12" i="82"/>
  <c r="N13" i="82"/>
  <c r="N14" i="82"/>
  <c r="N15" i="82"/>
  <c r="N16" i="82"/>
  <c r="N17" i="82"/>
  <c r="N18" i="82"/>
  <c r="N19" i="82"/>
  <c r="N20" i="82"/>
  <c r="N21" i="82"/>
  <c r="N22" i="82"/>
  <c r="N23" i="82"/>
  <c r="N24" i="82"/>
  <c r="N25" i="82"/>
  <c r="N5" i="82"/>
  <c r="BB5" i="82" l="1"/>
  <c r="BC5" i="82" s="1"/>
  <c r="BB165" i="82"/>
  <c r="BC165" i="82" s="1"/>
  <c r="AT15" i="82"/>
  <c r="AU15" i="82" s="1"/>
  <c r="BB60" i="82"/>
  <c r="BC60" i="82" s="1"/>
  <c r="AT275" i="82"/>
  <c r="AU275" i="82" s="1"/>
  <c r="AT263" i="82"/>
  <c r="AU263" i="82" s="1"/>
  <c r="AT251" i="82"/>
  <c r="AU251" i="82" s="1"/>
  <c r="AT236" i="82"/>
  <c r="AU236" i="82" s="1"/>
  <c r="AT226" i="82"/>
  <c r="AU226" i="82" s="1"/>
  <c r="AT220" i="82"/>
  <c r="AU220" i="82" s="1"/>
  <c r="AT202" i="82"/>
  <c r="AU202" i="82" s="1"/>
  <c r="AT181" i="82"/>
  <c r="AU181" i="82" s="1"/>
  <c r="AT149" i="82"/>
  <c r="AU149" i="82" s="1"/>
  <c r="AT138" i="82"/>
  <c r="AU138" i="82" s="1"/>
  <c r="AT117" i="82"/>
  <c r="AU117" i="82" s="1"/>
  <c r="AT106" i="82"/>
  <c r="AU106" i="82" s="1"/>
  <c r="AT85" i="82"/>
  <c r="AU85" i="82" s="1"/>
  <c r="AT74" i="82"/>
  <c r="AU74" i="82" s="1"/>
  <c r="AT61" i="82"/>
  <c r="AU61" i="82" s="1"/>
  <c r="AT45" i="82"/>
  <c r="AU45" i="82" s="1"/>
  <c r="AT7" i="82"/>
  <c r="AU7" i="82" s="1"/>
  <c r="BB281" i="82"/>
  <c r="BB9" i="82"/>
  <c r="BC9" i="82" s="1"/>
  <c r="BB13" i="82"/>
  <c r="BC13" i="82" s="1"/>
  <c r="BB17" i="82"/>
  <c r="BC17" i="82" s="1"/>
  <c r="BB21" i="82"/>
  <c r="BC21" i="82" s="1"/>
  <c r="BB25" i="82"/>
  <c r="BC25" i="82" s="1"/>
  <c r="BB29" i="82"/>
  <c r="BC29" i="82" s="1"/>
  <c r="BB33" i="82"/>
  <c r="BC33" i="82" s="1"/>
  <c r="BB37" i="82"/>
  <c r="BC37" i="82" s="1"/>
  <c r="BB41" i="82"/>
  <c r="BC41" i="82" s="1"/>
  <c r="BB45" i="82"/>
  <c r="BC45" i="82" s="1"/>
  <c r="BB49" i="82"/>
  <c r="BC49" i="82" s="1"/>
  <c r="BB53" i="82"/>
  <c r="BC53" i="82" s="1"/>
  <c r="BB57" i="82"/>
  <c r="BC57" i="82" s="1"/>
  <c r="BB61" i="82"/>
  <c r="BC61" i="82" s="1"/>
  <c r="BB65" i="82"/>
  <c r="BC65" i="82" s="1"/>
  <c r="BB69" i="82"/>
  <c r="BC69" i="82" s="1"/>
  <c r="BB73" i="82"/>
  <c r="BC73" i="82" s="1"/>
  <c r="BB76" i="82"/>
  <c r="BC76" i="82" s="1"/>
  <c r="BB79" i="82"/>
  <c r="BC79" i="82" s="1"/>
  <c r="BB82" i="82"/>
  <c r="BC82" i="82" s="1"/>
  <c r="BB89" i="82"/>
  <c r="BC89" i="82" s="1"/>
  <c r="BB92" i="82"/>
  <c r="BC92" i="82" s="1"/>
  <c r="BB95" i="82"/>
  <c r="BC95" i="82" s="1"/>
  <c r="BB98" i="82"/>
  <c r="BC98" i="82" s="1"/>
  <c r="BB105" i="82"/>
  <c r="BC105" i="82" s="1"/>
  <c r="BB108" i="82"/>
  <c r="BC108" i="82" s="1"/>
  <c r="BB111" i="82"/>
  <c r="BC111" i="82" s="1"/>
  <c r="BB114" i="82"/>
  <c r="BC114" i="82" s="1"/>
  <c r="BB121" i="82"/>
  <c r="BC121" i="82" s="1"/>
  <c r="BB124" i="82"/>
  <c r="BC124" i="82" s="1"/>
  <c r="BB127" i="82"/>
  <c r="BC127" i="82" s="1"/>
  <c r="BB130" i="82"/>
  <c r="BC130" i="82" s="1"/>
  <c r="BB137" i="82"/>
  <c r="BC137" i="82" s="1"/>
  <c r="BB140" i="82"/>
  <c r="BC140" i="82" s="1"/>
  <c r="BB143" i="82"/>
  <c r="BC143" i="82" s="1"/>
  <c r="BB146" i="82"/>
  <c r="BC146" i="82" s="1"/>
  <c r="BB153" i="82"/>
  <c r="BC153" i="82" s="1"/>
  <c r="BB156" i="82"/>
  <c r="BC156" i="82" s="1"/>
  <c r="BB159" i="82"/>
  <c r="BC159" i="82" s="1"/>
  <c r="BB162" i="82"/>
  <c r="BC162" i="82" s="1"/>
  <c r="BB169" i="82"/>
  <c r="BC169" i="82" s="1"/>
  <c r="BB172" i="82"/>
  <c r="BC172" i="82" s="1"/>
  <c r="BB175" i="82"/>
  <c r="BC175" i="82" s="1"/>
  <c r="BB179" i="82"/>
  <c r="BC179" i="82" s="1"/>
  <c r="BB183" i="82"/>
  <c r="BC183" i="82" s="1"/>
  <c r="BB187" i="82"/>
  <c r="BC187" i="82" s="1"/>
  <c r="BB191" i="82"/>
  <c r="BC191" i="82" s="1"/>
  <c r="BB195" i="82"/>
  <c r="BC195" i="82" s="1"/>
  <c r="BB199" i="82"/>
  <c r="BC199" i="82" s="1"/>
  <c r="BB203" i="82"/>
  <c r="BC203" i="82" s="1"/>
  <c r="BB207" i="82"/>
  <c r="BC207" i="82" s="1"/>
  <c r="BB211" i="82"/>
  <c r="BC211" i="82" s="1"/>
  <c r="BB215" i="82"/>
  <c r="BC215" i="82" s="1"/>
  <c r="BB219" i="82"/>
  <c r="BC219" i="82" s="1"/>
  <c r="BB223" i="82"/>
  <c r="BC223" i="82" s="1"/>
  <c r="BB227" i="82"/>
  <c r="BC227" i="82" s="1"/>
  <c r="BB231" i="82"/>
  <c r="BC231" i="82" s="1"/>
  <c r="BB235" i="82"/>
  <c r="BC235" i="82" s="1"/>
  <c r="BB239" i="82"/>
  <c r="BC239" i="82" s="1"/>
  <c r="BB243" i="82"/>
  <c r="BC243" i="82" s="1"/>
  <c r="BB247" i="82"/>
  <c r="BC247" i="82" s="1"/>
  <c r="BB251" i="82"/>
  <c r="BC251" i="82" s="1"/>
  <c r="BB255" i="82"/>
  <c r="BC255" i="82" s="1"/>
  <c r="BB259" i="82"/>
  <c r="BC259" i="82" s="1"/>
  <c r="BB263" i="82"/>
  <c r="BC263" i="82" s="1"/>
  <c r="BB267" i="82"/>
  <c r="BC267" i="82" s="1"/>
  <c r="BB6" i="82"/>
  <c r="BC6" i="82" s="1"/>
  <c r="BB10" i="82"/>
  <c r="BC10" i="82" s="1"/>
  <c r="BB14" i="82"/>
  <c r="BC14" i="82" s="1"/>
  <c r="BB18" i="82"/>
  <c r="BC18" i="82" s="1"/>
  <c r="BB22" i="82"/>
  <c r="BC22" i="82" s="1"/>
  <c r="BB26" i="82"/>
  <c r="BC26" i="82" s="1"/>
  <c r="BB30" i="82"/>
  <c r="BC30" i="82" s="1"/>
  <c r="BB34" i="82"/>
  <c r="BC34" i="82" s="1"/>
  <c r="BB38" i="82"/>
  <c r="BC38" i="82" s="1"/>
  <c r="BB42" i="82"/>
  <c r="BC42" i="82" s="1"/>
  <c r="BB46" i="82"/>
  <c r="BC46" i="82" s="1"/>
  <c r="BB50" i="82"/>
  <c r="BC50" i="82" s="1"/>
  <c r="BB54" i="82"/>
  <c r="BC54" i="82" s="1"/>
  <c r="BB58" i="82"/>
  <c r="BC58" i="82" s="1"/>
  <c r="BB62" i="82"/>
  <c r="BC62" i="82" s="1"/>
  <c r="BB66" i="82"/>
  <c r="BC66" i="82" s="1"/>
  <c r="BB70" i="82"/>
  <c r="BC70" i="82" s="1"/>
  <c r="BB77" i="82"/>
  <c r="BC77" i="82" s="1"/>
  <c r="BB80" i="82"/>
  <c r="BC80" i="82" s="1"/>
  <c r="BB83" i="82"/>
  <c r="BC83" i="82" s="1"/>
  <c r="BB86" i="82"/>
  <c r="BC86" i="82" s="1"/>
  <c r="BB93" i="82"/>
  <c r="BC93" i="82" s="1"/>
  <c r="BB96" i="82"/>
  <c r="BC96" i="82" s="1"/>
  <c r="BB99" i="82"/>
  <c r="BC99" i="82" s="1"/>
  <c r="BB102" i="82"/>
  <c r="BC102" i="82" s="1"/>
  <c r="BB109" i="82"/>
  <c r="BC109" i="82" s="1"/>
  <c r="BB112" i="82"/>
  <c r="BC112" i="82" s="1"/>
  <c r="BB115" i="82"/>
  <c r="BC115" i="82" s="1"/>
  <c r="BB118" i="82"/>
  <c r="BC118" i="82" s="1"/>
  <c r="BB125" i="82"/>
  <c r="BC125" i="82" s="1"/>
  <c r="BB128" i="82"/>
  <c r="BC128" i="82" s="1"/>
  <c r="BB131" i="82"/>
  <c r="BC131" i="82" s="1"/>
  <c r="BB134" i="82"/>
  <c r="BC134" i="82" s="1"/>
  <c r="BB141" i="82"/>
  <c r="BC141" i="82" s="1"/>
  <c r="BB144" i="82"/>
  <c r="BC144" i="82" s="1"/>
  <c r="BB147" i="82"/>
  <c r="BC147" i="82" s="1"/>
  <c r="BB150" i="82"/>
  <c r="BC150" i="82" s="1"/>
  <c r="BB157" i="82"/>
  <c r="BC157" i="82" s="1"/>
  <c r="BB160" i="82"/>
  <c r="BC160" i="82" s="1"/>
  <c r="BB163" i="82"/>
  <c r="BC163" i="82" s="1"/>
  <c r="BB166" i="82"/>
  <c r="BC166" i="82" s="1"/>
  <c r="BB173" i="82"/>
  <c r="BC173" i="82" s="1"/>
  <c r="BB176" i="82"/>
  <c r="BC176" i="82" s="1"/>
  <c r="BB180" i="82"/>
  <c r="BC180" i="82" s="1"/>
  <c r="BB184" i="82"/>
  <c r="BC184" i="82" s="1"/>
  <c r="BB188" i="82"/>
  <c r="BC188" i="82" s="1"/>
  <c r="BB192" i="82"/>
  <c r="BC192" i="82" s="1"/>
  <c r="BB196" i="82"/>
  <c r="BC196" i="82" s="1"/>
  <c r="BB200" i="82"/>
  <c r="BC200" i="82" s="1"/>
  <c r="BB204" i="82"/>
  <c r="BC204" i="82" s="1"/>
  <c r="BB208" i="82"/>
  <c r="BC208" i="82" s="1"/>
  <c r="BB212" i="82"/>
  <c r="BC212" i="82" s="1"/>
  <c r="BB216" i="82"/>
  <c r="BC216" i="82" s="1"/>
  <c r="BB220" i="82"/>
  <c r="BC220" i="82" s="1"/>
  <c r="BB224" i="82"/>
  <c r="BC224" i="82" s="1"/>
  <c r="BB228" i="82"/>
  <c r="BC228" i="82" s="1"/>
  <c r="BB232" i="82"/>
  <c r="BC232" i="82" s="1"/>
  <c r="BB236" i="82"/>
  <c r="BC236" i="82" s="1"/>
  <c r="BB240" i="82"/>
  <c r="BC240" i="82" s="1"/>
  <c r="BB244" i="82"/>
  <c r="BC244" i="82" s="1"/>
  <c r="BB248" i="82"/>
  <c r="BC248" i="82" s="1"/>
  <c r="BB252" i="82"/>
  <c r="BC252" i="82" s="1"/>
  <c r="BB256" i="82"/>
  <c r="BC256" i="82" s="1"/>
  <c r="BB260" i="82"/>
  <c r="BC260" i="82" s="1"/>
  <c r="BB264" i="82"/>
  <c r="BC264" i="82" s="1"/>
  <c r="BB268" i="82"/>
  <c r="BC268" i="82" s="1"/>
  <c r="BB272" i="82"/>
  <c r="BC272" i="82" s="1"/>
  <c r="BB276" i="82"/>
  <c r="BC276" i="82" s="1"/>
  <c r="BB280" i="82"/>
  <c r="BC280" i="82" s="1"/>
  <c r="BB7" i="82"/>
  <c r="BC7" i="82" s="1"/>
  <c r="BB11" i="82"/>
  <c r="BC11" i="82" s="1"/>
  <c r="BB15" i="82"/>
  <c r="BC15" i="82" s="1"/>
  <c r="BB19" i="82"/>
  <c r="BC19" i="82" s="1"/>
  <c r="BB23" i="82"/>
  <c r="BC23" i="82" s="1"/>
  <c r="BB27" i="82"/>
  <c r="BC27" i="82" s="1"/>
  <c r="BB31" i="82"/>
  <c r="BC31" i="82" s="1"/>
  <c r="BB35" i="82"/>
  <c r="BC35" i="82" s="1"/>
  <c r="BB39" i="82"/>
  <c r="BC39" i="82" s="1"/>
  <c r="BB43" i="82"/>
  <c r="BC43" i="82" s="1"/>
  <c r="BB47" i="82"/>
  <c r="BC47" i="82" s="1"/>
  <c r="BB51" i="82"/>
  <c r="BC51" i="82" s="1"/>
  <c r="BB55" i="82"/>
  <c r="BC55" i="82" s="1"/>
  <c r="BB59" i="82"/>
  <c r="BC59" i="82" s="1"/>
  <c r="BB63" i="82"/>
  <c r="BC63" i="82" s="1"/>
  <c r="BB67" i="82"/>
  <c r="BC67" i="82" s="1"/>
  <c r="BB71" i="82"/>
  <c r="BC71" i="82" s="1"/>
  <c r="BB74" i="82"/>
  <c r="BC74" i="82" s="1"/>
  <c r="BB81" i="82"/>
  <c r="BC81" i="82" s="1"/>
  <c r="BB84" i="82"/>
  <c r="BC84" i="82" s="1"/>
  <c r="BB87" i="82"/>
  <c r="BC87" i="82" s="1"/>
  <c r="BB90" i="82"/>
  <c r="BC90" i="82" s="1"/>
  <c r="BB97" i="82"/>
  <c r="BC97" i="82" s="1"/>
  <c r="BB100" i="82"/>
  <c r="BC100" i="82" s="1"/>
  <c r="BB103" i="82"/>
  <c r="BC103" i="82" s="1"/>
  <c r="BB106" i="82"/>
  <c r="BC106" i="82" s="1"/>
  <c r="BB113" i="82"/>
  <c r="BC113" i="82" s="1"/>
  <c r="BB116" i="82"/>
  <c r="BC116" i="82" s="1"/>
  <c r="BB119" i="82"/>
  <c r="BC119" i="82" s="1"/>
  <c r="BB122" i="82"/>
  <c r="BC122" i="82" s="1"/>
  <c r="BB129" i="82"/>
  <c r="BC129" i="82" s="1"/>
  <c r="BB132" i="82"/>
  <c r="BC132" i="82" s="1"/>
  <c r="BB135" i="82"/>
  <c r="BC135" i="82" s="1"/>
  <c r="BB138" i="82"/>
  <c r="BC138" i="82" s="1"/>
  <c r="BB145" i="82"/>
  <c r="BC145" i="82" s="1"/>
  <c r="BB148" i="82"/>
  <c r="BC148" i="82" s="1"/>
  <c r="BB151" i="82"/>
  <c r="BC151" i="82" s="1"/>
  <c r="BB154" i="82"/>
  <c r="BC154" i="82" s="1"/>
  <c r="BB161" i="82"/>
  <c r="BC161" i="82" s="1"/>
  <c r="BB164" i="82"/>
  <c r="BC164" i="82" s="1"/>
  <c r="BB167" i="82"/>
  <c r="BC167" i="82" s="1"/>
  <c r="BB170" i="82"/>
  <c r="BC170" i="82" s="1"/>
  <c r="BB177" i="82"/>
  <c r="BC177" i="82" s="1"/>
  <c r="BB181" i="82"/>
  <c r="BC181" i="82" s="1"/>
  <c r="BB185" i="82"/>
  <c r="BC185" i="82" s="1"/>
  <c r="BB189" i="82"/>
  <c r="BC189" i="82" s="1"/>
  <c r="BB193" i="82"/>
  <c r="BC193" i="82" s="1"/>
  <c r="BB197" i="82"/>
  <c r="BC197" i="82" s="1"/>
  <c r="BB201" i="82"/>
  <c r="BC201" i="82" s="1"/>
  <c r="BB205" i="82"/>
  <c r="BC205" i="82" s="1"/>
  <c r="BB209" i="82"/>
  <c r="BC209" i="82" s="1"/>
  <c r="BB213" i="82"/>
  <c r="BC213" i="82" s="1"/>
  <c r="BB217" i="82"/>
  <c r="BC217" i="82" s="1"/>
  <c r="BB221" i="82"/>
  <c r="BC221" i="82" s="1"/>
  <c r="BB225" i="82"/>
  <c r="BC225" i="82" s="1"/>
  <c r="BB229" i="82"/>
  <c r="BC229" i="82" s="1"/>
  <c r="BB233" i="82"/>
  <c r="BC233" i="82" s="1"/>
  <c r="BB237" i="82"/>
  <c r="BC237" i="82" s="1"/>
  <c r="BB241" i="82"/>
  <c r="BC241" i="82" s="1"/>
  <c r="BB245" i="82"/>
  <c r="BC245" i="82" s="1"/>
  <c r="BB249" i="82"/>
  <c r="BC249" i="82" s="1"/>
  <c r="BB253" i="82"/>
  <c r="BC253" i="82" s="1"/>
  <c r="BB257" i="82"/>
  <c r="BC257" i="82" s="1"/>
  <c r="BB261" i="82"/>
  <c r="BC261" i="82" s="1"/>
  <c r="BB265" i="82"/>
  <c r="BC265" i="82" s="1"/>
  <c r="BB269" i="82"/>
  <c r="BC269" i="82" s="1"/>
  <c r="BB273" i="82"/>
  <c r="BC273" i="82" s="1"/>
  <c r="BB277" i="82"/>
  <c r="BC277" i="82" s="1"/>
  <c r="BB282" i="82"/>
  <c r="BB16" i="82"/>
  <c r="BC16" i="82" s="1"/>
  <c r="BB32" i="82"/>
  <c r="BC32" i="82" s="1"/>
  <c r="BB48" i="82"/>
  <c r="BC48" i="82" s="1"/>
  <c r="BB64" i="82"/>
  <c r="BC64" i="82" s="1"/>
  <c r="BB78" i="82"/>
  <c r="BC78" i="82" s="1"/>
  <c r="BB91" i="82"/>
  <c r="BC91" i="82" s="1"/>
  <c r="BB104" i="82"/>
  <c r="BC104" i="82" s="1"/>
  <c r="BB117" i="82"/>
  <c r="BC117" i="82" s="1"/>
  <c r="BB142" i="82"/>
  <c r="BC142" i="82" s="1"/>
  <c r="BB155" i="82"/>
  <c r="BC155" i="82" s="1"/>
  <c r="BB168" i="82"/>
  <c r="BC168" i="82" s="1"/>
  <c r="BB182" i="82"/>
  <c r="BC182" i="82" s="1"/>
  <c r="BB198" i="82"/>
  <c r="BC198" i="82" s="1"/>
  <c r="BB214" i="82"/>
  <c r="BC214" i="82" s="1"/>
  <c r="BB230" i="82"/>
  <c r="BC230" i="82" s="1"/>
  <c r="BB283" i="82"/>
  <c r="BB20" i="82"/>
  <c r="BC20" i="82" s="1"/>
  <c r="BB36" i="82"/>
  <c r="BC36" i="82" s="1"/>
  <c r="BB52" i="82"/>
  <c r="BC52" i="82" s="1"/>
  <c r="BB68" i="82"/>
  <c r="BC68" i="82" s="1"/>
  <c r="BB94" i="82"/>
  <c r="BC94" i="82" s="1"/>
  <c r="BB107" i="82"/>
  <c r="BC107" i="82" s="1"/>
  <c r="BB120" i="82"/>
  <c r="BC120" i="82" s="1"/>
  <c r="BB133" i="82"/>
  <c r="BC133" i="82" s="1"/>
  <c r="BB158" i="82"/>
  <c r="BC158" i="82" s="1"/>
  <c r="BB171" i="82"/>
  <c r="BC171" i="82" s="1"/>
  <c r="BB186" i="82"/>
  <c r="BC186" i="82" s="1"/>
  <c r="BB202" i="82"/>
  <c r="BC202" i="82" s="1"/>
  <c r="BB218" i="82"/>
  <c r="BC218" i="82" s="1"/>
  <c r="BB234" i="82"/>
  <c r="BC234" i="82" s="1"/>
  <c r="BB250" i="82"/>
  <c r="BC250" i="82" s="1"/>
  <c r="BB266" i="82"/>
  <c r="BC266" i="82" s="1"/>
  <c r="BB275" i="82"/>
  <c r="BC275" i="82" s="1"/>
  <c r="BB8" i="82"/>
  <c r="BC8" i="82" s="1"/>
  <c r="BB24" i="82"/>
  <c r="BC24" i="82" s="1"/>
  <c r="BB40" i="82"/>
  <c r="BC40" i="82" s="1"/>
  <c r="BB56" i="82"/>
  <c r="BC56" i="82" s="1"/>
  <c r="BB72" i="82"/>
  <c r="BC72" i="82" s="1"/>
  <c r="BB85" i="82"/>
  <c r="BC85" i="82" s="1"/>
  <c r="BB110" i="82"/>
  <c r="BC110" i="82" s="1"/>
  <c r="BB123" i="82"/>
  <c r="BC123" i="82" s="1"/>
  <c r="BB136" i="82"/>
  <c r="BC136" i="82" s="1"/>
  <c r="BB149" i="82"/>
  <c r="BC149" i="82" s="1"/>
  <c r="BB174" i="82"/>
  <c r="BC174" i="82" s="1"/>
  <c r="BB190" i="82"/>
  <c r="BC190" i="82" s="1"/>
  <c r="BB206" i="82"/>
  <c r="BC206" i="82" s="1"/>
  <c r="BB222" i="82"/>
  <c r="BC222" i="82" s="1"/>
  <c r="BB238" i="82"/>
  <c r="BC238" i="82" s="1"/>
  <c r="BB254" i="82"/>
  <c r="BC254" i="82" s="1"/>
  <c r="BB270" i="82"/>
  <c r="BC270" i="82" s="1"/>
  <c r="BB278" i="82"/>
  <c r="BC278" i="82" s="1"/>
  <c r="AT286" i="82"/>
  <c r="AU286" i="82" s="1"/>
  <c r="AT282" i="82"/>
  <c r="AU282" i="82" s="1"/>
  <c r="AT278" i="82"/>
  <c r="AU278" i="82" s="1"/>
  <c r="AT274" i="82"/>
  <c r="AU274" i="82" s="1"/>
  <c r="AT270" i="82"/>
  <c r="AU270" i="82" s="1"/>
  <c r="AT266" i="82"/>
  <c r="AU266" i="82" s="1"/>
  <c r="AT262" i="82"/>
  <c r="AU262" i="82" s="1"/>
  <c r="AT258" i="82"/>
  <c r="AU258" i="82" s="1"/>
  <c r="AT254" i="82"/>
  <c r="AU254" i="82" s="1"/>
  <c r="AT250" i="82"/>
  <c r="AU250" i="82" s="1"/>
  <c r="AT246" i="82"/>
  <c r="AU246" i="82" s="1"/>
  <c r="AT242" i="82"/>
  <c r="AU242" i="82" s="1"/>
  <c r="AT238" i="82"/>
  <c r="AU238" i="82" s="1"/>
  <c r="AT235" i="82"/>
  <c r="AU235" i="82" s="1"/>
  <c r="AT232" i="82"/>
  <c r="AU232" i="82" s="1"/>
  <c r="AT229" i="82"/>
  <c r="AU229" i="82" s="1"/>
  <c r="AT222" i="82"/>
  <c r="AU222" i="82" s="1"/>
  <c r="AT219" i="82"/>
  <c r="AU219" i="82" s="1"/>
  <c r="AT216" i="82"/>
  <c r="AU216" i="82" s="1"/>
  <c r="AT213" i="82"/>
  <c r="AU213" i="82" s="1"/>
  <c r="AT207" i="82"/>
  <c r="AU207" i="82" s="1"/>
  <c r="AT196" i="82"/>
  <c r="AU196" i="82" s="1"/>
  <c r="AT180" i="82"/>
  <c r="AU180" i="82" s="1"/>
  <c r="AT175" i="82"/>
  <c r="AU175" i="82" s="1"/>
  <c r="AT164" i="82"/>
  <c r="AU164" i="82" s="1"/>
  <c r="AT159" i="82"/>
  <c r="AU159" i="82" s="1"/>
  <c r="AT148" i="82"/>
  <c r="AU148" i="82" s="1"/>
  <c r="AT143" i="82"/>
  <c r="AU143" i="82" s="1"/>
  <c r="AT132" i="82"/>
  <c r="AU132" i="82" s="1"/>
  <c r="AT127" i="82"/>
  <c r="AU127" i="82" s="1"/>
  <c r="AT116" i="82"/>
  <c r="AU116" i="82" s="1"/>
  <c r="AT111" i="82"/>
  <c r="AU111" i="82" s="1"/>
  <c r="AT100" i="82"/>
  <c r="AU100" i="82" s="1"/>
  <c r="AT95" i="82"/>
  <c r="AU95" i="82" s="1"/>
  <c r="AT84" i="82"/>
  <c r="AU84" i="82" s="1"/>
  <c r="AT79" i="82"/>
  <c r="AU79" i="82" s="1"/>
  <c r="AT68" i="82"/>
  <c r="AU68" i="82" s="1"/>
  <c r="AT60" i="82"/>
  <c r="AU60" i="82" s="1"/>
  <c r="AT52" i="82"/>
  <c r="AU52" i="82" s="1"/>
  <c r="AT44" i="82"/>
  <c r="AU44" i="82" s="1"/>
  <c r="AT36" i="82"/>
  <c r="AU36" i="82" s="1"/>
  <c r="AT20" i="82"/>
  <c r="AU20" i="82" s="1"/>
  <c r="BB279" i="82"/>
  <c r="BC279" i="82" s="1"/>
  <c r="BB258" i="82"/>
  <c r="BC258" i="82" s="1"/>
  <c r="BB210" i="82"/>
  <c r="BC210" i="82" s="1"/>
  <c r="BB152" i="82"/>
  <c r="BC152" i="82" s="1"/>
  <c r="BB101" i="82"/>
  <c r="BC101" i="82" s="1"/>
  <c r="BB44" i="82"/>
  <c r="BC44" i="82" s="1"/>
  <c r="AT283" i="82"/>
  <c r="AU283" i="82" s="1"/>
  <c r="AT271" i="82"/>
  <c r="AU271" i="82" s="1"/>
  <c r="AT255" i="82"/>
  <c r="AU255" i="82" s="1"/>
  <c r="AT243" i="82"/>
  <c r="AU243" i="82" s="1"/>
  <c r="AT233" i="82"/>
  <c r="AU233" i="82" s="1"/>
  <c r="AT223" i="82"/>
  <c r="AU223" i="82" s="1"/>
  <c r="AT208" i="82"/>
  <c r="AU208" i="82" s="1"/>
  <c r="AT197" i="82"/>
  <c r="AU197" i="82" s="1"/>
  <c r="AT170" i="82"/>
  <c r="AU170" i="82" s="1"/>
  <c r="AT154" i="82"/>
  <c r="AU154" i="82" s="1"/>
  <c r="AT133" i="82"/>
  <c r="AU133" i="82" s="1"/>
  <c r="AT122" i="82"/>
  <c r="AU122" i="82" s="1"/>
  <c r="AT101" i="82"/>
  <c r="AU101" i="82" s="1"/>
  <c r="AT90" i="82"/>
  <c r="AU90" i="82" s="1"/>
  <c r="AT69" i="82"/>
  <c r="AU69" i="82" s="1"/>
  <c r="AT53" i="82"/>
  <c r="AU53" i="82" s="1"/>
  <c r="AT37" i="82"/>
  <c r="AU37" i="82" s="1"/>
  <c r="AT23" i="82"/>
  <c r="AU23" i="82" s="1"/>
  <c r="BB262" i="82"/>
  <c r="BC262" i="82" s="1"/>
  <c r="BB226" i="82"/>
  <c r="BC226" i="82" s="1"/>
  <c r="AT285" i="82"/>
  <c r="AU285" i="82" s="1"/>
  <c r="AT281" i="82"/>
  <c r="AT277" i="82"/>
  <c r="AU277" i="82" s="1"/>
  <c r="AT273" i="82"/>
  <c r="AU273" i="82" s="1"/>
  <c r="AT269" i="82"/>
  <c r="AU269" i="82" s="1"/>
  <c r="AT265" i="82"/>
  <c r="AU265" i="82" s="1"/>
  <c r="AT261" i="82"/>
  <c r="AU261" i="82" s="1"/>
  <c r="AT257" i="82"/>
  <c r="AU257" i="82" s="1"/>
  <c r="AT253" i="82"/>
  <c r="AU253" i="82" s="1"/>
  <c r="AT249" i="82"/>
  <c r="AU249" i="82" s="1"/>
  <c r="AT245" i="82"/>
  <c r="AU245" i="82" s="1"/>
  <c r="AT241" i="82"/>
  <c r="AU241" i="82" s="1"/>
  <c r="AT234" i="82"/>
  <c r="AU234" i="82" s="1"/>
  <c r="AT231" i="82"/>
  <c r="AU231" i="82" s="1"/>
  <c r="AT228" i="82"/>
  <c r="AU228" i="82" s="1"/>
  <c r="AT225" i="82"/>
  <c r="AU225" i="82" s="1"/>
  <c r="AT218" i="82"/>
  <c r="AU218" i="82" s="1"/>
  <c r="AT215" i="82"/>
  <c r="AU215" i="82" s="1"/>
  <c r="AT211" i="82"/>
  <c r="AU211" i="82" s="1"/>
  <c r="AT205" i="82"/>
  <c r="AU205" i="82" s="1"/>
  <c r="AT178" i="82"/>
  <c r="AU178" i="82" s="1"/>
  <c r="AT173" i="82"/>
  <c r="AU173" i="82" s="1"/>
  <c r="AT162" i="82"/>
  <c r="AU162" i="82" s="1"/>
  <c r="AT157" i="82"/>
  <c r="AU157" i="82" s="1"/>
  <c r="AT146" i="82"/>
  <c r="AU146" i="82" s="1"/>
  <c r="AT141" i="82"/>
  <c r="AU141" i="82" s="1"/>
  <c r="AT130" i="82"/>
  <c r="AU130" i="82" s="1"/>
  <c r="AT125" i="82"/>
  <c r="AU125" i="82" s="1"/>
  <c r="AT114" i="82"/>
  <c r="AU114" i="82" s="1"/>
  <c r="AT109" i="82"/>
  <c r="AU109" i="82" s="1"/>
  <c r="AT98" i="82"/>
  <c r="AU98" i="82" s="1"/>
  <c r="AT93" i="82"/>
  <c r="AU93" i="82" s="1"/>
  <c r="AT82" i="82"/>
  <c r="AU82" i="82" s="1"/>
  <c r="AT77" i="82"/>
  <c r="AU77" i="82" s="1"/>
  <c r="AT65" i="82"/>
  <c r="AU65" i="82" s="1"/>
  <c r="AT57" i="82"/>
  <c r="AU57" i="82" s="1"/>
  <c r="AT49" i="82"/>
  <c r="AU49" i="82" s="1"/>
  <c r="AT41" i="82"/>
  <c r="AU41" i="82" s="1"/>
  <c r="AT31" i="82"/>
  <c r="AU31" i="82" s="1"/>
  <c r="BB274" i="82"/>
  <c r="BC274" i="82" s="1"/>
  <c r="BB246" i="82"/>
  <c r="BC246" i="82" s="1"/>
  <c r="BB194" i="82"/>
  <c r="BC194" i="82" s="1"/>
  <c r="BB139" i="82"/>
  <c r="BC139" i="82" s="1"/>
  <c r="BB88" i="82"/>
  <c r="BC88" i="82" s="1"/>
  <c r="BB28" i="82"/>
  <c r="BC28" i="82" s="1"/>
  <c r="AT9" i="82"/>
  <c r="AU9" i="82" s="1"/>
  <c r="AT13" i="82"/>
  <c r="AU13" i="82" s="1"/>
  <c r="AT17" i="82"/>
  <c r="AU17" i="82" s="1"/>
  <c r="AT21" i="82"/>
  <c r="AU21" i="82" s="1"/>
  <c r="AT25" i="82"/>
  <c r="AU25" i="82" s="1"/>
  <c r="AT29" i="82"/>
  <c r="AU29" i="82" s="1"/>
  <c r="AT33" i="82"/>
  <c r="AU33" i="82" s="1"/>
  <c r="AT6" i="82"/>
  <c r="AU6" i="82" s="1"/>
  <c r="AT10" i="82"/>
  <c r="AU10" i="82" s="1"/>
  <c r="AT14" i="82"/>
  <c r="AU14" i="82" s="1"/>
  <c r="AT18" i="82"/>
  <c r="AU18" i="82" s="1"/>
  <c r="AT22" i="82"/>
  <c r="AU22" i="82" s="1"/>
  <c r="AT26" i="82"/>
  <c r="AU26" i="82" s="1"/>
  <c r="AT30" i="82"/>
  <c r="AU30" i="82" s="1"/>
  <c r="AT34" i="82"/>
  <c r="AU34" i="82" s="1"/>
  <c r="AT8" i="82"/>
  <c r="AU8" i="82" s="1"/>
  <c r="AT16" i="82"/>
  <c r="AU16" i="82" s="1"/>
  <c r="AT24" i="82"/>
  <c r="AU24" i="82" s="1"/>
  <c r="AT32" i="82"/>
  <c r="AU32" i="82" s="1"/>
  <c r="AT38" i="82"/>
  <c r="AU38" i="82" s="1"/>
  <c r="AT42" i="82"/>
  <c r="AU42" i="82" s="1"/>
  <c r="AT46" i="82"/>
  <c r="AU46" i="82" s="1"/>
  <c r="AT50" i="82"/>
  <c r="AU50" i="82" s="1"/>
  <c r="AT54" i="82"/>
  <c r="AU54" i="82" s="1"/>
  <c r="AT58" i="82"/>
  <c r="AU58" i="82" s="1"/>
  <c r="AT62" i="82"/>
  <c r="AU62" i="82" s="1"/>
  <c r="AT66" i="82"/>
  <c r="AU66" i="82" s="1"/>
  <c r="AT70" i="82"/>
  <c r="AU70" i="82" s="1"/>
  <c r="AT72" i="82"/>
  <c r="AU72" i="82" s="1"/>
  <c r="AT75" i="82"/>
  <c r="AU75" i="82" s="1"/>
  <c r="AT80" i="82"/>
  <c r="AU80" i="82" s="1"/>
  <c r="AT83" i="82"/>
  <c r="AU83" i="82" s="1"/>
  <c r="AT88" i="82"/>
  <c r="AU88" i="82" s="1"/>
  <c r="AT91" i="82"/>
  <c r="AU91" i="82" s="1"/>
  <c r="AT96" i="82"/>
  <c r="AU96" i="82" s="1"/>
  <c r="AT99" i="82"/>
  <c r="AU99" i="82" s="1"/>
  <c r="AT104" i="82"/>
  <c r="AU104" i="82" s="1"/>
  <c r="AT107" i="82"/>
  <c r="AU107" i="82" s="1"/>
  <c r="AT112" i="82"/>
  <c r="AU112" i="82" s="1"/>
  <c r="AT115" i="82"/>
  <c r="AU115" i="82" s="1"/>
  <c r="AT120" i="82"/>
  <c r="AU120" i="82" s="1"/>
  <c r="AT123" i="82"/>
  <c r="AU123" i="82" s="1"/>
  <c r="AT128" i="82"/>
  <c r="AU128" i="82" s="1"/>
  <c r="AT131" i="82"/>
  <c r="AU131" i="82" s="1"/>
  <c r="AT136" i="82"/>
  <c r="AU136" i="82" s="1"/>
  <c r="AT139" i="82"/>
  <c r="AU139" i="82" s="1"/>
  <c r="AT144" i="82"/>
  <c r="AU144" i="82" s="1"/>
  <c r="AT147" i="82"/>
  <c r="AU147" i="82" s="1"/>
  <c r="AT152" i="82"/>
  <c r="AU152" i="82" s="1"/>
  <c r="AT155" i="82"/>
  <c r="AU155" i="82" s="1"/>
  <c r="AT160" i="82"/>
  <c r="AU160" i="82" s="1"/>
  <c r="AT163" i="82"/>
  <c r="AU163" i="82" s="1"/>
  <c r="AT168" i="82"/>
  <c r="AU168" i="82" s="1"/>
  <c r="AT171" i="82"/>
  <c r="AU171" i="82" s="1"/>
  <c r="AT176" i="82"/>
  <c r="AU176" i="82" s="1"/>
  <c r="AT179" i="82"/>
  <c r="AU179" i="82" s="1"/>
  <c r="AT184" i="82"/>
  <c r="AU184" i="82" s="1"/>
  <c r="AT200" i="82"/>
  <c r="AU200" i="82" s="1"/>
  <c r="AT203" i="82"/>
  <c r="AU203" i="82" s="1"/>
  <c r="AT209" i="82"/>
  <c r="AU209" i="82" s="1"/>
  <c r="AT212" i="82"/>
  <c r="AU212" i="82" s="1"/>
  <c r="AT11" i="82"/>
  <c r="AU11" i="82" s="1"/>
  <c r="AT19" i="82"/>
  <c r="AU19" i="82" s="1"/>
  <c r="AT27" i="82"/>
  <c r="AU27" i="82" s="1"/>
  <c r="AT35" i="82"/>
  <c r="AU35" i="82" s="1"/>
  <c r="AT39" i="82"/>
  <c r="AU39" i="82" s="1"/>
  <c r="AT43" i="82"/>
  <c r="AU43" i="82" s="1"/>
  <c r="AT47" i="82"/>
  <c r="AU47" i="82" s="1"/>
  <c r="AT51" i="82"/>
  <c r="AU51" i="82" s="1"/>
  <c r="AT55" i="82"/>
  <c r="AU55" i="82" s="1"/>
  <c r="AT59" i="82"/>
  <c r="AU59" i="82" s="1"/>
  <c r="AT63" i="82"/>
  <c r="AU63" i="82" s="1"/>
  <c r="AT67" i="82"/>
  <c r="AU67" i="82" s="1"/>
  <c r="AT73" i="82"/>
  <c r="AU73" i="82" s="1"/>
  <c r="AT78" i="82"/>
  <c r="AU78" i="82" s="1"/>
  <c r="AT81" i="82"/>
  <c r="AU81" i="82" s="1"/>
  <c r="AT86" i="82"/>
  <c r="AU86" i="82" s="1"/>
  <c r="AT89" i="82"/>
  <c r="AU89" i="82" s="1"/>
  <c r="AT94" i="82"/>
  <c r="AU94" i="82" s="1"/>
  <c r="AT97" i="82"/>
  <c r="AU97" i="82" s="1"/>
  <c r="AT102" i="82"/>
  <c r="AU102" i="82" s="1"/>
  <c r="AT105" i="82"/>
  <c r="AU105" i="82" s="1"/>
  <c r="AT110" i="82"/>
  <c r="AU110" i="82" s="1"/>
  <c r="AT113" i="82"/>
  <c r="AU113" i="82" s="1"/>
  <c r="AT118" i="82"/>
  <c r="AU118" i="82" s="1"/>
  <c r="AT121" i="82"/>
  <c r="AU121" i="82" s="1"/>
  <c r="AT126" i="82"/>
  <c r="AU126" i="82" s="1"/>
  <c r="AT129" i="82"/>
  <c r="AU129" i="82" s="1"/>
  <c r="AT134" i="82"/>
  <c r="AU134" i="82" s="1"/>
  <c r="AT137" i="82"/>
  <c r="AU137" i="82" s="1"/>
  <c r="AT142" i="82"/>
  <c r="AU142" i="82" s="1"/>
  <c r="AT145" i="82"/>
  <c r="AU145" i="82" s="1"/>
  <c r="AT150" i="82"/>
  <c r="AU150" i="82" s="1"/>
  <c r="AT153" i="82"/>
  <c r="AU153" i="82" s="1"/>
  <c r="AT158" i="82"/>
  <c r="AU158" i="82" s="1"/>
  <c r="AT161" i="82"/>
  <c r="AU161" i="82" s="1"/>
  <c r="AT166" i="82"/>
  <c r="AU166" i="82" s="1"/>
  <c r="AT169" i="82"/>
  <c r="AU169" i="82" s="1"/>
  <c r="AT174" i="82"/>
  <c r="AU174" i="82" s="1"/>
  <c r="AT177" i="82"/>
  <c r="AU177" i="82" s="1"/>
  <c r="AT182" i="82"/>
  <c r="AU182" i="82" s="1"/>
  <c r="AT198" i="82"/>
  <c r="AU198" i="82" s="1"/>
  <c r="AT201" i="82"/>
  <c r="AU201" i="82" s="1"/>
  <c r="AT206" i="82"/>
  <c r="AU206" i="82" s="1"/>
  <c r="AT279" i="82"/>
  <c r="AU279" i="82" s="1"/>
  <c r="AT267" i="82"/>
  <c r="AU267" i="82" s="1"/>
  <c r="AT259" i="82"/>
  <c r="AU259" i="82" s="1"/>
  <c r="AT247" i="82"/>
  <c r="AU247" i="82" s="1"/>
  <c r="AT239" i="82"/>
  <c r="AU239" i="82" s="1"/>
  <c r="AT217" i="82"/>
  <c r="AU217" i="82" s="1"/>
  <c r="AT165" i="82"/>
  <c r="AU165" i="82" s="1"/>
  <c r="AT5" i="82"/>
  <c r="AU5" i="82" s="1"/>
  <c r="AT284" i="82"/>
  <c r="AU284" i="82" s="1"/>
  <c r="AT280" i="82"/>
  <c r="AU280" i="82" s="1"/>
  <c r="AT276" i="82"/>
  <c r="AU276" i="82" s="1"/>
  <c r="AT272" i="82"/>
  <c r="AU272" i="82" s="1"/>
  <c r="AT268" i="82"/>
  <c r="AU268" i="82" s="1"/>
  <c r="AT264" i="82"/>
  <c r="AU264" i="82" s="1"/>
  <c r="AT260" i="82"/>
  <c r="AU260" i="82" s="1"/>
  <c r="AT256" i="82"/>
  <c r="AU256" i="82" s="1"/>
  <c r="AT252" i="82"/>
  <c r="AU252" i="82" s="1"/>
  <c r="AT248" i="82"/>
  <c r="AU248" i="82" s="1"/>
  <c r="AT244" i="82"/>
  <c r="AU244" i="82" s="1"/>
  <c r="AT240" i="82"/>
  <c r="AU240" i="82" s="1"/>
  <c r="AT237" i="82"/>
  <c r="AU237" i="82" s="1"/>
  <c r="AT230" i="82"/>
  <c r="AU230" i="82" s="1"/>
  <c r="AT227" i="82"/>
  <c r="AU227" i="82" s="1"/>
  <c r="AT224" i="82"/>
  <c r="AU224" i="82" s="1"/>
  <c r="AT221" i="82"/>
  <c r="AU221" i="82" s="1"/>
  <c r="AT214" i="82"/>
  <c r="AU214" i="82" s="1"/>
  <c r="AT210" i="82"/>
  <c r="AU210" i="82" s="1"/>
  <c r="AT204" i="82"/>
  <c r="AU204" i="82" s="1"/>
  <c r="AT199" i="82"/>
  <c r="AU199" i="82" s="1"/>
  <c r="AT183" i="82"/>
  <c r="AU183" i="82" s="1"/>
  <c r="AT172" i="82"/>
  <c r="AU172" i="82" s="1"/>
  <c r="AT167" i="82"/>
  <c r="AU167" i="82" s="1"/>
  <c r="AT156" i="82"/>
  <c r="AU156" i="82" s="1"/>
  <c r="AT151" i="82"/>
  <c r="AU151" i="82" s="1"/>
  <c r="AT140" i="82"/>
  <c r="AU140" i="82" s="1"/>
  <c r="AT135" i="82"/>
  <c r="AU135" i="82" s="1"/>
  <c r="AT124" i="82"/>
  <c r="AU124" i="82" s="1"/>
  <c r="AT119" i="82"/>
  <c r="AU119" i="82" s="1"/>
  <c r="AT108" i="82"/>
  <c r="AU108" i="82" s="1"/>
  <c r="AT103" i="82"/>
  <c r="AU103" i="82" s="1"/>
  <c r="AT92" i="82"/>
  <c r="AU92" i="82" s="1"/>
  <c r="AT87" i="82"/>
  <c r="AU87" i="82" s="1"/>
  <c r="AT76" i="82"/>
  <c r="AU76" i="82" s="1"/>
  <c r="AT71" i="82"/>
  <c r="AU71" i="82" s="1"/>
  <c r="AT64" i="82"/>
  <c r="AU64" i="82" s="1"/>
  <c r="AT56" i="82"/>
  <c r="AU56" i="82" s="1"/>
  <c r="AT48" i="82"/>
  <c r="AU48" i="82" s="1"/>
  <c r="AT40" i="82"/>
  <c r="AU40" i="82" s="1"/>
  <c r="AT28" i="82"/>
  <c r="AU28" i="82" s="1"/>
  <c r="AT12" i="82"/>
  <c r="AU12" i="82" s="1"/>
  <c r="BB271" i="82"/>
  <c r="BC271" i="82" s="1"/>
  <c r="BB242" i="82"/>
  <c r="BC242" i="82" s="1"/>
  <c r="BB178" i="82"/>
  <c r="BC178" i="82" s="1"/>
  <c r="BB126" i="82"/>
  <c r="BC126" i="82" s="1"/>
  <c r="BB75" i="82"/>
  <c r="BC75" i="82" s="1"/>
  <c r="BB12" i="82"/>
  <c r="BC12" i="82" s="1"/>
  <c r="AU281" i="82"/>
  <c r="AK198" i="90"/>
  <c r="AK197" i="90"/>
  <c r="AJ196" i="90"/>
  <c r="AK188" i="90"/>
  <c r="AK187" i="90"/>
  <c r="AJ186" i="90"/>
  <c r="AK178" i="90"/>
  <c r="AK177" i="90"/>
  <c r="AJ176" i="90"/>
  <c r="AK168" i="90"/>
  <c r="AK167" i="90"/>
  <c r="AJ166" i="90"/>
  <c r="AK157" i="90"/>
  <c r="AJ156" i="90"/>
  <c r="AK158" i="90"/>
  <c r="N5" i="81" l="1"/>
  <c r="P5" i="81"/>
  <c r="BC283" i="82"/>
  <c r="BC282" i="82"/>
  <c r="BC281" i="82"/>
  <c r="T92" i="82"/>
  <c r="P84" i="82"/>
  <c r="T84" i="82" s="1"/>
  <c r="P85" i="82"/>
  <c r="T85" i="82" s="1"/>
  <c r="P86" i="82"/>
  <c r="T86" i="82" s="1"/>
  <c r="P87" i="82"/>
  <c r="T87" i="82" s="1"/>
  <c r="P88" i="82"/>
  <c r="T88" i="82" s="1"/>
  <c r="P89" i="82"/>
  <c r="T89" i="82" s="1"/>
  <c r="P90" i="82"/>
  <c r="T90" i="82" s="1"/>
  <c r="P91" i="82"/>
  <c r="T91" i="82" s="1"/>
  <c r="P92" i="82"/>
  <c r="P93" i="82"/>
  <c r="T93" i="82" s="1"/>
  <c r="P94" i="82"/>
  <c r="T94" i="82" s="1"/>
  <c r="P95" i="82"/>
  <c r="T95" i="82" s="1"/>
  <c r="P96" i="82"/>
  <c r="T96" i="82" s="1"/>
  <c r="P97" i="82"/>
  <c r="T97" i="82" s="1"/>
  <c r="P98" i="82"/>
  <c r="T98" i="82" s="1"/>
  <c r="O95" i="82"/>
  <c r="O98" i="82" s="1"/>
  <c r="O94" i="82"/>
  <c r="O97" i="82" s="1"/>
  <c r="O93" i="82"/>
  <c r="O96" i="82" s="1"/>
  <c r="O92" i="82"/>
  <c r="O91" i="82"/>
  <c r="O90" i="82"/>
  <c r="O89" i="82"/>
  <c r="O88" i="82"/>
  <c r="O87" i="82"/>
  <c r="O86" i="82"/>
  <c r="O85" i="82"/>
  <c r="O84" i="82"/>
  <c r="O83" i="82"/>
  <c r="O82" i="82"/>
  <c r="O81" i="82"/>
  <c r="N13" i="81" l="1"/>
  <c r="O12" i="81" s="1"/>
  <c r="H75" i="82"/>
  <c r="H79" i="82"/>
  <c r="D98" i="82"/>
  <c r="C98" i="82"/>
  <c r="H98" i="82" s="1"/>
  <c r="D97" i="82"/>
  <c r="C97" i="82"/>
  <c r="D96" i="82"/>
  <c r="C96" i="82"/>
  <c r="D95" i="82"/>
  <c r="C95" i="82"/>
  <c r="H95" i="82" s="1"/>
  <c r="D94" i="82"/>
  <c r="C94" i="82"/>
  <c r="H94" i="82" s="1"/>
  <c r="D93" i="82"/>
  <c r="C93" i="82"/>
  <c r="D92" i="82"/>
  <c r="C92" i="82"/>
  <c r="D91" i="82"/>
  <c r="C91" i="82"/>
  <c r="H91" i="82" s="1"/>
  <c r="D90" i="82"/>
  <c r="C90" i="82"/>
  <c r="H90" i="82" s="1"/>
  <c r="D89" i="82"/>
  <c r="C89" i="82"/>
  <c r="D88" i="82"/>
  <c r="C88" i="82"/>
  <c r="D87" i="82"/>
  <c r="C87" i="82"/>
  <c r="H87" i="82" s="1"/>
  <c r="C40" i="82"/>
  <c r="C41" i="82"/>
  <c r="J41" i="82" s="1"/>
  <c r="C42" i="82"/>
  <c r="J42" i="82" s="1"/>
  <c r="C43" i="82"/>
  <c r="J43" i="82" s="1"/>
  <c r="C44" i="82"/>
  <c r="C45" i="82"/>
  <c r="J45" i="82" s="1"/>
  <c r="C46" i="82"/>
  <c r="J46" i="82" s="1"/>
  <c r="C47" i="82"/>
  <c r="J47" i="82" s="1"/>
  <c r="C48" i="82"/>
  <c r="C49" i="82"/>
  <c r="J49" i="82" s="1"/>
  <c r="C50" i="82"/>
  <c r="J50" i="82" s="1"/>
  <c r="C51" i="82"/>
  <c r="J51" i="82" s="1"/>
  <c r="C52" i="82"/>
  <c r="C53" i="82"/>
  <c r="J53" i="82" s="1"/>
  <c r="C54" i="82"/>
  <c r="J54" i="82" s="1"/>
  <c r="C55" i="82"/>
  <c r="J55" i="82" s="1"/>
  <c r="C56" i="82"/>
  <c r="C57" i="82"/>
  <c r="J57" i="82" s="1"/>
  <c r="C58" i="82"/>
  <c r="J58" i="82" s="1"/>
  <c r="C59" i="82"/>
  <c r="J59" i="82" s="1"/>
  <c r="C60" i="82"/>
  <c r="C61" i="82"/>
  <c r="J61" i="82" s="1"/>
  <c r="C62" i="82"/>
  <c r="J62" i="82" s="1"/>
  <c r="C63" i="82"/>
  <c r="J63" i="82" s="1"/>
  <c r="C64" i="82"/>
  <c r="C65" i="82"/>
  <c r="J65" i="82" s="1"/>
  <c r="C66" i="82"/>
  <c r="J66" i="82" s="1"/>
  <c r="C67" i="82"/>
  <c r="J67" i="82" s="1"/>
  <c r="C68" i="82"/>
  <c r="C69" i="82"/>
  <c r="J69" i="82" s="1"/>
  <c r="C70" i="82"/>
  <c r="J70" i="82" s="1"/>
  <c r="C71" i="82"/>
  <c r="J71" i="82" s="1"/>
  <c r="C72" i="82"/>
  <c r="C73" i="82"/>
  <c r="J73" i="82" s="1"/>
  <c r="C74" i="82"/>
  <c r="J74" i="82" s="1"/>
  <c r="C75" i="82"/>
  <c r="J75" i="82" s="1"/>
  <c r="C76" i="82"/>
  <c r="C77" i="82"/>
  <c r="J77" i="82" s="1"/>
  <c r="C78" i="82"/>
  <c r="J78" i="82" s="1"/>
  <c r="C79" i="82"/>
  <c r="J79" i="82" s="1"/>
  <c r="C80" i="82"/>
  <c r="C81" i="82"/>
  <c r="J81" i="82" s="1"/>
  <c r="C82" i="82"/>
  <c r="J82" i="82" s="1"/>
  <c r="C83" i="82"/>
  <c r="H83" i="82" s="1"/>
  <c r="C84" i="82"/>
  <c r="C85" i="82"/>
  <c r="H85" i="82" s="1"/>
  <c r="C86" i="82"/>
  <c r="H86" i="82" s="1"/>
  <c r="C39" i="82"/>
  <c r="J39" i="82" s="1"/>
  <c r="D86" i="82"/>
  <c r="D85" i="82"/>
  <c r="D84" i="82"/>
  <c r="AN273" i="82"/>
  <c r="AN274" i="82"/>
  <c r="AN275" i="82"/>
  <c r="AN276" i="82"/>
  <c r="AN277" i="82"/>
  <c r="AN278" i="82"/>
  <c r="AN279" i="82"/>
  <c r="AN280" i="82"/>
  <c r="AN281" i="82"/>
  <c r="AN282" i="82"/>
  <c r="AN283" i="82"/>
  <c r="AN284" i="82"/>
  <c r="AN285" i="82"/>
  <c r="AN286" i="82"/>
  <c r="AN272" i="82"/>
  <c r="AN257" i="82"/>
  <c r="AN258" i="82"/>
  <c r="AN259" i="82"/>
  <c r="AN260" i="82"/>
  <c r="AN261" i="82"/>
  <c r="AN262" i="82"/>
  <c r="AN263" i="82"/>
  <c r="AN264" i="82"/>
  <c r="AN265" i="82"/>
  <c r="AN266" i="82"/>
  <c r="AN267" i="82"/>
  <c r="AN268" i="82"/>
  <c r="AN269" i="82"/>
  <c r="AN270" i="82"/>
  <c r="AN271" i="82"/>
  <c r="AN242" i="82"/>
  <c r="AN243" i="82"/>
  <c r="AN244" i="82"/>
  <c r="AN245" i="82"/>
  <c r="AN246" i="82"/>
  <c r="AN247" i="82"/>
  <c r="AN248" i="82"/>
  <c r="AN249" i="82"/>
  <c r="AN250" i="82"/>
  <c r="AN251" i="82"/>
  <c r="AN252" i="82"/>
  <c r="AN253" i="82"/>
  <c r="AN254" i="82"/>
  <c r="AN255" i="82"/>
  <c r="AN256" i="82"/>
  <c r="AN227" i="82"/>
  <c r="AN228" i="82"/>
  <c r="AN229" i="82"/>
  <c r="AN230" i="82"/>
  <c r="AN231" i="82"/>
  <c r="AN232" i="82"/>
  <c r="AN233" i="82"/>
  <c r="AN234" i="82"/>
  <c r="AN235" i="82"/>
  <c r="AN236" i="82"/>
  <c r="AN237" i="82"/>
  <c r="AN238" i="82"/>
  <c r="AN239" i="82"/>
  <c r="AN240" i="82"/>
  <c r="AN241" i="82"/>
  <c r="AN6" i="82"/>
  <c r="AN7" i="82"/>
  <c r="AN8" i="82"/>
  <c r="AN9" i="82"/>
  <c r="AN10" i="82"/>
  <c r="AN11" i="82"/>
  <c r="AN12" i="82"/>
  <c r="AN13" i="82"/>
  <c r="AN14" i="82"/>
  <c r="AN15" i="82"/>
  <c r="AN16" i="82"/>
  <c r="AN17" i="82"/>
  <c r="AN18" i="82"/>
  <c r="AN19" i="82"/>
  <c r="AN20" i="82"/>
  <c r="AN21" i="82"/>
  <c r="AN22" i="82"/>
  <c r="AN23" i="82"/>
  <c r="AN24" i="82"/>
  <c r="AN25" i="82"/>
  <c r="AN26" i="82"/>
  <c r="AN27" i="82"/>
  <c r="AN28" i="82"/>
  <c r="AN29" i="82"/>
  <c r="AN30" i="82"/>
  <c r="AN31" i="82"/>
  <c r="AN32" i="82"/>
  <c r="AN33" i="82"/>
  <c r="AN34" i="82"/>
  <c r="AN35" i="82"/>
  <c r="AN36" i="82"/>
  <c r="AN37" i="82"/>
  <c r="AN38" i="82"/>
  <c r="AN39" i="82"/>
  <c r="AN40" i="82"/>
  <c r="AN41" i="82"/>
  <c r="AN42" i="82"/>
  <c r="AN43" i="82"/>
  <c r="AN44" i="82"/>
  <c r="AN45" i="82"/>
  <c r="AN46" i="82"/>
  <c r="AN47" i="82"/>
  <c r="AN48" i="82"/>
  <c r="AN49" i="82"/>
  <c r="AN50" i="82"/>
  <c r="AN51" i="82"/>
  <c r="AN52" i="82"/>
  <c r="AN53" i="82"/>
  <c r="AN54" i="82"/>
  <c r="AN55" i="82"/>
  <c r="AN56" i="82"/>
  <c r="AN57" i="82"/>
  <c r="AN58" i="82"/>
  <c r="AN59" i="82"/>
  <c r="AN60" i="82"/>
  <c r="AN61" i="82"/>
  <c r="AN62" i="82"/>
  <c r="AN63" i="82"/>
  <c r="AN64" i="82"/>
  <c r="AN65" i="82"/>
  <c r="AN66" i="82"/>
  <c r="AN67" i="82"/>
  <c r="AN68" i="82"/>
  <c r="AN69" i="82"/>
  <c r="AN70" i="82"/>
  <c r="AN71" i="82"/>
  <c r="AN72" i="82"/>
  <c r="AN73" i="82"/>
  <c r="AN74" i="82"/>
  <c r="AN75" i="82"/>
  <c r="AN76" i="82"/>
  <c r="AN77" i="82"/>
  <c r="AN78" i="82"/>
  <c r="AN79" i="82"/>
  <c r="AN80" i="82"/>
  <c r="AN81" i="82"/>
  <c r="AN82" i="82"/>
  <c r="AN83" i="82"/>
  <c r="AN84" i="82"/>
  <c r="AN85" i="82"/>
  <c r="AN86" i="82"/>
  <c r="AN87" i="82"/>
  <c r="AN88" i="82"/>
  <c r="AN89" i="82"/>
  <c r="AN90" i="82"/>
  <c r="AN91" i="82"/>
  <c r="AN92" i="82"/>
  <c r="AN93" i="82"/>
  <c r="AN94" i="82"/>
  <c r="AN95" i="82"/>
  <c r="AN96" i="82"/>
  <c r="AN97" i="82"/>
  <c r="AN98" i="82"/>
  <c r="AN99" i="82"/>
  <c r="AN100" i="82"/>
  <c r="AN101" i="82"/>
  <c r="AN102" i="82"/>
  <c r="AN103" i="82"/>
  <c r="AN104" i="82"/>
  <c r="AN105" i="82"/>
  <c r="AN106" i="82"/>
  <c r="AN107" i="82"/>
  <c r="AN108" i="82"/>
  <c r="AN109" i="82"/>
  <c r="AN110" i="82"/>
  <c r="AN111" i="82"/>
  <c r="AN112" i="82"/>
  <c r="AN113" i="82"/>
  <c r="AN114" i="82"/>
  <c r="AN115" i="82"/>
  <c r="AN116" i="82"/>
  <c r="AN117" i="82"/>
  <c r="AN118" i="82"/>
  <c r="AN119" i="82"/>
  <c r="AN120" i="82"/>
  <c r="AN121" i="82"/>
  <c r="AN122" i="82"/>
  <c r="AN123" i="82"/>
  <c r="AN124" i="82"/>
  <c r="AN125" i="82"/>
  <c r="AN126" i="82"/>
  <c r="AN127" i="82"/>
  <c r="AN128" i="82"/>
  <c r="AN129" i="82"/>
  <c r="AN130" i="82"/>
  <c r="AN131" i="82"/>
  <c r="AN132" i="82"/>
  <c r="AN133" i="82"/>
  <c r="AN134" i="82"/>
  <c r="AN135" i="82"/>
  <c r="AN136" i="82"/>
  <c r="AN137" i="82"/>
  <c r="AN138" i="82"/>
  <c r="AN139" i="82"/>
  <c r="AN140" i="82"/>
  <c r="AN141" i="82"/>
  <c r="AN142" i="82"/>
  <c r="AN143" i="82"/>
  <c r="AN144" i="82"/>
  <c r="AN145" i="82"/>
  <c r="AN146" i="82"/>
  <c r="AN147" i="82"/>
  <c r="AN148" i="82"/>
  <c r="AN149" i="82"/>
  <c r="AN150" i="82"/>
  <c r="AN151" i="82"/>
  <c r="AN152" i="82"/>
  <c r="AN153" i="82"/>
  <c r="AN154" i="82"/>
  <c r="AN155" i="82"/>
  <c r="AN156" i="82"/>
  <c r="AN157" i="82"/>
  <c r="AN158" i="82"/>
  <c r="AN159" i="82"/>
  <c r="AN160" i="82"/>
  <c r="AN161" i="82"/>
  <c r="AN162" i="82"/>
  <c r="AN163" i="82"/>
  <c r="AN164" i="82"/>
  <c r="AN165" i="82"/>
  <c r="AN166" i="82"/>
  <c r="AN167" i="82"/>
  <c r="AN168" i="82"/>
  <c r="AN169" i="82"/>
  <c r="AN170" i="82"/>
  <c r="AN171" i="82"/>
  <c r="AN172" i="82"/>
  <c r="AN173" i="82"/>
  <c r="AN174" i="82"/>
  <c r="AN175" i="82"/>
  <c r="AN176" i="82"/>
  <c r="AN177" i="82"/>
  <c r="AN178" i="82"/>
  <c r="AN179" i="82"/>
  <c r="AN180" i="82"/>
  <c r="AN181" i="82"/>
  <c r="AN182" i="82"/>
  <c r="AN183" i="82"/>
  <c r="AN184" i="82"/>
  <c r="AN185" i="82"/>
  <c r="AN186" i="82"/>
  <c r="AN187" i="82"/>
  <c r="AN188" i="82"/>
  <c r="AN189" i="82"/>
  <c r="AN190" i="82"/>
  <c r="AN191" i="82"/>
  <c r="AN192" i="82"/>
  <c r="AN193" i="82"/>
  <c r="AN194" i="82"/>
  <c r="AN195" i="82"/>
  <c r="AN196" i="82"/>
  <c r="AN197" i="82"/>
  <c r="AN198" i="82"/>
  <c r="AN199" i="82"/>
  <c r="AN200" i="82"/>
  <c r="AN201" i="82"/>
  <c r="AN202" i="82"/>
  <c r="AN203" i="82"/>
  <c r="AN204" i="82"/>
  <c r="AN205" i="82"/>
  <c r="AN206" i="82"/>
  <c r="AN207" i="82"/>
  <c r="AN208" i="82"/>
  <c r="AN209" i="82"/>
  <c r="AN210" i="82"/>
  <c r="AN211" i="82"/>
  <c r="AN212" i="82"/>
  <c r="AN213" i="82"/>
  <c r="AN214" i="82"/>
  <c r="AN215" i="82"/>
  <c r="AN216" i="82"/>
  <c r="AN217" i="82"/>
  <c r="AN218" i="82"/>
  <c r="AN219" i="82"/>
  <c r="AN220" i="82"/>
  <c r="AN221" i="82"/>
  <c r="AN222" i="82"/>
  <c r="AN223" i="82"/>
  <c r="AN224" i="82"/>
  <c r="AN225" i="82"/>
  <c r="AN226" i="82"/>
  <c r="AN5" i="82"/>
  <c r="C19" i="88"/>
  <c r="D19" i="88" s="1"/>
  <c r="C20" i="88"/>
  <c r="D20" i="88" s="1"/>
  <c r="C21" i="88"/>
  <c r="D21" i="88" s="1"/>
  <c r="C22" i="88"/>
  <c r="D22" i="88" s="1"/>
  <c r="C23" i="88"/>
  <c r="D23" i="88" s="1"/>
  <c r="H71" i="82" l="1"/>
  <c r="H67" i="82"/>
  <c r="H63" i="82"/>
  <c r="H59" i="82"/>
  <c r="H55" i="82"/>
  <c r="H51" i="82"/>
  <c r="H47" i="82"/>
  <c r="H43" i="82"/>
  <c r="R84" i="82"/>
  <c r="J84" i="82"/>
  <c r="H84" i="82"/>
  <c r="J80" i="82"/>
  <c r="H80" i="82"/>
  <c r="J76" i="82"/>
  <c r="H76" i="82"/>
  <c r="J72" i="82"/>
  <c r="H72" i="82"/>
  <c r="J68" i="82"/>
  <c r="H68" i="82"/>
  <c r="J64" i="82"/>
  <c r="H64" i="82"/>
  <c r="J60" i="82"/>
  <c r="H60" i="82"/>
  <c r="J56" i="82"/>
  <c r="H56" i="82"/>
  <c r="J52" i="82"/>
  <c r="H52" i="82"/>
  <c r="J48" i="82"/>
  <c r="H48" i="82"/>
  <c r="J44" i="82"/>
  <c r="H44" i="82"/>
  <c r="J40" i="82"/>
  <c r="H40" i="82"/>
  <c r="R83" i="82"/>
  <c r="J83" i="82"/>
  <c r="R87" i="82"/>
  <c r="J87" i="82"/>
  <c r="R89" i="82"/>
  <c r="J89" i="82"/>
  <c r="R91" i="82"/>
  <c r="J91" i="82"/>
  <c r="R93" i="82"/>
  <c r="J93" i="82"/>
  <c r="R95" i="82"/>
  <c r="J95" i="82"/>
  <c r="R97" i="82"/>
  <c r="J97" i="82"/>
  <c r="H82" i="82"/>
  <c r="H78" i="82"/>
  <c r="H74" i="82"/>
  <c r="H70" i="82"/>
  <c r="H66" i="82"/>
  <c r="H62" i="82"/>
  <c r="H58" i="82"/>
  <c r="H54" i="82"/>
  <c r="H50" i="82"/>
  <c r="H46" i="82"/>
  <c r="H42" i="82"/>
  <c r="R86" i="82"/>
  <c r="J86" i="82"/>
  <c r="H97" i="82"/>
  <c r="H93" i="82"/>
  <c r="H89" i="82"/>
  <c r="H81" i="82"/>
  <c r="H77" i="82"/>
  <c r="H73" i="82"/>
  <c r="H69" i="82"/>
  <c r="H65" i="82"/>
  <c r="H61" i="82"/>
  <c r="H57" i="82"/>
  <c r="H53" i="82"/>
  <c r="H49" i="82"/>
  <c r="H45" i="82"/>
  <c r="H41" i="82"/>
  <c r="R85" i="82"/>
  <c r="J85" i="82"/>
  <c r="J88" i="82"/>
  <c r="R88" i="82"/>
  <c r="R90" i="82"/>
  <c r="J90" i="82"/>
  <c r="J92" i="82"/>
  <c r="R92" i="82"/>
  <c r="R94" i="82"/>
  <c r="J94" i="82"/>
  <c r="R96" i="82"/>
  <c r="J96" i="82"/>
  <c r="R98" i="82"/>
  <c r="J98" i="82"/>
  <c r="H96" i="82"/>
  <c r="H92" i="82"/>
  <c r="H88" i="82"/>
  <c r="H39" i="82"/>
  <c r="J39" i="90"/>
  <c r="K39" i="90" s="1"/>
  <c r="L39" i="90"/>
  <c r="M39" i="90"/>
  <c r="J40" i="90"/>
  <c r="K40" i="90" s="1"/>
  <c r="L40" i="90"/>
  <c r="M40" i="90"/>
  <c r="J41" i="90"/>
  <c r="K41" i="90" s="1"/>
  <c r="L41" i="90"/>
  <c r="M41" i="90"/>
  <c r="J42" i="90"/>
  <c r="K42" i="90" s="1"/>
  <c r="L42" i="90"/>
  <c r="M42" i="90"/>
  <c r="J43" i="90"/>
  <c r="K43" i="90" s="1"/>
  <c r="L43" i="90"/>
  <c r="M43" i="90"/>
  <c r="J44" i="90"/>
  <c r="K44" i="90" s="1"/>
  <c r="L44" i="90"/>
  <c r="M44" i="90"/>
  <c r="J45" i="90"/>
  <c r="K45" i="90" s="1"/>
  <c r="L45" i="90"/>
  <c r="M45" i="90"/>
  <c r="J46" i="90"/>
  <c r="K46" i="90" s="1"/>
  <c r="L46" i="90"/>
  <c r="M46" i="90"/>
  <c r="J47" i="90"/>
  <c r="K47" i="90" s="1"/>
  <c r="L47" i="90"/>
  <c r="M47" i="90"/>
  <c r="J48" i="90"/>
  <c r="K48" i="90" s="1"/>
  <c r="L48" i="90"/>
  <c r="M48" i="90"/>
  <c r="J49" i="90"/>
  <c r="K49" i="90" s="1"/>
  <c r="L49" i="90"/>
  <c r="M49" i="90"/>
  <c r="J50" i="90"/>
  <c r="K50" i="90" s="1"/>
  <c r="L50" i="90"/>
  <c r="M50" i="90"/>
  <c r="J51" i="90"/>
  <c r="K51" i="90" s="1"/>
  <c r="L51" i="90"/>
  <c r="M51" i="90"/>
  <c r="J52" i="90"/>
  <c r="K52" i="90" s="1"/>
  <c r="L52" i="90"/>
  <c r="M52" i="90"/>
  <c r="J53" i="90"/>
  <c r="K53" i="90" s="1"/>
  <c r="L53" i="90"/>
  <c r="M53" i="90"/>
  <c r="J54" i="90"/>
  <c r="K54" i="90" s="1"/>
  <c r="L54" i="90"/>
  <c r="M54" i="90"/>
  <c r="J55" i="90"/>
  <c r="K55" i="90" s="1"/>
  <c r="L55" i="90"/>
  <c r="M55" i="90"/>
  <c r="J56" i="90"/>
  <c r="K56" i="90" s="1"/>
  <c r="L56" i="90"/>
  <c r="M56" i="90"/>
  <c r="J57" i="90"/>
  <c r="K57" i="90"/>
  <c r="L57" i="90"/>
  <c r="M57" i="90"/>
  <c r="J58" i="90"/>
  <c r="K58" i="90" s="1"/>
  <c r="L58" i="90"/>
  <c r="M58" i="90"/>
  <c r="J59" i="90"/>
  <c r="K59" i="90" s="1"/>
  <c r="L59" i="90"/>
  <c r="M59" i="90"/>
  <c r="J60" i="90"/>
  <c r="K60" i="90" s="1"/>
  <c r="L60" i="90"/>
  <c r="M60" i="90"/>
  <c r="J61" i="90"/>
  <c r="K61" i="90" s="1"/>
  <c r="L61" i="90"/>
  <c r="M61" i="90"/>
  <c r="J62" i="90"/>
  <c r="K62" i="90" s="1"/>
  <c r="L62" i="90"/>
  <c r="M62" i="90"/>
  <c r="J63" i="90"/>
  <c r="K63" i="90" s="1"/>
  <c r="L63" i="90"/>
  <c r="M63" i="90"/>
  <c r="J64" i="90"/>
  <c r="K64" i="90" s="1"/>
  <c r="L64" i="90"/>
  <c r="M64" i="90"/>
  <c r="J65" i="90"/>
  <c r="K65" i="90" s="1"/>
  <c r="L65" i="90"/>
  <c r="M65" i="90"/>
  <c r="J66" i="90"/>
  <c r="K66" i="90" s="1"/>
  <c r="L66" i="90"/>
  <c r="M66" i="90"/>
  <c r="J67" i="90"/>
  <c r="K67" i="90" s="1"/>
  <c r="L67" i="90"/>
  <c r="M67" i="90"/>
  <c r="J68" i="90"/>
  <c r="K68" i="90" s="1"/>
  <c r="L68" i="90"/>
  <c r="M68" i="90"/>
  <c r="J69" i="90"/>
  <c r="K69" i="90" s="1"/>
  <c r="L69" i="90"/>
  <c r="M69" i="90"/>
  <c r="J70" i="90"/>
  <c r="K70" i="90" s="1"/>
  <c r="L70" i="90"/>
  <c r="M70" i="90"/>
  <c r="J71" i="90"/>
  <c r="K71" i="90" s="1"/>
  <c r="L71" i="90"/>
  <c r="M71" i="90"/>
  <c r="J72" i="90"/>
  <c r="K72" i="90" s="1"/>
  <c r="L72" i="90"/>
  <c r="M72" i="90"/>
  <c r="J73" i="90"/>
  <c r="K73" i="90" s="1"/>
  <c r="L73" i="90"/>
  <c r="M73" i="90"/>
  <c r="J74" i="90"/>
  <c r="K74" i="90" s="1"/>
  <c r="L74" i="90"/>
  <c r="M74" i="90"/>
  <c r="J75" i="90"/>
  <c r="K75" i="90" s="1"/>
  <c r="L75" i="90"/>
  <c r="M75" i="90"/>
  <c r="J76" i="90"/>
  <c r="K76" i="90" s="1"/>
  <c r="L76" i="90"/>
  <c r="M76" i="90"/>
  <c r="J77" i="90"/>
  <c r="K77" i="90" s="1"/>
  <c r="L77" i="90"/>
  <c r="M77" i="90"/>
  <c r="J78" i="90"/>
  <c r="K78" i="90" s="1"/>
  <c r="L78" i="90"/>
  <c r="M78" i="90"/>
  <c r="J79" i="90"/>
  <c r="K79" i="90" s="1"/>
  <c r="L79" i="90"/>
  <c r="M79" i="90"/>
  <c r="J80" i="90"/>
  <c r="K80" i="90" s="1"/>
  <c r="L80" i="90"/>
  <c r="M80" i="90"/>
  <c r="J81" i="90"/>
  <c r="K81" i="90" s="1"/>
  <c r="L81" i="90"/>
  <c r="M81" i="90"/>
  <c r="J82" i="90"/>
  <c r="K82" i="90" s="1"/>
  <c r="L82" i="90"/>
  <c r="M82" i="90"/>
  <c r="J83" i="90"/>
  <c r="K83" i="90" s="1"/>
  <c r="L83" i="90"/>
  <c r="M83" i="90"/>
  <c r="J84" i="90"/>
  <c r="K84" i="90" s="1"/>
  <c r="L84" i="90"/>
  <c r="M84" i="90"/>
  <c r="J85" i="90"/>
  <c r="K85" i="90" s="1"/>
  <c r="L85" i="90"/>
  <c r="M85" i="90"/>
  <c r="J86" i="90"/>
  <c r="K86" i="90" s="1"/>
  <c r="L86" i="90"/>
  <c r="M86" i="90"/>
  <c r="J87" i="90"/>
  <c r="K87" i="90" s="1"/>
  <c r="L87" i="90"/>
  <c r="M87" i="90"/>
  <c r="J88" i="90"/>
  <c r="K88" i="90" s="1"/>
  <c r="L88" i="90"/>
  <c r="M88" i="90"/>
  <c r="J89" i="90"/>
  <c r="K89" i="90" s="1"/>
  <c r="L89" i="90"/>
  <c r="M89" i="90"/>
  <c r="J90" i="90"/>
  <c r="K90" i="90" s="1"/>
  <c r="L90" i="90"/>
  <c r="M90" i="90"/>
  <c r="J91" i="90"/>
  <c r="K91" i="90" s="1"/>
  <c r="L91" i="90"/>
  <c r="M91" i="90"/>
  <c r="J92" i="90"/>
  <c r="K92" i="90" s="1"/>
  <c r="L92" i="90"/>
  <c r="M92" i="90"/>
  <c r="J93" i="90"/>
  <c r="K93" i="90" s="1"/>
  <c r="L93" i="90"/>
  <c r="M93" i="90"/>
  <c r="J94" i="90"/>
  <c r="K94" i="90" s="1"/>
  <c r="L94" i="90"/>
  <c r="M94" i="90"/>
  <c r="J95" i="90"/>
  <c r="K95" i="90" s="1"/>
  <c r="L95" i="90"/>
  <c r="M95" i="90"/>
  <c r="J96" i="90"/>
  <c r="K96" i="90" s="1"/>
  <c r="L96" i="90"/>
  <c r="M96" i="90"/>
  <c r="J97" i="90"/>
  <c r="K97" i="90" s="1"/>
  <c r="L97" i="90"/>
  <c r="M97" i="90"/>
  <c r="J98" i="90"/>
  <c r="K98" i="90" s="1"/>
  <c r="L98" i="90"/>
  <c r="M98" i="90"/>
  <c r="J99" i="90"/>
  <c r="K99" i="90" s="1"/>
  <c r="L99" i="90"/>
  <c r="M99" i="90"/>
  <c r="J100" i="90"/>
  <c r="K100" i="90" s="1"/>
  <c r="L100" i="90"/>
  <c r="M100" i="90"/>
  <c r="J101" i="90"/>
  <c r="K101" i="90" s="1"/>
  <c r="L101" i="90"/>
  <c r="M101" i="90"/>
  <c r="J102" i="90"/>
  <c r="K102" i="90"/>
  <c r="L102" i="90"/>
  <c r="M102" i="90"/>
  <c r="J103" i="90"/>
  <c r="K103" i="90" s="1"/>
  <c r="L103" i="90"/>
  <c r="M103" i="90"/>
  <c r="J104" i="90"/>
  <c r="K104" i="90" s="1"/>
  <c r="L104" i="90"/>
  <c r="M104" i="90"/>
  <c r="J105" i="90"/>
  <c r="K105" i="90" s="1"/>
  <c r="L105" i="90"/>
  <c r="M105" i="90"/>
  <c r="J106" i="90"/>
  <c r="K106" i="90" s="1"/>
  <c r="L106" i="90"/>
  <c r="M106" i="90"/>
  <c r="J107" i="90"/>
  <c r="K107" i="90" s="1"/>
  <c r="L107" i="90"/>
  <c r="M107" i="90"/>
  <c r="J108" i="90"/>
  <c r="K108" i="90" s="1"/>
  <c r="L108" i="90"/>
  <c r="M108" i="90"/>
  <c r="J109" i="90"/>
  <c r="K109" i="90" s="1"/>
  <c r="L109" i="90"/>
  <c r="M109" i="90"/>
  <c r="J110" i="90"/>
  <c r="K110" i="90" s="1"/>
  <c r="L110" i="90"/>
  <c r="M110" i="90"/>
  <c r="J111" i="90"/>
  <c r="K111" i="90"/>
  <c r="L111" i="90"/>
  <c r="M111" i="90"/>
  <c r="J112" i="90"/>
  <c r="K112" i="90" s="1"/>
  <c r="L112" i="90"/>
  <c r="M112" i="90"/>
  <c r="J113" i="90"/>
  <c r="K113" i="90" s="1"/>
  <c r="L113" i="90"/>
  <c r="M113" i="90"/>
  <c r="J114" i="90"/>
  <c r="K114" i="90" s="1"/>
  <c r="L114" i="90"/>
  <c r="M114" i="90"/>
  <c r="J115" i="90"/>
  <c r="K115" i="90" s="1"/>
  <c r="L115" i="90"/>
  <c r="M115" i="90"/>
  <c r="J116" i="90"/>
  <c r="K116" i="90" s="1"/>
  <c r="L116" i="90"/>
  <c r="M116" i="90"/>
  <c r="J117" i="90"/>
  <c r="K117" i="90" s="1"/>
  <c r="L117" i="90"/>
  <c r="M117" i="90"/>
  <c r="J118" i="90"/>
  <c r="K118" i="90" s="1"/>
  <c r="L118" i="90"/>
  <c r="M118" i="90"/>
  <c r="J119" i="90"/>
  <c r="K119" i="90" s="1"/>
  <c r="L119" i="90"/>
  <c r="M119" i="90"/>
  <c r="J120" i="90"/>
  <c r="K120" i="90" s="1"/>
  <c r="L120" i="90"/>
  <c r="M120" i="90"/>
  <c r="J121" i="90"/>
  <c r="K121" i="90" s="1"/>
  <c r="L121" i="90"/>
  <c r="M121" i="90"/>
  <c r="J122" i="90"/>
  <c r="K122" i="90" s="1"/>
  <c r="L122" i="90"/>
  <c r="M122" i="90"/>
  <c r="J123" i="90"/>
  <c r="K123" i="90" s="1"/>
  <c r="L123" i="90"/>
  <c r="M123" i="90"/>
  <c r="J124" i="90"/>
  <c r="K124" i="90" s="1"/>
  <c r="L124" i="90"/>
  <c r="M124" i="90"/>
  <c r="J125" i="90"/>
  <c r="K125" i="90" s="1"/>
  <c r="L125" i="90"/>
  <c r="M125" i="90"/>
  <c r="J126" i="90"/>
  <c r="K126" i="90" s="1"/>
  <c r="L126" i="90"/>
  <c r="M126" i="90"/>
  <c r="J127" i="90"/>
  <c r="K127" i="90" s="1"/>
  <c r="L127" i="90"/>
  <c r="M127" i="90"/>
  <c r="J128" i="90"/>
  <c r="K128" i="90" s="1"/>
  <c r="L128" i="90"/>
  <c r="M128" i="90"/>
  <c r="J129" i="90"/>
  <c r="K129" i="90" s="1"/>
  <c r="L129" i="90"/>
  <c r="M129" i="90"/>
  <c r="J130" i="90"/>
  <c r="K130" i="90" s="1"/>
  <c r="L130" i="90"/>
  <c r="M130" i="90"/>
  <c r="J131" i="90"/>
  <c r="K131" i="90" s="1"/>
  <c r="L131" i="90"/>
  <c r="M131" i="90"/>
  <c r="J132" i="90"/>
  <c r="K132" i="90" s="1"/>
  <c r="L132" i="90"/>
  <c r="M132" i="90"/>
  <c r="J133" i="90"/>
  <c r="K133" i="90" s="1"/>
  <c r="L133" i="90"/>
  <c r="M133" i="90"/>
  <c r="J134" i="90"/>
  <c r="K134" i="90" s="1"/>
  <c r="L134" i="90"/>
  <c r="M134" i="90"/>
  <c r="J135" i="90"/>
  <c r="K135" i="90" s="1"/>
  <c r="L135" i="90"/>
  <c r="M135" i="90"/>
  <c r="J136" i="90"/>
  <c r="K136" i="90" s="1"/>
  <c r="L136" i="90"/>
  <c r="M136" i="90"/>
  <c r="J137" i="90"/>
  <c r="K137" i="90" s="1"/>
  <c r="L137" i="90"/>
  <c r="M137" i="90"/>
  <c r="J138" i="90"/>
  <c r="K138" i="90" s="1"/>
  <c r="L138" i="90"/>
  <c r="M138" i="90"/>
  <c r="J139" i="90"/>
  <c r="K139" i="90" s="1"/>
  <c r="L139" i="90"/>
  <c r="M139" i="90"/>
  <c r="J140" i="90"/>
  <c r="K140" i="90" s="1"/>
  <c r="L140" i="90"/>
  <c r="M140" i="90"/>
  <c r="J141" i="90"/>
  <c r="K141" i="90" s="1"/>
  <c r="L141" i="90"/>
  <c r="M141" i="90"/>
  <c r="J142" i="90"/>
  <c r="K142" i="90" s="1"/>
  <c r="L142" i="90"/>
  <c r="M142" i="90"/>
  <c r="J143" i="90"/>
  <c r="K143" i="90" s="1"/>
  <c r="L143" i="90"/>
  <c r="M143" i="90"/>
  <c r="J144" i="90"/>
  <c r="K144" i="90" s="1"/>
  <c r="L144" i="90"/>
  <c r="M144" i="90"/>
  <c r="J145" i="90"/>
  <c r="K145" i="90" s="1"/>
  <c r="L145" i="90"/>
  <c r="M145" i="90"/>
  <c r="J146" i="90"/>
  <c r="K146" i="90" s="1"/>
  <c r="L146" i="90"/>
  <c r="M146" i="90"/>
  <c r="J147" i="90"/>
  <c r="K147" i="90" s="1"/>
  <c r="L147" i="90"/>
  <c r="M147" i="90"/>
  <c r="J148" i="90"/>
  <c r="K148" i="90" s="1"/>
  <c r="L148" i="90"/>
  <c r="M148" i="90"/>
  <c r="J149" i="90"/>
  <c r="K149" i="90" s="1"/>
  <c r="L149" i="90"/>
  <c r="M149" i="90"/>
  <c r="J150" i="90"/>
  <c r="K150" i="90" s="1"/>
  <c r="L150" i="90"/>
  <c r="M150" i="90"/>
  <c r="J151" i="90"/>
  <c r="K151" i="90" s="1"/>
  <c r="L151" i="90"/>
  <c r="M151" i="90"/>
  <c r="J152" i="90"/>
  <c r="K152" i="90" s="1"/>
  <c r="L152" i="90"/>
  <c r="M152" i="90"/>
  <c r="J153" i="90"/>
  <c r="K153" i="90" s="1"/>
  <c r="L153" i="90"/>
  <c r="M153" i="90"/>
  <c r="J154" i="90"/>
  <c r="K154" i="90" s="1"/>
  <c r="L154" i="90"/>
  <c r="M154" i="90"/>
  <c r="J155" i="90"/>
  <c r="K155" i="90" s="1"/>
  <c r="L155" i="90"/>
  <c r="M155" i="90"/>
  <c r="J156" i="90"/>
  <c r="K156" i="90" s="1"/>
  <c r="L156" i="90"/>
  <c r="M156" i="90"/>
  <c r="J157" i="90"/>
  <c r="K157" i="90" s="1"/>
  <c r="L157" i="90"/>
  <c r="M157" i="90"/>
  <c r="J158" i="90"/>
  <c r="K158" i="90" s="1"/>
  <c r="L158" i="90"/>
  <c r="M158" i="90"/>
  <c r="J159" i="90"/>
  <c r="K159" i="90" s="1"/>
  <c r="L159" i="90"/>
  <c r="M159" i="90"/>
  <c r="J160" i="90"/>
  <c r="K160" i="90" s="1"/>
  <c r="L160" i="90"/>
  <c r="M160" i="90"/>
  <c r="J161" i="90"/>
  <c r="K161" i="90" s="1"/>
  <c r="L161" i="90"/>
  <c r="M161" i="90"/>
  <c r="J162" i="90"/>
  <c r="K162" i="90" s="1"/>
  <c r="L162" i="90"/>
  <c r="M162" i="90"/>
  <c r="J163" i="90"/>
  <c r="K163" i="90" s="1"/>
  <c r="L163" i="90"/>
  <c r="M163" i="90"/>
  <c r="J164" i="90"/>
  <c r="K164" i="90" s="1"/>
  <c r="L164" i="90"/>
  <c r="M164" i="90"/>
  <c r="J165" i="90"/>
  <c r="K165" i="90" s="1"/>
  <c r="L165" i="90"/>
  <c r="M165" i="90"/>
  <c r="J166" i="90"/>
  <c r="K166" i="90" s="1"/>
  <c r="L166" i="90"/>
  <c r="M166" i="90"/>
  <c r="J167" i="90"/>
  <c r="K167" i="90" s="1"/>
  <c r="L167" i="90"/>
  <c r="M167" i="90"/>
  <c r="J168" i="90"/>
  <c r="K168" i="90" s="1"/>
  <c r="L168" i="90"/>
  <c r="M168" i="90"/>
  <c r="J169" i="90"/>
  <c r="K169" i="90" s="1"/>
  <c r="L169" i="90"/>
  <c r="M169" i="90"/>
  <c r="J170" i="90"/>
  <c r="K170" i="90" s="1"/>
  <c r="L170" i="90"/>
  <c r="M170" i="90"/>
  <c r="J171" i="90"/>
  <c r="K171" i="90" s="1"/>
  <c r="L171" i="90"/>
  <c r="M171" i="90"/>
  <c r="J172" i="90"/>
  <c r="K172" i="90" s="1"/>
  <c r="L172" i="90"/>
  <c r="M172" i="90"/>
  <c r="J173" i="90"/>
  <c r="K173" i="90" s="1"/>
  <c r="L173" i="90"/>
  <c r="M173" i="90"/>
  <c r="J174" i="90"/>
  <c r="K174" i="90" s="1"/>
  <c r="L174" i="90"/>
  <c r="M174" i="90"/>
  <c r="J175" i="90"/>
  <c r="K175" i="90" s="1"/>
  <c r="L175" i="90"/>
  <c r="M175" i="90"/>
  <c r="J176" i="90"/>
  <c r="K176" i="90" s="1"/>
  <c r="L176" i="90"/>
  <c r="M176" i="90"/>
  <c r="J177" i="90"/>
  <c r="K177" i="90" s="1"/>
  <c r="L177" i="90"/>
  <c r="M177" i="90"/>
  <c r="J178" i="90"/>
  <c r="K178" i="90" s="1"/>
  <c r="L178" i="90"/>
  <c r="M178" i="90"/>
  <c r="J179" i="90"/>
  <c r="K179" i="90" s="1"/>
  <c r="L179" i="90"/>
  <c r="M179" i="90"/>
  <c r="J180" i="90"/>
  <c r="K180" i="90" s="1"/>
  <c r="L180" i="90"/>
  <c r="M180" i="90"/>
  <c r="J181" i="90"/>
  <c r="K181" i="90" s="1"/>
  <c r="L181" i="90"/>
  <c r="M181" i="90"/>
  <c r="J182" i="90"/>
  <c r="K182" i="90" s="1"/>
  <c r="L182" i="90"/>
  <c r="M182" i="90"/>
  <c r="J183" i="90"/>
  <c r="K183" i="90" s="1"/>
  <c r="L183" i="90"/>
  <c r="M183" i="90"/>
  <c r="J184" i="90"/>
  <c r="K184" i="90" s="1"/>
  <c r="L184" i="90"/>
  <c r="M184" i="90"/>
  <c r="J185" i="90"/>
  <c r="K185" i="90" s="1"/>
  <c r="L185" i="90"/>
  <c r="M185" i="90"/>
  <c r="J186" i="90"/>
  <c r="K186" i="90" s="1"/>
  <c r="L186" i="90"/>
  <c r="M186" i="90"/>
  <c r="J187" i="90"/>
  <c r="K187" i="90" s="1"/>
  <c r="L187" i="90"/>
  <c r="M187" i="90"/>
  <c r="J188" i="90"/>
  <c r="K188" i="90" s="1"/>
  <c r="L188" i="90"/>
  <c r="M188" i="90"/>
  <c r="J189" i="90"/>
  <c r="K189" i="90" s="1"/>
  <c r="L189" i="90"/>
  <c r="M189" i="90"/>
  <c r="J190" i="90"/>
  <c r="K190" i="90" s="1"/>
  <c r="L190" i="90"/>
  <c r="M190" i="90"/>
  <c r="J191" i="90"/>
  <c r="K191" i="90" s="1"/>
  <c r="L191" i="90"/>
  <c r="M191" i="90"/>
  <c r="J192" i="90"/>
  <c r="K192" i="90" s="1"/>
  <c r="L192" i="90"/>
  <c r="M192" i="90"/>
  <c r="J193" i="90"/>
  <c r="K193" i="90" s="1"/>
  <c r="L193" i="90"/>
  <c r="M193" i="90"/>
  <c r="J194" i="90"/>
  <c r="K194" i="90" s="1"/>
  <c r="L194" i="90"/>
  <c r="M194" i="90"/>
  <c r="J195" i="90"/>
  <c r="K195" i="90" s="1"/>
  <c r="L195" i="90"/>
  <c r="M195" i="90"/>
  <c r="J196" i="90"/>
  <c r="K196" i="90" s="1"/>
  <c r="L196" i="90"/>
  <c r="M196" i="90"/>
  <c r="J197" i="90"/>
  <c r="K197" i="90" s="1"/>
  <c r="L197" i="90"/>
  <c r="M197" i="90"/>
  <c r="J198" i="90"/>
  <c r="K198" i="90" s="1"/>
  <c r="L198" i="90"/>
  <c r="M198" i="90"/>
  <c r="J199" i="90"/>
  <c r="K199" i="90" s="1"/>
  <c r="L199" i="90"/>
  <c r="M199" i="90"/>
  <c r="J200" i="90"/>
  <c r="K200" i="90" s="1"/>
  <c r="L200" i="90"/>
  <c r="M200" i="90"/>
  <c r="J201" i="90"/>
  <c r="K201" i="90" s="1"/>
  <c r="L201" i="90"/>
  <c r="M201" i="90"/>
  <c r="J202" i="90"/>
  <c r="K202" i="90" s="1"/>
  <c r="L202" i="90"/>
  <c r="M202" i="90"/>
  <c r="J203" i="90"/>
  <c r="K203" i="90" s="1"/>
  <c r="L203" i="90"/>
  <c r="M203" i="90"/>
  <c r="J204" i="90"/>
  <c r="K204" i="90" s="1"/>
  <c r="L204" i="90"/>
  <c r="M204" i="90"/>
  <c r="J205" i="90"/>
  <c r="K205" i="90" s="1"/>
  <c r="L205" i="90"/>
  <c r="M205" i="90"/>
  <c r="J206" i="90"/>
  <c r="K206" i="90" s="1"/>
  <c r="L206" i="90"/>
  <c r="M206" i="90"/>
  <c r="J207" i="90"/>
  <c r="K207" i="90" s="1"/>
  <c r="L207" i="90"/>
  <c r="M207" i="90"/>
  <c r="J208" i="90"/>
  <c r="K208" i="90" s="1"/>
  <c r="L208" i="90"/>
  <c r="M208" i="90"/>
  <c r="J209" i="90"/>
  <c r="K209" i="90" s="1"/>
  <c r="L209" i="90"/>
  <c r="M209" i="90"/>
  <c r="J210" i="90"/>
  <c r="K210" i="90" s="1"/>
  <c r="L210" i="90"/>
  <c r="M210" i="90"/>
  <c r="J211" i="90"/>
  <c r="K211" i="90" s="1"/>
  <c r="L211" i="90"/>
  <c r="M211" i="90"/>
  <c r="J212" i="90"/>
  <c r="K212" i="90" s="1"/>
  <c r="L212" i="90"/>
  <c r="M212" i="90"/>
  <c r="J213" i="90"/>
  <c r="K213" i="90" s="1"/>
  <c r="L213" i="90"/>
  <c r="M213" i="90"/>
  <c r="J214" i="90"/>
  <c r="K214" i="90" s="1"/>
  <c r="L214" i="90"/>
  <c r="M214" i="90"/>
  <c r="J215" i="90"/>
  <c r="K215" i="90" s="1"/>
  <c r="L215" i="90"/>
  <c r="M215" i="90"/>
  <c r="J216" i="90"/>
  <c r="K216" i="90" s="1"/>
  <c r="L216" i="90"/>
  <c r="M216" i="90"/>
  <c r="J217" i="90"/>
  <c r="K217" i="90" s="1"/>
  <c r="L217" i="90"/>
  <c r="M217" i="90"/>
  <c r="J218" i="90"/>
  <c r="K218" i="90" s="1"/>
  <c r="L218" i="90"/>
  <c r="M218" i="90"/>
  <c r="J219" i="90"/>
  <c r="K219" i="90" s="1"/>
  <c r="L219" i="90"/>
  <c r="M219" i="90"/>
  <c r="J220" i="90"/>
  <c r="K220" i="90" s="1"/>
  <c r="L220" i="90"/>
  <c r="M220" i="90"/>
  <c r="J221" i="90"/>
  <c r="K221" i="90" s="1"/>
  <c r="L221" i="90"/>
  <c r="M221" i="90"/>
  <c r="J222" i="90"/>
  <c r="K222" i="90" s="1"/>
  <c r="L222" i="90"/>
  <c r="M222" i="90"/>
  <c r="J223" i="90"/>
  <c r="K223" i="90" s="1"/>
  <c r="L223" i="90"/>
  <c r="M223" i="90"/>
  <c r="J224" i="90"/>
  <c r="K224" i="90" s="1"/>
  <c r="L224" i="90"/>
  <c r="M224" i="90"/>
  <c r="J225" i="90"/>
  <c r="K225" i="90" s="1"/>
  <c r="L225" i="90"/>
  <c r="M225" i="90"/>
  <c r="J226" i="90"/>
  <c r="K226" i="90" s="1"/>
  <c r="L226" i="90"/>
  <c r="M226" i="90"/>
  <c r="J227" i="90"/>
  <c r="K227" i="90" s="1"/>
  <c r="L227" i="90"/>
  <c r="M227" i="90"/>
  <c r="J228" i="90"/>
  <c r="K228" i="90" s="1"/>
  <c r="L228" i="90"/>
  <c r="M228" i="90"/>
  <c r="J229" i="90"/>
  <c r="K229" i="90" s="1"/>
  <c r="L229" i="90"/>
  <c r="M229" i="90"/>
  <c r="J230" i="90"/>
  <c r="K230" i="90" s="1"/>
  <c r="L230" i="90"/>
  <c r="M230" i="90"/>
  <c r="J231" i="90"/>
  <c r="K231" i="90" s="1"/>
  <c r="L231" i="90"/>
  <c r="M231" i="90"/>
  <c r="J232" i="90"/>
  <c r="K232" i="90" s="1"/>
  <c r="L232" i="90"/>
  <c r="M232" i="90"/>
  <c r="J233" i="90"/>
  <c r="K233" i="90" s="1"/>
  <c r="L233" i="90"/>
  <c r="M233" i="90"/>
  <c r="J234" i="90"/>
  <c r="K234" i="90" s="1"/>
  <c r="L234" i="90"/>
  <c r="M234" i="90"/>
  <c r="J235" i="90"/>
  <c r="K235" i="90" s="1"/>
  <c r="L235" i="90"/>
  <c r="M235" i="90"/>
  <c r="J236" i="90"/>
  <c r="K236" i="90" s="1"/>
  <c r="L236" i="90"/>
  <c r="M236" i="90"/>
  <c r="J237" i="90"/>
  <c r="K237" i="90" s="1"/>
  <c r="L237" i="90"/>
  <c r="M237" i="90"/>
  <c r="J238" i="90"/>
  <c r="K238" i="90" s="1"/>
  <c r="L238" i="90"/>
  <c r="M238" i="90"/>
  <c r="J239" i="90"/>
  <c r="K239" i="90" s="1"/>
  <c r="L239" i="90"/>
  <c r="M239" i="90"/>
  <c r="J240" i="90"/>
  <c r="K240" i="90" s="1"/>
  <c r="L240" i="90"/>
  <c r="M240" i="90"/>
  <c r="J241" i="90"/>
  <c r="K241" i="90" s="1"/>
  <c r="L241" i="90"/>
  <c r="M241" i="90"/>
  <c r="J242" i="90"/>
  <c r="K242" i="90" s="1"/>
  <c r="L242" i="90"/>
  <c r="M242" i="90"/>
  <c r="J243" i="90"/>
  <c r="K243" i="90" s="1"/>
  <c r="L243" i="90"/>
  <c r="M243" i="90"/>
  <c r="J244" i="90"/>
  <c r="K244" i="90" s="1"/>
  <c r="L244" i="90"/>
  <c r="M244" i="90"/>
  <c r="J245" i="90"/>
  <c r="K245" i="90" s="1"/>
  <c r="L245" i="90"/>
  <c r="M245" i="90"/>
  <c r="J246" i="90"/>
  <c r="K246" i="90" s="1"/>
  <c r="L246" i="90"/>
  <c r="M246" i="90"/>
  <c r="J247" i="90"/>
  <c r="K247" i="90" s="1"/>
  <c r="L247" i="90"/>
  <c r="M247" i="90"/>
  <c r="J248" i="90"/>
  <c r="K248" i="90" s="1"/>
  <c r="L248" i="90"/>
  <c r="M248" i="90"/>
  <c r="J249" i="90"/>
  <c r="K249" i="90" s="1"/>
  <c r="L249" i="90"/>
  <c r="M249" i="90"/>
  <c r="J250" i="90"/>
  <c r="K250" i="90" s="1"/>
  <c r="L250" i="90"/>
  <c r="M250" i="90"/>
  <c r="J251" i="90"/>
  <c r="K251" i="90" s="1"/>
  <c r="L251" i="90"/>
  <c r="M251" i="90"/>
  <c r="J252" i="90"/>
  <c r="K252" i="90" s="1"/>
  <c r="L252" i="90"/>
  <c r="M252" i="90"/>
  <c r="J253" i="90"/>
  <c r="K253" i="90" s="1"/>
  <c r="L253" i="90"/>
  <c r="M253" i="90"/>
  <c r="J254" i="90"/>
  <c r="K254" i="90" s="1"/>
  <c r="L254" i="90"/>
  <c r="M254" i="90"/>
  <c r="J255" i="90"/>
  <c r="K255" i="90" s="1"/>
  <c r="L255" i="90"/>
  <c r="M255" i="90"/>
  <c r="J256" i="90"/>
  <c r="K256" i="90" s="1"/>
  <c r="L256" i="90"/>
  <c r="M256" i="90"/>
  <c r="J257" i="90"/>
  <c r="K257" i="90" s="1"/>
  <c r="L257" i="90"/>
  <c r="M257" i="90"/>
  <c r="J258" i="90"/>
  <c r="K258" i="90" s="1"/>
  <c r="L258" i="90"/>
  <c r="M258" i="90"/>
  <c r="J259" i="90"/>
  <c r="K259" i="90" s="1"/>
  <c r="L259" i="90"/>
  <c r="M259" i="90"/>
  <c r="J260" i="90"/>
  <c r="K260" i="90" s="1"/>
  <c r="L260" i="90"/>
  <c r="M260" i="90"/>
  <c r="J261" i="90"/>
  <c r="K261" i="90" s="1"/>
  <c r="L261" i="90"/>
  <c r="M261" i="90"/>
  <c r="J262" i="90"/>
  <c r="K262" i="90" s="1"/>
  <c r="L262" i="90"/>
  <c r="M262" i="90"/>
  <c r="J263" i="90"/>
  <c r="K263" i="90" s="1"/>
  <c r="L263" i="90"/>
  <c r="M263" i="90"/>
  <c r="J264" i="90"/>
  <c r="K264" i="90" s="1"/>
  <c r="L264" i="90"/>
  <c r="M264" i="90"/>
  <c r="J265" i="90"/>
  <c r="K265" i="90" s="1"/>
  <c r="L265" i="90"/>
  <c r="M265" i="90"/>
  <c r="J266" i="90"/>
  <c r="K266" i="90" s="1"/>
  <c r="L266" i="90"/>
  <c r="M266" i="90"/>
  <c r="J267" i="90"/>
  <c r="K267" i="90" s="1"/>
  <c r="L267" i="90"/>
  <c r="M267" i="90"/>
  <c r="J268" i="90"/>
  <c r="K268" i="90" s="1"/>
  <c r="L268" i="90"/>
  <c r="M268" i="90"/>
  <c r="J269" i="90"/>
  <c r="K269" i="90" s="1"/>
  <c r="L269" i="90"/>
  <c r="M269" i="90"/>
  <c r="J270" i="90"/>
  <c r="K270" i="90" s="1"/>
  <c r="L270" i="90"/>
  <c r="M270" i="90"/>
  <c r="J271" i="90"/>
  <c r="K271" i="90" s="1"/>
  <c r="L271" i="90"/>
  <c r="M271" i="90"/>
  <c r="J272" i="90"/>
  <c r="K272" i="90" s="1"/>
  <c r="L272" i="90"/>
  <c r="M272" i="90"/>
  <c r="J273" i="90"/>
  <c r="K273" i="90" s="1"/>
  <c r="L273" i="90"/>
  <c r="M273" i="90"/>
  <c r="J274" i="90"/>
  <c r="K274" i="90" s="1"/>
  <c r="L274" i="90"/>
  <c r="M274" i="90"/>
  <c r="J275" i="90"/>
  <c r="K275" i="90" s="1"/>
  <c r="L275" i="90"/>
  <c r="M275" i="90"/>
  <c r="J276" i="90"/>
  <c r="K276" i="90" s="1"/>
  <c r="L276" i="90"/>
  <c r="M276" i="90"/>
  <c r="J277" i="90"/>
  <c r="K277" i="90" s="1"/>
  <c r="L277" i="90"/>
  <c r="M277" i="90"/>
  <c r="J278" i="90"/>
  <c r="K278" i="90" s="1"/>
  <c r="L278" i="90"/>
  <c r="M278" i="90"/>
  <c r="J279" i="90"/>
  <c r="K279" i="90" s="1"/>
  <c r="L279" i="90"/>
  <c r="M279" i="90"/>
  <c r="J280" i="90"/>
  <c r="K280" i="90" s="1"/>
  <c r="L280" i="90"/>
  <c r="M280" i="90"/>
  <c r="J281" i="90"/>
  <c r="K281" i="90" s="1"/>
  <c r="L281" i="90"/>
  <c r="M281" i="90"/>
  <c r="J282" i="90"/>
  <c r="K282" i="90" s="1"/>
  <c r="L282" i="90"/>
  <c r="M282" i="90"/>
  <c r="J283" i="90"/>
  <c r="K283" i="90" s="1"/>
  <c r="L283" i="90"/>
  <c r="M283" i="90"/>
  <c r="J284" i="90"/>
  <c r="K284" i="90" s="1"/>
  <c r="L284" i="90"/>
  <c r="M284" i="90"/>
  <c r="J285" i="90"/>
  <c r="K285" i="90" s="1"/>
  <c r="L285" i="90"/>
  <c r="M285" i="90"/>
  <c r="J286" i="90"/>
  <c r="K286" i="90" s="1"/>
  <c r="L286" i="90"/>
  <c r="M286" i="90"/>
  <c r="J287" i="90"/>
  <c r="K287" i="90" s="1"/>
  <c r="L287" i="90"/>
  <c r="M287" i="90"/>
  <c r="J288" i="90"/>
  <c r="K288" i="90" s="1"/>
  <c r="L288" i="90"/>
  <c r="M288" i="90"/>
  <c r="J289" i="90"/>
  <c r="K289" i="90" s="1"/>
  <c r="L289" i="90"/>
  <c r="M289" i="90"/>
  <c r="J290" i="90"/>
  <c r="K290" i="90" s="1"/>
  <c r="L290" i="90"/>
  <c r="M290" i="90"/>
  <c r="J291" i="90"/>
  <c r="K291" i="90" s="1"/>
  <c r="L291" i="90"/>
  <c r="M291" i="90"/>
  <c r="J292" i="90"/>
  <c r="K292" i="90" s="1"/>
  <c r="L292" i="90"/>
  <c r="M292" i="90"/>
  <c r="J293" i="90"/>
  <c r="K293" i="90" s="1"/>
  <c r="L293" i="90"/>
  <c r="M293" i="90"/>
  <c r="J294" i="90"/>
  <c r="K294" i="90" s="1"/>
  <c r="L294" i="90"/>
  <c r="M294" i="90"/>
  <c r="J295" i="90"/>
  <c r="K295" i="90" s="1"/>
  <c r="L295" i="90"/>
  <c r="M295" i="90"/>
  <c r="J296" i="90"/>
  <c r="K296" i="90" s="1"/>
  <c r="L296" i="90"/>
  <c r="M296" i="90"/>
  <c r="J297" i="90"/>
  <c r="K297" i="90" s="1"/>
  <c r="L297" i="90"/>
  <c r="M297" i="90"/>
  <c r="J298" i="90"/>
  <c r="K298" i="90" s="1"/>
  <c r="L298" i="90"/>
  <c r="M298" i="90"/>
  <c r="J299" i="90"/>
  <c r="K299" i="90" s="1"/>
  <c r="L299" i="90"/>
  <c r="M299" i="90"/>
  <c r="J300" i="90"/>
  <c r="K300" i="90" s="1"/>
  <c r="L300" i="90"/>
  <c r="M300" i="90"/>
  <c r="J301" i="90"/>
  <c r="K301" i="90" s="1"/>
  <c r="L301" i="90"/>
  <c r="M301" i="90"/>
  <c r="J302" i="90"/>
  <c r="K302" i="90" s="1"/>
  <c r="L302" i="90"/>
  <c r="M302" i="90"/>
  <c r="J303" i="90"/>
  <c r="K303" i="90" s="1"/>
  <c r="L303" i="90"/>
  <c r="M303" i="90"/>
  <c r="J304" i="90"/>
  <c r="K304" i="90" s="1"/>
  <c r="L304" i="90"/>
  <c r="M304" i="90"/>
  <c r="J305" i="90"/>
  <c r="K305" i="90" s="1"/>
  <c r="L305" i="90"/>
  <c r="M305" i="90"/>
  <c r="J306" i="90"/>
  <c r="K306" i="90" s="1"/>
  <c r="L306" i="90"/>
  <c r="M306" i="90"/>
  <c r="J307" i="90"/>
  <c r="K307" i="90" s="1"/>
  <c r="L307" i="90"/>
  <c r="M307" i="90"/>
  <c r="J308" i="90"/>
  <c r="K308" i="90" s="1"/>
  <c r="L308" i="90"/>
  <c r="M308" i="90"/>
  <c r="J309" i="90"/>
  <c r="K309" i="90" s="1"/>
  <c r="L309" i="90"/>
  <c r="M309" i="90"/>
  <c r="J310" i="90"/>
  <c r="K310" i="90" s="1"/>
  <c r="L310" i="90"/>
  <c r="M310" i="90"/>
  <c r="J311" i="90"/>
  <c r="K311" i="90" s="1"/>
  <c r="L311" i="90"/>
  <c r="M311" i="90"/>
  <c r="J312" i="90"/>
  <c r="K312" i="90" s="1"/>
  <c r="L312" i="90"/>
  <c r="M312" i="90"/>
  <c r="J313" i="90"/>
  <c r="K313" i="90" s="1"/>
  <c r="L313" i="90"/>
  <c r="M313" i="90"/>
  <c r="J314" i="90"/>
  <c r="K314" i="90" s="1"/>
  <c r="L314" i="90"/>
  <c r="M314" i="90"/>
  <c r="J315" i="90"/>
  <c r="K315" i="90" s="1"/>
  <c r="L315" i="90"/>
  <c r="M315" i="90"/>
  <c r="J316" i="90"/>
  <c r="K316" i="90" s="1"/>
  <c r="L316" i="90"/>
  <c r="M316" i="90"/>
  <c r="J317" i="90"/>
  <c r="K317" i="90" s="1"/>
  <c r="L317" i="90"/>
  <c r="M317" i="90"/>
  <c r="J318" i="90"/>
  <c r="K318" i="90" s="1"/>
  <c r="L318" i="90"/>
  <c r="M318" i="90"/>
  <c r="J319" i="90"/>
  <c r="K319" i="90"/>
  <c r="L319" i="90"/>
  <c r="M319" i="90"/>
  <c r="J320" i="90"/>
  <c r="K320" i="90" s="1"/>
  <c r="L320" i="90"/>
  <c r="M320" i="90"/>
  <c r="J321" i="90"/>
  <c r="K321" i="90" s="1"/>
  <c r="L321" i="90"/>
  <c r="M321" i="90"/>
  <c r="J322" i="90"/>
  <c r="K322" i="90" s="1"/>
  <c r="L322" i="90"/>
  <c r="M322" i="90"/>
  <c r="J323" i="90"/>
  <c r="K323" i="90" s="1"/>
  <c r="L323" i="90"/>
  <c r="M323" i="90"/>
  <c r="J324" i="90"/>
  <c r="K324" i="90" s="1"/>
  <c r="L324" i="90"/>
  <c r="M324" i="90"/>
  <c r="J325" i="90"/>
  <c r="K325" i="90" s="1"/>
  <c r="L325" i="90"/>
  <c r="M325" i="90"/>
  <c r="J326" i="90"/>
  <c r="K326" i="90" s="1"/>
  <c r="L326" i="90"/>
  <c r="M326" i="90"/>
  <c r="J327" i="90"/>
  <c r="K327" i="90" s="1"/>
  <c r="L327" i="90"/>
  <c r="M327" i="90"/>
  <c r="J328" i="90"/>
  <c r="K328" i="90" s="1"/>
  <c r="L328" i="90"/>
  <c r="M328" i="90"/>
  <c r="J329" i="90"/>
  <c r="K329" i="90" s="1"/>
  <c r="L329" i="90"/>
  <c r="M329" i="90"/>
  <c r="J330" i="90"/>
  <c r="K330" i="90" s="1"/>
  <c r="L330" i="90"/>
  <c r="M330" i="90"/>
  <c r="J331" i="90"/>
  <c r="K331" i="90" s="1"/>
  <c r="L331" i="90"/>
  <c r="M331" i="90"/>
  <c r="J332" i="90"/>
  <c r="K332" i="90" s="1"/>
  <c r="L332" i="90"/>
  <c r="M332" i="90"/>
  <c r="J333" i="90"/>
  <c r="K333" i="90" s="1"/>
  <c r="L333" i="90"/>
  <c r="M333" i="90"/>
  <c r="J334" i="90"/>
  <c r="K334" i="90"/>
  <c r="L334" i="90"/>
  <c r="M334" i="90"/>
  <c r="J335" i="90"/>
  <c r="K335" i="90" s="1"/>
  <c r="L335" i="90"/>
  <c r="M335" i="90"/>
  <c r="J336" i="90"/>
  <c r="K336" i="90" s="1"/>
  <c r="L336" i="90"/>
  <c r="M336" i="90"/>
  <c r="J337" i="90"/>
  <c r="K337" i="90"/>
  <c r="L337" i="90"/>
  <c r="M337" i="90"/>
  <c r="J338" i="90"/>
  <c r="K338" i="90" s="1"/>
  <c r="L338" i="90"/>
  <c r="M338" i="90"/>
  <c r="J339" i="90"/>
  <c r="K339" i="90" s="1"/>
  <c r="L339" i="90"/>
  <c r="M339" i="90"/>
  <c r="J340" i="90"/>
  <c r="K340" i="90" s="1"/>
  <c r="L340" i="90"/>
  <c r="M340" i="90"/>
  <c r="J341" i="90"/>
  <c r="K341" i="90" s="1"/>
  <c r="L341" i="90"/>
  <c r="M341" i="90"/>
  <c r="J342" i="90"/>
  <c r="K342" i="90" s="1"/>
  <c r="L342" i="90"/>
  <c r="M342" i="90"/>
  <c r="J343" i="90"/>
  <c r="K343" i="90" s="1"/>
  <c r="L343" i="90"/>
  <c r="M343" i="90"/>
  <c r="J344" i="90"/>
  <c r="K344" i="90" s="1"/>
  <c r="L344" i="90"/>
  <c r="M344" i="90"/>
  <c r="J345" i="90"/>
  <c r="K345" i="90" s="1"/>
  <c r="L345" i="90"/>
  <c r="M345" i="90"/>
  <c r="J346" i="90"/>
  <c r="K346" i="90" s="1"/>
  <c r="L346" i="90"/>
  <c r="M346" i="90"/>
  <c r="J347" i="90"/>
  <c r="K347" i="90" s="1"/>
  <c r="L347" i="90"/>
  <c r="M347" i="90"/>
  <c r="J348" i="90"/>
  <c r="K348" i="90" s="1"/>
  <c r="L348" i="90"/>
  <c r="M348" i="90"/>
  <c r="J349" i="90"/>
  <c r="K349" i="90" s="1"/>
  <c r="L349" i="90"/>
  <c r="M349" i="90"/>
  <c r="J350" i="90"/>
  <c r="K350" i="90" s="1"/>
  <c r="L350" i="90"/>
  <c r="M350" i="90"/>
  <c r="J351" i="90"/>
  <c r="K351" i="90" s="1"/>
  <c r="L351" i="90"/>
  <c r="M351" i="90"/>
  <c r="J352" i="90"/>
  <c r="K352" i="90"/>
  <c r="L352" i="90"/>
  <c r="M352" i="90"/>
  <c r="J353" i="90"/>
  <c r="K353" i="90" s="1"/>
  <c r="L353" i="90"/>
  <c r="M353" i="90"/>
  <c r="J354" i="90"/>
  <c r="K354" i="90" s="1"/>
  <c r="L354" i="90"/>
  <c r="M354" i="90"/>
  <c r="J355" i="90"/>
  <c r="K355" i="90" s="1"/>
  <c r="L355" i="90"/>
  <c r="M355" i="90"/>
  <c r="J356" i="90"/>
  <c r="K356" i="90" s="1"/>
  <c r="L356" i="90"/>
  <c r="M356" i="90"/>
  <c r="J357" i="90"/>
  <c r="K357" i="90" s="1"/>
  <c r="L357" i="90"/>
  <c r="M357" i="90"/>
  <c r="J358" i="90"/>
  <c r="K358" i="90" s="1"/>
  <c r="L358" i="90"/>
  <c r="M358" i="90"/>
  <c r="J359" i="90"/>
  <c r="K359" i="90" s="1"/>
  <c r="L359" i="90"/>
  <c r="M359" i="90"/>
  <c r="J360" i="90"/>
  <c r="K360" i="90" s="1"/>
  <c r="L360" i="90"/>
  <c r="M360" i="90"/>
  <c r="J361" i="90"/>
  <c r="K361" i="90" s="1"/>
  <c r="L361" i="90"/>
  <c r="M361" i="90"/>
  <c r="J362" i="90"/>
  <c r="K362" i="90" s="1"/>
  <c r="L362" i="90"/>
  <c r="M362" i="90"/>
  <c r="J363" i="90"/>
  <c r="K363" i="90" s="1"/>
  <c r="L363" i="90"/>
  <c r="M363" i="90"/>
  <c r="J364" i="90"/>
  <c r="K364" i="90" s="1"/>
  <c r="L364" i="90"/>
  <c r="M364" i="90"/>
  <c r="J365" i="90"/>
  <c r="K365" i="90" s="1"/>
  <c r="L365" i="90"/>
  <c r="M365" i="90"/>
  <c r="J366" i="90"/>
  <c r="K366" i="90" s="1"/>
  <c r="L366" i="90"/>
  <c r="M366" i="90"/>
  <c r="J367" i="90"/>
  <c r="K367" i="90" s="1"/>
  <c r="L367" i="90"/>
  <c r="M367" i="90"/>
  <c r="J368" i="90"/>
  <c r="K368" i="90" s="1"/>
  <c r="L368" i="90"/>
  <c r="M368" i="90"/>
  <c r="J369" i="90"/>
  <c r="K369" i="90" s="1"/>
  <c r="L369" i="90"/>
  <c r="M369" i="90"/>
  <c r="J370" i="90"/>
  <c r="K370" i="90" s="1"/>
  <c r="L370" i="90"/>
  <c r="M370" i="90"/>
  <c r="J371" i="90"/>
  <c r="K371" i="90" s="1"/>
  <c r="L371" i="90"/>
  <c r="M371" i="90"/>
  <c r="J372" i="90"/>
  <c r="K372" i="90" s="1"/>
  <c r="L372" i="90"/>
  <c r="M372" i="90"/>
  <c r="J373" i="90"/>
  <c r="K373" i="90"/>
  <c r="L373" i="90"/>
  <c r="M373" i="90"/>
  <c r="J374" i="90"/>
  <c r="K374" i="90" s="1"/>
  <c r="L374" i="90"/>
  <c r="M374" i="90"/>
  <c r="J375" i="90"/>
  <c r="K375" i="90" s="1"/>
  <c r="L375" i="90"/>
  <c r="M375" i="90"/>
  <c r="J376" i="90"/>
  <c r="K376" i="90" s="1"/>
  <c r="L376" i="90"/>
  <c r="M376" i="90"/>
  <c r="J377" i="90"/>
  <c r="K377" i="90" s="1"/>
  <c r="L377" i="90"/>
  <c r="M377" i="90"/>
  <c r="J378" i="90"/>
  <c r="K378" i="90" s="1"/>
  <c r="L378" i="90"/>
  <c r="M378" i="90"/>
  <c r="J379" i="90"/>
  <c r="K379" i="90" s="1"/>
  <c r="L379" i="90"/>
  <c r="M379" i="90"/>
  <c r="J380" i="90"/>
  <c r="K380" i="90" s="1"/>
  <c r="L380" i="90"/>
  <c r="M380" i="90"/>
  <c r="J381" i="90"/>
  <c r="K381" i="90" s="1"/>
  <c r="L381" i="90"/>
  <c r="M381" i="90"/>
  <c r="J382" i="90"/>
  <c r="K382" i="90" s="1"/>
  <c r="L382" i="90"/>
  <c r="M382" i="90"/>
  <c r="J383" i="90"/>
  <c r="K383" i="90"/>
  <c r="L383" i="90"/>
  <c r="M383" i="90"/>
  <c r="J384" i="90"/>
  <c r="K384" i="90" s="1"/>
  <c r="L384" i="90"/>
  <c r="M384" i="90"/>
  <c r="J385" i="90"/>
  <c r="K385" i="90" s="1"/>
  <c r="L385" i="90"/>
  <c r="M385" i="90"/>
  <c r="J386" i="90"/>
  <c r="K386" i="90" s="1"/>
  <c r="L386" i="90"/>
  <c r="M386" i="90"/>
  <c r="J387" i="90"/>
  <c r="K387" i="90" s="1"/>
  <c r="L387" i="90"/>
  <c r="M387" i="90"/>
  <c r="J388" i="90"/>
  <c r="K388" i="90" s="1"/>
  <c r="L388" i="90"/>
  <c r="M388" i="90"/>
  <c r="J389" i="90"/>
  <c r="K389" i="90" s="1"/>
  <c r="L389" i="90"/>
  <c r="M389" i="90"/>
  <c r="J390" i="90"/>
  <c r="K390" i="90" s="1"/>
  <c r="L390" i="90"/>
  <c r="M390" i="90"/>
  <c r="J391" i="90"/>
  <c r="K391" i="90" s="1"/>
  <c r="L391" i="90"/>
  <c r="M391" i="90"/>
  <c r="J392" i="90"/>
  <c r="K392" i="90" s="1"/>
  <c r="L392" i="90"/>
  <c r="M392" i="90"/>
  <c r="J393" i="90"/>
  <c r="K393" i="90" s="1"/>
  <c r="L393" i="90"/>
  <c r="M393" i="90"/>
  <c r="J394" i="90"/>
  <c r="K394" i="90" s="1"/>
  <c r="L394" i="90"/>
  <c r="M394" i="90"/>
  <c r="J395" i="90"/>
  <c r="K395" i="90" s="1"/>
  <c r="L395" i="90"/>
  <c r="M395" i="90"/>
  <c r="J396" i="90"/>
  <c r="K396" i="90" s="1"/>
  <c r="L396" i="90"/>
  <c r="M396" i="90"/>
  <c r="J397" i="90"/>
  <c r="K397" i="90" s="1"/>
  <c r="L397" i="90"/>
  <c r="M397" i="90"/>
  <c r="J398" i="90"/>
  <c r="K398" i="90" s="1"/>
  <c r="L398" i="90"/>
  <c r="M398" i="90"/>
  <c r="J399" i="90"/>
  <c r="K399" i="90" s="1"/>
  <c r="L399" i="90"/>
  <c r="M399" i="90"/>
  <c r="J400" i="90"/>
  <c r="K400" i="90"/>
  <c r="L400" i="90"/>
  <c r="M400" i="90"/>
  <c r="J401" i="90"/>
  <c r="K401" i="90" s="1"/>
  <c r="L401" i="90"/>
  <c r="M401" i="90"/>
  <c r="J402" i="90"/>
  <c r="K402" i="90" s="1"/>
  <c r="L402" i="90"/>
  <c r="M402" i="90"/>
  <c r="J403" i="90"/>
  <c r="K403" i="90" s="1"/>
  <c r="L403" i="90"/>
  <c r="M403" i="90"/>
  <c r="J404" i="90"/>
  <c r="K404" i="90"/>
  <c r="L404" i="90"/>
  <c r="M404" i="90"/>
  <c r="J405" i="90"/>
  <c r="K405" i="90" s="1"/>
  <c r="L405" i="90"/>
  <c r="M405" i="90"/>
  <c r="J406" i="90"/>
  <c r="K406" i="90" s="1"/>
  <c r="L406" i="90"/>
  <c r="M406" i="90"/>
  <c r="J407" i="90"/>
  <c r="K407" i="90" s="1"/>
  <c r="L407" i="90"/>
  <c r="M407" i="90"/>
  <c r="J408" i="90"/>
  <c r="K408" i="90" s="1"/>
  <c r="L408" i="90"/>
  <c r="M408" i="90"/>
  <c r="J409" i="90"/>
  <c r="K409" i="90" s="1"/>
  <c r="L409" i="90"/>
  <c r="M409" i="90"/>
  <c r="J410" i="90"/>
  <c r="K410" i="90" s="1"/>
  <c r="L410" i="90"/>
  <c r="M410" i="90"/>
  <c r="J411" i="90"/>
  <c r="K411" i="90" s="1"/>
  <c r="L411" i="90"/>
  <c r="M411" i="90"/>
  <c r="J412" i="90"/>
  <c r="K412" i="90" s="1"/>
  <c r="L412" i="90"/>
  <c r="M412" i="90"/>
  <c r="J413" i="90"/>
  <c r="K413" i="90" s="1"/>
  <c r="L413" i="90"/>
  <c r="M413" i="90"/>
  <c r="J414" i="90"/>
  <c r="K414" i="90" s="1"/>
  <c r="L414" i="90"/>
  <c r="M414" i="90"/>
  <c r="J415" i="90"/>
  <c r="K415" i="90"/>
  <c r="L415" i="90"/>
  <c r="M415" i="90"/>
  <c r="J416" i="90"/>
  <c r="K416" i="90" s="1"/>
  <c r="L416" i="90"/>
  <c r="M416" i="90"/>
  <c r="J417" i="90"/>
  <c r="K417" i="90" s="1"/>
  <c r="L417" i="90"/>
  <c r="M417" i="90"/>
  <c r="J418" i="90"/>
  <c r="K418" i="90" s="1"/>
  <c r="L418" i="90"/>
  <c r="M418" i="90"/>
  <c r="J419" i="90"/>
  <c r="K419" i="90"/>
  <c r="L419" i="90"/>
  <c r="M419" i="90"/>
  <c r="J420" i="90"/>
  <c r="K420" i="90" s="1"/>
  <c r="L420" i="90"/>
  <c r="M420" i="90"/>
  <c r="J421" i="90"/>
  <c r="K421" i="90" s="1"/>
  <c r="L421" i="90"/>
  <c r="M421" i="90"/>
  <c r="J422" i="90"/>
  <c r="K422" i="90" s="1"/>
  <c r="L422" i="90"/>
  <c r="M422" i="90"/>
  <c r="J423" i="90"/>
  <c r="K423" i="90" s="1"/>
  <c r="L423" i="90"/>
  <c r="M423" i="90"/>
  <c r="J424" i="90"/>
  <c r="K424" i="90" s="1"/>
  <c r="L424" i="90"/>
  <c r="M424" i="90"/>
  <c r="J425" i="90"/>
  <c r="K425" i="90" s="1"/>
  <c r="L425" i="90"/>
  <c r="M425" i="90"/>
  <c r="J426" i="90"/>
  <c r="K426" i="90" s="1"/>
  <c r="L426" i="90"/>
  <c r="M426" i="90"/>
  <c r="J427" i="90"/>
  <c r="K427" i="90" s="1"/>
  <c r="L427" i="90"/>
  <c r="M427" i="90"/>
  <c r="J428" i="90"/>
  <c r="K428" i="90" s="1"/>
  <c r="L428" i="90"/>
  <c r="M428" i="90"/>
  <c r="J429" i="90"/>
  <c r="K429" i="90" s="1"/>
  <c r="L429" i="90"/>
  <c r="M429" i="90"/>
  <c r="J430" i="90"/>
  <c r="K430" i="90" s="1"/>
  <c r="L430" i="90"/>
  <c r="M430" i="90"/>
  <c r="J431" i="90"/>
  <c r="K431" i="90" s="1"/>
  <c r="L431" i="90"/>
  <c r="M431" i="90"/>
  <c r="J432" i="90"/>
  <c r="K432" i="90" s="1"/>
  <c r="L432" i="90"/>
  <c r="M432" i="90"/>
  <c r="J433" i="90"/>
  <c r="K433" i="90" s="1"/>
  <c r="L433" i="90"/>
  <c r="M433" i="90"/>
  <c r="J434" i="90"/>
  <c r="K434" i="90" s="1"/>
  <c r="L434" i="90"/>
  <c r="M434" i="90"/>
  <c r="J435" i="90"/>
  <c r="K435" i="90" s="1"/>
  <c r="L435" i="90"/>
  <c r="M435" i="90"/>
  <c r="J436" i="90"/>
  <c r="K436" i="90"/>
  <c r="L436" i="90"/>
  <c r="M436" i="90"/>
  <c r="J437" i="90"/>
  <c r="K437" i="90" s="1"/>
  <c r="L437" i="90"/>
  <c r="M437" i="90"/>
  <c r="J438" i="90"/>
  <c r="K438" i="90" s="1"/>
  <c r="L438" i="90"/>
  <c r="M438" i="90"/>
  <c r="J439" i="90"/>
  <c r="K439" i="90" s="1"/>
  <c r="L439" i="90"/>
  <c r="M439" i="90"/>
  <c r="J440" i="90"/>
  <c r="K440" i="90" s="1"/>
  <c r="L440" i="90"/>
  <c r="M440" i="90"/>
  <c r="J441" i="90"/>
  <c r="K441" i="90" s="1"/>
  <c r="L441" i="90"/>
  <c r="M441" i="90"/>
  <c r="J442" i="90"/>
  <c r="K442" i="90" s="1"/>
  <c r="L442" i="90"/>
  <c r="M442" i="90"/>
  <c r="J443" i="90"/>
  <c r="K443" i="90" s="1"/>
  <c r="L443" i="90"/>
  <c r="M443" i="90"/>
  <c r="J444" i="90"/>
  <c r="K444" i="90" s="1"/>
  <c r="L444" i="90"/>
  <c r="M444" i="90"/>
  <c r="J445" i="90"/>
  <c r="K445" i="90"/>
  <c r="L445" i="90"/>
  <c r="M445" i="90"/>
  <c r="J446" i="90"/>
  <c r="K446" i="90" s="1"/>
  <c r="L446" i="90"/>
  <c r="M446" i="90"/>
  <c r="J447" i="90"/>
  <c r="K447" i="90" s="1"/>
  <c r="L447" i="90"/>
  <c r="M447" i="90"/>
  <c r="J448" i="90"/>
  <c r="K448" i="90" s="1"/>
  <c r="L448" i="90"/>
  <c r="M448" i="90"/>
  <c r="J449" i="90"/>
  <c r="K449" i="90" s="1"/>
  <c r="L449" i="90"/>
  <c r="M449" i="90"/>
  <c r="J450" i="90"/>
  <c r="K450" i="90" s="1"/>
  <c r="L450" i="90"/>
  <c r="M450" i="90"/>
  <c r="J451" i="90"/>
  <c r="K451" i="90" s="1"/>
  <c r="L451" i="90"/>
  <c r="M451" i="90"/>
  <c r="J452" i="90"/>
  <c r="K452" i="90" s="1"/>
  <c r="L452" i="90"/>
  <c r="M452" i="90"/>
  <c r="J453" i="90"/>
  <c r="K453" i="90" s="1"/>
  <c r="L453" i="90"/>
  <c r="M453" i="90"/>
  <c r="J454" i="90"/>
  <c r="K454" i="90" s="1"/>
  <c r="L454" i="90"/>
  <c r="M454" i="90"/>
  <c r="J455" i="90"/>
  <c r="K455" i="90" s="1"/>
  <c r="L455" i="90"/>
  <c r="M455" i="90"/>
  <c r="J456" i="90"/>
  <c r="K456" i="90" s="1"/>
  <c r="L456" i="90"/>
  <c r="M456" i="90"/>
  <c r="J457" i="90"/>
  <c r="K457" i="90" s="1"/>
  <c r="L457" i="90"/>
  <c r="M457" i="90"/>
  <c r="J458" i="90"/>
  <c r="K458" i="90"/>
  <c r="L458" i="90"/>
  <c r="M458" i="90"/>
  <c r="J459" i="90"/>
  <c r="K459" i="90" s="1"/>
  <c r="L459" i="90"/>
  <c r="M459" i="90"/>
  <c r="J460" i="90"/>
  <c r="K460" i="90" s="1"/>
  <c r="L460" i="90"/>
  <c r="M460" i="90"/>
  <c r="J461" i="90"/>
  <c r="K461" i="90" s="1"/>
  <c r="L461" i="90"/>
  <c r="M461" i="90"/>
  <c r="J462" i="90"/>
  <c r="K462" i="90" s="1"/>
  <c r="L462" i="90"/>
  <c r="M462" i="90"/>
  <c r="J463" i="90"/>
  <c r="K463" i="90" s="1"/>
  <c r="L463" i="90"/>
  <c r="M463" i="90"/>
  <c r="J464" i="90"/>
  <c r="K464" i="90" s="1"/>
  <c r="L464" i="90"/>
  <c r="M464" i="90"/>
  <c r="J465" i="90"/>
  <c r="K465" i="90" s="1"/>
  <c r="L465" i="90"/>
  <c r="M465" i="90"/>
  <c r="J466" i="90"/>
  <c r="K466" i="90" s="1"/>
  <c r="L466" i="90"/>
  <c r="M466" i="90"/>
  <c r="J467" i="90"/>
  <c r="K467" i="90"/>
  <c r="L467" i="90"/>
  <c r="M467" i="90"/>
  <c r="J468" i="90"/>
  <c r="K468" i="90" s="1"/>
  <c r="L468" i="90"/>
  <c r="M468" i="90"/>
  <c r="J469" i="90"/>
  <c r="K469" i="90" s="1"/>
  <c r="L469" i="90"/>
  <c r="M469" i="90"/>
  <c r="J470" i="90"/>
  <c r="K470" i="90" s="1"/>
  <c r="L470" i="90"/>
  <c r="M470" i="90"/>
  <c r="J471" i="90"/>
  <c r="K471" i="90" s="1"/>
  <c r="L471" i="90"/>
  <c r="M471" i="90"/>
  <c r="J472" i="90"/>
  <c r="K472" i="90" s="1"/>
  <c r="L472" i="90"/>
  <c r="M472" i="90"/>
  <c r="J473" i="90"/>
  <c r="K473" i="90" s="1"/>
  <c r="L473" i="90"/>
  <c r="M473" i="90"/>
  <c r="J474" i="90"/>
  <c r="K474" i="90" s="1"/>
  <c r="L474" i="90"/>
  <c r="M474" i="90"/>
  <c r="J475" i="90"/>
  <c r="K475" i="90" s="1"/>
  <c r="L475" i="90"/>
  <c r="M475" i="90"/>
  <c r="J476" i="90"/>
  <c r="K476" i="90"/>
  <c r="L476" i="90"/>
  <c r="M476" i="90"/>
  <c r="J477" i="90"/>
  <c r="K477" i="90" s="1"/>
  <c r="L477" i="90"/>
  <c r="M477" i="90"/>
  <c r="J478" i="90"/>
  <c r="K478" i="90"/>
  <c r="L478" i="90"/>
  <c r="M478" i="90"/>
  <c r="J479" i="90"/>
  <c r="K479" i="90" s="1"/>
  <c r="L479" i="90"/>
  <c r="M479" i="90"/>
  <c r="J480" i="90"/>
  <c r="K480" i="90" s="1"/>
  <c r="L480" i="90"/>
  <c r="M480" i="90"/>
  <c r="J481" i="90"/>
  <c r="K481" i="90" s="1"/>
  <c r="L481" i="90"/>
  <c r="M481" i="90"/>
  <c r="J482" i="90"/>
  <c r="K482" i="90" s="1"/>
  <c r="L482" i="90"/>
  <c r="M482" i="90"/>
  <c r="J483" i="90"/>
  <c r="K483" i="90" s="1"/>
  <c r="L483" i="90"/>
  <c r="M483" i="90"/>
  <c r="J484" i="90"/>
  <c r="K484" i="90" s="1"/>
  <c r="L484" i="90"/>
  <c r="M484" i="90"/>
  <c r="J485" i="90"/>
  <c r="K485" i="90" s="1"/>
  <c r="L485" i="90"/>
  <c r="M485" i="90"/>
  <c r="J486" i="90"/>
  <c r="K486" i="90" s="1"/>
  <c r="L486" i="90"/>
  <c r="M486" i="90"/>
  <c r="J487" i="90"/>
  <c r="K487" i="90"/>
  <c r="L487" i="90"/>
  <c r="M487" i="90"/>
  <c r="J488" i="90"/>
  <c r="K488" i="90" s="1"/>
  <c r="L488" i="90"/>
  <c r="M488" i="90"/>
  <c r="J489" i="90"/>
  <c r="K489" i="90" s="1"/>
  <c r="L489" i="90"/>
  <c r="M489" i="90"/>
  <c r="J490" i="90"/>
  <c r="K490" i="90" s="1"/>
  <c r="L490" i="90"/>
  <c r="M490" i="90"/>
  <c r="J491" i="90"/>
  <c r="K491" i="90" s="1"/>
  <c r="L491" i="90"/>
  <c r="M491" i="90"/>
  <c r="J492" i="90"/>
  <c r="K492" i="90" s="1"/>
  <c r="L492" i="90"/>
  <c r="M492" i="90"/>
  <c r="J493" i="90"/>
  <c r="K493" i="90" s="1"/>
  <c r="L493" i="90"/>
  <c r="M493" i="90"/>
  <c r="J494" i="90"/>
  <c r="K494" i="90" s="1"/>
  <c r="L494" i="90"/>
  <c r="M494" i="90"/>
  <c r="J495" i="90"/>
  <c r="K495" i="90" s="1"/>
  <c r="L495" i="90"/>
  <c r="M495" i="90"/>
  <c r="J496" i="90"/>
  <c r="K496" i="90"/>
  <c r="L496" i="90"/>
  <c r="M496" i="90"/>
  <c r="J497" i="90"/>
  <c r="K497" i="90" s="1"/>
  <c r="L497" i="90"/>
  <c r="M497" i="90"/>
  <c r="J498" i="90"/>
  <c r="K498" i="90" s="1"/>
  <c r="L498" i="90"/>
  <c r="M498" i="90"/>
  <c r="J499" i="90"/>
  <c r="K499" i="90" s="1"/>
  <c r="L499" i="90"/>
  <c r="M499" i="90"/>
  <c r="M38" i="90"/>
  <c r="L38" i="90"/>
  <c r="J38" i="90"/>
  <c r="O144" i="90" l="1"/>
  <c r="P55" i="90"/>
  <c r="P58" i="90"/>
  <c r="P119" i="90"/>
  <c r="P54" i="90"/>
  <c r="P76" i="90"/>
  <c r="P57" i="90"/>
  <c r="N118" i="90"/>
  <c r="O145" i="90"/>
  <c r="P56" i="90"/>
  <c r="N78" i="90"/>
  <c r="O59" i="90"/>
  <c r="N497" i="90"/>
  <c r="P497" i="90"/>
  <c r="P494" i="90"/>
  <c r="O494" i="90"/>
  <c r="N494" i="90"/>
  <c r="O491" i="90"/>
  <c r="N491" i="90"/>
  <c r="O488" i="90"/>
  <c r="N488" i="90"/>
  <c r="O485" i="90"/>
  <c r="N485" i="90"/>
  <c r="O482" i="90"/>
  <c r="N482" i="90"/>
  <c r="P479" i="90"/>
  <c r="O479" i="90"/>
  <c r="R479" i="90"/>
  <c r="S479" i="90" s="1"/>
  <c r="N479" i="90"/>
  <c r="Q479" i="90"/>
  <c r="P475" i="90"/>
  <c r="N475" i="90"/>
  <c r="N474" i="90"/>
  <c r="P474" i="90"/>
  <c r="N471" i="90"/>
  <c r="O471" i="90"/>
  <c r="N468" i="90"/>
  <c r="O468" i="90"/>
  <c r="N465" i="90"/>
  <c r="O465" i="90"/>
  <c r="N462" i="90"/>
  <c r="O462" i="90"/>
  <c r="N459" i="90"/>
  <c r="O459" i="90"/>
  <c r="P456" i="90"/>
  <c r="N456" i="90"/>
  <c r="N453" i="90"/>
  <c r="P453" i="90"/>
  <c r="O450" i="90"/>
  <c r="N450" i="90"/>
  <c r="O446" i="90"/>
  <c r="N446" i="90"/>
  <c r="O443" i="90"/>
  <c r="N443" i="90"/>
  <c r="O441" i="90"/>
  <c r="N441" i="90"/>
  <c r="R437" i="90"/>
  <c r="S437" i="90" s="1"/>
  <c r="N437" i="90"/>
  <c r="P437" i="90"/>
  <c r="Q437" i="90"/>
  <c r="O437" i="90"/>
  <c r="P434" i="90"/>
  <c r="N434" i="90"/>
  <c r="N431" i="90"/>
  <c r="P431" i="90"/>
  <c r="O431" i="90"/>
  <c r="N428" i="90"/>
  <c r="O428" i="90"/>
  <c r="N425" i="90"/>
  <c r="O425" i="90"/>
  <c r="N422" i="90"/>
  <c r="O422" i="90"/>
  <c r="O419" i="90"/>
  <c r="N419" i="90"/>
  <c r="O416" i="90"/>
  <c r="P416" i="90"/>
  <c r="R416" i="90"/>
  <c r="S416" i="90" s="1"/>
  <c r="Q416" i="90"/>
  <c r="N416" i="90"/>
  <c r="P413" i="90"/>
  <c r="N413" i="90"/>
  <c r="P411" i="90"/>
  <c r="N411" i="90"/>
  <c r="O408" i="90"/>
  <c r="N408" i="90"/>
  <c r="O405" i="90"/>
  <c r="N405" i="90"/>
  <c r="N402" i="90"/>
  <c r="O402" i="90"/>
  <c r="O399" i="90"/>
  <c r="N399" i="90"/>
  <c r="O396" i="90"/>
  <c r="N396" i="90"/>
  <c r="N393" i="90"/>
  <c r="P393" i="90"/>
  <c r="P391" i="90"/>
  <c r="N391" i="90"/>
  <c r="N387" i="90"/>
  <c r="O387" i="90"/>
  <c r="O384" i="90"/>
  <c r="N384" i="90"/>
  <c r="N381" i="90"/>
  <c r="O381" i="90"/>
  <c r="O378" i="90"/>
  <c r="N378" i="90"/>
  <c r="O374" i="90"/>
  <c r="P374" i="90"/>
  <c r="R374" i="90"/>
  <c r="S374" i="90" s="1"/>
  <c r="N374" i="90"/>
  <c r="Q374" i="90"/>
  <c r="P371" i="90"/>
  <c r="N371" i="90"/>
  <c r="N369" i="90"/>
  <c r="P369" i="90"/>
  <c r="O366" i="90"/>
  <c r="N366" i="90"/>
  <c r="O364" i="90"/>
  <c r="N364" i="90"/>
  <c r="O361" i="90"/>
  <c r="N361" i="90"/>
  <c r="O357" i="90"/>
  <c r="N357" i="90"/>
  <c r="R353" i="90"/>
  <c r="S353" i="90" s="1"/>
  <c r="N353" i="90"/>
  <c r="P353" i="90"/>
  <c r="Q353" i="90"/>
  <c r="O353" i="90"/>
  <c r="N349" i="90"/>
  <c r="P349" i="90"/>
  <c r="N347" i="90"/>
  <c r="O347" i="90"/>
  <c r="P347" i="90"/>
  <c r="N344" i="90"/>
  <c r="O344" i="90"/>
  <c r="N341" i="90"/>
  <c r="O341" i="90"/>
  <c r="N338" i="90"/>
  <c r="O338" i="90"/>
  <c r="N335" i="90"/>
  <c r="O335" i="90"/>
  <c r="N333" i="90"/>
  <c r="O333" i="90"/>
  <c r="N330" i="90"/>
  <c r="P330" i="90"/>
  <c r="P327" i="90"/>
  <c r="N327" i="90"/>
  <c r="O324" i="90"/>
  <c r="N324" i="90"/>
  <c r="O321" i="90"/>
  <c r="N321" i="90"/>
  <c r="N319" i="90"/>
  <c r="O319" i="90"/>
  <c r="O316" i="90"/>
  <c r="N316" i="90"/>
  <c r="O312" i="90"/>
  <c r="N312" i="90"/>
  <c r="P287" i="90"/>
  <c r="N287" i="90"/>
  <c r="O279" i="90"/>
  <c r="N279" i="90"/>
  <c r="O275" i="90"/>
  <c r="N275" i="90"/>
  <c r="N308" i="90"/>
  <c r="P308" i="90"/>
  <c r="N300" i="90"/>
  <c r="O300" i="90"/>
  <c r="N292" i="90"/>
  <c r="O292" i="90"/>
  <c r="O284" i="90"/>
  <c r="P284" i="90"/>
  <c r="N284" i="90"/>
  <c r="O276" i="90"/>
  <c r="N276" i="90"/>
  <c r="P268" i="90"/>
  <c r="N268" i="90"/>
  <c r="N264" i="90"/>
  <c r="P264" i="90"/>
  <c r="O260" i="90"/>
  <c r="N260" i="90"/>
  <c r="O256" i="90"/>
  <c r="N256" i="90"/>
  <c r="O236" i="90"/>
  <c r="N236" i="90"/>
  <c r="N220" i="90"/>
  <c r="O220" i="90"/>
  <c r="O196" i="90"/>
  <c r="N196" i="90"/>
  <c r="N309" i="90"/>
  <c r="P309" i="90"/>
  <c r="P305" i="90"/>
  <c r="O305" i="90"/>
  <c r="N305" i="90"/>
  <c r="O301" i="90"/>
  <c r="N301" i="90"/>
  <c r="O297" i="90"/>
  <c r="N297" i="90"/>
  <c r="O293" i="90"/>
  <c r="N293" i="90"/>
  <c r="N289" i="90"/>
  <c r="P289" i="90"/>
  <c r="N285" i="90"/>
  <c r="P285" i="90"/>
  <c r="O281" i="90"/>
  <c r="N281" i="90"/>
  <c r="O277" i="90"/>
  <c r="N277" i="90"/>
  <c r="O273" i="90"/>
  <c r="N273" i="90"/>
  <c r="P269" i="90"/>
  <c r="O269" i="90"/>
  <c r="N269" i="90"/>
  <c r="R269" i="90"/>
  <c r="S269" i="90" s="1"/>
  <c r="Q269" i="90"/>
  <c r="P265" i="90"/>
  <c r="N265" i="90"/>
  <c r="O261" i="90"/>
  <c r="N261" i="90"/>
  <c r="O257" i="90"/>
  <c r="N257" i="90"/>
  <c r="O253" i="90"/>
  <c r="N253" i="90"/>
  <c r="O249" i="90"/>
  <c r="N249" i="90"/>
  <c r="P245" i="90"/>
  <c r="N245" i="90"/>
  <c r="O241" i="90"/>
  <c r="N241" i="90"/>
  <c r="O237" i="90"/>
  <c r="N237" i="90"/>
  <c r="O233" i="90"/>
  <c r="N233" i="90"/>
  <c r="O229" i="90"/>
  <c r="N229" i="90"/>
  <c r="P225" i="90"/>
  <c r="N225" i="90"/>
  <c r="N221" i="90"/>
  <c r="O221" i="90"/>
  <c r="P221" i="90"/>
  <c r="N217" i="90"/>
  <c r="O217" i="90"/>
  <c r="N213" i="90"/>
  <c r="O213" i="90"/>
  <c r="N209" i="90"/>
  <c r="O209" i="90"/>
  <c r="P205" i="90"/>
  <c r="N205" i="90"/>
  <c r="P201" i="90"/>
  <c r="N201" i="90"/>
  <c r="O197" i="90"/>
  <c r="N197" i="90"/>
  <c r="O193" i="90"/>
  <c r="N193" i="90"/>
  <c r="O189" i="90"/>
  <c r="N189" i="90"/>
  <c r="P185" i="90"/>
  <c r="R185" i="90"/>
  <c r="S185" i="90" s="1"/>
  <c r="Q185" i="90"/>
  <c r="O185" i="90"/>
  <c r="N185" i="90"/>
  <c r="P181" i="90"/>
  <c r="N181" i="90"/>
  <c r="N177" i="90"/>
  <c r="O177" i="90"/>
  <c r="N173" i="90"/>
  <c r="O173" i="90"/>
  <c r="N169" i="90"/>
  <c r="O169" i="90"/>
  <c r="N165" i="90"/>
  <c r="O165" i="90"/>
  <c r="P161" i="90"/>
  <c r="N161" i="90"/>
  <c r="O157" i="90"/>
  <c r="N157" i="90"/>
  <c r="O153" i="90"/>
  <c r="N153" i="90"/>
  <c r="O149" i="90"/>
  <c r="N149" i="90"/>
  <c r="P141" i="90"/>
  <c r="N141" i="90"/>
  <c r="N137" i="90"/>
  <c r="P137" i="90"/>
  <c r="O137" i="90"/>
  <c r="N133" i="90"/>
  <c r="O133" i="90"/>
  <c r="N129" i="90"/>
  <c r="O129" i="90"/>
  <c r="N125" i="90"/>
  <c r="O125" i="90"/>
  <c r="P121" i="90"/>
  <c r="N121" i="90"/>
  <c r="P117" i="90"/>
  <c r="N117" i="90"/>
  <c r="O116" i="90"/>
  <c r="N116" i="90"/>
  <c r="N115" i="90"/>
  <c r="O114" i="90"/>
  <c r="O113" i="90"/>
  <c r="N113" i="90"/>
  <c r="O112" i="90"/>
  <c r="N112" i="90"/>
  <c r="N111" i="90"/>
  <c r="O110" i="90"/>
  <c r="O109" i="90"/>
  <c r="N109" i="90"/>
  <c r="O108" i="90"/>
  <c r="N108" i="90"/>
  <c r="N107" i="90"/>
  <c r="O106" i="90"/>
  <c r="O105" i="90"/>
  <c r="N105" i="90"/>
  <c r="O104" i="90"/>
  <c r="N104" i="90"/>
  <c r="N103" i="90"/>
  <c r="O102" i="90"/>
  <c r="P101" i="90"/>
  <c r="N101" i="90"/>
  <c r="R101" i="90"/>
  <c r="S101" i="90" s="1"/>
  <c r="Q101" i="90"/>
  <c r="P100" i="90"/>
  <c r="N100" i="90"/>
  <c r="N99" i="90"/>
  <c r="P98" i="90"/>
  <c r="P97" i="90"/>
  <c r="N97" i="90"/>
  <c r="P96" i="90"/>
  <c r="P95" i="90"/>
  <c r="O95" i="90"/>
  <c r="O94" i="90"/>
  <c r="N94" i="90"/>
  <c r="O93" i="90"/>
  <c r="N93" i="90"/>
  <c r="O92" i="90"/>
  <c r="N92" i="90"/>
  <c r="O91" i="90"/>
  <c r="N91" i="90"/>
  <c r="O90" i="90"/>
  <c r="N90" i="90"/>
  <c r="O89" i="90"/>
  <c r="N89" i="90"/>
  <c r="O88" i="90"/>
  <c r="N88" i="90"/>
  <c r="O87" i="90"/>
  <c r="N87" i="90"/>
  <c r="O86" i="90"/>
  <c r="N86" i="90"/>
  <c r="O85" i="90"/>
  <c r="N85" i="90"/>
  <c r="O84" i="90"/>
  <c r="N84" i="90"/>
  <c r="O83" i="90"/>
  <c r="N83" i="90"/>
  <c r="O82" i="90"/>
  <c r="N82" i="90"/>
  <c r="O81" i="90"/>
  <c r="N81" i="90"/>
  <c r="O80" i="90"/>
  <c r="R80" i="90"/>
  <c r="S80" i="90" s="1"/>
  <c r="N80" i="90"/>
  <c r="Q80" i="90"/>
  <c r="N79" i="90"/>
  <c r="P79" i="90"/>
  <c r="P78" i="90"/>
  <c r="P77" i="90"/>
  <c r="N77" i="90"/>
  <c r="N76" i="90"/>
  <c r="N75" i="90"/>
  <c r="P75" i="90"/>
  <c r="O74" i="90"/>
  <c r="N74" i="90"/>
  <c r="O73" i="90"/>
  <c r="N73" i="90"/>
  <c r="O72" i="90"/>
  <c r="N72" i="90"/>
  <c r="O71" i="90"/>
  <c r="N71" i="90"/>
  <c r="O70" i="90"/>
  <c r="N70" i="90"/>
  <c r="O69" i="90"/>
  <c r="N69" i="90"/>
  <c r="O68" i="90"/>
  <c r="N68" i="90"/>
  <c r="O67" i="90"/>
  <c r="N67" i="90"/>
  <c r="O66" i="90"/>
  <c r="N66" i="90"/>
  <c r="O65" i="90"/>
  <c r="N65" i="90"/>
  <c r="O64" i="90"/>
  <c r="N64" i="90"/>
  <c r="O63" i="90"/>
  <c r="N63" i="90"/>
  <c r="O62" i="90"/>
  <c r="N62" i="90"/>
  <c r="O61" i="90"/>
  <c r="N61" i="90"/>
  <c r="O60" i="90"/>
  <c r="N60" i="90"/>
  <c r="R59" i="90"/>
  <c r="S59" i="90" s="1"/>
  <c r="N59" i="90"/>
  <c r="Q59" i="90"/>
  <c r="P59" i="90"/>
  <c r="P80" i="90"/>
  <c r="N96" i="90"/>
  <c r="N102" i="90"/>
  <c r="O107" i="90"/>
  <c r="N310" i="90"/>
  <c r="P310" i="90"/>
  <c r="P306" i="90"/>
  <c r="N306" i="90"/>
  <c r="O302" i="90"/>
  <c r="N302" i="90"/>
  <c r="O298" i="90"/>
  <c r="N298" i="90"/>
  <c r="O294" i="90"/>
  <c r="N294" i="90"/>
  <c r="O290" i="90"/>
  <c r="N290" i="90"/>
  <c r="Q290" i="90"/>
  <c r="P290" i="90"/>
  <c r="R290" i="90"/>
  <c r="S290" i="90" s="1"/>
  <c r="P286" i="90"/>
  <c r="N286" i="90"/>
  <c r="O282" i="90"/>
  <c r="N282" i="90"/>
  <c r="N278" i="90"/>
  <c r="O278" i="90"/>
  <c r="N274" i="90"/>
  <c r="O274" i="90"/>
  <c r="N270" i="90"/>
  <c r="O270" i="90"/>
  <c r="N266" i="90"/>
  <c r="P266" i="90"/>
  <c r="O262" i="90"/>
  <c r="N262" i="90"/>
  <c r="O258" i="90"/>
  <c r="N258" i="90"/>
  <c r="O254" i="90"/>
  <c r="N254" i="90"/>
  <c r="O250" i="90"/>
  <c r="N250" i="90"/>
  <c r="N246" i="90"/>
  <c r="P246" i="90"/>
  <c r="O242" i="90"/>
  <c r="N242" i="90"/>
  <c r="P242" i="90"/>
  <c r="O238" i="90"/>
  <c r="N238" i="90"/>
  <c r="O234" i="90"/>
  <c r="N234" i="90"/>
  <c r="O230" i="90"/>
  <c r="N230" i="90"/>
  <c r="N226" i="90"/>
  <c r="P226" i="90"/>
  <c r="P222" i="90"/>
  <c r="N222" i="90"/>
  <c r="N218" i="90"/>
  <c r="O218" i="90"/>
  <c r="N214" i="90"/>
  <c r="O214" i="90"/>
  <c r="N210" i="90"/>
  <c r="O210" i="90"/>
  <c r="Q206" i="90"/>
  <c r="N206" i="90"/>
  <c r="P206" i="90"/>
  <c r="R206" i="90"/>
  <c r="S206" i="90" s="1"/>
  <c r="O206" i="90"/>
  <c r="P202" i="90"/>
  <c r="N202" i="90"/>
  <c r="O198" i="90"/>
  <c r="N198" i="90"/>
  <c r="N194" i="90"/>
  <c r="O194" i="90"/>
  <c r="O190" i="90"/>
  <c r="N190" i="90"/>
  <c r="O186" i="90"/>
  <c r="N186" i="90"/>
  <c r="P182" i="90"/>
  <c r="N182" i="90"/>
  <c r="O178" i="90"/>
  <c r="N178" i="90"/>
  <c r="O174" i="90"/>
  <c r="N174" i="90"/>
  <c r="O170" i="90"/>
  <c r="N170" i="90"/>
  <c r="O166" i="90"/>
  <c r="N166" i="90"/>
  <c r="P162" i="90"/>
  <c r="N162" i="90"/>
  <c r="O158" i="90"/>
  <c r="N158" i="90"/>
  <c r="P158" i="90"/>
  <c r="O154" i="90"/>
  <c r="N154" i="90"/>
  <c r="O150" i="90"/>
  <c r="N150" i="90"/>
  <c r="O146" i="90"/>
  <c r="N146" i="90"/>
  <c r="P142" i="90"/>
  <c r="N142" i="90"/>
  <c r="P138" i="90"/>
  <c r="N138" i="90"/>
  <c r="N134" i="90"/>
  <c r="O134" i="90"/>
  <c r="N130" i="90"/>
  <c r="N126" i="90"/>
  <c r="Q122" i="90"/>
  <c r="P122" i="90"/>
  <c r="O122" i="90"/>
  <c r="N122" i="90"/>
  <c r="P118" i="90"/>
  <c r="N98" i="90"/>
  <c r="O103" i="90"/>
  <c r="N114" i="90"/>
  <c r="O130" i="90"/>
  <c r="N498" i="90"/>
  <c r="P498" i="90"/>
  <c r="P495" i="90"/>
  <c r="N495" i="90"/>
  <c r="O492" i="90"/>
  <c r="N492" i="90"/>
  <c r="O489" i="90"/>
  <c r="N489" i="90"/>
  <c r="O486" i="90"/>
  <c r="N486" i="90"/>
  <c r="O483" i="90"/>
  <c r="N483" i="90"/>
  <c r="O480" i="90"/>
  <c r="N480" i="90"/>
  <c r="N477" i="90"/>
  <c r="P477" i="90"/>
  <c r="P473" i="90"/>
  <c r="N473" i="90"/>
  <c r="O473" i="90"/>
  <c r="N469" i="90"/>
  <c r="O469" i="90"/>
  <c r="N466" i="90"/>
  <c r="O466" i="90"/>
  <c r="N463" i="90"/>
  <c r="O463" i="90"/>
  <c r="N460" i="90"/>
  <c r="O460" i="90"/>
  <c r="N457" i="90"/>
  <c r="P457" i="90"/>
  <c r="N454" i="90"/>
  <c r="P454" i="90"/>
  <c r="O451" i="90"/>
  <c r="N451" i="90"/>
  <c r="O448" i="90"/>
  <c r="N448" i="90"/>
  <c r="O445" i="90"/>
  <c r="N445" i="90"/>
  <c r="O440" i="90"/>
  <c r="N440" i="90"/>
  <c r="O438" i="90"/>
  <c r="N438" i="90"/>
  <c r="P435" i="90"/>
  <c r="N435" i="90"/>
  <c r="P432" i="90"/>
  <c r="N432" i="90"/>
  <c r="N429" i="90"/>
  <c r="O429" i="90"/>
  <c r="N426" i="90"/>
  <c r="O426" i="90"/>
  <c r="N423" i="90"/>
  <c r="O423" i="90"/>
  <c r="N420" i="90"/>
  <c r="O420" i="90"/>
  <c r="N417" i="90"/>
  <c r="O417" i="90"/>
  <c r="P414" i="90"/>
  <c r="N414" i="90"/>
  <c r="N410" i="90"/>
  <c r="P410" i="90"/>
  <c r="O410" i="90"/>
  <c r="N406" i="90"/>
  <c r="O406" i="90"/>
  <c r="O403" i="90"/>
  <c r="N403" i="90"/>
  <c r="O400" i="90"/>
  <c r="N400" i="90"/>
  <c r="O397" i="90"/>
  <c r="N397" i="90"/>
  <c r="P394" i="90"/>
  <c r="N394" i="90"/>
  <c r="P390" i="90"/>
  <c r="N390" i="90"/>
  <c r="O388" i="90"/>
  <c r="N388" i="90"/>
  <c r="N385" i="90"/>
  <c r="O385" i="90"/>
  <c r="O382" i="90"/>
  <c r="N382" i="90"/>
  <c r="N379" i="90"/>
  <c r="O379" i="90"/>
  <c r="O376" i="90"/>
  <c r="N376" i="90"/>
  <c r="N373" i="90"/>
  <c r="P373" i="90"/>
  <c r="N370" i="90"/>
  <c r="P370" i="90"/>
  <c r="O367" i="90"/>
  <c r="N367" i="90"/>
  <c r="O363" i="90"/>
  <c r="N363" i="90"/>
  <c r="O360" i="90"/>
  <c r="N360" i="90"/>
  <c r="O356" i="90"/>
  <c r="N356" i="90"/>
  <c r="O354" i="90"/>
  <c r="N354" i="90"/>
  <c r="N350" i="90"/>
  <c r="P350" i="90"/>
  <c r="N346" i="90"/>
  <c r="O346" i="90"/>
  <c r="N342" i="90"/>
  <c r="O342" i="90"/>
  <c r="N339" i="90"/>
  <c r="O339" i="90"/>
  <c r="N336" i="90"/>
  <c r="O336" i="90"/>
  <c r="Q332" i="90"/>
  <c r="N332" i="90"/>
  <c r="O332" i="90"/>
  <c r="R332" i="90"/>
  <c r="S332" i="90" s="1"/>
  <c r="P332" i="90"/>
  <c r="P328" i="90"/>
  <c r="N328" i="90"/>
  <c r="O325" i="90"/>
  <c r="N325" i="90"/>
  <c r="O322" i="90"/>
  <c r="N322" i="90"/>
  <c r="O318" i="90"/>
  <c r="N318" i="90"/>
  <c r="N315" i="90"/>
  <c r="O315" i="90"/>
  <c r="O303" i="90"/>
  <c r="N303" i="90"/>
  <c r="N299" i="90"/>
  <c r="O299" i="90"/>
  <c r="O271" i="90"/>
  <c r="N271" i="90"/>
  <c r="N267" i="90"/>
  <c r="P267" i="90"/>
  <c r="P263" i="90"/>
  <c r="N263" i="90"/>
  <c r="O263" i="90"/>
  <c r="N259" i="90"/>
  <c r="O259" i="90"/>
  <c r="N255" i="90"/>
  <c r="O255" i="90"/>
  <c r="N251" i="90"/>
  <c r="O251" i="90"/>
  <c r="N247" i="90"/>
  <c r="P247" i="90"/>
  <c r="O239" i="90"/>
  <c r="N239" i="90"/>
  <c r="O235" i="90"/>
  <c r="N235" i="90"/>
  <c r="O231" i="90"/>
  <c r="N231" i="90"/>
  <c r="R227" i="90"/>
  <c r="S227" i="90" s="1"/>
  <c r="N227" i="90"/>
  <c r="P227" i="90"/>
  <c r="Q227" i="90"/>
  <c r="O227" i="90"/>
  <c r="N223" i="90"/>
  <c r="P223" i="90"/>
  <c r="N219" i="90"/>
  <c r="O219" i="90"/>
  <c r="N215" i="90"/>
  <c r="O215" i="90"/>
  <c r="N211" i="90"/>
  <c r="O211" i="90"/>
  <c r="N207" i="90"/>
  <c r="O207" i="90"/>
  <c r="N203" i="90"/>
  <c r="P203" i="90"/>
  <c r="N199" i="90"/>
  <c r="O199" i="90"/>
  <c r="N195" i="90"/>
  <c r="O195" i="90"/>
  <c r="N191" i="90"/>
  <c r="O191" i="90"/>
  <c r="N187" i="90"/>
  <c r="O187" i="90"/>
  <c r="N183" i="90"/>
  <c r="P183" i="90"/>
  <c r="P179" i="90"/>
  <c r="O179" i="90"/>
  <c r="N179" i="90"/>
  <c r="O175" i="90"/>
  <c r="N175" i="90"/>
  <c r="O171" i="90"/>
  <c r="N171" i="90"/>
  <c r="O167" i="90"/>
  <c r="N167" i="90"/>
  <c r="N163" i="90"/>
  <c r="P163" i="90"/>
  <c r="N159" i="90"/>
  <c r="P159" i="90"/>
  <c r="O155" i="90"/>
  <c r="N155" i="90"/>
  <c r="O151" i="90"/>
  <c r="N151" i="90"/>
  <c r="O147" i="90"/>
  <c r="N147" i="90"/>
  <c r="N139" i="90"/>
  <c r="P139" i="90"/>
  <c r="N135" i="90"/>
  <c r="O135" i="90"/>
  <c r="N131" i="90"/>
  <c r="O131" i="90"/>
  <c r="N127" i="90"/>
  <c r="O127" i="90"/>
  <c r="N123" i="90"/>
  <c r="O123" i="90"/>
  <c r="N119" i="90"/>
  <c r="P99" i="90"/>
  <c r="N110" i="90"/>
  <c r="O115" i="90"/>
  <c r="O126" i="90"/>
  <c r="P499" i="90"/>
  <c r="N499" i="90"/>
  <c r="P496" i="90"/>
  <c r="N496" i="90"/>
  <c r="O493" i="90"/>
  <c r="N493" i="90"/>
  <c r="O490" i="90"/>
  <c r="N490" i="90"/>
  <c r="O487" i="90"/>
  <c r="N487" i="90"/>
  <c r="O484" i="90"/>
  <c r="N484" i="90"/>
  <c r="O481" i="90"/>
  <c r="N481" i="90"/>
  <c r="N478" i="90"/>
  <c r="P478" i="90"/>
  <c r="P476" i="90"/>
  <c r="N476" i="90"/>
  <c r="N472" i="90"/>
  <c r="O472" i="90"/>
  <c r="N470" i="90"/>
  <c r="O470" i="90"/>
  <c r="N467" i="90"/>
  <c r="O467" i="90"/>
  <c r="N464" i="90"/>
  <c r="O464" i="90"/>
  <c r="N461" i="90"/>
  <c r="O461" i="90"/>
  <c r="O458" i="90"/>
  <c r="Q458" i="90"/>
  <c r="N458" i="90"/>
  <c r="R458" i="90"/>
  <c r="S458" i="90" s="1"/>
  <c r="P458" i="90"/>
  <c r="P455" i="90"/>
  <c r="N455" i="90"/>
  <c r="O452" i="90"/>
  <c r="P452" i="90"/>
  <c r="N452" i="90"/>
  <c r="O449" i="90"/>
  <c r="N449" i="90"/>
  <c r="O447" i="90"/>
  <c r="N447" i="90"/>
  <c r="O444" i="90"/>
  <c r="N444" i="90"/>
  <c r="O442" i="90"/>
  <c r="N442" i="90"/>
  <c r="O439" i="90"/>
  <c r="N439" i="90"/>
  <c r="N436" i="90"/>
  <c r="P436" i="90"/>
  <c r="N433" i="90"/>
  <c r="P433" i="90"/>
  <c r="N430" i="90"/>
  <c r="O430" i="90"/>
  <c r="N427" i="90"/>
  <c r="O427" i="90"/>
  <c r="N424" i="90"/>
  <c r="O424" i="90"/>
  <c r="N421" i="90"/>
  <c r="O421" i="90"/>
  <c r="O418" i="90"/>
  <c r="N418" i="90"/>
  <c r="N415" i="90"/>
  <c r="P415" i="90"/>
  <c r="P412" i="90"/>
  <c r="N412" i="90"/>
  <c r="O409" i="90"/>
  <c r="N409" i="90"/>
  <c r="O407" i="90"/>
  <c r="N407" i="90"/>
  <c r="O404" i="90"/>
  <c r="N404" i="90"/>
  <c r="O401" i="90"/>
  <c r="N401" i="90"/>
  <c r="N398" i="90"/>
  <c r="O398" i="90"/>
  <c r="P395" i="90"/>
  <c r="R395" i="90"/>
  <c r="S395" i="90" s="1"/>
  <c r="Q395" i="90"/>
  <c r="O395" i="90"/>
  <c r="N395" i="90"/>
  <c r="P392" i="90"/>
  <c r="N392" i="90"/>
  <c r="P389" i="90"/>
  <c r="O389" i="90"/>
  <c r="N389" i="90"/>
  <c r="O386" i="90"/>
  <c r="N386" i="90"/>
  <c r="N383" i="90"/>
  <c r="O383" i="90"/>
  <c r="O380" i="90"/>
  <c r="N380" i="90"/>
  <c r="N377" i="90"/>
  <c r="O377" i="90"/>
  <c r="N375" i="90"/>
  <c r="O375" i="90"/>
  <c r="P372" i="90"/>
  <c r="N372" i="90"/>
  <c r="O368" i="90"/>
  <c r="N368" i="90"/>
  <c r="P368" i="90"/>
  <c r="O365" i="90"/>
  <c r="N365" i="90"/>
  <c r="O362" i="90"/>
  <c r="N362" i="90"/>
  <c r="O359" i="90"/>
  <c r="N359" i="90"/>
  <c r="O358" i="90"/>
  <c r="N358" i="90"/>
  <c r="O355" i="90"/>
  <c r="N355" i="90"/>
  <c r="P352" i="90"/>
  <c r="N352" i="90"/>
  <c r="P351" i="90"/>
  <c r="N351" i="90"/>
  <c r="P348" i="90"/>
  <c r="N348" i="90"/>
  <c r="N345" i="90"/>
  <c r="O345" i="90"/>
  <c r="N343" i="90"/>
  <c r="O343" i="90"/>
  <c r="N340" i="90"/>
  <c r="O340" i="90"/>
  <c r="N337" i="90"/>
  <c r="O337" i="90"/>
  <c r="N334" i="90"/>
  <c r="O334" i="90"/>
  <c r="P331" i="90"/>
  <c r="N331" i="90"/>
  <c r="N329" i="90"/>
  <c r="P329" i="90"/>
  <c r="N326" i="90"/>
  <c r="P326" i="90"/>
  <c r="O326" i="90"/>
  <c r="N323" i="90"/>
  <c r="O323" i="90"/>
  <c r="O320" i="90"/>
  <c r="N320" i="90"/>
  <c r="N317" i="90"/>
  <c r="O317" i="90"/>
  <c r="O314" i="90"/>
  <c r="N314" i="90"/>
  <c r="O313" i="90"/>
  <c r="N313" i="90"/>
  <c r="P311" i="90"/>
  <c r="Q311" i="90"/>
  <c r="R311" i="90"/>
  <c r="S311" i="90" s="1"/>
  <c r="O311" i="90"/>
  <c r="N311" i="90"/>
  <c r="P307" i="90"/>
  <c r="N307" i="90"/>
  <c r="O295" i="90"/>
  <c r="N295" i="90"/>
  <c r="O291" i="90"/>
  <c r="N291" i="90"/>
  <c r="O283" i="90"/>
  <c r="N283" i="90"/>
  <c r="N243" i="90"/>
  <c r="P243" i="90"/>
  <c r="N304" i="90"/>
  <c r="O304" i="90"/>
  <c r="N296" i="90"/>
  <c r="O296" i="90"/>
  <c r="P288" i="90"/>
  <c r="N288" i="90"/>
  <c r="O280" i="90"/>
  <c r="N280" i="90"/>
  <c r="O272" i="90"/>
  <c r="N272" i="90"/>
  <c r="O252" i="90"/>
  <c r="N252" i="90"/>
  <c r="O248" i="90"/>
  <c r="R248" i="90"/>
  <c r="S248" i="90" s="1"/>
  <c r="Q248" i="90"/>
  <c r="P248" i="90"/>
  <c r="N248" i="90"/>
  <c r="N244" i="90"/>
  <c r="P244" i="90"/>
  <c r="O240" i="90"/>
  <c r="N240" i="90"/>
  <c r="O232" i="90"/>
  <c r="N232" i="90"/>
  <c r="O228" i="90"/>
  <c r="N228" i="90"/>
  <c r="N224" i="90"/>
  <c r="P224" i="90"/>
  <c r="N216" i="90"/>
  <c r="O216" i="90"/>
  <c r="N212" i="90"/>
  <c r="O212" i="90"/>
  <c r="N208" i="90"/>
  <c r="O208" i="90"/>
  <c r="N204" i="90"/>
  <c r="P204" i="90"/>
  <c r="O200" i="90"/>
  <c r="P200" i="90"/>
  <c r="N200" i="90"/>
  <c r="O192" i="90"/>
  <c r="N192" i="90"/>
  <c r="O188" i="90"/>
  <c r="N188" i="90"/>
  <c r="P184" i="90"/>
  <c r="N184" i="90"/>
  <c r="P180" i="90"/>
  <c r="N180" i="90"/>
  <c r="O176" i="90"/>
  <c r="N176" i="90"/>
  <c r="O172" i="90"/>
  <c r="N172" i="90"/>
  <c r="O168" i="90"/>
  <c r="N168" i="90"/>
  <c r="O164" i="90"/>
  <c r="P164" i="90"/>
  <c r="N164" i="90"/>
  <c r="R164" i="90"/>
  <c r="S164" i="90" s="1"/>
  <c r="Q164" i="90"/>
  <c r="P160" i="90"/>
  <c r="N160" i="90"/>
  <c r="O156" i="90"/>
  <c r="N156" i="90"/>
  <c r="O152" i="90"/>
  <c r="N152" i="90"/>
  <c r="O148" i="90"/>
  <c r="N148" i="90"/>
  <c r="P140" i="90"/>
  <c r="N140" i="90"/>
  <c r="N136" i="90"/>
  <c r="O136" i="90"/>
  <c r="N132" i="90"/>
  <c r="O132" i="90"/>
  <c r="N128" i="90"/>
  <c r="O128" i="90"/>
  <c r="N124" i="90"/>
  <c r="O124" i="90"/>
  <c r="P120" i="90"/>
  <c r="N120" i="90"/>
  <c r="P74" i="90"/>
  <c r="N95" i="90"/>
  <c r="O101" i="90"/>
  <c r="N106" i="90"/>
  <c r="O111" i="90"/>
  <c r="P116" i="90"/>
  <c r="R122" i="90"/>
  <c r="S122" i="90" s="1"/>
  <c r="O143" i="90"/>
  <c r="N145" i="90"/>
  <c r="R143" i="90"/>
  <c r="S143" i="90" s="1"/>
  <c r="N143" i="90"/>
  <c r="P143" i="90"/>
  <c r="N144" i="90"/>
  <c r="Q143" i="90"/>
  <c r="AF7" i="89"/>
  <c r="AB7" i="89"/>
  <c r="S23" i="89"/>
  <c r="S24" i="89"/>
  <c r="S25" i="89"/>
  <c r="S26" i="89"/>
  <c r="S27" i="89"/>
  <c r="G21" i="82"/>
  <c r="I21" i="82"/>
  <c r="G22" i="82"/>
  <c r="I22" i="82"/>
  <c r="G23" i="82"/>
  <c r="I23" i="82"/>
  <c r="G24" i="82"/>
  <c r="I24" i="82"/>
  <c r="G25" i="82"/>
  <c r="I25" i="82"/>
  <c r="H244" i="89"/>
  <c r="I244" i="89"/>
  <c r="J244" i="89"/>
  <c r="K244" i="89"/>
  <c r="L244" i="89"/>
  <c r="M244" i="89"/>
  <c r="N244" i="89"/>
  <c r="O244" i="89"/>
  <c r="P244" i="89"/>
  <c r="Q244" i="89"/>
  <c r="H245" i="89"/>
  <c r="I245" i="89"/>
  <c r="J245" i="89"/>
  <c r="K245" i="89"/>
  <c r="L245" i="89"/>
  <c r="M245" i="89"/>
  <c r="N245" i="89"/>
  <c r="O245" i="89"/>
  <c r="P245" i="89"/>
  <c r="Q245" i="89"/>
  <c r="H246" i="89"/>
  <c r="I246" i="89"/>
  <c r="J246" i="89"/>
  <c r="K246" i="89"/>
  <c r="L246" i="89"/>
  <c r="M246" i="89"/>
  <c r="N246" i="89"/>
  <c r="O246" i="89"/>
  <c r="P246" i="89"/>
  <c r="Q246" i="89"/>
  <c r="H247" i="89"/>
  <c r="I247" i="89"/>
  <c r="J247" i="89"/>
  <c r="K247" i="89"/>
  <c r="L247" i="89"/>
  <c r="M247" i="89"/>
  <c r="N247" i="89"/>
  <c r="O247" i="89"/>
  <c r="P247" i="89"/>
  <c r="Q247" i="89"/>
  <c r="H248" i="89"/>
  <c r="I248" i="89"/>
  <c r="J248" i="89"/>
  <c r="K248" i="89"/>
  <c r="L248" i="89"/>
  <c r="M248" i="89"/>
  <c r="N248" i="89"/>
  <c r="O248" i="89"/>
  <c r="P248" i="89"/>
  <c r="Q248" i="89"/>
  <c r="H249" i="89"/>
  <c r="I249" i="89"/>
  <c r="J249" i="89"/>
  <c r="K249" i="89"/>
  <c r="L249" i="89"/>
  <c r="M249" i="89"/>
  <c r="N249" i="89"/>
  <c r="O249" i="89"/>
  <c r="P249" i="89"/>
  <c r="Q249" i="89"/>
  <c r="H250" i="89"/>
  <c r="I250" i="89"/>
  <c r="J250" i="89"/>
  <c r="K250" i="89"/>
  <c r="L250" i="89"/>
  <c r="M250" i="89"/>
  <c r="N250" i="89"/>
  <c r="O250" i="89"/>
  <c r="P250" i="89"/>
  <c r="Q250" i="89"/>
  <c r="H251" i="89"/>
  <c r="I251" i="89"/>
  <c r="J251" i="89"/>
  <c r="K251" i="89"/>
  <c r="L251" i="89"/>
  <c r="M251" i="89"/>
  <c r="N251" i="89"/>
  <c r="O251" i="89"/>
  <c r="P251" i="89"/>
  <c r="Q251" i="89"/>
  <c r="H252" i="89"/>
  <c r="I252" i="89"/>
  <c r="J252" i="89"/>
  <c r="K252" i="89"/>
  <c r="L252" i="89"/>
  <c r="M252" i="89"/>
  <c r="N252" i="89"/>
  <c r="O252" i="89"/>
  <c r="P252" i="89"/>
  <c r="Q252" i="89"/>
  <c r="H253" i="89"/>
  <c r="I253" i="89"/>
  <c r="J253" i="89"/>
  <c r="K253" i="89"/>
  <c r="L253" i="89"/>
  <c r="M253" i="89"/>
  <c r="N253" i="89"/>
  <c r="O253" i="89"/>
  <c r="P253" i="89"/>
  <c r="Q253" i="89"/>
  <c r="H254" i="89"/>
  <c r="I254" i="89"/>
  <c r="J254" i="89"/>
  <c r="K254" i="89"/>
  <c r="L254" i="89"/>
  <c r="M254" i="89"/>
  <c r="N254" i="89"/>
  <c r="O254" i="89"/>
  <c r="P254" i="89"/>
  <c r="Q254" i="89"/>
  <c r="H255" i="89"/>
  <c r="I255" i="89"/>
  <c r="J255" i="89"/>
  <c r="K255" i="89"/>
  <c r="L255" i="89"/>
  <c r="M255" i="89"/>
  <c r="N255" i="89"/>
  <c r="O255" i="89"/>
  <c r="P255" i="89"/>
  <c r="Q255" i="89"/>
  <c r="H256" i="89"/>
  <c r="I256" i="89"/>
  <c r="J256" i="89"/>
  <c r="K256" i="89"/>
  <c r="L256" i="89"/>
  <c r="M256" i="89"/>
  <c r="N256" i="89"/>
  <c r="O256" i="89"/>
  <c r="P256" i="89"/>
  <c r="Q256" i="89"/>
  <c r="H257" i="89"/>
  <c r="I257" i="89"/>
  <c r="J257" i="89"/>
  <c r="K257" i="89"/>
  <c r="L257" i="89"/>
  <c r="M257" i="89"/>
  <c r="N257" i="89"/>
  <c r="O257" i="89"/>
  <c r="P257" i="89"/>
  <c r="Q257" i="89"/>
  <c r="H258" i="89"/>
  <c r="I258" i="89"/>
  <c r="J258" i="89"/>
  <c r="K258" i="89"/>
  <c r="L258" i="89"/>
  <c r="M258" i="89"/>
  <c r="N258" i="89"/>
  <c r="O258" i="89"/>
  <c r="P258" i="89"/>
  <c r="Q258" i="89"/>
  <c r="H259" i="89"/>
  <c r="I259" i="89"/>
  <c r="J259" i="89"/>
  <c r="K259" i="89"/>
  <c r="L259" i="89"/>
  <c r="M259" i="89"/>
  <c r="N259" i="89"/>
  <c r="O259" i="89"/>
  <c r="P259" i="89"/>
  <c r="Q259" i="89"/>
  <c r="H260" i="89"/>
  <c r="I260" i="89"/>
  <c r="J260" i="89"/>
  <c r="K260" i="89"/>
  <c r="L260" i="89"/>
  <c r="M260" i="89"/>
  <c r="N260" i="89"/>
  <c r="O260" i="89"/>
  <c r="P260" i="89"/>
  <c r="Q260" i="89"/>
  <c r="H261" i="89"/>
  <c r="I261" i="89"/>
  <c r="J261" i="89"/>
  <c r="K261" i="89"/>
  <c r="L261" i="89"/>
  <c r="M261" i="89"/>
  <c r="N261" i="89"/>
  <c r="O261" i="89"/>
  <c r="P261" i="89"/>
  <c r="Q261" i="89"/>
  <c r="H262" i="89"/>
  <c r="I262" i="89"/>
  <c r="J262" i="89"/>
  <c r="K262" i="89"/>
  <c r="L262" i="89"/>
  <c r="M262" i="89"/>
  <c r="N262" i="89"/>
  <c r="O262" i="89"/>
  <c r="P262" i="89"/>
  <c r="Q262" i="89"/>
  <c r="H263" i="89"/>
  <c r="I263" i="89"/>
  <c r="J263" i="89"/>
  <c r="K263" i="89"/>
  <c r="L263" i="89"/>
  <c r="M263" i="89"/>
  <c r="N263" i="89"/>
  <c r="O263" i="89"/>
  <c r="P263" i="89"/>
  <c r="Q263" i="89"/>
  <c r="H264" i="89"/>
  <c r="I264" i="89"/>
  <c r="J264" i="89"/>
  <c r="K264" i="89"/>
  <c r="L264" i="89"/>
  <c r="M264" i="89"/>
  <c r="N264" i="89"/>
  <c r="O264" i="89"/>
  <c r="P264" i="89"/>
  <c r="Q264" i="89"/>
  <c r="H265" i="89"/>
  <c r="I265" i="89"/>
  <c r="J265" i="89"/>
  <c r="K265" i="89"/>
  <c r="L265" i="89"/>
  <c r="M265" i="89"/>
  <c r="N265" i="89"/>
  <c r="O265" i="89"/>
  <c r="P265" i="89"/>
  <c r="Q265" i="89"/>
  <c r="H266" i="89"/>
  <c r="I266" i="89"/>
  <c r="J266" i="89"/>
  <c r="K266" i="89"/>
  <c r="L266" i="89"/>
  <c r="M266" i="89"/>
  <c r="N266" i="89"/>
  <c r="O266" i="89"/>
  <c r="P266" i="89"/>
  <c r="Q266" i="89"/>
  <c r="H267" i="89"/>
  <c r="I267" i="89"/>
  <c r="J267" i="89"/>
  <c r="K267" i="89"/>
  <c r="L267" i="89"/>
  <c r="M267" i="89"/>
  <c r="N267" i="89"/>
  <c r="O267" i="89"/>
  <c r="P267" i="89"/>
  <c r="Q267" i="89"/>
  <c r="H268" i="89"/>
  <c r="I268" i="89"/>
  <c r="J268" i="89"/>
  <c r="K268" i="89"/>
  <c r="L268" i="89"/>
  <c r="M268" i="89"/>
  <c r="N268" i="89"/>
  <c r="O268" i="89"/>
  <c r="P268" i="89"/>
  <c r="Q268" i="89"/>
  <c r="H269" i="89"/>
  <c r="I269" i="89"/>
  <c r="J269" i="89"/>
  <c r="K269" i="89"/>
  <c r="L269" i="89"/>
  <c r="M269" i="89"/>
  <c r="N269" i="89"/>
  <c r="O269" i="89"/>
  <c r="P269" i="89"/>
  <c r="Q269" i="89"/>
  <c r="H270" i="89"/>
  <c r="I270" i="89"/>
  <c r="J270" i="89"/>
  <c r="K270" i="89"/>
  <c r="L270" i="89"/>
  <c r="M270" i="89"/>
  <c r="N270" i="89"/>
  <c r="O270" i="89"/>
  <c r="P270" i="89"/>
  <c r="Q270" i="89"/>
  <c r="H271" i="89"/>
  <c r="I271" i="89"/>
  <c r="J271" i="89"/>
  <c r="K271" i="89"/>
  <c r="L271" i="89"/>
  <c r="M271" i="89"/>
  <c r="N271" i="89"/>
  <c r="O271" i="89"/>
  <c r="P271" i="89"/>
  <c r="Q271" i="89"/>
  <c r="H272" i="89"/>
  <c r="I272" i="89"/>
  <c r="J272" i="89"/>
  <c r="K272" i="89"/>
  <c r="L272" i="89"/>
  <c r="M272" i="89"/>
  <c r="N272" i="89"/>
  <c r="O272" i="89"/>
  <c r="P272" i="89"/>
  <c r="Q272" i="89"/>
  <c r="H273" i="89"/>
  <c r="I273" i="89"/>
  <c r="J273" i="89"/>
  <c r="K273" i="89"/>
  <c r="L273" i="89"/>
  <c r="M273" i="89"/>
  <c r="N273" i="89"/>
  <c r="O273" i="89"/>
  <c r="P273" i="89"/>
  <c r="Q273" i="89"/>
  <c r="H274" i="89"/>
  <c r="I274" i="89"/>
  <c r="J274" i="89"/>
  <c r="K274" i="89"/>
  <c r="L274" i="89"/>
  <c r="M274" i="89"/>
  <c r="N274" i="89"/>
  <c r="O274" i="89"/>
  <c r="P274" i="89"/>
  <c r="Q274" i="89"/>
  <c r="H275" i="89"/>
  <c r="I275" i="89"/>
  <c r="J275" i="89"/>
  <c r="K275" i="89"/>
  <c r="L275" i="89"/>
  <c r="M275" i="89"/>
  <c r="N275" i="89"/>
  <c r="O275" i="89"/>
  <c r="P275" i="89"/>
  <c r="Q275" i="89"/>
  <c r="H276" i="89"/>
  <c r="I276" i="89"/>
  <c r="J276" i="89"/>
  <c r="K276" i="89"/>
  <c r="L276" i="89"/>
  <c r="M276" i="89"/>
  <c r="N276" i="89"/>
  <c r="O276" i="89"/>
  <c r="P276" i="89"/>
  <c r="Q276" i="89"/>
  <c r="H277" i="89"/>
  <c r="I277" i="89"/>
  <c r="J277" i="89"/>
  <c r="K277" i="89"/>
  <c r="L277" i="89"/>
  <c r="M277" i="89"/>
  <c r="N277" i="89"/>
  <c r="O277" i="89"/>
  <c r="P277" i="89"/>
  <c r="Q277" i="89"/>
  <c r="H278" i="89"/>
  <c r="I278" i="89"/>
  <c r="J278" i="89"/>
  <c r="K278" i="89"/>
  <c r="L278" i="89"/>
  <c r="M278" i="89"/>
  <c r="N278" i="89"/>
  <c r="O278" i="89"/>
  <c r="P278" i="89"/>
  <c r="Q278" i="89"/>
  <c r="H279" i="89"/>
  <c r="I279" i="89"/>
  <c r="J279" i="89"/>
  <c r="K279" i="89"/>
  <c r="L279" i="89"/>
  <c r="M279" i="89"/>
  <c r="N279" i="89"/>
  <c r="O279" i="89"/>
  <c r="P279" i="89"/>
  <c r="Q279" i="89"/>
  <c r="H280" i="89"/>
  <c r="I280" i="89"/>
  <c r="J280" i="89"/>
  <c r="K280" i="89"/>
  <c r="L280" i="89"/>
  <c r="M280" i="89"/>
  <c r="N280" i="89"/>
  <c r="O280" i="89"/>
  <c r="P280" i="89"/>
  <c r="Q280" i="89"/>
  <c r="H281" i="89"/>
  <c r="I281" i="89"/>
  <c r="J281" i="89"/>
  <c r="K281" i="89"/>
  <c r="L281" i="89"/>
  <c r="M281" i="89"/>
  <c r="N281" i="89"/>
  <c r="O281" i="89"/>
  <c r="P281" i="89"/>
  <c r="Q281" i="89"/>
  <c r="H282" i="89"/>
  <c r="I282" i="89"/>
  <c r="J282" i="89"/>
  <c r="K282" i="89"/>
  <c r="L282" i="89"/>
  <c r="M282" i="89"/>
  <c r="N282" i="89"/>
  <c r="O282" i="89"/>
  <c r="P282" i="89"/>
  <c r="Q282" i="89"/>
  <c r="H283" i="89"/>
  <c r="I283" i="89"/>
  <c r="J283" i="89"/>
  <c r="K283" i="89"/>
  <c r="L283" i="89"/>
  <c r="M283" i="89"/>
  <c r="N283" i="89"/>
  <c r="O283" i="89"/>
  <c r="P283" i="89"/>
  <c r="Q283" i="89"/>
  <c r="H284" i="89"/>
  <c r="I284" i="89"/>
  <c r="J284" i="89"/>
  <c r="K284" i="89"/>
  <c r="L284" i="89"/>
  <c r="M284" i="89"/>
  <c r="N284" i="89"/>
  <c r="O284" i="89"/>
  <c r="P284" i="89"/>
  <c r="Q284" i="89"/>
  <c r="H285" i="89"/>
  <c r="I285" i="89"/>
  <c r="J285" i="89"/>
  <c r="K285" i="89"/>
  <c r="L285" i="89"/>
  <c r="M285" i="89"/>
  <c r="N285" i="89"/>
  <c r="O285" i="89"/>
  <c r="P285" i="89"/>
  <c r="Q285" i="89"/>
  <c r="H286" i="89"/>
  <c r="I286" i="89"/>
  <c r="J286" i="89"/>
  <c r="K286" i="89"/>
  <c r="L286" i="89"/>
  <c r="M286" i="89"/>
  <c r="N286" i="89"/>
  <c r="O286" i="89"/>
  <c r="P286" i="89"/>
  <c r="Q286" i="89"/>
  <c r="H287" i="89"/>
  <c r="I287" i="89"/>
  <c r="J287" i="89"/>
  <c r="K287" i="89"/>
  <c r="L287" i="89"/>
  <c r="M287" i="89"/>
  <c r="N287" i="89"/>
  <c r="O287" i="89"/>
  <c r="P287" i="89"/>
  <c r="Q287" i="89"/>
  <c r="H288" i="89"/>
  <c r="I288" i="89"/>
  <c r="J288" i="89"/>
  <c r="K288" i="89"/>
  <c r="L288" i="89"/>
  <c r="M288" i="89"/>
  <c r="N288" i="89"/>
  <c r="O288" i="89"/>
  <c r="P288" i="89"/>
  <c r="Q288" i="89"/>
  <c r="H289" i="89"/>
  <c r="I289" i="89"/>
  <c r="J289" i="89"/>
  <c r="K289" i="89"/>
  <c r="L289" i="89"/>
  <c r="M289" i="89"/>
  <c r="N289" i="89"/>
  <c r="O289" i="89"/>
  <c r="P289" i="89"/>
  <c r="Q289" i="89"/>
  <c r="H290" i="89"/>
  <c r="I290" i="89"/>
  <c r="J290" i="89"/>
  <c r="K290" i="89"/>
  <c r="L290" i="89"/>
  <c r="M290" i="89"/>
  <c r="N290" i="89"/>
  <c r="O290" i="89"/>
  <c r="P290" i="89"/>
  <c r="Q290" i="89"/>
  <c r="H291" i="89"/>
  <c r="I291" i="89"/>
  <c r="J291" i="89"/>
  <c r="K291" i="89"/>
  <c r="L291" i="89"/>
  <c r="M291" i="89"/>
  <c r="N291" i="89"/>
  <c r="O291" i="89"/>
  <c r="P291" i="89"/>
  <c r="Q291" i="89"/>
  <c r="H292" i="89"/>
  <c r="I292" i="89"/>
  <c r="J292" i="89"/>
  <c r="K292" i="89"/>
  <c r="L292" i="89"/>
  <c r="M292" i="89"/>
  <c r="N292" i="89"/>
  <c r="O292" i="89"/>
  <c r="P292" i="89"/>
  <c r="Q292" i="89"/>
  <c r="H293" i="89"/>
  <c r="I293" i="89"/>
  <c r="J293" i="89"/>
  <c r="K293" i="89"/>
  <c r="L293" i="89"/>
  <c r="M293" i="89"/>
  <c r="N293" i="89"/>
  <c r="O293" i="89"/>
  <c r="P293" i="89"/>
  <c r="Q293" i="89"/>
  <c r="H294" i="89"/>
  <c r="I294" i="89"/>
  <c r="J294" i="89"/>
  <c r="K294" i="89"/>
  <c r="L294" i="89"/>
  <c r="M294" i="89"/>
  <c r="N294" i="89"/>
  <c r="O294" i="89"/>
  <c r="P294" i="89"/>
  <c r="Q294" i="89"/>
  <c r="H295" i="89"/>
  <c r="I295" i="89"/>
  <c r="J295" i="89"/>
  <c r="K295" i="89"/>
  <c r="L295" i="89"/>
  <c r="M295" i="89"/>
  <c r="N295" i="89"/>
  <c r="O295" i="89"/>
  <c r="P295" i="89"/>
  <c r="Q295" i="89"/>
  <c r="H296" i="89"/>
  <c r="I296" i="89"/>
  <c r="J296" i="89"/>
  <c r="K296" i="89"/>
  <c r="L296" i="89"/>
  <c r="M296" i="89"/>
  <c r="N296" i="89"/>
  <c r="O296" i="89"/>
  <c r="P296" i="89"/>
  <c r="Q296" i="89"/>
  <c r="H297" i="89"/>
  <c r="I297" i="89"/>
  <c r="J297" i="89"/>
  <c r="K297" i="89"/>
  <c r="L297" i="89"/>
  <c r="M297" i="89"/>
  <c r="N297" i="89"/>
  <c r="O297" i="89"/>
  <c r="P297" i="89"/>
  <c r="Q297" i="89"/>
  <c r="H298" i="89"/>
  <c r="I298" i="89"/>
  <c r="J298" i="89"/>
  <c r="K298" i="89"/>
  <c r="L298" i="89"/>
  <c r="M298" i="89"/>
  <c r="N298" i="89"/>
  <c r="O298" i="89"/>
  <c r="P298" i="89"/>
  <c r="Q298" i="89"/>
  <c r="H299" i="89"/>
  <c r="I299" i="89"/>
  <c r="J299" i="89"/>
  <c r="K299" i="89"/>
  <c r="L299" i="89"/>
  <c r="M299" i="89"/>
  <c r="N299" i="89"/>
  <c r="O299" i="89"/>
  <c r="P299" i="89"/>
  <c r="Q299" i="89"/>
  <c r="H300" i="89"/>
  <c r="I300" i="89"/>
  <c r="J300" i="89"/>
  <c r="K300" i="89"/>
  <c r="L300" i="89"/>
  <c r="M300" i="89"/>
  <c r="N300" i="89"/>
  <c r="O300" i="89"/>
  <c r="P300" i="89"/>
  <c r="Q300" i="89"/>
  <c r="H301" i="89"/>
  <c r="I301" i="89"/>
  <c r="J301" i="89"/>
  <c r="K301" i="89"/>
  <c r="L301" i="89"/>
  <c r="M301" i="89"/>
  <c r="N301" i="89"/>
  <c r="O301" i="89"/>
  <c r="P301" i="89"/>
  <c r="Q301" i="89"/>
  <c r="H302" i="89"/>
  <c r="I302" i="89"/>
  <c r="J302" i="89"/>
  <c r="K302" i="89"/>
  <c r="L302" i="89"/>
  <c r="M302" i="89"/>
  <c r="N302" i="89"/>
  <c r="O302" i="89"/>
  <c r="P302" i="89"/>
  <c r="Q302" i="89"/>
  <c r="H303" i="89"/>
  <c r="I303" i="89"/>
  <c r="J303" i="89"/>
  <c r="K303" i="89"/>
  <c r="L303" i="89"/>
  <c r="M303" i="89"/>
  <c r="N303" i="89"/>
  <c r="O303" i="89"/>
  <c r="P303" i="89"/>
  <c r="Q303" i="89"/>
  <c r="H304" i="89"/>
  <c r="I304" i="89"/>
  <c r="J304" i="89"/>
  <c r="K304" i="89"/>
  <c r="L304" i="89"/>
  <c r="M304" i="89"/>
  <c r="N304" i="89"/>
  <c r="O304" i="89"/>
  <c r="P304" i="89"/>
  <c r="Q304" i="89"/>
  <c r="H305" i="89"/>
  <c r="I305" i="89"/>
  <c r="J305" i="89"/>
  <c r="K305" i="89"/>
  <c r="L305" i="89"/>
  <c r="M305" i="89"/>
  <c r="N305" i="89"/>
  <c r="O305" i="89"/>
  <c r="P305" i="89"/>
  <c r="Q305" i="89"/>
  <c r="H306" i="89"/>
  <c r="I306" i="89"/>
  <c r="J306" i="89"/>
  <c r="K306" i="89"/>
  <c r="L306" i="89"/>
  <c r="M306" i="89"/>
  <c r="N306" i="89"/>
  <c r="O306" i="89"/>
  <c r="P306" i="89"/>
  <c r="Q306" i="89"/>
  <c r="H307" i="89"/>
  <c r="I307" i="89"/>
  <c r="J307" i="89"/>
  <c r="K307" i="89"/>
  <c r="L307" i="89"/>
  <c r="M307" i="89"/>
  <c r="N307" i="89"/>
  <c r="O307" i="89"/>
  <c r="P307" i="89"/>
  <c r="Q307" i="89"/>
  <c r="H308" i="89"/>
  <c r="I308" i="89"/>
  <c r="J308" i="89"/>
  <c r="K308" i="89"/>
  <c r="L308" i="89"/>
  <c r="M308" i="89"/>
  <c r="N308" i="89"/>
  <c r="O308" i="89"/>
  <c r="P308" i="89"/>
  <c r="Q308" i="89"/>
  <c r="H309" i="89"/>
  <c r="I309" i="89"/>
  <c r="J309" i="89"/>
  <c r="K309" i="89"/>
  <c r="L309" i="89"/>
  <c r="M309" i="89"/>
  <c r="N309" i="89"/>
  <c r="O309" i="89"/>
  <c r="P309" i="89"/>
  <c r="Q309" i="89"/>
  <c r="H310" i="89"/>
  <c r="I310" i="89"/>
  <c r="J310" i="89"/>
  <c r="K310" i="89"/>
  <c r="L310" i="89"/>
  <c r="M310" i="89"/>
  <c r="N310" i="89"/>
  <c r="O310" i="89"/>
  <c r="P310" i="89"/>
  <c r="Q310" i="89"/>
  <c r="H311" i="89"/>
  <c r="I311" i="89"/>
  <c r="J311" i="89"/>
  <c r="K311" i="89"/>
  <c r="L311" i="89"/>
  <c r="M311" i="89"/>
  <c r="N311" i="89"/>
  <c r="O311" i="89"/>
  <c r="P311" i="89"/>
  <c r="Q311" i="89"/>
  <c r="H312" i="89"/>
  <c r="I312" i="89"/>
  <c r="J312" i="89"/>
  <c r="K312" i="89"/>
  <c r="L312" i="89"/>
  <c r="M312" i="89"/>
  <c r="N312" i="89"/>
  <c r="O312" i="89"/>
  <c r="P312" i="89"/>
  <c r="Q312" i="89"/>
  <c r="H313" i="89"/>
  <c r="I313" i="89"/>
  <c r="J313" i="89"/>
  <c r="K313" i="89"/>
  <c r="L313" i="89"/>
  <c r="M313" i="89"/>
  <c r="N313" i="89"/>
  <c r="O313" i="89"/>
  <c r="P313" i="89"/>
  <c r="Q313" i="89"/>
  <c r="H314" i="89"/>
  <c r="I314" i="89"/>
  <c r="J314" i="89"/>
  <c r="K314" i="89"/>
  <c r="L314" i="89"/>
  <c r="M314" i="89"/>
  <c r="N314" i="89"/>
  <c r="O314" i="89"/>
  <c r="P314" i="89"/>
  <c r="Q314" i="89"/>
  <c r="H315" i="89"/>
  <c r="I315" i="89"/>
  <c r="J315" i="89"/>
  <c r="K315" i="89"/>
  <c r="L315" i="89"/>
  <c r="M315" i="89"/>
  <c r="N315" i="89"/>
  <c r="O315" i="89"/>
  <c r="P315" i="89"/>
  <c r="Q315" i="89"/>
  <c r="H316" i="89"/>
  <c r="I316" i="89"/>
  <c r="J316" i="89"/>
  <c r="K316" i="89"/>
  <c r="L316" i="89"/>
  <c r="M316" i="89"/>
  <c r="N316" i="89"/>
  <c r="O316" i="89"/>
  <c r="P316" i="89"/>
  <c r="Q316" i="89"/>
  <c r="H317" i="89"/>
  <c r="I317" i="89"/>
  <c r="J317" i="89"/>
  <c r="K317" i="89"/>
  <c r="L317" i="89"/>
  <c r="M317" i="89"/>
  <c r="N317" i="89"/>
  <c r="O317" i="89"/>
  <c r="P317" i="89"/>
  <c r="Q317" i="89"/>
  <c r="H318" i="89"/>
  <c r="I318" i="89"/>
  <c r="J318" i="89"/>
  <c r="K318" i="89"/>
  <c r="L318" i="89"/>
  <c r="M318" i="89"/>
  <c r="N318" i="89"/>
  <c r="O318" i="89"/>
  <c r="P318" i="89"/>
  <c r="Q318" i="89"/>
  <c r="H50" i="89"/>
  <c r="I50" i="89"/>
  <c r="J50" i="89"/>
  <c r="K50" i="89"/>
  <c r="L50" i="89"/>
  <c r="M50" i="89"/>
  <c r="N50" i="89"/>
  <c r="O50" i="89"/>
  <c r="P50" i="89"/>
  <c r="Q50" i="89"/>
  <c r="H51" i="89"/>
  <c r="I51" i="89"/>
  <c r="J51" i="89"/>
  <c r="K51" i="89"/>
  <c r="L51" i="89"/>
  <c r="M51" i="89"/>
  <c r="N51" i="89"/>
  <c r="O51" i="89"/>
  <c r="P51" i="89"/>
  <c r="Q51" i="89"/>
  <c r="H52" i="89"/>
  <c r="I52" i="89"/>
  <c r="J52" i="89"/>
  <c r="K52" i="89"/>
  <c r="L52" i="89"/>
  <c r="M52" i="89"/>
  <c r="N52" i="89"/>
  <c r="O52" i="89"/>
  <c r="P52" i="89"/>
  <c r="Q52" i="89"/>
  <c r="H53" i="89"/>
  <c r="I53" i="89"/>
  <c r="J53" i="89"/>
  <c r="K53" i="89"/>
  <c r="L53" i="89"/>
  <c r="M53" i="89"/>
  <c r="N53" i="89"/>
  <c r="O53" i="89"/>
  <c r="P53" i="89"/>
  <c r="Q53" i="89"/>
  <c r="H54" i="89"/>
  <c r="I54" i="89"/>
  <c r="J54" i="89"/>
  <c r="K54" i="89"/>
  <c r="L54" i="89"/>
  <c r="M54" i="89"/>
  <c r="N54" i="89"/>
  <c r="O54" i="89"/>
  <c r="P54" i="89"/>
  <c r="Q54" i="89"/>
  <c r="H55" i="89"/>
  <c r="I55" i="89"/>
  <c r="J55" i="89"/>
  <c r="K55" i="89"/>
  <c r="L55" i="89"/>
  <c r="M55" i="89"/>
  <c r="N55" i="89"/>
  <c r="O55" i="89"/>
  <c r="P55" i="89"/>
  <c r="Q55" i="89"/>
  <c r="H56" i="89"/>
  <c r="I56" i="89"/>
  <c r="J56" i="89"/>
  <c r="K56" i="89"/>
  <c r="L56" i="89"/>
  <c r="M56" i="89"/>
  <c r="N56" i="89"/>
  <c r="O56" i="89"/>
  <c r="P56" i="89"/>
  <c r="Q56" i="89"/>
  <c r="H57" i="89"/>
  <c r="I57" i="89"/>
  <c r="J57" i="89"/>
  <c r="K57" i="89"/>
  <c r="L57" i="89"/>
  <c r="M57" i="89"/>
  <c r="N57" i="89"/>
  <c r="O57" i="89"/>
  <c r="P57" i="89"/>
  <c r="Q57" i="89"/>
  <c r="H58" i="89"/>
  <c r="I58" i="89"/>
  <c r="J58" i="89"/>
  <c r="K58" i="89"/>
  <c r="L58" i="89"/>
  <c r="M58" i="89"/>
  <c r="N58" i="89"/>
  <c r="O58" i="89"/>
  <c r="P58" i="89"/>
  <c r="Q58" i="89"/>
  <c r="H59" i="89"/>
  <c r="I59" i="89"/>
  <c r="J59" i="89"/>
  <c r="K59" i="89"/>
  <c r="L59" i="89"/>
  <c r="M59" i="89"/>
  <c r="N59" i="89"/>
  <c r="O59" i="89"/>
  <c r="P59" i="89"/>
  <c r="Q59" i="89"/>
  <c r="H60" i="89"/>
  <c r="I60" i="89"/>
  <c r="J60" i="89"/>
  <c r="K60" i="89"/>
  <c r="L60" i="89"/>
  <c r="M60" i="89"/>
  <c r="N60" i="89"/>
  <c r="O60" i="89"/>
  <c r="P60" i="89"/>
  <c r="Q60" i="89"/>
  <c r="H61" i="89"/>
  <c r="I61" i="89"/>
  <c r="J61" i="89"/>
  <c r="K61" i="89"/>
  <c r="L61" i="89"/>
  <c r="M61" i="89"/>
  <c r="N61" i="89"/>
  <c r="O61" i="89"/>
  <c r="P61" i="89"/>
  <c r="Q61" i="89"/>
  <c r="H62" i="89"/>
  <c r="I62" i="89"/>
  <c r="J62" i="89"/>
  <c r="K62" i="89"/>
  <c r="L62" i="89"/>
  <c r="M62" i="89"/>
  <c r="N62" i="89"/>
  <c r="O62" i="89"/>
  <c r="P62" i="89"/>
  <c r="Q62" i="89"/>
  <c r="H63" i="89"/>
  <c r="I63" i="89"/>
  <c r="J63" i="89"/>
  <c r="K63" i="89"/>
  <c r="L63" i="89"/>
  <c r="M63" i="89"/>
  <c r="N63" i="89"/>
  <c r="O63" i="89"/>
  <c r="P63" i="89"/>
  <c r="Q63" i="89"/>
  <c r="H64" i="89"/>
  <c r="I64" i="89"/>
  <c r="J64" i="89"/>
  <c r="K64" i="89"/>
  <c r="L64" i="89"/>
  <c r="M64" i="89"/>
  <c r="N64" i="89"/>
  <c r="O64" i="89"/>
  <c r="P64" i="89"/>
  <c r="Q64" i="89"/>
  <c r="H65" i="89"/>
  <c r="I65" i="89"/>
  <c r="J65" i="89"/>
  <c r="K65" i="89"/>
  <c r="L65" i="89"/>
  <c r="M65" i="89"/>
  <c r="N65" i="89"/>
  <c r="O65" i="89"/>
  <c r="P65" i="89"/>
  <c r="Q65" i="89"/>
  <c r="H66" i="89"/>
  <c r="I66" i="89"/>
  <c r="J66" i="89"/>
  <c r="K66" i="89"/>
  <c r="L66" i="89"/>
  <c r="M66" i="89"/>
  <c r="N66" i="89"/>
  <c r="O66" i="89"/>
  <c r="P66" i="89"/>
  <c r="Q66" i="89"/>
  <c r="H67" i="89"/>
  <c r="I67" i="89"/>
  <c r="J67" i="89"/>
  <c r="K67" i="89"/>
  <c r="L67" i="89"/>
  <c r="M67" i="89"/>
  <c r="N67" i="89"/>
  <c r="O67" i="89"/>
  <c r="P67" i="89"/>
  <c r="Q67" i="89"/>
  <c r="H68" i="89"/>
  <c r="I68" i="89"/>
  <c r="J68" i="89"/>
  <c r="K68" i="89"/>
  <c r="L68" i="89"/>
  <c r="M68" i="89"/>
  <c r="N68" i="89"/>
  <c r="O68" i="89"/>
  <c r="P68" i="89"/>
  <c r="Q68" i="89"/>
  <c r="H69" i="89"/>
  <c r="I69" i="89"/>
  <c r="J69" i="89"/>
  <c r="K69" i="89"/>
  <c r="L69" i="89"/>
  <c r="M69" i="89"/>
  <c r="N69" i="89"/>
  <c r="O69" i="89"/>
  <c r="P69" i="89"/>
  <c r="Q69" i="89"/>
  <c r="H70" i="89"/>
  <c r="I70" i="89"/>
  <c r="J70" i="89"/>
  <c r="K70" i="89"/>
  <c r="L70" i="89"/>
  <c r="M70" i="89"/>
  <c r="N70" i="89"/>
  <c r="O70" i="89"/>
  <c r="P70" i="89"/>
  <c r="Q70" i="89"/>
  <c r="H71" i="89"/>
  <c r="I71" i="89"/>
  <c r="J71" i="89"/>
  <c r="K71" i="89"/>
  <c r="L71" i="89"/>
  <c r="M71" i="89"/>
  <c r="N71" i="89"/>
  <c r="O71" i="89"/>
  <c r="P71" i="89"/>
  <c r="Q71" i="89"/>
  <c r="H72" i="89"/>
  <c r="I72" i="89"/>
  <c r="J72" i="89"/>
  <c r="K72" i="89"/>
  <c r="L72" i="89"/>
  <c r="M72" i="89"/>
  <c r="N72" i="89"/>
  <c r="O72" i="89"/>
  <c r="P72" i="89"/>
  <c r="Q72" i="89"/>
  <c r="H73" i="89"/>
  <c r="I73" i="89"/>
  <c r="J73" i="89"/>
  <c r="K73" i="89"/>
  <c r="L73" i="89"/>
  <c r="M73" i="89"/>
  <c r="N73" i="89"/>
  <c r="O73" i="89"/>
  <c r="P73" i="89"/>
  <c r="Q73" i="89"/>
  <c r="H74" i="89"/>
  <c r="I74" i="89"/>
  <c r="J74" i="89"/>
  <c r="K74" i="89"/>
  <c r="L74" i="89"/>
  <c r="M74" i="89"/>
  <c r="N74" i="89"/>
  <c r="O74" i="89"/>
  <c r="P74" i="89"/>
  <c r="Q74" i="89"/>
  <c r="H75" i="89"/>
  <c r="I75" i="89"/>
  <c r="J75" i="89"/>
  <c r="K75" i="89"/>
  <c r="L75" i="89"/>
  <c r="M75" i="89"/>
  <c r="N75" i="89"/>
  <c r="O75" i="89"/>
  <c r="P75" i="89"/>
  <c r="Q75" i="89"/>
  <c r="H76" i="89"/>
  <c r="I76" i="89"/>
  <c r="J76" i="89"/>
  <c r="K76" i="89"/>
  <c r="L76" i="89"/>
  <c r="M76" i="89"/>
  <c r="N76" i="89"/>
  <c r="O76" i="89"/>
  <c r="P76" i="89"/>
  <c r="Q76" i="89"/>
  <c r="H77" i="89"/>
  <c r="I77" i="89"/>
  <c r="J77" i="89"/>
  <c r="K77" i="89"/>
  <c r="L77" i="89"/>
  <c r="M77" i="89"/>
  <c r="N77" i="89"/>
  <c r="O77" i="89"/>
  <c r="P77" i="89"/>
  <c r="Q77" i="89"/>
  <c r="H78" i="89"/>
  <c r="I78" i="89"/>
  <c r="J78" i="89"/>
  <c r="K78" i="89"/>
  <c r="L78" i="89"/>
  <c r="M78" i="89"/>
  <c r="N78" i="89"/>
  <c r="O78" i="89"/>
  <c r="P78" i="89"/>
  <c r="Q78" i="89"/>
  <c r="H79" i="89"/>
  <c r="I79" i="89"/>
  <c r="J79" i="89"/>
  <c r="K79" i="89"/>
  <c r="L79" i="89"/>
  <c r="M79" i="89"/>
  <c r="N79" i="89"/>
  <c r="O79" i="89"/>
  <c r="P79" i="89"/>
  <c r="Q79" i="89"/>
  <c r="H80" i="89"/>
  <c r="I80" i="89"/>
  <c r="J80" i="89"/>
  <c r="K80" i="89"/>
  <c r="L80" i="89"/>
  <c r="M80" i="89"/>
  <c r="N80" i="89"/>
  <c r="O80" i="89"/>
  <c r="P80" i="89"/>
  <c r="Q80" i="89"/>
  <c r="H81" i="89"/>
  <c r="I81" i="89"/>
  <c r="J81" i="89"/>
  <c r="K81" i="89"/>
  <c r="L81" i="89"/>
  <c r="M81" i="89"/>
  <c r="N81" i="89"/>
  <c r="O81" i="89"/>
  <c r="P81" i="89"/>
  <c r="Q81" i="89"/>
  <c r="H82" i="89"/>
  <c r="I82" i="89"/>
  <c r="J82" i="89"/>
  <c r="K82" i="89"/>
  <c r="L82" i="89"/>
  <c r="M82" i="89"/>
  <c r="N82" i="89"/>
  <c r="O82" i="89"/>
  <c r="P82" i="89"/>
  <c r="Q82" i="89"/>
  <c r="H83" i="89"/>
  <c r="I83" i="89"/>
  <c r="J83" i="89"/>
  <c r="K83" i="89"/>
  <c r="L83" i="89"/>
  <c r="M83" i="89"/>
  <c r="N83" i="89"/>
  <c r="O83" i="89"/>
  <c r="P83" i="89"/>
  <c r="Q83" i="89"/>
  <c r="H84" i="89"/>
  <c r="I84" i="89"/>
  <c r="J84" i="89"/>
  <c r="K84" i="89"/>
  <c r="L84" i="89"/>
  <c r="M84" i="89"/>
  <c r="N84" i="89"/>
  <c r="O84" i="89"/>
  <c r="P84" i="89"/>
  <c r="Q84" i="89"/>
  <c r="H85" i="89"/>
  <c r="I85" i="89"/>
  <c r="J85" i="89"/>
  <c r="K85" i="89"/>
  <c r="L85" i="89"/>
  <c r="M85" i="89"/>
  <c r="N85" i="89"/>
  <c r="O85" i="89"/>
  <c r="P85" i="89"/>
  <c r="Q85" i="89"/>
  <c r="H86" i="89"/>
  <c r="I86" i="89"/>
  <c r="J86" i="89"/>
  <c r="K86" i="89"/>
  <c r="L86" i="89"/>
  <c r="M86" i="89"/>
  <c r="N86" i="89"/>
  <c r="O86" i="89"/>
  <c r="P86" i="89"/>
  <c r="Q86" i="89"/>
  <c r="H87" i="89"/>
  <c r="I87" i="89"/>
  <c r="J87" i="89"/>
  <c r="K87" i="89"/>
  <c r="L87" i="89"/>
  <c r="M87" i="89"/>
  <c r="N87" i="89"/>
  <c r="O87" i="89"/>
  <c r="P87" i="89"/>
  <c r="Q87" i="89"/>
  <c r="H88" i="89"/>
  <c r="I88" i="89"/>
  <c r="J88" i="89"/>
  <c r="K88" i="89"/>
  <c r="L88" i="89"/>
  <c r="M88" i="89"/>
  <c r="N88" i="89"/>
  <c r="O88" i="89"/>
  <c r="P88" i="89"/>
  <c r="Q88" i="89"/>
  <c r="H89" i="89"/>
  <c r="I89" i="89"/>
  <c r="J89" i="89"/>
  <c r="K89" i="89"/>
  <c r="L89" i="89"/>
  <c r="M89" i="89"/>
  <c r="N89" i="89"/>
  <c r="O89" i="89"/>
  <c r="P89" i="89"/>
  <c r="Q89" i="89"/>
  <c r="H90" i="89"/>
  <c r="I90" i="89"/>
  <c r="J90" i="89"/>
  <c r="K90" i="89"/>
  <c r="L90" i="89"/>
  <c r="M90" i="89"/>
  <c r="N90" i="89"/>
  <c r="O90" i="89"/>
  <c r="P90" i="89"/>
  <c r="Q90" i="89"/>
  <c r="H91" i="89"/>
  <c r="I91" i="89"/>
  <c r="J91" i="89"/>
  <c r="K91" i="89"/>
  <c r="L91" i="89"/>
  <c r="M91" i="89"/>
  <c r="N91" i="89"/>
  <c r="O91" i="89"/>
  <c r="P91" i="89"/>
  <c r="Q91" i="89"/>
  <c r="H92" i="89"/>
  <c r="I92" i="89"/>
  <c r="J92" i="89"/>
  <c r="K92" i="89"/>
  <c r="L92" i="89"/>
  <c r="M92" i="89"/>
  <c r="N92" i="89"/>
  <c r="O92" i="89"/>
  <c r="P92" i="89"/>
  <c r="Q92" i="89"/>
  <c r="H93" i="89"/>
  <c r="I93" i="89"/>
  <c r="J93" i="89"/>
  <c r="K93" i="89"/>
  <c r="L93" i="89"/>
  <c r="M93" i="89"/>
  <c r="N93" i="89"/>
  <c r="O93" i="89"/>
  <c r="P93" i="89"/>
  <c r="Q93" i="89"/>
  <c r="H94" i="89"/>
  <c r="I94" i="89"/>
  <c r="J94" i="89"/>
  <c r="K94" i="89"/>
  <c r="L94" i="89"/>
  <c r="M94" i="89"/>
  <c r="N94" i="89"/>
  <c r="O94" i="89"/>
  <c r="P94" i="89"/>
  <c r="Q94" i="89"/>
  <c r="H95" i="89"/>
  <c r="I95" i="89"/>
  <c r="J95" i="89"/>
  <c r="K95" i="89"/>
  <c r="L95" i="89"/>
  <c r="M95" i="89"/>
  <c r="N95" i="89"/>
  <c r="O95" i="89"/>
  <c r="P95" i="89"/>
  <c r="Q95" i="89"/>
  <c r="H96" i="89"/>
  <c r="I96" i="89"/>
  <c r="J96" i="89"/>
  <c r="K96" i="89"/>
  <c r="L96" i="89"/>
  <c r="M96" i="89"/>
  <c r="N96" i="89"/>
  <c r="O96" i="89"/>
  <c r="P96" i="89"/>
  <c r="Q96" i="89"/>
  <c r="H97" i="89"/>
  <c r="I97" i="89"/>
  <c r="J97" i="89"/>
  <c r="K97" i="89"/>
  <c r="L97" i="89"/>
  <c r="M97" i="89"/>
  <c r="N97" i="89"/>
  <c r="O97" i="89"/>
  <c r="P97" i="89"/>
  <c r="Q97" i="89"/>
  <c r="H98" i="89"/>
  <c r="I98" i="89"/>
  <c r="J98" i="89"/>
  <c r="K98" i="89"/>
  <c r="L98" i="89"/>
  <c r="M98" i="89"/>
  <c r="N98" i="89"/>
  <c r="O98" i="89"/>
  <c r="P98" i="89"/>
  <c r="Q98" i="89"/>
  <c r="H99" i="89"/>
  <c r="I99" i="89"/>
  <c r="J99" i="89"/>
  <c r="K99" i="89"/>
  <c r="L99" i="89"/>
  <c r="M99" i="89"/>
  <c r="N99" i="89"/>
  <c r="O99" i="89"/>
  <c r="P99" i="89"/>
  <c r="Q99" i="89"/>
  <c r="H100" i="89"/>
  <c r="I100" i="89"/>
  <c r="J100" i="89"/>
  <c r="K100" i="89"/>
  <c r="L100" i="89"/>
  <c r="M100" i="89"/>
  <c r="N100" i="89"/>
  <c r="O100" i="89"/>
  <c r="P100" i="89"/>
  <c r="Q100" i="89"/>
  <c r="H101" i="89"/>
  <c r="I101" i="89"/>
  <c r="J101" i="89"/>
  <c r="K101" i="89"/>
  <c r="L101" i="89"/>
  <c r="M101" i="89"/>
  <c r="N101" i="89"/>
  <c r="O101" i="89"/>
  <c r="P101" i="89"/>
  <c r="Q101" i="89"/>
  <c r="H102" i="89"/>
  <c r="I102" i="89"/>
  <c r="J102" i="89"/>
  <c r="K102" i="89"/>
  <c r="L102" i="89"/>
  <c r="M102" i="89"/>
  <c r="N102" i="89"/>
  <c r="O102" i="89"/>
  <c r="P102" i="89"/>
  <c r="Q102" i="89"/>
  <c r="H103" i="89"/>
  <c r="I103" i="89"/>
  <c r="J103" i="89"/>
  <c r="K103" i="89"/>
  <c r="L103" i="89"/>
  <c r="M103" i="89"/>
  <c r="N103" i="89"/>
  <c r="O103" i="89"/>
  <c r="P103" i="89"/>
  <c r="Q103" i="89"/>
  <c r="H104" i="89"/>
  <c r="I104" i="89"/>
  <c r="J104" i="89"/>
  <c r="K104" i="89"/>
  <c r="L104" i="89"/>
  <c r="M104" i="89"/>
  <c r="N104" i="89"/>
  <c r="O104" i="89"/>
  <c r="P104" i="89"/>
  <c r="Q104" i="89"/>
  <c r="H105" i="89"/>
  <c r="I105" i="89"/>
  <c r="J105" i="89"/>
  <c r="K105" i="89"/>
  <c r="L105" i="89"/>
  <c r="M105" i="89"/>
  <c r="N105" i="89"/>
  <c r="O105" i="89"/>
  <c r="P105" i="89"/>
  <c r="Q105" i="89"/>
  <c r="H106" i="89"/>
  <c r="I106" i="89"/>
  <c r="J106" i="89"/>
  <c r="K106" i="89"/>
  <c r="L106" i="89"/>
  <c r="M106" i="89"/>
  <c r="N106" i="89"/>
  <c r="O106" i="89"/>
  <c r="P106" i="89"/>
  <c r="Q106" i="89"/>
  <c r="H107" i="89"/>
  <c r="I107" i="89"/>
  <c r="J107" i="89"/>
  <c r="K107" i="89"/>
  <c r="L107" i="89"/>
  <c r="M107" i="89"/>
  <c r="N107" i="89"/>
  <c r="O107" i="89"/>
  <c r="P107" i="89"/>
  <c r="Q107" i="89"/>
  <c r="H108" i="89"/>
  <c r="I108" i="89"/>
  <c r="J108" i="89"/>
  <c r="K108" i="89"/>
  <c r="L108" i="89"/>
  <c r="M108" i="89"/>
  <c r="N108" i="89"/>
  <c r="O108" i="89"/>
  <c r="P108" i="89"/>
  <c r="Q108" i="89"/>
  <c r="H109" i="89"/>
  <c r="I109" i="89"/>
  <c r="J109" i="89"/>
  <c r="K109" i="89"/>
  <c r="L109" i="89"/>
  <c r="M109" i="89"/>
  <c r="N109" i="89"/>
  <c r="O109" i="89"/>
  <c r="P109" i="89"/>
  <c r="Q109" i="89"/>
  <c r="H110" i="89"/>
  <c r="I110" i="89"/>
  <c r="J110" i="89"/>
  <c r="K110" i="89"/>
  <c r="L110" i="89"/>
  <c r="M110" i="89"/>
  <c r="N110" i="89"/>
  <c r="O110" i="89"/>
  <c r="P110" i="89"/>
  <c r="Q110" i="89"/>
  <c r="H111" i="89"/>
  <c r="I111" i="89"/>
  <c r="J111" i="89"/>
  <c r="K111" i="89"/>
  <c r="L111" i="89"/>
  <c r="M111" i="89"/>
  <c r="N111" i="89"/>
  <c r="O111" i="89"/>
  <c r="P111" i="89"/>
  <c r="Q111" i="89"/>
  <c r="H112" i="89"/>
  <c r="I112" i="89"/>
  <c r="J112" i="89"/>
  <c r="K112" i="89"/>
  <c r="L112" i="89"/>
  <c r="M112" i="89"/>
  <c r="N112" i="89"/>
  <c r="O112" i="89"/>
  <c r="P112" i="89"/>
  <c r="Q112" i="89"/>
  <c r="H113" i="89"/>
  <c r="I113" i="89"/>
  <c r="J113" i="89"/>
  <c r="K113" i="89"/>
  <c r="L113" i="89"/>
  <c r="M113" i="89"/>
  <c r="N113" i="89"/>
  <c r="O113" i="89"/>
  <c r="P113" i="89"/>
  <c r="Q113" i="89"/>
  <c r="H114" i="89"/>
  <c r="I114" i="89"/>
  <c r="J114" i="89"/>
  <c r="K114" i="89"/>
  <c r="L114" i="89"/>
  <c r="M114" i="89"/>
  <c r="N114" i="89"/>
  <c r="O114" i="89"/>
  <c r="P114" i="89"/>
  <c r="Q114" i="89"/>
  <c r="H115" i="89"/>
  <c r="I115" i="89"/>
  <c r="J115" i="89"/>
  <c r="K115" i="89"/>
  <c r="L115" i="89"/>
  <c r="M115" i="89"/>
  <c r="N115" i="89"/>
  <c r="O115" i="89"/>
  <c r="P115" i="89"/>
  <c r="Q115" i="89"/>
  <c r="H116" i="89"/>
  <c r="I116" i="89"/>
  <c r="J116" i="89"/>
  <c r="K116" i="89"/>
  <c r="L116" i="89"/>
  <c r="M116" i="89"/>
  <c r="N116" i="89"/>
  <c r="O116" i="89"/>
  <c r="P116" i="89"/>
  <c r="Q116" i="89"/>
  <c r="H117" i="89"/>
  <c r="I117" i="89"/>
  <c r="J117" i="89"/>
  <c r="K117" i="89"/>
  <c r="L117" i="89"/>
  <c r="M117" i="89"/>
  <c r="N117" i="89"/>
  <c r="O117" i="89"/>
  <c r="P117" i="89"/>
  <c r="Q117" i="89"/>
  <c r="H118" i="89"/>
  <c r="I118" i="89"/>
  <c r="J118" i="89"/>
  <c r="K118" i="89"/>
  <c r="L118" i="89"/>
  <c r="M118" i="89"/>
  <c r="N118" i="89"/>
  <c r="O118" i="89"/>
  <c r="P118" i="89"/>
  <c r="Q118" i="89"/>
  <c r="H119" i="89"/>
  <c r="I119" i="89"/>
  <c r="J119" i="89"/>
  <c r="K119" i="89"/>
  <c r="L119" i="89"/>
  <c r="M119" i="89"/>
  <c r="N119" i="89"/>
  <c r="O119" i="89"/>
  <c r="P119" i="89"/>
  <c r="Q119" i="89"/>
  <c r="H120" i="89"/>
  <c r="I120" i="89"/>
  <c r="J120" i="89"/>
  <c r="K120" i="89"/>
  <c r="L120" i="89"/>
  <c r="M120" i="89"/>
  <c r="N120" i="89"/>
  <c r="O120" i="89"/>
  <c r="P120" i="89"/>
  <c r="Q120" i="89"/>
  <c r="H121" i="89"/>
  <c r="I121" i="89"/>
  <c r="J121" i="89"/>
  <c r="K121" i="89"/>
  <c r="L121" i="89"/>
  <c r="M121" i="89"/>
  <c r="N121" i="89"/>
  <c r="O121" i="89"/>
  <c r="P121" i="89"/>
  <c r="Q121" i="89"/>
  <c r="H122" i="89"/>
  <c r="I122" i="89"/>
  <c r="J122" i="89"/>
  <c r="K122" i="89"/>
  <c r="L122" i="89"/>
  <c r="M122" i="89"/>
  <c r="N122" i="89"/>
  <c r="O122" i="89"/>
  <c r="P122" i="89"/>
  <c r="Q122" i="89"/>
  <c r="H123" i="89"/>
  <c r="I123" i="89"/>
  <c r="J123" i="89"/>
  <c r="K123" i="89"/>
  <c r="L123" i="89"/>
  <c r="M123" i="89"/>
  <c r="N123" i="89"/>
  <c r="O123" i="89"/>
  <c r="P123" i="89"/>
  <c r="Q123" i="89"/>
  <c r="H124" i="89"/>
  <c r="I124" i="89"/>
  <c r="J124" i="89"/>
  <c r="K124" i="89"/>
  <c r="L124" i="89"/>
  <c r="M124" i="89"/>
  <c r="N124" i="89"/>
  <c r="O124" i="89"/>
  <c r="P124" i="89"/>
  <c r="Q124" i="89"/>
  <c r="H125" i="89"/>
  <c r="I125" i="89"/>
  <c r="J125" i="89"/>
  <c r="K125" i="89"/>
  <c r="L125" i="89"/>
  <c r="M125" i="89"/>
  <c r="N125" i="89"/>
  <c r="O125" i="89"/>
  <c r="P125" i="89"/>
  <c r="Q125" i="89"/>
  <c r="H126" i="89"/>
  <c r="I126" i="89"/>
  <c r="J126" i="89"/>
  <c r="K126" i="89"/>
  <c r="L126" i="89"/>
  <c r="M126" i="89"/>
  <c r="N126" i="89"/>
  <c r="O126" i="89"/>
  <c r="P126" i="89"/>
  <c r="Q126" i="89"/>
  <c r="H127" i="89"/>
  <c r="I127" i="89"/>
  <c r="J127" i="89"/>
  <c r="K127" i="89"/>
  <c r="L127" i="89"/>
  <c r="M127" i="89"/>
  <c r="N127" i="89"/>
  <c r="O127" i="89"/>
  <c r="P127" i="89"/>
  <c r="Q127" i="89"/>
  <c r="H128" i="89"/>
  <c r="I128" i="89"/>
  <c r="J128" i="89"/>
  <c r="K128" i="89"/>
  <c r="L128" i="89"/>
  <c r="M128" i="89"/>
  <c r="N128" i="89"/>
  <c r="O128" i="89"/>
  <c r="P128" i="89"/>
  <c r="Q128" i="89"/>
  <c r="H129" i="89"/>
  <c r="I129" i="89"/>
  <c r="J129" i="89"/>
  <c r="K129" i="89"/>
  <c r="L129" i="89"/>
  <c r="M129" i="89"/>
  <c r="N129" i="89"/>
  <c r="O129" i="89"/>
  <c r="P129" i="89"/>
  <c r="Q129" i="89"/>
  <c r="H130" i="89"/>
  <c r="I130" i="89"/>
  <c r="J130" i="89"/>
  <c r="K130" i="89"/>
  <c r="L130" i="89"/>
  <c r="M130" i="89"/>
  <c r="N130" i="89"/>
  <c r="O130" i="89"/>
  <c r="P130" i="89"/>
  <c r="Q130" i="89"/>
  <c r="H131" i="89"/>
  <c r="I131" i="89"/>
  <c r="J131" i="89"/>
  <c r="K131" i="89"/>
  <c r="L131" i="89"/>
  <c r="M131" i="89"/>
  <c r="N131" i="89"/>
  <c r="O131" i="89"/>
  <c r="P131" i="89"/>
  <c r="Q131" i="89"/>
  <c r="H132" i="89"/>
  <c r="I132" i="89"/>
  <c r="J132" i="89"/>
  <c r="K132" i="89"/>
  <c r="L132" i="89"/>
  <c r="M132" i="89"/>
  <c r="N132" i="89"/>
  <c r="O132" i="89"/>
  <c r="P132" i="89"/>
  <c r="Q132" i="89"/>
  <c r="H133" i="89"/>
  <c r="I133" i="89"/>
  <c r="J133" i="89"/>
  <c r="K133" i="89"/>
  <c r="L133" i="89"/>
  <c r="M133" i="89"/>
  <c r="N133" i="89"/>
  <c r="O133" i="89"/>
  <c r="P133" i="89"/>
  <c r="Q133" i="89"/>
  <c r="H134" i="89"/>
  <c r="I134" i="89"/>
  <c r="J134" i="89"/>
  <c r="K134" i="89"/>
  <c r="L134" i="89"/>
  <c r="M134" i="89"/>
  <c r="N134" i="89"/>
  <c r="O134" i="89"/>
  <c r="P134" i="89"/>
  <c r="Q134" i="89"/>
  <c r="H135" i="89"/>
  <c r="I135" i="89"/>
  <c r="J135" i="89"/>
  <c r="K135" i="89"/>
  <c r="L135" i="89"/>
  <c r="M135" i="89"/>
  <c r="N135" i="89"/>
  <c r="O135" i="89"/>
  <c r="P135" i="89"/>
  <c r="Q135" i="89"/>
  <c r="H136" i="89"/>
  <c r="I136" i="89"/>
  <c r="J136" i="89"/>
  <c r="K136" i="89"/>
  <c r="L136" i="89"/>
  <c r="M136" i="89"/>
  <c r="N136" i="89"/>
  <c r="O136" i="89"/>
  <c r="P136" i="89"/>
  <c r="Q136" i="89"/>
  <c r="H137" i="89"/>
  <c r="I137" i="89"/>
  <c r="J137" i="89"/>
  <c r="K137" i="89"/>
  <c r="L137" i="89"/>
  <c r="M137" i="89"/>
  <c r="N137" i="89"/>
  <c r="O137" i="89"/>
  <c r="P137" i="89"/>
  <c r="Q137" i="89"/>
  <c r="H138" i="89"/>
  <c r="I138" i="89"/>
  <c r="J138" i="89"/>
  <c r="K138" i="89"/>
  <c r="L138" i="89"/>
  <c r="M138" i="89"/>
  <c r="N138" i="89"/>
  <c r="O138" i="89"/>
  <c r="P138" i="89"/>
  <c r="Q138" i="89"/>
  <c r="H139" i="89"/>
  <c r="I139" i="89"/>
  <c r="J139" i="89"/>
  <c r="K139" i="89"/>
  <c r="L139" i="89"/>
  <c r="M139" i="89"/>
  <c r="N139" i="89"/>
  <c r="O139" i="89"/>
  <c r="P139" i="89"/>
  <c r="Q139" i="89"/>
  <c r="H140" i="89"/>
  <c r="I140" i="89"/>
  <c r="J140" i="89"/>
  <c r="K140" i="89"/>
  <c r="L140" i="89"/>
  <c r="M140" i="89"/>
  <c r="N140" i="89"/>
  <c r="O140" i="89"/>
  <c r="P140" i="89"/>
  <c r="Q140" i="89"/>
  <c r="H141" i="89"/>
  <c r="I141" i="89"/>
  <c r="J141" i="89"/>
  <c r="K141" i="89"/>
  <c r="L141" i="89"/>
  <c r="M141" i="89"/>
  <c r="N141" i="89"/>
  <c r="O141" i="89"/>
  <c r="P141" i="89"/>
  <c r="Q141" i="89"/>
  <c r="H142" i="89"/>
  <c r="I142" i="89"/>
  <c r="J142" i="89"/>
  <c r="K142" i="89"/>
  <c r="L142" i="89"/>
  <c r="M142" i="89"/>
  <c r="N142" i="89"/>
  <c r="O142" i="89"/>
  <c r="P142" i="89"/>
  <c r="Q142" i="89"/>
  <c r="H143" i="89"/>
  <c r="I143" i="89"/>
  <c r="J143" i="89"/>
  <c r="K143" i="89"/>
  <c r="L143" i="89"/>
  <c r="M143" i="89"/>
  <c r="N143" i="89"/>
  <c r="O143" i="89"/>
  <c r="P143" i="89"/>
  <c r="Q143" i="89"/>
  <c r="H144" i="89"/>
  <c r="I144" i="89"/>
  <c r="J144" i="89"/>
  <c r="K144" i="89"/>
  <c r="L144" i="89"/>
  <c r="M144" i="89"/>
  <c r="N144" i="89"/>
  <c r="O144" i="89"/>
  <c r="P144" i="89"/>
  <c r="Q144" i="89"/>
  <c r="H145" i="89"/>
  <c r="I145" i="89"/>
  <c r="J145" i="89"/>
  <c r="K145" i="89"/>
  <c r="L145" i="89"/>
  <c r="M145" i="89"/>
  <c r="N145" i="89"/>
  <c r="O145" i="89"/>
  <c r="P145" i="89"/>
  <c r="Q145" i="89"/>
  <c r="H146" i="89"/>
  <c r="I146" i="89"/>
  <c r="J146" i="89"/>
  <c r="K146" i="89"/>
  <c r="L146" i="89"/>
  <c r="M146" i="89"/>
  <c r="N146" i="89"/>
  <c r="O146" i="89"/>
  <c r="P146" i="89"/>
  <c r="Q146" i="89"/>
  <c r="H147" i="89"/>
  <c r="I147" i="89"/>
  <c r="J147" i="89"/>
  <c r="K147" i="89"/>
  <c r="L147" i="89"/>
  <c r="M147" i="89"/>
  <c r="N147" i="89"/>
  <c r="O147" i="89"/>
  <c r="P147" i="89"/>
  <c r="Q147" i="89"/>
  <c r="H148" i="89"/>
  <c r="I148" i="89"/>
  <c r="J148" i="89"/>
  <c r="K148" i="89"/>
  <c r="L148" i="89"/>
  <c r="M148" i="89"/>
  <c r="N148" i="89"/>
  <c r="O148" i="89"/>
  <c r="P148" i="89"/>
  <c r="Q148" i="89"/>
  <c r="H149" i="89"/>
  <c r="I149" i="89"/>
  <c r="J149" i="89"/>
  <c r="K149" i="89"/>
  <c r="L149" i="89"/>
  <c r="M149" i="89"/>
  <c r="N149" i="89"/>
  <c r="O149" i="89"/>
  <c r="P149" i="89"/>
  <c r="Q149" i="89"/>
  <c r="H150" i="89"/>
  <c r="I150" i="89"/>
  <c r="J150" i="89"/>
  <c r="K150" i="89"/>
  <c r="L150" i="89"/>
  <c r="M150" i="89"/>
  <c r="N150" i="89"/>
  <c r="O150" i="89"/>
  <c r="P150" i="89"/>
  <c r="Q150" i="89"/>
  <c r="H151" i="89"/>
  <c r="I151" i="89"/>
  <c r="J151" i="89"/>
  <c r="K151" i="89"/>
  <c r="L151" i="89"/>
  <c r="M151" i="89"/>
  <c r="N151" i="89"/>
  <c r="O151" i="89"/>
  <c r="P151" i="89"/>
  <c r="Q151" i="89"/>
  <c r="H152" i="89"/>
  <c r="I152" i="89"/>
  <c r="J152" i="89"/>
  <c r="K152" i="89"/>
  <c r="L152" i="89"/>
  <c r="M152" i="89"/>
  <c r="N152" i="89"/>
  <c r="O152" i="89"/>
  <c r="P152" i="89"/>
  <c r="Q152" i="89"/>
  <c r="H153" i="89"/>
  <c r="I153" i="89"/>
  <c r="J153" i="89"/>
  <c r="K153" i="89"/>
  <c r="L153" i="89"/>
  <c r="M153" i="89"/>
  <c r="N153" i="89"/>
  <c r="O153" i="89"/>
  <c r="P153" i="89"/>
  <c r="Q153" i="89"/>
  <c r="H154" i="89"/>
  <c r="I154" i="89"/>
  <c r="J154" i="89"/>
  <c r="K154" i="89"/>
  <c r="L154" i="89"/>
  <c r="M154" i="89"/>
  <c r="N154" i="89"/>
  <c r="O154" i="89"/>
  <c r="P154" i="89"/>
  <c r="Q154" i="89"/>
  <c r="H155" i="89"/>
  <c r="I155" i="89"/>
  <c r="J155" i="89"/>
  <c r="K155" i="89"/>
  <c r="L155" i="89"/>
  <c r="M155" i="89"/>
  <c r="N155" i="89"/>
  <c r="O155" i="89"/>
  <c r="P155" i="89"/>
  <c r="Q155" i="89"/>
  <c r="H156" i="89"/>
  <c r="I156" i="89"/>
  <c r="J156" i="89"/>
  <c r="K156" i="89"/>
  <c r="L156" i="89"/>
  <c r="M156" i="89"/>
  <c r="N156" i="89"/>
  <c r="O156" i="89"/>
  <c r="P156" i="89"/>
  <c r="Q156" i="89"/>
  <c r="H157" i="89"/>
  <c r="I157" i="89"/>
  <c r="J157" i="89"/>
  <c r="K157" i="89"/>
  <c r="L157" i="89"/>
  <c r="M157" i="89"/>
  <c r="N157" i="89"/>
  <c r="O157" i="89"/>
  <c r="P157" i="89"/>
  <c r="Q157" i="89"/>
  <c r="H158" i="89"/>
  <c r="I158" i="89"/>
  <c r="J158" i="89"/>
  <c r="K158" i="89"/>
  <c r="L158" i="89"/>
  <c r="M158" i="89"/>
  <c r="N158" i="89"/>
  <c r="O158" i="89"/>
  <c r="P158" i="89"/>
  <c r="Q158" i="89"/>
  <c r="H159" i="89"/>
  <c r="I159" i="89"/>
  <c r="J159" i="89"/>
  <c r="K159" i="89"/>
  <c r="L159" i="89"/>
  <c r="M159" i="89"/>
  <c r="N159" i="89"/>
  <c r="O159" i="89"/>
  <c r="P159" i="89"/>
  <c r="Q159" i="89"/>
  <c r="H160" i="89"/>
  <c r="I160" i="89"/>
  <c r="J160" i="89"/>
  <c r="K160" i="89"/>
  <c r="L160" i="89"/>
  <c r="M160" i="89"/>
  <c r="N160" i="89"/>
  <c r="O160" i="89"/>
  <c r="P160" i="89"/>
  <c r="Q160" i="89"/>
  <c r="H161" i="89"/>
  <c r="I161" i="89"/>
  <c r="J161" i="89"/>
  <c r="K161" i="89"/>
  <c r="L161" i="89"/>
  <c r="M161" i="89"/>
  <c r="N161" i="89"/>
  <c r="O161" i="89"/>
  <c r="P161" i="89"/>
  <c r="Q161" i="89"/>
  <c r="H162" i="89"/>
  <c r="I162" i="89"/>
  <c r="J162" i="89"/>
  <c r="K162" i="89"/>
  <c r="L162" i="89"/>
  <c r="M162" i="89"/>
  <c r="N162" i="89"/>
  <c r="O162" i="89"/>
  <c r="P162" i="89"/>
  <c r="Q162" i="89"/>
  <c r="H163" i="89"/>
  <c r="I163" i="89"/>
  <c r="J163" i="89"/>
  <c r="K163" i="89"/>
  <c r="L163" i="89"/>
  <c r="M163" i="89"/>
  <c r="N163" i="89"/>
  <c r="O163" i="89"/>
  <c r="P163" i="89"/>
  <c r="Q163" i="89"/>
  <c r="H164" i="89"/>
  <c r="I164" i="89"/>
  <c r="J164" i="89"/>
  <c r="K164" i="89"/>
  <c r="L164" i="89"/>
  <c r="M164" i="89"/>
  <c r="N164" i="89"/>
  <c r="O164" i="89"/>
  <c r="P164" i="89"/>
  <c r="Q164" i="89"/>
  <c r="H165" i="89"/>
  <c r="I165" i="89"/>
  <c r="J165" i="89"/>
  <c r="K165" i="89"/>
  <c r="L165" i="89"/>
  <c r="M165" i="89"/>
  <c r="N165" i="89"/>
  <c r="O165" i="89"/>
  <c r="P165" i="89"/>
  <c r="Q165" i="89"/>
  <c r="H166" i="89"/>
  <c r="I166" i="89"/>
  <c r="J166" i="89"/>
  <c r="K166" i="89"/>
  <c r="L166" i="89"/>
  <c r="M166" i="89"/>
  <c r="N166" i="89"/>
  <c r="O166" i="89"/>
  <c r="P166" i="89"/>
  <c r="Q166" i="89"/>
  <c r="H167" i="89"/>
  <c r="I167" i="89"/>
  <c r="J167" i="89"/>
  <c r="K167" i="89"/>
  <c r="L167" i="89"/>
  <c r="M167" i="89"/>
  <c r="N167" i="89"/>
  <c r="O167" i="89"/>
  <c r="P167" i="89"/>
  <c r="Q167" i="89"/>
  <c r="H168" i="89"/>
  <c r="I168" i="89"/>
  <c r="J168" i="89"/>
  <c r="K168" i="89"/>
  <c r="L168" i="89"/>
  <c r="M168" i="89"/>
  <c r="N168" i="89"/>
  <c r="O168" i="89"/>
  <c r="P168" i="89"/>
  <c r="Q168" i="89"/>
  <c r="H169" i="89"/>
  <c r="I169" i="89"/>
  <c r="J169" i="89"/>
  <c r="K169" i="89"/>
  <c r="L169" i="89"/>
  <c r="M169" i="89"/>
  <c r="N169" i="89"/>
  <c r="O169" i="89"/>
  <c r="P169" i="89"/>
  <c r="Q169" i="89"/>
  <c r="H170" i="89"/>
  <c r="I170" i="89"/>
  <c r="J170" i="89"/>
  <c r="K170" i="89"/>
  <c r="L170" i="89"/>
  <c r="M170" i="89"/>
  <c r="N170" i="89"/>
  <c r="O170" i="89"/>
  <c r="P170" i="89"/>
  <c r="Q170" i="89"/>
  <c r="H171" i="89"/>
  <c r="I171" i="89"/>
  <c r="J171" i="89"/>
  <c r="K171" i="89"/>
  <c r="L171" i="89"/>
  <c r="M171" i="89"/>
  <c r="N171" i="89"/>
  <c r="O171" i="89"/>
  <c r="P171" i="89"/>
  <c r="Q171" i="89"/>
  <c r="H172" i="89"/>
  <c r="I172" i="89"/>
  <c r="J172" i="89"/>
  <c r="K172" i="89"/>
  <c r="L172" i="89"/>
  <c r="M172" i="89"/>
  <c r="N172" i="89"/>
  <c r="O172" i="89"/>
  <c r="P172" i="89"/>
  <c r="Q172" i="89"/>
  <c r="H173" i="89"/>
  <c r="I173" i="89"/>
  <c r="J173" i="89"/>
  <c r="K173" i="89"/>
  <c r="L173" i="89"/>
  <c r="M173" i="89"/>
  <c r="N173" i="89"/>
  <c r="O173" i="89"/>
  <c r="P173" i="89"/>
  <c r="Q173" i="89"/>
  <c r="H174" i="89"/>
  <c r="I174" i="89"/>
  <c r="J174" i="89"/>
  <c r="K174" i="89"/>
  <c r="L174" i="89"/>
  <c r="M174" i="89"/>
  <c r="N174" i="89"/>
  <c r="O174" i="89"/>
  <c r="P174" i="89"/>
  <c r="Q174" i="89"/>
  <c r="H175" i="89"/>
  <c r="I175" i="89"/>
  <c r="J175" i="89"/>
  <c r="K175" i="89"/>
  <c r="L175" i="89"/>
  <c r="M175" i="89"/>
  <c r="N175" i="89"/>
  <c r="O175" i="89"/>
  <c r="P175" i="89"/>
  <c r="Q175" i="89"/>
  <c r="H176" i="89"/>
  <c r="I176" i="89"/>
  <c r="J176" i="89"/>
  <c r="K176" i="89"/>
  <c r="L176" i="89"/>
  <c r="M176" i="89"/>
  <c r="N176" i="89"/>
  <c r="O176" i="89"/>
  <c r="P176" i="89"/>
  <c r="Q176" i="89"/>
  <c r="H177" i="89"/>
  <c r="I177" i="89"/>
  <c r="J177" i="89"/>
  <c r="K177" i="89"/>
  <c r="L177" i="89"/>
  <c r="M177" i="89"/>
  <c r="N177" i="89"/>
  <c r="O177" i="89"/>
  <c r="P177" i="89"/>
  <c r="Q177" i="89"/>
  <c r="H178" i="89"/>
  <c r="I178" i="89"/>
  <c r="J178" i="89"/>
  <c r="K178" i="89"/>
  <c r="L178" i="89"/>
  <c r="M178" i="89"/>
  <c r="N178" i="89"/>
  <c r="O178" i="89"/>
  <c r="P178" i="89"/>
  <c r="Q178" i="89"/>
  <c r="H179" i="89"/>
  <c r="I179" i="89"/>
  <c r="J179" i="89"/>
  <c r="K179" i="89"/>
  <c r="L179" i="89"/>
  <c r="M179" i="89"/>
  <c r="N179" i="89"/>
  <c r="O179" i="89"/>
  <c r="P179" i="89"/>
  <c r="Q179" i="89"/>
  <c r="H180" i="89"/>
  <c r="I180" i="89"/>
  <c r="J180" i="89"/>
  <c r="K180" i="89"/>
  <c r="L180" i="89"/>
  <c r="M180" i="89"/>
  <c r="N180" i="89"/>
  <c r="O180" i="89"/>
  <c r="P180" i="89"/>
  <c r="Q180" i="89"/>
  <c r="H181" i="89"/>
  <c r="I181" i="89"/>
  <c r="J181" i="89"/>
  <c r="K181" i="89"/>
  <c r="L181" i="89"/>
  <c r="M181" i="89"/>
  <c r="N181" i="89"/>
  <c r="O181" i="89"/>
  <c r="P181" i="89"/>
  <c r="Q181" i="89"/>
  <c r="H182" i="89"/>
  <c r="I182" i="89"/>
  <c r="J182" i="89"/>
  <c r="K182" i="89"/>
  <c r="L182" i="89"/>
  <c r="M182" i="89"/>
  <c r="N182" i="89"/>
  <c r="O182" i="89"/>
  <c r="P182" i="89"/>
  <c r="Q182" i="89"/>
  <c r="H183" i="89"/>
  <c r="I183" i="89"/>
  <c r="J183" i="89"/>
  <c r="K183" i="89"/>
  <c r="L183" i="89"/>
  <c r="M183" i="89"/>
  <c r="N183" i="89"/>
  <c r="O183" i="89"/>
  <c r="P183" i="89"/>
  <c r="Q183" i="89"/>
  <c r="H184" i="89"/>
  <c r="I184" i="89"/>
  <c r="J184" i="89"/>
  <c r="K184" i="89"/>
  <c r="L184" i="89"/>
  <c r="M184" i="89"/>
  <c r="N184" i="89"/>
  <c r="O184" i="89"/>
  <c r="P184" i="89"/>
  <c r="Q184" i="89"/>
  <c r="H185" i="89"/>
  <c r="I185" i="89"/>
  <c r="J185" i="89"/>
  <c r="K185" i="89"/>
  <c r="L185" i="89"/>
  <c r="M185" i="89"/>
  <c r="N185" i="89"/>
  <c r="O185" i="89"/>
  <c r="P185" i="89"/>
  <c r="Q185" i="89"/>
  <c r="H186" i="89"/>
  <c r="I186" i="89"/>
  <c r="J186" i="89"/>
  <c r="K186" i="89"/>
  <c r="L186" i="89"/>
  <c r="M186" i="89"/>
  <c r="N186" i="89"/>
  <c r="O186" i="89"/>
  <c r="P186" i="89"/>
  <c r="Q186" i="89"/>
  <c r="H187" i="89"/>
  <c r="I187" i="89"/>
  <c r="J187" i="89"/>
  <c r="K187" i="89"/>
  <c r="L187" i="89"/>
  <c r="M187" i="89"/>
  <c r="N187" i="89"/>
  <c r="O187" i="89"/>
  <c r="P187" i="89"/>
  <c r="Q187" i="89"/>
  <c r="H188" i="89"/>
  <c r="I188" i="89"/>
  <c r="J188" i="89"/>
  <c r="K188" i="89"/>
  <c r="L188" i="89"/>
  <c r="M188" i="89"/>
  <c r="N188" i="89"/>
  <c r="O188" i="89"/>
  <c r="P188" i="89"/>
  <c r="Q188" i="89"/>
  <c r="H189" i="89"/>
  <c r="I189" i="89"/>
  <c r="J189" i="89"/>
  <c r="K189" i="89"/>
  <c r="L189" i="89"/>
  <c r="M189" i="89"/>
  <c r="N189" i="89"/>
  <c r="O189" i="89"/>
  <c r="P189" i="89"/>
  <c r="Q189" i="89"/>
  <c r="H190" i="89"/>
  <c r="I190" i="89"/>
  <c r="J190" i="89"/>
  <c r="K190" i="89"/>
  <c r="L190" i="89"/>
  <c r="M190" i="89"/>
  <c r="N190" i="89"/>
  <c r="O190" i="89"/>
  <c r="P190" i="89"/>
  <c r="Q190" i="89"/>
  <c r="H191" i="89"/>
  <c r="I191" i="89"/>
  <c r="J191" i="89"/>
  <c r="K191" i="89"/>
  <c r="L191" i="89"/>
  <c r="M191" i="89"/>
  <c r="N191" i="89"/>
  <c r="O191" i="89"/>
  <c r="P191" i="89"/>
  <c r="Q191" i="89"/>
  <c r="H192" i="89"/>
  <c r="I192" i="89"/>
  <c r="J192" i="89"/>
  <c r="K192" i="89"/>
  <c r="L192" i="89"/>
  <c r="M192" i="89"/>
  <c r="N192" i="89"/>
  <c r="O192" i="89"/>
  <c r="P192" i="89"/>
  <c r="Q192" i="89"/>
  <c r="H193" i="89"/>
  <c r="I193" i="89"/>
  <c r="J193" i="89"/>
  <c r="K193" i="89"/>
  <c r="L193" i="89"/>
  <c r="M193" i="89"/>
  <c r="N193" i="89"/>
  <c r="O193" i="89"/>
  <c r="P193" i="89"/>
  <c r="Q193" i="89"/>
  <c r="H194" i="89"/>
  <c r="I194" i="89"/>
  <c r="J194" i="89"/>
  <c r="K194" i="89"/>
  <c r="L194" i="89"/>
  <c r="M194" i="89"/>
  <c r="N194" i="89"/>
  <c r="O194" i="89"/>
  <c r="P194" i="89"/>
  <c r="Q194" i="89"/>
  <c r="H195" i="89"/>
  <c r="I195" i="89"/>
  <c r="J195" i="89"/>
  <c r="K195" i="89"/>
  <c r="L195" i="89"/>
  <c r="M195" i="89"/>
  <c r="N195" i="89"/>
  <c r="O195" i="89"/>
  <c r="P195" i="89"/>
  <c r="Q195" i="89"/>
  <c r="H196" i="89"/>
  <c r="I196" i="89"/>
  <c r="J196" i="89"/>
  <c r="K196" i="89"/>
  <c r="L196" i="89"/>
  <c r="M196" i="89"/>
  <c r="N196" i="89"/>
  <c r="O196" i="89"/>
  <c r="P196" i="89"/>
  <c r="Q196" i="89"/>
  <c r="H197" i="89"/>
  <c r="I197" i="89"/>
  <c r="J197" i="89"/>
  <c r="K197" i="89"/>
  <c r="L197" i="89"/>
  <c r="M197" i="89"/>
  <c r="N197" i="89"/>
  <c r="O197" i="89"/>
  <c r="P197" i="89"/>
  <c r="Q197" i="89"/>
  <c r="H198" i="89"/>
  <c r="I198" i="89"/>
  <c r="J198" i="89"/>
  <c r="K198" i="89"/>
  <c r="L198" i="89"/>
  <c r="M198" i="89"/>
  <c r="N198" i="89"/>
  <c r="O198" i="89"/>
  <c r="P198" i="89"/>
  <c r="Q198" i="89"/>
  <c r="H199" i="89"/>
  <c r="I199" i="89"/>
  <c r="J199" i="89"/>
  <c r="K199" i="89"/>
  <c r="L199" i="89"/>
  <c r="M199" i="89"/>
  <c r="N199" i="89"/>
  <c r="O199" i="89"/>
  <c r="P199" i="89"/>
  <c r="Q199" i="89"/>
  <c r="H200" i="89"/>
  <c r="I200" i="89"/>
  <c r="J200" i="89"/>
  <c r="K200" i="89"/>
  <c r="L200" i="89"/>
  <c r="M200" i="89"/>
  <c r="N200" i="89"/>
  <c r="O200" i="89"/>
  <c r="P200" i="89"/>
  <c r="Q200" i="89"/>
  <c r="H201" i="89"/>
  <c r="I201" i="89"/>
  <c r="J201" i="89"/>
  <c r="K201" i="89"/>
  <c r="L201" i="89"/>
  <c r="M201" i="89"/>
  <c r="N201" i="89"/>
  <c r="O201" i="89"/>
  <c r="P201" i="89"/>
  <c r="Q201" i="89"/>
  <c r="H202" i="89"/>
  <c r="I202" i="89"/>
  <c r="J202" i="89"/>
  <c r="K202" i="89"/>
  <c r="L202" i="89"/>
  <c r="M202" i="89"/>
  <c r="N202" i="89"/>
  <c r="O202" i="89"/>
  <c r="P202" i="89"/>
  <c r="Q202" i="89"/>
  <c r="H203" i="89"/>
  <c r="I203" i="89"/>
  <c r="J203" i="89"/>
  <c r="K203" i="89"/>
  <c r="L203" i="89"/>
  <c r="M203" i="89"/>
  <c r="N203" i="89"/>
  <c r="O203" i="89"/>
  <c r="P203" i="89"/>
  <c r="Q203" i="89"/>
  <c r="H204" i="89"/>
  <c r="I204" i="89"/>
  <c r="J204" i="89"/>
  <c r="K204" i="89"/>
  <c r="L204" i="89"/>
  <c r="M204" i="89"/>
  <c r="N204" i="89"/>
  <c r="O204" i="89"/>
  <c r="P204" i="89"/>
  <c r="Q204" i="89"/>
  <c r="H205" i="89"/>
  <c r="I205" i="89"/>
  <c r="J205" i="89"/>
  <c r="K205" i="89"/>
  <c r="L205" i="89"/>
  <c r="M205" i="89"/>
  <c r="N205" i="89"/>
  <c r="O205" i="89"/>
  <c r="P205" i="89"/>
  <c r="Q205" i="89"/>
  <c r="H206" i="89"/>
  <c r="I206" i="89"/>
  <c r="J206" i="89"/>
  <c r="K206" i="89"/>
  <c r="L206" i="89"/>
  <c r="M206" i="89"/>
  <c r="N206" i="89"/>
  <c r="O206" i="89"/>
  <c r="P206" i="89"/>
  <c r="Q206" i="89"/>
  <c r="H207" i="89"/>
  <c r="I207" i="89"/>
  <c r="J207" i="89"/>
  <c r="K207" i="89"/>
  <c r="L207" i="89"/>
  <c r="M207" i="89"/>
  <c r="N207" i="89"/>
  <c r="O207" i="89"/>
  <c r="P207" i="89"/>
  <c r="Q207" i="89"/>
  <c r="H208" i="89"/>
  <c r="I208" i="89"/>
  <c r="J208" i="89"/>
  <c r="K208" i="89"/>
  <c r="L208" i="89"/>
  <c r="M208" i="89"/>
  <c r="N208" i="89"/>
  <c r="O208" i="89"/>
  <c r="P208" i="89"/>
  <c r="Q208" i="89"/>
  <c r="H209" i="89"/>
  <c r="I209" i="89"/>
  <c r="J209" i="89"/>
  <c r="K209" i="89"/>
  <c r="L209" i="89"/>
  <c r="M209" i="89"/>
  <c r="N209" i="89"/>
  <c r="O209" i="89"/>
  <c r="P209" i="89"/>
  <c r="Q209" i="89"/>
  <c r="H210" i="89"/>
  <c r="I210" i="89"/>
  <c r="J210" i="89"/>
  <c r="K210" i="89"/>
  <c r="L210" i="89"/>
  <c r="M210" i="89"/>
  <c r="N210" i="89"/>
  <c r="O210" i="89"/>
  <c r="P210" i="89"/>
  <c r="Q210" i="89"/>
  <c r="H211" i="89"/>
  <c r="I211" i="89"/>
  <c r="J211" i="89"/>
  <c r="K211" i="89"/>
  <c r="L211" i="89"/>
  <c r="M211" i="89"/>
  <c r="N211" i="89"/>
  <c r="O211" i="89"/>
  <c r="P211" i="89"/>
  <c r="Q211" i="89"/>
  <c r="H212" i="89"/>
  <c r="I212" i="89"/>
  <c r="J212" i="89"/>
  <c r="K212" i="89"/>
  <c r="L212" i="89"/>
  <c r="M212" i="89"/>
  <c r="N212" i="89"/>
  <c r="O212" i="89"/>
  <c r="P212" i="89"/>
  <c r="Q212" i="89"/>
  <c r="H213" i="89"/>
  <c r="I213" i="89"/>
  <c r="J213" i="89"/>
  <c r="K213" i="89"/>
  <c r="L213" i="89"/>
  <c r="M213" i="89"/>
  <c r="N213" i="89"/>
  <c r="O213" i="89"/>
  <c r="P213" i="89"/>
  <c r="Q213" i="89"/>
  <c r="H214" i="89"/>
  <c r="I214" i="89"/>
  <c r="J214" i="89"/>
  <c r="K214" i="89"/>
  <c r="L214" i="89"/>
  <c r="M214" i="89"/>
  <c r="N214" i="89"/>
  <c r="O214" i="89"/>
  <c r="P214" i="89"/>
  <c r="Q214" i="89"/>
  <c r="H215" i="89"/>
  <c r="I215" i="89"/>
  <c r="J215" i="89"/>
  <c r="K215" i="89"/>
  <c r="L215" i="89"/>
  <c r="M215" i="89"/>
  <c r="N215" i="89"/>
  <c r="O215" i="89"/>
  <c r="P215" i="89"/>
  <c r="Q215" i="89"/>
  <c r="H216" i="89"/>
  <c r="I216" i="89"/>
  <c r="J216" i="89"/>
  <c r="K216" i="89"/>
  <c r="L216" i="89"/>
  <c r="M216" i="89"/>
  <c r="N216" i="89"/>
  <c r="O216" i="89"/>
  <c r="P216" i="89"/>
  <c r="Q216" i="89"/>
  <c r="H217" i="89"/>
  <c r="I217" i="89"/>
  <c r="J217" i="89"/>
  <c r="K217" i="89"/>
  <c r="L217" i="89"/>
  <c r="M217" i="89"/>
  <c r="N217" i="89"/>
  <c r="O217" i="89"/>
  <c r="P217" i="89"/>
  <c r="Q217" i="89"/>
  <c r="H218" i="89"/>
  <c r="I218" i="89"/>
  <c r="J218" i="89"/>
  <c r="K218" i="89"/>
  <c r="L218" i="89"/>
  <c r="M218" i="89"/>
  <c r="N218" i="89"/>
  <c r="O218" i="89"/>
  <c r="P218" i="89"/>
  <c r="Q218" i="89"/>
  <c r="H219" i="89"/>
  <c r="I219" i="89"/>
  <c r="J219" i="89"/>
  <c r="K219" i="89"/>
  <c r="L219" i="89"/>
  <c r="M219" i="89"/>
  <c r="N219" i="89"/>
  <c r="O219" i="89"/>
  <c r="P219" i="89"/>
  <c r="Q219" i="89"/>
  <c r="H220" i="89"/>
  <c r="I220" i="89"/>
  <c r="J220" i="89"/>
  <c r="K220" i="89"/>
  <c r="L220" i="89"/>
  <c r="M220" i="89"/>
  <c r="N220" i="89"/>
  <c r="O220" i="89"/>
  <c r="P220" i="89"/>
  <c r="Q220" i="89"/>
  <c r="H221" i="89"/>
  <c r="I221" i="89"/>
  <c r="J221" i="89"/>
  <c r="K221" i="89"/>
  <c r="L221" i="89"/>
  <c r="M221" i="89"/>
  <c r="N221" i="89"/>
  <c r="O221" i="89"/>
  <c r="P221" i="89"/>
  <c r="Q221" i="89"/>
  <c r="H222" i="89"/>
  <c r="I222" i="89"/>
  <c r="J222" i="89"/>
  <c r="K222" i="89"/>
  <c r="L222" i="89"/>
  <c r="M222" i="89"/>
  <c r="N222" i="89"/>
  <c r="O222" i="89"/>
  <c r="P222" i="89"/>
  <c r="Q222" i="89"/>
  <c r="H223" i="89"/>
  <c r="I223" i="89"/>
  <c r="J223" i="89"/>
  <c r="K223" i="89"/>
  <c r="L223" i="89"/>
  <c r="M223" i="89"/>
  <c r="N223" i="89"/>
  <c r="O223" i="89"/>
  <c r="P223" i="89"/>
  <c r="Q223" i="89"/>
  <c r="H224" i="89"/>
  <c r="I224" i="89"/>
  <c r="J224" i="89"/>
  <c r="K224" i="89"/>
  <c r="L224" i="89"/>
  <c r="M224" i="89"/>
  <c r="N224" i="89"/>
  <c r="O224" i="89"/>
  <c r="P224" i="89"/>
  <c r="Q224" i="89"/>
  <c r="H225" i="89"/>
  <c r="I225" i="89"/>
  <c r="J225" i="89"/>
  <c r="K225" i="89"/>
  <c r="L225" i="89"/>
  <c r="M225" i="89"/>
  <c r="N225" i="89"/>
  <c r="O225" i="89"/>
  <c r="P225" i="89"/>
  <c r="Q225" i="89"/>
  <c r="H226" i="89"/>
  <c r="I226" i="89"/>
  <c r="J226" i="89"/>
  <c r="K226" i="89"/>
  <c r="L226" i="89"/>
  <c r="M226" i="89"/>
  <c r="N226" i="89"/>
  <c r="O226" i="89"/>
  <c r="P226" i="89"/>
  <c r="Q226" i="89"/>
  <c r="H227" i="89"/>
  <c r="I227" i="89"/>
  <c r="J227" i="89"/>
  <c r="K227" i="89"/>
  <c r="L227" i="89"/>
  <c r="M227" i="89"/>
  <c r="N227" i="89"/>
  <c r="O227" i="89"/>
  <c r="P227" i="89"/>
  <c r="Q227" i="89"/>
  <c r="H228" i="89"/>
  <c r="I228" i="89"/>
  <c r="J228" i="89"/>
  <c r="K228" i="89"/>
  <c r="L228" i="89"/>
  <c r="M228" i="89"/>
  <c r="N228" i="89"/>
  <c r="O228" i="89"/>
  <c r="P228" i="89"/>
  <c r="Q228" i="89"/>
  <c r="H229" i="89"/>
  <c r="I229" i="89"/>
  <c r="J229" i="89"/>
  <c r="K229" i="89"/>
  <c r="L229" i="89"/>
  <c r="M229" i="89"/>
  <c r="N229" i="89"/>
  <c r="O229" i="89"/>
  <c r="P229" i="89"/>
  <c r="Q229" i="89"/>
  <c r="H230" i="89"/>
  <c r="I230" i="89"/>
  <c r="J230" i="89"/>
  <c r="K230" i="89"/>
  <c r="L230" i="89"/>
  <c r="M230" i="89"/>
  <c r="N230" i="89"/>
  <c r="O230" i="89"/>
  <c r="P230" i="89"/>
  <c r="Q230" i="89"/>
  <c r="H231" i="89"/>
  <c r="I231" i="89"/>
  <c r="J231" i="89"/>
  <c r="K231" i="89"/>
  <c r="L231" i="89"/>
  <c r="M231" i="89"/>
  <c r="N231" i="89"/>
  <c r="O231" i="89"/>
  <c r="P231" i="89"/>
  <c r="Q231" i="89"/>
  <c r="H232" i="89"/>
  <c r="I232" i="89"/>
  <c r="J232" i="89"/>
  <c r="K232" i="89"/>
  <c r="L232" i="89"/>
  <c r="M232" i="89"/>
  <c r="N232" i="89"/>
  <c r="O232" i="89"/>
  <c r="P232" i="89"/>
  <c r="Q232" i="89"/>
  <c r="H233" i="89"/>
  <c r="I233" i="89"/>
  <c r="J233" i="89"/>
  <c r="K233" i="89"/>
  <c r="L233" i="89"/>
  <c r="M233" i="89"/>
  <c r="N233" i="89"/>
  <c r="O233" i="89"/>
  <c r="P233" i="89"/>
  <c r="Q233" i="89"/>
  <c r="H234" i="89"/>
  <c r="I234" i="89"/>
  <c r="J234" i="89"/>
  <c r="K234" i="89"/>
  <c r="L234" i="89"/>
  <c r="M234" i="89"/>
  <c r="N234" i="89"/>
  <c r="O234" i="89"/>
  <c r="P234" i="89"/>
  <c r="Q234" i="89"/>
  <c r="H235" i="89"/>
  <c r="I235" i="89"/>
  <c r="J235" i="89"/>
  <c r="K235" i="89"/>
  <c r="L235" i="89"/>
  <c r="M235" i="89"/>
  <c r="N235" i="89"/>
  <c r="O235" i="89"/>
  <c r="P235" i="89"/>
  <c r="Q235" i="89"/>
  <c r="H236" i="89"/>
  <c r="I236" i="89"/>
  <c r="J236" i="89"/>
  <c r="K236" i="89"/>
  <c r="L236" i="89"/>
  <c r="M236" i="89"/>
  <c r="N236" i="89"/>
  <c r="O236" i="89"/>
  <c r="P236" i="89"/>
  <c r="Q236" i="89"/>
  <c r="H237" i="89"/>
  <c r="I237" i="89"/>
  <c r="J237" i="89"/>
  <c r="K237" i="89"/>
  <c r="L237" i="89"/>
  <c r="M237" i="89"/>
  <c r="N237" i="89"/>
  <c r="O237" i="89"/>
  <c r="P237" i="89"/>
  <c r="Q237" i="89"/>
  <c r="H238" i="89"/>
  <c r="I238" i="89"/>
  <c r="J238" i="89"/>
  <c r="K238" i="89"/>
  <c r="L238" i="89"/>
  <c r="M238" i="89"/>
  <c r="N238" i="89"/>
  <c r="O238" i="89"/>
  <c r="P238" i="89"/>
  <c r="Q238" i="89"/>
  <c r="H239" i="89"/>
  <c r="I239" i="89"/>
  <c r="J239" i="89"/>
  <c r="K239" i="89"/>
  <c r="L239" i="89"/>
  <c r="M239" i="89"/>
  <c r="N239" i="89"/>
  <c r="O239" i="89"/>
  <c r="P239" i="89"/>
  <c r="Q239" i="89"/>
  <c r="H240" i="89"/>
  <c r="I240" i="89"/>
  <c r="J240" i="89"/>
  <c r="K240" i="89"/>
  <c r="L240" i="89"/>
  <c r="M240" i="89"/>
  <c r="N240" i="89"/>
  <c r="O240" i="89"/>
  <c r="P240" i="89"/>
  <c r="Q240" i="89"/>
  <c r="H241" i="89"/>
  <c r="I241" i="89"/>
  <c r="J241" i="89"/>
  <c r="K241" i="89"/>
  <c r="L241" i="89"/>
  <c r="M241" i="89"/>
  <c r="N241" i="89"/>
  <c r="O241" i="89"/>
  <c r="P241" i="89"/>
  <c r="Q241" i="89"/>
  <c r="H242" i="89"/>
  <c r="I242" i="89"/>
  <c r="J242" i="89"/>
  <c r="K242" i="89"/>
  <c r="L242" i="89"/>
  <c r="M242" i="89"/>
  <c r="N242" i="89"/>
  <c r="O242" i="89"/>
  <c r="P242" i="89"/>
  <c r="Q242" i="89"/>
  <c r="H243" i="89"/>
  <c r="I243" i="89"/>
  <c r="J243" i="89"/>
  <c r="K243" i="89"/>
  <c r="L243" i="89"/>
  <c r="M243" i="89"/>
  <c r="N243" i="89"/>
  <c r="O243" i="89"/>
  <c r="P243" i="89"/>
  <c r="Q243" i="89"/>
  <c r="I49" i="89"/>
  <c r="J49" i="89"/>
  <c r="K49" i="89"/>
  <c r="L49" i="89"/>
  <c r="M49" i="89"/>
  <c r="N49" i="89"/>
  <c r="O49" i="89"/>
  <c r="P49" i="89"/>
  <c r="Q49" i="89"/>
  <c r="H49" i="89"/>
  <c r="L2" i="89"/>
  <c r="G23" i="89"/>
  <c r="G24" i="89"/>
  <c r="G25" i="89"/>
  <c r="G26" i="89"/>
  <c r="G27" i="89"/>
  <c r="AH22" i="82" l="1"/>
  <c r="AF22" i="82"/>
  <c r="V22" i="82"/>
  <c r="T22" i="82"/>
  <c r="R23" i="89"/>
  <c r="AH21" i="82"/>
  <c r="AF21" i="82"/>
  <c r="V21" i="82"/>
  <c r="T21" i="82"/>
  <c r="AH25" i="82"/>
  <c r="AF25" i="82"/>
  <c r="J26" i="82"/>
  <c r="T25" i="82"/>
  <c r="V25" i="82"/>
  <c r="AH24" i="82"/>
  <c r="AF24" i="82"/>
  <c r="V24" i="82"/>
  <c r="T24" i="82"/>
  <c r="AH23" i="82"/>
  <c r="AF23" i="82"/>
  <c r="V23" i="82"/>
  <c r="T23" i="82"/>
  <c r="J25" i="82"/>
  <c r="AX222" i="82"/>
  <c r="BD207" i="82"/>
  <c r="BD206" i="82"/>
  <c r="BD208" i="82"/>
  <c r="BD195" i="82"/>
  <c r="BD197" i="82"/>
  <c r="BD199" i="82"/>
  <c r="BD201" i="82"/>
  <c r="BD203" i="82"/>
  <c r="BD205" i="82"/>
  <c r="BD194" i="82"/>
  <c r="BD196" i="82"/>
  <c r="BD198" i="82"/>
  <c r="BD200" i="82"/>
  <c r="BD202" i="82"/>
  <c r="BD204" i="82"/>
  <c r="BD75" i="82"/>
  <c r="BD77" i="82"/>
  <c r="BD74" i="82"/>
  <c r="BD76" i="82"/>
  <c r="BD78" i="82"/>
  <c r="BD80" i="82"/>
  <c r="BD82" i="82"/>
  <c r="BD84" i="82"/>
  <c r="BD86" i="82"/>
  <c r="BD88" i="82"/>
  <c r="BD81" i="82"/>
  <c r="BD79" i="82"/>
  <c r="BD87" i="82"/>
  <c r="BD85" i="82"/>
  <c r="BD83" i="82"/>
  <c r="BE207" i="82"/>
  <c r="BE195" i="82"/>
  <c r="BE197" i="82"/>
  <c r="BE199" i="82"/>
  <c r="BE201" i="82"/>
  <c r="BE203" i="82"/>
  <c r="BE205" i="82"/>
  <c r="BE206" i="82"/>
  <c r="BE208" i="82"/>
  <c r="BE198" i="82"/>
  <c r="BE200" i="82"/>
  <c r="BE194" i="82"/>
  <c r="BE202" i="82"/>
  <c r="BE196" i="82"/>
  <c r="BE204" i="82"/>
  <c r="BE26" i="82"/>
  <c r="BE30" i="82"/>
  <c r="BE34" i="82"/>
  <c r="BE27" i="82"/>
  <c r="BE31" i="82"/>
  <c r="BE28" i="82"/>
  <c r="BE32" i="82"/>
  <c r="BE29" i="82"/>
  <c r="BE33" i="82"/>
  <c r="AO276" i="82"/>
  <c r="AO280" i="82"/>
  <c r="AO284" i="82"/>
  <c r="AO275" i="82"/>
  <c r="AO279" i="82"/>
  <c r="AO283" i="82"/>
  <c r="AO272" i="82"/>
  <c r="AO274" i="82"/>
  <c r="AO278" i="82"/>
  <c r="AO282" i="82"/>
  <c r="AO286" i="82"/>
  <c r="AO273" i="82"/>
  <c r="AO281" i="82"/>
  <c r="AO277" i="82"/>
  <c r="AO285" i="82"/>
  <c r="J23" i="82"/>
  <c r="AP248" i="82" s="1"/>
  <c r="Y23" i="90"/>
  <c r="AO229" i="82"/>
  <c r="AO233" i="82"/>
  <c r="AO237" i="82"/>
  <c r="AO241" i="82"/>
  <c r="AO228" i="82"/>
  <c r="AO232" i="82"/>
  <c r="AO236" i="82"/>
  <c r="AO240" i="82"/>
  <c r="AO227" i="82"/>
  <c r="AO231" i="82"/>
  <c r="AO235" i="82"/>
  <c r="AO239" i="82"/>
  <c r="AO230" i="82"/>
  <c r="AO238" i="82"/>
  <c r="AO234" i="82"/>
  <c r="AX268" i="82"/>
  <c r="BD239" i="82"/>
  <c r="BD241" i="82"/>
  <c r="BD243" i="82"/>
  <c r="BD245" i="82"/>
  <c r="BD247" i="82"/>
  <c r="BD249" i="82"/>
  <c r="BD251" i="82"/>
  <c r="BD253" i="82"/>
  <c r="BD240" i="82"/>
  <c r="BD242" i="82"/>
  <c r="BD244" i="82"/>
  <c r="BD246" i="82"/>
  <c r="BD248" i="82"/>
  <c r="BD250" i="82"/>
  <c r="BD252" i="82"/>
  <c r="BD179" i="82"/>
  <c r="BD181" i="82"/>
  <c r="BD183" i="82"/>
  <c r="BD185" i="82"/>
  <c r="BD187" i="82"/>
  <c r="BD189" i="82"/>
  <c r="BD191" i="82"/>
  <c r="BD193" i="82"/>
  <c r="BD180" i="82"/>
  <c r="BD182" i="82"/>
  <c r="BD184" i="82"/>
  <c r="BD186" i="82"/>
  <c r="BD188" i="82"/>
  <c r="BD190" i="82"/>
  <c r="BD192" i="82"/>
  <c r="BD119" i="82"/>
  <c r="BD121" i="82"/>
  <c r="BD123" i="82"/>
  <c r="BD125" i="82"/>
  <c r="BD127" i="82"/>
  <c r="BD129" i="82"/>
  <c r="BD131" i="82"/>
  <c r="BD133" i="82"/>
  <c r="BD120" i="82"/>
  <c r="BD122" i="82"/>
  <c r="BD124" i="82"/>
  <c r="BD126" i="82"/>
  <c r="BD128" i="82"/>
  <c r="BD130" i="82"/>
  <c r="BD132" i="82"/>
  <c r="BD59" i="82"/>
  <c r="BD61" i="82"/>
  <c r="BD63" i="82"/>
  <c r="BD65" i="82"/>
  <c r="BD67" i="82"/>
  <c r="BD69" i="82"/>
  <c r="BD71" i="82"/>
  <c r="BD73" i="82"/>
  <c r="BD60" i="82"/>
  <c r="BD62" i="82"/>
  <c r="BD64" i="82"/>
  <c r="BD66" i="82"/>
  <c r="BD68" i="82"/>
  <c r="BD70" i="82"/>
  <c r="BD72" i="82"/>
  <c r="BD17" i="82"/>
  <c r="BD19" i="82"/>
  <c r="BD21" i="82"/>
  <c r="BD23" i="82"/>
  <c r="BD25" i="82"/>
  <c r="BD18" i="82"/>
  <c r="BD20" i="82"/>
  <c r="BD22" i="82"/>
  <c r="BD24" i="82"/>
  <c r="BE239" i="82"/>
  <c r="BE241" i="82"/>
  <c r="BE242" i="82"/>
  <c r="BE246" i="82"/>
  <c r="BE250" i="82"/>
  <c r="BE243" i="82"/>
  <c r="BE247" i="82"/>
  <c r="BE251" i="82"/>
  <c r="BE244" i="82"/>
  <c r="BE248" i="82"/>
  <c r="BE252" i="82"/>
  <c r="BE240" i="82"/>
  <c r="BE245" i="82"/>
  <c r="BE249" i="82"/>
  <c r="BE253" i="82"/>
  <c r="BE179" i="82"/>
  <c r="BE181" i="82"/>
  <c r="BE183" i="82"/>
  <c r="BE185" i="82"/>
  <c r="BE187" i="82"/>
  <c r="BE189" i="82"/>
  <c r="BE191" i="82"/>
  <c r="BE193" i="82"/>
  <c r="BE182" i="82"/>
  <c r="BE190" i="82"/>
  <c r="BE184" i="82"/>
  <c r="BE192" i="82"/>
  <c r="BE186" i="82"/>
  <c r="BE180" i="82"/>
  <c r="BE188" i="82"/>
  <c r="BE119" i="82"/>
  <c r="BE121" i="82"/>
  <c r="BE123" i="82"/>
  <c r="BE125" i="82"/>
  <c r="BE127" i="82"/>
  <c r="BE129" i="82"/>
  <c r="BE131" i="82"/>
  <c r="BE133" i="82"/>
  <c r="BE126" i="82"/>
  <c r="BE120" i="82"/>
  <c r="BE128" i="82"/>
  <c r="BE122" i="82"/>
  <c r="BE130" i="82"/>
  <c r="BE124" i="82"/>
  <c r="BE132" i="82"/>
  <c r="BE62" i="82"/>
  <c r="BE66" i="82"/>
  <c r="BE70" i="82"/>
  <c r="BE59" i="82"/>
  <c r="BE63" i="82"/>
  <c r="BE67" i="82"/>
  <c r="BE71" i="82"/>
  <c r="BE60" i="82"/>
  <c r="BE64" i="82"/>
  <c r="BE68" i="82"/>
  <c r="BE72" i="82"/>
  <c r="BE61" i="82"/>
  <c r="BE65" i="82"/>
  <c r="BE69" i="82"/>
  <c r="BE73" i="82"/>
  <c r="BE18" i="82"/>
  <c r="BE22" i="82"/>
  <c r="BE19" i="82"/>
  <c r="BE23" i="82"/>
  <c r="BE20" i="82"/>
  <c r="BE24" i="82"/>
  <c r="BE17" i="82"/>
  <c r="BE21" i="82"/>
  <c r="BE25" i="82"/>
  <c r="R27" i="89"/>
  <c r="R25" i="89"/>
  <c r="Y22" i="90"/>
  <c r="BD135" i="82"/>
  <c r="BD137" i="82"/>
  <c r="BD139" i="82"/>
  <c r="BD141" i="82"/>
  <c r="BD143" i="82"/>
  <c r="BD145" i="82"/>
  <c r="BD147" i="82"/>
  <c r="BD134" i="82"/>
  <c r="BD136" i="82"/>
  <c r="BD138" i="82"/>
  <c r="BD140" i="82"/>
  <c r="BD142" i="82"/>
  <c r="BD144" i="82"/>
  <c r="BD146" i="82"/>
  <c r="BD148" i="82"/>
  <c r="BE254" i="82"/>
  <c r="BE258" i="82"/>
  <c r="BE262" i="82"/>
  <c r="BE266" i="82"/>
  <c r="BE255" i="82"/>
  <c r="BE259" i="82"/>
  <c r="BE263" i="82"/>
  <c r="BE267" i="82"/>
  <c r="BE256" i="82"/>
  <c r="BE260" i="82"/>
  <c r="BE264" i="82"/>
  <c r="BE268" i="82"/>
  <c r="BE257" i="82"/>
  <c r="BE261" i="82"/>
  <c r="BE265" i="82"/>
  <c r="BE74" i="82"/>
  <c r="BE78" i="82"/>
  <c r="BE83" i="82"/>
  <c r="BE86" i="82"/>
  <c r="BE75" i="82"/>
  <c r="BE81" i="82"/>
  <c r="BE84" i="82"/>
  <c r="BE76" i="82"/>
  <c r="BE79" i="82"/>
  <c r="BE82" i="82"/>
  <c r="BE87" i="82"/>
  <c r="BE85" i="82"/>
  <c r="BE88" i="82"/>
  <c r="BE77" i="82"/>
  <c r="BE80" i="82"/>
  <c r="J24" i="82"/>
  <c r="AP258" i="82" s="1"/>
  <c r="AO243" i="82"/>
  <c r="AO247" i="82"/>
  <c r="AO251" i="82"/>
  <c r="AO255" i="82"/>
  <c r="AO242" i="82"/>
  <c r="AO246" i="82"/>
  <c r="AO250" i="82"/>
  <c r="AO254" i="82"/>
  <c r="AO245" i="82"/>
  <c r="AO249" i="82"/>
  <c r="AO253" i="82"/>
  <c r="AO244" i="82"/>
  <c r="AO252" i="82"/>
  <c r="AO248" i="82"/>
  <c r="AO256" i="82"/>
  <c r="Y21" i="90"/>
  <c r="AX255" i="82"/>
  <c r="BD225" i="82"/>
  <c r="BD227" i="82"/>
  <c r="BD229" i="82"/>
  <c r="BD231" i="82"/>
  <c r="BD233" i="82"/>
  <c r="BD235" i="82"/>
  <c r="BD237" i="82"/>
  <c r="BD224" i="82"/>
  <c r="BD226" i="82"/>
  <c r="BD228" i="82"/>
  <c r="BD230" i="82"/>
  <c r="BD232" i="82"/>
  <c r="BD234" i="82"/>
  <c r="BD236" i="82"/>
  <c r="BD238" i="82"/>
  <c r="BD165" i="82"/>
  <c r="BD167" i="82"/>
  <c r="BD169" i="82"/>
  <c r="BD171" i="82"/>
  <c r="BD173" i="82"/>
  <c r="BD175" i="82"/>
  <c r="BD177" i="82"/>
  <c r="BD164" i="82"/>
  <c r="BD166" i="82"/>
  <c r="BD168" i="82"/>
  <c r="BD170" i="82"/>
  <c r="BD172" i="82"/>
  <c r="BD174" i="82"/>
  <c r="BD176" i="82"/>
  <c r="BD178" i="82"/>
  <c r="BD105" i="82"/>
  <c r="BD107" i="82"/>
  <c r="BD109" i="82"/>
  <c r="BD111" i="82"/>
  <c r="BD113" i="82"/>
  <c r="BD115" i="82"/>
  <c r="BD117" i="82"/>
  <c r="BD104" i="82"/>
  <c r="BD106" i="82"/>
  <c r="BD108" i="82"/>
  <c r="BD110" i="82"/>
  <c r="BD112" i="82"/>
  <c r="BD114" i="82"/>
  <c r="BD116" i="82"/>
  <c r="BD118" i="82"/>
  <c r="BD45" i="82"/>
  <c r="BD47" i="82"/>
  <c r="BD49" i="82"/>
  <c r="BD51" i="82"/>
  <c r="BD53" i="82"/>
  <c r="BD55" i="82"/>
  <c r="BD57" i="82"/>
  <c r="BD44" i="82"/>
  <c r="BD46" i="82"/>
  <c r="BD48" i="82"/>
  <c r="BD50" i="82"/>
  <c r="BD52" i="82"/>
  <c r="BD54" i="82"/>
  <c r="BD56" i="82"/>
  <c r="BD58" i="82"/>
  <c r="BE225" i="82"/>
  <c r="BE227" i="82"/>
  <c r="BE229" i="82"/>
  <c r="BE231" i="82"/>
  <c r="BE233" i="82"/>
  <c r="BE235" i="82"/>
  <c r="BE237" i="82"/>
  <c r="BE226" i="82"/>
  <c r="BE234" i="82"/>
  <c r="BE228" i="82"/>
  <c r="BE236" i="82"/>
  <c r="BE230" i="82"/>
  <c r="BE238" i="82"/>
  <c r="BE224" i="82"/>
  <c r="BE232" i="82"/>
  <c r="BE165" i="82"/>
  <c r="BE167" i="82"/>
  <c r="BE169" i="82"/>
  <c r="BE171" i="82"/>
  <c r="BE173" i="82"/>
  <c r="BE175" i="82"/>
  <c r="BE177" i="82"/>
  <c r="BE166" i="82"/>
  <c r="BE174" i="82"/>
  <c r="BE168" i="82"/>
  <c r="BE176" i="82"/>
  <c r="BE170" i="82"/>
  <c r="BE178" i="82"/>
  <c r="BE164" i="82"/>
  <c r="BE172" i="82"/>
  <c r="BE105" i="82"/>
  <c r="BE107" i="82"/>
  <c r="BE109" i="82"/>
  <c r="BE111" i="82"/>
  <c r="BE113" i="82"/>
  <c r="BE115" i="82"/>
  <c r="BE117" i="82"/>
  <c r="BE104" i="82"/>
  <c r="BE106" i="82"/>
  <c r="BE108" i="82"/>
  <c r="BE110" i="82"/>
  <c r="BE112" i="82"/>
  <c r="BE114" i="82"/>
  <c r="BE116" i="82"/>
  <c r="BE118" i="82"/>
  <c r="BE46" i="82"/>
  <c r="BE50" i="82"/>
  <c r="BE54" i="82"/>
  <c r="BE58" i="82"/>
  <c r="BE47" i="82"/>
  <c r="BE51" i="82"/>
  <c r="BE55" i="82"/>
  <c r="BE44" i="82"/>
  <c r="BE48" i="82"/>
  <c r="BE52" i="82"/>
  <c r="BE56" i="82"/>
  <c r="BE45" i="82"/>
  <c r="BE49" i="82"/>
  <c r="BE53" i="82"/>
  <c r="BE57" i="82"/>
  <c r="BF281" i="82"/>
  <c r="BF222" i="82"/>
  <c r="AO257" i="82"/>
  <c r="AO261" i="82"/>
  <c r="AO265" i="82"/>
  <c r="AO269" i="82"/>
  <c r="AO260" i="82"/>
  <c r="AO264" i="82"/>
  <c r="AO268" i="82"/>
  <c r="AO259" i="82"/>
  <c r="AO263" i="82"/>
  <c r="AO267" i="82"/>
  <c r="AO271" i="82"/>
  <c r="AO258" i="82"/>
  <c r="AO266" i="82"/>
  <c r="AO262" i="82"/>
  <c r="AO270" i="82"/>
  <c r="AX285" i="82"/>
  <c r="BD255" i="82"/>
  <c r="BD257" i="82"/>
  <c r="BD259" i="82"/>
  <c r="BD261" i="82"/>
  <c r="BD263" i="82"/>
  <c r="BD265" i="82"/>
  <c r="BD267" i="82"/>
  <c r="BD254" i="82"/>
  <c r="BD256" i="82"/>
  <c r="BD258" i="82"/>
  <c r="BD260" i="82"/>
  <c r="BD262" i="82"/>
  <c r="BD264" i="82"/>
  <c r="BD266" i="82"/>
  <c r="BD268" i="82"/>
  <c r="BD27" i="82"/>
  <c r="BD29" i="82"/>
  <c r="BD31" i="82"/>
  <c r="BD33" i="82"/>
  <c r="BD26" i="82"/>
  <c r="BD28" i="82"/>
  <c r="BD30" i="82"/>
  <c r="BD32" i="82"/>
  <c r="BD34" i="82"/>
  <c r="BE135" i="82"/>
  <c r="BE137" i="82"/>
  <c r="BE139" i="82"/>
  <c r="BE141" i="82"/>
  <c r="BE143" i="82"/>
  <c r="BE145" i="82"/>
  <c r="BE147" i="82"/>
  <c r="BE134" i="82"/>
  <c r="BE142" i="82"/>
  <c r="BE136" i="82"/>
  <c r="BE144" i="82"/>
  <c r="BE138" i="82"/>
  <c r="BE146" i="82"/>
  <c r="BE140" i="82"/>
  <c r="BE148" i="82"/>
  <c r="Y24" i="90"/>
  <c r="AP273" i="82"/>
  <c r="AP277" i="82"/>
  <c r="AP281" i="82"/>
  <c r="AP285" i="82"/>
  <c r="AP276" i="82"/>
  <c r="AP280" i="82"/>
  <c r="AP284" i="82"/>
  <c r="AP275" i="82"/>
  <c r="AP279" i="82"/>
  <c r="AP283" i="82"/>
  <c r="AP272" i="82"/>
  <c r="AP278" i="82"/>
  <c r="AP286" i="82"/>
  <c r="AP274" i="82"/>
  <c r="AP282" i="82"/>
  <c r="J22" i="82"/>
  <c r="AP230" i="82" s="1"/>
  <c r="AO214" i="82"/>
  <c r="AO216" i="82"/>
  <c r="AO220" i="82"/>
  <c r="AO224" i="82"/>
  <c r="AO212" i="82"/>
  <c r="AO218" i="82"/>
  <c r="AO222" i="82"/>
  <c r="AO226" i="82"/>
  <c r="AO215" i="82"/>
  <c r="AO223" i="82"/>
  <c r="AO219" i="82"/>
  <c r="AO225" i="82"/>
  <c r="AO213" i="82"/>
  <c r="AO221" i="82"/>
  <c r="AO217" i="82"/>
  <c r="AX229" i="82"/>
  <c r="BD281" i="82"/>
  <c r="BD282" i="82"/>
  <c r="BD283" i="82"/>
  <c r="BD269" i="82"/>
  <c r="BD271" i="82"/>
  <c r="BD273" i="82"/>
  <c r="BD275" i="82"/>
  <c r="BD277" i="82"/>
  <c r="BD279" i="82"/>
  <c r="BD270" i="82"/>
  <c r="BD272" i="82"/>
  <c r="BD274" i="82"/>
  <c r="BD276" i="82"/>
  <c r="BD278" i="82"/>
  <c r="BD280" i="82"/>
  <c r="BD209" i="82"/>
  <c r="BD211" i="82"/>
  <c r="BD213" i="82"/>
  <c r="BD215" i="82"/>
  <c r="BD217" i="82"/>
  <c r="BD219" i="82"/>
  <c r="BD221" i="82"/>
  <c r="BD223" i="82"/>
  <c r="BD210" i="82"/>
  <c r="BD212" i="82"/>
  <c r="BD214" i="82"/>
  <c r="BD216" i="82"/>
  <c r="BD218" i="82"/>
  <c r="BD220" i="82"/>
  <c r="BD222" i="82"/>
  <c r="BD149" i="82"/>
  <c r="BD151" i="82"/>
  <c r="BD153" i="82"/>
  <c r="BD155" i="82"/>
  <c r="BD157" i="82"/>
  <c r="BD159" i="82"/>
  <c r="BD161" i="82"/>
  <c r="BD163" i="82"/>
  <c r="BD150" i="82"/>
  <c r="BD152" i="82"/>
  <c r="BD154" i="82"/>
  <c r="BD156" i="82"/>
  <c r="BD158" i="82"/>
  <c r="BD160" i="82"/>
  <c r="BD162" i="82"/>
  <c r="BD90" i="82"/>
  <c r="BD92" i="82"/>
  <c r="BD94" i="82"/>
  <c r="BD96" i="82"/>
  <c r="BD89" i="82"/>
  <c r="BD97" i="82"/>
  <c r="BD99" i="82"/>
  <c r="BD101" i="82"/>
  <c r="BD103" i="82"/>
  <c r="BD95" i="82"/>
  <c r="BD93" i="82"/>
  <c r="BD98" i="82"/>
  <c r="BD100" i="82"/>
  <c r="BD102" i="82"/>
  <c r="BD91" i="82"/>
  <c r="BD35" i="82"/>
  <c r="BD37" i="82"/>
  <c r="BD39" i="82"/>
  <c r="BD41" i="82"/>
  <c r="BD43" i="82"/>
  <c r="BD36" i="82"/>
  <c r="BD38" i="82"/>
  <c r="BD40" i="82"/>
  <c r="BD42" i="82"/>
  <c r="BE283" i="82"/>
  <c r="BE281" i="82"/>
  <c r="BE282" i="82"/>
  <c r="BE270" i="82"/>
  <c r="BE274" i="82"/>
  <c r="BE278" i="82"/>
  <c r="BE271" i="82"/>
  <c r="BE275" i="82"/>
  <c r="BE279" i="82"/>
  <c r="BE272" i="82"/>
  <c r="BE276" i="82"/>
  <c r="BE280" i="82"/>
  <c r="BE269" i="82"/>
  <c r="BE273" i="82"/>
  <c r="BE277" i="82"/>
  <c r="BE209" i="82"/>
  <c r="BE211" i="82"/>
  <c r="BE213" i="82"/>
  <c r="BE215" i="82"/>
  <c r="BE217" i="82"/>
  <c r="BE219" i="82"/>
  <c r="BE221" i="82"/>
  <c r="BE223" i="82"/>
  <c r="BE210" i="82"/>
  <c r="BE218" i="82"/>
  <c r="BE212" i="82"/>
  <c r="BE220" i="82"/>
  <c r="BE214" i="82"/>
  <c r="BE222" i="82"/>
  <c r="BE216" i="82"/>
  <c r="BE149" i="82"/>
  <c r="BE151" i="82"/>
  <c r="BE153" i="82"/>
  <c r="BE155" i="82"/>
  <c r="BE157" i="82"/>
  <c r="BE159" i="82"/>
  <c r="BE161" i="82"/>
  <c r="BE163" i="82"/>
  <c r="BE150" i="82"/>
  <c r="BE158" i="82"/>
  <c r="BE152" i="82"/>
  <c r="BE160" i="82"/>
  <c r="BE154" i="82"/>
  <c r="BE162" i="82"/>
  <c r="BE156" i="82"/>
  <c r="BE91" i="82"/>
  <c r="BE94" i="82"/>
  <c r="BE89" i="82"/>
  <c r="BE92" i="82"/>
  <c r="BE97" i="82"/>
  <c r="BE99" i="82"/>
  <c r="BE101" i="82"/>
  <c r="BE103" i="82"/>
  <c r="BE90" i="82"/>
  <c r="BE95" i="82"/>
  <c r="BE93" i="82"/>
  <c r="BE96" i="82"/>
  <c r="BE98" i="82"/>
  <c r="BE100" i="82"/>
  <c r="BE102" i="82"/>
  <c r="BE38" i="82"/>
  <c r="BE42" i="82"/>
  <c r="BE35" i="82"/>
  <c r="BE39" i="82"/>
  <c r="BE43" i="82"/>
  <c r="BE36" i="82"/>
  <c r="BE40" i="82"/>
  <c r="BE37" i="82"/>
  <c r="BE41" i="82"/>
  <c r="BF266" i="82"/>
  <c r="R26" i="89"/>
  <c r="R24" i="89"/>
  <c r="R269" i="89" s="1"/>
  <c r="BD16" i="82"/>
  <c r="BD14" i="82"/>
  <c r="BD15" i="82"/>
  <c r="BE15" i="82"/>
  <c r="BE14" i="82"/>
  <c r="BE16" i="82"/>
  <c r="AV284" i="82"/>
  <c r="AV285" i="82"/>
  <c r="AV282" i="82"/>
  <c r="AV283" i="82"/>
  <c r="AV281" i="82"/>
  <c r="AV286" i="82"/>
  <c r="AW281" i="82"/>
  <c r="AW285" i="82"/>
  <c r="AW283" i="82"/>
  <c r="AW282" i="82"/>
  <c r="AW284" i="82"/>
  <c r="AW286" i="82"/>
  <c r="AX281" i="82"/>
  <c r="BF256" i="82"/>
  <c r="BF226" i="82"/>
  <c r="BF230" i="82"/>
  <c r="BF234" i="82"/>
  <c r="BF238" i="82"/>
  <c r="BF225" i="82"/>
  <c r="BF229" i="82"/>
  <c r="BF233" i="82"/>
  <c r="BF237" i="82"/>
  <c r="BF227" i="82"/>
  <c r="BF235" i="82"/>
  <c r="BF224" i="82"/>
  <c r="BF232" i="82"/>
  <c r="BF231" i="82"/>
  <c r="BF228" i="82"/>
  <c r="BF236" i="82"/>
  <c r="BF242" i="82"/>
  <c r="BF246" i="82"/>
  <c r="BF250" i="82"/>
  <c r="BF241" i="82"/>
  <c r="BF245" i="82"/>
  <c r="BF249" i="82"/>
  <c r="BF253" i="82"/>
  <c r="BF243" i="82"/>
  <c r="BF251" i="82"/>
  <c r="BF240" i="82"/>
  <c r="BF248" i="82"/>
  <c r="BF247" i="82"/>
  <c r="BF239" i="82"/>
  <c r="BF244" i="82"/>
  <c r="BF252" i="82"/>
  <c r="AV223" i="82"/>
  <c r="AV227" i="82"/>
  <c r="AV231" i="82"/>
  <c r="AV235" i="82"/>
  <c r="AV222" i="82"/>
  <c r="AV226" i="82"/>
  <c r="AV230" i="82"/>
  <c r="AV234" i="82"/>
  <c r="AV228" i="82"/>
  <c r="AV233" i="82"/>
  <c r="AV221" i="82"/>
  <c r="AV229" i="82"/>
  <c r="AV224" i="82"/>
  <c r="AV232" i="82"/>
  <c r="AV225" i="82"/>
  <c r="AV163" i="82"/>
  <c r="AV167" i="82"/>
  <c r="AV171" i="82"/>
  <c r="AV175" i="82"/>
  <c r="AV165" i="82"/>
  <c r="AV169" i="82"/>
  <c r="AV173" i="82"/>
  <c r="AV162" i="82"/>
  <c r="AV166" i="82"/>
  <c r="AV170" i="82"/>
  <c r="AV174" i="82"/>
  <c r="AV161" i="82"/>
  <c r="AV172" i="82"/>
  <c r="AV168" i="82"/>
  <c r="AV164" i="82"/>
  <c r="AV102" i="82"/>
  <c r="AV106" i="82"/>
  <c r="AV110" i="82"/>
  <c r="AV114" i="82"/>
  <c r="AV101" i="82"/>
  <c r="AV105" i="82"/>
  <c r="AV109" i="82"/>
  <c r="AV113" i="82"/>
  <c r="AV104" i="82"/>
  <c r="AV108" i="82"/>
  <c r="AV112" i="82"/>
  <c r="AV107" i="82"/>
  <c r="AV103" i="82"/>
  <c r="AV115" i="82"/>
  <c r="AV111" i="82"/>
  <c r="AV42" i="82"/>
  <c r="AV46" i="82"/>
  <c r="AV50" i="82"/>
  <c r="AV54" i="82"/>
  <c r="AV41" i="82"/>
  <c r="AV45" i="82"/>
  <c r="AV49" i="82"/>
  <c r="AV53" i="82"/>
  <c r="AV44" i="82"/>
  <c r="AV48" i="82"/>
  <c r="AV52" i="82"/>
  <c r="AV43" i="82"/>
  <c r="AV51" i="82"/>
  <c r="AV55" i="82"/>
  <c r="AV47" i="82"/>
  <c r="AW224" i="82"/>
  <c r="AW228" i="82"/>
  <c r="AW232" i="82"/>
  <c r="AW223" i="82"/>
  <c r="AW227" i="82"/>
  <c r="AW231" i="82"/>
  <c r="AW235" i="82"/>
  <c r="AW225" i="82"/>
  <c r="AW233" i="82"/>
  <c r="AW222" i="82"/>
  <c r="AW226" i="82"/>
  <c r="AW234" i="82"/>
  <c r="AW221" i="82"/>
  <c r="AW229" i="82"/>
  <c r="AW230" i="82"/>
  <c r="AW164" i="82"/>
  <c r="AW168" i="82"/>
  <c r="AW172" i="82"/>
  <c r="AW162" i="82"/>
  <c r="AW163" i="82"/>
  <c r="AW167" i="82"/>
  <c r="AW171" i="82"/>
  <c r="AW175" i="82"/>
  <c r="AW166" i="82"/>
  <c r="AW170" i="82"/>
  <c r="AW174" i="82"/>
  <c r="AW165" i="82"/>
  <c r="AW161" i="82"/>
  <c r="AW173" i="82"/>
  <c r="AW169" i="82"/>
  <c r="AW103" i="82"/>
  <c r="AW107" i="82"/>
  <c r="AW111" i="82"/>
  <c r="AW115" i="82"/>
  <c r="AW102" i="82"/>
  <c r="AW106" i="82"/>
  <c r="AW110" i="82"/>
  <c r="AW114" i="82"/>
  <c r="AW101" i="82"/>
  <c r="AW105" i="82"/>
  <c r="AW109" i="82"/>
  <c r="AW113" i="82"/>
  <c r="AW112" i="82"/>
  <c r="AW104" i="82"/>
  <c r="AW108" i="82"/>
  <c r="AW43" i="82"/>
  <c r="AW47" i="82"/>
  <c r="AW51" i="82"/>
  <c r="AW55" i="82"/>
  <c r="AW42" i="82"/>
  <c r="AW46" i="82"/>
  <c r="AW50" i="82"/>
  <c r="AW54" i="82"/>
  <c r="AW41" i="82"/>
  <c r="AW45" i="82"/>
  <c r="AW49" i="82"/>
  <c r="AW53" i="82"/>
  <c r="AW48" i="82"/>
  <c r="AW44" i="82"/>
  <c r="AW52" i="82"/>
  <c r="AX225" i="82"/>
  <c r="AX224" i="82"/>
  <c r="AX230" i="82"/>
  <c r="AX223" i="82"/>
  <c r="AX226" i="82"/>
  <c r="AX234" i="82"/>
  <c r="AV267" i="82"/>
  <c r="AV271" i="82"/>
  <c r="AV275" i="82"/>
  <c r="AV279" i="82"/>
  <c r="AV266" i="82"/>
  <c r="AV270" i="82"/>
  <c r="AV274" i="82"/>
  <c r="AV278" i="82"/>
  <c r="AV268" i="82"/>
  <c r="AV276" i="82"/>
  <c r="AV273" i="82"/>
  <c r="AV269" i="82"/>
  <c r="AV277" i="82"/>
  <c r="AV272" i="82"/>
  <c r="AV280" i="82"/>
  <c r="AV207" i="82"/>
  <c r="AV211" i="82"/>
  <c r="AV215" i="82"/>
  <c r="AV219" i="82"/>
  <c r="AV206" i="82"/>
  <c r="AV210" i="82"/>
  <c r="AV214" i="82"/>
  <c r="AV218" i="82"/>
  <c r="AV212" i="82"/>
  <c r="AV220" i="82"/>
  <c r="AV217" i="82"/>
  <c r="AV213" i="82"/>
  <c r="AV208" i="82"/>
  <c r="AV216" i="82"/>
  <c r="AV209" i="82"/>
  <c r="AV147" i="82"/>
  <c r="AV151" i="82"/>
  <c r="AV155" i="82"/>
  <c r="AV159" i="82"/>
  <c r="AV153" i="82"/>
  <c r="AV146" i="82"/>
  <c r="AV150" i="82"/>
  <c r="AV154" i="82"/>
  <c r="AV158" i="82"/>
  <c r="AV149" i="82"/>
  <c r="AV157" i="82"/>
  <c r="AV160" i="82"/>
  <c r="AV156" i="82"/>
  <c r="AV152" i="82"/>
  <c r="AV148" i="82"/>
  <c r="AV86" i="82"/>
  <c r="AV90" i="82"/>
  <c r="AV94" i="82"/>
  <c r="AV98" i="82"/>
  <c r="AV89" i="82"/>
  <c r="AV93" i="82"/>
  <c r="AV97" i="82"/>
  <c r="AV88" i="82"/>
  <c r="AV92" i="82"/>
  <c r="AV96" i="82"/>
  <c r="AV100" i="82"/>
  <c r="AV91" i="82"/>
  <c r="AV87" i="82"/>
  <c r="AV99" i="82"/>
  <c r="AV95" i="82"/>
  <c r="AV34" i="82"/>
  <c r="AV38" i="82"/>
  <c r="AV33" i="82"/>
  <c r="AV37" i="82"/>
  <c r="AV32" i="82"/>
  <c r="AV36" i="82"/>
  <c r="AV40" i="82"/>
  <c r="AV39" i="82"/>
  <c r="AV35" i="82"/>
  <c r="AW268" i="82"/>
  <c r="AW272" i="82"/>
  <c r="AW276" i="82"/>
  <c r="AW280" i="82"/>
  <c r="AW267" i="82"/>
  <c r="AW271" i="82"/>
  <c r="AW275" i="82"/>
  <c r="AW279" i="82"/>
  <c r="AW273" i="82"/>
  <c r="AW266" i="82"/>
  <c r="AW274" i="82"/>
  <c r="AW269" i="82"/>
  <c r="AW277" i="82"/>
  <c r="AW270" i="82"/>
  <c r="AW278" i="82"/>
  <c r="AW208" i="82"/>
  <c r="AW212" i="82"/>
  <c r="AW216" i="82"/>
  <c r="AW220" i="82"/>
  <c r="AW207" i="82"/>
  <c r="AW211" i="82"/>
  <c r="AW215" i="82"/>
  <c r="AW219" i="82"/>
  <c r="AW209" i="82"/>
  <c r="AW217" i="82"/>
  <c r="AW206" i="82"/>
  <c r="AW210" i="82"/>
  <c r="AW218" i="82"/>
  <c r="AW213" i="82"/>
  <c r="AW214" i="82"/>
  <c r="AW148" i="82"/>
  <c r="AW152" i="82"/>
  <c r="AW156" i="82"/>
  <c r="AW160" i="82"/>
  <c r="AW150" i="82"/>
  <c r="AW158" i="82"/>
  <c r="AW147" i="82"/>
  <c r="AW151" i="82"/>
  <c r="AW155" i="82"/>
  <c r="AW159" i="82"/>
  <c r="AW146" i="82"/>
  <c r="AW154" i="82"/>
  <c r="AW149" i="82"/>
  <c r="AW157" i="82"/>
  <c r="AW153" i="82"/>
  <c r="AW87" i="82"/>
  <c r="AW91" i="82"/>
  <c r="AW95" i="82"/>
  <c r="AW99" i="82"/>
  <c r="AW86" i="82"/>
  <c r="AW90" i="82"/>
  <c r="AW94" i="82"/>
  <c r="AW98" i="82"/>
  <c r="AW89" i="82"/>
  <c r="AW93" i="82"/>
  <c r="AW97" i="82"/>
  <c r="AW96" i="82"/>
  <c r="AW92" i="82"/>
  <c r="AW88" i="82"/>
  <c r="AW100" i="82"/>
  <c r="AW35" i="82"/>
  <c r="AW39" i="82"/>
  <c r="AW34" i="82"/>
  <c r="AW38" i="82"/>
  <c r="AW33" i="82"/>
  <c r="AW37" i="82"/>
  <c r="AW32" i="82"/>
  <c r="AW40" i="82"/>
  <c r="AW36" i="82"/>
  <c r="AX272" i="82"/>
  <c r="AX279" i="82"/>
  <c r="AX266" i="82"/>
  <c r="AX213" i="82"/>
  <c r="AX216" i="82"/>
  <c r="AX220" i="82"/>
  <c r="AX218" i="82"/>
  <c r="AX219" i="82"/>
  <c r="AV251" i="82"/>
  <c r="AV255" i="82"/>
  <c r="AV259" i="82"/>
  <c r="AV263" i="82"/>
  <c r="AV254" i="82"/>
  <c r="AV258" i="82"/>
  <c r="AV262" i="82"/>
  <c r="AV252" i="82"/>
  <c r="AV260" i="82"/>
  <c r="AV257" i="82"/>
  <c r="AV265" i="82"/>
  <c r="AV253" i="82"/>
  <c r="AV261" i="82"/>
  <c r="AV256" i="82"/>
  <c r="AV264" i="82"/>
  <c r="AV199" i="82"/>
  <c r="AV203" i="82"/>
  <c r="AV198" i="82"/>
  <c r="AV202" i="82"/>
  <c r="AV196" i="82"/>
  <c r="AV204" i="82"/>
  <c r="AV201" i="82"/>
  <c r="AV197" i="82"/>
  <c r="AV205" i="82"/>
  <c r="AV200" i="82"/>
  <c r="AV131" i="82"/>
  <c r="AV135" i="82"/>
  <c r="AV139" i="82"/>
  <c r="AV143" i="82"/>
  <c r="AV137" i="82"/>
  <c r="AV145" i="82"/>
  <c r="AV134" i="82"/>
  <c r="AV138" i="82"/>
  <c r="AV142" i="82"/>
  <c r="AV133" i="82"/>
  <c r="AV141" i="82"/>
  <c r="AV144" i="82"/>
  <c r="AV140" i="82"/>
  <c r="AV136" i="82"/>
  <c r="AV132" i="82"/>
  <c r="AV74" i="82"/>
  <c r="AV78" i="82"/>
  <c r="AV82" i="82"/>
  <c r="AV73" i="82"/>
  <c r="AV77" i="82"/>
  <c r="AV81" i="82"/>
  <c r="AV85" i="82"/>
  <c r="AV72" i="82"/>
  <c r="AV76" i="82"/>
  <c r="AV80" i="82"/>
  <c r="AV84" i="82"/>
  <c r="AV75" i="82"/>
  <c r="AV83" i="82"/>
  <c r="AV71" i="82"/>
  <c r="AV79" i="82"/>
  <c r="AV26" i="82"/>
  <c r="AV30" i="82"/>
  <c r="AV25" i="82"/>
  <c r="AV29" i="82"/>
  <c r="AV24" i="82"/>
  <c r="AV28" i="82"/>
  <c r="AV27" i="82"/>
  <c r="AV23" i="82"/>
  <c r="AV31" i="82"/>
  <c r="AW252" i="82"/>
  <c r="AW256" i="82"/>
  <c r="AW260" i="82"/>
  <c r="AW264" i="82"/>
  <c r="AW251" i="82"/>
  <c r="AW255" i="82"/>
  <c r="AW259" i="82"/>
  <c r="AW263" i="82"/>
  <c r="AW257" i="82"/>
  <c r="AW265" i="82"/>
  <c r="AW258" i="82"/>
  <c r="AW253" i="82"/>
  <c r="AW261" i="82"/>
  <c r="AW254" i="82"/>
  <c r="AW262" i="82"/>
  <c r="AW196" i="82"/>
  <c r="AW200" i="82"/>
  <c r="AW204" i="82"/>
  <c r="AW199" i="82"/>
  <c r="AW203" i="82"/>
  <c r="AW201" i="82"/>
  <c r="AW202" i="82"/>
  <c r="AW197" i="82"/>
  <c r="AW205" i="82"/>
  <c r="AW198" i="82"/>
  <c r="AW132" i="82"/>
  <c r="AW136" i="82"/>
  <c r="AW140" i="82"/>
  <c r="AW144" i="82"/>
  <c r="AW134" i="82"/>
  <c r="AW142" i="82"/>
  <c r="AW131" i="82"/>
  <c r="AW135" i="82"/>
  <c r="AW139" i="82"/>
  <c r="AW143" i="82"/>
  <c r="AW138" i="82"/>
  <c r="AW133" i="82"/>
  <c r="AW145" i="82"/>
  <c r="AW141" i="82"/>
  <c r="AW137" i="82"/>
  <c r="AW71" i="82"/>
  <c r="AW75" i="82"/>
  <c r="AW79" i="82"/>
  <c r="AW83" i="82"/>
  <c r="AW74" i="82"/>
  <c r="AW78" i="82"/>
  <c r="AW82" i="82"/>
  <c r="AW73" i="82"/>
  <c r="AW77" i="82"/>
  <c r="AW81" i="82"/>
  <c r="AW85" i="82"/>
  <c r="AW80" i="82"/>
  <c r="AW72" i="82"/>
  <c r="AW76" i="82"/>
  <c r="AW84" i="82"/>
  <c r="AW23" i="82"/>
  <c r="AW27" i="82"/>
  <c r="AW31" i="82"/>
  <c r="AW26" i="82"/>
  <c r="AW30" i="82"/>
  <c r="AW25" i="82"/>
  <c r="AW29" i="82"/>
  <c r="AW24" i="82"/>
  <c r="AW28" i="82"/>
  <c r="AX265" i="82"/>
  <c r="AX259" i="82"/>
  <c r="AV239" i="82"/>
  <c r="AV243" i="82"/>
  <c r="AV247" i="82"/>
  <c r="AV238" i="82"/>
  <c r="AV242" i="82"/>
  <c r="AV246" i="82"/>
  <c r="AV250" i="82"/>
  <c r="AV236" i="82"/>
  <c r="AV244" i="82"/>
  <c r="AV249" i="82"/>
  <c r="AV237" i="82"/>
  <c r="AV245" i="82"/>
  <c r="AV240" i="82"/>
  <c r="AV248" i="82"/>
  <c r="AV241" i="82"/>
  <c r="AV179" i="82"/>
  <c r="AV183" i="82"/>
  <c r="AV181" i="82"/>
  <c r="AV178" i="82"/>
  <c r="AV182" i="82"/>
  <c r="AV177" i="82"/>
  <c r="AV176" i="82"/>
  <c r="AV184" i="82"/>
  <c r="AV180" i="82"/>
  <c r="AV118" i="82"/>
  <c r="AV122" i="82"/>
  <c r="AV126" i="82"/>
  <c r="AV117" i="82"/>
  <c r="AV121" i="82"/>
  <c r="AV125" i="82"/>
  <c r="AV116" i="82"/>
  <c r="AV120" i="82"/>
  <c r="AV124" i="82"/>
  <c r="AV128" i="82"/>
  <c r="AV123" i="82"/>
  <c r="AV129" i="82"/>
  <c r="AV119" i="82"/>
  <c r="AV130" i="82"/>
  <c r="AV127" i="82"/>
  <c r="AV58" i="82"/>
  <c r="AV62" i="82"/>
  <c r="AV66" i="82"/>
  <c r="AV70" i="82"/>
  <c r="AV57" i="82"/>
  <c r="AV61" i="82"/>
  <c r="AV65" i="82"/>
  <c r="AV69" i="82"/>
  <c r="AV56" i="82"/>
  <c r="AV60" i="82"/>
  <c r="AV64" i="82"/>
  <c r="AV68" i="82"/>
  <c r="AV59" i="82"/>
  <c r="AV67" i="82"/>
  <c r="AV63" i="82"/>
  <c r="AV18" i="82"/>
  <c r="AV22" i="82"/>
  <c r="AV17" i="82"/>
  <c r="AV21" i="82"/>
  <c r="AV16" i="82"/>
  <c r="AV20" i="82"/>
  <c r="AV14" i="82"/>
  <c r="AV19" i="82"/>
  <c r="AV15" i="82"/>
  <c r="AW236" i="82"/>
  <c r="AW240" i="82"/>
  <c r="AW244" i="82"/>
  <c r="AW248" i="82"/>
  <c r="AW239" i="82"/>
  <c r="AW243" i="82"/>
  <c r="AW247" i="82"/>
  <c r="AW241" i="82"/>
  <c r="AW249" i="82"/>
  <c r="AW238" i="82"/>
  <c r="AW242" i="82"/>
  <c r="AW250" i="82"/>
  <c r="AW237" i="82"/>
  <c r="AW245" i="82"/>
  <c r="AW246" i="82"/>
  <c r="AW176" i="82"/>
  <c r="AW180" i="82"/>
  <c r="AW184" i="82"/>
  <c r="AW178" i="82"/>
  <c r="AW179" i="82"/>
  <c r="AW183" i="82"/>
  <c r="AW182" i="82"/>
  <c r="AW181" i="82"/>
  <c r="AW177" i="82"/>
  <c r="AW119" i="82"/>
  <c r="AW123" i="82"/>
  <c r="AW127" i="82"/>
  <c r="AW118" i="82"/>
  <c r="AW122" i="82"/>
  <c r="AW126" i="82"/>
  <c r="AW117" i="82"/>
  <c r="AW121" i="82"/>
  <c r="AW125" i="82"/>
  <c r="AW128" i="82"/>
  <c r="AW120" i="82"/>
  <c r="AW124" i="82"/>
  <c r="AW130" i="82"/>
  <c r="AW129" i="82"/>
  <c r="AW116" i="82"/>
  <c r="AW59" i="82"/>
  <c r="AW63" i="82"/>
  <c r="AW67" i="82"/>
  <c r="AW58" i="82"/>
  <c r="AW62" i="82"/>
  <c r="AW66" i="82"/>
  <c r="AW70" i="82"/>
  <c r="AW57" i="82"/>
  <c r="AW61" i="82"/>
  <c r="AW65" i="82"/>
  <c r="AW69" i="82"/>
  <c r="AW64" i="82"/>
  <c r="AW60" i="82"/>
  <c r="AW56" i="82"/>
  <c r="AW68" i="82"/>
  <c r="AW15" i="82"/>
  <c r="AW19" i="82"/>
  <c r="AW18" i="82"/>
  <c r="AW22" i="82"/>
  <c r="AW17" i="82"/>
  <c r="AW21" i="82"/>
  <c r="AW16" i="82"/>
  <c r="AW20" i="82"/>
  <c r="AW14" i="82"/>
  <c r="AX236" i="82"/>
  <c r="S289" i="89"/>
  <c r="S265" i="89"/>
  <c r="S309" i="89"/>
  <c r="S293" i="89"/>
  <c r="S277" i="89"/>
  <c r="S261" i="89"/>
  <c r="S317" i="89"/>
  <c r="S301" i="89"/>
  <c r="S285" i="89"/>
  <c r="S269" i="89"/>
  <c r="S313" i="89"/>
  <c r="S305" i="89"/>
  <c r="S297" i="89"/>
  <c r="S281" i="89"/>
  <c r="S273" i="89"/>
  <c r="S307" i="89"/>
  <c r="S275" i="89"/>
  <c r="S260" i="89"/>
  <c r="S315" i="89"/>
  <c r="S311" i="89"/>
  <c r="S303" i="89"/>
  <c r="S299" i="89"/>
  <c r="S295" i="89"/>
  <c r="S291" i="89"/>
  <c r="S287" i="89"/>
  <c r="S283" i="89"/>
  <c r="S279" i="89"/>
  <c r="S271" i="89"/>
  <c r="S267" i="89"/>
  <c r="S263" i="89"/>
  <c r="S259" i="89"/>
  <c r="S292" i="89"/>
  <c r="S284" i="89"/>
  <c r="S314" i="89"/>
  <c r="S310" i="89"/>
  <c r="S306" i="89"/>
  <c r="S304" i="89"/>
  <c r="S300" i="89"/>
  <c r="S294" i="89"/>
  <c r="S290" i="89"/>
  <c r="S288" i="89"/>
  <c r="S286" i="89"/>
  <c r="S282" i="89"/>
  <c r="S280" i="89"/>
  <c r="S278" i="89"/>
  <c r="S276" i="89"/>
  <c r="S274" i="89"/>
  <c r="S272" i="89"/>
  <c r="S270" i="89"/>
  <c r="S268" i="89"/>
  <c r="S266" i="89"/>
  <c r="S264" i="89"/>
  <c r="S262" i="89"/>
  <c r="S318" i="89"/>
  <c r="S316" i="89"/>
  <c r="S312" i="89"/>
  <c r="S308" i="89"/>
  <c r="S302" i="89"/>
  <c r="S298" i="89"/>
  <c r="S296" i="89"/>
  <c r="P53" i="90"/>
  <c r="R309" i="89" l="1"/>
  <c r="R259" i="89"/>
  <c r="R270" i="89"/>
  <c r="R312" i="89"/>
  <c r="R260" i="89"/>
  <c r="R262" i="89"/>
  <c r="R265" i="89"/>
  <c r="R317" i="89"/>
  <c r="R264" i="89"/>
  <c r="R280" i="89"/>
  <c r="R267" i="89"/>
  <c r="R273" i="89"/>
  <c r="R272" i="89"/>
  <c r="R263" i="89"/>
  <c r="R266" i="89"/>
  <c r="R310" i="89"/>
  <c r="R283" i="89"/>
  <c r="R313" i="89"/>
  <c r="AX215" i="82"/>
  <c r="AX212" i="82"/>
  <c r="AX221" i="82"/>
  <c r="BF274" i="82"/>
  <c r="AX214" i="82"/>
  <c r="AX217" i="82"/>
  <c r="AX270" i="82"/>
  <c r="BF282" i="82"/>
  <c r="AX239" i="82"/>
  <c r="AX277" i="82"/>
  <c r="R304" i="89"/>
  <c r="R314" i="89"/>
  <c r="R307" i="89"/>
  <c r="AX238" i="82"/>
  <c r="AX237" i="82"/>
  <c r="AX274" i="82"/>
  <c r="AX241" i="82"/>
  <c r="AX278" i="82"/>
  <c r="BF258" i="82"/>
  <c r="AX282" i="82"/>
  <c r="R306" i="89"/>
  <c r="R318" i="89"/>
  <c r="R311" i="89"/>
  <c r="R305" i="89"/>
  <c r="AX240" i="82"/>
  <c r="AX280" i="82"/>
  <c r="AX227" i="82"/>
  <c r="BF268" i="82"/>
  <c r="R299" i="89"/>
  <c r="R298" i="89"/>
  <c r="R301" i="89"/>
  <c r="AX246" i="82"/>
  <c r="AX251" i="82"/>
  <c r="R281" i="89"/>
  <c r="AX242" i="82"/>
  <c r="AP249" i="82"/>
  <c r="AX228" i="82"/>
  <c r="BF262" i="82"/>
  <c r="AX284" i="82"/>
  <c r="AP243" i="82"/>
  <c r="BF217" i="82"/>
  <c r="BF218" i="82"/>
  <c r="BF264" i="82"/>
  <c r="BF220" i="82"/>
  <c r="BF279" i="82"/>
  <c r="BF216" i="82"/>
  <c r="BF277" i="82"/>
  <c r="R289" i="89"/>
  <c r="R268" i="89"/>
  <c r="R288" i="89"/>
  <c r="R308" i="89"/>
  <c r="R316" i="89"/>
  <c r="R271" i="89"/>
  <c r="R315" i="89"/>
  <c r="R261" i="89"/>
  <c r="R274" i="89"/>
  <c r="BF280" i="82"/>
  <c r="BF273" i="82"/>
  <c r="BF270" i="82"/>
  <c r="AP254" i="82"/>
  <c r="AP256" i="82"/>
  <c r="R292" i="89"/>
  <c r="R287" i="89"/>
  <c r="R276" i="89"/>
  <c r="R294" i="89"/>
  <c r="R302" i="89"/>
  <c r="R291" i="89"/>
  <c r="R285" i="89"/>
  <c r="BF276" i="82"/>
  <c r="BF272" i="82"/>
  <c r="BF269" i="82"/>
  <c r="BF283" i="82"/>
  <c r="R275" i="89"/>
  <c r="AP242" i="82"/>
  <c r="AP244" i="82"/>
  <c r="R282" i="89"/>
  <c r="R300" i="89"/>
  <c r="R303" i="89"/>
  <c r="R277" i="89"/>
  <c r="R297" i="89"/>
  <c r="R284" i="89"/>
  <c r="R278" i="89"/>
  <c r="R286" i="89"/>
  <c r="R296" i="89"/>
  <c r="R290" i="89"/>
  <c r="R279" i="89"/>
  <c r="R295" i="89"/>
  <c r="R293" i="89"/>
  <c r="BF265" i="82"/>
  <c r="BF271" i="82"/>
  <c r="BF275" i="82"/>
  <c r="BF278" i="82"/>
  <c r="AP255" i="82"/>
  <c r="AX262" i="82"/>
  <c r="AX261" i="82"/>
  <c r="AX269" i="82"/>
  <c r="BF255" i="82"/>
  <c r="BF261" i="82"/>
  <c r="BF212" i="82"/>
  <c r="BF219" i="82"/>
  <c r="BF213" i="82"/>
  <c r="BF214" i="82"/>
  <c r="AX258" i="82"/>
  <c r="AX264" i="82"/>
  <c r="AX257" i="82"/>
  <c r="AX267" i="82"/>
  <c r="AX271" i="82"/>
  <c r="BF223" i="82"/>
  <c r="BF211" i="82"/>
  <c r="BF209" i="82"/>
  <c r="BF210" i="82"/>
  <c r="P265" i="81"/>
  <c r="P237" i="81"/>
  <c r="AX263" i="82"/>
  <c r="AX260" i="82"/>
  <c r="BF215" i="82"/>
  <c r="BF221" i="82"/>
  <c r="P138" i="81"/>
  <c r="AP227" i="82"/>
  <c r="AP228" i="82"/>
  <c r="AP229" i="82"/>
  <c r="AP263" i="82"/>
  <c r="AP269" i="82"/>
  <c r="AX247" i="82"/>
  <c r="AX256" i="82"/>
  <c r="P166" i="81"/>
  <c r="P44" i="81"/>
  <c r="P180" i="81"/>
  <c r="AP239" i="82"/>
  <c r="AP240" i="82"/>
  <c r="AP241" i="82"/>
  <c r="AP238" i="82"/>
  <c r="P85" i="81"/>
  <c r="AP267" i="82"/>
  <c r="AP268" i="82"/>
  <c r="AP265" i="82"/>
  <c r="AP266" i="82"/>
  <c r="P98" i="81"/>
  <c r="P209" i="81"/>
  <c r="P223" i="81"/>
  <c r="AX248" i="82"/>
  <c r="AX249" i="82"/>
  <c r="AX254" i="82"/>
  <c r="AX252" i="82"/>
  <c r="AX253" i="82"/>
  <c r="AX231" i="82"/>
  <c r="AX233" i="82"/>
  <c r="BF260" i="82"/>
  <c r="BF267" i="82"/>
  <c r="BF257" i="82"/>
  <c r="BF254" i="82"/>
  <c r="AX283" i="82"/>
  <c r="AX286" i="82"/>
  <c r="P111" i="81"/>
  <c r="P124" i="81"/>
  <c r="AP231" i="82"/>
  <c r="AP236" i="82"/>
  <c r="AP237" i="82"/>
  <c r="AP234" i="82"/>
  <c r="P152" i="81"/>
  <c r="AP253" i="82"/>
  <c r="AP250" i="82"/>
  <c r="AP251" i="82"/>
  <c r="AP252" i="82"/>
  <c r="P31" i="81"/>
  <c r="P251" i="81"/>
  <c r="AP259" i="82"/>
  <c r="AP264" i="82"/>
  <c r="AP261" i="82"/>
  <c r="AP262" i="82"/>
  <c r="AP270" i="82"/>
  <c r="AX250" i="82"/>
  <c r="AX243" i="82"/>
  <c r="AX244" i="82"/>
  <c r="AX245" i="82"/>
  <c r="AX275" i="82"/>
  <c r="AX276" i="82"/>
  <c r="AX273" i="82"/>
  <c r="AX235" i="82"/>
  <c r="AX232" i="82"/>
  <c r="BF263" i="82"/>
  <c r="BF259" i="82"/>
  <c r="P57" i="81"/>
  <c r="P71" i="81"/>
  <c r="AP235" i="82"/>
  <c r="AP232" i="82"/>
  <c r="AP233" i="82"/>
  <c r="AP245" i="82"/>
  <c r="AP246" i="82"/>
  <c r="AP247" i="82"/>
  <c r="P194" i="81"/>
  <c r="AP271" i="82"/>
  <c r="AP260" i="82"/>
  <c r="AP257" i="82"/>
  <c r="N152" i="81"/>
  <c r="N209" i="81"/>
  <c r="N180" i="81"/>
  <c r="N237" i="81"/>
  <c r="N31" i="81"/>
  <c r="N57" i="81"/>
  <c r="N124" i="81"/>
  <c r="N138" i="81"/>
  <c r="N98" i="81"/>
  <c r="N265" i="81"/>
  <c r="N273" i="81" s="1"/>
  <c r="O272" i="81" s="1"/>
  <c r="N111" i="81"/>
  <c r="N223" i="81"/>
  <c r="P18" i="81"/>
  <c r="N18" i="81"/>
  <c r="N71" i="81"/>
  <c r="N85" i="81"/>
  <c r="N194" i="81"/>
  <c r="N251" i="81"/>
  <c r="N44" i="81"/>
  <c r="N166" i="81"/>
  <c r="Y7" i="89"/>
  <c r="Z7" i="89"/>
  <c r="AA7" i="89"/>
  <c r="AC7" i="89"/>
  <c r="AD7" i="89"/>
  <c r="AE7" i="89"/>
  <c r="X7" i="89"/>
  <c r="N259" i="81" l="1"/>
  <c r="O258" i="81" s="1"/>
  <c r="N26" i="81"/>
  <c r="O25" i="81" s="1"/>
  <c r="S20" i="85"/>
  <c r="W22" i="85"/>
  <c r="AI106" i="85" l="1"/>
  <c r="W21" i="85"/>
  <c r="S21" i="85"/>
  <c r="AI94" i="85" s="1"/>
  <c r="U21" i="85"/>
  <c r="E25" i="89" s="1"/>
  <c r="U22" i="85"/>
  <c r="E26" i="89" s="1"/>
  <c r="S22" i="85"/>
  <c r="W20" i="85"/>
  <c r="U20" i="85"/>
  <c r="E24" i="89" s="1"/>
  <c r="I2" i="89"/>
  <c r="J2" i="89"/>
  <c r="K2" i="89"/>
  <c r="M2" i="89"/>
  <c r="N2" i="89"/>
  <c r="O2" i="89"/>
  <c r="H2" i="89"/>
  <c r="AI99" i="85" l="1"/>
  <c r="AI104" i="85"/>
  <c r="AI100" i="85"/>
  <c r="AM99" i="85" s="1"/>
  <c r="AI105" i="85"/>
  <c r="AI96" i="85"/>
  <c r="AO95" i="85" s="1"/>
  <c r="AO104" i="85"/>
  <c r="AO107" i="85"/>
  <c r="AO106" i="85"/>
  <c r="AO108" i="85"/>
  <c r="AO105" i="85"/>
  <c r="AI95" i="85"/>
  <c r="AM97" i="85" s="1"/>
  <c r="AI101" i="85"/>
  <c r="AK101" i="85"/>
  <c r="AK102" i="85"/>
  <c r="AK103" i="85"/>
  <c r="AK99" i="85"/>
  <c r="AK100" i="85"/>
  <c r="AK98" i="85"/>
  <c r="AK97" i="85"/>
  <c r="AK94" i="85"/>
  <c r="AK96" i="85"/>
  <c r="AK95" i="85"/>
  <c r="AM102" i="85"/>
  <c r="AM103" i="85"/>
  <c r="AO96" i="85"/>
  <c r="B21" i="88"/>
  <c r="B20" i="88"/>
  <c r="B23" i="88"/>
  <c r="B22" i="88"/>
  <c r="AO94" i="85" l="1"/>
  <c r="AO98" i="85"/>
  <c r="AO97" i="85"/>
  <c r="AM94" i="85"/>
  <c r="AM98" i="85"/>
  <c r="AM101" i="85"/>
  <c r="AM100" i="85"/>
  <c r="AM95" i="85"/>
  <c r="AM96" i="85"/>
  <c r="AK108" i="85"/>
  <c r="AK106" i="85"/>
  <c r="AK107" i="85"/>
  <c r="AK105" i="85"/>
  <c r="AK104" i="85"/>
  <c r="AO99" i="85"/>
  <c r="AO100" i="85"/>
  <c r="AO101" i="85"/>
  <c r="AO103" i="85"/>
  <c r="AO102" i="85"/>
  <c r="AM104" i="85"/>
  <c r="AM107" i="85"/>
  <c r="AM108" i="85"/>
  <c r="AM106" i="85"/>
  <c r="AM105" i="85"/>
  <c r="AP14" i="95" l="1"/>
  <c r="AP15" i="95"/>
  <c r="AP16" i="95"/>
  <c r="AP17" i="95"/>
  <c r="AP18" i="95"/>
  <c r="AP19" i="95"/>
  <c r="AP20" i="95"/>
  <c r="AP21" i="95"/>
  <c r="AP22" i="95"/>
  <c r="AP23" i="95"/>
  <c r="AP24" i="95"/>
  <c r="AP25" i="95"/>
  <c r="AP26" i="95"/>
  <c r="AP27" i="95"/>
  <c r="AP28" i="95"/>
  <c r="AP29" i="95"/>
  <c r="AP30" i="95"/>
  <c r="AP31" i="95"/>
  <c r="AP32" i="95"/>
  <c r="AP33" i="95"/>
  <c r="AP34" i="95"/>
  <c r="AP35" i="95"/>
  <c r="AP36" i="95"/>
  <c r="AP37" i="95"/>
  <c r="AP38" i="95"/>
  <c r="AP39" i="95"/>
  <c r="AP40" i="95"/>
  <c r="AP41" i="95"/>
  <c r="AP42" i="95"/>
  <c r="AP43" i="95"/>
  <c r="AP44" i="95"/>
  <c r="AP45" i="95"/>
  <c r="AP46" i="95"/>
  <c r="AP47" i="95"/>
  <c r="AP48" i="95"/>
  <c r="AP49" i="95"/>
  <c r="AP50" i="95"/>
  <c r="AP51" i="95"/>
  <c r="AP52" i="95"/>
  <c r="AP53" i="95"/>
  <c r="AP54" i="95"/>
  <c r="AP55" i="95"/>
  <c r="AP56" i="95"/>
  <c r="AP57" i="95"/>
  <c r="AP58" i="95"/>
  <c r="AP59" i="95"/>
  <c r="AP60" i="95"/>
  <c r="AP61" i="95"/>
  <c r="AP62" i="95"/>
  <c r="AP63" i="95"/>
  <c r="AP64" i="95"/>
  <c r="AP65" i="95"/>
  <c r="AP66" i="95"/>
  <c r="AP67" i="95"/>
  <c r="AP68" i="95"/>
  <c r="AP69" i="95"/>
  <c r="AP70" i="95"/>
  <c r="AP71" i="95"/>
  <c r="AP72" i="95"/>
  <c r="AP73" i="95"/>
  <c r="AP74" i="95"/>
  <c r="AP75" i="95"/>
  <c r="AP76" i="95"/>
  <c r="AP77" i="95"/>
  <c r="AP78" i="95"/>
  <c r="AP79" i="95"/>
  <c r="AP80" i="95"/>
  <c r="AP81" i="95"/>
  <c r="AP82" i="95"/>
  <c r="AP83" i="95"/>
  <c r="AP84" i="95"/>
  <c r="AP85" i="95"/>
  <c r="AP86" i="95"/>
  <c r="AP87" i="95"/>
  <c r="AP88" i="95"/>
  <c r="AP89" i="95"/>
  <c r="AP90" i="95"/>
  <c r="AP91" i="95"/>
  <c r="AP92" i="95"/>
  <c r="AP93" i="95"/>
  <c r="AP94" i="95"/>
  <c r="AP95" i="95"/>
  <c r="AP96" i="95"/>
  <c r="AP97" i="95"/>
  <c r="AP98" i="95"/>
  <c r="AP99" i="95"/>
  <c r="AP100" i="95"/>
  <c r="AP101" i="95"/>
  <c r="AP102" i="95"/>
  <c r="AP103" i="95"/>
  <c r="AP104" i="95"/>
  <c r="AP105" i="95"/>
  <c r="AP106" i="95"/>
  <c r="AP107" i="95"/>
  <c r="AP108" i="95"/>
  <c r="AP109" i="95"/>
  <c r="AP110" i="95"/>
  <c r="AP111" i="95"/>
  <c r="AP112" i="95"/>
  <c r="AP113" i="95"/>
  <c r="AP114" i="95"/>
  <c r="AP115" i="95"/>
  <c r="AP116" i="95"/>
  <c r="AP117" i="95"/>
  <c r="AP118" i="95"/>
  <c r="AP119" i="95"/>
  <c r="AP120" i="95"/>
  <c r="AP121" i="95"/>
  <c r="AP122" i="95"/>
  <c r="AP123" i="95"/>
  <c r="AP124" i="95"/>
  <c r="AP125" i="95"/>
  <c r="AP126" i="95"/>
  <c r="AP127" i="95"/>
  <c r="AP128" i="95"/>
  <c r="AP129" i="95"/>
  <c r="AP130" i="95"/>
  <c r="AP131" i="95"/>
  <c r="AP132" i="95"/>
  <c r="AP133" i="95"/>
  <c r="AP134" i="95"/>
  <c r="AP135" i="95"/>
  <c r="AP136" i="95"/>
  <c r="AP137" i="95"/>
  <c r="AP138" i="95"/>
  <c r="AP139" i="95"/>
  <c r="AP140" i="95"/>
  <c r="AP141" i="95"/>
  <c r="AP142" i="95"/>
  <c r="AP143" i="95"/>
  <c r="AP144" i="95"/>
  <c r="AP145" i="95"/>
  <c r="AP146" i="95"/>
  <c r="AP147" i="95"/>
  <c r="AP148" i="95"/>
  <c r="AP149" i="95"/>
  <c r="AP150" i="95"/>
  <c r="AP151" i="95"/>
  <c r="AP152" i="95"/>
  <c r="AP153" i="95"/>
  <c r="AP154" i="95"/>
  <c r="AP155" i="95"/>
  <c r="AP156" i="95"/>
  <c r="AP157" i="95"/>
  <c r="AP158" i="95"/>
  <c r="AP159" i="95"/>
  <c r="AP160" i="95"/>
  <c r="AP161" i="95"/>
  <c r="AP162" i="95"/>
  <c r="AP163" i="95"/>
  <c r="AP164" i="95"/>
  <c r="AP165" i="95"/>
  <c r="AP166" i="95"/>
  <c r="AP167" i="95"/>
  <c r="AP168" i="95"/>
  <c r="AP169" i="95"/>
  <c r="AP170" i="95"/>
  <c r="AP171" i="95"/>
  <c r="AP172" i="95"/>
  <c r="AP173" i="95"/>
  <c r="AP174" i="95"/>
  <c r="AP175" i="95"/>
  <c r="AP176" i="95"/>
  <c r="AP177" i="95"/>
  <c r="AP178" i="95"/>
  <c r="AP179" i="95"/>
  <c r="AP180" i="95"/>
  <c r="AP181" i="95"/>
  <c r="AP182" i="95"/>
  <c r="AP183" i="95"/>
  <c r="AP184" i="95"/>
  <c r="AP185" i="95"/>
  <c r="AP186" i="95"/>
  <c r="AP187" i="95"/>
  <c r="AP188" i="95"/>
  <c r="AP189" i="95"/>
  <c r="AP190" i="95"/>
  <c r="AP191" i="95"/>
  <c r="AP192" i="95"/>
  <c r="AP193" i="95"/>
  <c r="AP194" i="95"/>
  <c r="AP195" i="95"/>
  <c r="AP196" i="95"/>
  <c r="AP197" i="95"/>
  <c r="AP198" i="95"/>
  <c r="AP199" i="95"/>
  <c r="AP200" i="95"/>
  <c r="AP201" i="95"/>
  <c r="AP202" i="95"/>
  <c r="AP203" i="95"/>
  <c r="AP204" i="95"/>
  <c r="AP205" i="95"/>
  <c r="AP206" i="95"/>
  <c r="AP207" i="95"/>
  <c r="AP208" i="95"/>
  <c r="AP209" i="95"/>
  <c r="AP210" i="95"/>
  <c r="AP211" i="95"/>
  <c r="AP212" i="95"/>
  <c r="AP213" i="95"/>
  <c r="AP214" i="95"/>
  <c r="AP215" i="95"/>
  <c r="AP216" i="95"/>
  <c r="AP217" i="95"/>
  <c r="AP218" i="95"/>
  <c r="AP219" i="95"/>
  <c r="AP220" i="95"/>
  <c r="AP221" i="95"/>
  <c r="AP222" i="95"/>
  <c r="AP223" i="95"/>
  <c r="AP224" i="95"/>
  <c r="AP225" i="95"/>
  <c r="AP226" i="95"/>
  <c r="AP227" i="95"/>
  <c r="AP228" i="95"/>
  <c r="AP229" i="95"/>
  <c r="AP230" i="95"/>
  <c r="AP231" i="95"/>
  <c r="AP232" i="95"/>
  <c r="AP233" i="95"/>
  <c r="AP234" i="95"/>
  <c r="AP235" i="95"/>
  <c r="AP236" i="95"/>
  <c r="AP237" i="95"/>
  <c r="AP238" i="95"/>
  <c r="AP239" i="95"/>
  <c r="AP240" i="95"/>
  <c r="AP241" i="95"/>
  <c r="AP242" i="95"/>
  <c r="AP243" i="95"/>
  <c r="AP244" i="95"/>
  <c r="AP245" i="95"/>
  <c r="AP246" i="95"/>
  <c r="AP247" i="95"/>
  <c r="AP248" i="95"/>
  <c r="AP249" i="95"/>
  <c r="AP250" i="95"/>
  <c r="AP251" i="95"/>
  <c r="AP252" i="95"/>
  <c r="AP253" i="95"/>
  <c r="AP254" i="95"/>
  <c r="AP255" i="95"/>
  <c r="AP256" i="95"/>
  <c r="AP257" i="95"/>
  <c r="AP258" i="95"/>
  <c r="AP259" i="95"/>
  <c r="AP260" i="95"/>
  <c r="AP261" i="95"/>
  <c r="AP262" i="95"/>
  <c r="AP263" i="95"/>
  <c r="AP264" i="95"/>
  <c r="AP265" i="95"/>
  <c r="AP266" i="95"/>
  <c r="AP267" i="95"/>
  <c r="AP268" i="95"/>
  <c r="AP269" i="95"/>
  <c r="AP270" i="95"/>
  <c r="AP271" i="95"/>
  <c r="AP272" i="95"/>
  <c r="AP273" i="95"/>
  <c r="AP274" i="95"/>
  <c r="AP275" i="95"/>
  <c r="AP276" i="95"/>
  <c r="AP277" i="95"/>
  <c r="AP278" i="95"/>
  <c r="AP279" i="95"/>
  <c r="AP280" i="95"/>
  <c r="AP281" i="95"/>
  <c r="AP282" i="95"/>
  <c r="AP283" i="95"/>
  <c r="AP284" i="95"/>
  <c r="AP285" i="95"/>
  <c r="AP286" i="95"/>
  <c r="AP287" i="95"/>
  <c r="AP288" i="95"/>
  <c r="AP289" i="95"/>
  <c r="AP290" i="95"/>
  <c r="AP291" i="95"/>
  <c r="AP292" i="95"/>
  <c r="AP293" i="95"/>
  <c r="AP294" i="95"/>
  <c r="AP295" i="95"/>
  <c r="AP296" i="95"/>
  <c r="AP297" i="95"/>
  <c r="AP298" i="95"/>
  <c r="AP299" i="95"/>
  <c r="AP300" i="95"/>
  <c r="AP301" i="95"/>
  <c r="AP302" i="95"/>
  <c r="AP303" i="95"/>
  <c r="AP304" i="95"/>
  <c r="AP305" i="95"/>
  <c r="AP306" i="95"/>
  <c r="AP307" i="95"/>
  <c r="AP308" i="95"/>
  <c r="AP309" i="95"/>
  <c r="AP310" i="95"/>
  <c r="AP311" i="95"/>
  <c r="AP312" i="95"/>
  <c r="AP313" i="95"/>
  <c r="AP314" i="95"/>
  <c r="AP315" i="95"/>
  <c r="AP316" i="95"/>
  <c r="AP317" i="95"/>
  <c r="AP318" i="95"/>
  <c r="AP319" i="95"/>
  <c r="AP320" i="95"/>
  <c r="AP321" i="95"/>
  <c r="AP322" i="95"/>
  <c r="AP323" i="95"/>
  <c r="AP324" i="95"/>
  <c r="AP325" i="95"/>
  <c r="AP326" i="95"/>
  <c r="AP327" i="95"/>
  <c r="AP328" i="95"/>
  <c r="AP329" i="95"/>
  <c r="AP330" i="95"/>
  <c r="AP331" i="95"/>
  <c r="AP332" i="95"/>
  <c r="AP333" i="95"/>
  <c r="AP334" i="95"/>
  <c r="AP335" i="95"/>
  <c r="AP336" i="95"/>
  <c r="AP337" i="95"/>
  <c r="AP338" i="95"/>
  <c r="AP339" i="95"/>
  <c r="AP340" i="95"/>
  <c r="AP341" i="95"/>
  <c r="AP342" i="95"/>
  <c r="AP343" i="95"/>
  <c r="AP344" i="95"/>
  <c r="AP345" i="95"/>
  <c r="AP346" i="95"/>
  <c r="AP347" i="95"/>
  <c r="AP348" i="95"/>
  <c r="AP349" i="95"/>
  <c r="AP350" i="95"/>
  <c r="AP351" i="95"/>
  <c r="AP352" i="95"/>
  <c r="AP353" i="95"/>
  <c r="AP354" i="95"/>
  <c r="AP355" i="95"/>
  <c r="AP356" i="95"/>
  <c r="AP357" i="95"/>
  <c r="AP358" i="95"/>
  <c r="AP359" i="95"/>
  <c r="AP360" i="95"/>
  <c r="AP361" i="95"/>
  <c r="AP362" i="95"/>
  <c r="AP363" i="95"/>
  <c r="AP364" i="95"/>
  <c r="AP365" i="95"/>
  <c r="AP366" i="95"/>
  <c r="AP367" i="95"/>
  <c r="AP368" i="95"/>
  <c r="AP369" i="95"/>
  <c r="AP370" i="95"/>
  <c r="AP371" i="95"/>
  <c r="AP372" i="95"/>
  <c r="AP373" i="95"/>
  <c r="AP374" i="95"/>
  <c r="AP375" i="95"/>
  <c r="AP376" i="95"/>
  <c r="AP377" i="95"/>
  <c r="AP378" i="95"/>
  <c r="AP379" i="95"/>
  <c r="AP380" i="95"/>
  <c r="AP381" i="95"/>
  <c r="AP382" i="95"/>
  <c r="AP383" i="95"/>
  <c r="AP384" i="95"/>
  <c r="AP385" i="95"/>
  <c r="AP386" i="95"/>
  <c r="AP387" i="95"/>
  <c r="AP388" i="95"/>
  <c r="AP389" i="95"/>
  <c r="AP390" i="95"/>
  <c r="AP391" i="95"/>
  <c r="AP392" i="95"/>
  <c r="AP393" i="95"/>
  <c r="AP394" i="95"/>
  <c r="AP395" i="95"/>
  <c r="AP396" i="95"/>
  <c r="AP397" i="95"/>
  <c r="AP398" i="95"/>
  <c r="AP399" i="95"/>
  <c r="AP400" i="95"/>
  <c r="AP401" i="95"/>
  <c r="AP402" i="95"/>
  <c r="AP403" i="95"/>
  <c r="AP404" i="95"/>
  <c r="AP405" i="95"/>
  <c r="AP406" i="95"/>
  <c r="AP407" i="95"/>
  <c r="AP408" i="95"/>
  <c r="AP409" i="95"/>
  <c r="AP410" i="95"/>
  <c r="AP411" i="95"/>
  <c r="AP412" i="95"/>
  <c r="AP413" i="95"/>
  <c r="AP414" i="95"/>
  <c r="AP415" i="95"/>
  <c r="AP416" i="95"/>
  <c r="AP417" i="95"/>
  <c r="AP418" i="95"/>
  <c r="AP419" i="95"/>
  <c r="AP420" i="95"/>
  <c r="AP421" i="95"/>
  <c r="AP422" i="95"/>
  <c r="AP423" i="95"/>
  <c r="AP424" i="95"/>
  <c r="AP425" i="95"/>
  <c r="AP426" i="95"/>
  <c r="AP427" i="95"/>
  <c r="AP428" i="95"/>
  <c r="AP429" i="95"/>
  <c r="AP430" i="95"/>
  <c r="AP431" i="95"/>
  <c r="AP432" i="95"/>
  <c r="AP433" i="95"/>
  <c r="AP434" i="95"/>
  <c r="AP435" i="95"/>
  <c r="AP436" i="95"/>
  <c r="AP437" i="95"/>
  <c r="AP438" i="95"/>
  <c r="AP439" i="95"/>
  <c r="AP440" i="95"/>
  <c r="AP441" i="95"/>
  <c r="AP442" i="95"/>
  <c r="AP443" i="95"/>
  <c r="AP444" i="95"/>
  <c r="AP445" i="95"/>
  <c r="AP446" i="95"/>
  <c r="AP447" i="95"/>
  <c r="AP448" i="95"/>
  <c r="AP449" i="95"/>
  <c r="AP450" i="95"/>
  <c r="AP451" i="95"/>
  <c r="AP452" i="95"/>
  <c r="AP453" i="95"/>
  <c r="AP454" i="95"/>
  <c r="AP455" i="95"/>
  <c r="AP456" i="95"/>
  <c r="AP457" i="95"/>
  <c r="AP458" i="95"/>
  <c r="AP459" i="95"/>
  <c r="AP460" i="95"/>
  <c r="AP461" i="95"/>
  <c r="AP462" i="95"/>
  <c r="AP463" i="95"/>
  <c r="AP464" i="95"/>
  <c r="AP465" i="95"/>
  <c r="AP466" i="95"/>
  <c r="AP467" i="95"/>
  <c r="AP468" i="95"/>
  <c r="AP469" i="95"/>
  <c r="AP470" i="95"/>
  <c r="AP471" i="95"/>
  <c r="AP472" i="95"/>
  <c r="AP473" i="95"/>
  <c r="AP474" i="95"/>
  <c r="AP475" i="95"/>
  <c r="AP476" i="95"/>
  <c r="AP477" i="95"/>
  <c r="AP478" i="95"/>
  <c r="AP479" i="95"/>
  <c r="AP480" i="95"/>
  <c r="AP481" i="95"/>
  <c r="AP482" i="95"/>
  <c r="AP483" i="95"/>
  <c r="AP484" i="95"/>
  <c r="AP485" i="95"/>
  <c r="AP486" i="95"/>
  <c r="AP487" i="95"/>
  <c r="AP488" i="95"/>
  <c r="AP489" i="95"/>
  <c r="AP490" i="95"/>
  <c r="AP491" i="95"/>
  <c r="AP492" i="95"/>
  <c r="AP493" i="95"/>
  <c r="AP494" i="95"/>
  <c r="AP495" i="95"/>
  <c r="AP496" i="95"/>
  <c r="AP497" i="95"/>
  <c r="AP498" i="95"/>
  <c r="AP499" i="95"/>
  <c r="AP500" i="95"/>
  <c r="AP501" i="95"/>
  <c r="AP502" i="95"/>
  <c r="AP503" i="95"/>
  <c r="AP504" i="95"/>
  <c r="AP505" i="95"/>
  <c r="AP506" i="95"/>
  <c r="AP507" i="95"/>
  <c r="AP508" i="95"/>
  <c r="AP509" i="95"/>
  <c r="AP510" i="95"/>
  <c r="AP511" i="95"/>
  <c r="AP512" i="95"/>
  <c r="AP513" i="95"/>
  <c r="AP514" i="95"/>
  <c r="AP515" i="95"/>
  <c r="AP516" i="95"/>
  <c r="AP517" i="95"/>
  <c r="AP518" i="95"/>
  <c r="AP519" i="95"/>
  <c r="AP520" i="95"/>
  <c r="AP521" i="95"/>
  <c r="AP522" i="95"/>
  <c r="AP523" i="95"/>
  <c r="AP524" i="95"/>
  <c r="AP525" i="95"/>
  <c r="AP526" i="95"/>
  <c r="AP527" i="95"/>
  <c r="AP528" i="95"/>
  <c r="AP529" i="95"/>
  <c r="AP530" i="95"/>
  <c r="AP531" i="95"/>
  <c r="AP532" i="95"/>
  <c r="AP533" i="95"/>
  <c r="AP534" i="95"/>
  <c r="AP535" i="95"/>
  <c r="AP536" i="95"/>
  <c r="AP537" i="95"/>
  <c r="AP538" i="95"/>
  <c r="AP539" i="95"/>
  <c r="AP540" i="95"/>
  <c r="AP541" i="95"/>
  <c r="AP542" i="95"/>
  <c r="AP543" i="95"/>
  <c r="AP544" i="95"/>
  <c r="AP545" i="95"/>
  <c r="AP546" i="95"/>
  <c r="AP547" i="95"/>
  <c r="AP548" i="95"/>
  <c r="AP549" i="95"/>
  <c r="AP550" i="95"/>
  <c r="AP551" i="95"/>
  <c r="AP552" i="95"/>
  <c r="AP553" i="95"/>
  <c r="AP554" i="95"/>
  <c r="AP555" i="95"/>
  <c r="AP556" i="95"/>
  <c r="AP557" i="95"/>
  <c r="AP558" i="95"/>
  <c r="AP559" i="95"/>
  <c r="AP560" i="95"/>
  <c r="AP561" i="95"/>
  <c r="AP562" i="95"/>
  <c r="AP563" i="95"/>
  <c r="AP564" i="95"/>
  <c r="AP565" i="95"/>
  <c r="AP566" i="95"/>
  <c r="AP567" i="95"/>
  <c r="AP568" i="95"/>
  <c r="AP569" i="95"/>
  <c r="AP570" i="95"/>
  <c r="AP571" i="95"/>
  <c r="AP572" i="95"/>
  <c r="AP573" i="95"/>
  <c r="AP574" i="95"/>
  <c r="AP575" i="95"/>
  <c r="AP576" i="95"/>
  <c r="AP577" i="95"/>
  <c r="AP578" i="95"/>
  <c r="AP579" i="95"/>
  <c r="AP580" i="95"/>
  <c r="AP581" i="95"/>
  <c r="AP582" i="95"/>
  <c r="AP583" i="95"/>
  <c r="AP584" i="95"/>
  <c r="AP585" i="95"/>
  <c r="AP586" i="95"/>
  <c r="AP587" i="95"/>
  <c r="AP588" i="95"/>
  <c r="AP589" i="95"/>
  <c r="AP590" i="95"/>
  <c r="AP591" i="95"/>
  <c r="AP592" i="95"/>
  <c r="AP593" i="95"/>
  <c r="AP594" i="95"/>
  <c r="AP595" i="95"/>
  <c r="AP596" i="95"/>
  <c r="AP597" i="95"/>
  <c r="AP598" i="95"/>
  <c r="AP599" i="95"/>
  <c r="AP600" i="95"/>
  <c r="AP601" i="95"/>
  <c r="AP602" i="95"/>
  <c r="AP603" i="95"/>
  <c r="AP604" i="95"/>
  <c r="AP605" i="95"/>
  <c r="AP606" i="95"/>
  <c r="AP607" i="95"/>
  <c r="AP608" i="95"/>
  <c r="AP609" i="95"/>
  <c r="AP610" i="95"/>
  <c r="AP611" i="95"/>
  <c r="AP612" i="95"/>
  <c r="AP613" i="95"/>
  <c r="AP614" i="95"/>
  <c r="AP615" i="95"/>
  <c r="AP616" i="95"/>
  <c r="AP617" i="95"/>
  <c r="AP618" i="95"/>
  <c r="AP619" i="95"/>
  <c r="AP620" i="95"/>
  <c r="AP621" i="95"/>
  <c r="AP622" i="95"/>
  <c r="AP623" i="95"/>
  <c r="AP624" i="95"/>
  <c r="AP625" i="95"/>
  <c r="AP626" i="95"/>
  <c r="AP627" i="95"/>
  <c r="AP628" i="95"/>
  <c r="AP629" i="95"/>
  <c r="AP630" i="95"/>
  <c r="AP631" i="95"/>
  <c r="AP632" i="95"/>
  <c r="AP633" i="95"/>
  <c r="AP634" i="95"/>
  <c r="AP635" i="95"/>
  <c r="AP636" i="95"/>
  <c r="AP637" i="95"/>
  <c r="AP638" i="95"/>
  <c r="AP639" i="95"/>
  <c r="AP640" i="95"/>
  <c r="AP641" i="95"/>
  <c r="AP642" i="95"/>
  <c r="AP643" i="95"/>
  <c r="AP644" i="95"/>
  <c r="AP645" i="95"/>
  <c r="AP646" i="95"/>
  <c r="AP647" i="95"/>
  <c r="AP648" i="95"/>
  <c r="AP649" i="95"/>
  <c r="AP650" i="95"/>
  <c r="AP651" i="95"/>
  <c r="AP652" i="95"/>
  <c r="AP653" i="95"/>
  <c r="AP654" i="95"/>
  <c r="AP655" i="95"/>
  <c r="AP656" i="95"/>
  <c r="AP657" i="95"/>
  <c r="AP658" i="95"/>
  <c r="AP659" i="95"/>
  <c r="AP660" i="95"/>
  <c r="AP661" i="95"/>
  <c r="AP662" i="95"/>
  <c r="AP663" i="95"/>
  <c r="AP664" i="95"/>
  <c r="AP665" i="95"/>
  <c r="AP666" i="95"/>
  <c r="AP667" i="95"/>
  <c r="AP668" i="95"/>
  <c r="AP669" i="95"/>
  <c r="AP670" i="95"/>
  <c r="AP671" i="95"/>
  <c r="AP672" i="95"/>
  <c r="AP673" i="95"/>
  <c r="AP674" i="95"/>
  <c r="AP675" i="95"/>
  <c r="AP676" i="95"/>
  <c r="AP677" i="95"/>
  <c r="AP678" i="95"/>
  <c r="AP679" i="95"/>
  <c r="AP680" i="95"/>
  <c r="AP681" i="95"/>
  <c r="AP682" i="95"/>
  <c r="AP683" i="95"/>
  <c r="AP684" i="95"/>
  <c r="AP685" i="95"/>
  <c r="AP686" i="95"/>
  <c r="AP687" i="95"/>
  <c r="AP688" i="95"/>
  <c r="AP689" i="95"/>
  <c r="AP690" i="95"/>
  <c r="AP691" i="95"/>
  <c r="AP692" i="95"/>
  <c r="AP693" i="95"/>
  <c r="AP694" i="95"/>
  <c r="AP695" i="95"/>
  <c r="AP696" i="95"/>
  <c r="AP697" i="95"/>
  <c r="AP698" i="95"/>
  <c r="AP699" i="95"/>
  <c r="AP700" i="95"/>
  <c r="AP701" i="95"/>
  <c r="AP702" i="95"/>
  <c r="AP703" i="95"/>
  <c r="AP704" i="95"/>
  <c r="AP705" i="95"/>
  <c r="AP706" i="95"/>
  <c r="AP707" i="95"/>
  <c r="AP708" i="95"/>
  <c r="AP709" i="95"/>
  <c r="AP710" i="95"/>
  <c r="AP711" i="95"/>
  <c r="AP712" i="95"/>
  <c r="AP713" i="95"/>
  <c r="AP714" i="95"/>
  <c r="AP715" i="95"/>
  <c r="AP716" i="95"/>
  <c r="AP717" i="95"/>
  <c r="AP718" i="95"/>
  <c r="AP719" i="95"/>
  <c r="AP720" i="95"/>
  <c r="AP721" i="95"/>
  <c r="AP722" i="95"/>
  <c r="AP723" i="95"/>
  <c r="AP724" i="95"/>
  <c r="AP725" i="95"/>
  <c r="AP726" i="95"/>
  <c r="AP727" i="95"/>
  <c r="AP728" i="95"/>
  <c r="AP729" i="95"/>
  <c r="AP730" i="95"/>
  <c r="AP731" i="95"/>
  <c r="AP732" i="95"/>
  <c r="AP733" i="95"/>
  <c r="AP734" i="95"/>
  <c r="AP735" i="95"/>
  <c r="AP736" i="95"/>
  <c r="AP737" i="95"/>
  <c r="AP738" i="95"/>
  <c r="AP739" i="95"/>
  <c r="AP740" i="95"/>
  <c r="AP741" i="95"/>
  <c r="AP742" i="95"/>
  <c r="AP743" i="95"/>
  <c r="AP744" i="95"/>
  <c r="AP745" i="95"/>
  <c r="AP746" i="95"/>
  <c r="AP747" i="95"/>
  <c r="AP748" i="95"/>
  <c r="AP749" i="95"/>
  <c r="AP750" i="95"/>
  <c r="AP751" i="95"/>
  <c r="AP752" i="95"/>
  <c r="AP753" i="95"/>
  <c r="AP754" i="95"/>
  <c r="AP755" i="95"/>
  <c r="AP756" i="95"/>
  <c r="AP757" i="95"/>
  <c r="AP758" i="95"/>
  <c r="AP759" i="95"/>
  <c r="AP760" i="95"/>
  <c r="AP761" i="95"/>
  <c r="AP762" i="95"/>
  <c r="AP763" i="95"/>
  <c r="AP764" i="95"/>
  <c r="AP765" i="95"/>
  <c r="AP766" i="95"/>
  <c r="AP767" i="95"/>
  <c r="AP768" i="95"/>
  <c r="AP769" i="95"/>
  <c r="AP770" i="95"/>
  <c r="AP771" i="95"/>
  <c r="AP772" i="95"/>
  <c r="AP773" i="95"/>
  <c r="AP774" i="95"/>
  <c r="AP775" i="95"/>
  <c r="AP776" i="95"/>
  <c r="AP777" i="95"/>
  <c r="AP778" i="95"/>
  <c r="AP779" i="95"/>
  <c r="AP780" i="95"/>
  <c r="AP781" i="95"/>
  <c r="AP782" i="95"/>
  <c r="AP783" i="95"/>
  <c r="AP784" i="95"/>
  <c r="AP785" i="95"/>
  <c r="AP786" i="95"/>
  <c r="AP787" i="95"/>
  <c r="AP788" i="95"/>
  <c r="AP789" i="95"/>
  <c r="AP790" i="95"/>
  <c r="AP791" i="95"/>
  <c r="AP792" i="95"/>
  <c r="AP793" i="95"/>
  <c r="AP794" i="95"/>
  <c r="AP795" i="95"/>
  <c r="AP796" i="95"/>
  <c r="AP797" i="95"/>
  <c r="AP798" i="95"/>
  <c r="AP799" i="95"/>
  <c r="AP800" i="95"/>
  <c r="AP801" i="95"/>
  <c r="AP802" i="95"/>
  <c r="AP803" i="95"/>
  <c r="AP804" i="95"/>
  <c r="AP805" i="95"/>
  <c r="AP806" i="95"/>
  <c r="AP807" i="95"/>
  <c r="AP808" i="95"/>
  <c r="AP809" i="95"/>
  <c r="AP810" i="95"/>
  <c r="AP811" i="95"/>
  <c r="AP812" i="95"/>
  <c r="AP813" i="95"/>
  <c r="AP814" i="95"/>
  <c r="AP815" i="95"/>
  <c r="AP816" i="95"/>
  <c r="AP817" i="95"/>
  <c r="AP818" i="95"/>
  <c r="AP819" i="95"/>
  <c r="AP820" i="95"/>
  <c r="AP821" i="95"/>
  <c r="AP822" i="95"/>
  <c r="AP823" i="95"/>
  <c r="AP824" i="95"/>
  <c r="AP825" i="95"/>
  <c r="AP826" i="95"/>
  <c r="AP827" i="95"/>
  <c r="AP828" i="95"/>
  <c r="AP829" i="95"/>
  <c r="AP830" i="95"/>
  <c r="AP831" i="95"/>
  <c r="AP832" i="95"/>
  <c r="AP833" i="95"/>
  <c r="AP834" i="95"/>
  <c r="AP835" i="95"/>
  <c r="AP836" i="95"/>
  <c r="AP837" i="95"/>
  <c r="AP838" i="95"/>
  <c r="AP839" i="95"/>
  <c r="AP840" i="95"/>
  <c r="AP841" i="95"/>
  <c r="AP842" i="95"/>
  <c r="AP843" i="95"/>
  <c r="AP844" i="95"/>
  <c r="AP845" i="95"/>
  <c r="AP846" i="95"/>
  <c r="AP847" i="95"/>
  <c r="AP848" i="95"/>
  <c r="AP849" i="95"/>
  <c r="AP850" i="95"/>
  <c r="AP851" i="95"/>
  <c r="AP852" i="95"/>
  <c r="AP853" i="95"/>
  <c r="AP854" i="95"/>
  <c r="AP855" i="95"/>
  <c r="AP856" i="95"/>
  <c r="AP857" i="95"/>
  <c r="AP858" i="95"/>
  <c r="AP859" i="95"/>
  <c r="AP860" i="95"/>
  <c r="AP861" i="95"/>
  <c r="AP862" i="95"/>
  <c r="AP863" i="95"/>
  <c r="AP864" i="95"/>
  <c r="AP865" i="95"/>
  <c r="AP866" i="95"/>
  <c r="AP867" i="95"/>
  <c r="AP868" i="95"/>
  <c r="AP869" i="95"/>
  <c r="AP870" i="95"/>
  <c r="AP871" i="95"/>
  <c r="AP872" i="95"/>
  <c r="AP873" i="95"/>
  <c r="AP874" i="95"/>
  <c r="AP875" i="95"/>
  <c r="AP876" i="95"/>
  <c r="AP877" i="95"/>
  <c r="AP878" i="95"/>
  <c r="AP879" i="95"/>
  <c r="AP880" i="95"/>
  <c r="AP881" i="95"/>
  <c r="AP882" i="95"/>
  <c r="AP883" i="95"/>
  <c r="AP884" i="95"/>
  <c r="AP885" i="95"/>
  <c r="AP886" i="95"/>
  <c r="AP887" i="95"/>
  <c r="AP888" i="95"/>
  <c r="AP889" i="95"/>
  <c r="AP890" i="95"/>
  <c r="AP891" i="95"/>
  <c r="AP892" i="95"/>
  <c r="AP893" i="95"/>
  <c r="AP894" i="95"/>
  <c r="AP895" i="95"/>
  <c r="AP896" i="95"/>
  <c r="AP897" i="95"/>
  <c r="AP898" i="95"/>
  <c r="AP899" i="95"/>
  <c r="AP900" i="95"/>
  <c r="AP901" i="95"/>
  <c r="AP902" i="95"/>
  <c r="AP903" i="95"/>
  <c r="AP904" i="95"/>
  <c r="AP905" i="95"/>
  <c r="AP906" i="95"/>
  <c r="AP907" i="95"/>
  <c r="AP908" i="95"/>
  <c r="AP909" i="95"/>
  <c r="AP910" i="95"/>
  <c r="AP911" i="95"/>
  <c r="AP912" i="95"/>
  <c r="AP913" i="95"/>
  <c r="AP914" i="95"/>
  <c r="AP915" i="95"/>
  <c r="AP916" i="95"/>
  <c r="AP917" i="95"/>
  <c r="AP918" i="95"/>
  <c r="AP919" i="95"/>
  <c r="AP920" i="95"/>
  <c r="AP921" i="95"/>
  <c r="AP922" i="95"/>
  <c r="AP923" i="95"/>
  <c r="AP924" i="95"/>
  <c r="AP925" i="95"/>
  <c r="AP926" i="95"/>
  <c r="AP927" i="95"/>
  <c r="AP928" i="95"/>
  <c r="AP929" i="95"/>
  <c r="AP930" i="95"/>
  <c r="AP931" i="95"/>
  <c r="AP932" i="95"/>
  <c r="AP933" i="95"/>
  <c r="AP934" i="95"/>
  <c r="AP935" i="95"/>
  <c r="AP936" i="95"/>
  <c r="AP937" i="95"/>
  <c r="AP938" i="95"/>
  <c r="AP939" i="95"/>
  <c r="AP940" i="95"/>
  <c r="AP941" i="95"/>
  <c r="AP942" i="95"/>
  <c r="AP943" i="95"/>
  <c r="AP944" i="95"/>
  <c r="AP945" i="95"/>
  <c r="AP946" i="95"/>
  <c r="AP947" i="95"/>
  <c r="AP948" i="95"/>
  <c r="AP949" i="95"/>
  <c r="AP950" i="95"/>
  <c r="AP951" i="95"/>
  <c r="AP952" i="95"/>
  <c r="AP953" i="95"/>
  <c r="AP954" i="95"/>
  <c r="AP955" i="95"/>
  <c r="AP956" i="95"/>
  <c r="AP957" i="95"/>
  <c r="AP958" i="95"/>
  <c r="AP959" i="95"/>
  <c r="AP960" i="95"/>
  <c r="AP961" i="95"/>
  <c r="AP962" i="95"/>
  <c r="AP963" i="95"/>
  <c r="AP964" i="95"/>
  <c r="AP965" i="95"/>
  <c r="AP966" i="95"/>
  <c r="AP967" i="95"/>
  <c r="AP968" i="95"/>
  <c r="AP969" i="95"/>
  <c r="AP970" i="95"/>
  <c r="AP971" i="95"/>
  <c r="AP972" i="95"/>
  <c r="AP973" i="95"/>
  <c r="AP974" i="95"/>
  <c r="AP975" i="95"/>
  <c r="AP976" i="95"/>
  <c r="AP977" i="95"/>
  <c r="AP978" i="95"/>
  <c r="AP979" i="95"/>
  <c r="AP980" i="95"/>
  <c r="AP981" i="95"/>
  <c r="AP982" i="95"/>
  <c r="AP983" i="95"/>
  <c r="AP984" i="95"/>
  <c r="AP985" i="95"/>
  <c r="AP986" i="95"/>
  <c r="AP987" i="95"/>
  <c r="AP988" i="95"/>
  <c r="AP989" i="95"/>
  <c r="AP990" i="95"/>
  <c r="AP991" i="95"/>
  <c r="AP992" i="95"/>
  <c r="AP993" i="95"/>
  <c r="AP994" i="95"/>
  <c r="AP995" i="95"/>
  <c r="AP996" i="95"/>
  <c r="AP997" i="95"/>
  <c r="AP998" i="95"/>
  <c r="AP999" i="95"/>
  <c r="AP1000" i="95"/>
  <c r="AP1001" i="95"/>
  <c r="AP1002" i="95"/>
  <c r="AP1003" i="95"/>
  <c r="AP1004" i="95"/>
  <c r="AP1005" i="95"/>
  <c r="AP1006" i="95"/>
  <c r="AP1007" i="95"/>
  <c r="AP1008" i="95"/>
  <c r="AP1009" i="95"/>
  <c r="AP1010" i="95"/>
  <c r="AP1011" i="95"/>
  <c r="AP1012" i="95"/>
  <c r="AP1013" i="95"/>
  <c r="AP1014" i="95"/>
  <c r="AP1015" i="95"/>
  <c r="AP1016" i="95"/>
  <c r="AP1017" i="95"/>
  <c r="AP1018" i="95"/>
  <c r="AP1019" i="95"/>
  <c r="AP1020" i="95"/>
  <c r="AP1021" i="95"/>
  <c r="AP1022" i="95"/>
  <c r="AP1023" i="95"/>
  <c r="AP1024" i="95"/>
  <c r="AP1025" i="95"/>
  <c r="AP1026" i="95"/>
  <c r="AP1027" i="95"/>
  <c r="AP1028" i="95"/>
  <c r="AP1029" i="95"/>
  <c r="AP1030" i="95"/>
  <c r="AP1031" i="95"/>
  <c r="AP1032" i="95"/>
  <c r="AP1033" i="95"/>
  <c r="AP1034" i="95"/>
  <c r="AP1035" i="95"/>
  <c r="AP1036" i="95"/>
  <c r="AP1037" i="95"/>
  <c r="AP1038" i="95"/>
  <c r="AP1039" i="95"/>
  <c r="AP1040" i="95"/>
  <c r="AP1041" i="95"/>
  <c r="AP1042" i="95"/>
  <c r="AP1043" i="95"/>
  <c r="AP1044" i="95"/>
  <c r="AP1045" i="95"/>
  <c r="AP1046" i="95"/>
  <c r="AP1047" i="95"/>
  <c r="AP1048" i="95"/>
  <c r="AP1049" i="95"/>
  <c r="AP1050" i="95"/>
  <c r="AP1051" i="95"/>
  <c r="AP1052" i="95"/>
  <c r="AP1053" i="95"/>
  <c r="AP1054" i="95"/>
  <c r="AP1055" i="95"/>
  <c r="AP1056" i="95"/>
  <c r="AP1057" i="95"/>
  <c r="AP1058" i="95"/>
  <c r="AP1059" i="95"/>
  <c r="AP1060" i="95"/>
  <c r="AP1061" i="95"/>
  <c r="AP1062" i="95"/>
  <c r="AP1063" i="95"/>
  <c r="AP1064" i="95"/>
  <c r="AP1065" i="95"/>
  <c r="AP1066" i="95"/>
  <c r="AP1067" i="95"/>
  <c r="AP1068" i="95"/>
  <c r="AP1069" i="95"/>
  <c r="AP1070" i="95"/>
  <c r="AP1071" i="95"/>
  <c r="AP1072" i="95"/>
  <c r="AP1073" i="95"/>
  <c r="AP1074" i="95"/>
  <c r="AP1075" i="95"/>
  <c r="AP1076" i="95"/>
  <c r="AP1077" i="95"/>
  <c r="AP1078" i="95"/>
  <c r="AP1079" i="95"/>
  <c r="AP1080" i="95"/>
  <c r="AP1081" i="95"/>
  <c r="AP1082" i="95"/>
  <c r="AP1083" i="95"/>
  <c r="AP1084" i="95"/>
  <c r="AP1085" i="95"/>
  <c r="AP1086" i="95"/>
  <c r="AP1087" i="95"/>
  <c r="AP1088" i="95"/>
  <c r="AP1089" i="95"/>
  <c r="AP1090" i="95"/>
  <c r="AP1091" i="95"/>
  <c r="AP1092" i="95"/>
  <c r="AP1093" i="95"/>
  <c r="AP1094" i="95"/>
  <c r="AP1095" i="95"/>
  <c r="AP1096" i="95"/>
  <c r="AP1097" i="95"/>
  <c r="AP1098" i="95"/>
  <c r="AP1099" i="95"/>
  <c r="AP1100" i="95"/>
  <c r="AP1101" i="95"/>
  <c r="AP1102" i="95"/>
  <c r="AP1103" i="95"/>
  <c r="AP1104" i="95"/>
  <c r="AP1105" i="95"/>
  <c r="AP1106" i="95"/>
  <c r="AP1107" i="95"/>
  <c r="AP1108" i="95"/>
  <c r="AP1109" i="95"/>
  <c r="AP1110" i="95"/>
  <c r="AP1111" i="95"/>
  <c r="AP1112" i="95"/>
  <c r="AP1113" i="95"/>
  <c r="AP1114" i="95"/>
  <c r="AP1115" i="95"/>
  <c r="AP1116" i="95"/>
  <c r="AP1117" i="95"/>
  <c r="AP1118" i="95"/>
  <c r="AP1119" i="95"/>
  <c r="AP1120" i="95"/>
  <c r="AP1121" i="95"/>
  <c r="AP1122" i="95"/>
  <c r="AP1123" i="95"/>
  <c r="AP1124" i="95"/>
  <c r="AP1125" i="95"/>
  <c r="AP1126" i="95"/>
  <c r="AP1127" i="95"/>
  <c r="AP1128" i="95"/>
  <c r="AP1129" i="95"/>
  <c r="AP1130" i="95"/>
  <c r="AP1131" i="95"/>
  <c r="AP1132" i="95"/>
  <c r="AP1133" i="95"/>
  <c r="AP1134" i="95"/>
  <c r="AP1135" i="95"/>
  <c r="AP1136" i="95"/>
  <c r="AP1137" i="95"/>
  <c r="AP1138" i="95"/>
  <c r="AP1139" i="95"/>
  <c r="AP1140" i="95"/>
  <c r="AP1141" i="95"/>
  <c r="AP1142" i="95"/>
  <c r="AP1143" i="95"/>
  <c r="AP1144" i="95"/>
  <c r="AP1145" i="95"/>
  <c r="AP1146" i="95"/>
  <c r="AP1147" i="95"/>
  <c r="AP1148" i="95"/>
  <c r="AP1149" i="95"/>
  <c r="AP1150" i="95"/>
  <c r="AP1151" i="95"/>
  <c r="AP1152" i="95"/>
  <c r="AP1153" i="95"/>
  <c r="AP1154" i="95"/>
  <c r="AP1155" i="95"/>
  <c r="AP1156" i="95"/>
  <c r="AP1157" i="95"/>
  <c r="AP1158" i="95"/>
  <c r="AP1159" i="95"/>
  <c r="AP1160" i="95"/>
  <c r="AP1161" i="95"/>
  <c r="AP1162" i="95"/>
  <c r="AP1163" i="95"/>
  <c r="AP1164" i="95"/>
  <c r="AP1165" i="95"/>
  <c r="AP1166" i="95"/>
  <c r="AP1167" i="95"/>
  <c r="AP1168" i="95"/>
  <c r="AP1169" i="95"/>
  <c r="AP1170" i="95"/>
  <c r="AP1171" i="95"/>
  <c r="AP1172" i="95"/>
  <c r="AP1173" i="95"/>
  <c r="AP1174" i="95"/>
  <c r="AP1175" i="95"/>
  <c r="AP1176" i="95"/>
  <c r="AP1177" i="95"/>
  <c r="AP1178" i="95"/>
  <c r="AP1179" i="95"/>
  <c r="AP1180" i="95"/>
  <c r="AP1181" i="95"/>
  <c r="AP1182" i="95"/>
  <c r="AP1183" i="95"/>
  <c r="AP1184" i="95"/>
  <c r="AP1185" i="95"/>
  <c r="AP1186" i="95"/>
  <c r="AP1187" i="95"/>
  <c r="AP1188" i="95"/>
  <c r="AP1189" i="95"/>
  <c r="AP1190" i="95"/>
  <c r="AP1191" i="95"/>
  <c r="AP1192" i="95"/>
  <c r="AP1193" i="95"/>
  <c r="AP1194" i="95"/>
  <c r="AP1195" i="95"/>
  <c r="AP1196" i="95"/>
  <c r="AP1197" i="95"/>
  <c r="AP1198" i="95"/>
  <c r="AP1199" i="95"/>
  <c r="AP1200" i="95"/>
  <c r="AP1201" i="95"/>
  <c r="AP1202" i="95"/>
  <c r="AP1203" i="95"/>
  <c r="AP1204" i="95"/>
  <c r="AP1205" i="95"/>
  <c r="AP1206" i="95"/>
  <c r="AP1207" i="95"/>
  <c r="AP1208" i="95"/>
  <c r="AP1209" i="95"/>
  <c r="AP1210" i="95"/>
  <c r="AP1211" i="95"/>
  <c r="AP1212" i="95"/>
  <c r="AP1213" i="95"/>
  <c r="AP1214" i="95"/>
  <c r="AP1215" i="95"/>
  <c r="AP1216" i="95"/>
  <c r="AP1217" i="95"/>
  <c r="AP1218" i="95"/>
  <c r="AP1219" i="95"/>
  <c r="AP1220" i="95"/>
  <c r="AP1221" i="95"/>
  <c r="AP1222" i="95"/>
  <c r="AP1223" i="95"/>
  <c r="AP1224" i="95"/>
  <c r="AP1225" i="95"/>
  <c r="AP1226" i="95"/>
  <c r="AP1227" i="95"/>
  <c r="AP1228" i="95"/>
  <c r="AP1229" i="95"/>
  <c r="AP1230" i="95"/>
  <c r="AP1231" i="95"/>
  <c r="AP1232" i="95"/>
  <c r="AP1233" i="95"/>
  <c r="AP1234" i="95"/>
  <c r="AP1235" i="95"/>
  <c r="AP1236" i="95"/>
  <c r="AP1237" i="95"/>
  <c r="AP1238" i="95"/>
  <c r="AP1239" i="95"/>
  <c r="AP1240" i="95"/>
  <c r="AP1241" i="95"/>
  <c r="AP1242" i="95"/>
  <c r="AP1243" i="95"/>
  <c r="AP1244" i="95"/>
  <c r="AP1245" i="95"/>
  <c r="AP1246" i="95"/>
  <c r="AP1247" i="95"/>
  <c r="AP1248" i="95"/>
  <c r="AP1249" i="95"/>
  <c r="AP1250" i="95"/>
  <c r="AP1251" i="95"/>
  <c r="AP1252" i="95"/>
  <c r="AP1253" i="95"/>
  <c r="AP1254" i="95"/>
  <c r="AP1255" i="95"/>
  <c r="AP1256" i="95"/>
  <c r="AP1257" i="95"/>
  <c r="AP1258" i="95"/>
  <c r="AP1259" i="95"/>
  <c r="AP1260" i="95"/>
  <c r="AP1261" i="95"/>
  <c r="AP1262" i="95"/>
  <c r="AP1263" i="95"/>
  <c r="AP1264" i="95"/>
  <c r="AP1265" i="95"/>
  <c r="AP1266" i="95"/>
  <c r="AP1267" i="95"/>
  <c r="AP1268" i="95"/>
  <c r="AP1269" i="95"/>
  <c r="AP1270" i="95"/>
  <c r="AP1271" i="95"/>
  <c r="AP1272" i="95"/>
  <c r="AP1273" i="95"/>
  <c r="AP1274" i="95"/>
  <c r="AP1275" i="95"/>
  <c r="AP1276" i="95"/>
  <c r="AP1277" i="95"/>
  <c r="AP1278" i="95"/>
  <c r="AP1279" i="95"/>
  <c r="AP1280" i="95"/>
  <c r="AP1281" i="95"/>
  <c r="AP1282" i="95"/>
  <c r="AP1283" i="95"/>
  <c r="AP1284" i="95"/>
  <c r="AP1285" i="95"/>
  <c r="AP1286" i="95"/>
  <c r="AP1287" i="95"/>
  <c r="AP1288" i="95"/>
  <c r="AP1289" i="95"/>
  <c r="AP1290" i="95"/>
  <c r="AP1291" i="95"/>
  <c r="AP1292" i="95"/>
  <c r="AP1293" i="95"/>
  <c r="AP1294" i="95"/>
  <c r="AP1295" i="95"/>
  <c r="AP1296" i="95"/>
  <c r="AP1297" i="95"/>
  <c r="AP1298" i="95"/>
  <c r="AP1299" i="95"/>
  <c r="AP1300" i="95"/>
  <c r="AP1301" i="95"/>
  <c r="AP1302" i="95"/>
  <c r="AP1303" i="95"/>
  <c r="AP1304" i="95"/>
  <c r="AP1305" i="95"/>
  <c r="AP1306" i="95"/>
  <c r="AP1307" i="95"/>
  <c r="AP1308" i="95"/>
  <c r="AP1309" i="95"/>
  <c r="AP1310" i="95"/>
  <c r="AP1311" i="95"/>
  <c r="AP1312" i="95"/>
  <c r="AP1313" i="95"/>
  <c r="AP1314" i="95"/>
  <c r="AP1315" i="95"/>
  <c r="AP1316" i="95"/>
  <c r="AP1317" i="95"/>
  <c r="AP1318" i="95"/>
  <c r="AP1319" i="95"/>
  <c r="AP1320" i="95"/>
  <c r="AP1321" i="95"/>
  <c r="AP1322" i="95"/>
  <c r="AP1323" i="95"/>
  <c r="AP1324" i="95"/>
  <c r="AP1325" i="95"/>
  <c r="AP1326" i="95"/>
  <c r="AP1327" i="95"/>
  <c r="AP1328" i="95"/>
  <c r="AP1329" i="95"/>
  <c r="AP1330" i="95"/>
  <c r="AP1331" i="95"/>
  <c r="AP1332" i="95"/>
  <c r="AP1333" i="95"/>
  <c r="AP1334" i="95"/>
  <c r="AP1335" i="95"/>
  <c r="AP1336" i="95"/>
  <c r="AP1337" i="95"/>
  <c r="AP1338" i="95"/>
  <c r="AP1339" i="95"/>
  <c r="AP1340" i="95"/>
  <c r="AP1341" i="95"/>
  <c r="AP1342" i="95"/>
  <c r="AP1343" i="95"/>
  <c r="AP1344" i="95"/>
  <c r="AP1345" i="95"/>
  <c r="AP1346" i="95"/>
  <c r="AP1347" i="95"/>
  <c r="AP1348" i="95"/>
  <c r="AP1349" i="95"/>
  <c r="AP1350" i="95"/>
  <c r="AP1351" i="95"/>
  <c r="AP1352" i="95"/>
  <c r="AP1353" i="95"/>
  <c r="AP1354" i="95"/>
  <c r="AP1355" i="95"/>
  <c r="AP1356" i="95"/>
  <c r="AP1357" i="95"/>
  <c r="AP1358" i="95"/>
  <c r="AP1359" i="95"/>
  <c r="AP1360" i="95"/>
  <c r="AP1361" i="95"/>
  <c r="AP1362" i="95"/>
  <c r="AP1363" i="95"/>
  <c r="AP1364" i="95"/>
  <c r="AP1365" i="95"/>
  <c r="AP1366" i="95"/>
  <c r="AP1367" i="95"/>
  <c r="AP1368" i="95"/>
  <c r="AP1369" i="95"/>
  <c r="AP1370" i="95"/>
  <c r="AP1371" i="95"/>
  <c r="AP1372" i="95"/>
  <c r="AP1373" i="95"/>
  <c r="AP1374" i="95"/>
  <c r="AP1375" i="95"/>
  <c r="AP1376" i="95"/>
  <c r="AP1377" i="95"/>
  <c r="AP1378" i="95"/>
  <c r="AP1379" i="95"/>
  <c r="AP1380" i="95"/>
  <c r="AP1381" i="95"/>
  <c r="AP1382" i="95"/>
  <c r="AP1383" i="95"/>
  <c r="AP1384" i="95"/>
  <c r="AP1385" i="95"/>
  <c r="AP1386" i="95"/>
  <c r="AP1387" i="95"/>
  <c r="AP1388" i="95"/>
  <c r="AP1389" i="95"/>
  <c r="AP1390" i="95"/>
  <c r="AP1391" i="95"/>
  <c r="AP1392" i="95"/>
  <c r="AP1393" i="95"/>
  <c r="AP1394" i="95"/>
  <c r="AP1395" i="95"/>
  <c r="AP1396" i="95"/>
  <c r="AP1397" i="95"/>
  <c r="AP1398" i="95"/>
  <c r="AP1399" i="95"/>
  <c r="AP1400" i="95"/>
  <c r="AP1401" i="95"/>
  <c r="AP1402" i="95"/>
  <c r="AP1403" i="95"/>
  <c r="AP1404" i="95"/>
  <c r="AP1405" i="95"/>
  <c r="AP1406" i="95"/>
  <c r="AP1407" i="95"/>
  <c r="AP1408" i="95"/>
  <c r="AP1409" i="95"/>
  <c r="AP1410" i="95"/>
  <c r="AP1411" i="95"/>
  <c r="AP1412" i="95"/>
  <c r="AP1413" i="95"/>
  <c r="AP1414" i="95"/>
  <c r="AP1415" i="95"/>
  <c r="AP1416" i="95"/>
  <c r="AP1417" i="95"/>
  <c r="AP1418" i="95"/>
  <c r="AP1419" i="95"/>
  <c r="AP1420" i="95"/>
  <c r="AP1421" i="95"/>
  <c r="AP1422" i="95"/>
  <c r="AP1423" i="95"/>
  <c r="AP1424" i="95"/>
  <c r="AP1425" i="95"/>
  <c r="AP1426" i="95"/>
  <c r="AP1427" i="95"/>
  <c r="AP1428" i="95"/>
  <c r="AP1429" i="95"/>
  <c r="AP1430" i="95"/>
  <c r="AP1431" i="95"/>
  <c r="AP1432" i="95"/>
  <c r="AP1433" i="95"/>
  <c r="AP1434" i="95"/>
  <c r="AP1435" i="95"/>
  <c r="AP1436" i="95"/>
  <c r="AP1437" i="95"/>
  <c r="AP1438" i="95"/>
  <c r="AP1439" i="95"/>
  <c r="AP1440" i="95"/>
  <c r="AP1441" i="95"/>
  <c r="AP1442" i="95"/>
  <c r="AP1443" i="95"/>
  <c r="AP1444" i="95"/>
  <c r="AP1445" i="95"/>
  <c r="AP1446" i="95"/>
  <c r="AP1447" i="95"/>
  <c r="AP1448" i="95"/>
  <c r="AP1449" i="95"/>
  <c r="AP1450" i="95"/>
  <c r="AP1451" i="95"/>
  <c r="AP1452" i="95"/>
  <c r="AP1453" i="95"/>
  <c r="AP1454" i="95"/>
  <c r="AP1455" i="95"/>
  <c r="AP1456" i="95"/>
  <c r="AP1457" i="95"/>
  <c r="AP1458" i="95"/>
  <c r="AP1459" i="95"/>
  <c r="AP1460" i="95"/>
  <c r="AP1461" i="95"/>
  <c r="AP1462" i="95"/>
  <c r="AP1463" i="95"/>
  <c r="AP1464" i="95"/>
  <c r="AP1465" i="95"/>
  <c r="AP1466" i="95"/>
  <c r="AP1467" i="95"/>
  <c r="AP1468" i="95"/>
  <c r="AP1469" i="95"/>
  <c r="AP1470" i="95"/>
  <c r="AP1471" i="95"/>
  <c r="AP1472" i="95"/>
  <c r="AP1473" i="95"/>
  <c r="AP1474" i="95"/>
  <c r="AP1475" i="95"/>
  <c r="AP1476" i="95"/>
  <c r="AP1477" i="95"/>
  <c r="AP1478" i="95"/>
  <c r="AP1479" i="95"/>
  <c r="AP1480" i="95"/>
  <c r="AP1481" i="95"/>
  <c r="AP1482" i="95"/>
  <c r="AP1483" i="95"/>
  <c r="AP1484" i="95"/>
  <c r="AP1485" i="95"/>
  <c r="AP1486" i="95"/>
  <c r="AP1487" i="95"/>
  <c r="AP1488" i="95"/>
  <c r="AP1489" i="95"/>
  <c r="AP1490" i="95"/>
  <c r="AP1491" i="95"/>
  <c r="AP1492" i="95"/>
  <c r="AP1493" i="95"/>
  <c r="AP1494" i="95"/>
  <c r="AP1495" i="95"/>
  <c r="AP1496" i="95"/>
  <c r="AP1497" i="95"/>
  <c r="AP1498" i="95"/>
  <c r="AP1499" i="95"/>
  <c r="AP1500" i="95"/>
  <c r="AP1501" i="95"/>
  <c r="AP1502" i="95"/>
  <c r="AP1503" i="95"/>
  <c r="AP1504" i="95"/>
  <c r="AP1505" i="95"/>
  <c r="AP1506" i="95"/>
  <c r="AP1507" i="95"/>
  <c r="AP1508" i="95"/>
  <c r="AP1509" i="95"/>
  <c r="AP1510" i="95"/>
  <c r="AP1511" i="95"/>
  <c r="AP1512" i="95"/>
  <c r="AP1513" i="95"/>
  <c r="AP1514" i="95"/>
  <c r="AP1515" i="95"/>
  <c r="AP1516" i="95"/>
  <c r="AP1517" i="95"/>
  <c r="AP1518" i="95"/>
  <c r="AP1519" i="95"/>
  <c r="AP1520" i="95"/>
  <c r="AP1521" i="95"/>
  <c r="AP1522" i="95"/>
  <c r="AP1523" i="95"/>
  <c r="AP1524" i="95"/>
  <c r="AP1525" i="95"/>
  <c r="AP1526" i="95"/>
  <c r="AP1527" i="95"/>
  <c r="AP1528" i="95"/>
  <c r="AP1529" i="95"/>
  <c r="AP1530" i="95"/>
  <c r="AP1531" i="95"/>
  <c r="AP1532" i="95"/>
  <c r="AP1533" i="95"/>
  <c r="AP1534" i="95"/>
  <c r="AP1535" i="95"/>
  <c r="AP1536" i="95"/>
  <c r="AP1537" i="95"/>
  <c r="AP1538" i="95"/>
  <c r="AP1539" i="95"/>
  <c r="AP1540" i="95"/>
  <c r="AP1541" i="95"/>
  <c r="AP1542" i="95"/>
  <c r="AP1543" i="95"/>
  <c r="AP1544" i="95"/>
  <c r="AP1545" i="95"/>
  <c r="AP1546" i="95"/>
  <c r="AP1547" i="95"/>
  <c r="AP1548" i="95"/>
  <c r="AP1549" i="95"/>
  <c r="AP1550" i="95"/>
  <c r="AP1551" i="95"/>
  <c r="AP1552" i="95"/>
  <c r="AP1553" i="95"/>
  <c r="AP1554" i="95"/>
  <c r="AP1555" i="95"/>
  <c r="AP1556" i="95"/>
  <c r="AP1557" i="95"/>
  <c r="AP1558" i="95"/>
  <c r="AP1559" i="95"/>
  <c r="AP1560" i="95"/>
  <c r="AP1561" i="95"/>
  <c r="AP1562" i="95"/>
  <c r="AP1563" i="95"/>
  <c r="AP1564" i="95"/>
  <c r="AP1565" i="95"/>
  <c r="AP1566" i="95"/>
  <c r="AP1567" i="95"/>
  <c r="AP1568" i="95"/>
  <c r="AP1569" i="95"/>
  <c r="AP1570" i="95"/>
  <c r="AP1571" i="95"/>
  <c r="AP1572" i="95"/>
  <c r="AP1573" i="95"/>
  <c r="AP1574" i="95"/>
  <c r="AP1575" i="95"/>
  <c r="AP1576" i="95"/>
  <c r="AP1577" i="95"/>
  <c r="AP1578" i="95"/>
  <c r="AP1579" i="95"/>
  <c r="AP1580" i="95"/>
  <c r="AP1581" i="95"/>
  <c r="AP1582" i="95"/>
  <c r="AP1583" i="95"/>
  <c r="AP1584" i="95"/>
  <c r="AP1585" i="95"/>
  <c r="AP1586" i="95"/>
  <c r="AP1587" i="95"/>
  <c r="AP1588" i="95"/>
  <c r="AP1589" i="95"/>
  <c r="AP1590" i="95"/>
  <c r="AP1591" i="95"/>
  <c r="AP1592" i="95"/>
  <c r="AP1593" i="95"/>
  <c r="AP1594" i="95"/>
  <c r="AP1595" i="95"/>
  <c r="AP1596" i="95"/>
  <c r="AP1597" i="95"/>
  <c r="AP1598" i="95"/>
  <c r="AP1599" i="95"/>
  <c r="AP1600" i="95"/>
  <c r="AP1601" i="95"/>
  <c r="AP1602" i="95"/>
  <c r="AP1603" i="95"/>
  <c r="AP1604" i="95"/>
  <c r="AP1605" i="95"/>
  <c r="AP1606" i="95"/>
  <c r="AP1607" i="95"/>
  <c r="AP1608" i="95"/>
  <c r="AP1609" i="95"/>
  <c r="AP1610" i="95"/>
  <c r="AP1611" i="95"/>
  <c r="AP1612" i="95"/>
  <c r="AP1613" i="95"/>
  <c r="AP1614" i="95"/>
  <c r="AP1615" i="95"/>
  <c r="AP1616" i="95"/>
  <c r="AP1617" i="95"/>
  <c r="AP1618" i="95"/>
  <c r="AP1619" i="95"/>
  <c r="AP1620" i="95"/>
  <c r="AP1621" i="95"/>
  <c r="AP1622" i="95"/>
  <c r="AP1623" i="95"/>
  <c r="AP1624" i="95"/>
  <c r="AP1625" i="95"/>
  <c r="AP1626" i="95"/>
  <c r="AP1627" i="95"/>
  <c r="AP1628" i="95"/>
  <c r="AP1629" i="95"/>
  <c r="AP1630" i="95"/>
  <c r="AP1631" i="95"/>
  <c r="AP1632" i="95"/>
  <c r="AP1633" i="95"/>
  <c r="AP1634" i="95"/>
  <c r="AP1635" i="95"/>
  <c r="AP1636" i="95"/>
  <c r="AP1637" i="95"/>
  <c r="AP1638" i="95"/>
  <c r="AP1639" i="95"/>
  <c r="AP1640" i="95"/>
  <c r="AP1641" i="95"/>
  <c r="AP1642" i="95"/>
  <c r="AP1643" i="95"/>
  <c r="AP1644" i="95"/>
  <c r="AP1645" i="95"/>
  <c r="AP1646" i="95"/>
  <c r="AP1647" i="95"/>
  <c r="AP1648" i="95"/>
  <c r="AP1649" i="95"/>
  <c r="AP1650" i="95"/>
  <c r="AP1651" i="95"/>
  <c r="AP1652" i="95"/>
  <c r="AP1653" i="95"/>
  <c r="AP1654" i="95"/>
  <c r="AP1655" i="95"/>
  <c r="AP1656" i="95"/>
  <c r="AP1657" i="95"/>
  <c r="AP1658" i="95"/>
  <c r="AP1659" i="95"/>
  <c r="AP1660" i="95"/>
  <c r="AP1661" i="95"/>
  <c r="AP1662" i="95"/>
  <c r="AP1663" i="95"/>
  <c r="AP1664" i="95"/>
  <c r="AP1665" i="95"/>
  <c r="AP1666" i="95"/>
  <c r="AP1667" i="95"/>
  <c r="AP1668" i="95"/>
  <c r="AP1669" i="95"/>
  <c r="AP1670" i="95"/>
  <c r="AP1671" i="95"/>
  <c r="AP1672" i="95"/>
  <c r="AP1673" i="95"/>
  <c r="AP1674" i="95"/>
  <c r="AP1675" i="95"/>
  <c r="AP1676" i="95"/>
  <c r="AP1677" i="95"/>
  <c r="AP1678" i="95"/>
  <c r="AP1679" i="95"/>
  <c r="AP1680" i="95"/>
  <c r="AP1681" i="95"/>
  <c r="AP1682" i="95"/>
  <c r="AP1683" i="95"/>
  <c r="AP1684" i="95"/>
  <c r="AP1685" i="95"/>
  <c r="AP1686" i="95"/>
  <c r="AP1687" i="95"/>
  <c r="AP1688" i="95"/>
  <c r="AP1689" i="95"/>
  <c r="AP1690" i="95"/>
  <c r="AP1691" i="95"/>
  <c r="AP1692" i="95"/>
  <c r="AP1693" i="95"/>
  <c r="AP1694" i="95"/>
  <c r="AP1695" i="95"/>
  <c r="AP1696" i="95"/>
  <c r="AP1697" i="95"/>
  <c r="AP1698" i="95"/>
  <c r="AP1699" i="95"/>
  <c r="AP1700" i="95"/>
  <c r="AP1701" i="95"/>
  <c r="AP1702" i="95"/>
  <c r="AP1703" i="95"/>
  <c r="AP1704" i="95"/>
  <c r="AP1705" i="95"/>
  <c r="AP1706" i="95"/>
  <c r="AP1707" i="95"/>
  <c r="AP1708" i="95"/>
  <c r="AP1709" i="95"/>
  <c r="AP1710" i="95"/>
  <c r="AP1711" i="95"/>
  <c r="AP1712" i="95"/>
  <c r="AP1713" i="95"/>
  <c r="AP1714" i="95"/>
  <c r="AP1715" i="95"/>
  <c r="AP1716" i="95"/>
  <c r="AP1717" i="95"/>
  <c r="AP1718" i="95"/>
  <c r="AP1719" i="95"/>
  <c r="AP1720" i="95"/>
  <c r="AP1721" i="95"/>
  <c r="AP1722" i="95"/>
  <c r="AP1723" i="95"/>
  <c r="AP1724" i="95"/>
  <c r="AP1725" i="95"/>
  <c r="AP1726" i="95"/>
  <c r="AP1727" i="95"/>
  <c r="AP1728" i="95"/>
  <c r="AP1729" i="95"/>
  <c r="AP1730" i="95"/>
  <c r="AP1731" i="95"/>
  <c r="AP1732" i="95"/>
  <c r="AP1733" i="95"/>
  <c r="AP1734" i="95"/>
  <c r="AP1735" i="95"/>
  <c r="AP1736" i="95"/>
  <c r="AP1737" i="95"/>
  <c r="AP1738" i="95"/>
  <c r="AP1739" i="95"/>
  <c r="AP1740" i="95"/>
  <c r="AP1741" i="95"/>
  <c r="AP1742" i="95"/>
  <c r="AP1743" i="95"/>
  <c r="AP1744" i="95"/>
  <c r="AP1745" i="95"/>
  <c r="AP1746" i="95"/>
  <c r="AP1747" i="95"/>
  <c r="AP1748" i="95"/>
  <c r="AP1749" i="95"/>
  <c r="AP1750" i="95"/>
  <c r="AP1751" i="95"/>
  <c r="AP1752" i="95"/>
  <c r="AP1753" i="95"/>
  <c r="AP1754" i="95"/>
  <c r="AP1755" i="95"/>
  <c r="AP1756" i="95"/>
  <c r="AP1757" i="95"/>
  <c r="AP1758" i="95"/>
  <c r="AP1759" i="95"/>
  <c r="AP1760" i="95"/>
  <c r="AP1761" i="95"/>
  <c r="AP1762" i="95"/>
  <c r="AP1763" i="95"/>
  <c r="AP1764" i="95"/>
  <c r="AP1765" i="95"/>
  <c r="AP1766" i="95"/>
  <c r="AP1767" i="95"/>
  <c r="AP1768" i="95"/>
  <c r="AP1769" i="95"/>
  <c r="AP1770" i="95"/>
  <c r="AP1771" i="95"/>
  <c r="AP1772" i="95"/>
  <c r="AP1773" i="95"/>
  <c r="AP1774" i="95"/>
  <c r="AP1775" i="95"/>
  <c r="AP1776" i="95"/>
  <c r="AP1777" i="95"/>
  <c r="AP1778" i="95"/>
  <c r="AP1779" i="95"/>
  <c r="AP1780" i="95"/>
  <c r="AP1781" i="95"/>
  <c r="AP1782" i="95"/>
  <c r="AP1783" i="95"/>
  <c r="AP1784" i="95"/>
  <c r="AP1785" i="95"/>
  <c r="AP1786" i="95"/>
  <c r="AP1787" i="95"/>
  <c r="AP1788" i="95"/>
  <c r="AP1789" i="95"/>
  <c r="AP1790" i="95"/>
  <c r="AP1791" i="95"/>
  <c r="AP1792" i="95"/>
  <c r="AP1793" i="95"/>
  <c r="AP1794" i="95"/>
  <c r="AP1795" i="95"/>
  <c r="AP1796" i="95"/>
  <c r="AP1797" i="95"/>
  <c r="AP1798" i="95"/>
  <c r="AP1799" i="95"/>
  <c r="AP1800" i="95"/>
  <c r="AP1801" i="95"/>
  <c r="AP1802" i="95"/>
  <c r="AP1803" i="95"/>
  <c r="AP1804" i="95"/>
  <c r="AP1805" i="95"/>
  <c r="AP1806" i="95"/>
  <c r="AP1807" i="95"/>
  <c r="AP1808" i="95"/>
  <c r="AP1809" i="95"/>
  <c r="AP1810" i="95"/>
  <c r="AP1811" i="95"/>
  <c r="AP1812" i="95"/>
  <c r="AP1813" i="95"/>
  <c r="AP1814" i="95"/>
  <c r="AP1815" i="95"/>
  <c r="AP1816" i="95"/>
  <c r="AP1817" i="95"/>
  <c r="AP1818" i="95"/>
  <c r="AP1819" i="95"/>
  <c r="AP1820" i="95"/>
  <c r="AP1821" i="95"/>
  <c r="AP1822" i="95"/>
  <c r="AP1823" i="95"/>
  <c r="AP1824" i="95"/>
  <c r="AP1825" i="95"/>
  <c r="AP1826" i="95"/>
  <c r="AP1827" i="95"/>
  <c r="AP1828" i="95"/>
  <c r="AP1829" i="95"/>
  <c r="AP1830" i="95"/>
  <c r="AP1831" i="95"/>
  <c r="AP1832" i="95"/>
  <c r="AP1833" i="95"/>
  <c r="AP1834" i="95"/>
  <c r="AP1835" i="95"/>
  <c r="AP1836" i="95"/>
  <c r="AP1837" i="95"/>
  <c r="AP1838" i="95"/>
  <c r="AP1839" i="95"/>
  <c r="AP1840" i="95"/>
  <c r="AP1841" i="95"/>
  <c r="AP1842" i="95"/>
  <c r="AP1843" i="95"/>
  <c r="AP1844" i="95"/>
  <c r="AP1845" i="95"/>
  <c r="AP1846" i="95"/>
  <c r="AP1847" i="95"/>
  <c r="AP1848" i="95"/>
  <c r="AP1849" i="95"/>
  <c r="AP1850" i="95"/>
  <c r="AP1851" i="95"/>
  <c r="AP1852" i="95"/>
  <c r="AP1853" i="95"/>
  <c r="AP1854" i="95"/>
  <c r="AP1855" i="95"/>
  <c r="AP1856" i="95"/>
  <c r="AP1857" i="95"/>
  <c r="AP1858" i="95"/>
  <c r="AP1859" i="95"/>
  <c r="AP1860" i="95"/>
  <c r="AP1861" i="95"/>
  <c r="AP1862" i="95"/>
  <c r="AP1863" i="95"/>
  <c r="AP1864" i="95"/>
  <c r="AP1865" i="95"/>
  <c r="AP1866" i="95"/>
  <c r="AP1867" i="95"/>
  <c r="AP1868" i="95"/>
  <c r="AP1869" i="95"/>
  <c r="AP1870" i="95"/>
  <c r="AP1871" i="95"/>
  <c r="AP1872" i="95"/>
  <c r="AP1873" i="95"/>
  <c r="AP1874" i="95"/>
  <c r="AP1875" i="95"/>
  <c r="AP1876" i="95"/>
  <c r="AP1877" i="95"/>
  <c r="AP1878" i="95"/>
  <c r="AP1879" i="95"/>
  <c r="AP1880" i="95"/>
  <c r="AP1881" i="95"/>
  <c r="AP1882" i="95"/>
  <c r="AP1883" i="95"/>
  <c r="AP1884" i="95"/>
  <c r="AP1885" i="95"/>
  <c r="AP1886" i="95"/>
  <c r="AP1887" i="95"/>
  <c r="AP1888" i="95"/>
  <c r="AP1889" i="95"/>
  <c r="AP1890" i="95"/>
  <c r="AP1891" i="95"/>
  <c r="AP1892" i="95"/>
  <c r="AP1893" i="95"/>
  <c r="AP1894" i="95"/>
  <c r="AP1895" i="95"/>
  <c r="AP1896" i="95"/>
  <c r="AP1897" i="95"/>
  <c r="AP1898" i="95"/>
  <c r="AP1899" i="95"/>
  <c r="AP1900" i="95"/>
  <c r="AP1901" i="95"/>
  <c r="AP1902" i="95"/>
  <c r="AP1903" i="95"/>
  <c r="AP1904" i="95"/>
  <c r="AP1905" i="95"/>
  <c r="AP1906" i="95"/>
  <c r="AP1907" i="95"/>
  <c r="AP1908" i="95"/>
  <c r="AP1909" i="95"/>
  <c r="AP1910" i="95"/>
  <c r="AP1911" i="95"/>
  <c r="AP1912" i="95"/>
  <c r="AP1913" i="95"/>
  <c r="AP1914" i="95"/>
  <c r="AP1915" i="95"/>
  <c r="AP1916" i="95"/>
  <c r="AP1917" i="95"/>
  <c r="AP1918" i="95"/>
  <c r="AP1919" i="95"/>
  <c r="AP1920" i="95"/>
  <c r="AP1921" i="95"/>
  <c r="AP1922" i="95"/>
  <c r="AP1923" i="95"/>
  <c r="AP1924" i="95"/>
  <c r="AP1925" i="95"/>
  <c r="AP1926" i="95"/>
  <c r="AP1927" i="95"/>
  <c r="AP1928" i="95"/>
  <c r="AP1929" i="95"/>
  <c r="AP1930" i="95"/>
  <c r="AP1931" i="95"/>
  <c r="AP1932" i="95"/>
  <c r="AP1933" i="95"/>
  <c r="AP1934" i="95"/>
  <c r="AP1935" i="95"/>
  <c r="AP1936" i="95"/>
  <c r="AP1937" i="95"/>
  <c r="AP1938" i="95"/>
  <c r="AP1939" i="95"/>
  <c r="AP1940" i="95"/>
  <c r="AP1941" i="95"/>
  <c r="AP1942" i="95"/>
  <c r="AP1943" i="95"/>
  <c r="AP1944" i="95"/>
  <c r="AP1945" i="95"/>
  <c r="AP1946" i="95"/>
  <c r="AP1947" i="95"/>
  <c r="AP1948" i="95"/>
  <c r="AP1949" i="95"/>
  <c r="AP1950" i="95"/>
  <c r="AP1951" i="95"/>
  <c r="AP1952" i="95"/>
  <c r="AP1953" i="95"/>
  <c r="AP1954" i="95"/>
  <c r="AP1955" i="95"/>
  <c r="AP1956" i="95"/>
  <c r="AP1957" i="95"/>
  <c r="AP1958" i="95"/>
  <c r="AP1959" i="95"/>
  <c r="AP1960" i="95"/>
  <c r="AP1961" i="95"/>
  <c r="AP1962" i="95"/>
  <c r="AP1963" i="95"/>
  <c r="AP1964" i="95"/>
  <c r="AP1965" i="95"/>
  <c r="AP1966" i="95"/>
  <c r="AP1967" i="95"/>
  <c r="AP1968" i="95"/>
  <c r="AP1969" i="95"/>
  <c r="AP1970" i="95"/>
  <c r="AP1971" i="95"/>
  <c r="AP1972" i="95"/>
  <c r="AP1973" i="95"/>
  <c r="AP1974" i="95"/>
  <c r="AP1975" i="95"/>
  <c r="AP1976" i="95"/>
  <c r="AP1977" i="95"/>
  <c r="AP1978" i="95"/>
  <c r="AP1979" i="95"/>
  <c r="AP1980" i="95"/>
  <c r="AP1981" i="95"/>
  <c r="AP1982" i="95"/>
  <c r="AP1983" i="95"/>
  <c r="AP1984" i="95"/>
  <c r="AP1985" i="95"/>
  <c r="AP1986" i="95"/>
  <c r="AP1987" i="95"/>
  <c r="AP1988" i="95"/>
  <c r="AP1989" i="95"/>
  <c r="AP1990" i="95"/>
  <c r="AP1991" i="95"/>
  <c r="AP1992" i="95"/>
  <c r="AP1993" i="95"/>
  <c r="AP1994" i="95"/>
  <c r="AP1995" i="95"/>
  <c r="AP1996" i="95"/>
  <c r="AP1997" i="95"/>
  <c r="AP1998" i="95"/>
  <c r="AP1999" i="95"/>
  <c r="AP2000" i="95"/>
  <c r="AP2001" i="95"/>
  <c r="AP2002" i="95"/>
  <c r="AP2003" i="95"/>
  <c r="AP2004" i="95"/>
  <c r="AP2005" i="95"/>
  <c r="AP2006" i="95"/>
  <c r="AP2007" i="95"/>
  <c r="AP2008" i="95"/>
  <c r="AP2009" i="95"/>
  <c r="AP2010" i="95"/>
  <c r="AP2011" i="95"/>
  <c r="AP2012" i="95"/>
  <c r="AP2013" i="95"/>
  <c r="AP2014" i="95"/>
  <c r="AP2015" i="95"/>
  <c r="AP2016" i="95"/>
  <c r="AP2017" i="95"/>
  <c r="AP2018" i="95"/>
  <c r="AP2019" i="95"/>
  <c r="AP2020" i="95"/>
  <c r="AP2021" i="95"/>
  <c r="AP2022" i="95"/>
  <c r="AP2023" i="95"/>
  <c r="AP2024" i="95"/>
  <c r="AP2025" i="95"/>
  <c r="AP2026" i="95"/>
  <c r="AP2027" i="95"/>
  <c r="AP2028" i="95"/>
  <c r="AP2029" i="95"/>
  <c r="AP2030" i="95"/>
  <c r="AP2031" i="95"/>
  <c r="AP2032" i="95"/>
  <c r="AP2033" i="95"/>
  <c r="AP2034" i="95"/>
  <c r="AP2035" i="95"/>
  <c r="AP2036" i="95"/>
  <c r="AP2037" i="95"/>
  <c r="AP2038" i="95"/>
  <c r="AP2039" i="95"/>
  <c r="AP2040" i="95"/>
  <c r="AP2041" i="95"/>
  <c r="AP2042" i="95"/>
  <c r="AP2043" i="95"/>
  <c r="AP2044" i="95"/>
  <c r="AP2045" i="95"/>
  <c r="AP2046" i="95"/>
  <c r="AP2047" i="95"/>
  <c r="AP2048" i="95"/>
  <c r="AP2049" i="95"/>
  <c r="AP2050" i="95"/>
  <c r="AP2051" i="95"/>
  <c r="AP2052" i="95"/>
  <c r="AP2053" i="95"/>
  <c r="AP2054" i="95"/>
  <c r="AP2055" i="95"/>
  <c r="AP2056" i="95"/>
  <c r="AP2057" i="95"/>
  <c r="AP2058" i="95"/>
  <c r="AP2059" i="95"/>
  <c r="AP2060" i="95"/>
  <c r="AP2061" i="95"/>
  <c r="AP2062" i="95"/>
  <c r="AP2063" i="95"/>
  <c r="AP2064" i="95"/>
  <c r="AP2065" i="95"/>
  <c r="AP2066" i="95"/>
  <c r="AP2067" i="95"/>
  <c r="AP2068" i="95"/>
  <c r="AP2069" i="95"/>
  <c r="AP2070" i="95"/>
  <c r="AP2071" i="95"/>
  <c r="AP2072" i="95"/>
  <c r="AP2073" i="95"/>
  <c r="AP2074" i="95"/>
  <c r="AP2075" i="95"/>
  <c r="AP2076" i="95"/>
  <c r="AP2077" i="95"/>
  <c r="AP2078" i="95"/>
  <c r="AP2079" i="95"/>
  <c r="AP2080" i="95"/>
  <c r="AP2081" i="95"/>
  <c r="AP2082" i="95"/>
  <c r="AP2083" i="95"/>
  <c r="AP2084" i="95"/>
  <c r="AP2085" i="95"/>
  <c r="AP2086" i="95"/>
  <c r="AP2087" i="95"/>
  <c r="AP2088" i="95"/>
  <c r="AP2089" i="95"/>
  <c r="AP2090" i="95"/>
  <c r="AP2091" i="95"/>
  <c r="AP2092" i="95"/>
  <c r="AP2093" i="95"/>
  <c r="AP2094" i="95"/>
  <c r="AP2095" i="95"/>
  <c r="AP2096" i="95"/>
  <c r="AP2097" i="95"/>
  <c r="AP2098" i="95"/>
  <c r="AP2099" i="95"/>
  <c r="AP2100" i="95"/>
  <c r="AP2101" i="95"/>
  <c r="AP2102" i="95"/>
  <c r="AP2103" i="95"/>
  <c r="AP2104" i="95"/>
  <c r="AP2105" i="95"/>
  <c r="AP2106" i="95"/>
  <c r="AP2107" i="95"/>
  <c r="AP2108" i="95"/>
  <c r="AP2109" i="95"/>
  <c r="AP2110" i="95"/>
  <c r="AP2111" i="95"/>
  <c r="AP2112" i="95"/>
  <c r="AP2113" i="95"/>
  <c r="AP2114" i="95"/>
  <c r="AP2115" i="95"/>
  <c r="AP2116" i="95"/>
  <c r="AP2117" i="95"/>
  <c r="AP2118" i="95"/>
  <c r="AP2119" i="95"/>
  <c r="AP2120" i="95"/>
  <c r="AP2121" i="95"/>
  <c r="AP2122" i="95"/>
  <c r="AP2123" i="95"/>
  <c r="AP2124" i="95"/>
  <c r="AP2125" i="95"/>
  <c r="AP2126" i="95"/>
  <c r="AP2127" i="95"/>
  <c r="AP2128" i="95"/>
  <c r="AP2129" i="95"/>
  <c r="AP2130" i="95"/>
  <c r="AP2131" i="95"/>
  <c r="AP2132" i="95"/>
  <c r="AP2133" i="95"/>
  <c r="AP2134" i="95"/>
  <c r="AP2135" i="95"/>
  <c r="AP2136" i="95"/>
  <c r="AP2137" i="95"/>
  <c r="AP2138" i="95"/>
  <c r="AP2139" i="95"/>
  <c r="AP2140" i="95"/>
  <c r="AP2141" i="95"/>
  <c r="AP2142" i="95"/>
  <c r="AP2143" i="95"/>
  <c r="AP2144" i="95"/>
  <c r="AP2145" i="95"/>
  <c r="AP2146" i="95"/>
  <c r="AP2147" i="95"/>
  <c r="AP2148" i="95"/>
  <c r="AP2149" i="95"/>
  <c r="AP2150" i="95"/>
  <c r="AP2151" i="95"/>
  <c r="AP2152" i="95"/>
  <c r="AP2153" i="95"/>
  <c r="AP2154" i="95"/>
  <c r="AP2155" i="95"/>
  <c r="AP2156" i="95"/>
  <c r="AP2157" i="95"/>
  <c r="AP2158" i="95"/>
  <c r="AP2159" i="95"/>
  <c r="AP2160" i="95"/>
  <c r="AP2161" i="95"/>
  <c r="AP2162" i="95"/>
  <c r="AP2163" i="95"/>
  <c r="AP2164" i="95"/>
  <c r="AP2165" i="95"/>
  <c r="AP2166" i="95"/>
  <c r="AP2167" i="95"/>
  <c r="AP2168" i="95"/>
  <c r="AP2169" i="95"/>
  <c r="AP2170" i="95"/>
  <c r="AP2171" i="95"/>
  <c r="AP2172" i="95"/>
  <c r="AP2173" i="95"/>
  <c r="AP2174" i="95"/>
  <c r="AP2175" i="95"/>
  <c r="AP2176" i="95"/>
  <c r="AP2177" i="95"/>
  <c r="AP2178" i="95"/>
  <c r="AP2179" i="95"/>
  <c r="AP2180" i="95"/>
  <c r="AP2181" i="95"/>
  <c r="AP2182" i="95"/>
  <c r="AP2183" i="95"/>
  <c r="AP2184" i="95"/>
  <c r="AP2185" i="95"/>
  <c r="AP2186" i="95"/>
  <c r="AP2187" i="95"/>
  <c r="AP2188" i="95"/>
  <c r="AP2189" i="95"/>
  <c r="AP2190" i="95"/>
  <c r="AP2191" i="95"/>
  <c r="AP2192" i="95"/>
  <c r="AP2193" i="95"/>
  <c r="AP2194" i="95"/>
  <c r="AP2195" i="95"/>
  <c r="AP2196" i="95"/>
  <c r="AP2197" i="95"/>
  <c r="AP2198" i="95"/>
  <c r="AP2199" i="95"/>
  <c r="AP2200" i="95"/>
  <c r="AP2201" i="95"/>
  <c r="AP2202" i="95"/>
  <c r="AP2203" i="95"/>
  <c r="AP2204" i="95"/>
  <c r="AP2205" i="95"/>
  <c r="AP2206" i="95"/>
  <c r="AP2207" i="95"/>
  <c r="AP2208" i="95"/>
  <c r="AP2209" i="95"/>
  <c r="AP2210" i="95"/>
  <c r="AP2211" i="95"/>
  <c r="AP2212" i="95"/>
  <c r="AP2213" i="95"/>
  <c r="AP2214" i="95"/>
  <c r="AP2215" i="95"/>
  <c r="AP2216" i="95"/>
  <c r="AP2217" i="95"/>
  <c r="AP2218" i="95"/>
  <c r="AP2219" i="95"/>
  <c r="AP2220" i="95"/>
  <c r="AP2221" i="95"/>
  <c r="AP2222" i="95"/>
  <c r="AP2223" i="95"/>
  <c r="AP2224" i="95"/>
  <c r="AP2225" i="95"/>
  <c r="AP2226" i="95"/>
  <c r="AP2227" i="95"/>
  <c r="AP2228" i="95"/>
  <c r="AP2229" i="95"/>
  <c r="AP2230" i="95"/>
  <c r="AP2231" i="95"/>
  <c r="AP2232" i="95"/>
  <c r="AP2233" i="95"/>
  <c r="AP2234" i="95"/>
  <c r="AP2235" i="95"/>
  <c r="AP2236" i="95"/>
  <c r="AP2237" i="95"/>
  <c r="AP2238" i="95"/>
  <c r="AP2239" i="95"/>
  <c r="AP2240" i="95"/>
  <c r="AP2241" i="95"/>
  <c r="AP2242" i="95"/>
  <c r="AP2243" i="95"/>
  <c r="AP2244" i="95"/>
  <c r="AP2245" i="95"/>
  <c r="AP2246" i="95"/>
  <c r="AP2247" i="95"/>
  <c r="AP2248" i="95"/>
  <c r="AP2249" i="95"/>
  <c r="AP2250" i="95"/>
  <c r="AP2251" i="95"/>
  <c r="AP2252" i="95"/>
  <c r="AP2253" i="95"/>
  <c r="AP2254" i="95"/>
  <c r="AP2255" i="95"/>
  <c r="AP2256" i="95"/>
  <c r="AP2257" i="95"/>
  <c r="AP2258" i="95"/>
  <c r="AP2259" i="95"/>
  <c r="AP2260" i="95"/>
  <c r="AP2261" i="95"/>
  <c r="AP2262" i="95"/>
  <c r="AP2263" i="95"/>
  <c r="AP2264" i="95"/>
  <c r="AP2265" i="95"/>
  <c r="AP2266" i="95"/>
  <c r="AP2267" i="95"/>
  <c r="AP2268" i="95"/>
  <c r="AP2269" i="95"/>
  <c r="AP2270" i="95"/>
  <c r="AP2271" i="95"/>
  <c r="AP2272" i="95"/>
  <c r="AP2273" i="95"/>
  <c r="AP2274" i="95"/>
  <c r="AP2275" i="95"/>
  <c r="AP2276" i="95"/>
  <c r="AP2277" i="95"/>
  <c r="AP2278" i="95"/>
  <c r="AP2279" i="95"/>
  <c r="AP2280" i="95"/>
  <c r="AP2281" i="95"/>
  <c r="AP2282" i="95"/>
  <c r="AP2283" i="95"/>
  <c r="AP2284" i="95"/>
  <c r="AP2285" i="95"/>
  <c r="AP2286" i="95"/>
  <c r="AP2287" i="95"/>
  <c r="AP2288" i="95"/>
  <c r="AP2289" i="95"/>
  <c r="AP2290" i="95"/>
  <c r="AP2291" i="95"/>
  <c r="AP2292" i="95"/>
  <c r="AP2293" i="95"/>
  <c r="AP2294" i="95"/>
  <c r="AP2295" i="95"/>
  <c r="AP2296" i="95"/>
  <c r="AP2297" i="95"/>
  <c r="AP2298" i="95"/>
  <c r="AP2299" i="95"/>
  <c r="AP2300" i="95"/>
  <c r="AP2301" i="95"/>
  <c r="AP2302" i="95"/>
  <c r="AP2303" i="95"/>
  <c r="AP2304" i="95"/>
  <c r="AP2305" i="95"/>
  <c r="AP2306" i="95"/>
  <c r="AP2307" i="95"/>
  <c r="AP2308" i="95"/>
  <c r="AP2309" i="95"/>
  <c r="AP2310" i="95"/>
  <c r="AP2311" i="95"/>
  <c r="AP2312" i="95"/>
  <c r="AP2313" i="95"/>
  <c r="AP2314" i="95"/>
  <c r="AP2315" i="95"/>
  <c r="AP2316" i="95"/>
  <c r="AP2317" i="95"/>
  <c r="AP2318" i="95"/>
  <c r="AP2319" i="95"/>
  <c r="AP2320" i="95"/>
  <c r="AP2321" i="95"/>
  <c r="AP2322" i="95"/>
  <c r="AP2323" i="95"/>
  <c r="AP2324" i="95"/>
  <c r="AP2325" i="95"/>
  <c r="AP2326" i="95"/>
  <c r="AP2327" i="95"/>
  <c r="AP2328" i="95"/>
  <c r="AP2329" i="95"/>
  <c r="AP2330" i="95"/>
  <c r="AP2331" i="95"/>
  <c r="AP2332" i="95"/>
  <c r="AP2333" i="95"/>
  <c r="AP2334" i="95"/>
  <c r="AP2335" i="95"/>
  <c r="AP2336" i="95"/>
  <c r="AP2337" i="95"/>
  <c r="AP2338" i="95"/>
  <c r="AP2339" i="95"/>
  <c r="AP2340" i="95"/>
  <c r="AP2341" i="95"/>
  <c r="AP2342" i="95"/>
  <c r="AP2343" i="95"/>
  <c r="AP2344" i="95"/>
  <c r="AP2345" i="95"/>
  <c r="AP2346" i="95"/>
  <c r="AP2347" i="95"/>
  <c r="AP2348" i="95"/>
  <c r="AP2349" i="95"/>
  <c r="AP2350" i="95"/>
  <c r="AP2351" i="95"/>
  <c r="AP2352" i="95"/>
  <c r="AP2353" i="95"/>
  <c r="AP2354" i="95"/>
  <c r="AP2355" i="95"/>
  <c r="AP2356" i="95"/>
  <c r="AP2357" i="95"/>
  <c r="AP2358" i="95"/>
  <c r="AP2359" i="95"/>
  <c r="AP2360" i="95"/>
  <c r="AP2361" i="95"/>
  <c r="AP2362" i="95"/>
  <c r="AP2363" i="95"/>
  <c r="AP2364" i="95"/>
  <c r="AP2365" i="95"/>
  <c r="AP2366" i="95"/>
  <c r="AP2367" i="95"/>
  <c r="AP2368" i="95"/>
  <c r="AP2369" i="95"/>
  <c r="AP2370" i="95"/>
  <c r="AP2371" i="95"/>
  <c r="AP2372" i="95"/>
  <c r="AP2373" i="95"/>
  <c r="AP2374" i="95"/>
  <c r="AP2375" i="95"/>
  <c r="AP2376" i="95"/>
  <c r="AP2377" i="95"/>
  <c r="AP2378" i="95"/>
  <c r="AP2379" i="95"/>
  <c r="AP2380" i="95"/>
  <c r="AP2381" i="95"/>
  <c r="AP2382" i="95"/>
  <c r="AP2383" i="95"/>
  <c r="AP2384" i="95"/>
  <c r="AP2385" i="95"/>
  <c r="AP2386" i="95"/>
  <c r="AP2387" i="95"/>
  <c r="AP2388" i="95"/>
  <c r="AP2389" i="95"/>
  <c r="AP2390" i="95"/>
  <c r="AP2391" i="95"/>
  <c r="AP2392" i="95"/>
  <c r="AP2393" i="95"/>
  <c r="AP2394" i="95"/>
  <c r="AP2395" i="95"/>
  <c r="AP2396" i="95"/>
  <c r="AP2397" i="95"/>
  <c r="AP2398" i="95"/>
  <c r="AP2399" i="95"/>
  <c r="AP2400" i="95"/>
  <c r="AP2401" i="95"/>
  <c r="AP2402" i="95"/>
  <c r="AP2403" i="95"/>
  <c r="AP2404" i="95"/>
  <c r="AP2405" i="95"/>
  <c r="AP2406" i="95"/>
  <c r="AP2407" i="95"/>
  <c r="AP2408" i="95"/>
  <c r="AP2409" i="95"/>
  <c r="AP2410" i="95"/>
  <c r="AP2411" i="95"/>
  <c r="AP2412" i="95"/>
  <c r="AP2413" i="95"/>
  <c r="AP2414" i="95"/>
  <c r="AP2415" i="95"/>
  <c r="AP2416" i="95"/>
  <c r="AP2417" i="95"/>
  <c r="AP2418" i="95"/>
  <c r="AP2419" i="95"/>
  <c r="AP2420" i="95"/>
  <c r="AP2421" i="95"/>
  <c r="AP2422" i="95"/>
  <c r="AP2423" i="95"/>
  <c r="AP2424" i="95"/>
  <c r="AP2425" i="95"/>
  <c r="AP2426" i="95"/>
  <c r="AP2427" i="95"/>
  <c r="AP2428" i="95"/>
  <c r="AP2429" i="95"/>
  <c r="AP2430" i="95"/>
  <c r="AP2431" i="95"/>
  <c r="AP2432" i="95"/>
  <c r="AP2433" i="95"/>
  <c r="AP2434" i="95"/>
  <c r="AP2435" i="95"/>
  <c r="AP2436" i="95"/>
  <c r="AP2437" i="95"/>
  <c r="AP2438" i="95"/>
  <c r="AP2439" i="95"/>
  <c r="AP2440" i="95"/>
  <c r="AP2441" i="95"/>
  <c r="AP2442" i="95"/>
  <c r="AP2443" i="95"/>
  <c r="AP2444" i="95"/>
  <c r="AP2445" i="95"/>
  <c r="AP2446" i="95"/>
  <c r="AP2447" i="95"/>
  <c r="AP2448" i="95"/>
  <c r="AP2449" i="95"/>
  <c r="AP2450" i="95"/>
  <c r="AP2451" i="95"/>
  <c r="AP2452" i="95"/>
  <c r="AP2453" i="95"/>
  <c r="AP2454" i="95"/>
  <c r="AP2455" i="95"/>
  <c r="AP2456" i="95"/>
  <c r="AP2457" i="95"/>
  <c r="AP2458" i="95"/>
  <c r="AP2459" i="95"/>
  <c r="AP2460" i="95"/>
  <c r="AP2461" i="95"/>
  <c r="AP2462" i="95"/>
  <c r="AP2463" i="95"/>
  <c r="AP2464" i="95"/>
  <c r="AP2465" i="95"/>
  <c r="AP2466" i="95"/>
  <c r="AP2467" i="95"/>
  <c r="AP2468" i="95"/>
  <c r="AP2469" i="95"/>
  <c r="AP2470" i="95"/>
  <c r="AP2471" i="95"/>
  <c r="AP2472" i="95"/>
  <c r="AP2473" i="95"/>
  <c r="AP2474" i="95"/>
  <c r="AP2475" i="95"/>
  <c r="AP2476" i="95"/>
  <c r="AP2477" i="95"/>
  <c r="AP2478" i="95"/>
  <c r="AP2479" i="95"/>
  <c r="AP2480" i="95"/>
  <c r="AP2481" i="95"/>
  <c r="AP2482" i="95"/>
  <c r="AP2483" i="95"/>
  <c r="AP2484" i="95"/>
  <c r="AP2485" i="95"/>
  <c r="AP2486" i="95"/>
  <c r="AP2487" i="95"/>
  <c r="AP2488" i="95"/>
  <c r="AP2489" i="95"/>
  <c r="AP2490" i="95"/>
  <c r="AP2491" i="95"/>
  <c r="AP2492" i="95"/>
  <c r="AP2493" i="95"/>
  <c r="AP2494" i="95"/>
  <c r="AP2495" i="95"/>
  <c r="AP2496" i="95"/>
  <c r="AP2497" i="95"/>
  <c r="AP2498" i="95"/>
  <c r="AP2499" i="95"/>
  <c r="AP2500" i="95"/>
  <c r="AP2501" i="95"/>
  <c r="AP2502" i="95"/>
  <c r="AP2503" i="95"/>
  <c r="AP2504" i="95"/>
  <c r="AP2505" i="95"/>
  <c r="AP2506" i="95"/>
  <c r="AP2507" i="95"/>
  <c r="AP2508" i="95"/>
  <c r="AP2509" i="95"/>
  <c r="AP2510" i="95"/>
  <c r="AP2511" i="95"/>
  <c r="AP2512" i="95"/>
  <c r="AP2513" i="95"/>
  <c r="AP2514" i="95"/>
  <c r="AP2515" i="95"/>
  <c r="AP2516" i="95"/>
  <c r="AP2517" i="95"/>
  <c r="AP2518" i="95"/>
  <c r="AP2519" i="95"/>
  <c r="AP2520" i="95"/>
  <c r="AP2521" i="95"/>
  <c r="AP2522" i="95"/>
  <c r="AP2523" i="95"/>
  <c r="AP2524" i="95"/>
  <c r="AP2525" i="95"/>
  <c r="AP2526" i="95"/>
  <c r="AP2527" i="95"/>
  <c r="AP2528" i="95"/>
  <c r="AP2529" i="95"/>
  <c r="AP2530" i="95"/>
  <c r="AP2531" i="95"/>
  <c r="AP2532" i="95"/>
  <c r="AP2533" i="95"/>
  <c r="AP2534" i="95"/>
  <c r="AP2535" i="95"/>
  <c r="AP2536" i="95"/>
  <c r="AP2537" i="95"/>
  <c r="AP2538" i="95"/>
  <c r="AP2539" i="95"/>
  <c r="AP2540" i="95"/>
  <c r="AP2541" i="95"/>
  <c r="AP2542" i="95"/>
  <c r="AP2543" i="95"/>
  <c r="AP2544" i="95"/>
  <c r="AP2545" i="95"/>
  <c r="AP2546" i="95"/>
  <c r="AP2547" i="95"/>
  <c r="AP2548" i="95"/>
  <c r="AP2549" i="95"/>
  <c r="AP2550" i="95"/>
  <c r="AP2551" i="95"/>
  <c r="AP2552" i="95"/>
  <c r="AP2553" i="95"/>
  <c r="AP2554" i="95"/>
  <c r="AP2555" i="95"/>
  <c r="AP2556" i="95"/>
  <c r="AP2557" i="95"/>
  <c r="AP2558" i="95"/>
  <c r="AP2559" i="95"/>
  <c r="AP2560" i="95"/>
  <c r="AP2561" i="95"/>
  <c r="AP2562" i="95"/>
  <c r="AP2563" i="95"/>
  <c r="AP2564" i="95"/>
  <c r="AP2565" i="95"/>
  <c r="AP2566" i="95"/>
  <c r="AP2567" i="95"/>
  <c r="AP2568" i="95"/>
  <c r="AP2569" i="95"/>
  <c r="AP2570" i="95"/>
  <c r="AP2571" i="95"/>
  <c r="AP2572" i="95"/>
  <c r="AP2573" i="95"/>
  <c r="AP2574" i="95"/>
  <c r="AP2575" i="95"/>
  <c r="AP2576" i="95"/>
  <c r="AP2577" i="95"/>
  <c r="AP2578" i="95"/>
  <c r="AP2579" i="95"/>
  <c r="AP2580" i="95"/>
  <c r="AP2581" i="95"/>
  <c r="AP2582" i="95"/>
  <c r="AP2583" i="95"/>
  <c r="AP2584" i="95"/>
  <c r="AP2585" i="95"/>
  <c r="AP2586" i="95"/>
  <c r="AP2587" i="95"/>
  <c r="AP2588" i="95"/>
  <c r="AP2589" i="95"/>
  <c r="AP2590" i="95"/>
  <c r="AP2591" i="95"/>
  <c r="AP2592" i="95"/>
  <c r="AP2593" i="95"/>
  <c r="AP2594" i="95"/>
  <c r="AP2595" i="95"/>
  <c r="AP2596" i="95"/>
  <c r="AP2597" i="95"/>
  <c r="AP2598" i="95"/>
  <c r="AP2599" i="95"/>
  <c r="AP2600" i="95"/>
  <c r="AP2601" i="95"/>
  <c r="AP2602" i="95"/>
  <c r="AP2603" i="95"/>
  <c r="AP2604" i="95"/>
  <c r="AP2605" i="95"/>
  <c r="AP2606" i="95"/>
  <c r="AP2607" i="95"/>
  <c r="AP2608" i="95"/>
  <c r="AP2609" i="95"/>
  <c r="AP2610" i="95"/>
  <c r="AP2611" i="95"/>
  <c r="AP2612" i="95"/>
  <c r="AP2613" i="95"/>
  <c r="AP2614" i="95"/>
  <c r="AP2615" i="95"/>
  <c r="AP2616" i="95"/>
  <c r="AP2617" i="95"/>
  <c r="AP2618" i="95"/>
  <c r="AP2619" i="95"/>
  <c r="AP2620" i="95"/>
  <c r="AP2621" i="95"/>
  <c r="AP2622" i="95"/>
  <c r="AP2623" i="95"/>
  <c r="AP2624" i="95"/>
  <c r="AP2625" i="95"/>
  <c r="AP2626" i="95"/>
  <c r="AP2627" i="95"/>
  <c r="AP2628" i="95"/>
  <c r="AP2629" i="95"/>
  <c r="AP2630" i="95"/>
  <c r="AP2631" i="95"/>
  <c r="AP2632" i="95"/>
  <c r="AP2633" i="95"/>
  <c r="AP2634" i="95"/>
  <c r="AP2635" i="95"/>
  <c r="AP2636" i="95"/>
  <c r="AP2637" i="95"/>
  <c r="AP2638" i="95"/>
  <c r="AP2639" i="95"/>
  <c r="AP2640" i="95"/>
  <c r="AP2641" i="95"/>
  <c r="AP2642" i="95"/>
  <c r="AP2643" i="95"/>
  <c r="AP2644" i="95"/>
  <c r="AP2645" i="95"/>
  <c r="AP2646" i="95"/>
  <c r="AP2647" i="95"/>
  <c r="AP2648" i="95"/>
  <c r="AP2649" i="95"/>
  <c r="AP2650" i="95"/>
  <c r="AP2651" i="95"/>
  <c r="AP2652" i="95"/>
  <c r="AP2653" i="95"/>
  <c r="AP2654" i="95"/>
  <c r="AP2655" i="95"/>
  <c r="AP2656" i="95"/>
  <c r="AP2657" i="95"/>
  <c r="AP2658" i="95"/>
  <c r="AP2659" i="95"/>
  <c r="AP2660" i="95"/>
  <c r="AP2661" i="95"/>
  <c r="AP2662" i="95"/>
  <c r="AP2663" i="95"/>
  <c r="AP2664" i="95"/>
  <c r="AP2665" i="95"/>
  <c r="AP2666" i="95"/>
  <c r="AP2667" i="95"/>
  <c r="AP2668" i="95"/>
  <c r="AP2669" i="95"/>
  <c r="AP2670" i="95"/>
  <c r="AP2671" i="95"/>
  <c r="AP2672" i="95"/>
  <c r="AP2673" i="95"/>
  <c r="AP2674" i="95"/>
  <c r="AP2675" i="95"/>
  <c r="AP2676" i="95"/>
  <c r="AP2677" i="95"/>
  <c r="AP2678" i="95"/>
  <c r="AP2679" i="95"/>
  <c r="AP2680" i="95"/>
  <c r="AP2681" i="95"/>
  <c r="AP2682" i="95"/>
  <c r="AP2683" i="95"/>
  <c r="AP2684" i="95"/>
  <c r="AP2685" i="95"/>
  <c r="AP2686" i="95"/>
  <c r="AP2687" i="95"/>
  <c r="AP2688" i="95"/>
  <c r="AP2689" i="95"/>
  <c r="AP2690" i="95"/>
  <c r="AP2691" i="95"/>
  <c r="AP2692" i="95"/>
  <c r="AP2693" i="95"/>
  <c r="AP2694" i="95"/>
  <c r="AP2695" i="95"/>
  <c r="AP2696" i="95"/>
  <c r="AP2697" i="95"/>
  <c r="AP2698" i="95"/>
  <c r="AP2699" i="95"/>
  <c r="AP2700" i="95"/>
  <c r="AP2701" i="95"/>
  <c r="AP2702" i="95"/>
  <c r="AP2703" i="95"/>
  <c r="AP2704" i="95"/>
  <c r="AP2705" i="95"/>
  <c r="AP2706" i="95"/>
  <c r="AP2707" i="95"/>
  <c r="AP2708" i="95"/>
  <c r="AP2709" i="95"/>
  <c r="AP2710" i="95"/>
  <c r="AP2711" i="95"/>
  <c r="AP2712" i="95"/>
  <c r="AP2713" i="95"/>
  <c r="AP2714" i="95"/>
  <c r="AP2715" i="95"/>
  <c r="AP2716" i="95"/>
  <c r="AP2717" i="95"/>
  <c r="AP2718" i="95"/>
  <c r="AP2719" i="95"/>
  <c r="AP2720" i="95"/>
  <c r="AP2721" i="95"/>
  <c r="AP2722" i="95"/>
  <c r="AP2723" i="95"/>
  <c r="AP2724" i="95"/>
  <c r="AP2725" i="95"/>
  <c r="AP2726" i="95"/>
  <c r="AP2727" i="95"/>
  <c r="AP2728" i="95"/>
  <c r="AP2729" i="95"/>
  <c r="AP2730" i="95"/>
  <c r="AP2731" i="95"/>
  <c r="AP2732" i="95"/>
  <c r="AP2733" i="95"/>
  <c r="AP2734" i="95"/>
  <c r="AP2735" i="95"/>
  <c r="AP2736" i="95"/>
  <c r="AP2737" i="95"/>
  <c r="AP2738" i="95"/>
  <c r="AP2739" i="95"/>
  <c r="AP2740" i="95"/>
  <c r="AP2741" i="95"/>
  <c r="AP2742" i="95"/>
  <c r="AP2743" i="95"/>
  <c r="AP2744" i="95"/>
  <c r="AP2745" i="95"/>
  <c r="AP2746" i="95"/>
  <c r="AP2747" i="95"/>
  <c r="AP2748" i="95"/>
  <c r="AP2749" i="95"/>
  <c r="AP2750" i="95"/>
  <c r="AP2751" i="95"/>
  <c r="AP2752" i="95"/>
  <c r="AP2753" i="95"/>
  <c r="AP2754" i="95"/>
  <c r="AP2755" i="95"/>
  <c r="AP2756" i="95"/>
  <c r="AP2757" i="95"/>
  <c r="AP2758" i="95"/>
  <c r="AP2759" i="95"/>
  <c r="AP2760" i="95"/>
  <c r="AP2761" i="95"/>
  <c r="AP2762" i="95"/>
  <c r="AP2763" i="95"/>
  <c r="AP2764" i="95"/>
  <c r="AP2765" i="95"/>
  <c r="AP2766" i="95"/>
  <c r="AP2767" i="95"/>
  <c r="AP2768" i="95"/>
  <c r="AP2769" i="95"/>
  <c r="AP2770" i="95"/>
  <c r="AP2771" i="95"/>
  <c r="AP2772" i="95"/>
  <c r="AP2773" i="95"/>
  <c r="AP2774" i="95"/>
  <c r="AP2775" i="95"/>
  <c r="AP2776" i="95"/>
  <c r="AP2777" i="95"/>
  <c r="AP2778" i="95"/>
  <c r="AP2779" i="95"/>
  <c r="AP2780" i="95"/>
  <c r="AP2781" i="95"/>
  <c r="AP2782" i="95"/>
  <c r="AP2783" i="95"/>
  <c r="AP2784" i="95"/>
  <c r="AP2785" i="95"/>
  <c r="AP2786" i="95"/>
  <c r="AP2787" i="95"/>
  <c r="AP2788" i="95"/>
  <c r="AP2789" i="95"/>
  <c r="AP2790" i="95"/>
  <c r="AP2791" i="95"/>
  <c r="AP2792" i="95"/>
  <c r="AP2793" i="95"/>
  <c r="AP2794" i="95"/>
  <c r="AP2795" i="95"/>
  <c r="AP2796" i="95"/>
  <c r="AP2797" i="95"/>
  <c r="AP2798" i="95"/>
  <c r="AP2799" i="95"/>
  <c r="AP2800" i="95"/>
  <c r="AP2801" i="95"/>
  <c r="AP2802" i="95"/>
  <c r="AP2803" i="95"/>
  <c r="AP2804" i="95"/>
  <c r="AP2805" i="95"/>
  <c r="AP2806" i="95"/>
  <c r="AP2807" i="95"/>
  <c r="AP2808" i="95"/>
  <c r="AP2809" i="95"/>
  <c r="AP2810" i="95"/>
  <c r="AP2811" i="95"/>
  <c r="AP2812" i="95"/>
  <c r="AP2813" i="95"/>
  <c r="AP2814" i="95"/>
  <c r="AP2815" i="95"/>
  <c r="AP2816" i="95"/>
  <c r="AP2817" i="95"/>
  <c r="AP2818" i="95"/>
  <c r="AP2819" i="95"/>
  <c r="AP2820" i="95"/>
  <c r="AP2821" i="95"/>
  <c r="AP2822" i="95"/>
  <c r="AP2823" i="95"/>
  <c r="AP2824" i="95"/>
  <c r="AP2825" i="95"/>
  <c r="AP2826" i="95"/>
  <c r="AP2827" i="95"/>
  <c r="AP2828" i="95"/>
  <c r="AP2829" i="95"/>
  <c r="AP2830" i="95"/>
  <c r="AP2831" i="95"/>
  <c r="AP2832" i="95"/>
  <c r="AP2833" i="95"/>
  <c r="AP2834" i="95"/>
  <c r="AP2835" i="95"/>
  <c r="AP2836" i="95"/>
  <c r="AP2837" i="95"/>
  <c r="AP2838" i="95"/>
  <c r="AP2839" i="95"/>
  <c r="AP2840" i="95"/>
  <c r="AP2841" i="95"/>
  <c r="AP2842" i="95"/>
  <c r="AP2843" i="95"/>
  <c r="AP2844" i="95"/>
  <c r="AP2845" i="95"/>
  <c r="AP2846" i="95"/>
  <c r="AP2847" i="95"/>
  <c r="AP2848" i="95"/>
  <c r="AP2849" i="95"/>
  <c r="AP2850" i="95"/>
  <c r="AP2851" i="95"/>
  <c r="AP2852" i="95"/>
  <c r="AP2853" i="95"/>
  <c r="AP2854" i="95"/>
  <c r="AP2855" i="95"/>
  <c r="AP2856" i="95"/>
  <c r="AP2857" i="95"/>
  <c r="AP2858" i="95"/>
  <c r="AP2859" i="95"/>
  <c r="AP2860" i="95"/>
  <c r="AP2861" i="95"/>
  <c r="AP2862" i="95"/>
  <c r="AP2863" i="95"/>
  <c r="AP2864" i="95"/>
  <c r="AP2865" i="95"/>
  <c r="AP2866" i="95"/>
  <c r="AP2867" i="95"/>
  <c r="AP2868" i="95"/>
  <c r="AP2869" i="95"/>
  <c r="AP2870" i="95"/>
  <c r="AP2871" i="95"/>
  <c r="AP2872" i="95"/>
  <c r="AP2873" i="95"/>
  <c r="AP2874" i="95"/>
  <c r="AP2875" i="95"/>
  <c r="AP2876" i="95"/>
  <c r="AP2877" i="95"/>
  <c r="AP2878" i="95"/>
  <c r="AP2879" i="95"/>
  <c r="AP2880" i="95"/>
  <c r="AP2881" i="95"/>
  <c r="AP2882" i="95"/>
  <c r="AP2883" i="95"/>
  <c r="AP2884" i="95"/>
  <c r="AP2885" i="95"/>
  <c r="AP2886" i="95"/>
  <c r="AP2887" i="95"/>
  <c r="AP2888" i="95"/>
  <c r="AP2889" i="95"/>
  <c r="AP2890" i="95"/>
  <c r="AP2891" i="95"/>
  <c r="AP2892" i="95"/>
  <c r="AP2893" i="95"/>
  <c r="AP2894" i="95"/>
  <c r="AP2895" i="95"/>
  <c r="AP2896" i="95"/>
  <c r="AP2897" i="95"/>
  <c r="AP2898" i="95"/>
  <c r="AP2899" i="95"/>
  <c r="AP2900" i="95"/>
  <c r="AP2901" i="95"/>
  <c r="AP2902" i="95"/>
  <c r="AP2903" i="95"/>
  <c r="AP2904" i="95"/>
  <c r="AP2905" i="95"/>
  <c r="AP2906" i="95"/>
  <c r="AP2907" i="95"/>
  <c r="AP2908" i="95"/>
  <c r="AP2909" i="95"/>
  <c r="AP2910" i="95"/>
  <c r="AP2911" i="95"/>
  <c r="AP2912" i="95"/>
  <c r="AP2913" i="95"/>
  <c r="AP2914" i="95"/>
  <c r="AP2915" i="95"/>
  <c r="AP2916" i="95"/>
  <c r="AP2917" i="95"/>
  <c r="AP2918" i="95"/>
  <c r="AP2919" i="95"/>
  <c r="AP2920" i="95"/>
  <c r="AP2921" i="95"/>
  <c r="AP2922" i="95"/>
  <c r="AP2923" i="95"/>
  <c r="AP2924" i="95"/>
  <c r="AP2925" i="95"/>
  <c r="AP2926" i="95"/>
  <c r="AP2927" i="95"/>
  <c r="AP2928" i="95"/>
  <c r="AP2929" i="95"/>
  <c r="AP2930" i="95"/>
  <c r="AP2931" i="95"/>
  <c r="AP2932" i="95"/>
  <c r="AP2933" i="95"/>
  <c r="AP2934" i="95"/>
  <c r="AP2935" i="95"/>
  <c r="AP2936" i="95"/>
  <c r="AP2937" i="95"/>
  <c r="AP2938" i="95"/>
  <c r="AP2939" i="95"/>
  <c r="AP2940" i="95"/>
  <c r="AP2941" i="95"/>
  <c r="AP2942" i="95"/>
  <c r="AP2943" i="95"/>
  <c r="AP2944" i="95"/>
  <c r="AP2945" i="95"/>
  <c r="AP2946" i="95"/>
  <c r="AP2947" i="95"/>
  <c r="AP2948" i="95"/>
  <c r="AP2949" i="95"/>
  <c r="AP2950" i="95"/>
  <c r="AP2951" i="95"/>
  <c r="AP2952" i="95"/>
  <c r="AP2953" i="95"/>
  <c r="AP2954" i="95"/>
  <c r="AP2955" i="95"/>
  <c r="AP2956" i="95"/>
  <c r="AP2957" i="95"/>
  <c r="AP2958" i="95"/>
  <c r="AP2959" i="95"/>
  <c r="AP2960" i="95"/>
  <c r="AP2961" i="95"/>
  <c r="AP2962" i="95"/>
  <c r="AP2963" i="95"/>
  <c r="AP2964" i="95"/>
  <c r="AP2965" i="95"/>
  <c r="AP2966" i="95"/>
  <c r="AP2967" i="95"/>
  <c r="AP2968" i="95"/>
  <c r="AP2969" i="95"/>
  <c r="AP2970" i="95"/>
  <c r="AP2971" i="95"/>
  <c r="AP2972" i="95"/>
  <c r="AP2973" i="95"/>
  <c r="AP2974" i="95"/>
  <c r="AP2975" i="95"/>
  <c r="AP2976" i="95"/>
  <c r="AP2977" i="95"/>
  <c r="AP2978" i="95"/>
  <c r="AP2979" i="95"/>
  <c r="AP2980" i="95"/>
  <c r="AP2981" i="95"/>
  <c r="AP2982" i="95"/>
  <c r="AP2983" i="95"/>
  <c r="AP2984" i="95"/>
  <c r="AP2985" i="95"/>
  <c r="AP2986" i="95"/>
  <c r="AP2987" i="95"/>
  <c r="AP2988" i="95"/>
  <c r="AP2989" i="95"/>
  <c r="AP2990" i="95"/>
  <c r="AP2991" i="95"/>
  <c r="AP2992" i="95"/>
  <c r="AP2993" i="95"/>
  <c r="AP2994" i="95"/>
  <c r="AP2995" i="95"/>
  <c r="AP2996" i="95"/>
  <c r="AP2997" i="95"/>
  <c r="AP2998" i="95"/>
  <c r="AP2999" i="95"/>
  <c r="AP3000" i="95"/>
  <c r="AP3001" i="95"/>
  <c r="AP3002" i="95"/>
  <c r="AP3003" i="95"/>
  <c r="AP3004" i="95"/>
  <c r="AP3005" i="95"/>
  <c r="AP3006" i="95"/>
  <c r="AP3007" i="95"/>
  <c r="AP3008" i="95"/>
  <c r="AP3009" i="95"/>
  <c r="AP3010" i="95"/>
  <c r="AP3011" i="95"/>
  <c r="AP3012" i="95"/>
  <c r="AP3013" i="95"/>
  <c r="AP3014" i="95"/>
  <c r="AP3015" i="95"/>
  <c r="AP3016" i="95"/>
  <c r="AP3017" i="95"/>
  <c r="AP3018" i="95"/>
  <c r="AP3019" i="95"/>
  <c r="AP3020" i="95"/>
  <c r="AP3021" i="95"/>
  <c r="AP3022" i="95"/>
  <c r="AP3023" i="95"/>
  <c r="AP3024" i="95"/>
  <c r="AP3025" i="95"/>
  <c r="AP3026" i="95"/>
  <c r="AP3027" i="95"/>
  <c r="AP3028" i="95"/>
  <c r="AP3029" i="95"/>
  <c r="AP3030" i="95"/>
  <c r="AP3031" i="95"/>
  <c r="AP3032" i="95"/>
  <c r="AP3033" i="95"/>
  <c r="AP3034" i="95"/>
  <c r="AP3035" i="95"/>
  <c r="AP3036" i="95"/>
  <c r="AP3037" i="95"/>
  <c r="AP3038" i="95"/>
  <c r="AP3039" i="95"/>
  <c r="AP3040" i="95"/>
  <c r="AP3041" i="95"/>
  <c r="AP3042" i="95"/>
  <c r="AP3043" i="95"/>
  <c r="AP3044" i="95"/>
  <c r="AP3045" i="95"/>
  <c r="AP3046" i="95"/>
  <c r="AP3047" i="95"/>
  <c r="AP3048" i="95"/>
  <c r="AP3049" i="95"/>
  <c r="AP3050" i="95"/>
  <c r="AP3051" i="95"/>
  <c r="AP3052" i="95"/>
  <c r="AP3053" i="95"/>
  <c r="AP3054" i="95"/>
  <c r="AP3055" i="95"/>
  <c r="AP3056" i="95"/>
  <c r="AP3057" i="95"/>
  <c r="AP3058" i="95"/>
  <c r="AP3059" i="95"/>
  <c r="AP3060" i="95"/>
  <c r="AP3061" i="95"/>
  <c r="AP3062" i="95"/>
  <c r="AP3063" i="95"/>
  <c r="AP3064" i="95"/>
  <c r="AP3065" i="95"/>
  <c r="AP3066" i="95"/>
  <c r="AP3067" i="95"/>
  <c r="AP3068" i="95"/>
  <c r="AP3069" i="95"/>
  <c r="AP3070" i="95"/>
  <c r="AP3071" i="95"/>
  <c r="AP3072" i="95"/>
  <c r="AP3073" i="95"/>
  <c r="AP3074" i="95"/>
  <c r="AP3075" i="95"/>
  <c r="AP3076" i="95"/>
  <c r="AP3077" i="95"/>
  <c r="AP3078" i="95"/>
  <c r="AP3079" i="95"/>
  <c r="AP3080" i="95"/>
  <c r="AP3081" i="95"/>
  <c r="AP3082" i="95"/>
  <c r="AP3083" i="95"/>
  <c r="AP3084" i="95"/>
  <c r="AP3085" i="95"/>
  <c r="AP3086" i="95"/>
  <c r="AP3087" i="95"/>
  <c r="AP3088" i="95"/>
  <c r="AP3089" i="95"/>
  <c r="AP3090" i="95"/>
  <c r="AP3091" i="95"/>
  <c r="AP3092" i="95"/>
  <c r="AP3093" i="95"/>
  <c r="AP3094" i="95"/>
  <c r="AP3095" i="95"/>
  <c r="AP3096" i="95"/>
  <c r="AP3097" i="95"/>
  <c r="AP3098" i="95"/>
  <c r="AP3099" i="95"/>
  <c r="AP3100" i="95"/>
  <c r="AP3101" i="95"/>
  <c r="AP3102" i="95"/>
  <c r="AP3103" i="95"/>
  <c r="AP3104" i="95"/>
  <c r="AP3105" i="95"/>
  <c r="AP3106" i="95"/>
  <c r="AP3107" i="95"/>
  <c r="AP3108" i="95"/>
  <c r="AP3109" i="95"/>
  <c r="AP3110" i="95"/>
  <c r="AP3111" i="95"/>
  <c r="AP3112" i="95"/>
  <c r="AP3113" i="95"/>
  <c r="AP3114" i="95"/>
  <c r="AP3115" i="95"/>
  <c r="AP3116" i="95"/>
  <c r="AP3117" i="95"/>
  <c r="AP3118" i="95"/>
  <c r="AP3119" i="95"/>
  <c r="AP3120" i="95"/>
  <c r="AP3121" i="95"/>
  <c r="AP3122" i="95"/>
  <c r="AP3123" i="95"/>
  <c r="AP3124" i="95"/>
  <c r="AP3125" i="95"/>
  <c r="AP3126" i="95"/>
  <c r="AP3127" i="95"/>
  <c r="AP3128" i="95"/>
  <c r="AP3129" i="95"/>
  <c r="AP3130" i="95"/>
  <c r="AP3131" i="95"/>
  <c r="AP3132" i="95"/>
  <c r="AP3133" i="95"/>
  <c r="AP3134" i="95"/>
  <c r="AP3135" i="95"/>
  <c r="AP3136" i="95"/>
  <c r="AP3137" i="95"/>
  <c r="AP3138" i="95"/>
  <c r="AP3139" i="95"/>
  <c r="AP3140" i="95"/>
  <c r="AP3141" i="95"/>
  <c r="AP3142" i="95"/>
  <c r="AP3143" i="95"/>
  <c r="AP3144" i="95"/>
  <c r="AP3145" i="95"/>
  <c r="AP3146" i="95"/>
  <c r="AP3147" i="95"/>
  <c r="AP3148" i="95"/>
  <c r="AP3149" i="95"/>
  <c r="AP3150" i="95"/>
  <c r="AP3151" i="95"/>
  <c r="AP3152" i="95"/>
  <c r="AP3153" i="95"/>
  <c r="AP3154" i="95"/>
  <c r="AP3155" i="95"/>
  <c r="AP3156" i="95"/>
  <c r="AP3157" i="95"/>
  <c r="AP3158" i="95"/>
  <c r="AP3159" i="95"/>
  <c r="AP3160" i="95"/>
  <c r="AP3161" i="95"/>
  <c r="AP3162" i="95"/>
  <c r="AP3163" i="95"/>
  <c r="AP3164" i="95"/>
  <c r="AP3165" i="95"/>
  <c r="AP3166" i="95"/>
  <c r="AP3167" i="95"/>
  <c r="AP3168" i="95"/>
  <c r="AP3169" i="95"/>
  <c r="AP3170" i="95"/>
  <c r="AP3171" i="95"/>
  <c r="AP3172" i="95"/>
  <c r="AP3173" i="95"/>
  <c r="AP3174" i="95"/>
  <c r="AP3175" i="95"/>
  <c r="AP3176" i="95"/>
  <c r="AP3177" i="95"/>
  <c r="AP3178" i="95"/>
  <c r="AP3179" i="95"/>
  <c r="AP3180" i="95"/>
  <c r="AP3181" i="95"/>
  <c r="AP3182" i="95"/>
  <c r="AP3183" i="95"/>
  <c r="AP3184" i="95"/>
  <c r="AP3185" i="95"/>
  <c r="AP3186" i="95"/>
  <c r="AP3187" i="95"/>
  <c r="AP3188" i="95"/>
  <c r="AP3189" i="95"/>
  <c r="AP3190" i="95"/>
  <c r="AP3191" i="95"/>
  <c r="AP3192" i="95"/>
  <c r="AP3193" i="95"/>
  <c r="AP3194" i="95"/>
  <c r="AP3195" i="95"/>
  <c r="AP3196" i="95"/>
  <c r="AP3197" i="95"/>
  <c r="AP3198" i="95"/>
  <c r="AP3199" i="95"/>
  <c r="AP3200" i="95"/>
  <c r="AP3201" i="95"/>
  <c r="AP3202" i="95"/>
  <c r="AP3203" i="95"/>
  <c r="AP3204" i="95"/>
  <c r="AP3205" i="95"/>
  <c r="AP3206" i="95"/>
  <c r="AP3207" i="95"/>
  <c r="AP3208" i="95"/>
  <c r="AP3209" i="95"/>
  <c r="AP3210" i="95"/>
  <c r="AP3211" i="95"/>
  <c r="AP3212" i="95"/>
  <c r="AP3213" i="95"/>
  <c r="AP3214" i="95"/>
  <c r="AP3215" i="95"/>
  <c r="AP3216" i="95"/>
  <c r="AP3217" i="95"/>
  <c r="AP3218" i="95"/>
  <c r="AP3219" i="95"/>
  <c r="AP3220" i="95"/>
  <c r="AP3221" i="95"/>
  <c r="AP3222" i="95"/>
  <c r="AP3223" i="95"/>
  <c r="AP3224" i="95"/>
  <c r="AP3225" i="95"/>
  <c r="AP3226" i="95"/>
  <c r="AP3227" i="95"/>
  <c r="AP3228" i="95"/>
  <c r="AP3229" i="95"/>
  <c r="AP3230" i="95"/>
  <c r="AP3231" i="95"/>
  <c r="AP3232" i="95"/>
  <c r="AP3233" i="95"/>
  <c r="AP3234" i="95"/>
  <c r="AP3235" i="95"/>
  <c r="AP3236" i="95"/>
  <c r="AP3237" i="95"/>
  <c r="AP3238" i="95"/>
  <c r="AP3239" i="95"/>
  <c r="AP3240" i="95"/>
  <c r="AP3241" i="95"/>
  <c r="AP3242" i="95"/>
  <c r="AP3243" i="95"/>
  <c r="AP3244" i="95"/>
  <c r="AP3245" i="95"/>
  <c r="AP3246" i="95"/>
  <c r="AP3247" i="95"/>
  <c r="AP3248" i="95"/>
  <c r="AP3249" i="95"/>
  <c r="AP3250" i="95"/>
  <c r="AP3251" i="95"/>
  <c r="AP3252" i="95"/>
  <c r="AP3253" i="95"/>
  <c r="AP3254" i="95"/>
  <c r="AP3255" i="95"/>
  <c r="AP3256" i="95"/>
  <c r="AP3257" i="95"/>
  <c r="AP3258" i="95"/>
  <c r="AP3259" i="95"/>
  <c r="AP3260" i="95"/>
  <c r="AP3261" i="95"/>
  <c r="AP3262" i="95"/>
  <c r="AP3263" i="95"/>
  <c r="AP3264" i="95"/>
  <c r="AP3265" i="95"/>
  <c r="AP3266" i="95"/>
  <c r="AP3267" i="95"/>
  <c r="AP3268" i="95"/>
  <c r="AP3269" i="95"/>
  <c r="AP3270" i="95"/>
  <c r="AP3271" i="95"/>
  <c r="AP3272" i="95"/>
  <c r="AP3273" i="95"/>
  <c r="AP3274" i="95"/>
  <c r="AP3275" i="95"/>
  <c r="AP3276" i="95"/>
  <c r="AP3277" i="95"/>
  <c r="AP3278" i="95"/>
  <c r="AP3279" i="95"/>
  <c r="AP3280" i="95"/>
  <c r="AP3281" i="95"/>
  <c r="AP3282" i="95"/>
  <c r="AP3283" i="95"/>
  <c r="AP3284" i="95"/>
  <c r="AP3285" i="95"/>
  <c r="AP3286" i="95"/>
  <c r="AP3287" i="95"/>
  <c r="AP3288" i="95"/>
  <c r="AP3289" i="95"/>
  <c r="AP3290" i="95"/>
  <c r="AP3291" i="95"/>
  <c r="AP3292" i="95"/>
  <c r="AP3293" i="95"/>
  <c r="AP3294" i="95"/>
  <c r="AP3295" i="95"/>
  <c r="AP3296" i="95"/>
  <c r="AP3297" i="95"/>
  <c r="AP3298" i="95"/>
  <c r="AP3299" i="95"/>
  <c r="AP3300" i="95"/>
  <c r="AP3301" i="95"/>
  <c r="AP3302" i="95"/>
  <c r="AP3303" i="95"/>
  <c r="AP3304" i="95"/>
  <c r="AP3305" i="95"/>
  <c r="AP3306" i="95"/>
  <c r="AP3307" i="95"/>
  <c r="AP3308" i="95"/>
  <c r="AP3309" i="95"/>
  <c r="AP3310" i="95"/>
  <c r="AP3311" i="95"/>
  <c r="AP3312" i="95"/>
  <c r="AP3313" i="95"/>
  <c r="AP3314" i="95"/>
  <c r="AP3315" i="95"/>
  <c r="AP3316" i="95"/>
  <c r="AP3317" i="95"/>
  <c r="AP3318" i="95"/>
  <c r="AP3319" i="95"/>
  <c r="AP3320" i="95"/>
  <c r="AP3321" i="95"/>
  <c r="AP3322" i="95"/>
  <c r="AP3323" i="95"/>
  <c r="AP3324" i="95"/>
  <c r="AP3325" i="95"/>
  <c r="AP3326" i="95"/>
  <c r="AP3327" i="95"/>
  <c r="AP3328" i="95"/>
  <c r="AP3329" i="95"/>
  <c r="AP3330" i="95"/>
  <c r="AP3331" i="95"/>
  <c r="AP3332" i="95"/>
  <c r="AP3333" i="95"/>
  <c r="AP3334" i="95"/>
  <c r="AP3335" i="95"/>
  <c r="AP3336" i="95"/>
  <c r="AP3337" i="95"/>
  <c r="AP3338" i="95"/>
  <c r="AP3339" i="95"/>
  <c r="AP3340" i="95"/>
  <c r="AP3341" i="95"/>
  <c r="AP3342" i="95"/>
  <c r="AP3343" i="95"/>
  <c r="AP3344" i="95"/>
  <c r="AP3345" i="95"/>
  <c r="AP3346" i="95"/>
  <c r="AP3347" i="95"/>
  <c r="AP3348" i="95"/>
  <c r="AP3349" i="95"/>
  <c r="AP3350" i="95"/>
  <c r="AP3351" i="95"/>
  <c r="AP3352" i="95"/>
  <c r="AP3353" i="95"/>
  <c r="AP3354" i="95"/>
  <c r="AP3355" i="95"/>
  <c r="AP3356" i="95"/>
  <c r="AP3357" i="95"/>
  <c r="AP3358" i="95"/>
  <c r="AP3359" i="95"/>
  <c r="AP3360" i="95"/>
  <c r="AP3361" i="95"/>
  <c r="AP3362" i="95"/>
  <c r="AP3363" i="95"/>
  <c r="AP3364" i="95"/>
  <c r="AP3365" i="95"/>
  <c r="AP3366" i="95"/>
  <c r="AP3367" i="95"/>
  <c r="AP3368" i="95"/>
  <c r="AP3369" i="95"/>
  <c r="AP3370" i="95"/>
  <c r="AP3371" i="95"/>
  <c r="AP3372" i="95"/>
  <c r="AP3373" i="95"/>
  <c r="AP3374" i="95"/>
  <c r="AP3375" i="95"/>
  <c r="AP3376" i="95"/>
  <c r="AP3377" i="95"/>
  <c r="AP3378" i="95"/>
  <c r="AP3379" i="95"/>
  <c r="AP3380" i="95"/>
  <c r="AP3381" i="95"/>
  <c r="AP3382" i="95"/>
  <c r="AP3383" i="95"/>
  <c r="AP3384" i="95"/>
  <c r="AP3385" i="95"/>
  <c r="AP3386" i="95"/>
  <c r="AP3387" i="95"/>
  <c r="AP3388" i="95"/>
  <c r="AP3389" i="95"/>
  <c r="AP3390" i="95"/>
  <c r="AP3391" i="95"/>
  <c r="AP3392" i="95"/>
  <c r="AP3393" i="95"/>
  <c r="AP3394" i="95"/>
  <c r="AP3395" i="95"/>
  <c r="AP3396" i="95"/>
  <c r="AP3397" i="95"/>
  <c r="AP3398" i="95"/>
  <c r="AP3399" i="95"/>
  <c r="AP3400" i="95"/>
  <c r="AP3401" i="95"/>
  <c r="AP3402" i="95"/>
  <c r="AP3403" i="95"/>
  <c r="AP3404" i="95"/>
  <c r="AP3405" i="95"/>
  <c r="AP3406" i="95"/>
  <c r="AP3407" i="95"/>
  <c r="AP3408" i="95"/>
  <c r="AP3409" i="95"/>
  <c r="AP3410" i="95"/>
  <c r="AP3411" i="95"/>
  <c r="AP3412" i="95"/>
  <c r="AP3413" i="95"/>
  <c r="AP3414" i="95"/>
  <c r="AP3415" i="95"/>
  <c r="AP3416" i="95"/>
  <c r="AP3417" i="95"/>
  <c r="AP3418" i="95"/>
  <c r="AP3419" i="95"/>
  <c r="AP3420" i="95"/>
  <c r="AP3421" i="95"/>
  <c r="AP3422" i="95"/>
  <c r="AP3423" i="95"/>
  <c r="AP3424" i="95"/>
  <c r="AP3425" i="95"/>
  <c r="AP3426" i="95"/>
  <c r="AP3427" i="95"/>
  <c r="AP3428" i="95"/>
  <c r="AP3429" i="95"/>
  <c r="AP3430" i="95"/>
  <c r="AP3431" i="95"/>
  <c r="AP3432" i="95"/>
  <c r="AP3433" i="95"/>
  <c r="AP3434" i="95"/>
  <c r="AP3435" i="95"/>
  <c r="AP3436" i="95"/>
  <c r="AP3437" i="95"/>
  <c r="AP3438" i="95"/>
  <c r="AP3439" i="95"/>
  <c r="AP3440" i="95"/>
  <c r="AP3441" i="95"/>
  <c r="AP3442" i="95"/>
  <c r="AP3443" i="95"/>
  <c r="AP3444" i="95"/>
  <c r="AP3445" i="95"/>
  <c r="AP3446" i="95"/>
  <c r="AP3447" i="95"/>
  <c r="AP3448" i="95"/>
  <c r="AP3449" i="95"/>
  <c r="AP3450" i="95"/>
  <c r="AP3451" i="95"/>
  <c r="AP3452" i="95"/>
  <c r="AP3453" i="95"/>
  <c r="AP3454" i="95"/>
  <c r="AP3455" i="95"/>
  <c r="AP3456" i="95"/>
  <c r="AP3457" i="95"/>
  <c r="AP3458" i="95"/>
  <c r="AP3459" i="95"/>
  <c r="AP3460" i="95"/>
  <c r="AP3461" i="95"/>
  <c r="AP3462" i="95"/>
  <c r="AP3463" i="95"/>
  <c r="AP3464" i="95"/>
  <c r="AP3465" i="95"/>
  <c r="AP3466" i="95"/>
  <c r="AP3467" i="95"/>
  <c r="AP3468" i="95"/>
  <c r="AP3469" i="95"/>
  <c r="AP3470" i="95"/>
  <c r="AP3471" i="95"/>
  <c r="AP3472" i="95"/>
  <c r="AP3473" i="95"/>
  <c r="AP3474" i="95"/>
  <c r="AP3475" i="95"/>
  <c r="AP3476" i="95"/>
  <c r="AP3477" i="95"/>
  <c r="AP3478" i="95"/>
  <c r="AP3479" i="95"/>
  <c r="AP3480" i="95"/>
  <c r="AP3481" i="95"/>
  <c r="AP3482" i="95"/>
  <c r="AP3483" i="95"/>
  <c r="AP3484" i="95"/>
  <c r="AP3485" i="95"/>
  <c r="AP3486" i="95"/>
  <c r="AP3487" i="95"/>
  <c r="AP3488" i="95"/>
  <c r="AP3489" i="95"/>
  <c r="AP3490" i="95"/>
  <c r="AP3491" i="95"/>
  <c r="AP3492" i="95"/>
  <c r="AP3493" i="95"/>
  <c r="AP3494" i="95"/>
  <c r="AP3495" i="95"/>
  <c r="AP3496" i="95"/>
  <c r="AP3497" i="95"/>
  <c r="AP3498" i="95"/>
  <c r="AP3499" i="95"/>
  <c r="AP3500" i="95"/>
  <c r="AP3501" i="95"/>
  <c r="AP3502" i="95"/>
  <c r="AP3503" i="95"/>
  <c r="AP3504" i="95"/>
  <c r="AP3505" i="95"/>
  <c r="AP3506" i="95"/>
  <c r="AP3507" i="95"/>
  <c r="AP3508" i="95"/>
  <c r="AP3509" i="95"/>
  <c r="AP3510" i="95"/>
  <c r="AP3511" i="95"/>
  <c r="AP3512" i="95"/>
  <c r="AP3513" i="95"/>
  <c r="AP3514" i="95"/>
  <c r="AP3515" i="95"/>
  <c r="AP3516" i="95"/>
  <c r="AP3517" i="95"/>
  <c r="AP3518" i="95"/>
  <c r="AP3519" i="95"/>
  <c r="AP3520" i="95"/>
  <c r="AP3521" i="95"/>
  <c r="AP3522" i="95"/>
  <c r="AP3523" i="95"/>
  <c r="AP3524" i="95"/>
  <c r="AP3525" i="95"/>
  <c r="AP3526" i="95"/>
  <c r="AP3527" i="95"/>
  <c r="AP3528" i="95"/>
  <c r="AP3529" i="95"/>
  <c r="AP3530" i="95"/>
  <c r="AP3531" i="95"/>
  <c r="AP3532" i="95"/>
  <c r="AP3533" i="95"/>
  <c r="AP3534" i="95"/>
  <c r="AP3535" i="95"/>
  <c r="AP3536" i="95"/>
  <c r="AP3537" i="95"/>
  <c r="AP3538" i="95"/>
  <c r="AP3539" i="95"/>
  <c r="AP3540" i="95"/>
  <c r="AP3541" i="95"/>
  <c r="AP3542" i="95"/>
  <c r="AP3543" i="95"/>
  <c r="AP3544" i="95"/>
  <c r="AP3545" i="95"/>
  <c r="AP3546" i="95"/>
  <c r="AP3547" i="95"/>
  <c r="AP3548" i="95"/>
  <c r="AP3549" i="95"/>
  <c r="AP3550" i="95"/>
  <c r="AP3551" i="95"/>
  <c r="AP3552" i="95"/>
  <c r="AP3553" i="95"/>
  <c r="AP3554" i="95"/>
  <c r="AP3555" i="95"/>
  <c r="AP3556" i="95"/>
  <c r="AP3557" i="95"/>
  <c r="AP3558" i="95"/>
  <c r="AP3559" i="95"/>
  <c r="AP3560" i="95"/>
  <c r="AP3561" i="95"/>
  <c r="AP3562" i="95"/>
  <c r="AP3563" i="95"/>
  <c r="AP3564" i="95"/>
  <c r="AP3565" i="95"/>
  <c r="AP3566" i="95"/>
  <c r="AP3567" i="95"/>
  <c r="AP3568" i="95"/>
  <c r="AP3569" i="95"/>
  <c r="AP3570" i="95"/>
  <c r="AP3571" i="95"/>
  <c r="AP3572" i="95"/>
  <c r="AP3573" i="95"/>
  <c r="AP3574" i="95"/>
  <c r="AP3575" i="95"/>
  <c r="AP3576" i="95"/>
  <c r="AP3577" i="95"/>
  <c r="AP3578" i="95"/>
  <c r="AP3579" i="95"/>
  <c r="AP3580" i="95"/>
  <c r="AP3581" i="95"/>
  <c r="AP3582" i="95"/>
  <c r="AP3583" i="95"/>
  <c r="AP3584" i="95"/>
  <c r="AP3585" i="95"/>
  <c r="AP3586" i="95"/>
  <c r="AP3587" i="95"/>
  <c r="AP3588" i="95"/>
  <c r="AP3589" i="95"/>
  <c r="AP3590" i="95"/>
  <c r="AP3591" i="95"/>
  <c r="AP3592" i="95"/>
  <c r="AP3593" i="95"/>
  <c r="AP3594" i="95"/>
  <c r="AP3595" i="95"/>
  <c r="AP3596" i="95"/>
  <c r="AP3597" i="95"/>
  <c r="AP3598" i="95"/>
  <c r="AP3599" i="95"/>
  <c r="AP3600" i="95"/>
  <c r="AP3601" i="95"/>
  <c r="AP3602" i="95"/>
  <c r="AP3603" i="95"/>
  <c r="AP3604" i="95"/>
  <c r="AP3605" i="95"/>
  <c r="AP3606" i="95"/>
  <c r="AP3607" i="95"/>
  <c r="AP3608" i="95"/>
  <c r="AP3609" i="95"/>
  <c r="AP3610" i="95"/>
  <c r="AP3611" i="95"/>
  <c r="AP3612" i="95"/>
  <c r="AP3613" i="95"/>
  <c r="AP3614" i="95"/>
  <c r="AP3615" i="95"/>
  <c r="AP3616" i="95"/>
  <c r="AP3617" i="95"/>
  <c r="AP3618" i="95"/>
  <c r="AP3619" i="95"/>
  <c r="AP3620" i="95"/>
  <c r="AP3621" i="95"/>
  <c r="AP3622" i="95"/>
  <c r="AP3623" i="95"/>
  <c r="AP3624" i="95"/>
  <c r="AP3625" i="95"/>
  <c r="AP3626" i="95"/>
  <c r="AP3627" i="95"/>
  <c r="AP3628" i="95"/>
  <c r="AP3629" i="95"/>
  <c r="AP3630" i="95"/>
  <c r="AP3631" i="95"/>
  <c r="AP3632" i="95"/>
  <c r="AP3633" i="95"/>
  <c r="AP3634" i="95"/>
  <c r="AP3635" i="95"/>
  <c r="AP3636" i="95"/>
  <c r="AP13" i="95"/>
  <c r="AS3632" i="95" l="1"/>
  <c r="AS3635" i="95"/>
  <c r="AO3636" i="95"/>
  <c r="AQ3636" i="95" s="1"/>
  <c r="AR3636" i="95"/>
  <c r="AS3636" i="95" s="1"/>
  <c r="AO3632" i="95"/>
  <c r="AQ3632" i="95" s="1"/>
  <c r="AR3632" i="95"/>
  <c r="AO3633" i="95"/>
  <c r="AQ3633" i="95" s="1"/>
  <c r="AR3633" i="95"/>
  <c r="AS3633" i="95" s="1"/>
  <c r="AO3634" i="95"/>
  <c r="AQ3634" i="95" s="1"/>
  <c r="AR3634" i="95"/>
  <c r="AS3634" i="95" s="1"/>
  <c r="AO3635" i="95"/>
  <c r="AQ3635" i="95" s="1"/>
  <c r="AR3635" i="95"/>
  <c r="AO14" i="95"/>
  <c r="AO15" i="95"/>
  <c r="AO16" i="95"/>
  <c r="AO17" i="95"/>
  <c r="AO18" i="95"/>
  <c r="AO19" i="95"/>
  <c r="AO20" i="95"/>
  <c r="AO21" i="95"/>
  <c r="AO22" i="95"/>
  <c r="AO23" i="95"/>
  <c r="AO24" i="95"/>
  <c r="AO25" i="95"/>
  <c r="AO26" i="95"/>
  <c r="AO27" i="95"/>
  <c r="AO28" i="95"/>
  <c r="AO29" i="95"/>
  <c r="AO30" i="95"/>
  <c r="AO31" i="95"/>
  <c r="AO32" i="95"/>
  <c r="AO33" i="95"/>
  <c r="AO34" i="95"/>
  <c r="AO35" i="95"/>
  <c r="AO36" i="95"/>
  <c r="AO37" i="95"/>
  <c r="AO38" i="95"/>
  <c r="AO39" i="95"/>
  <c r="AO40" i="95"/>
  <c r="AO41" i="95"/>
  <c r="AO42" i="95"/>
  <c r="AO43" i="95"/>
  <c r="AO44" i="95"/>
  <c r="AO45" i="95"/>
  <c r="AO46" i="95"/>
  <c r="AO47" i="95"/>
  <c r="AO48" i="95"/>
  <c r="AO49" i="95"/>
  <c r="AO50" i="95"/>
  <c r="AO51" i="95"/>
  <c r="AO52" i="95"/>
  <c r="AO53" i="95"/>
  <c r="AO54" i="95"/>
  <c r="AO55" i="95"/>
  <c r="AO56" i="95"/>
  <c r="AO57" i="95"/>
  <c r="AO58" i="95"/>
  <c r="AO59" i="95"/>
  <c r="AO60" i="95"/>
  <c r="AO61" i="95"/>
  <c r="AO62" i="95"/>
  <c r="AO63" i="95"/>
  <c r="AO64" i="95"/>
  <c r="AO65" i="95"/>
  <c r="AO66" i="95"/>
  <c r="AO67" i="95"/>
  <c r="AO68" i="95"/>
  <c r="AO69" i="95"/>
  <c r="AO70" i="95"/>
  <c r="AO71" i="95"/>
  <c r="AO72" i="95"/>
  <c r="AO73" i="95"/>
  <c r="AO74" i="95"/>
  <c r="AO75" i="95"/>
  <c r="AO76" i="95"/>
  <c r="AO77" i="95"/>
  <c r="AO78" i="95"/>
  <c r="AO79" i="95"/>
  <c r="AO80" i="95"/>
  <c r="AO81" i="95"/>
  <c r="AO82" i="95"/>
  <c r="AO83" i="95"/>
  <c r="AO84" i="95"/>
  <c r="AO85" i="95"/>
  <c r="AO86" i="95"/>
  <c r="AO87" i="95"/>
  <c r="AO88" i="95"/>
  <c r="AO89" i="95"/>
  <c r="AO90" i="95"/>
  <c r="AO91" i="95"/>
  <c r="AO92" i="95"/>
  <c r="AO93" i="95"/>
  <c r="AO94" i="95"/>
  <c r="AO95" i="95"/>
  <c r="AO96" i="95"/>
  <c r="AO97" i="95"/>
  <c r="AO98" i="95"/>
  <c r="AO99" i="95"/>
  <c r="AO100" i="95"/>
  <c r="AO101" i="95"/>
  <c r="AO102" i="95"/>
  <c r="AO103" i="95"/>
  <c r="AO104" i="95"/>
  <c r="AO105" i="95"/>
  <c r="AO106" i="95"/>
  <c r="AO107" i="95"/>
  <c r="AO108" i="95"/>
  <c r="AO109" i="95"/>
  <c r="AO110" i="95"/>
  <c r="AO111" i="95"/>
  <c r="AO112" i="95"/>
  <c r="AO113" i="95"/>
  <c r="AO114" i="95"/>
  <c r="AO115" i="95"/>
  <c r="AO116" i="95"/>
  <c r="AO117" i="95"/>
  <c r="AO118" i="95"/>
  <c r="AO119" i="95"/>
  <c r="AO120" i="95"/>
  <c r="AO121" i="95"/>
  <c r="AO122" i="95"/>
  <c r="AO123" i="95"/>
  <c r="AO124" i="95"/>
  <c r="AO125" i="95"/>
  <c r="AO126" i="95"/>
  <c r="AO127" i="95"/>
  <c r="AO128" i="95"/>
  <c r="AO129" i="95"/>
  <c r="AO130" i="95"/>
  <c r="AO131" i="95"/>
  <c r="AO132" i="95"/>
  <c r="AO133" i="95"/>
  <c r="AO134" i="95"/>
  <c r="AO135" i="95"/>
  <c r="AO136" i="95"/>
  <c r="AO137" i="95"/>
  <c r="AO138" i="95"/>
  <c r="AO139" i="95"/>
  <c r="AO140" i="95"/>
  <c r="AO141" i="95"/>
  <c r="AO142" i="95"/>
  <c r="AO143" i="95"/>
  <c r="AO144" i="95"/>
  <c r="AO145" i="95"/>
  <c r="AO146" i="95"/>
  <c r="AO147" i="95"/>
  <c r="AO148" i="95"/>
  <c r="AO149" i="95"/>
  <c r="AO150" i="95"/>
  <c r="AO151" i="95"/>
  <c r="AO152" i="95"/>
  <c r="AO153" i="95"/>
  <c r="AO154" i="95"/>
  <c r="AO155" i="95"/>
  <c r="AO156" i="95"/>
  <c r="AO157" i="95"/>
  <c r="AO158" i="95"/>
  <c r="AO159" i="95"/>
  <c r="AO160" i="95"/>
  <c r="AO161" i="95"/>
  <c r="AO162" i="95"/>
  <c r="AO163" i="95"/>
  <c r="AO164" i="95"/>
  <c r="AO165" i="95"/>
  <c r="AO166" i="95"/>
  <c r="AO167" i="95"/>
  <c r="AO168" i="95"/>
  <c r="AO169" i="95"/>
  <c r="AO170" i="95"/>
  <c r="AO171" i="95"/>
  <c r="AO172" i="95"/>
  <c r="AO173" i="95"/>
  <c r="AO174" i="95"/>
  <c r="AO175" i="95"/>
  <c r="AO176" i="95"/>
  <c r="AO177" i="95"/>
  <c r="AO178" i="95"/>
  <c r="AO179" i="95"/>
  <c r="AO180" i="95"/>
  <c r="AO181" i="95"/>
  <c r="AO182" i="95"/>
  <c r="AO183" i="95"/>
  <c r="AO184" i="95"/>
  <c r="AO185" i="95"/>
  <c r="AO186" i="95"/>
  <c r="AO187" i="95"/>
  <c r="AO188" i="95"/>
  <c r="AO189" i="95"/>
  <c r="AO190" i="95"/>
  <c r="AO191" i="95"/>
  <c r="AO192" i="95"/>
  <c r="AO193" i="95"/>
  <c r="AO194" i="95"/>
  <c r="AO195" i="95"/>
  <c r="AO196" i="95"/>
  <c r="AO197" i="95"/>
  <c r="AO198" i="95"/>
  <c r="AO199" i="95"/>
  <c r="AO200" i="95"/>
  <c r="AO201" i="95"/>
  <c r="AO202" i="95"/>
  <c r="AO203" i="95"/>
  <c r="AO204" i="95"/>
  <c r="AO205" i="95"/>
  <c r="AO206" i="95"/>
  <c r="AO207" i="95"/>
  <c r="AO208" i="95"/>
  <c r="AO209" i="95"/>
  <c r="AO210" i="95"/>
  <c r="AO211" i="95"/>
  <c r="AO212" i="95"/>
  <c r="AO213" i="95"/>
  <c r="AO214" i="95"/>
  <c r="AO215" i="95"/>
  <c r="AO216" i="95"/>
  <c r="AO217" i="95"/>
  <c r="AO218" i="95"/>
  <c r="AO219" i="95"/>
  <c r="AO220" i="95"/>
  <c r="AO221" i="95"/>
  <c r="AO222" i="95"/>
  <c r="AO223" i="95"/>
  <c r="AO224" i="95"/>
  <c r="AO225" i="95"/>
  <c r="AO226" i="95"/>
  <c r="AO227" i="95"/>
  <c r="AO228" i="95"/>
  <c r="AO229" i="95"/>
  <c r="AO230" i="95"/>
  <c r="AO231" i="95"/>
  <c r="AO232" i="95"/>
  <c r="AO233" i="95"/>
  <c r="AO234" i="95"/>
  <c r="AO235" i="95"/>
  <c r="AO236" i="95"/>
  <c r="AO237" i="95"/>
  <c r="AO238" i="95"/>
  <c r="AO239" i="95"/>
  <c r="AO240" i="95"/>
  <c r="AO241" i="95"/>
  <c r="AO242" i="95"/>
  <c r="AO243" i="95"/>
  <c r="AO244" i="95"/>
  <c r="AO245" i="95"/>
  <c r="AO246" i="95"/>
  <c r="AO247" i="95"/>
  <c r="AO248" i="95"/>
  <c r="AO249" i="95"/>
  <c r="AO250" i="95"/>
  <c r="AO251" i="95"/>
  <c r="AO252" i="95"/>
  <c r="AO253" i="95"/>
  <c r="AO254" i="95"/>
  <c r="AO255" i="95"/>
  <c r="AO256" i="95"/>
  <c r="AO257" i="95"/>
  <c r="AO258" i="95"/>
  <c r="AO259" i="95"/>
  <c r="AO260" i="95"/>
  <c r="AO261" i="95"/>
  <c r="AO262" i="95"/>
  <c r="AO263" i="95"/>
  <c r="AO264" i="95"/>
  <c r="AO265" i="95"/>
  <c r="AO266" i="95"/>
  <c r="AO267" i="95"/>
  <c r="AO268" i="95"/>
  <c r="AO269" i="95"/>
  <c r="AO270" i="95"/>
  <c r="AO271" i="95"/>
  <c r="AO272" i="95"/>
  <c r="AO273" i="95"/>
  <c r="AO274" i="95"/>
  <c r="AO275" i="95"/>
  <c r="AO276" i="95"/>
  <c r="AO277" i="95"/>
  <c r="AO278" i="95"/>
  <c r="AO279" i="95"/>
  <c r="AO280" i="95"/>
  <c r="AO281" i="95"/>
  <c r="AO282" i="95"/>
  <c r="AO283" i="95"/>
  <c r="AO284" i="95"/>
  <c r="AO285" i="95"/>
  <c r="AO286" i="95"/>
  <c r="AO287" i="95"/>
  <c r="AO288" i="95"/>
  <c r="AO289" i="95"/>
  <c r="AO290" i="95"/>
  <c r="AO291" i="95"/>
  <c r="AO292" i="95"/>
  <c r="AO293" i="95"/>
  <c r="AO294" i="95"/>
  <c r="AO295" i="95"/>
  <c r="AO296" i="95"/>
  <c r="AO297" i="95"/>
  <c r="AO298" i="95"/>
  <c r="AO299" i="95"/>
  <c r="AO300" i="95"/>
  <c r="AO301" i="95"/>
  <c r="AO302" i="95"/>
  <c r="AO303" i="95"/>
  <c r="AO304" i="95"/>
  <c r="AO305" i="95"/>
  <c r="AO306" i="95"/>
  <c r="AO307" i="95"/>
  <c r="AO308" i="95"/>
  <c r="AO309" i="95"/>
  <c r="AO310" i="95"/>
  <c r="AO311" i="95"/>
  <c r="AO312" i="95"/>
  <c r="AO313" i="95"/>
  <c r="AO314" i="95"/>
  <c r="AO315" i="95"/>
  <c r="AO316" i="95"/>
  <c r="AO317" i="95"/>
  <c r="AO318" i="95"/>
  <c r="AO319" i="95"/>
  <c r="AO320" i="95"/>
  <c r="AO321" i="95"/>
  <c r="AO322" i="95"/>
  <c r="AO323" i="95"/>
  <c r="AO324" i="95"/>
  <c r="AO325" i="95"/>
  <c r="AO326" i="95"/>
  <c r="AO327" i="95"/>
  <c r="AO328" i="95"/>
  <c r="AO329" i="95"/>
  <c r="AO330" i="95"/>
  <c r="AO331" i="95"/>
  <c r="AO332" i="95"/>
  <c r="AO333" i="95"/>
  <c r="AO334" i="95"/>
  <c r="AO335" i="95"/>
  <c r="AO336" i="95"/>
  <c r="AO337" i="95"/>
  <c r="AO338" i="95"/>
  <c r="AO339" i="95"/>
  <c r="AO340" i="95"/>
  <c r="AO341" i="95"/>
  <c r="AO342" i="95"/>
  <c r="AO343" i="95"/>
  <c r="AO344" i="95"/>
  <c r="AO345" i="95"/>
  <c r="AO346" i="95"/>
  <c r="AO347" i="95"/>
  <c r="AO348" i="95"/>
  <c r="AO349" i="95"/>
  <c r="AO350" i="95"/>
  <c r="AO351" i="95"/>
  <c r="AO352" i="95"/>
  <c r="AO353" i="95"/>
  <c r="AO354" i="95"/>
  <c r="AO355" i="95"/>
  <c r="AO356" i="95"/>
  <c r="AO357" i="95"/>
  <c r="AO358" i="95"/>
  <c r="AO359" i="95"/>
  <c r="AO360" i="95"/>
  <c r="AO361" i="95"/>
  <c r="AO362" i="95"/>
  <c r="AO363" i="95"/>
  <c r="AO364" i="95"/>
  <c r="AO365" i="95"/>
  <c r="AO366" i="95"/>
  <c r="AO367" i="95"/>
  <c r="AO368" i="95"/>
  <c r="AO369" i="95"/>
  <c r="AO370" i="95"/>
  <c r="AO371" i="95"/>
  <c r="AO372" i="95"/>
  <c r="AO373" i="95"/>
  <c r="AO374" i="95"/>
  <c r="AO375" i="95"/>
  <c r="AO376" i="95"/>
  <c r="AO377" i="95"/>
  <c r="AO378" i="95"/>
  <c r="AO379" i="95"/>
  <c r="AO380" i="95"/>
  <c r="AO381" i="95"/>
  <c r="AO382" i="95"/>
  <c r="AO383" i="95"/>
  <c r="AO384" i="95"/>
  <c r="AO385" i="95"/>
  <c r="AO386" i="95"/>
  <c r="AO387" i="95"/>
  <c r="AO388" i="95"/>
  <c r="AO389" i="95"/>
  <c r="AO390" i="95"/>
  <c r="AO391" i="95"/>
  <c r="AO392" i="95"/>
  <c r="AO393" i="95"/>
  <c r="AO394" i="95"/>
  <c r="AO395" i="95"/>
  <c r="AO396" i="95"/>
  <c r="AO397" i="95"/>
  <c r="AO398" i="95"/>
  <c r="AO399" i="95"/>
  <c r="AO400" i="95"/>
  <c r="AO401" i="95"/>
  <c r="AO402" i="95"/>
  <c r="AO403" i="95"/>
  <c r="AO404" i="95"/>
  <c r="AO405" i="95"/>
  <c r="AO406" i="95"/>
  <c r="AO407" i="95"/>
  <c r="AO408" i="95"/>
  <c r="AO409" i="95"/>
  <c r="AO410" i="95"/>
  <c r="AO411" i="95"/>
  <c r="AO412" i="95"/>
  <c r="AO413" i="95"/>
  <c r="AO414" i="95"/>
  <c r="AO415" i="95"/>
  <c r="AO416" i="95"/>
  <c r="AO417" i="95"/>
  <c r="AO418" i="95"/>
  <c r="AO419" i="95"/>
  <c r="AO420" i="95"/>
  <c r="AO421" i="95"/>
  <c r="AO422" i="95"/>
  <c r="AO423" i="95"/>
  <c r="AO424" i="95"/>
  <c r="AO425" i="95"/>
  <c r="AO426" i="95"/>
  <c r="AO427" i="95"/>
  <c r="AO428" i="95"/>
  <c r="AO429" i="95"/>
  <c r="AO430" i="95"/>
  <c r="AO431" i="95"/>
  <c r="AO432" i="95"/>
  <c r="AO433" i="95"/>
  <c r="AO434" i="95"/>
  <c r="AO435" i="95"/>
  <c r="AO436" i="95"/>
  <c r="AO437" i="95"/>
  <c r="AO438" i="95"/>
  <c r="AO439" i="95"/>
  <c r="AO440" i="95"/>
  <c r="AO441" i="95"/>
  <c r="AO442" i="95"/>
  <c r="AO443" i="95"/>
  <c r="AO444" i="95"/>
  <c r="AO445" i="95"/>
  <c r="AO446" i="95"/>
  <c r="AO447" i="95"/>
  <c r="AO448" i="95"/>
  <c r="AO449" i="95"/>
  <c r="AO450" i="95"/>
  <c r="AO451" i="95"/>
  <c r="AO452" i="95"/>
  <c r="AO453" i="95"/>
  <c r="AO454" i="95"/>
  <c r="AO455" i="95"/>
  <c r="AO456" i="95"/>
  <c r="AO457" i="95"/>
  <c r="AO458" i="95"/>
  <c r="AO459" i="95"/>
  <c r="AO460" i="95"/>
  <c r="AO461" i="95"/>
  <c r="AO462" i="95"/>
  <c r="AO463" i="95"/>
  <c r="AO464" i="95"/>
  <c r="AO465" i="95"/>
  <c r="AO466" i="95"/>
  <c r="AO467" i="95"/>
  <c r="AO468" i="95"/>
  <c r="AO469" i="95"/>
  <c r="AO470" i="95"/>
  <c r="AO471" i="95"/>
  <c r="AO472" i="95"/>
  <c r="AO473" i="95"/>
  <c r="AO474" i="95"/>
  <c r="AO475" i="95"/>
  <c r="AO476" i="95"/>
  <c r="AO477" i="95"/>
  <c r="AO478" i="95"/>
  <c r="AO479" i="95"/>
  <c r="AO480" i="95"/>
  <c r="AO481" i="95"/>
  <c r="AO482" i="95"/>
  <c r="AO483" i="95"/>
  <c r="AO484" i="95"/>
  <c r="AO485" i="95"/>
  <c r="AO486" i="95"/>
  <c r="AO487" i="95"/>
  <c r="AO488" i="95"/>
  <c r="AO489" i="95"/>
  <c r="AO490" i="95"/>
  <c r="AO491" i="95"/>
  <c r="AO492" i="95"/>
  <c r="AO493" i="95"/>
  <c r="AO494" i="95"/>
  <c r="AO495" i="95"/>
  <c r="AO496" i="95"/>
  <c r="AO497" i="95"/>
  <c r="AO498" i="95"/>
  <c r="AO499" i="95"/>
  <c r="AO500" i="95"/>
  <c r="AO501" i="95"/>
  <c r="AO502" i="95"/>
  <c r="AO503" i="95"/>
  <c r="AO504" i="95"/>
  <c r="AO505" i="95"/>
  <c r="AO506" i="95"/>
  <c r="AO507" i="95"/>
  <c r="AO508" i="95"/>
  <c r="AO509" i="95"/>
  <c r="AO510" i="95"/>
  <c r="AO511" i="95"/>
  <c r="AO512" i="95"/>
  <c r="AO513" i="95"/>
  <c r="AO514" i="95"/>
  <c r="AO515" i="95"/>
  <c r="AO516" i="95"/>
  <c r="AO517" i="95"/>
  <c r="AO518" i="95"/>
  <c r="AO519" i="95"/>
  <c r="AO520" i="95"/>
  <c r="AO521" i="95"/>
  <c r="AO522" i="95"/>
  <c r="AO523" i="95"/>
  <c r="AO524" i="95"/>
  <c r="AO525" i="95"/>
  <c r="AO526" i="95"/>
  <c r="AO527" i="95"/>
  <c r="AO528" i="95"/>
  <c r="AO529" i="95"/>
  <c r="AO530" i="95"/>
  <c r="AO531" i="95"/>
  <c r="AO532" i="95"/>
  <c r="AO533" i="95"/>
  <c r="AO534" i="95"/>
  <c r="AO535" i="95"/>
  <c r="AO536" i="95"/>
  <c r="AO537" i="95"/>
  <c r="AO538" i="95"/>
  <c r="AO539" i="95"/>
  <c r="AO540" i="95"/>
  <c r="AO541" i="95"/>
  <c r="AO542" i="95"/>
  <c r="AO543" i="95"/>
  <c r="AO544" i="95"/>
  <c r="AO545" i="95"/>
  <c r="AO546" i="95"/>
  <c r="AO547" i="95"/>
  <c r="AO548" i="95"/>
  <c r="AO549" i="95"/>
  <c r="AO550" i="95"/>
  <c r="AO551" i="95"/>
  <c r="AO552" i="95"/>
  <c r="AO553" i="95"/>
  <c r="AO554" i="95"/>
  <c r="AO555" i="95"/>
  <c r="AO556" i="95"/>
  <c r="AO557" i="95"/>
  <c r="AO558" i="95"/>
  <c r="AO559" i="95"/>
  <c r="AO560" i="95"/>
  <c r="AO561" i="95"/>
  <c r="AO562" i="95"/>
  <c r="AO563" i="95"/>
  <c r="AO564" i="95"/>
  <c r="AO565" i="95"/>
  <c r="AO566" i="95"/>
  <c r="AO567" i="95"/>
  <c r="AO568" i="95"/>
  <c r="AO569" i="95"/>
  <c r="AO570" i="95"/>
  <c r="AO571" i="95"/>
  <c r="AO572" i="95"/>
  <c r="AO573" i="95"/>
  <c r="AO574" i="95"/>
  <c r="AO575" i="95"/>
  <c r="AO576" i="95"/>
  <c r="AO577" i="95"/>
  <c r="AO578" i="95"/>
  <c r="AO579" i="95"/>
  <c r="AO580" i="95"/>
  <c r="AO581" i="95"/>
  <c r="AO582" i="95"/>
  <c r="AO583" i="95"/>
  <c r="AO584" i="95"/>
  <c r="AO585" i="95"/>
  <c r="AO586" i="95"/>
  <c r="AO587" i="95"/>
  <c r="AO588" i="95"/>
  <c r="AO589" i="95"/>
  <c r="AO590" i="95"/>
  <c r="AO591" i="95"/>
  <c r="AO592" i="95"/>
  <c r="AO593" i="95"/>
  <c r="AO594" i="95"/>
  <c r="AO595" i="95"/>
  <c r="AO596" i="95"/>
  <c r="AO597" i="95"/>
  <c r="AO598" i="95"/>
  <c r="AO599" i="95"/>
  <c r="AO600" i="95"/>
  <c r="AO601" i="95"/>
  <c r="AO602" i="95"/>
  <c r="AO603" i="95"/>
  <c r="AO604" i="95"/>
  <c r="AO605" i="95"/>
  <c r="AO606" i="95"/>
  <c r="AO607" i="95"/>
  <c r="AO608" i="95"/>
  <c r="AO609" i="95"/>
  <c r="AO610" i="95"/>
  <c r="AO611" i="95"/>
  <c r="AO612" i="95"/>
  <c r="AO613" i="95"/>
  <c r="AO614" i="95"/>
  <c r="AO615" i="95"/>
  <c r="AO616" i="95"/>
  <c r="AO617" i="95"/>
  <c r="AO618" i="95"/>
  <c r="AO619" i="95"/>
  <c r="AO620" i="95"/>
  <c r="AO621" i="95"/>
  <c r="AO622" i="95"/>
  <c r="AO623" i="95"/>
  <c r="AO624" i="95"/>
  <c r="AO625" i="95"/>
  <c r="AO626" i="95"/>
  <c r="AO627" i="95"/>
  <c r="AO628" i="95"/>
  <c r="AO629" i="95"/>
  <c r="AO630" i="95"/>
  <c r="AO631" i="95"/>
  <c r="AO632" i="95"/>
  <c r="AO633" i="95"/>
  <c r="AO634" i="95"/>
  <c r="AO635" i="95"/>
  <c r="AO636" i="95"/>
  <c r="AO637" i="95"/>
  <c r="AO638" i="95"/>
  <c r="AO639" i="95"/>
  <c r="AO640" i="95"/>
  <c r="AO641" i="95"/>
  <c r="AO642" i="95"/>
  <c r="AO643" i="95"/>
  <c r="AO644" i="95"/>
  <c r="AO645" i="95"/>
  <c r="AO646" i="95"/>
  <c r="AO647" i="95"/>
  <c r="AO648" i="95"/>
  <c r="AO649" i="95"/>
  <c r="AO650" i="95"/>
  <c r="AO651" i="95"/>
  <c r="AO652" i="95"/>
  <c r="AO653" i="95"/>
  <c r="AO654" i="95"/>
  <c r="AO655" i="95"/>
  <c r="AO656" i="95"/>
  <c r="AO657" i="95"/>
  <c r="AO658" i="95"/>
  <c r="AO659" i="95"/>
  <c r="AO660" i="95"/>
  <c r="AO661" i="95"/>
  <c r="AO662" i="95"/>
  <c r="AO663" i="95"/>
  <c r="AO664" i="95"/>
  <c r="AO665" i="95"/>
  <c r="AO666" i="95"/>
  <c r="AO667" i="95"/>
  <c r="AO668" i="95"/>
  <c r="AO669" i="95"/>
  <c r="AO670" i="95"/>
  <c r="AO671" i="95"/>
  <c r="AO672" i="95"/>
  <c r="AO673" i="95"/>
  <c r="AO674" i="95"/>
  <c r="AO675" i="95"/>
  <c r="AO676" i="95"/>
  <c r="AO677" i="95"/>
  <c r="AO678" i="95"/>
  <c r="AO679" i="95"/>
  <c r="AO680" i="95"/>
  <c r="AO681" i="95"/>
  <c r="AO682" i="95"/>
  <c r="AO683" i="95"/>
  <c r="AO684" i="95"/>
  <c r="AO685" i="95"/>
  <c r="AO686" i="95"/>
  <c r="AO687" i="95"/>
  <c r="AO688" i="95"/>
  <c r="AO689" i="95"/>
  <c r="AO690" i="95"/>
  <c r="AO691" i="95"/>
  <c r="AO692" i="95"/>
  <c r="AO693" i="95"/>
  <c r="AO694" i="95"/>
  <c r="AO695" i="95"/>
  <c r="AO696" i="95"/>
  <c r="AO697" i="95"/>
  <c r="AO698" i="95"/>
  <c r="AO699" i="95"/>
  <c r="AO700" i="95"/>
  <c r="AO701" i="95"/>
  <c r="AO702" i="95"/>
  <c r="AO703" i="95"/>
  <c r="AO704" i="95"/>
  <c r="AO705" i="95"/>
  <c r="AO706" i="95"/>
  <c r="AO707" i="95"/>
  <c r="AO708" i="95"/>
  <c r="AO709" i="95"/>
  <c r="AO710" i="95"/>
  <c r="AO711" i="95"/>
  <c r="AO712" i="95"/>
  <c r="AO713" i="95"/>
  <c r="AO714" i="95"/>
  <c r="AO715" i="95"/>
  <c r="AO716" i="95"/>
  <c r="AO717" i="95"/>
  <c r="AO718" i="95"/>
  <c r="AO719" i="95"/>
  <c r="AO720" i="95"/>
  <c r="AO721" i="95"/>
  <c r="AO722" i="95"/>
  <c r="AO723" i="95"/>
  <c r="AO724" i="95"/>
  <c r="AO725" i="95"/>
  <c r="AO726" i="95"/>
  <c r="AO727" i="95"/>
  <c r="AO728" i="95"/>
  <c r="AO729" i="95"/>
  <c r="AO730" i="95"/>
  <c r="AO731" i="95"/>
  <c r="AO732" i="95"/>
  <c r="AO733" i="95"/>
  <c r="AO734" i="95"/>
  <c r="AO735" i="95"/>
  <c r="AO736" i="95"/>
  <c r="AO737" i="95"/>
  <c r="AO738" i="95"/>
  <c r="AO739" i="95"/>
  <c r="AO740" i="95"/>
  <c r="AO741" i="95"/>
  <c r="AO742" i="95"/>
  <c r="AO743" i="95"/>
  <c r="AO744" i="95"/>
  <c r="AO745" i="95"/>
  <c r="AO746" i="95"/>
  <c r="AO747" i="95"/>
  <c r="AO748" i="95"/>
  <c r="AO749" i="95"/>
  <c r="AO750" i="95"/>
  <c r="AO751" i="95"/>
  <c r="AO752" i="95"/>
  <c r="AO753" i="95"/>
  <c r="AO754" i="95"/>
  <c r="AO755" i="95"/>
  <c r="AO756" i="95"/>
  <c r="AO757" i="95"/>
  <c r="AO758" i="95"/>
  <c r="AO759" i="95"/>
  <c r="AO760" i="95"/>
  <c r="AO761" i="95"/>
  <c r="AO762" i="95"/>
  <c r="AO763" i="95"/>
  <c r="AO764" i="95"/>
  <c r="AO765" i="95"/>
  <c r="AO766" i="95"/>
  <c r="AO767" i="95"/>
  <c r="AO768" i="95"/>
  <c r="AO769" i="95"/>
  <c r="AO770" i="95"/>
  <c r="AO771" i="95"/>
  <c r="AO772" i="95"/>
  <c r="AO773" i="95"/>
  <c r="AO774" i="95"/>
  <c r="AO775" i="95"/>
  <c r="AO776" i="95"/>
  <c r="AO777" i="95"/>
  <c r="AO778" i="95"/>
  <c r="AO779" i="95"/>
  <c r="AO780" i="95"/>
  <c r="AO781" i="95"/>
  <c r="AO782" i="95"/>
  <c r="AO783" i="95"/>
  <c r="AO784" i="95"/>
  <c r="AO785" i="95"/>
  <c r="AO786" i="95"/>
  <c r="AO787" i="95"/>
  <c r="AO788" i="95"/>
  <c r="AO789" i="95"/>
  <c r="AO790" i="95"/>
  <c r="AO791" i="95"/>
  <c r="AO792" i="95"/>
  <c r="AO793" i="95"/>
  <c r="AO794" i="95"/>
  <c r="AO795" i="95"/>
  <c r="AO796" i="95"/>
  <c r="AO797" i="95"/>
  <c r="AO798" i="95"/>
  <c r="AO799" i="95"/>
  <c r="AO800" i="95"/>
  <c r="AO801" i="95"/>
  <c r="AO802" i="95"/>
  <c r="AO803" i="95"/>
  <c r="AO804" i="95"/>
  <c r="AO805" i="95"/>
  <c r="AO806" i="95"/>
  <c r="AO807" i="95"/>
  <c r="AO808" i="95"/>
  <c r="AO809" i="95"/>
  <c r="AO810" i="95"/>
  <c r="AO811" i="95"/>
  <c r="AO812" i="95"/>
  <c r="AO813" i="95"/>
  <c r="AO814" i="95"/>
  <c r="AO815" i="95"/>
  <c r="AO816" i="95"/>
  <c r="AO817" i="95"/>
  <c r="AO818" i="95"/>
  <c r="AO819" i="95"/>
  <c r="AO820" i="95"/>
  <c r="AO821" i="95"/>
  <c r="AO822" i="95"/>
  <c r="AO823" i="95"/>
  <c r="AO824" i="95"/>
  <c r="AO825" i="95"/>
  <c r="AO826" i="95"/>
  <c r="AO827" i="95"/>
  <c r="AO828" i="95"/>
  <c r="AO829" i="95"/>
  <c r="AO830" i="95"/>
  <c r="AO831" i="95"/>
  <c r="AO832" i="95"/>
  <c r="AO833" i="95"/>
  <c r="AO834" i="95"/>
  <c r="AO835" i="95"/>
  <c r="AO836" i="95"/>
  <c r="AO837" i="95"/>
  <c r="AO838" i="95"/>
  <c r="AO839" i="95"/>
  <c r="AO840" i="95"/>
  <c r="AO841" i="95"/>
  <c r="AO842" i="95"/>
  <c r="AO843" i="95"/>
  <c r="AO844" i="95"/>
  <c r="AO845" i="95"/>
  <c r="AO846" i="95"/>
  <c r="AO847" i="95"/>
  <c r="AO848" i="95"/>
  <c r="AO849" i="95"/>
  <c r="AO850" i="95"/>
  <c r="AO851" i="95"/>
  <c r="AO852" i="95"/>
  <c r="AO853" i="95"/>
  <c r="AO854" i="95"/>
  <c r="AO855" i="95"/>
  <c r="AO856" i="95"/>
  <c r="AO857" i="95"/>
  <c r="AO858" i="95"/>
  <c r="AO859" i="95"/>
  <c r="AO860" i="95"/>
  <c r="AO861" i="95"/>
  <c r="AO862" i="95"/>
  <c r="AO863" i="95"/>
  <c r="AO864" i="95"/>
  <c r="AO865" i="95"/>
  <c r="AO866" i="95"/>
  <c r="AO867" i="95"/>
  <c r="AO868" i="95"/>
  <c r="AO869" i="95"/>
  <c r="AO870" i="95"/>
  <c r="AO871" i="95"/>
  <c r="AO872" i="95"/>
  <c r="AO873" i="95"/>
  <c r="AO874" i="95"/>
  <c r="AO875" i="95"/>
  <c r="AO876" i="95"/>
  <c r="AO877" i="95"/>
  <c r="AO878" i="95"/>
  <c r="AO879" i="95"/>
  <c r="AO880" i="95"/>
  <c r="AO881" i="95"/>
  <c r="AO882" i="95"/>
  <c r="AO883" i="95"/>
  <c r="AO884" i="95"/>
  <c r="AO885" i="95"/>
  <c r="AO886" i="95"/>
  <c r="AO887" i="95"/>
  <c r="AO888" i="95"/>
  <c r="AO889" i="95"/>
  <c r="AO890" i="95"/>
  <c r="AO891" i="95"/>
  <c r="AO892" i="95"/>
  <c r="AO893" i="95"/>
  <c r="AO894" i="95"/>
  <c r="AO895" i="95"/>
  <c r="AO896" i="95"/>
  <c r="AO897" i="95"/>
  <c r="AO898" i="95"/>
  <c r="AO899" i="95"/>
  <c r="AO900" i="95"/>
  <c r="AO901" i="95"/>
  <c r="AO902" i="95"/>
  <c r="AO903" i="95"/>
  <c r="AO904" i="95"/>
  <c r="AO905" i="95"/>
  <c r="AO906" i="95"/>
  <c r="AO907" i="95"/>
  <c r="AO908" i="95"/>
  <c r="AO909" i="95"/>
  <c r="AO910" i="95"/>
  <c r="AO911" i="95"/>
  <c r="AO912" i="95"/>
  <c r="AO913" i="95"/>
  <c r="AO914" i="95"/>
  <c r="AO915" i="95"/>
  <c r="AO916" i="95"/>
  <c r="AO917" i="95"/>
  <c r="AO918" i="95"/>
  <c r="AO919" i="95"/>
  <c r="AO920" i="95"/>
  <c r="AO921" i="95"/>
  <c r="AO922" i="95"/>
  <c r="AO923" i="95"/>
  <c r="AO924" i="95"/>
  <c r="AO925" i="95"/>
  <c r="AO926" i="95"/>
  <c r="AO927" i="95"/>
  <c r="AO928" i="95"/>
  <c r="AO929" i="95"/>
  <c r="AO930" i="95"/>
  <c r="AO931" i="95"/>
  <c r="AO932" i="95"/>
  <c r="AO933" i="95"/>
  <c r="AO934" i="95"/>
  <c r="AO935" i="95"/>
  <c r="AO936" i="95"/>
  <c r="AO937" i="95"/>
  <c r="AO938" i="95"/>
  <c r="AO939" i="95"/>
  <c r="AO940" i="95"/>
  <c r="AO941" i="95"/>
  <c r="AO942" i="95"/>
  <c r="AO943" i="95"/>
  <c r="AO944" i="95"/>
  <c r="AO945" i="95"/>
  <c r="AO946" i="95"/>
  <c r="AO947" i="95"/>
  <c r="AO948" i="95"/>
  <c r="AO949" i="95"/>
  <c r="AO950" i="95"/>
  <c r="AO951" i="95"/>
  <c r="AO952" i="95"/>
  <c r="AO953" i="95"/>
  <c r="AO954" i="95"/>
  <c r="AO955" i="95"/>
  <c r="AO956" i="95"/>
  <c r="AO957" i="95"/>
  <c r="AO958" i="95"/>
  <c r="AO959" i="95"/>
  <c r="AO960" i="95"/>
  <c r="AO961" i="95"/>
  <c r="AO962" i="95"/>
  <c r="AO963" i="95"/>
  <c r="AO964" i="95"/>
  <c r="AO965" i="95"/>
  <c r="AO966" i="95"/>
  <c r="AO967" i="95"/>
  <c r="AO968" i="95"/>
  <c r="AO969" i="95"/>
  <c r="AO970" i="95"/>
  <c r="AO971" i="95"/>
  <c r="AO972" i="95"/>
  <c r="AO973" i="95"/>
  <c r="AO974" i="95"/>
  <c r="AO975" i="95"/>
  <c r="AO976" i="95"/>
  <c r="AO977" i="95"/>
  <c r="AO978" i="95"/>
  <c r="AO979" i="95"/>
  <c r="AO980" i="95"/>
  <c r="AO981" i="95"/>
  <c r="AO982" i="95"/>
  <c r="AO983" i="95"/>
  <c r="AO984" i="95"/>
  <c r="AO985" i="95"/>
  <c r="AO986" i="95"/>
  <c r="AO987" i="95"/>
  <c r="AO988" i="95"/>
  <c r="AO989" i="95"/>
  <c r="AO990" i="95"/>
  <c r="AO991" i="95"/>
  <c r="AO992" i="95"/>
  <c r="AO993" i="95"/>
  <c r="AO994" i="95"/>
  <c r="AO995" i="95"/>
  <c r="AO996" i="95"/>
  <c r="AO997" i="95"/>
  <c r="AO998" i="95"/>
  <c r="AO999" i="95"/>
  <c r="AO1000" i="95"/>
  <c r="AO1001" i="95"/>
  <c r="AO1002" i="95"/>
  <c r="AO1003" i="95"/>
  <c r="AO1004" i="95"/>
  <c r="AO1005" i="95"/>
  <c r="AO1006" i="95"/>
  <c r="AO1007" i="95"/>
  <c r="AO1008" i="95"/>
  <c r="AO1009" i="95"/>
  <c r="AO1010" i="95"/>
  <c r="AO1011" i="95"/>
  <c r="AO1012" i="95"/>
  <c r="AO1013" i="95"/>
  <c r="AO1014" i="95"/>
  <c r="AO1015" i="95"/>
  <c r="AO1016" i="95"/>
  <c r="AO1017" i="95"/>
  <c r="AO1018" i="95"/>
  <c r="AO1019" i="95"/>
  <c r="AO1020" i="95"/>
  <c r="AO1021" i="95"/>
  <c r="AO1022" i="95"/>
  <c r="AO1023" i="95"/>
  <c r="AO1024" i="95"/>
  <c r="AO1025" i="95"/>
  <c r="AO1026" i="95"/>
  <c r="AO1027" i="95"/>
  <c r="AO1028" i="95"/>
  <c r="AO1029" i="95"/>
  <c r="AO1030" i="95"/>
  <c r="AO1031" i="95"/>
  <c r="AO1032" i="95"/>
  <c r="AO1033" i="95"/>
  <c r="AO1034" i="95"/>
  <c r="AO1035" i="95"/>
  <c r="AO1036" i="95"/>
  <c r="AO1037" i="95"/>
  <c r="AO1038" i="95"/>
  <c r="AO1039" i="95"/>
  <c r="AO1040" i="95"/>
  <c r="AO1041" i="95"/>
  <c r="AO1042" i="95"/>
  <c r="AO1043" i="95"/>
  <c r="AO1044" i="95"/>
  <c r="AO1045" i="95"/>
  <c r="AO1046" i="95"/>
  <c r="AO1047" i="95"/>
  <c r="AO1048" i="95"/>
  <c r="AO1049" i="95"/>
  <c r="AO1050" i="95"/>
  <c r="AO1051" i="95"/>
  <c r="AO1052" i="95"/>
  <c r="AO1053" i="95"/>
  <c r="AO1054" i="95"/>
  <c r="AO1055" i="95"/>
  <c r="AO1056" i="95"/>
  <c r="AO1057" i="95"/>
  <c r="AO1058" i="95"/>
  <c r="AO1059" i="95"/>
  <c r="AO1060" i="95"/>
  <c r="AO1061" i="95"/>
  <c r="AO1062" i="95"/>
  <c r="AO1063" i="95"/>
  <c r="AO1064" i="95"/>
  <c r="AO1065" i="95"/>
  <c r="AO1066" i="95"/>
  <c r="AO1067" i="95"/>
  <c r="AO1068" i="95"/>
  <c r="AO1069" i="95"/>
  <c r="AO1070" i="95"/>
  <c r="AO1071" i="95"/>
  <c r="AO1072" i="95"/>
  <c r="AO1073" i="95"/>
  <c r="AO1074" i="95"/>
  <c r="AO1075" i="95"/>
  <c r="AO1076" i="95"/>
  <c r="AO1077" i="95"/>
  <c r="AO1078" i="95"/>
  <c r="AO1079" i="95"/>
  <c r="AO1080" i="95"/>
  <c r="AO1081" i="95"/>
  <c r="AO1082" i="95"/>
  <c r="AO1083" i="95"/>
  <c r="AO1084" i="95"/>
  <c r="AO1085" i="95"/>
  <c r="AO1086" i="95"/>
  <c r="AO1087" i="95"/>
  <c r="AO1088" i="95"/>
  <c r="AO1089" i="95"/>
  <c r="AO1090" i="95"/>
  <c r="AO1091" i="95"/>
  <c r="AO1092" i="95"/>
  <c r="AO1093" i="95"/>
  <c r="AO1094" i="95"/>
  <c r="AO1095" i="95"/>
  <c r="AO1096" i="95"/>
  <c r="AO1097" i="95"/>
  <c r="AO1098" i="95"/>
  <c r="AO1099" i="95"/>
  <c r="AO1100" i="95"/>
  <c r="AO1101" i="95"/>
  <c r="AO1102" i="95"/>
  <c r="AO1103" i="95"/>
  <c r="AO1104" i="95"/>
  <c r="AO1105" i="95"/>
  <c r="AO1106" i="95"/>
  <c r="AO1107" i="95"/>
  <c r="AO1108" i="95"/>
  <c r="AO1109" i="95"/>
  <c r="AO1110" i="95"/>
  <c r="AO1111" i="95"/>
  <c r="AO1112" i="95"/>
  <c r="AO1113" i="95"/>
  <c r="AO1114" i="95"/>
  <c r="AO1115" i="95"/>
  <c r="AO1116" i="95"/>
  <c r="AO1117" i="95"/>
  <c r="AO1118" i="95"/>
  <c r="AO1119" i="95"/>
  <c r="AO1120" i="95"/>
  <c r="AO1121" i="95"/>
  <c r="AO1122" i="95"/>
  <c r="AO1123" i="95"/>
  <c r="AO1124" i="95"/>
  <c r="AO1125" i="95"/>
  <c r="AO1126" i="95"/>
  <c r="AO1127" i="95"/>
  <c r="AO1128" i="95"/>
  <c r="AO1129" i="95"/>
  <c r="AO1130" i="95"/>
  <c r="AO1131" i="95"/>
  <c r="AO1132" i="95"/>
  <c r="AO1133" i="95"/>
  <c r="AO1134" i="95"/>
  <c r="AO1135" i="95"/>
  <c r="AO1136" i="95"/>
  <c r="AO1137" i="95"/>
  <c r="AO1138" i="95"/>
  <c r="AO1139" i="95"/>
  <c r="AO1140" i="95"/>
  <c r="AO1141" i="95"/>
  <c r="AO1142" i="95"/>
  <c r="AO1143" i="95"/>
  <c r="AO1144" i="95"/>
  <c r="AO1145" i="95"/>
  <c r="AO1146" i="95"/>
  <c r="AO1147" i="95"/>
  <c r="AO1148" i="95"/>
  <c r="AO1149" i="95"/>
  <c r="AO1150" i="95"/>
  <c r="AO1151" i="95"/>
  <c r="AO1152" i="95"/>
  <c r="AO1153" i="95"/>
  <c r="AO1154" i="95"/>
  <c r="AO1155" i="95"/>
  <c r="AO1156" i="95"/>
  <c r="AO1157" i="95"/>
  <c r="AO1158" i="95"/>
  <c r="AO1159" i="95"/>
  <c r="AO1160" i="95"/>
  <c r="AO1161" i="95"/>
  <c r="AO1162" i="95"/>
  <c r="AO1163" i="95"/>
  <c r="AO1164" i="95"/>
  <c r="AO1165" i="95"/>
  <c r="AO1166" i="95"/>
  <c r="AO1167" i="95"/>
  <c r="AO1168" i="95"/>
  <c r="AO1169" i="95"/>
  <c r="AO1170" i="95"/>
  <c r="AO1171" i="95"/>
  <c r="AO1172" i="95"/>
  <c r="AO1173" i="95"/>
  <c r="AO1174" i="95"/>
  <c r="AO1175" i="95"/>
  <c r="AO1176" i="95"/>
  <c r="AO1177" i="95"/>
  <c r="AO1178" i="95"/>
  <c r="AO1179" i="95"/>
  <c r="AO1180" i="95"/>
  <c r="AO1181" i="95"/>
  <c r="AO1182" i="95"/>
  <c r="AO1183" i="95"/>
  <c r="AO1184" i="95"/>
  <c r="AO1185" i="95"/>
  <c r="AO1186" i="95"/>
  <c r="AO1187" i="95"/>
  <c r="AO1188" i="95"/>
  <c r="AO1189" i="95"/>
  <c r="AO1190" i="95"/>
  <c r="AO1191" i="95"/>
  <c r="AO1192" i="95"/>
  <c r="AO1193" i="95"/>
  <c r="AO1194" i="95"/>
  <c r="AO1195" i="95"/>
  <c r="AO1196" i="95"/>
  <c r="AO1197" i="95"/>
  <c r="AO1198" i="95"/>
  <c r="AO1199" i="95"/>
  <c r="AO1200" i="95"/>
  <c r="AO1201" i="95"/>
  <c r="AO1202" i="95"/>
  <c r="AO1203" i="95"/>
  <c r="AO1204" i="95"/>
  <c r="AO1205" i="95"/>
  <c r="AO1206" i="95"/>
  <c r="AO1207" i="95"/>
  <c r="AO1208" i="95"/>
  <c r="AO1209" i="95"/>
  <c r="AO1210" i="95"/>
  <c r="AO1211" i="95"/>
  <c r="AO1212" i="95"/>
  <c r="AO1213" i="95"/>
  <c r="AO1214" i="95"/>
  <c r="AO1215" i="95"/>
  <c r="AO1216" i="95"/>
  <c r="AO1217" i="95"/>
  <c r="AO1218" i="95"/>
  <c r="AO1219" i="95"/>
  <c r="AO1220" i="95"/>
  <c r="AO1221" i="95"/>
  <c r="AO1222" i="95"/>
  <c r="AO1223" i="95"/>
  <c r="AO1224" i="95"/>
  <c r="AO1225" i="95"/>
  <c r="AO1226" i="95"/>
  <c r="AO1227" i="95"/>
  <c r="AO1228" i="95"/>
  <c r="AO1229" i="95"/>
  <c r="AO1230" i="95"/>
  <c r="AO1231" i="95"/>
  <c r="AO1232" i="95"/>
  <c r="AO1233" i="95"/>
  <c r="AO1234" i="95"/>
  <c r="AO1235" i="95"/>
  <c r="AO1236" i="95"/>
  <c r="AO1237" i="95"/>
  <c r="AO1238" i="95"/>
  <c r="AO1239" i="95"/>
  <c r="AO1240" i="95"/>
  <c r="AO1241" i="95"/>
  <c r="AO1242" i="95"/>
  <c r="AO1243" i="95"/>
  <c r="AO1244" i="95"/>
  <c r="AO1245" i="95"/>
  <c r="AO1246" i="95"/>
  <c r="AO1247" i="95"/>
  <c r="AO1248" i="95"/>
  <c r="AO1249" i="95"/>
  <c r="AO1250" i="95"/>
  <c r="AO1251" i="95"/>
  <c r="AO1252" i="95"/>
  <c r="AO1253" i="95"/>
  <c r="AO1254" i="95"/>
  <c r="AO1255" i="95"/>
  <c r="AO1256" i="95"/>
  <c r="AO1257" i="95"/>
  <c r="AO1258" i="95"/>
  <c r="AO1259" i="95"/>
  <c r="AO1260" i="95"/>
  <c r="AO1261" i="95"/>
  <c r="AO1262" i="95"/>
  <c r="AO1263" i="95"/>
  <c r="AO1264" i="95"/>
  <c r="AO1265" i="95"/>
  <c r="AO1266" i="95"/>
  <c r="AO1267" i="95"/>
  <c r="AO1268" i="95"/>
  <c r="AO1269" i="95"/>
  <c r="AO1270" i="95"/>
  <c r="AO1271" i="95"/>
  <c r="AO1272" i="95"/>
  <c r="AO1273" i="95"/>
  <c r="AO1274" i="95"/>
  <c r="AO1275" i="95"/>
  <c r="AO1276" i="95"/>
  <c r="AO1277" i="95"/>
  <c r="AO1278" i="95"/>
  <c r="AO1279" i="95"/>
  <c r="AO1280" i="95"/>
  <c r="AO1281" i="95"/>
  <c r="AO1282" i="95"/>
  <c r="AO1283" i="95"/>
  <c r="AO1284" i="95"/>
  <c r="AO1285" i="95"/>
  <c r="AO1286" i="95"/>
  <c r="AO1287" i="95"/>
  <c r="AO1288" i="95"/>
  <c r="AO1289" i="95"/>
  <c r="AO1290" i="95"/>
  <c r="AO1291" i="95"/>
  <c r="AO1292" i="95"/>
  <c r="AO1293" i="95"/>
  <c r="AO1294" i="95"/>
  <c r="AO1295" i="95"/>
  <c r="AO1296" i="95"/>
  <c r="AO1297" i="95"/>
  <c r="AO1298" i="95"/>
  <c r="AO1299" i="95"/>
  <c r="AO1300" i="95"/>
  <c r="AO1301" i="95"/>
  <c r="AO1302" i="95"/>
  <c r="AO1303" i="95"/>
  <c r="AO1304" i="95"/>
  <c r="AO1305" i="95"/>
  <c r="AO1306" i="95"/>
  <c r="AO1307" i="95"/>
  <c r="AO1308" i="95"/>
  <c r="AO1309" i="95"/>
  <c r="AO1310" i="95"/>
  <c r="AO1311" i="95"/>
  <c r="AO1312" i="95"/>
  <c r="AO1313" i="95"/>
  <c r="AO1314" i="95"/>
  <c r="AO1315" i="95"/>
  <c r="AO1316" i="95"/>
  <c r="AO1317" i="95"/>
  <c r="AO1318" i="95"/>
  <c r="AO1319" i="95"/>
  <c r="AO1320" i="95"/>
  <c r="AO1321" i="95"/>
  <c r="AO1322" i="95"/>
  <c r="AO1323" i="95"/>
  <c r="AO1324" i="95"/>
  <c r="AO1325" i="95"/>
  <c r="AO1326" i="95"/>
  <c r="AO1327" i="95"/>
  <c r="AO1328" i="95"/>
  <c r="AO1329" i="95"/>
  <c r="AO1330" i="95"/>
  <c r="AO1331" i="95"/>
  <c r="AO1332" i="95"/>
  <c r="AO1333" i="95"/>
  <c r="AO1334" i="95"/>
  <c r="AO1335" i="95"/>
  <c r="AO1336" i="95"/>
  <c r="AO1337" i="95"/>
  <c r="AO1338" i="95"/>
  <c r="AO1339" i="95"/>
  <c r="AO1340" i="95"/>
  <c r="AO1341" i="95"/>
  <c r="AO1342" i="95"/>
  <c r="AO1343" i="95"/>
  <c r="AO1344" i="95"/>
  <c r="AO1345" i="95"/>
  <c r="AO1346" i="95"/>
  <c r="AO1347" i="95"/>
  <c r="AO1348" i="95"/>
  <c r="AO1349" i="95"/>
  <c r="AO1350" i="95"/>
  <c r="AO1351" i="95"/>
  <c r="AO1352" i="95"/>
  <c r="AO1353" i="95"/>
  <c r="AO1354" i="95"/>
  <c r="AO1355" i="95"/>
  <c r="AO1356" i="95"/>
  <c r="AO1357" i="95"/>
  <c r="AO1358" i="95"/>
  <c r="AO1359" i="95"/>
  <c r="AO1360" i="95"/>
  <c r="AO1361" i="95"/>
  <c r="AO1362" i="95"/>
  <c r="AO1363" i="95"/>
  <c r="AO1364" i="95"/>
  <c r="AO1365" i="95"/>
  <c r="AO1366" i="95"/>
  <c r="AO1367" i="95"/>
  <c r="AO1368" i="95"/>
  <c r="AO1369" i="95"/>
  <c r="AO1370" i="95"/>
  <c r="AO1371" i="95"/>
  <c r="AO1372" i="95"/>
  <c r="AO1373" i="95"/>
  <c r="AO1374" i="95"/>
  <c r="AO1375" i="95"/>
  <c r="AO1376" i="95"/>
  <c r="AO1377" i="95"/>
  <c r="AO1378" i="95"/>
  <c r="AO1379" i="95"/>
  <c r="AO1380" i="95"/>
  <c r="AO1381" i="95"/>
  <c r="AO1382" i="95"/>
  <c r="AO1383" i="95"/>
  <c r="AO1384" i="95"/>
  <c r="AO1385" i="95"/>
  <c r="AO1386" i="95"/>
  <c r="AO1387" i="95"/>
  <c r="AO1388" i="95"/>
  <c r="AO1389" i="95"/>
  <c r="AO1390" i="95"/>
  <c r="AO1391" i="95"/>
  <c r="AO1392" i="95"/>
  <c r="AO1393" i="95"/>
  <c r="AO1394" i="95"/>
  <c r="AO1395" i="95"/>
  <c r="AO1396" i="95"/>
  <c r="AO1397" i="95"/>
  <c r="AO1398" i="95"/>
  <c r="AO1399" i="95"/>
  <c r="AO1400" i="95"/>
  <c r="AO1401" i="95"/>
  <c r="AO1402" i="95"/>
  <c r="AO1403" i="95"/>
  <c r="AO1404" i="95"/>
  <c r="AO1405" i="95"/>
  <c r="AO1406" i="95"/>
  <c r="AO1407" i="95"/>
  <c r="AO1408" i="95"/>
  <c r="AO1409" i="95"/>
  <c r="AO1410" i="95"/>
  <c r="AO1411" i="95"/>
  <c r="AO1412" i="95"/>
  <c r="AO1413" i="95"/>
  <c r="AO1414" i="95"/>
  <c r="AO1415" i="95"/>
  <c r="AO1416" i="95"/>
  <c r="AO1417" i="95"/>
  <c r="AO1418" i="95"/>
  <c r="AO1419" i="95"/>
  <c r="AO1420" i="95"/>
  <c r="AO1421" i="95"/>
  <c r="AO1422" i="95"/>
  <c r="AO1423" i="95"/>
  <c r="AO1424" i="95"/>
  <c r="AO1425" i="95"/>
  <c r="AO1426" i="95"/>
  <c r="AO1427" i="95"/>
  <c r="AO1428" i="95"/>
  <c r="AO1429" i="95"/>
  <c r="AO1430" i="95"/>
  <c r="AO1431" i="95"/>
  <c r="AO1432" i="95"/>
  <c r="AO1433" i="95"/>
  <c r="AO1434" i="95"/>
  <c r="AO1435" i="95"/>
  <c r="AO1436" i="95"/>
  <c r="AO1437" i="95"/>
  <c r="AO1438" i="95"/>
  <c r="AO1439" i="95"/>
  <c r="AO1440" i="95"/>
  <c r="AO1441" i="95"/>
  <c r="AO1442" i="95"/>
  <c r="AO1443" i="95"/>
  <c r="AO1444" i="95"/>
  <c r="AO1445" i="95"/>
  <c r="AO1446" i="95"/>
  <c r="AO1447" i="95"/>
  <c r="AO1448" i="95"/>
  <c r="AO1449" i="95"/>
  <c r="AO1450" i="95"/>
  <c r="AO1451" i="95"/>
  <c r="AO1452" i="95"/>
  <c r="AO1453" i="95"/>
  <c r="AO1454" i="95"/>
  <c r="AO1455" i="95"/>
  <c r="AO1456" i="95"/>
  <c r="AO1457" i="95"/>
  <c r="AO1458" i="95"/>
  <c r="AO1459" i="95"/>
  <c r="AO1460" i="95"/>
  <c r="AO1461" i="95"/>
  <c r="AO1462" i="95"/>
  <c r="AO1463" i="95"/>
  <c r="AO1464" i="95"/>
  <c r="AO1465" i="95"/>
  <c r="AO1466" i="95"/>
  <c r="AO1467" i="95"/>
  <c r="AO1468" i="95"/>
  <c r="AO1469" i="95"/>
  <c r="AO1470" i="95"/>
  <c r="AO1471" i="95"/>
  <c r="AO1472" i="95"/>
  <c r="AO1473" i="95"/>
  <c r="AO1474" i="95"/>
  <c r="AO1475" i="95"/>
  <c r="AO1476" i="95"/>
  <c r="AO1477" i="95"/>
  <c r="AO1478" i="95"/>
  <c r="AO1479" i="95"/>
  <c r="AO1480" i="95"/>
  <c r="AO1481" i="95"/>
  <c r="AO1482" i="95"/>
  <c r="AO1483" i="95"/>
  <c r="AO1484" i="95"/>
  <c r="AO1485" i="95"/>
  <c r="AO1486" i="95"/>
  <c r="AO1487" i="95"/>
  <c r="AO1488" i="95"/>
  <c r="AO1489" i="95"/>
  <c r="AO1490" i="95"/>
  <c r="AO1491" i="95"/>
  <c r="AO1492" i="95"/>
  <c r="AO1493" i="95"/>
  <c r="AO1494" i="95"/>
  <c r="AO1495" i="95"/>
  <c r="AO1496" i="95"/>
  <c r="AO1497" i="95"/>
  <c r="AO1498" i="95"/>
  <c r="AO1499" i="95"/>
  <c r="AO1500" i="95"/>
  <c r="AO1501" i="95"/>
  <c r="AO1502" i="95"/>
  <c r="AO1503" i="95"/>
  <c r="AO1504" i="95"/>
  <c r="AO1505" i="95"/>
  <c r="AO1506" i="95"/>
  <c r="AO1507" i="95"/>
  <c r="AO1508" i="95"/>
  <c r="AO1509" i="95"/>
  <c r="AO1510" i="95"/>
  <c r="AO1511" i="95"/>
  <c r="AO1512" i="95"/>
  <c r="AO1513" i="95"/>
  <c r="AO1514" i="95"/>
  <c r="AO1515" i="95"/>
  <c r="AO1516" i="95"/>
  <c r="AO1517" i="95"/>
  <c r="AO1518" i="95"/>
  <c r="AO1519" i="95"/>
  <c r="AO1520" i="95"/>
  <c r="AO1521" i="95"/>
  <c r="AO1522" i="95"/>
  <c r="AO1523" i="95"/>
  <c r="AO1524" i="95"/>
  <c r="AO1525" i="95"/>
  <c r="AO1526" i="95"/>
  <c r="AO1527" i="95"/>
  <c r="AO1528" i="95"/>
  <c r="AO1529" i="95"/>
  <c r="AO1530" i="95"/>
  <c r="AO1531" i="95"/>
  <c r="AO1532" i="95"/>
  <c r="AO1533" i="95"/>
  <c r="AO1534" i="95"/>
  <c r="AO1535" i="95"/>
  <c r="AO1536" i="95"/>
  <c r="AO1537" i="95"/>
  <c r="AO1538" i="95"/>
  <c r="AO1539" i="95"/>
  <c r="AO1540" i="95"/>
  <c r="AO1541" i="95"/>
  <c r="AO1542" i="95"/>
  <c r="AO1543" i="95"/>
  <c r="AO1544" i="95"/>
  <c r="AO1545" i="95"/>
  <c r="AO1546" i="95"/>
  <c r="AO1547" i="95"/>
  <c r="AO1548" i="95"/>
  <c r="AO1549" i="95"/>
  <c r="AO1550" i="95"/>
  <c r="AO1551" i="95"/>
  <c r="AO1552" i="95"/>
  <c r="AO1553" i="95"/>
  <c r="AO1554" i="95"/>
  <c r="AO1555" i="95"/>
  <c r="AO1556" i="95"/>
  <c r="AO1557" i="95"/>
  <c r="AO1558" i="95"/>
  <c r="AO1559" i="95"/>
  <c r="AO1560" i="95"/>
  <c r="AO1561" i="95"/>
  <c r="AO1562" i="95"/>
  <c r="AO1563" i="95"/>
  <c r="AO1564" i="95"/>
  <c r="AO1565" i="95"/>
  <c r="AO1566" i="95"/>
  <c r="AO1567" i="95"/>
  <c r="AO1568" i="95"/>
  <c r="AO1569" i="95"/>
  <c r="AO1570" i="95"/>
  <c r="AO1571" i="95"/>
  <c r="AO1572" i="95"/>
  <c r="AO1573" i="95"/>
  <c r="AO1574" i="95"/>
  <c r="AO1575" i="95"/>
  <c r="AO1576" i="95"/>
  <c r="AO1577" i="95"/>
  <c r="AO1578" i="95"/>
  <c r="AO1579" i="95"/>
  <c r="AO1580" i="95"/>
  <c r="AO1581" i="95"/>
  <c r="AO1582" i="95"/>
  <c r="AO1583" i="95"/>
  <c r="AO1584" i="95"/>
  <c r="AO1585" i="95"/>
  <c r="AO1586" i="95"/>
  <c r="AO1587" i="95"/>
  <c r="AO1588" i="95"/>
  <c r="AO1589" i="95"/>
  <c r="AO1590" i="95"/>
  <c r="AO1591" i="95"/>
  <c r="AO1592" i="95"/>
  <c r="AO1593" i="95"/>
  <c r="AO1594" i="95"/>
  <c r="AO1595" i="95"/>
  <c r="AO1596" i="95"/>
  <c r="AO1597" i="95"/>
  <c r="AO1598" i="95"/>
  <c r="AO1599" i="95"/>
  <c r="AO1600" i="95"/>
  <c r="AO1601" i="95"/>
  <c r="AO1602" i="95"/>
  <c r="AO1603" i="95"/>
  <c r="AO1604" i="95"/>
  <c r="AO1605" i="95"/>
  <c r="AO1606" i="95"/>
  <c r="AO1607" i="95"/>
  <c r="AO1608" i="95"/>
  <c r="AO1609" i="95"/>
  <c r="AO1610" i="95"/>
  <c r="AO1611" i="95"/>
  <c r="AO1612" i="95"/>
  <c r="AO1613" i="95"/>
  <c r="AO1614" i="95"/>
  <c r="AO1615" i="95"/>
  <c r="AO1616" i="95"/>
  <c r="AO1617" i="95"/>
  <c r="AO1618" i="95"/>
  <c r="AO1619" i="95"/>
  <c r="AO1620" i="95"/>
  <c r="AO1621" i="95"/>
  <c r="AO1622" i="95"/>
  <c r="AO1623" i="95"/>
  <c r="AO1624" i="95"/>
  <c r="AO1625" i="95"/>
  <c r="AO1626" i="95"/>
  <c r="AO1627" i="95"/>
  <c r="AO1628" i="95"/>
  <c r="AO1629" i="95"/>
  <c r="AO1630" i="95"/>
  <c r="AO1631" i="95"/>
  <c r="AO1632" i="95"/>
  <c r="AO1633" i="95"/>
  <c r="AO1634" i="95"/>
  <c r="AO1635" i="95"/>
  <c r="AO1636" i="95"/>
  <c r="AO1637" i="95"/>
  <c r="AO1638" i="95"/>
  <c r="AO1639" i="95"/>
  <c r="AO1640" i="95"/>
  <c r="AO1641" i="95"/>
  <c r="AO1642" i="95"/>
  <c r="AO1643" i="95"/>
  <c r="AO1644" i="95"/>
  <c r="AO1645" i="95"/>
  <c r="AO1646" i="95"/>
  <c r="AO1647" i="95"/>
  <c r="AO1648" i="95"/>
  <c r="AO1649" i="95"/>
  <c r="AO1650" i="95"/>
  <c r="AO1651" i="95"/>
  <c r="AO1652" i="95"/>
  <c r="AO1653" i="95"/>
  <c r="AO1654" i="95"/>
  <c r="AO1655" i="95"/>
  <c r="AO1656" i="95"/>
  <c r="AO1657" i="95"/>
  <c r="AO1658" i="95"/>
  <c r="AO1659" i="95"/>
  <c r="AO1660" i="95"/>
  <c r="AO1661" i="95"/>
  <c r="AO1662" i="95"/>
  <c r="AO1663" i="95"/>
  <c r="AO1664" i="95"/>
  <c r="AO1665" i="95"/>
  <c r="AO1666" i="95"/>
  <c r="AO1667" i="95"/>
  <c r="AO1668" i="95"/>
  <c r="AO1669" i="95"/>
  <c r="AO1670" i="95"/>
  <c r="AO1671" i="95"/>
  <c r="AO1672" i="95"/>
  <c r="AO1673" i="95"/>
  <c r="AO1674" i="95"/>
  <c r="AO1675" i="95"/>
  <c r="AO1676" i="95"/>
  <c r="AO1677" i="95"/>
  <c r="AO1678" i="95"/>
  <c r="AO1679" i="95"/>
  <c r="AO1680" i="95"/>
  <c r="AO1681" i="95"/>
  <c r="AO1682" i="95"/>
  <c r="AO1683" i="95"/>
  <c r="AO1684" i="95"/>
  <c r="AO1685" i="95"/>
  <c r="AO1686" i="95"/>
  <c r="AO1687" i="95"/>
  <c r="AO1688" i="95"/>
  <c r="AO1689" i="95"/>
  <c r="AO1690" i="95"/>
  <c r="AO1691" i="95"/>
  <c r="AO1692" i="95"/>
  <c r="AO1693" i="95"/>
  <c r="AO1694" i="95"/>
  <c r="AO1695" i="95"/>
  <c r="AO1696" i="95"/>
  <c r="AO1697" i="95"/>
  <c r="AO1698" i="95"/>
  <c r="AO1699" i="95"/>
  <c r="AO1700" i="95"/>
  <c r="AO1701" i="95"/>
  <c r="AO1702" i="95"/>
  <c r="AO1703" i="95"/>
  <c r="AO1704" i="95"/>
  <c r="AO1705" i="95"/>
  <c r="AO1706" i="95"/>
  <c r="AO1707" i="95"/>
  <c r="AO1708" i="95"/>
  <c r="AO1709" i="95"/>
  <c r="AO1710" i="95"/>
  <c r="AO1711" i="95"/>
  <c r="AO1712" i="95"/>
  <c r="AO1713" i="95"/>
  <c r="AO1714" i="95"/>
  <c r="AO1715" i="95"/>
  <c r="AO1716" i="95"/>
  <c r="AO1717" i="95"/>
  <c r="AO1718" i="95"/>
  <c r="AO1719" i="95"/>
  <c r="AO1720" i="95"/>
  <c r="AO1721" i="95"/>
  <c r="AO1722" i="95"/>
  <c r="AO1723" i="95"/>
  <c r="AO1724" i="95"/>
  <c r="AO1725" i="95"/>
  <c r="AO1726" i="95"/>
  <c r="AO1727" i="95"/>
  <c r="AO1728" i="95"/>
  <c r="AO1729" i="95"/>
  <c r="AO1730" i="95"/>
  <c r="AO1731" i="95"/>
  <c r="AO1732" i="95"/>
  <c r="AO1733" i="95"/>
  <c r="AO1734" i="95"/>
  <c r="AO1735" i="95"/>
  <c r="AO1736" i="95"/>
  <c r="AO1737" i="95"/>
  <c r="AO1738" i="95"/>
  <c r="AO1739" i="95"/>
  <c r="AO1740" i="95"/>
  <c r="AO1741" i="95"/>
  <c r="AO1742" i="95"/>
  <c r="AO1743" i="95"/>
  <c r="AO1744" i="95"/>
  <c r="AO1745" i="95"/>
  <c r="AO1746" i="95"/>
  <c r="AO1747" i="95"/>
  <c r="AO1748" i="95"/>
  <c r="AO1749" i="95"/>
  <c r="AO1750" i="95"/>
  <c r="AO1751" i="95"/>
  <c r="AO1752" i="95"/>
  <c r="AO1753" i="95"/>
  <c r="AO1754" i="95"/>
  <c r="AO1755" i="95"/>
  <c r="AO1756" i="95"/>
  <c r="AO1757" i="95"/>
  <c r="AO1758" i="95"/>
  <c r="AO1759" i="95"/>
  <c r="AO1760" i="95"/>
  <c r="AO1761" i="95"/>
  <c r="AO1762" i="95"/>
  <c r="AO1763" i="95"/>
  <c r="AO1764" i="95"/>
  <c r="AO1765" i="95"/>
  <c r="AO1766" i="95"/>
  <c r="AO1767" i="95"/>
  <c r="AO1768" i="95"/>
  <c r="AO1769" i="95"/>
  <c r="AO1770" i="95"/>
  <c r="AO1771" i="95"/>
  <c r="AO1772" i="95"/>
  <c r="AO1773" i="95"/>
  <c r="AO1774" i="95"/>
  <c r="AO1775" i="95"/>
  <c r="AO1776" i="95"/>
  <c r="AO1777" i="95"/>
  <c r="AO1778" i="95"/>
  <c r="AO1779" i="95"/>
  <c r="AO1780" i="95"/>
  <c r="AO1781" i="95"/>
  <c r="AO1782" i="95"/>
  <c r="AO1783" i="95"/>
  <c r="AO1784" i="95"/>
  <c r="AO1785" i="95"/>
  <c r="AO1786" i="95"/>
  <c r="AO1787" i="95"/>
  <c r="AO1788" i="95"/>
  <c r="AO1789" i="95"/>
  <c r="AO1790" i="95"/>
  <c r="AO1791" i="95"/>
  <c r="AO1792" i="95"/>
  <c r="AO1793" i="95"/>
  <c r="AO1794" i="95"/>
  <c r="AO1795" i="95"/>
  <c r="AO1796" i="95"/>
  <c r="AO1797" i="95"/>
  <c r="AO1798" i="95"/>
  <c r="AO1799" i="95"/>
  <c r="AO1800" i="95"/>
  <c r="AO1801" i="95"/>
  <c r="AO1802" i="95"/>
  <c r="AO1803" i="95"/>
  <c r="AO1804" i="95"/>
  <c r="AO1805" i="95"/>
  <c r="AO1806" i="95"/>
  <c r="AO1807" i="95"/>
  <c r="AO1808" i="95"/>
  <c r="AO1809" i="95"/>
  <c r="AO1810" i="95"/>
  <c r="AO1811" i="95"/>
  <c r="AO1812" i="95"/>
  <c r="AO1813" i="95"/>
  <c r="AO1814" i="95"/>
  <c r="AO1815" i="95"/>
  <c r="AO1816" i="95"/>
  <c r="AO1817" i="95"/>
  <c r="AO1818" i="95"/>
  <c r="AO1819" i="95"/>
  <c r="AO1820" i="95"/>
  <c r="AO1821" i="95"/>
  <c r="AO1822" i="95"/>
  <c r="AO1823" i="95"/>
  <c r="AO1824" i="95"/>
  <c r="AO1825" i="95"/>
  <c r="AO1826" i="95"/>
  <c r="AO1827" i="95"/>
  <c r="AO1828" i="95"/>
  <c r="AO1829" i="95"/>
  <c r="AO1830" i="95"/>
  <c r="AO1831" i="95"/>
  <c r="AO1832" i="95"/>
  <c r="AO1833" i="95"/>
  <c r="AO1834" i="95"/>
  <c r="AO1835" i="95"/>
  <c r="AO1836" i="95"/>
  <c r="AO1837" i="95"/>
  <c r="AO1838" i="95"/>
  <c r="AO1839" i="95"/>
  <c r="AO1840" i="95"/>
  <c r="AO1841" i="95"/>
  <c r="AO1842" i="95"/>
  <c r="AO1843" i="95"/>
  <c r="AO1844" i="95"/>
  <c r="AO1845" i="95"/>
  <c r="AO1846" i="95"/>
  <c r="AO1847" i="95"/>
  <c r="AO1848" i="95"/>
  <c r="AO1849" i="95"/>
  <c r="AO1850" i="95"/>
  <c r="AO1851" i="95"/>
  <c r="AO1852" i="95"/>
  <c r="AO1853" i="95"/>
  <c r="AO1854" i="95"/>
  <c r="AO1855" i="95"/>
  <c r="AO1856" i="95"/>
  <c r="AO1857" i="95"/>
  <c r="AO1858" i="95"/>
  <c r="AO1859" i="95"/>
  <c r="AO1860" i="95"/>
  <c r="AO1861" i="95"/>
  <c r="AO1862" i="95"/>
  <c r="AO1863" i="95"/>
  <c r="AO1864" i="95"/>
  <c r="AO1865" i="95"/>
  <c r="AO1866" i="95"/>
  <c r="AO1867" i="95"/>
  <c r="AO1868" i="95"/>
  <c r="AO1869" i="95"/>
  <c r="AO1870" i="95"/>
  <c r="AO1871" i="95"/>
  <c r="AO1872" i="95"/>
  <c r="AO1873" i="95"/>
  <c r="AO1874" i="95"/>
  <c r="AO1875" i="95"/>
  <c r="AO1876" i="95"/>
  <c r="AO1877" i="95"/>
  <c r="AO1878" i="95"/>
  <c r="AO1879" i="95"/>
  <c r="AO1880" i="95"/>
  <c r="AO1881" i="95"/>
  <c r="AO1882" i="95"/>
  <c r="AO1883" i="95"/>
  <c r="AO1884" i="95"/>
  <c r="AO1885" i="95"/>
  <c r="AO1886" i="95"/>
  <c r="AO1887" i="95"/>
  <c r="AO1888" i="95"/>
  <c r="AO1889" i="95"/>
  <c r="AO1890" i="95"/>
  <c r="AO1891" i="95"/>
  <c r="AO1892" i="95"/>
  <c r="AO1893" i="95"/>
  <c r="AO1894" i="95"/>
  <c r="AO1895" i="95"/>
  <c r="AO1896" i="95"/>
  <c r="AO1897" i="95"/>
  <c r="AO1898" i="95"/>
  <c r="AO1899" i="95"/>
  <c r="AO1900" i="95"/>
  <c r="AO1901" i="95"/>
  <c r="AO1902" i="95"/>
  <c r="AO1903" i="95"/>
  <c r="AO1904" i="95"/>
  <c r="AO1905" i="95"/>
  <c r="AO1906" i="95"/>
  <c r="AO1907" i="95"/>
  <c r="AO1908" i="95"/>
  <c r="AO1909" i="95"/>
  <c r="AO1910" i="95"/>
  <c r="AO1911" i="95"/>
  <c r="AO1912" i="95"/>
  <c r="AO1913" i="95"/>
  <c r="AO1914" i="95"/>
  <c r="AO1915" i="95"/>
  <c r="AO1916" i="95"/>
  <c r="AO1917" i="95"/>
  <c r="AO1918" i="95"/>
  <c r="AO1919" i="95"/>
  <c r="AO1920" i="95"/>
  <c r="AO1921" i="95"/>
  <c r="AO1922" i="95"/>
  <c r="AO1923" i="95"/>
  <c r="AO1924" i="95"/>
  <c r="AO1925" i="95"/>
  <c r="AO1926" i="95"/>
  <c r="AO1927" i="95"/>
  <c r="AO1928" i="95"/>
  <c r="AO1929" i="95"/>
  <c r="AO1930" i="95"/>
  <c r="AO1931" i="95"/>
  <c r="AO1932" i="95"/>
  <c r="AO1933" i="95"/>
  <c r="AO1934" i="95"/>
  <c r="AO1935" i="95"/>
  <c r="AO1936" i="95"/>
  <c r="AO1937" i="95"/>
  <c r="AO1938" i="95"/>
  <c r="AO1939" i="95"/>
  <c r="AO1940" i="95"/>
  <c r="AO1941" i="95"/>
  <c r="AO1942" i="95"/>
  <c r="AO1943" i="95"/>
  <c r="AO1944" i="95"/>
  <c r="AO1945" i="95"/>
  <c r="AO1946" i="95"/>
  <c r="AO1947" i="95"/>
  <c r="AO1948" i="95"/>
  <c r="AO1949" i="95"/>
  <c r="AO1950" i="95"/>
  <c r="AO1951" i="95"/>
  <c r="AO1952" i="95"/>
  <c r="AO1953" i="95"/>
  <c r="AO1954" i="95"/>
  <c r="AO1955" i="95"/>
  <c r="AO1956" i="95"/>
  <c r="AO1957" i="95"/>
  <c r="AO1958" i="95"/>
  <c r="AO1959" i="95"/>
  <c r="AO1960" i="95"/>
  <c r="AO1961" i="95"/>
  <c r="AO1962" i="95"/>
  <c r="AO1963" i="95"/>
  <c r="AO1964" i="95"/>
  <c r="AO1965" i="95"/>
  <c r="AO1966" i="95"/>
  <c r="AO1967" i="95"/>
  <c r="AO1968" i="95"/>
  <c r="AO1969" i="95"/>
  <c r="AO1970" i="95"/>
  <c r="AO1971" i="95"/>
  <c r="AO1972" i="95"/>
  <c r="AO1973" i="95"/>
  <c r="AO1974" i="95"/>
  <c r="AO1975" i="95"/>
  <c r="AO1976" i="95"/>
  <c r="AO1977" i="95"/>
  <c r="AO1978" i="95"/>
  <c r="AO1979" i="95"/>
  <c r="AO1980" i="95"/>
  <c r="AO1981" i="95"/>
  <c r="AO1982" i="95"/>
  <c r="AO1983" i="95"/>
  <c r="AO1984" i="95"/>
  <c r="AO1985" i="95"/>
  <c r="AO1986" i="95"/>
  <c r="AO1987" i="95"/>
  <c r="AO1988" i="95"/>
  <c r="AO1989" i="95"/>
  <c r="AO1990" i="95"/>
  <c r="AO1991" i="95"/>
  <c r="AO1992" i="95"/>
  <c r="AO1993" i="95"/>
  <c r="AO1994" i="95"/>
  <c r="AO1995" i="95"/>
  <c r="AO1996" i="95"/>
  <c r="AO1997" i="95"/>
  <c r="AO1998" i="95"/>
  <c r="AO1999" i="95"/>
  <c r="AO2000" i="95"/>
  <c r="AO2001" i="95"/>
  <c r="AO2002" i="95"/>
  <c r="AO2003" i="95"/>
  <c r="AO2004" i="95"/>
  <c r="AO2005" i="95"/>
  <c r="AO2006" i="95"/>
  <c r="AO2007" i="95"/>
  <c r="AO2008" i="95"/>
  <c r="AO2009" i="95"/>
  <c r="AO2010" i="95"/>
  <c r="AO2011" i="95"/>
  <c r="AO2012" i="95"/>
  <c r="AO2013" i="95"/>
  <c r="AO2014" i="95"/>
  <c r="AO2015" i="95"/>
  <c r="AO2016" i="95"/>
  <c r="AO2017" i="95"/>
  <c r="AO2018" i="95"/>
  <c r="AO2019" i="95"/>
  <c r="AO2020" i="95"/>
  <c r="AO2021" i="95"/>
  <c r="AO2022" i="95"/>
  <c r="AO2023" i="95"/>
  <c r="AO2024" i="95"/>
  <c r="AO2025" i="95"/>
  <c r="AO2026" i="95"/>
  <c r="AO2027" i="95"/>
  <c r="AO2028" i="95"/>
  <c r="AO2029" i="95"/>
  <c r="AO2030" i="95"/>
  <c r="AO2031" i="95"/>
  <c r="AO2032" i="95"/>
  <c r="AO2033" i="95"/>
  <c r="AO2034" i="95"/>
  <c r="AO2035" i="95"/>
  <c r="AO2036" i="95"/>
  <c r="AO2037" i="95"/>
  <c r="AO2038" i="95"/>
  <c r="AO2039" i="95"/>
  <c r="AO2040" i="95"/>
  <c r="AO2041" i="95"/>
  <c r="AO2042" i="95"/>
  <c r="AO2043" i="95"/>
  <c r="AO2044" i="95"/>
  <c r="AO2045" i="95"/>
  <c r="AO2046" i="95"/>
  <c r="AO2047" i="95"/>
  <c r="AO2048" i="95"/>
  <c r="AO2049" i="95"/>
  <c r="AO2050" i="95"/>
  <c r="AO2051" i="95"/>
  <c r="AO2052" i="95"/>
  <c r="AO2053" i="95"/>
  <c r="AO2054" i="95"/>
  <c r="AO2055" i="95"/>
  <c r="AO2056" i="95"/>
  <c r="AO2057" i="95"/>
  <c r="AO2058" i="95"/>
  <c r="AO2059" i="95"/>
  <c r="AO2060" i="95"/>
  <c r="AO2061" i="95"/>
  <c r="AO2062" i="95"/>
  <c r="AO2063" i="95"/>
  <c r="AO2064" i="95"/>
  <c r="AO2065" i="95"/>
  <c r="AO2066" i="95"/>
  <c r="AO2067" i="95"/>
  <c r="AO2068" i="95"/>
  <c r="AO2069" i="95"/>
  <c r="AO2070" i="95"/>
  <c r="AO2071" i="95"/>
  <c r="AO2072" i="95"/>
  <c r="AO2073" i="95"/>
  <c r="AO2074" i="95"/>
  <c r="AO2075" i="95"/>
  <c r="AO2076" i="95"/>
  <c r="AO2077" i="95"/>
  <c r="AO2078" i="95"/>
  <c r="AO2079" i="95"/>
  <c r="AO2080" i="95"/>
  <c r="AO2081" i="95"/>
  <c r="AO2082" i="95"/>
  <c r="AO2083" i="95"/>
  <c r="AO2084" i="95"/>
  <c r="AO2085" i="95"/>
  <c r="AO2086" i="95"/>
  <c r="AO2087" i="95"/>
  <c r="AO2088" i="95"/>
  <c r="AO2089" i="95"/>
  <c r="AO2090" i="95"/>
  <c r="AO2091" i="95"/>
  <c r="AO2092" i="95"/>
  <c r="AO2093" i="95"/>
  <c r="AO2094" i="95"/>
  <c r="AO2095" i="95"/>
  <c r="AO2096" i="95"/>
  <c r="AO2097" i="95"/>
  <c r="AO2098" i="95"/>
  <c r="AO2099" i="95"/>
  <c r="AO2100" i="95"/>
  <c r="AO2101" i="95"/>
  <c r="AO2102" i="95"/>
  <c r="AO2103" i="95"/>
  <c r="AO2104" i="95"/>
  <c r="AO2105" i="95"/>
  <c r="AO2106" i="95"/>
  <c r="AO2107" i="95"/>
  <c r="AO2108" i="95"/>
  <c r="AO2109" i="95"/>
  <c r="AO2110" i="95"/>
  <c r="AO2111" i="95"/>
  <c r="AO2112" i="95"/>
  <c r="AO2113" i="95"/>
  <c r="AO2114" i="95"/>
  <c r="AO2115" i="95"/>
  <c r="AO2116" i="95"/>
  <c r="AO2117" i="95"/>
  <c r="AO2118" i="95"/>
  <c r="AO2119" i="95"/>
  <c r="AO2120" i="95"/>
  <c r="AO2121" i="95"/>
  <c r="AO2122" i="95"/>
  <c r="AO2123" i="95"/>
  <c r="AO2124" i="95"/>
  <c r="AO2125" i="95"/>
  <c r="AO2126" i="95"/>
  <c r="AO2127" i="95"/>
  <c r="AO2128" i="95"/>
  <c r="AO2129" i="95"/>
  <c r="AO2130" i="95"/>
  <c r="AO2131" i="95"/>
  <c r="AO2132" i="95"/>
  <c r="AO2133" i="95"/>
  <c r="AO2134" i="95"/>
  <c r="AO2135" i="95"/>
  <c r="AO2136" i="95"/>
  <c r="AO2137" i="95"/>
  <c r="AO2138" i="95"/>
  <c r="AO2139" i="95"/>
  <c r="AO2140" i="95"/>
  <c r="AO2141" i="95"/>
  <c r="AO2142" i="95"/>
  <c r="AO2143" i="95"/>
  <c r="AO2144" i="95"/>
  <c r="AO2145" i="95"/>
  <c r="AO2146" i="95"/>
  <c r="AO2147" i="95"/>
  <c r="AO2148" i="95"/>
  <c r="AO2149" i="95"/>
  <c r="AO2150" i="95"/>
  <c r="AO2151" i="95"/>
  <c r="AO2152" i="95"/>
  <c r="AO2153" i="95"/>
  <c r="AO2154" i="95"/>
  <c r="AO2155" i="95"/>
  <c r="AO2156" i="95"/>
  <c r="AO2157" i="95"/>
  <c r="AO2158" i="95"/>
  <c r="AO2159" i="95"/>
  <c r="AO2160" i="95"/>
  <c r="AO2161" i="95"/>
  <c r="AO2162" i="95"/>
  <c r="AO2163" i="95"/>
  <c r="AO2164" i="95"/>
  <c r="AO2165" i="95"/>
  <c r="AO2166" i="95"/>
  <c r="AO2167" i="95"/>
  <c r="AO2168" i="95"/>
  <c r="AO2169" i="95"/>
  <c r="AO2170" i="95"/>
  <c r="AO2171" i="95"/>
  <c r="AO2172" i="95"/>
  <c r="AO2173" i="95"/>
  <c r="AO2174" i="95"/>
  <c r="AO2175" i="95"/>
  <c r="AO2176" i="95"/>
  <c r="AO2177" i="95"/>
  <c r="AO2178" i="95"/>
  <c r="AO2179" i="95"/>
  <c r="AO2180" i="95"/>
  <c r="AO2181" i="95"/>
  <c r="AO2182" i="95"/>
  <c r="AO2183" i="95"/>
  <c r="AO2184" i="95"/>
  <c r="AO2185" i="95"/>
  <c r="AO2186" i="95"/>
  <c r="AO2187" i="95"/>
  <c r="AO2188" i="95"/>
  <c r="AO2189" i="95"/>
  <c r="AO2190" i="95"/>
  <c r="AO2191" i="95"/>
  <c r="AO2192" i="95"/>
  <c r="AO2193" i="95"/>
  <c r="AO2194" i="95"/>
  <c r="AO2195" i="95"/>
  <c r="AO2196" i="95"/>
  <c r="AO2197" i="95"/>
  <c r="AO2198" i="95"/>
  <c r="AO2199" i="95"/>
  <c r="AO2200" i="95"/>
  <c r="AO2201" i="95"/>
  <c r="AO2202" i="95"/>
  <c r="AO2203" i="95"/>
  <c r="AO2204" i="95"/>
  <c r="AO2205" i="95"/>
  <c r="AO2206" i="95"/>
  <c r="AO2207" i="95"/>
  <c r="AO2208" i="95"/>
  <c r="AO2209" i="95"/>
  <c r="AO2210" i="95"/>
  <c r="AO2211" i="95"/>
  <c r="AO2212" i="95"/>
  <c r="AO2213" i="95"/>
  <c r="AO2214" i="95"/>
  <c r="AO2215" i="95"/>
  <c r="AO2216" i="95"/>
  <c r="AO2217" i="95"/>
  <c r="AO2218" i="95"/>
  <c r="AO2219" i="95"/>
  <c r="AO2220" i="95"/>
  <c r="AO2221" i="95"/>
  <c r="AO2222" i="95"/>
  <c r="AO2223" i="95"/>
  <c r="AO2224" i="95"/>
  <c r="AO2225" i="95"/>
  <c r="AO2226" i="95"/>
  <c r="AO2227" i="95"/>
  <c r="AO2228" i="95"/>
  <c r="AO2229" i="95"/>
  <c r="AO2230" i="95"/>
  <c r="AO2231" i="95"/>
  <c r="AO2232" i="95"/>
  <c r="AO2233" i="95"/>
  <c r="AO2234" i="95"/>
  <c r="AO2235" i="95"/>
  <c r="AO2236" i="95"/>
  <c r="AO2237" i="95"/>
  <c r="AO2238" i="95"/>
  <c r="AO2239" i="95"/>
  <c r="AO2240" i="95"/>
  <c r="AO2241" i="95"/>
  <c r="AO2242" i="95"/>
  <c r="AO2243" i="95"/>
  <c r="AO2244" i="95"/>
  <c r="AO2245" i="95"/>
  <c r="AO2246" i="95"/>
  <c r="AO2247" i="95"/>
  <c r="AO2248" i="95"/>
  <c r="AO2249" i="95"/>
  <c r="AO2250" i="95"/>
  <c r="AO2251" i="95"/>
  <c r="AO2252" i="95"/>
  <c r="AO2253" i="95"/>
  <c r="AO2254" i="95"/>
  <c r="AO2255" i="95"/>
  <c r="AO2256" i="95"/>
  <c r="AO2257" i="95"/>
  <c r="AO2258" i="95"/>
  <c r="AO2259" i="95"/>
  <c r="AO2260" i="95"/>
  <c r="AO2261" i="95"/>
  <c r="AO2262" i="95"/>
  <c r="AO2263" i="95"/>
  <c r="AO2264" i="95"/>
  <c r="AO2265" i="95"/>
  <c r="AO2266" i="95"/>
  <c r="AO2267" i="95"/>
  <c r="AO2268" i="95"/>
  <c r="AO2269" i="95"/>
  <c r="AO2270" i="95"/>
  <c r="AO2271" i="95"/>
  <c r="AO2272" i="95"/>
  <c r="AO2273" i="95"/>
  <c r="AO2274" i="95"/>
  <c r="AO2275" i="95"/>
  <c r="AO2276" i="95"/>
  <c r="AO2277" i="95"/>
  <c r="AO2278" i="95"/>
  <c r="AO2279" i="95"/>
  <c r="AO2280" i="95"/>
  <c r="AO2281" i="95"/>
  <c r="AO2282" i="95"/>
  <c r="AO2283" i="95"/>
  <c r="AO2284" i="95"/>
  <c r="AO2285" i="95"/>
  <c r="AO2286" i="95"/>
  <c r="AO2287" i="95"/>
  <c r="AO2288" i="95"/>
  <c r="AO2289" i="95"/>
  <c r="AO2290" i="95"/>
  <c r="AO2291" i="95"/>
  <c r="AO2292" i="95"/>
  <c r="AO2293" i="95"/>
  <c r="AO2294" i="95"/>
  <c r="AO2295" i="95"/>
  <c r="AO2296" i="95"/>
  <c r="AO2297" i="95"/>
  <c r="AO2298" i="95"/>
  <c r="AO2299" i="95"/>
  <c r="AO2300" i="95"/>
  <c r="AO2301" i="95"/>
  <c r="AO2302" i="95"/>
  <c r="AO2303" i="95"/>
  <c r="AO2304" i="95"/>
  <c r="AO2305" i="95"/>
  <c r="AO2306" i="95"/>
  <c r="AO2307" i="95"/>
  <c r="AO2308" i="95"/>
  <c r="AO2309" i="95"/>
  <c r="AO2310" i="95"/>
  <c r="AO2311" i="95"/>
  <c r="AO2312" i="95"/>
  <c r="AO2313" i="95"/>
  <c r="AO2314" i="95"/>
  <c r="AO2315" i="95"/>
  <c r="AO2316" i="95"/>
  <c r="AO2317" i="95"/>
  <c r="AO2318" i="95"/>
  <c r="AO2319" i="95"/>
  <c r="AO2320" i="95"/>
  <c r="AO2321" i="95"/>
  <c r="AO2322" i="95"/>
  <c r="AO2323" i="95"/>
  <c r="AO2324" i="95"/>
  <c r="AO2325" i="95"/>
  <c r="AO2326" i="95"/>
  <c r="AO2327" i="95"/>
  <c r="AO2328" i="95"/>
  <c r="AO2329" i="95"/>
  <c r="AO2330" i="95"/>
  <c r="AO2331" i="95"/>
  <c r="AO2332" i="95"/>
  <c r="AO2333" i="95"/>
  <c r="AO2334" i="95"/>
  <c r="AO2335" i="95"/>
  <c r="AO2336" i="95"/>
  <c r="AO2337" i="95"/>
  <c r="AO2338" i="95"/>
  <c r="AO2339" i="95"/>
  <c r="AO2340" i="95"/>
  <c r="AO2341" i="95"/>
  <c r="AO2342" i="95"/>
  <c r="AO2343" i="95"/>
  <c r="AO2344" i="95"/>
  <c r="AO2345" i="95"/>
  <c r="AO2346" i="95"/>
  <c r="AO2347" i="95"/>
  <c r="AO2348" i="95"/>
  <c r="AO2349" i="95"/>
  <c r="AO2350" i="95"/>
  <c r="AO2351" i="95"/>
  <c r="AO2352" i="95"/>
  <c r="AO2353" i="95"/>
  <c r="AO2354" i="95"/>
  <c r="AO2355" i="95"/>
  <c r="AO2356" i="95"/>
  <c r="AO2357" i="95"/>
  <c r="AO2358" i="95"/>
  <c r="AO2359" i="95"/>
  <c r="AO2360" i="95"/>
  <c r="AO2361" i="95"/>
  <c r="AO2362" i="95"/>
  <c r="AO2363" i="95"/>
  <c r="AO2364" i="95"/>
  <c r="AO2365" i="95"/>
  <c r="AO2366" i="95"/>
  <c r="AO2367" i="95"/>
  <c r="AO2368" i="95"/>
  <c r="AO2369" i="95"/>
  <c r="AO2370" i="95"/>
  <c r="AO2371" i="95"/>
  <c r="AO2372" i="95"/>
  <c r="AO2373" i="95"/>
  <c r="AO2374" i="95"/>
  <c r="AO2375" i="95"/>
  <c r="AO2376" i="95"/>
  <c r="AO2377" i="95"/>
  <c r="AO2378" i="95"/>
  <c r="AO2379" i="95"/>
  <c r="AO2380" i="95"/>
  <c r="AO2381" i="95"/>
  <c r="AO2382" i="95"/>
  <c r="AO2383" i="95"/>
  <c r="AO2384" i="95"/>
  <c r="AO2385" i="95"/>
  <c r="AO2386" i="95"/>
  <c r="AO2387" i="95"/>
  <c r="AO2388" i="95"/>
  <c r="AO2389" i="95"/>
  <c r="AO2390" i="95"/>
  <c r="AO2391" i="95"/>
  <c r="AO2392" i="95"/>
  <c r="AO2393" i="95"/>
  <c r="AO2394" i="95"/>
  <c r="AO2395" i="95"/>
  <c r="AO2396" i="95"/>
  <c r="AO2397" i="95"/>
  <c r="AO2398" i="95"/>
  <c r="AO2399" i="95"/>
  <c r="AO2400" i="95"/>
  <c r="AO2401" i="95"/>
  <c r="AO2402" i="95"/>
  <c r="AO2403" i="95"/>
  <c r="AO2404" i="95"/>
  <c r="AO2405" i="95"/>
  <c r="AO2406" i="95"/>
  <c r="AO2407" i="95"/>
  <c r="AO2408" i="95"/>
  <c r="AO2409" i="95"/>
  <c r="AO2410" i="95"/>
  <c r="AO2411" i="95"/>
  <c r="AO2412" i="95"/>
  <c r="AO2413" i="95"/>
  <c r="AO2414" i="95"/>
  <c r="AO2415" i="95"/>
  <c r="AO2416" i="95"/>
  <c r="AO2417" i="95"/>
  <c r="AO2418" i="95"/>
  <c r="AO2419" i="95"/>
  <c r="AO2420" i="95"/>
  <c r="AO2421" i="95"/>
  <c r="AO2422" i="95"/>
  <c r="AO2423" i="95"/>
  <c r="AO2424" i="95"/>
  <c r="AO2425" i="95"/>
  <c r="AO2426" i="95"/>
  <c r="AO2427" i="95"/>
  <c r="AO2428" i="95"/>
  <c r="AO2429" i="95"/>
  <c r="AO2430" i="95"/>
  <c r="AO2431" i="95"/>
  <c r="AO2432" i="95"/>
  <c r="AO2433" i="95"/>
  <c r="AO2434" i="95"/>
  <c r="AO2435" i="95"/>
  <c r="AO2436" i="95"/>
  <c r="AO2437" i="95"/>
  <c r="AO2438" i="95"/>
  <c r="AO2439" i="95"/>
  <c r="AO2440" i="95"/>
  <c r="AO2441" i="95"/>
  <c r="AO2442" i="95"/>
  <c r="AO2443" i="95"/>
  <c r="AO2444" i="95"/>
  <c r="AO2445" i="95"/>
  <c r="AO2446" i="95"/>
  <c r="AO2447" i="95"/>
  <c r="AO2448" i="95"/>
  <c r="AO2449" i="95"/>
  <c r="AO2450" i="95"/>
  <c r="AO2451" i="95"/>
  <c r="AO2452" i="95"/>
  <c r="AO2453" i="95"/>
  <c r="AO2454" i="95"/>
  <c r="AO2455" i="95"/>
  <c r="AO2456" i="95"/>
  <c r="AO2457" i="95"/>
  <c r="AO2458" i="95"/>
  <c r="AO2459" i="95"/>
  <c r="AO2460" i="95"/>
  <c r="AO2461" i="95"/>
  <c r="AO2462" i="95"/>
  <c r="AO2463" i="95"/>
  <c r="AO2464" i="95"/>
  <c r="AO2465" i="95"/>
  <c r="AO2466" i="95"/>
  <c r="AO2467" i="95"/>
  <c r="AO2468" i="95"/>
  <c r="AO2469" i="95"/>
  <c r="AO2470" i="95"/>
  <c r="AO2471" i="95"/>
  <c r="AO2472" i="95"/>
  <c r="AO2473" i="95"/>
  <c r="AO2474" i="95"/>
  <c r="AO2475" i="95"/>
  <c r="AO2476" i="95"/>
  <c r="AO2477" i="95"/>
  <c r="AO2478" i="95"/>
  <c r="AO2479" i="95"/>
  <c r="AO2480" i="95"/>
  <c r="AO2481" i="95"/>
  <c r="AO2482" i="95"/>
  <c r="AO2483" i="95"/>
  <c r="AO2484" i="95"/>
  <c r="AO2485" i="95"/>
  <c r="AO2486" i="95"/>
  <c r="AO2487" i="95"/>
  <c r="AO2488" i="95"/>
  <c r="AO2489" i="95"/>
  <c r="AO2490" i="95"/>
  <c r="AO2491" i="95"/>
  <c r="AO2492" i="95"/>
  <c r="AO2493" i="95"/>
  <c r="AO2494" i="95"/>
  <c r="AO2495" i="95"/>
  <c r="AO2496" i="95"/>
  <c r="AO2497" i="95"/>
  <c r="AO2498" i="95"/>
  <c r="AO2499" i="95"/>
  <c r="AO2500" i="95"/>
  <c r="AO2501" i="95"/>
  <c r="AO2502" i="95"/>
  <c r="AO2503" i="95"/>
  <c r="AO2504" i="95"/>
  <c r="AO2505" i="95"/>
  <c r="AO2506" i="95"/>
  <c r="AO2507" i="95"/>
  <c r="AO2508" i="95"/>
  <c r="AO2509" i="95"/>
  <c r="AO2510" i="95"/>
  <c r="AO2511" i="95"/>
  <c r="AO2512" i="95"/>
  <c r="AO2513" i="95"/>
  <c r="AO2514" i="95"/>
  <c r="AO2515" i="95"/>
  <c r="AO2516" i="95"/>
  <c r="AO2517" i="95"/>
  <c r="AO2518" i="95"/>
  <c r="AO2519" i="95"/>
  <c r="AO2520" i="95"/>
  <c r="AO2521" i="95"/>
  <c r="AO2522" i="95"/>
  <c r="AO2523" i="95"/>
  <c r="AO2524" i="95"/>
  <c r="AO2525" i="95"/>
  <c r="AO2526" i="95"/>
  <c r="AO2527" i="95"/>
  <c r="AO2528" i="95"/>
  <c r="AO2529" i="95"/>
  <c r="AO2530" i="95"/>
  <c r="AO2531" i="95"/>
  <c r="AO2532" i="95"/>
  <c r="AO2533" i="95"/>
  <c r="AO2534" i="95"/>
  <c r="AO2535" i="95"/>
  <c r="AO2536" i="95"/>
  <c r="AO2537" i="95"/>
  <c r="AO2538" i="95"/>
  <c r="AO2539" i="95"/>
  <c r="AO2540" i="95"/>
  <c r="AO2541" i="95"/>
  <c r="AO2542" i="95"/>
  <c r="AO2543" i="95"/>
  <c r="AO2544" i="95"/>
  <c r="AO2545" i="95"/>
  <c r="AO2546" i="95"/>
  <c r="AO2547" i="95"/>
  <c r="AO2548" i="95"/>
  <c r="AO2549" i="95"/>
  <c r="AO2550" i="95"/>
  <c r="AO2551" i="95"/>
  <c r="AO2552" i="95"/>
  <c r="AO2553" i="95"/>
  <c r="AO2554" i="95"/>
  <c r="AO2555" i="95"/>
  <c r="AO2556" i="95"/>
  <c r="AO2557" i="95"/>
  <c r="AO2558" i="95"/>
  <c r="AO2559" i="95"/>
  <c r="AO2560" i="95"/>
  <c r="AO2561" i="95"/>
  <c r="AO2562" i="95"/>
  <c r="AO2563" i="95"/>
  <c r="AO2564" i="95"/>
  <c r="AO2565" i="95"/>
  <c r="AO2566" i="95"/>
  <c r="AO2567" i="95"/>
  <c r="AO2568" i="95"/>
  <c r="AO2569" i="95"/>
  <c r="AO2570" i="95"/>
  <c r="AO2571" i="95"/>
  <c r="AO2572" i="95"/>
  <c r="AO2573" i="95"/>
  <c r="AO2574" i="95"/>
  <c r="AO2575" i="95"/>
  <c r="AO2576" i="95"/>
  <c r="AO2577" i="95"/>
  <c r="AO2578" i="95"/>
  <c r="AO2579" i="95"/>
  <c r="AO2580" i="95"/>
  <c r="AO2581" i="95"/>
  <c r="AO2582" i="95"/>
  <c r="AO2583" i="95"/>
  <c r="AO2584" i="95"/>
  <c r="AO2585" i="95"/>
  <c r="AO2586" i="95"/>
  <c r="AO2587" i="95"/>
  <c r="AO2588" i="95"/>
  <c r="AO2589" i="95"/>
  <c r="AO2590" i="95"/>
  <c r="AO2591" i="95"/>
  <c r="AO2592" i="95"/>
  <c r="AO2593" i="95"/>
  <c r="AO2594" i="95"/>
  <c r="AO2595" i="95"/>
  <c r="AO2596" i="95"/>
  <c r="AO2597" i="95"/>
  <c r="AO2598" i="95"/>
  <c r="AO2599" i="95"/>
  <c r="AO2600" i="95"/>
  <c r="AO2601" i="95"/>
  <c r="AO2602" i="95"/>
  <c r="AO2603" i="95"/>
  <c r="AO2604" i="95"/>
  <c r="AO2605" i="95"/>
  <c r="AO2606" i="95"/>
  <c r="AO2607" i="95"/>
  <c r="AO2608" i="95"/>
  <c r="AO2609" i="95"/>
  <c r="AO2610" i="95"/>
  <c r="AO2611" i="95"/>
  <c r="AO2612" i="95"/>
  <c r="AO2613" i="95"/>
  <c r="AO2614" i="95"/>
  <c r="AO2615" i="95"/>
  <c r="AO2616" i="95"/>
  <c r="AO2617" i="95"/>
  <c r="AO2618" i="95"/>
  <c r="AO2619" i="95"/>
  <c r="AO2620" i="95"/>
  <c r="AO2621" i="95"/>
  <c r="AO2622" i="95"/>
  <c r="AO2623" i="95"/>
  <c r="AO2624" i="95"/>
  <c r="AO2625" i="95"/>
  <c r="AO2626" i="95"/>
  <c r="AO2627" i="95"/>
  <c r="AO2628" i="95"/>
  <c r="AO2629" i="95"/>
  <c r="AO2630" i="95"/>
  <c r="AO2631" i="95"/>
  <c r="AO2632" i="95"/>
  <c r="AO2633" i="95"/>
  <c r="AO2634" i="95"/>
  <c r="AO2635" i="95"/>
  <c r="AO2636" i="95"/>
  <c r="AO2637" i="95"/>
  <c r="AO2638" i="95"/>
  <c r="AO2639" i="95"/>
  <c r="AO2640" i="95"/>
  <c r="AO2641" i="95"/>
  <c r="AO2642" i="95"/>
  <c r="AO2643" i="95"/>
  <c r="AO2644" i="95"/>
  <c r="AO2645" i="95"/>
  <c r="AO2646" i="95"/>
  <c r="AO2647" i="95"/>
  <c r="AO2648" i="95"/>
  <c r="AO2649" i="95"/>
  <c r="AO2650" i="95"/>
  <c r="AO2651" i="95"/>
  <c r="AO2652" i="95"/>
  <c r="AO2653" i="95"/>
  <c r="AO2654" i="95"/>
  <c r="AO2655" i="95"/>
  <c r="AO2656" i="95"/>
  <c r="AO2657" i="95"/>
  <c r="AO2658" i="95"/>
  <c r="AO2659" i="95"/>
  <c r="AO2660" i="95"/>
  <c r="AO2661" i="95"/>
  <c r="AO2662" i="95"/>
  <c r="AO2663" i="95"/>
  <c r="AO2664" i="95"/>
  <c r="AO2665" i="95"/>
  <c r="AO2666" i="95"/>
  <c r="AO2667" i="95"/>
  <c r="AO2668" i="95"/>
  <c r="AO2669" i="95"/>
  <c r="AO2670" i="95"/>
  <c r="AO2671" i="95"/>
  <c r="AO2672" i="95"/>
  <c r="AO2673" i="95"/>
  <c r="AO2674" i="95"/>
  <c r="AO2675" i="95"/>
  <c r="AO2676" i="95"/>
  <c r="AO2677" i="95"/>
  <c r="AO2678" i="95"/>
  <c r="AO2679" i="95"/>
  <c r="AO2680" i="95"/>
  <c r="AO2681" i="95"/>
  <c r="AO2682" i="95"/>
  <c r="AO2683" i="95"/>
  <c r="AO2684" i="95"/>
  <c r="AO2685" i="95"/>
  <c r="AO2686" i="95"/>
  <c r="AO2687" i="95"/>
  <c r="AO2688" i="95"/>
  <c r="AO2689" i="95"/>
  <c r="AO2690" i="95"/>
  <c r="AO2691" i="95"/>
  <c r="AO2692" i="95"/>
  <c r="AO2693" i="95"/>
  <c r="AO2694" i="95"/>
  <c r="AO2695" i="95"/>
  <c r="AO2696" i="95"/>
  <c r="AO2697" i="95"/>
  <c r="AO2698" i="95"/>
  <c r="AO2699" i="95"/>
  <c r="AO2700" i="95"/>
  <c r="AO2701" i="95"/>
  <c r="AO2702" i="95"/>
  <c r="AO2703" i="95"/>
  <c r="AO2704" i="95"/>
  <c r="AO2705" i="95"/>
  <c r="AO2706" i="95"/>
  <c r="AO2707" i="95"/>
  <c r="AO2708" i="95"/>
  <c r="AO2709" i="95"/>
  <c r="AO2710" i="95"/>
  <c r="AO2711" i="95"/>
  <c r="AO2712" i="95"/>
  <c r="AO2713" i="95"/>
  <c r="AO2714" i="95"/>
  <c r="AO2715" i="95"/>
  <c r="AO2716" i="95"/>
  <c r="AO2717" i="95"/>
  <c r="AO2718" i="95"/>
  <c r="AO2719" i="95"/>
  <c r="AO2720" i="95"/>
  <c r="AO2721" i="95"/>
  <c r="AO2722" i="95"/>
  <c r="AO2723" i="95"/>
  <c r="AO2724" i="95"/>
  <c r="AO2725" i="95"/>
  <c r="AO2726" i="95"/>
  <c r="AO2727" i="95"/>
  <c r="AO2728" i="95"/>
  <c r="AO2729" i="95"/>
  <c r="AO2730" i="95"/>
  <c r="AO2731" i="95"/>
  <c r="AO2732" i="95"/>
  <c r="AO2733" i="95"/>
  <c r="AO2734" i="95"/>
  <c r="AO2735" i="95"/>
  <c r="AO2736" i="95"/>
  <c r="AO2737" i="95"/>
  <c r="AO2738" i="95"/>
  <c r="AO2739" i="95"/>
  <c r="AO2740" i="95"/>
  <c r="AO2741" i="95"/>
  <c r="AO2742" i="95"/>
  <c r="AO2743" i="95"/>
  <c r="AO2744" i="95"/>
  <c r="AO2745" i="95"/>
  <c r="AO2746" i="95"/>
  <c r="AO2747" i="95"/>
  <c r="AO2748" i="95"/>
  <c r="AO2749" i="95"/>
  <c r="AO2750" i="95"/>
  <c r="AO2751" i="95"/>
  <c r="AO2752" i="95"/>
  <c r="AO2753" i="95"/>
  <c r="AO2754" i="95"/>
  <c r="AO2755" i="95"/>
  <c r="AO2756" i="95"/>
  <c r="AO2757" i="95"/>
  <c r="AO2758" i="95"/>
  <c r="AO2759" i="95"/>
  <c r="AO2760" i="95"/>
  <c r="AO2761" i="95"/>
  <c r="AO2762" i="95"/>
  <c r="AO2763" i="95"/>
  <c r="AO2764" i="95"/>
  <c r="AO2765" i="95"/>
  <c r="AO2766" i="95"/>
  <c r="AO2767" i="95"/>
  <c r="AO2768" i="95"/>
  <c r="AO2769" i="95"/>
  <c r="AO2770" i="95"/>
  <c r="AO2771" i="95"/>
  <c r="AO2772" i="95"/>
  <c r="AO2773" i="95"/>
  <c r="AO2774" i="95"/>
  <c r="AO2775" i="95"/>
  <c r="AO2776" i="95"/>
  <c r="AO2777" i="95"/>
  <c r="AO2778" i="95"/>
  <c r="AO2779" i="95"/>
  <c r="AO2780" i="95"/>
  <c r="AO2781" i="95"/>
  <c r="AO2782" i="95"/>
  <c r="AO2783" i="95"/>
  <c r="AO2784" i="95"/>
  <c r="AO2785" i="95"/>
  <c r="AO2786" i="95"/>
  <c r="AO2787" i="95"/>
  <c r="AO2788" i="95"/>
  <c r="AO2789" i="95"/>
  <c r="AO2790" i="95"/>
  <c r="AO2791" i="95"/>
  <c r="AO2792" i="95"/>
  <c r="AO2793" i="95"/>
  <c r="AO2794" i="95"/>
  <c r="AO2795" i="95"/>
  <c r="AO2796" i="95"/>
  <c r="AO2797" i="95"/>
  <c r="AO2798" i="95"/>
  <c r="AO2799" i="95"/>
  <c r="AO2800" i="95"/>
  <c r="AO2801" i="95"/>
  <c r="AO2802" i="95"/>
  <c r="AO2803" i="95"/>
  <c r="AO2804" i="95"/>
  <c r="AO2805" i="95"/>
  <c r="AO2806" i="95"/>
  <c r="AO2807" i="95"/>
  <c r="AO2808" i="95"/>
  <c r="AO2809" i="95"/>
  <c r="AO2810" i="95"/>
  <c r="AO2811" i="95"/>
  <c r="AO2812" i="95"/>
  <c r="AO2813" i="95"/>
  <c r="AO2814" i="95"/>
  <c r="AO2815" i="95"/>
  <c r="AO2816" i="95"/>
  <c r="AO2817" i="95"/>
  <c r="AO2818" i="95"/>
  <c r="AO2819" i="95"/>
  <c r="AO2820" i="95"/>
  <c r="AO2821" i="95"/>
  <c r="AO2822" i="95"/>
  <c r="AO2823" i="95"/>
  <c r="AO2824" i="95"/>
  <c r="AO2825" i="95"/>
  <c r="AO2826" i="95"/>
  <c r="AO2827" i="95"/>
  <c r="AO2828" i="95"/>
  <c r="AO2829" i="95"/>
  <c r="AO2830" i="95"/>
  <c r="AO2831" i="95"/>
  <c r="AO2832" i="95"/>
  <c r="AO2833" i="95"/>
  <c r="AO2834" i="95"/>
  <c r="AO2835" i="95"/>
  <c r="AO2836" i="95"/>
  <c r="AO2837" i="95"/>
  <c r="AO2838" i="95"/>
  <c r="AO2839" i="95"/>
  <c r="AO2840" i="95"/>
  <c r="AO2841" i="95"/>
  <c r="AO2842" i="95"/>
  <c r="AO2843" i="95"/>
  <c r="AO2844" i="95"/>
  <c r="AO2845" i="95"/>
  <c r="AO2846" i="95"/>
  <c r="AO2847" i="95"/>
  <c r="AO2848" i="95"/>
  <c r="AO2849" i="95"/>
  <c r="AO2850" i="95"/>
  <c r="AO2851" i="95"/>
  <c r="AO2852" i="95"/>
  <c r="AO2853" i="95"/>
  <c r="AO2854" i="95"/>
  <c r="AO2855" i="95"/>
  <c r="AO2856" i="95"/>
  <c r="AO2857" i="95"/>
  <c r="AO2858" i="95"/>
  <c r="AO2859" i="95"/>
  <c r="AO2860" i="95"/>
  <c r="AO2861" i="95"/>
  <c r="AO2862" i="95"/>
  <c r="AO2863" i="95"/>
  <c r="AO2864" i="95"/>
  <c r="AO2865" i="95"/>
  <c r="AO2866" i="95"/>
  <c r="AO2867" i="95"/>
  <c r="AO2868" i="95"/>
  <c r="AO2869" i="95"/>
  <c r="AO2870" i="95"/>
  <c r="AO2871" i="95"/>
  <c r="AO2872" i="95"/>
  <c r="AO2873" i="95"/>
  <c r="AO2874" i="95"/>
  <c r="AO2875" i="95"/>
  <c r="AO2876" i="95"/>
  <c r="AO2877" i="95"/>
  <c r="AO2878" i="95"/>
  <c r="AO2879" i="95"/>
  <c r="AO2880" i="95"/>
  <c r="AO2881" i="95"/>
  <c r="AO2882" i="95"/>
  <c r="AO2883" i="95"/>
  <c r="AO2884" i="95"/>
  <c r="AO2885" i="95"/>
  <c r="AO2886" i="95"/>
  <c r="AO2887" i="95"/>
  <c r="AO2888" i="95"/>
  <c r="AO2889" i="95"/>
  <c r="AO2890" i="95"/>
  <c r="AO2891" i="95"/>
  <c r="AO2892" i="95"/>
  <c r="AO2893" i="95"/>
  <c r="AO2894" i="95"/>
  <c r="AO2895" i="95"/>
  <c r="AO2896" i="95"/>
  <c r="AO2897" i="95"/>
  <c r="AO2898" i="95"/>
  <c r="AO2899" i="95"/>
  <c r="AO2900" i="95"/>
  <c r="AO2901" i="95"/>
  <c r="AO2902" i="95"/>
  <c r="AO2903" i="95"/>
  <c r="AO2904" i="95"/>
  <c r="AO2905" i="95"/>
  <c r="AO2906" i="95"/>
  <c r="AO2907" i="95"/>
  <c r="AO2908" i="95"/>
  <c r="AO2909" i="95"/>
  <c r="AO2910" i="95"/>
  <c r="AO2911" i="95"/>
  <c r="AO2912" i="95"/>
  <c r="AO2913" i="95"/>
  <c r="AO2914" i="95"/>
  <c r="AO2915" i="95"/>
  <c r="AO2916" i="95"/>
  <c r="AO2917" i="95"/>
  <c r="AO2918" i="95"/>
  <c r="AO2919" i="95"/>
  <c r="AO2920" i="95"/>
  <c r="AO2921" i="95"/>
  <c r="AO2922" i="95"/>
  <c r="AO2923" i="95"/>
  <c r="AO2924" i="95"/>
  <c r="AO2925" i="95"/>
  <c r="AO2926" i="95"/>
  <c r="AO2927" i="95"/>
  <c r="AO2928" i="95"/>
  <c r="AO2929" i="95"/>
  <c r="AO2930" i="95"/>
  <c r="AO2931" i="95"/>
  <c r="AO2932" i="95"/>
  <c r="AO2933" i="95"/>
  <c r="AO2934" i="95"/>
  <c r="AO2935" i="95"/>
  <c r="AO2936" i="95"/>
  <c r="AO2937" i="95"/>
  <c r="AO2938" i="95"/>
  <c r="AO2939" i="95"/>
  <c r="AO2940" i="95"/>
  <c r="AO2941" i="95"/>
  <c r="AO2942" i="95"/>
  <c r="AO2943" i="95"/>
  <c r="AO2944" i="95"/>
  <c r="AO2945" i="95"/>
  <c r="AO2946" i="95"/>
  <c r="AO2947" i="95"/>
  <c r="AO2948" i="95"/>
  <c r="AO2949" i="95"/>
  <c r="AO2950" i="95"/>
  <c r="AO2951" i="95"/>
  <c r="AO2952" i="95"/>
  <c r="AO2953" i="95"/>
  <c r="AO2954" i="95"/>
  <c r="AO2955" i="95"/>
  <c r="AO2956" i="95"/>
  <c r="AO2957" i="95"/>
  <c r="AO2958" i="95"/>
  <c r="AO2959" i="95"/>
  <c r="AO2960" i="95"/>
  <c r="AO2961" i="95"/>
  <c r="AO2962" i="95"/>
  <c r="AO2963" i="95"/>
  <c r="AO2964" i="95"/>
  <c r="AO2965" i="95"/>
  <c r="AO2966" i="95"/>
  <c r="AO2967" i="95"/>
  <c r="AO2968" i="95"/>
  <c r="AO2969" i="95"/>
  <c r="AO2970" i="95"/>
  <c r="AO2971" i="95"/>
  <c r="AO2972" i="95"/>
  <c r="AO2973" i="95"/>
  <c r="AO2974" i="95"/>
  <c r="AO2975" i="95"/>
  <c r="AO2976" i="95"/>
  <c r="AO2977" i="95"/>
  <c r="AO2978" i="95"/>
  <c r="AO2979" i="95"/>
  <c r="AO2980" i="95"/>
  <c r="AO2981" i="95"/>
  <c r="AO2982" i="95"/>
  <c r="AO2983" i="95"/>
  <c r="AO2984" i="95"/>
  <c r="AO2985" i="95"/>
  <c r="AO2986" i="95"/>
  <c r="AO2987" i="95"/>
  <c r="AO2988" i="95"/>
  <c r="AO2989" i="95"/>
  <c r="AO2990" i="95"/>
  <c r="AO2991" i="95"/>
  <c r="AO2992" i="95"/>
  <c r="AO2993" i="95"/>
  <c r="AO2994" i="95"/>
  <c r="AO2995" i="95"/>
  <c r="AO2996" i="95"/>
  <c r="AO2997" i="95"/>
  <c r="AO2998" i="95"/>
  <c r="AO2999" i="95"/>
  <c r="AO3000" i="95"/>
  <c r="AO3001" i="95"/>
  <c r="AO3002" i="95"/>
  <c r="AO3003" i="95"/>
  <c r="AO3004" i="95"/>
  <c r="AO3005" i="95"/>
  <c r="AO3006" i="95"/>
  <c r="AO3007" i="95"/>
  <c r="AO3008" i="95"/>
  <c r="AO3009" i="95"/>
  <c r="AO3010" i="95"/>
  <c r="AO3011" i="95"/>
  <c r="AO3012" i="95"/>
  <c r="AO3013" i="95"/>
  <c r="AO3014" i="95"/>
  <c r="AO3015" i="95"/>
  <c r="AO3016" i="95"/>
  <c r="AO3017" i="95"/>
  <c r="AO3018" i="95"/>
  <c r="AO3019" i="95"/>
  <c r="AO3020" i="95"/>
  <c r="AO3021" i="95"/>
  <c r="AO3022" i="95"/>
  <c r="AO3023" i="95"/>
  <c r="AO3024" i="95"/>
  <c r="AO3025" i="95"/>
  <c r="AO3026" i="95"/>
  <c r="AO3027" i="95"/>
  <c r="AO3028" i="95"/>
  <c r="AO3029" i="95"/>
  <c r="AO3030" i="95"/>
  <c r="AO3031" i="95"/>
  <c r="AO3032" i="95"/>
  <c r="AO3033" i="95"/>
  <c r="AO3034" i="95"/>
  <c r="AO3035" i="95"/>
  <c r="AO3036" i="95"/>
  <c r="AO3037" i="95"/>
  <c r="AO3038" i="95"/>
  <c r="AO3039" i="95"/>
  <c r="AO3040" i="95"/>
  <c r="AO3041" i="95"/>
  <c r="AO3042" i="95"/>
  <c r="AO3043" i="95"/>
  <c r="AO3044" i="95"/>
  <c r="AO3045" i="95"/>
  <c r="AO3046" i="95"/>
  <c r="AO3047" i="95"/>
  <c r="AO3048" i="95"/>
  <c r="AO3049" i="95"/>
  <c r="AO3050" i="95"/>
  <c r="AO3051" i="95"/>
  <c r="AO3052" i="95"/>
  <c r="AO3053" i="95"/>
  <c r="AO3054" i="95"/>
  <c r="AO3055" i="95"/>
  <c r="AO3056" i="95"/>
  <c r="AO3057" i="95"/>
  <c r="AO3058" i="95"/>
  <c r="AO3059" i="95"/>
  <c r="AO3060" i="95"/>
  <c r="AO3061" i="95"/>
  <c r="AO3062" i="95"/>
  <c r="AO3063" i="95"/>
  <c r="AO3064" i="95"/>
  <c r="AO3065" i="95"/>
  <c r="AO3066" i="95"/>
  <c r="AO3067" i="95"/>
  <c r="AO3068" i="95"/>
  <c r="AO3069" i="95"/>
  <c r="AO3070" i="95"/>
  <c r="AO3071" i="95"/>
  <c r="AO3072" i="95"/>
  <c r="AO3073" i="95"/>
  <c r="AO3074" i="95"/>
  <c r="AO3075" i="95"/>
  <c r="AO3076" i="95"/>
  <c r="AO3077" i="95"/>
  <c r="AO3078" i="95"/>
  <c r="AO3079" i="95"/>
  <c r="AO3080" i="95"/>
  <c r="AO3081" i="95"/>
  <c r="AO3082" i="95"/>
  <c r="AO3083" i="95"/>
  <c r="AO3084" i="95"/>
  <c r="AO3085" i="95"/>
  <c r="AO3086" i="95"/>
  <c r="AO3087" i="95"/>
  <c r="AO3088" i="95"/>
  <c r="AO3089" i="95"/>
  <c r="AO3090" i="95"/>
  <c r="AO3091" i="95"/>
  <c r="AO3092" i="95"/>
  <c r="AO3093" i="95"/>
  <c r="AO3094" i="95"/>
  <c r="AO3095" i="95"/>
  <c r="AO3096" i="95"/>
  <c r="AO3097" i="95"/>
  <c r="AO3098" i="95"/>
  <c r="AO3099" i="95"/>
  <c r="AO3100" i="95"/>
  <c r="AO3101" i="95"/>
  <c r="AO3102" i="95"/>
  <c r="AO3103" i="95"/>
  <c r="AO3104" i="95"/>
  <c r="AO3105" i="95"/>
  <c r="AO3106" i="95"/>
  <c r="AO3107" i="95"/>
  <c r="AO3108" i="95"/>
  <c r="AO3109" i="95"/>
  <c r="AO3110" i="95"/>
  <c r="AO3111" i="95"/>
  <c r="AO3112" i="95"/>
  <c r="AO3113" i="95"/>
  <c r="AO3114" i="95"/>
  <c r="AO3115" i="95"/>
  <c r="AO3116" i="95"/>
  <c r="AO3117" i="95"/>
  <c r="AO3118" i="95"/>
  <c r="AO3119" i="95"/>
  <c r="AO3120" i="95"/>
  <c r="AO3121" i="95"/>
  <c r="AO3122" i="95"/>
  <c r="AO3123" i="95"/>
  <c r="AO3124" i="95"/>
  <c r="AO3125" i="95"/>
  <c r="AO3126" i="95"/>
  <c r="AO3127" i="95"/>
  <c r="AO3128" i="95"/>
  <c r="AO3129" i="95"/>
  <c r="AO3130" i="95"/>
  <c r="AO3131" i="95"/>
  <c r="AO3132" i="95"/>
  <c r="AO3133" i="95"/>
  <c r="AO3134" i="95"/>
  <c r="AO3135" i="95"/>
  <c r="AO3136" i="95"/>
  <c r="AO3137" i="95"/>
  <c r="AO3138" i="95"/>
  <c r="AO3139" i="95"/>
  <c r="AO3140" i="95"/>
  <c r="AO3141" i="95"/>
  <c r="AO3142" i="95"/>
  <c r="AO3143" i="95"/>
  <c r="AO3144" i="95"/>
  <c r="AO3145" i="95"/>
  <c r="AO3146" i="95"/>
  <c r="AO3147" i="95"/>
  <c r="AO3148" i="95"/>
  <c r="AO3149" i="95"/>
  <c r="AO3150" i="95"/>
  <c r="AO3151" i="95"/>
  <c r="AO3152" i="95"/>
  <c r="AO3153" i="95"/>
  <c r="AO3154" i="95"/>
  <c r="AO3155" i="95"/>
  <c r="AO3156" i="95"/>
  <c r="AO3157" i="95"/>
  <c r="AO3158" i="95"/>
  <c r="AO3159" i="95"/>
  <c r="AO3160" i="95"/>
  <c r="AO3161" i="95"/>
  <c r="AO3162" i="95"/>
  <c r="AO3163" i="95"/>
  <c r="AO3164" i="95"/>
  <c r="AO3165" i="95"/>
  <c r="AO3166" i="95"/>
  <c r="AO3167" i="95"/>
  <c r="AO3168" i="95"/>
  <c r="AO3169" i="95"/>
  <c r="AO3170" i="95"/>
  <c r="AO3171" i="95"/>
  <c r="AO3172" i="95"/>
  <c r="AO3173" i="95"/>
  <c r="AO3174" i="95"/>
  <c r="AO3175" i="95"/>
  <c r="AO3176" i="95"/>
  <c r="AO3177" i="95"/>
  <c r="AO3178" i="95"/>
  <c r="AO3179" i="95"/>
  <c r="AO3180" i="95"/>
  <c r="AO3181" i="95"/>
  <c r="AO3182" i="95"/>
  <c r="AO3183" i="95"/>
  <c r="AO3184" i="95"/>
  <c r="AO3185" i="95"/>
  <c r="AO3186" i="95"/>
  <c r="AO3187" i="95"/>
  <c r="AO3188" i="95"/>
  <c r="AO3189" i="95"/>
  <c r="AO3190" i="95"/>
  <c r="AO3191" i="95"/>
  <c r="AO3192" i="95"/>
  <c r="AO3193" i="95"/>
  <c r="AO3194" i="95"/>
  <c r="AO3195" i="95"/>
  <c r="AO3196" i="95"/>
  <c r="AO3197" i="95"/>
  <c r="AO3198" i="95"/>
  <c r="AO3199" i="95"/>
  <c r="AO3200" i="95"/>
  <c r="AO3201" i="95"/>
  <c r="AO3202" i="95"/>
  <c r="AO3203" i="95"/>
  <c r="AO3204" i="95"/>
  <c r="AO3205" i="95"/>
  <c r="AO3206" i="95"/>
  <c r="AO3207" i="95"/>
  <c r="AO3208" i="95"/>
  <c r="AO3209" i="95"/>
  <c r="AO3210" i="95"/>
  <c r="AO3211" i="95"/>
  <c r="AO3212" i="95"/>
  <c r="AO3213" i="95"/>
  <c r="AO3214" i="95"/>
  <c r="AO3215" i="95"/>
  <c r="AO3216" i="95"/>
  <c r="AO3217" i="95"/>
  <c r="AO3218" i="95"/>
  <c r="AO3219" i="95"/>
  <c r="AO3220" i="95"/>
  <c r="AO3221" i="95"/>
  <c r="AO3222" i="95"/>
  <c r="AO3223" i="95"/>
  <c r="AO3224" i="95"/>
  <c r="AO3225" i="95"/>
  <c r="AO3226" i="95"/>
  <c r="AO3227" i="95"/>
  <c r="AO3228" i="95"/>
  <c r="AO3229" i="95"/>
  <c r="AO3230" i="95"/>
  <c r="AO3231" i="95"/>
  <c r="AO3232" i="95"/>
  <c r="AO3233" i="95"/>
  <c r="AO3234" i="95"/>
  <c r="AO3235" i="95"/>
  <c r="AO3236" i="95"/>
  <c r="AO3237" i="95"/>
  <c r="AO3238" i="95"/>
  <c r="AO3239" i="95"/>
  <c r="AO3240" i="95"/>
  <c r="AO3241" i="95"/>
  <c r="AO3242" i="95"/>
  <c r="AO3243" i="95"/>
  <c r="AO3244" i="95"/>
  <c r="AO3245" i="95"/>
  <c r="AO3246" i="95"/>
  <c r="AO3247" i="95"/>
  <c r="AO3248" i="95"/>
  <c r="AO3249" i="95"/>
  <c r="AO3250" i="95"/>
  <c r="AO3251" i="95"/>
  <c r="AO3252" i="95"/>
  <c r="AO3253" i="95"/>
  <c r="AO3254" i="95"/>
  <c r="AO3255" i="95"/>
  <c r="AO3256" i="95"/>
  <c r="AO3257" i="95"/>
  <c r="AO3258" i="95"/>
  <c r="AO3259" i="95"/>
  <c r="AO3260" i="95"/>
  <c r="AO3261" i="95"/>
  <c r="AO3262" i="95"/>
  <c r="AO3263" i="95"/>
  <c r="AO3264" i="95"/>
  <c r="AO3265" i="95"/>
  <c r="AO3266" i="95"/>
  <c r="AO3267" i="95"/>
  <c r="AO3268" i="95"/>
  <c r="AO3269" i="95"/>
  <c r="AO3270" i="95"/>
  <c r="AO3271" i="95"/>
  <c r="AO3272" i="95"/>
  <c r="AO3273" i="95"/>
  <c r="AO3274" i="95"/>
  <c r="AO3275" i="95"/>
  <c r="AO3276" i="95"/>
  <c r="AO3277" i="95"/>
  <c r="AO3278" i="95"/>
  <c r="AO3279" i="95"/>
  <c r="AO3280" i="95"/>
  <c r="AO3281" i="95"/>
  <c r="AO3282" i="95"/>
  <c r="AO3283" i="95"/>
  <c r="AO3284" i="95"/>
  <c r="AO3285" i="95"/>
  <c r="AO3286" i="95"/>
  <c r="AO3287" i="95"/>
  <c r="AO3288" i="95"/>
  <c r="AO3289" i="95"/>
  <c r="AO3290" i="95"/>
  <c r="AO3291" i="95"/>
  <c r="AO3292" i="95"/>
  <c r="AO3293" i="95"/>
  <c r="AO3294" i="95"/>
  <c r="AO3295" i="95"/>
  <c r="AO3296" i="95"/>
  <c r="AO3297" i="95"/>
  <c r="AO3298" i="95"/>
  <c r="AO3299" i="95"/>
  <c r="AO3300" i="95"/>
  <c r="AO3301" i="95"/>
  <c r="AO3302" i="95"/>
  <c r="AO3303" i="95"/>
  <c r="AO3304" i="95"/>
  <c r="AO3305" i="95"/>
  <c r="AO3306" i="95"/>
  <c r="AO3307" i="95"/>
  <c r="AO3308" i="95"/>
  <c r="AO3309" i="95"/>
  <c r="AO3310" i="95"/>
  <c r="AO3311" i="95"/>
  <c r="AO3312" i="95"/>
  <c r="AO3313" i="95"/>
  <c r="AO3314" i="95"/>
  <c r="AO3315" i="95"/>
  <c r="AO3316" i="95"/>
  <c r="AO3317" i="95"/>
  <c r="AO3318" i="95"/>
  <c r="AO3319" i="95"/>
  <c r="AO3320" i="95"/>
  <c r="AO3321" i="95"/>
  <c r="AO3322" i="95"/>
  <c r="AO3323" i="95"/>
  <c r="AO3324" i="95"/>
  <c r="AO3325" i="95"/>
  <c r="AO3326" i="95"/>
  <c r="AO3327" i="95"/>
  <c r="AO3328" i="95"/>
  <c r="AO3329" i="95"/>
  <c r="AO3330" i="95"/>
  <c r="AO3331" i="95"/>
  <c r="AO3332" i="95"/>
  <c r="AO3333" i="95"/>
  <c r="AO3334" i="95"/>
  <c r="AO3335" i="95"/>
  <c r="AO3336" i="95"/>
  <c r="AO3337" i="95"/>
  <c r="AO3338" i="95"/>
  <c r="AO3339" i="95"/>
  <c r="AO3340" i="95"/>
  <c r="AO3341" i="95"/>
  <c r="AO3342" i="95"/>
  <c r="AO3343" i="95"/>
  <c r="AO3344" i="95"/>
  <c r="AO3345" i="95"/>
  <c r="AO3346" i="95"/>
  <c r="AO3347" i="95"/>
  <c r="AO3348" i="95"/>
  <c r="AO3349" i="95"/>
  <c r="AO3350" i="95"/>
  <c r="AO3351" i="95"/>
  <c r="AO3352" i="95"/>
  <c r="AO3353" i="95"/>
  <c r="AO3354" i="95"/>
  <c r="AO3355" i="95"/>
  <c r="AO3356" i="95"/>
  <c r="AO3357" i="95"/>
  <c r="AO3358" i="95"/>
  <c r="AO3359" i="95"/>
  <c r="AO3360" i="95"/>
  <c r="AO3361" i="95"/>
  <c r="AO3362" i="95"/>
  <c r="AO3363" i="95"/>
  <c r="AO3364" i="95"/>
  <c r="AO3365" i="95"/>
  <c r="AO3366" i="95"/>
  <c r="AO3367" i="95"/>
  <c r="AO3368" i="95"/>
  <c r="AO3369" i="95"/>
  <c r="AO3370" i="95"/>
  <c r="AO3371" i="95"/>
  <c r="AO3372" i="95"/>
  <c r="AO3373" i="95"/>
  <c r="AO3374" i="95"/>
  <c r="AO3375" i="95"/>
  <c r="AO3376" i="95"/>
  <c r="AO3377" i="95"/>
  <c r="AO3378" i="95"/>
  <c r="AO3379" i="95"/>
  <c r="AO3380" i="95"/>
  <c r="AO3381" i="95"/>
  <c r="AO3382" i="95"/>
  <c r="AO3383" i="95"/>
  <c r="AO3384" i="95"/>
  <c r="AO3385" i="95"/>
  <c r="AO3386" i="95"/>
  <c r="AO3387" i="95"/>
  <c r="AO3388" i="95"/>
  <c r="AO3389" i="95"/>
  <c r="AO3390" i="95"/>
  <c r="AO3391" i="95"/>
  <c r="AO3392" i="95"/>
  <c r="AO3393" i="95"/>
  <c r="AO3394" i="95"/>
  <c r="AO3395" i="95"/>
  <c r="AO3396" i="95"/>
  <c r="AO3397" i="95"/>
  <c r="AO3398" i="95"/>
  <c r="AO3399" i="95"/>
  <c r="AO3400" i="95"/>
  <c r="AO3401" i="95"/>
  <c r="AO3402" i="95"/>
  <c r="AO3403" i="95"/>
  <c r="AO3404" i="95"/>
  <c r="AO3405" i="95"/>
  <c r="AO3406" i="95"/>
  <c r="AO3407" i="95"/>
  <c r="AO3408" i="95"/>
  <c r="AO3409" i="95"/>
  <c r="AO3410" i="95"/>
  <c r="AO3411" i="95"/>
  <c r="AO3412" i="95"/>
  <c r="AO3413" i="95"/>
  <c r="AO3414" i="95"/>
  <c r="AO3415" i="95"/>
  <c r="AO3416" i="95"/>
  <c r="AO3417" i="95"/>
  <c r="AO3418" i="95"/>
  <c r="AO3419" i="95"/>
  <c r="AO3420" i="95"/>
  <c r="AO3421" i="95"/>
  <c r="AO3422" i="95"/>
  <c r="AO3423" i="95"/>
  <c r="AO3424" i="95"/>
  <c r="AO3425" i="95"/>
  <c r="AO3426" i="95"/>
  <c r="AO3427" i="95"/>
  <c r="AO3428" i="95"/>
  <c r="AO3429" i="95"/>
  <c r="AO3430" i="95"/>
  <c r="AO3431" i="95"/>
  <c r="AO3432" i="95"/>
  <c r="AO3433" i="95"/>
  <c r="AO3434" i="95"/>
  <c r="AO3435" i="95"/>
  <c r="AO3436" i="95"/>
  <c r="AO3437" i="95"/>
  <c r="AO3438" i="95"/>
  <c r="AO3439" i="95"/>
  <c r="AO3440" i="95"/>
  <c r="AO3441" i="95"/>
  <c r="AO3442" i="95"/>
  <c r="AO3443" i="95"/>
  <c r="AO3444" i="95"/>
  <c r="AO3445" i="95"/>
  <c r="AO3446" i="95"/>
  <c r="AO3447" i="95"/>
  <c r="AO3448" i="95"/>
  <c r="AO3449" i="95"/>
  <c r="AO3450" i="95"/>
  <c r="AO3451" i="95"/>
  <c r="AO3452" i="95"/>
  <c r="AO3453" i="95"/>
  <c r="AO3454" i="95"/>
  <c r="AO3455" i="95"/>
  <c r="AO3456" i="95"/>
  <c r="AO3457" i="95"/>
  <c r="AO3458" i="95"/>
  <c r="AO3459" i="95"/>
  <c r="AO3460" i="95"/>
  <c r="AO3461" i="95"/>
  <c r="AO3462" i="95"/>
  <c r="AO3463" i="95"/>
  <c r="AO3464" i="95"/>
  <c r="AO3465" i="95"/>
  <c r="AO3466" i="95"/>
  <c r="AO3467" i="95"/>
  <c r="AO3468" i="95"/>
  <c r="AO3469" i="95"/>
  <c r="AO3470" i="95"/>
  <c r="AO3471" i="95"/>
  <c r="AO3472" i="95"/>
  <c r="AO3473" i="95"/>
  <c r="AO3474" i="95"/>
  <c r="AO3475" i="95"/>
  <c r="AO3476" i="95"/>
  <c r="AO3477" i="95"/>
  <c r="AO3478" i="95"/>
  <c r="AO3479" i="95"/>
  <c r="AO3480" i="95"/>
  <c r="AO3481" i="95"/>
  <c r="AO3482" i="95"/>
  <c r="AO3483" i="95"/>
  <c r="AO3484" i="95"/>
  <c r="AO3485" i="95"/>
  <c r="AO3486" i="95"/>
  <c r="AO3487" i="95"/>
  <c r="AO3488" i="95"/>
  <c r="AO3489" i="95"/>
  <c r="AO3490" i="95"/>
  <c r="AO3491" i="95"/>
  <c r="AO3492" i="95"/>
  <c r="AO3493" i="95"/>
  <c r="AO3494" i="95"/>
  <c r="AO3495" i="95"/>
  <c r="AO3496" i="95"/>
  <c r="AO3497" i="95"/>
  <c r="AO3498" i="95"/>
  <c r="AO3499" i="95"/>
  <c r="AO3500" i="95"/>
  <c r="AO3501" i="95"/>
  <c r="AO3502" i="95"/>
  <c r="AO3503" i="95"/>
  <c r="AO3504" i="95"/>
  <c r="AO3505" i="95"/>
  <c r="AO3506" i="95"/>
  <c r="AO3507" i="95"/>
  <c r="AO3508" i="95"/>
  <c r="AO3509" i="95"/>
  <c r="AO3510" i="95"/>
  <c r="AO3511" i="95"/>
  <c r="AO3512" i="95"/>
  <c r="AO3513" i="95"/>
  <c r="AO3514" i="95"/>
  <c r="AO3515" i="95"/>
  <c r="AO3516" i="95"/>
  <c r="AO3517" i="95"/>
  <c r="AO3518" i="95"/>
  <c r="AO3519" i="95"/>
  <c r="AO3520" i="95"/>
  <c r="AO3521" i="95"/>
  <c r="AO3522" i="95"/>
  <c r="AO3523" i="95"/>
  <c r="AO3524" i="95"/>
  <c r="AO3525" i="95"/>
  <c r="AO3526" i="95"/>
  <c r="AO3527" i="95"/>
  <c r="AO3528" i="95"/>
  <c r="AO3529" i="95"/>
  <c r="AO3530" i="95"/>
  <c r="AO3531" i="95"/>
  <c r="AO3532" i="95"/>
  <c r="AO3533" i="95"/>
  <c r="AO3534" i="95"/>
  <c r="AO3535" i="95"/>
  <c r="AO3536" i="95"/>
  <c r="AO3537" i="95"/>
  <c r="AO3538" i="95"/>
  <c r="AO3539" i="95"/>
  <c r="AO3540" i="95"/>
  <c r="AO3541" i="95"/>
  <c r="AO3542" i="95"/>
  <c r="AO3543" i="95"/>
  <c r="AO3544" i="95"/>
  <c r="AO3545" i="95"/>
  <c r="AO3546" i="95"/>
  <c r="AO3547" i="95"/>
  <c r="AO3548" i="95"/>
  <c r="AO3549" i="95"/>
  <c r="AO3550" i="95"/>
  <c r="AO3551" i="95"/>
  <c r="AO3552" i="95"/>
  <c r="AO3553" i="95"/>
  <c r="AO3554" i="95"/>
  <c r="AO3555" i="95"/>
  <c r="AO3556" i="95"/>
  <c r="AO3557" i="95"/>
  <c r="AO3558" i="95"/>
  <c r="AO3559" i="95"/>
  <c r="AO3560" i="95"/>
  <c r="AO3561" i="95"/>
  <c r="AO3562" i="95"/>
  <c r="AO3563" i="95"/>
  <c r="AO3564" i="95"/>
  <c r="AO3565" i="95"/>
  <c r="AO3566" i="95"/>
  <c r="AO3567" i="95"/>
  <c r="AO3568" i="95"/>
  <c r="AO3569" i="95"/>
  <c r="AO3570" i="95"/>
  <c r="AO3571" i="95"/>
  <c r="AO3572" i="95"/>
  <c r="AO3573" i="95"/>
  <c r="AO3574" i="95"/>
  <c r="AO3575" i="95"/>
  <c r="AO3576" i="95"/>
  <c r="AO3577" i="95"/>
  <c r="AO3578" i="95"/>
  <c r="AO3579" i="95"/>
  <c r="AO3580" i="95"/>
  <c r="AO3581" i="95"/>
  <c r="AO3582" i="95"/>
  <c r="AO3583" i="95"/>
  <c r="AO3584" i="95"/>
  <c r="AO3585" i="95"/>
  <c r="AO3586" i="95"/>
  <c r="AO3587" i="95"/>
  <c r="AO3588" i="95"/>
  <c r="AO3589" i="95"/>
  <c r="AO3590" i="95"/>
  <c r="AO3591" i="95"/>
  <c r="AO3592" i="95"/>
  <c r="AO3593" i="95"/>
  <c r="AO3594" i="95"/>
  <c r="AO3595" i="95"/>
  <c r="AO3596" i="95"/>
  <c r="AO3597" i="95"/>
  <c r="AO3598" i="95"/>
  <c r="AO3599" i="95"/>
  <c r="AO3600" i="95"/>
  <c r="AO3601" i="95"/>
  <c r="AO3602" i="95"/>
  <c r="AO3603" i="95"/>
  <c r="AO3604" i="95"/>
  <c r="AO3605" i="95"/>
  <c r="AO3606" i="95"/>
  <c r="AO3607" i="95"/>
  <c r="AO3608" i="95"/>
  <c r="AO3609" i="95"/>
  <c r="AO3610" i="95"/>
  <c r="AO3611" i="95"/>
  <c r="AO3612" i="95"/>
  <c r="AO3613" i="95"/>
  <c r="AO3614" i="95"/>
  <c r="AO3615" i="95"/>
  <c r="AO3616" i="95"/>
  <c r="AQ3616" i="95" s="1"/>
  <c r="AO3617" i="95"/>
  <c r="AO3618" i="95"/>
  <c r="AO3619" i="95"/>
  <c r="AO3620" i="95"/>
  <c r="AO3621" i="95"/>
  <c r="AQ3621" i="95" s="1"/>
  <c r="AO3622" i="95"/>
  <c r="AO3623" i="95"/>
  <c r="AO3624" i="95"/>
  <c r="AO3625" i="95"/>
  <c r="AO3626" i="95"/>
  <c r="AQ3626" i="95" s="1"/>
  <c r="AO3627" i="95"/>
  <c r="AO3628" i="95"/>
  <c r="AO3629" i="95"/>
  <c r="AQ3629" i="95" s="1"/>
  <c r="AO3630" i="95"/>
  <c r="AO3631" i="95"/>
  <c r="AR3613" i="95"/>
  <c r="AS3613" i="95" s="1"/>
  <c r="AR3614" i="95"/>
  <c r="AS3614" i="95" s="1"/>
  <c r="AQ3615" i="95"/>
  <c r="AR3615" i="95"/>
  <c r="AS3615" i="95" s="1"/>
  <c r="AR3616" i="95"/>
  <c r="AS3616" i="95" s="1"/>
  <c r="AR3617" i="95"/>
  <c r="AS3617" i="95" s="1"/>
  <c r="AQ3618" i="95"/>
  <c r="AR3618" i="95"/>
  <c r="AS3618" i="95" s="1"/>
  <c r="AR3619" i="95"/>
  <c r="AS3619" i="95" s="1"/>
  <c r="AR3620" i="95"/>
  <c r="AS3620" i="95" s="1"/>
  <c r="AR3621" i="95"/>
  <c r="AS3621" i="95" s="1"/>
  <c r="AR3622" i="95"/>
  <c r="AS3622" i="95" s="1"/>
  <c r="AR3623" i="95"/>
  <c r="AS3623" i="95" s="1"/>
  <c r="AQ3624" i="95"/>
  <c r="AR3624" i="95"/>
  <c r="AS3624" i="95" s="1"/>
  <c r="AR3625" i="95"/>
  <c r="AS3625" i="95" s="1"/>
  <c r="AR3626" i="95"/>
  <c r="AS3626" i="95" s="1"/>
  <c r="AQ3627" i="95"/>
  <c r="AR3627" i="95"/>
  <c r="AS3627" i="95" s="1"/>
  <c r="AQ3628" i="95"/>
  <c r="AR3628" i="95"/>
  <c r="AS3628" i="95" s="1"/>
  <c r="AR3629" i="95"/>
  <c r="AS3629" i="95" s="1"/>
  <c r="AQ3630" i="95"/>
  <c r="AR3630" i="95"/>
  <c r="AS3630" i="95" s="1"/>
  <c r="AQ3631" i="95"/>
  <c r="AR3631" i="95"/>
  <c r="AS3631" i="95" s="1"/>
  <c r="AR14" i="95"/>
  <c r="AS14" i="95" s="1"/>
  <c r="AR15" i="95"/>
  <c r="AS15" i="95" s="1"/>
  <c r="AR16" i="95"/>
  <c r="AS16" i="95" s="1"/>
  <c r="AR17" i="95"/>
  <c r="AS17" i="95" s="1"/>
  <c r="AR18" i="95"/>
  <c r="AS18" i="95" s="1"/>
  <c r="AR19" i="95"/>
  <c r="AS19" i="95" s="1"/>
  <c r="AR20" i="95"/>
  <c r="AS20" i="95" s="1"/>
  <c r="AR21" i="95"/>
  <c r="AS21" i="95" s="1"/>
  <c r="AR22" i="95"/>
  <c r="AS22" i="95" s="1"/>
  <c r="AR23" i="95"/>
  <c r="AS23" i="95" s="1"/>
  <c r="AR24" i="95"/>
  <c r="AS24" i="95" s="1"/>
  <c r="AR25" i="95"/>
  <c r="AS25" i="95" s="1"/>
  <c r="AR26" i="95"/>
  <c r="AS26" i="95" s="1"/>
  <c r="AR27" i="95"/>
  <c r="AS27" i="95" s="1"/>
  <c r="AR28" i="95"/>
  <c r="AS28" i="95" s="1"/>
  <c r="AR29" i="95"/>
  <c r="AS29" i="95" s="1"/>
  <c r="AR30" i="95"/>
  <c r="AS30" i="95" s="1"/>
  <c r="AR31" i="95"/>
  <c r="AS31" i="95" s="1"/>
  <c r="AR32" i="95"/>
  <c r="AS32" i="95" s="1"/>
  <c r="AR33" i="95"/>
  <c r="AS33" i="95" s="1"/>
  <c r="AR34" i="95"/>
  <c r="AS34" i="95" s="1"/>
  <c r="AR35" i="95"/>
  <c r="AS35" i="95" s="1"/>
  <c r="AR36" i="95"/>
  <c r="AS36" i="95" s="1"/>
  <c r="AR37" i="95"/>
  <c r="AS37" i="95" s="1"/>
  <c r="AR38" i="95"/>
  <c r="AS38" i="95" s="1"/>
  <c r="AR39" i="95"/>
  <c r="AS39" i="95" s="1"/>
  <c r="AR40" i="95"/>
  <c r="AS40" i="95" s="1"/>
  <c r="AR41" i="95"/>
  <c r="AS41" i="95" s="1"/>
  <c r="AR42" i="95"/>
  <c r="AS42" i="95" s="1"/>
  <c r="AR43" i="95"/>
  <c r="AS43" i="95" s="1"/>
  <c r="AR44" i="95"/>
  <c r="AS44" i="95" s="1"/>
  <c r="AR45" i="95"/>
  <c r="AS45" i="95" s="1"/>
  <c r="AR46" i="95"/>
  <c r="AS46" i="95" s="1"/>
  <c r="AR47" i="95"/>
  <c r="AS47" i="95" s="1"/>
  <c r="AR48" i="95"/>
  <c r="AS48" i="95" s="1"/>
  <c r="AR49" i="95"/>
  <c r="AS49" i="95" s="1"/>
  <c r="AR50" i="95"/>
  <c r="AS50" i="95" s="1"/>
  <c r="AR51" i="95"/>
  <c r="AS51" i="95" s="1"/>
  <c r="AR52" i="95"/>
  <c r="AS52" i="95" s="1"/>
  <c r="AR53" i="95"/>
  <c r="AS53" i="95" s="1"/>
  <c r="AR54" i="95"/>
  <c r="AS54" i="95" s="1"/>
  <c r="AR55" i="95"/>
  <c r="AS55" i="95" s="1"/>
  <c r="AR56" i="95"/>
  <c r="AS56" i="95" s="1"/>
  <c r="AR57" i="95"/>
  <c r="AS57" i="95" s="1"/>
  <c r="AR58" i="95"/>
  <c r="AS58" i="95" s="1"/>
  <c r="AR59" i="95"/>
  <c r="AS59" i="95" s="1"/>
  <c r="AR60" i="95"/>
  <c r="AS60" i="95" s="1"/>
  <c r="AR61" i="95"/>
  <c r="AS61" i="95" s="1"/>
  <c r="AR62" i="95"/>
  <c r="AS62" i="95" s="1"/>
  <c r="AR63" i="95"/>
  <c r="AS63" i="95" s="1"/>
  <c r="AR64" i="95"/>
  <c r="AS64" i="95" s="1"/>
  <c r="AR65" i="95"/>
  <c r="AS65" i="95" s="1"/>
  <c r="AR66" i="95"/>
  <c r="AS66" i="95" s="1"/>
  <c r="AR67" i="95"/>
  <c r="AS67" i="95" s="1"/>
  <c r="AR68" i="95"/>
  <c r="AS68" i="95" s="1"/>
  <c r="AR69" i="95"/>
  <c r="AS69" i="95" s="1"/>
  <c r="AR70" i="95"/>
  <c r="AS70" i="95" s="1"/>
  <c r="AR71" i="95"/>
  <c r="AS71" i="95" s="1"/>
  <c r="AR72" i="95"/>
  <c r="AS72" i="95" s="1"/>
  <c r="AR73" i="95"/>
  <c r="AS73" i="95" s="1"/>
  <c r="AR74" i="95"/>
  <c r="AS74" i="95" s="1"/>
  <c r="AR75" i="95"/>
  <c r="AS75" i="95" s="1"/>
  <c r="AR76" i="95"/>
  <c r="AS76" i="95" s="1"/>
  <c r="AR77" i="95"/>
  <c r="AS77" i="95" s="1"/>
  <c r="AR78" i="95"/>
  <c r="AS78" i="95" s="1"/>
  <c r="AR79" i="95"/>
  <c r="AS79" i="95" s="1"/>
  <c r="AR80" i="95"/>
  <c r="AS80" i="95" s="1"/>
  <c r="AR81" i="95"/>
  <c r="AS81" i="95" s="1"/>
  <c r="AR82" i="95"/>
  <c r="AS82" i="95" s="1"/>
  <c r="AR83" i="95"/>
  <c r="AS83" i="95" s="1"/>
  <c r="AR84" i="95"/>
  <c r="AS84" i="95" s="1"/>
  <c r="AR85" i="95"/>
  <c r="AS85" i="95" s="1"/>
  <c r="AR86" i="95"/>
  <c r="AS86" i="95" s="1"/>
  <c r="AR87" i="95"/>
  <c r="AS87" i="95" s="1"/>
  <c r="AR88" i="95"/>
  <c r="AS88" i="95" s="1"/>
  <c r="AR89" i="95"/>
  <c r="AS89" i="95" s="1"/>
  <c r="AR90" i="95"/>
  <c r="AS90" i="95" s="1"/>
  <c r="AR91" i="95"/>
  <c r="AS91" i="95" s="1"/>
  <c r="AR92" i="95"/>
  <c r="AS92" i="95" s="1"/>
  <c r="AR93" i="95"/>
  <c r="AS93" i="95" s="1"/>
  <c r="AR94" i="95"/>
  <c r="AS94" i="95" s="1"/>
  <c r="AR95" i="95"/>
  <c r="AS95" i="95" s="1"/>
  <c r="AR96" i="95"/>
  <c r="AS96" i="95" s="1"/>
  <c r="AR97" i="95"/>
  <c r="AS97" i="95" s="1"/>
  <c r="AR98" i="95"/>
  <c r="AS98" i="95" s="1"/>
  <c r="AR99" i="95"/>
  <c r="AS99" i="95" s="1"/>
  <c r="AR100" i="95"/>
  <c r="AS100" i="95" s="1"/>
  <c r="AR101" i="95"/>
  <c r="AS101" i="95" s="1"/>
  <c r="AR102" i="95"/>
  <c r="AS102" i="95" s="1"/>
  <c r="AR103" i="95"/>
  <c r="AS103" i="95" s="1"/>
  <c r="AR104" i="95"/>
  <c r="AS104" i="95" s="1"/>
  <c r="AR105" i="95"/>
  <c r="AS105" i="95" s="1"/>
  <c r="AR106" i="95"/>
  <c r="AS106" i="95" s="1"/>
  <c r="AR107" i="95"/>
  <c r="AS107" i="95" s="1"/>
  <c r="AR108" i="95"/>
  <c r="AS108" i="95" s="1"/>
  <c r="AR109" i="95"/>
  <c r="AS109" i="95" s="1"/>
  <c r="AR110" i="95"/>
  <c r="AS110" i="95" s="1"/>
  <c r="AR111" i="95"/>
  <c r="AS111" i="95" s="1"/>
  <c r="AR112" i="95"/>
  <c r="AS112" i="95" s="1"/>
  <c r="AR113" i="95"/>
  <c r="AS113" i="95" s="1"/>
  <c r="AR114" i="95"/>
  <c r="AS114" i="95" s="1"/>
  <c r="AR115" i="95"/>
  <c r="AS115" i="95" s="1"/>
  <c r="AR116" i="95"/>
  <c r="AS116" i="95" s="1"/>
  <c r="AR117" i="95"/>
  <c r="AS117" i="95" s="1"/>
  <c r="AR118" i="95"/>
  <c r="AS118" i="95" s="1"/>
  <c r="AR119" i="95"/>
  <c r="AS119" i="95" s="1"/>
  <c r="AR120" i="95"/>
  <c r="AS120" i="95" s="1"/>
  <c r="AR121" i="95"/>
  <c r="AS121" i="95" s="1"/>
  <c r="AR122" i="95"/>
  <c r="AS122" i="95" s="1"/>
  <c r="AR123" i="95"/>
  <c r="AS123" i="95" s="1"/>
  <c r="AR124" i="95"/>
  <c r="AS124" i="95" s="1"/>
  <c r="AR125" i="95"/>
  <c r="AS125" i="95" s="1"/>
  <c r="AR126" i="95"/>
  <c r="AS126" i="95" s="1"/>
  <c r="AR127" i="95"/>
  <c r="AS127" i="95" s="1"/>
  <c r="AR128" i="95"/>
  <c r="AS128" i="95" s="1"/>
  <c r="AR129" i="95"/>
  <c r="AS129" i="95" s="1"/>
  <c r="AR130" i="95"/>
  <c r="AS130" i="95" s="1"/>
  <c r="AR131" i="95"/>
  <c r="AS131" i="95" s="1"/>
  <c r="AR132" i="95"/>
  <c r="AS132" i="95" s="1"/>
  <c r="AR133" i="95"/>
  <c r="AS133" i="95" s="1"/>
  <c r="AR134" i="95"/>
  <c r="AS134" i="95" s="1"/>
  <c r="AR135" i="95"/>
  <c r="AS135" i="95" s="1"/>
  <c r="AR136" i="95"/>
  <c r="AS136" i="95" s="1"/>
  <c r="AR137" i="95"/>
  <c r="AS137" i="95" s="1"/>
  <c r="AR138" i="95"/>
  <c r="AS138" i="95" s="1"/>
  <c r="AR139" i="95"/>
  <c r="AS139" i="95" s="1"/>
  <c r="AR140" i="95"/>
  <c r="AS140" i="95" s="1"/>
  <c r="AR141" i="95"/>
  <c r="AS141" i="95" s="1"/>
  <c r="AR142" i="95"/>
  <c r="AS142" i="95" s="1"/>
  <c r="AR143" i="95"/>
  <c r="AS143" i="95" s="1"/>
  <c r="AR144" i="95"/>
  <c r="AS144" i="95" s="1"/>
  <c r="AR145" i="95"/>
  <c r="AS145" i="95" s="1"/>
  <c r="AR146" i="95"/>
  <c r="AS146" i="95" s="1"/>
  <c r="AR147" i="95"/>
  <c r="AS147" i="95" s="1"/>
  <c r="AR148" i="95"/>
  <c r="AS148" i="95" s="1"/>
  <c r="AR149" i="95"/>
  <c r="AS149" i="95" s="1"/>
  <c r="AR150" i="95"/>
  <c r="AS150" i="95" s="1"/>
  <c r="AR151" i="95"/>
  <c r="AS151" i="95" s="1"/>
  <c r="AR152" i="95"/>
  <c r="AS152" i="95" s="1"/>
  <c r="AR153" i="95"/>
  <c r="AS153" i="95" s="1"/>
  <c r="AR154" i="95"/>
  <c r="AS154" i="95" s="1"/>
  <c r="AR155" i="95"/>
  <c r="AS155" i="95" s="1"/>
  <c r="AR156" i="95"/>
  <c r="AS156" i="95" s="1"/>
  <c r="AR157" i="95"/>
  <c r="AS157" i="95" s="1"/>
  <c r="AR158" i="95"/>
  <c r="AS158" i="95" s="1"/>
  <c r="AR159" i="95"/>
  <c r="AS159" i="95" s="1"/>
  <c r="AR160" i="95"/>
  <c r="AS160" i="95" s="1"/>
  <c r="AR161" i="95"/>
  <c r="AS161" i="95" s="1"/>
  <c r="AR162" i="95"/>
  <c r="AS162" i="95" s="1"/>
  <c r="AR163" i="95"/>
  <c r="AS163" i="95" s="1"/>
  <c r="AR164" i="95"/>
  <c r="AR165" i="95"/>
  <c r="AS165" i="95" s="1"/>
  <c r="AR166" i="95"/>
  <c r="AS166" i="95" s="1"/>
  <c r="AR167" i="95"/>
  <c r="AS167" i="95" s="1"/>
  <c r="AR168" i="95"/>
  <c r="AS168" i="95" s="1"/>
  <c r="AR169" i="95"/>
  <c r="AS169" i="95" s="1"/>
  <c r="AR170" i="95"/>
  <c r="AS170" i="95" s="1"/>
  <c r="AR171" i="95"/>
  <c r="AS171" i="95" s="1"/>
  <c r="AR172" i="95"/>
  <c r="AS172" i="95" s="1"/>
  <c r="AR173" i="95"/>
  <c r="AS173" i="95" s="1"/>
  <c r="AR174" i="95"/>
  <c r="AS174" i="95" s="1"/>
  <c r="AR175" i="95"/>
  <c r="AS175" i="95" s="1"/>
  <c r="AR176" i="95"/>
  <c r="AS176" i="95" s="1"/>
  <c r="AR177" i="95"/>
  <c r="AS177" i="95" s="1"/>
  <c r="AR178" i="95"/>
  <c r="AS178" i="95" s="1"/>
  <c r="AR179" i="95"/>
  <c r="AS179" i="95" s="1"/>
  <c r="AR180" i="95"/>
  <c r="AS180" i="95" s="1"/>
  <c r="AR181" i="95"/>
  <c r="AS181" i="95" s="1"/>
  <c r="AR182" i="95"/>
  <c r="AS182" i="95" s="1"/>
  <c r="AR183" i="95"/>
  <c r="AS183" i="95" s="1"/>
  <c r="AR184" i="95"/>
  <c r="AS184" i="95" s="1"/>
  <c r="AR185" i="95"/>
  <c r="AS185" i="95" s="1"/>
  <c r="AR186" i="95"/>
  <c r="AS186" i="95" s="1"/>
  <c r="AR187" i="95"/>
  <c r="AS187" i="95" s="1"/>
  <c r="AR188" i="95"/>
  <c r="AS188" i="95" s="1"/>
  <c r="AR189" i="95"/>
  <c r="AS189" i="95" s="1"/>
  <c r="AR190" i="95"/>
  <c r="AS190" i="95" s="1"/>
  <c r="AR191" i="95"/>
  <c r="AS191" i="95" s="1"/>
  <c r="AR192" i="95"/>
  <c r="AS192" i="95" s="1"/>
  <c r="AR193" i="95"/>
  <c r="AS193" i="95" s="1"/>
  <c r="AR194" i="95"/>
  <c r="AS194" i="95" s="1"/>
  <c r="AR195" i="95"/>
  <c r="AS195" i="95" s="1"/>
  <c r="AR196" i="95"/>
  <c r="AS196" i="95" s="1"/>
  <c r="AR197" i="95"/>
  <c r="AS197" i="95" s="1"/>
  <c r="AR198" i="95"/>
  <c r="AS198" i="95" s="1"/>
  <c r="AR199" i="95"/>
  <c r="AS199" i="95" s="1"/>
  <c r="AR200" i="95"/>
  <c r="AS200" i="95" s="1"/>
  <c r="AR201" i="95"/>
  <c r="AS201" i="95" s="1"/>
  <c r="AR202" i="95"/>
  <c r="AS202" i="95" s="1"/>
  <c r="AR203" i="95"/>
  <c r="AS203" i="95" s="1"/>
  <c r="AR204" i="95"/>
  <c r="AS204" i="95" s="1"/>
  <c r="AR205" i="95"/>
  <c r="AS205" i="95" s="1"/>
  <c r="AR206" i="95"/>
  <c r="AS206" i="95" s="1"/>
  <c r="AR207" i="95"/>
  <c r="AS207" i="95" s="1"/>
  <c r="AR208" i="95"/>
  <c r="AS208" i="95" s="1"/>
  <c r="AR209" i="95"/>
  <c r="AS209" i="95" s="1"/>
  <c r="AR210" i="95"/>
  <c r="AS210" i="95" s="1"/>
  <c r="AR211" i="95"/>
  <c r="AS211" i="95" s="1"/>
  <c r="AR212" i="95"/>
  <c r="AS212" i="95" s="1"/>
  <c r="AR213" i="95"/>
  <c r="AS213" i="95" s="1"/>
  <c r="AR214" i="95"/>
  <c r="AS214" i="95" s="1"/>
  <c r="AR215" i="95"/>
  <c r="AS215" i="95" s="1"/>
  <c r="AR216" i="95"/>
  <c r="AS216" i="95" s="1"/>
  <c r="AR217" i="95"/>
  <c r="AS217" i="95" s="1"/>
  <c r="AR218" i="95"/>
  <c r="AS218" i="95" s="1"/>
  <c r="AR219" i="95"/>
  <c r="AS219" i="95" s="1"/>
  <c r="AR220" i="95"/>
  <c r="AS220" i="95" s="1"/>
  <c r="AR221" i="95"/>
  <c r="AS221" i="95" s="1"/>
  <c r="AR222" i="95"/>
  <c r="AS222" i="95" s="1"/>
  <c r="AR223" i="95"/>
  <c r="AS223" i="95" s="1"/>
  <c r="AR224" i="95"/>
  <c r="AS224" i="95" s="1"/>
  <c r="AR225" i="95"/>
  <c r="AS225" i="95" s="1"/>
  <c r="AR226" i="95"/>
  <c r="AS226" i="95" s="1"/>
  <c r="AR227" i="95"/>
  <c r="AS227" i="95" s="1"/>
  <c r="AR228" i="95"/>
  <c r="AS228" i="95" s="1"/>
  <c r="AR229" i="95"/>
  <c r="AS229" i="95" s="1"/>
  <c r="AR230" i="95"/>
  <c r="AS230" i="95" s="1"/>
  <c r="AR231" i="95"/>
  <c r="AS231" i="95" s="1"/>
  <c r="AR232" i="95"/>
  <c r="AS232" i="95" s="1"/>
  <c r="AR233" i="95"/>
  <c r="AS233" i="95" s="1"/>
  <c r="AR234" i="95"/>
  <c r="AS234" i="95" s="1"/>
  <c r="AR235" i="95"/>
  <c r="AS235" i="95" s="1"/>
  <c r="AR236" i="95"/>
  <c r="AS236" i="95" s="1"/>
  <c r="AR237" i="95"/>
  <c r="AS237" i="95" s="1"/>
  <c r="AR238" i="95"/>
  <c r="AS238" i="95" s="1"/>
  <c r="AR239" i="95"/>
  <c r="AS239" i="95" s="1"/>
  <c r="AR240" i="95"/>
  <c r="AS240" i="95" s="1"/>
  <c r="AR241" i="95"/>
  <c r="AS241" i="95" s="1"/>
  <c r="AR242" i="95"/>
  <c r="AS242" i="95" s="1"/>
  <c r="AR243" i="95"/>
  <c r="AS243" i="95" s="1"/>
  <c r="AR244" i="95"/>
  <c r="AS244" i="95" s="1"/>
  <c r="AR245" i="95"/>
  <c r="AS245" i="95" s="1"/>
  <c r="AR246" i="95"/>
  <c r="AS246" i="95" s="1"/>
  <c r="AR247" i="95"/>
  <c r="AS247" i="95" s="1"/>
  <c r="AR248" i="95"/>
  <c r="AS248" i="95" s="1"/>
  <c r="AR249" i="95"/>
  <c r="AS249" i="95" s="1"/>
  <c r="AR250" i="95"/>
  <c r="AS250" i="95" s="1"/>
  <c r="AR251" i="95"/>
  <c r="AS251" i="95" s="1"/>
  <c r="AR252" i="95"/>
  <c r="AS252" i="95" s="1"/>
  <c r="AR253" i="95"/>
  <c r="AS253" i="95" s="1"/>
  <c r="AR254" i="95"/>
  <c r="AS254" i="95" s="1"/>
  <c r="AR255" i="95"/>
  <c r="AS255" i="95" s="1"/>
  <c r="AR256" i="95"/>
  <c r="AS256" i="95" s="1"/>
  <c r="AR257" i="95"/>
  <c r="AS257" i="95" s="1"/>
  <c r="AR258" i="95"/>
  <c r="AS258" i="95" s="1"/>
  <c r="AR259" i="95"/>
  <c r="AS259" i="95" s="1"/>
  <c r="AR260" i="95"/>
  <c r="AS260" i="95" s="1"/>
  <c r="AR261" i="95"/>
  <c r="AS261" i="95" s="1"/>
  <c r="AR262" i="95"/>
  <c r="AS262" i="95" s="1"/>
  <c r="AR263" i="95"/>
  <c r="AS263" i="95" s="1"/>
  <c r="AR264" i="95"/>
  <c r="AS264" i="95" s="1"/>
  <c r="AR265" i="95"/>
  <c r="AS265" i="95" s="1"/>
  <c r="AR266" i="95"/>
  <c r="AS266" i="95" s="1"/>
  <c r="AR267" i="95"/>
  <c r="AS267" i="95" s="1"/>
  <c r="AR268" i="95"/>
  <c r="AS268" i="95" s="1"/>
  <c r="AR269" i="95"/>
  <c r="AS269" i="95" s="1"/>
  <c r="AR270" i="95"/>
  <c r="AS270" i="95" s="1"/>
  <c r="AR271" i="95"/>
  <c r="AS271" i="95" s="1"/>
  <c r="AR272" i="95"/>
  <c r="AS272" i="95" s="1"/>
  <c r="AR273" i="95"/>
  <c r="AS273" i="95" s="1"/>
  <c r="AR274" i="95"/>
  <c r="AS274" i="95" s="1"/>
  <c r="AR275" i="95"/>
  <c r="AS275" i="95" s="1"/>
  <c r="AR276" i="95"/>
  <c r="AS276" i="95" s="1"/>
  <c r="AR277" i="95"/>
  <c r="AS277" i="95" s="1"/>
  <c r="AR278" i="95"/>
  <c r="AS278" i="95" s="1"/>
  <c r="AR279" i="95"/>
  <c r="AS279" i="95" s="1"/>
  <c r="AR280" i="95"/>
  <c r="AS280" i="95" s="1"/>
  <c r="AR281" i="95"/>
  <c r="AS281" i="95" s="1"/>
  <c r="AR282" i="95"/>
  <c r="AS282" i="95" s="1"/>
  <c r="AR283" i="95"/>
  <c r="AS283" i="95" s="1"/>
  <c r="AR284" i="95"/>
  <c r="AS284" i="95" s="1"/>
  <c r="AR285" i="95"/>
  <c r="AS285" i="95" s="1"/>
  <c r="AR286" i="95"/>
  <c r="AS286" i="95" s="1"/>
  <c r="AR287" i="95"/>
  <c r="AS287" i="95" s="1"/>
  <c r="AR288" i="95"/>
  <c r="AS288" i="95" s="1"/>
  <c r="AR289" i="95"/>
  <c r="AS289" i="95" s="1"/>
  <c r="AR290" i="95"/>
  <c r="AS290" i="95" s="1"/>
  <c r="AR291" i="95"/>
  <c r="AS291" i="95" s="1"/>
  <c r="AR292" i="95"/>
  <c r="AS292" i="95" s="1"/>
  <c r="AR293" i="95"/>
  <c r="AS293" i="95" s="1"/>
  <c r="AR294" i="95"/>
  <c r="AS294" i="95" s="1"/>
  <c r="AR295" i="95"/>
  <c r="AS295" i="95" s="1"/>
  <c r="AR296" i="95"/>
  <c r="AS296" i="95" s="1"/>
  <c r="AR297" i="95"/>
  <c r="AS297" i="95" s="1"/>
  <c r="AR298" i="95"/>
  <c r="AS298" i="95" s="1"/>
  <c r="AR299" i="95"/>
  <c r="AS299" i="95" s="1"/>
  <c r="AR300" i="95"/>
  <c r="AS300" i="95" s="1"/>
  <c r="AR301" i="95"/>
  <c r="AS301" i="95" s="1"/>
  <c r="AR302" i="95"/>
  <c r="AS302" i="95" s="1"/>
  <c r="AR303" i="95"/>
  <c r="AS303" i="95" s="1"/>
  <c r="AR304" i="95"/>
  <c r="AS304" i="95" s="1"/>
  <c r="AR305" i="95"/>
  <c r="AS305" i="95" s="1"/>
  <c r="AR306" i="95"/>
  <c r="AS306" i="95" s="1"/>
  <c r="AR307" i="95"/>
  <c r="AS307" i="95" s="1"/>
  <c r="AR308" i="95"/>
  <c r="AS308" i="95" s="1"/>
  <c r="AR309" i="95"/>
  <c r="AS309" i="95" s="1"/>
  <c r="AR310" i="95"/>
  <c r="AS310" i="95" s="1"/>
  <c r="AR311" i="95"/>
  <c r="AS311" i="95" s="1"/>
  <c r="AR312" i="95"/>
  <c r="AS312" i="95" s="1"/>
  <c r="AR313" i="95"/>
  <c r="AS313" i="95" s="1"/>
  <c r="AR314" i="95"/>
  <c r="AS314" i="95" s="1"/>
  <c r="AR315" i="95"/>
  <c r="AR316" i="95"/>
  <c r="AS316" i="95" s="1"/>
  <c r="AR317" i="95"/>
  <c r="AS317" i="95" s="1"/>
  <c r="AR318" i="95"/>
  <c r="AS318" i="95" s="1"/>
  <c r="AR319" i="95"/>
  <c r="AS319" i="95" s="1"/>
  <c r="AR320" i="95"/>
  <c r="AS320" i="95" s="1"/>
  <c r="AR321" i="95"/>
  <c r="AS321" i="95" s="1"/>
  <c r="AR322" i="95"/>
  <c r="AS322" i="95" s="1"/>
  <c r="AR323" i="95"/>
  <c r="AS323" i="95" s="1"/>
  <c r="AR324" i="95"/>
  <c r="AS324" i="95" s="1"/>
  <c r="AR325" i="95"/>
  <c r="AS325" i="95" s="1"/>
  <c r="AR326" i="95"/>
  <c r="AS326" i="95" s="1"/>
  <c r="AR327" i="95"/>
  <c r="AS327" i="95" s="1"/>
  <c r="AR328" i="95"/>
  <c r="AS328" i="95" s="1"/>
  <c r="AR329" i="95"/>
  <c r="AS329" i="95" s="1"/>
  <c r="AR330" i="95"/>
  <c r="AS330" i="95" s="1"/>
  <c r="AR331" i="95"/>
  <c r="AS331" i="95" s="1"/>
  <c r="AR332" i="95"/>
  <c r="AS332" i="95" s="1"/>
  <c r="AR333" i="95"/>
  <c r="AS333" i="95" s="1"/>
  <c r="AR334" i="95"/>
  <c r="AS334" i="95" s="1"/>
  <c r="AR335" i="95"/>
  <c r="AS335" i="95" s="1"/>
  <c r="AR336" i="95"/>
  <c r="AS336" i="95" s="1"/>
  <c r="AR337" i="95"/>
  <c r="AS337" i="95" s="1"/>
  <c r="AR338" i="95"/>
  <c r="AS338" i="95" s="1"/>
  <c r="AR339" i="95"/>
  <c r="AS339" i="95" s="1"/>
  <c r="AR340" i="95"/>
  <c r="AS340" i="95" s="1"/>
  <c r="AR341" i="95"/>
  <c r="AS341" i="95" s="1"/>
  <c r="AR342" i="95"/>
  <c r="AS342" i="95" s="1"/>
  <c r="AR343" i="95"/>
  <c r="AS343" i="95" s="1"/>
  <c r="AR344" i="95"/>
  <c r="AS344" i="95" s="1"/>
  <c r="AR345" i="95"/>
  <c r="AS345" i="95" s="1"/>
  <c r="AR346" i="95"/>
  <c r="AS346" i="95" s="1"/>
  <c r="AR347" i="95"/>
  <c r="AS347" i="95" s="1"/>
  <c r="AR348" i="95"/>
  <c r="AS348" i="95" s="1"/>
  <c r="AR349" i="95"/>
  <c r="AS349" i="95" s="1"/>
  <c r="AR350" i="95"/>
  <c r="AS350" i="95" s="1"/>
  <c r="AR351" i="95"/>
  <c r="AS351" i="95" s="1"/>
  <c r="AR352" i="95"/>
  <c r="AS352" i="95" s="1"/>
  <c r="AR353" i="95"/>
  <c r="AS353" i="95" s="1"/>
  <c r="AR354" i="95"/>
  <c r="AS354" i="95" s="1"/>
  <c r="AR355" i="95"/>
  <c r="AS355" i="95" s="1"/>
  <c r="AR356" i="95"/>
  <c r="AS356" i="95" s="1"/>
  <c r="AR357" i="95"/>
  <c r="AS357" i="95" s="1"/>
  <c r="AR358" i="95"/>
  <c r="AS358" i="95" s="1"/>
  <c r="AR359" i="95"/>
  <c r="AS359" i="95" s="1"/>
  <c r="AR360" i="95"/>
  <c r="AS360" i="95" s="1"/>
  <c r="AR361" i="95"/>
  <c r="AS361" i="95" s="1"/>
  <c r="AR362" i="95"/>
  <c r="AS362" i="95" s="1"/>
  <c r="AR363" i="95"/>
  <c r="AS363" i="95" s="1"/>
  <c r="AR364" i="95"/>
  <c r="AS364" i="95" s="1"/>
  <c r="AR365" i="95"/>
  <c r="AS365" i="95" s="1"/>
  <c r="AR366" i="95"/>
  <c r="AS366" i="95" s="1"/>
  <c r="AR367" i="95"/>
  <c r="AS367" i="95" s="1"/>
  <c r="AR368" i="95"/>
  <c r="AS368" i="95" s="1"/>
  <c r="AR369" i="95"/>
  <c r="AS369" i="95" s="1"/>
  <c r="AR370" i="95"/>
  <c r="AS370" i="95" s="1"/>
  <c r="AR371" i="95"/>
  <c r="AS371" i="95" s="1"/>
  <c r="AR372" i="95"/>
  <c r="AS372" i="95" s="1"/>
  <c r="AR373" i="95"/>
  <c r="AS373" i="95" s="1"/>
  <c r="AR374" i="95"/>
  <c r="AS374" i="95" s="1"/>
  <c r="AR375" i="95"/>
  <c r="AS375" i="95" s="1"/>
  <c r="AR376" i="95"/>
  <c r="AS376" i="95" s="1"/>
  <c r="AR377" i="95"/>
  <c r="AS377" i="95" s="1"/>
  <c r="AR378" i="95"/>
  <c r="AS378" i="95" s="1"/>
  <c r="AR379" i="95"/>
  <c r="AS379" i="95" s="1"/>
  <c r="AR380" i="95"/>
  <c r="AS380" i="95" s="1"/>
  <c r="AR381" i="95"/>
  <c r="AS381" i="95" s="1"/>
  <c r="AR382" i="95"/>
  <c r="AS382" i="95" s="1"/>
  <c r="AR383" i="95"/>
  <c r="AS383" i="95" s="1"/>
  <c r="AR384" i="95"/>
  <c r="AS384" i="95" s="1"/>
  <c r="AR385" i="95"/>
  <c r="AS385" i="95" s="1"/>
  <c r="AR386" i="95"/>
  <c r="AS386" i="95" s="1"/>
  <c r="AR387" i="95"/>
  <c r="AS387" i="95" s="1"/>
  <c r="AR388" i="95"/>
  <c r="AS388" i="95" s="1"/>
  <c r="AR389" i="95"/>
  <c r="AS389" i="95" s="1"/>
  <c r="AR390" i="95"/>
  <c r="AS390" i="95" s="1"/>
  <c r="AR391" i="95"/>
  <c r="AS391" i="95" s="1"/>
  <c r="AR392" i="95"/>
  <c r="AS392" i="95" s="1"/>
  <c r="AR393" i="95"/>
  <c r="AS393" i="95" s="1"/>
  <c r="AR394" i="95"/>
  <c r="AS394" i="95" s="1"/>
  <c r="AR395" i="95"/>
  <c r="AS395" i="95" s="1"/>
  <c r="AR396" i="95"/>
  <c r="AS396" i="95" s="1"/>
  <c r="AR397" i="95"/>
  <c r="AS397" i="95" s="1"/>
  <c r="AR398" i="95"/>
  <c r="AS398" i="95" s="1"/>
  <c r="AR399" i="95"/>
  <c r="AS399" i="95" s="1"/>
  <c r="AR400" i="95"/>
  <c r="AS400" i="95" s="1"/>
  <c r="AR401" i="95"/>
  <c r="AS401" i="95" s="1"/>
  <c r="AR402" i="95"/>
  <c r="AS402" i="95" s="1"/>
  <c r="AR403" i="95"/>
  <c r="AS403" i="95" s="1"/>
  <c r="AR404" i="95"/>
  <c r="AS404" i="95" s="1"/>
  <c r="AR405" i="95"/>
  <c r="AS405" i="95" s="1"/>
  <c r="AR406" i="95"/>
  <c r="AS406" i="95" s="1"/>
  <c r="AR407" i="95"/>
  <c r="AS407" i="95" s="1"/>
  <c r="AR408" i="95"/>
  <c r="AS408" i="95" s="1"/>
  <c r="AR409" i="95"/>
  <c r="AS409" i="95" s="1"/>
  <c r="AR410" i="95"/>
  <c r="AS410" i="95" s="1"/>
  <c r="AR411" i="95"/>
  <c r="AS411" i="95" s="1"/>
  <c r="AR412" i="95"/>
  <c r="AS412" i="95" s="1"/>
  <c r="AR413" i="95"/>
  <c r="AS413" i="95" s="1"/>
  <c r="AR414" i="95"/>
  <c r="AS414" i="95" s="1"/>
  <c r="AR415" i="95"/>
  <c r="AS415" i="95" s="1"/>
  <c r="AR416" i="95"/>
  <c r="AS416" i="95" s="1"/>
  <c r="AR417" i="95"/>
  <c r="AS417" i="95" s="1"/>
  <c r="AR418" i="95"/>
  <c r="AS418" i="95" s="1"/>
  <c r="AR419" i="95"/>
  <c r="AS419" i="95" s="1"/>
  <c r="AR420" i="95"/>
  <c r="AS420" i="95" s="1"/>
  <c r="AR421" i="95"/>
  <c r="AS421" i="95" s="1"/>
  <c r="AR422" i="95"/>
  <c r="AS422" i="95" s="1"/>
  <c r="AR423" i="95"/>
  <c r="AS423" i="95" s="1"/>
  <c r="AR424" i="95"/>
  <c r="AS424" i="95" s="1"/>
  <c r="AR425" i="95"/>
  <c r="AS425" i="95" s="1"/>
  <c r="AR426" i="95"/>
  <c r="AS426" i="95" s="1"/>
  <c r="AR427" i="95"/>
  <c r="AS427" i="95" s="1"/>
  <c r="AR428" i="95"/>
  <c r="AS428" i="95" s="1"/>
  <c r="AR429" i="95"/>
  <c r="AS429" i="95" s="1"/>
  <c r="AR430" i="95"/>
  <c r="AS430" i="95" s="1"/>
  <c r="AR431" i="95"/>
  <c r="AS431" i="95" s="1"/>
  <c r="AR432" i="95"/>
  <c r="AS432" i="95" s="1"/>
  <c r="AR433" i="95"/>
  <c r="AS433" i="95" s="1"/>
  <c r="AR434" i="95"/>
  <c r="AS434" i="95" s="1"/>
  <c r="AR435" i="95"/>
  <c r="AS435" i="95" s="1"/>
  <c r="AR436" i="95"/>
  <c r="AS436" i="95" s="1"/>
  <c r="AR437" i="95"/>
  <c r="AS437" i="95" s="1"/>
  <c r="AR438" i="95"/>
  <c r="AS438" i="95" s="1"/>
  <c r="AR439" i="95"/>
  <c r="AS439" i="95" s="1"/>
  <c r="AR440" i="95"/>
  <c r="AS440" i="95" s="1"/>
  <c r="AR441" i="95"/>
  <c r="AS441" i="95" s="1"/>
  <c r="AR442" i="95"/>
  <c r="AS442" i="95" s="1"/>
  <c r="AR443" i="95"/>
  <c r="AS443" i="95" s="1"/>
  <c r="AR444" i="95"/>
  <c r="AS444" i="95" s="1"/>
  <c r="AR445" i="95"/>
  <c r="AS445" i="95" s="1"/>
  <c r="AR446" i="95"/>
  <c r="AS446" i="95" s="1"/>
  <c r="AR447" i="95"/>
  <c r="AS447" i="95" s="1"/>
  <c r="AR448" i="95"/>
  <c r="AS448" i="95" s="1"/>
  <c r="AR449" i="95"/>
  <c r="AS449" i="95" s="1"/>
  <c r="AR450" i="95"/>
  <c r="AS450" i="95" s="1"/>
  <c r="AR451" i="95"/>
  <c r="AS451" i="95" s="1"/>
  <c r="AR452" i="95"/>
  <c r="AS452" i="95" s="1"/>
  <c r="AR453" i="95"/>
  <c r="AS453" i="95" s="1"/>
  <c r="AR454" i="95"/>
  <c r="AS454" i="95" s="1"/>
  <c r="AR455" i="95"/>
  <c r="AS455" i="95" s="1"/>
  <c r="AR456" i="95"/>
  <c r="AS456" i="95" s="1"/>
  <c r="AR457" i="95"/>
  <c r="AS457" i="95" s="1"/>
  <c r="AR458" i="95"/>
  <c r="AS458" i="95" s="1"/>
  <c r="AR459" i="95"/>
  <c r="AS459" i="95" s="1"/>
  <c r="AR460" i="95"/>
  <c r="AS460" i="95" s="1"/>
  <c r="AR461" i="95"/>
  <c r="AS461" i="95" s="1"/>
  <c r="AR462" i="95"/>
  <c r="AS462" i="95" s="1"/>
  <c r="AR463" i="95"/>
  <c r="AS463" i="95" s="1"/>
  <c r="AR464" i="95"/>
  <c r="AS464" i="95" s="1"/>
  <c r="AR465" i="95"/>
  <c r="AS465" i="95" s="1"/>
  <c r="AR466" i="95"/>
  <c r="AR467" i="95"/>
  <c r="AS467" i="95" s="1"/>
  <c r="AR468" i="95"/>
  <c r="AS468" i="95" s="1"/>
  <c r="AR469" i="95"/>
  <c r="AS469" i="95" s="1"/>
  <c r="AR470" i="95"/>
  <c r="AS470" i="95" s="1"/>
  <c r="AR471" i="95"/>
  <c r="AS471" i="95" s="1"/>
  <c r="AR472" i="95"/>
  <c r="AS472" i="95" s="1"/>
  <c r="AR473" i="95"/>
  <c r="AS473" i="95" s="1"/>
  <c r="AR474" i="95"/>
  <c r="AS474" i="95" s="1"/>
  <c r="AR475" i="95"/>
  <c r="AS475" i="95" s="1"/>
  <c r="AR476" i="95"/>
  <c r="AS476" i="95" s="1"/>
  <c r="AR477" i="95"/>
  <c r="AS477" i="95" s="1"/>
  <c r="AR478" i="95"/>
  <c r="AS478" i="95" s="1"/>
  <c r="AR479" i="95"/>
  <c r="AS479" i="95" s="1"/>
  <c r="AR480" i="95"/>
  <c r="AS480" i="95" s="1"/>
  <c r="AR481" i="95"/>
  <c r="AS481" i="95" s="1"/>
  <c r="AR482" i="95"/>
  <c r="AS482" i="95" s="1"/>
  <c r="AR483" i="95"/>
  <c r="AS483" i="95" s="1"/>
  <c r="AR484" i="95"/>
  <c r="AS484" i="95" s="1"/>
  <c r="AR485" i="95"/>
  <c r="AS485" i="95" s="1"/>
  <c r="AR486" i="95"/>
  <c r="AS486" i="95" s="1"/>
  <c r="AR487" i="95"/>
  <c r="AS487" i="95" s="1"/>
  <c r="AR488" i="95"/>
  <c r="AS488" i="95" s="1"/>
  <c r="AR489" i="95"/>
  <c r="AS489" i="95" s="1"/>
  <c r="AR490" i="95"/>
  <c r="AS490" i="95" s="1"/>
  <c r="AR491" i="95"/>
  <c r="AS491" i="95" s="1"/>
  <c r="AR492" i="95"/>
  <c r="AS492" i="95" s="1"/>
  <c r="AR493" i="95"/>
  <c r="AS493" i="95" s="1"/>
  <c r="AR494" i="95"/>
  <c r="AS494" i="95" s="1"/>
  <c r="AR495" i="95"/>
  <c r="AS495" i="95" s="1"/>
  <c r="AR496" i="95"/>
  <c r="AS496" i="95" s="1"/>
  <c r="AR497" i="95"/>
  <c r="AS497" i="95" s="1"/>
  <c r="AR498" i="95"/>
  <c r="AS498" i="95" s="1"/>
  <c r="AR499" i="95"/>
  <c r="AS499" i="95" s="1"/>
  <c r="AR500" i="95"/>
  <c r="AS500" i="95" s="1"/>
  <c r="AR501" i="95"/>
  <c r="AS501" i="95" s="1"/>
  <c r="AR502" i="95"/>
  <c r="AS502" i="95" s="1"/>
  <c r="AR503" i="95"/>
  <c r="AS503" i="95" s="1"/>
  <c r="AR504" i="95"/>
  <c r="AS504" i="95" s="1"/>
  <c r="AR505" i="95"/>
  <c r="AS505" i="95" s="1"/>
  <c r="AR506" i="95"/>
  <c r="AS506" i="95" s="1"/>
  <c r="AR507" i="95"/>
  <c r="AS507" i="95" s="1"/>
  <c r="AR508" i="95"/>
  <c r="AS508" i="95" s="1"/>
  <c r="AR509" i="95"/>
  <c r="AS509" i="95" s="1"/>
  <c r="AR510" i="95"/>
  <c r="AS510" i="95" s="1"/>
  <c r="AR511" i="95"/>
  <c r="AS511" i="95" s="1"/>
  <c r="AR512" i="95"/>
  <c r="AS512" i="95" s="1"/>
  <c r="AR513" i="95"/>
  <c r="AS513" i="95" s="1"/>
  <c r="AR514" i="95"/>
  <c r="AS514" i="95" s="1"/>
  <c r="AR515" i="95"/>
  <c r="AS515" i="95" s="1"/>
  <c r="AR516" i="95"/>
  <c r="AS516" i="95" s="1"/>
  <c r="AR517" i="95"/>
  <c r="AS517" i="95" s="1"/>
  <c r="AR518" i="95"/>
  <c r="AS518" i="95" s="1"/>
  <c r="AR519" i="95"/>
  <c r="AS519" i="95" s="1"/>
  <c r="AR520" i="95"/>
  <c r="AS520" i="95" s="1"/>
  <c r="AR521" i="95"/>
  <c r="AS521" i="95" s="1"/>
  <c r="AR522" i="95"/>
  <c r="AS522" i="95" s="1"/>
  <c r="AR523" i="95"/>
  <c r="AS523" i="95" s="1"/>
  <c r="AR524" i="95"/>
  <c r="AS524" i="95" s="1"/>
  <c r="AR525" i="95"/>
  <c r="AS525" i="95" s="1"/>
  <c r="AR526" i="95"/>
  <c r="AS526" i="95" s="1"/>
  <c r="AR527" i="95"/>
  <c r="AS527" i="95" s="1"/>
  <c r="AR528" i="95"/>
  <c r="AS528" i="95" s="1"/>
  <c r="AR529" i="95"/>
  <c r="AS529" i="95" s="1"/>
  <c r="AR530" i="95"/>
  <c r="AS530" i="95" s="1"/>
  <c r="AR531" i="95"/>
  <c r="AS531" i="95" s="1"/>
  <c r="AR532" i="95"/>
  <c r="AS532" i="95" s="1"/>
  <c r="AR533" i="95"/>
  <c r="AS533" i="95" s="1"/>
  <c r="AR534" i="95"/>
  <c r="AS534" i="95" s="1"/>
  <c r="AR535" i="95"/>
  <c r="AS535" i="95" s="1"/>
  <c r="AR536" i="95"/>
  <c r="AS536" i="95" s="1"/>
  <c r="AR537" i="95"/>
  <c r="AS537" i="95" s="1"/>
  <c r="AR538" i="95"/>
  <c r="AS538" i="95" s="1"/>
  <c r="AR539" i="95"/>
  <c r="AS539" i="95" s="1"/>
  <c r="AR540" i="95"/>
  <c r="AS540" i="95" s="1"/>
  <c r="AR541" i="95"/>
  <c r="AS541" i="95" s="1"/>
  <c r="AR542" i="95"/>
  <c r="AS542" i="95" s="1"/>
  <c r="AR543" i="95"/>
  <c r="AS543" i="95" s="1"/>
  <c r="AR544" i="95"/>
  <c r="AS544" i="95" s="1"/>
  <c r="AR545" i="95"/>
  <c r="AS545" i="95" s="1"/>
  <c r="AR546" i="95"/>
  <c r="AS546" i="95" s="1"/>
  <c r="AR547" i="95"/>
  <c r="AS547" i="95" s="1"/>
  <c r="AR548" i="95"/>
  <c r="AS548" i="95" s="1"/>
  <c r="AR549" i="95"/>
  <c r="AS549" i="95" s="1"/>
  <c r="AR550" i="95"/>
  <c r="AS550" i="95" s="1"/>
  <c r="AR551" i="95"/>
  <c r="AS551" i="95" s="1"/>
  <c r="AR552" i="95"/>
  <c r="AS552" i="95" s="1"/>
  <c r="AR553" i="95"/>
  <c r="AS553" i="95" s="1"/>
  <c r="AR554" i="95"/>
  <c r="AS554" i="95" s="1"/>
  <c r="AR555" i="95"/>
  <c r="AS555" i="95" s="1"/>
  <c r="AR556" i="95"/>
  <c r="AS556" i="95" s="1"/>
  <c r="AR557" i="95"/>
  <c r="AS557" i="95" s="1"/>
  <c r="AR558" i="95"/>
  <c r="AS558" i="95" s="1"/>
  <c r="AR559" i="95"/>
  <c r="AS559" i="95" s="1"/>
  <c r="AR560" i="95"/>
  <c r="AS560" i="95" s="1"/>
  <c r="AR561" i="95"/>
  <c r="AS561" i="95" s="1"/>
  <c r="AR562" i="95"/>
  <c r="AS562" i="95" s="1"/>
  <c r="AR563" i="95"/>
  <c r="AS563" i="95" s="1"/>
  <c r="AR564" i="95"/>
  <c r="AS564" i="95" s="1"/>
  <c r="AR565" i="95"/>
  <c r="AS565" i="95" s="1"/>
  <c r="AR566" i="95"/>
  <c r="AS566" i="95" s="1"/>
  <c r="AR567" i="95"/>
  <c r="AS567" i="95" s="1"/>
  <c r="AR568" i="95"/>
  <c r="AS568" i="95" s="1"/>
  <c r="AR569" i="95"/>
  <c r="AS569" i="95" s="1"/>
  <c r="AR570" i="95"/>
  <c r="AS570" i="95" s="1"/>
  <c r="AR571" i="95"/>
  <c r="AS571" i="95" s="1"/>
  <c r="AR572" i="95"/>
  <c r="AS572" i="95" s="1"/>
  <c r="AR573" i="95"/>
  <c r="AS573" i="95" s="1"/>
  <c r="AR574" i="95"/>
  <c r="AS574" i="95" s="1"/>
  <c r="AR575" i="95"/>
  <c r="AS575" i="95" s="1"/>
  <c r="AR576" i="95"/>
  <c r="AS576" i="95" s="1"/>
  <c r="AR577" i="95"/>
  <c r="AS577" i="95" s="1"/>
  <c r="AR578" i="95"/>
  <c r="AS578" i="95" s="1"/>
  <c r="AR579" i="95"/>
  <c r="AS579" i="95" s="1"/>
  <c r="AR580" i="95"/>
  <c r="AS580" i="95" s="1"/>
  <c r="AR581" i="95"/>
  <c r="AS581" i="95" s="1"/>
  <c r="AR582" i="95"/>
  <c r="AS582" i="95" s="1"/>
  <c r="AR583" i="95"/>
  <c r="AS583" i="95" s="1"/>
  <c r="AR584" i="95"/>
  <c r="AS584" i="95" s="1"/>
  <c r="AR585" i="95"/>
  <c r="AS585" i="95" s="1"/>
  <c r="AR586" i="95"/>
  <c r="AS586" i="95" s="1"/>
  <c r="AR587" i="95"/>
  <c r="AS587" i="95" s="1"/>
  <c r="AR588" i="95"/>
  <c r="AS588" i="95" s="1"/>
  <c r="AR589" i="95"/>
  <c r="AS589" i="95" s="1"/>
  <c r="AR590" i="95"/>
  <c r="AS590" i="95" s="1"/>
  <c r="AR591" i="95"/>
  <c r="AS591" i="95" s="1"/>
  <c r="AR592" i="95"/>
  <c r="AS592" i="95" s="1"/>
  <c r="AR593" i="95"/>
  <c r="AS593" i="95" s="1"/>
  <c r="AR594" i="95"/>
  <c r="AS594" i="95" s="1"/>
  <c r="AR595" i="95"/>
  <c r="AS595" i="95" s="1"/>
  <c r="AR596" i="95"/>
  <c r="AS596" i="95" s="1"/>
  <c r="AR597" i="95"/>
  <c r="AS597" i="95" s="1"/>
  <c r="AR598" i="95"/>
  <c r="AS598" i="95" s="1"/>
  <c r="AR599" i="95"/>
  <c r="AS599" i="95" s="1"/>
  <c r="AR600" i="95"/>
  <c r="AS600" i="95" s="1"/>
  <c r="AR601" i="95"/>
  <c r="AS601" i="95" s="1"/>
  <c r="AR602" i="95"/>
  <c r="AS602" i="95" s="1"/>
  <c r="AR603" i="95"/>
  <c r="AS603" i="95" s="1"/>
  <c r="AR604" i="95"/>
  <c r="AS604" i="95" s="1"/>
  <c r="AR605" i="95"/>
  <c r="AS605" i="95" s="1"/>
  <c r="AR606" i="95"/>
  <c r="AS606" i="95" s="1"/>
  <c r="AR607" i="95"/>
  <c r="AS607" i="95" s="1"/>
  <c r="AR608" i="95"/>
  <c r="AS608" i="95" s="1"/>
  <c r="AR609" i="95"/>
  <c r="AS609" i="95" s="1"/>
  <c r="AR610" i="95"/>
  <c r="AS610" i="95" s="1"/>
  <c r="AR611" i="95"/>
  <c r="AS611" i="95" s="1"/>
  <c r="AR612" i="95"/>
  <c r="AS612" i="95" s="1"/>
  <c r="AR613" i="95"/>
  <c r="AS613" i="95" s="1"/>
  <c r="AR614" i="95"/>
  <c r="AS614" i="95" s="1"/>
  <c r="AR615" i="95"/>
  <c r="AS615" i="95" s="1"/>
  <c r="AR616" i="95"/>
  <c r="AS616" i="95" s="1"/>
  <c r="AR617" i="95"/>
  <c r="AR618" i="95"/>
  <c r="AS618" i="95" s="1"/>
  <c r="AR619" i="95"/>
  <c r="AS619" i="95" s="1"/>
  <c r="AR620" i="95"/>
  <c r="AS620" i="95" s="1"/>
  <c r="AR621" i="95"/>
  <c r="AS621" i="95" s="1"/>
  <c r="AR622" i="95"/>
  <c r="AS622" i="95" s="1"/>
  <c r="AR623" i="95"/>
  <c r="AS623" i="95" s="1"/>
  <c r="AR624" i="95"/>
  <c r="AS624" i="95" s="1"/>
  <c r="AR625" i="95"/>
  <c r="AS625" i="95" s="1"/>
  <c r="AR626" i="95"/>
  <c r="AS626" i="95" s="1"/>
  <c r="AR627" i="95"/>
  <c r="AS627" i="95" s="1"/>
  <c r="AR628" i="95"/>
  <c r="AS628" i="95" s="1"/>
  <c r="AR629" i="95"/>
  <c r="AS629" i="95" s="1"/>
  <c r="AR630" i="95"/>
  <c r="AS630" i="95" s="1"/>
  <c r="AR631" i="95"/>
  <c r="AS631" i="95" s="1"/>
  <c r="AR632" i="95"/>
  <c r="AS632" i="95" s="1"/>
  <c r="AR633" i="95"/>
  <c r="AS633" i="95" s="1"/>
  <c r="AR634" i="95"/>
  <c r="AS634" i="95" s="1"/>
  <c r="AR635" i="95"/>
  <c r="AS635" i="95" s="1"/>
  <c r="AR636" i="95"/>
  <c r="AS636" i="95" s="1"/>
  <c r="AR637" i="95"/>
  <c r="AS637" i="95" s="1"/>
  <c r="AR638" i="95"/>
  <c r="AS638" i="95" s="1"/>
  <c r="AR639" i="95"/>
  <c r="AS639" i="95" s="1"/>
  <c r="AR640" i="95"/>
  <c r="AS640" i="95" s="1"/>
  <c r="AR641" i="95"/>
  <c r="AS641" i="95" s="1"/>
  <c r="AR642" i="95"/>
  <c r="AS642" i="95" s="1"/>
  <c r="AR643" i="95"/>
  <c r="AS643" i="95" s="1"/>
  <c r="AR644" i="95"/>
  <c r="AS644" i="95" s="1"/>
  <c r="AR645" i="95"/>
  <c r="AS645" i="95" s="1"/>
  <c r="AR646" i="95"/>
  <c r="AS646" i="95" s="1"/>
  <c r="AR647" i="95"/>
  <c r="AS647" i="95" s="1"/>
  <c r="AR648" i="95"/>
  <c r="AS648" i="95" s="1"/>
  <c r="AR649" i="95"/>
  <c r="AS649" i="95" s="1"/>
  <c r="AR650" i="95"/>
  <c r="AS650" i="95" s="1"/>
  <c r="AR651" i="95"/>
  <c r="AS651" i="95" s="1"/>
  <c r="AR652" i="95"/>
  <c r="AS652" i="95" s="1"/>
  <c r="AR653" i="95"/>
  <c r="AS653" i="95" s="1"/>
  <c r="AR654" i="95"/>
  <c r="AS654" i="95" s="1"/>
  <c r="AR655" i="95"/>
  <c r="AS655" i="95" s="1"/>
  <c r="AR656" i="95"/>
  <c r="AS656" i="95" s="1"/>
  <c r="AR657" i="95"/>
  <c r="AS657" i="95" s="1"/>
  <c r="AR658" i="95"/>
  <c r="AS658" i="95" s="1"/>
  <c r="AR659" i="95"/>
  <c r="AS659" i="95" s="1"/>
  <c r="AR660" i="95"/>
  <c r="AS660" i="95" s="1"/>
  <c r="AR661" i="95"/>
  <c r="AS661" i="95" s="1"/>
  <c r="AR662" i="95"/>
  <c r="AS662" i="95" s="1"/>
  <c r="AR663" i="95"/>
  <c r="AS663" i="95" s="1"/>
  <c r="AR664" i="95"/>
  <c r="AS664" i="95" s="1"/>
  <c r="AR665" i="95"/>
  <c r="AS665" i="95" s="1"/>
  <c r="AR666" i="95"/>
  <c r="AS666" i="95" s="1"/>
  <c r="AR667" i="95"/>
  <c r="AS667" i="95" s="1"/>
  <c r="AR668" i="95"/>
  <c r="AS668" i="95" s="1"/>
  <c r="AR669" i="95"/>
  <c r="AS669" i="95" s="1"/>
  <c r="AR670" i="95"/>
  <c r="AS670" i="95" s="1"/>
  <c r="AR671" i="95"/>
  <c r="AS671" i="95" s="1"/>
  <c r="AR672" i="95"/>
  <c r="AS672" i="95" s="1"/>
  <c r="AR673" i="95"/>
  <c r="AS673" i="95" s="1"/>
  <c r="AR674" i="95"/>
  <c r="AS674" i="95" s="1"/>
  <c r="AR675" i="95"/>
  <c r="AS675" i="95" s="1"/>
  <c r="AR676" i="95"/>
  <c r="AS676" i="95" s="1"/>
  <c r="AR677" i="95"/>
  <c r="AS677" i="95" s="1"/>
  <c r="AR678" i="95"/>
  <c r="AS678" i="95" s="1"/>
  <c r="AR679" i="95"/>
  <c r="AS679" i="95" s="1"/>
  <c r="AR680" i="95"/>
  <c r="AS680" i="95" s="1"/>
  <c r="AR681" i="95"/>
  <c r="AS681" i="95" s="1"/>
  <c r="AR682" i="95"/>
  <c r="AS682" i="95" s="1"/>
  <c r="AR683" i="95"/>
  <c r="AS683" i="95" s="1"/>
  <c r="AR684" i="95"/>
  <c r="AS684" i="95" s="1"/>
  <c r="AR685" i="95"/>
  <c r="AS685" i="95" s="1"/>
  <c r="AR686" i="95"/>
  <c r="AS686" i="95" s="1"/>
  <c r="AR687" i="95"/>
  <c r="AS687" i="95" s="1"/>
  <c r="AR688" i="95"/>
  <c r="AS688" i="95" s="1"/>
  <c r="AR689" i="95"/>
  <c r="AS689" i="95" s="1"/>
  <c r="AR690" i="95"/>
  <c r="AS690" i="95" s="1"/>
  <c r="AR691" i="95"/>
  <c r="AS691" i="95" s="1"/>
  <c r="AR692" i="95"/>
  <c r="AS692" i="95" s="1"/>
  <c r="AR693" i="95"/>
  <c r="AS693" i="95" s="1"/>
  <c r="AR694" i="95"/>
  <c r="AS694" i="95" s="1"/>
  <c r="AR695" i="95"/>
  <c r="AS695" i="95" s="1"/>
  <c r="AR696" i="95"/>
  <c r="AS696" i="95" s="1"/>
  <c r="AR697" i="95"/>
  <c r="AS697" i="95" s="1"/>
  <c r="AR698" i="95"/>
  <c r="AS698" i="95" s="1"/>
  <c r="AR699" i="95"/>
  <c r="AS699" i="95" s="1"/>
  <c r="AR700" i="95"/>
  <c r="AS700" i="95" s="1"/>
  <c r="AR701" i="95"/>
  <c r="AS701" i="95" s="1"/>
  <c r="AR702" i="95"/>
  <c r="AS702" i="95" s="1"/>
  <c r="AR703" i="95"/>
  <c r="AS703" i="95" s="1"/>
  <c r="AR704" i="95"/>
  <c r="AS704" i="95" s="1"/>
  <c r="AR705" i="95"/>
  <c r="AS705" i="95" s="1"/>
  <c r="AR706" i="95"/>
  <c r="AS706" i="95" s="1"/>
  <c r="AR707" i="95"/>
  <c r="AS707" i="95" s="1"/>
  <c r="AR708" i="95"/>
  <c r="AS708" i="95" s="1"/>
  <c r="AR709" i="95"/>
  <c r="AS709" i="95" s="1"/>
  <c r="AR710" i="95"/>
  <c r="AS710" i="95" s="1"/>
  <c r="AR711" i="95"/>
  <c r="AS711" i="95" s="1"/>
  <c r="AR712" i="95"/>
  <c r="AS712" i="95" s="1"/>
  <c r="AR713" i="95"/>
  <c r="AS713" i="95" s="1"/>
  <c r="AR714" i="95"/>
  <c r="AS714" i="95" s="1"/>
  <c r="AR715" i="95"/>
  <c r="AS715" i="95" s="1"/>
  <c r="AR716" i="95"/>
  <c r="AS716" i="95" s="1"/>
  <c r="AR717" i="95"/>
  <c r="AS717" i="95" s="1"/>
  <c r="AR718" i="95"/>
  <c r="AS718" i="95" s="1"/>
  <c r="AR719" i="95"/>
  <c r="AS719" i="95" s="1"/>
  <c r="AR720" i="95"/>
  <c r="AS720" i="95" s="1"/>
  <c r="AR721" i="95"/>
  <c r="AS721" i="95" s="1"/>
  <c r="AR722" i="95"/>
  <c r="AS722" i="95" s="1"/>
  <c r="AR723" i="95"/>
  <c r="AS723" i="95" s="1"/>
  <c r="AR724" i="95"/>
  <c r="AS724" i="95" s="1"/>
  <c r="AR725" i="95"/>
  <c r="AS725" i="95" s="1"/>
  <c r="AR726" i="95"/>
  <c r="AS726" i="95" s="1"/>
  <c r="AR727" i="95"/>
  <c r="AS727" i="95" s="1"/>
  <c r="AR728" i="95"/>
  <c r="AS728" i="95" s="1"/>
  <c r="AR729" i="95"/>
  <c r="AS729" i="95" s="1"/>
  <c r="AR730" i="95"/>
  <c r="AS730" i="95" s="1"/>
  <c r="AR731" i="95"/>
  <c r="AS731" i="95" s="1"/>
  <c r="AR732" i="95"/>
  <c r="AS732" i="95" s="1"/>
  <c r="AR733" i="95"/>
  <c r="AS733" i="95" s="1"/>
  <c r="AR734" i="95"/>
  <c r="AS734" i="95" s="1"/>
  <c r="AR735" i="95"/>
  <c r="AS735" i="95" s="1"/>
  <c r="AR736" i="95"/>
  <c r="AS736" i="95" s="1"/>
  <c r="AR737" i="95"/>
  <c r="AS737" i="95" s="1"/>
  <c r="AR738" i="95"/>
  <c r="AS738" i="95" s="1"/>
  <c r="AR739" i="95"/>
  <c r="AS739" i="95" s="1"/>
  <c r="AR740" i="95"/>
  <c r="AS740" i="95" s="1"/>
  <c r="AR741" i="95"/>
  <c r="AS741" i="95" s="1"/>
  <c r="AR742" i="95"/>
  <c r="AS742" i="95" s="1"/>
  <c r="AR743" i="95"/>
  <c r="AS743" i="95" s="1"/>
  <c r="AR744" i="95"/>
  <c r="AS744" i="95" s="1"/>
  <c r="AR745" i="95"/>
  <c r="AS745" i="95" s="1"/>
  <c r="AR746" i="95"/>
  <c r="AS746" i="95" s="1"/>
  <c r="AR747" i="95"/>
  <c r="AS747" i="95" s="1"/>
  <c r="AR748" i="95"/>
  <c r="AS748" i="95" s="1"/>
  <c r="AR749" i="95"/>
  <c r="AS749" i="95" s="1"/>
  <c r="AR750" i="95"/>
  <c r="AS750" i="95" s="1"/>
  <c r="AR751" i="95"/>
  <c r="AS751" i="95" s="1"/>
  <c r="AR752" i="95"/>
  <c r="AS752" i="95" s="1"/>
  <c r="AR753" i="95"/>
  <c r="AS753" i="95" s="1"/>
  <c r="AR754" i="95"/>
  <c r="AS754" i="95" s="1"/>
  <c r="AR755" i="95"/>
  <c r="AS755" i="95" s="1"/>
  <c r="AR756" i="95"/>
  <c r="AS756" i="95" s="1"/>
  <c r="AR757" i="95"/>
  <c r="AS757" i="95" s="1"/>
  <c r="AR758" i="95"/>
  <c r="AS758" i="95" s="1"/>
  <c r="AR759" i="95"/>
  <c r="AS759" i="95" s="1"/>
  <c r="AR760" i="95"/>
  <c r="AS760" i="95" s="1"/>
  <c r="AR761" i="95"/>
  <c r="AS761" i="95" s="1"/>
  <c r="AR762" i="95"/>
  <c r="AS762" i="95" s="1"/>
  <c r="AR763" i="95"/>
  <c r="AS763" i="95" s="1"/>
  <c r="AR764" i="95"/>
  <c r="AS764" i="95" s="1"/>
  <c r="AR765" i="95"/>
  <c r="AS765" i="95" s="1"/>
  <c r="AR766" i="95"/>
  <c r="AS766" i="95" s="1"/>
  <c r="AR767" i="95"/>
  <c r="AS767" i="95" s="1"/>
  <c r="AR768" i="95"/>
  <c r="AR769" i="95"/>
  <c r="AS769" i="95" s="1"/>
  <c r="AR770" i="95"/>
  <c r="AS770" i="95" s="1"/>
  <c r="AR771" i="95"/>
  <c r="AS771" i="95" s="1"/>
  <c r="AR772" i="95"/>
  <c r="AS772" i="95" s="1"/>
  <c r="AR773" i="95"/>
  <c r="AS773" i="95" s="1"/>
  <c r="AR774" i="95"/>
  <c r="AS774" i="95" s="1"/>
  <c r="AR775" i="95"/>
  <c r="AS775" i="95" s="1"/>
  <c r="AR776" i="95"/>
  <c r="AS776" i="95" s="1"/>
  <c r="AR777" i="95"/>
  <c r="AS777" i="95" s="1"/>
  <c r="AR778" i="95"/>
  <c r="AS778" i="95" s="1"/>
  <c r="AR779" i="95"/>
  <c r="AS779" i="95" s="1"/>
  <c r="AR780" i="95"/>
  <c r="AS780" i="95" s="1"/>
  <c r="AR781" i="95"/>
  <c r="AS781" i="95" s="1"/>
  <c r="AR782" i="95"/>
  <c r="AS782" i="95" s="1"/>
  <c r="AR783" i="95"/>
  <c r="AS783" i="95" s="1"/>
  <c r="AR784" i="95"/>
  <c r="AS784" i="95" s="1"/>
  <c r="AR785" i="95"/>
  <c r="AS785" i="95" s="1"/>
  <c r="AR786" i="95"/>
  <c r="AS786" i="95" s="1"/>
  <c r="AR787" i="95"/>
  <c r="AS787" i="95" s="1"/>
  <c r="AR788" i="95"/>
  <c r="AS788" i="95" s="1"/>
  <c r="AR789" i="95"/>
  <c r="AS789" i="95" s="1"/>
  <c r="AR790" i="95"/>
  <c r="AS790" i="95" s="1"/>
  <c r="AR791" i="95"/>
  <c r="AS791" i="95" s="1"/>
  <c r="AR792" i="95"/>
  <c r="AS792" i="95" s="1"/>
  <c r="AR793" i="95"/>
  <c r="AS793" i="95" s="1"/>
  <c r="AR794" i="95"/>
  <c r="AS794" i="95" s="1"/>
  <c r="AR795" i="95"/>
  <c r="AS795" i="95" s="1"/>
  <c r="AR796" i="95"/>
  <c r="AS796" i="95" s="1"/>
  <c r="AR797" i="95"/>
  <c r="AS797" i="95" s="1"/>
  <c r="AR798" i="95"/>
  <c r="AS798" i="95" s="1"/>
  <c r="AR799" i="95"/>
  <c r="AS799" i="95" s="1"/>
  <c r="AR800" i="95"/>
  <c r="AS800" i="95" s="1"/>
  <c r="AR801" i="95"/>
  <c r="AS801" i="95" s="1"/>
  <c r="AR802" i="95"/>
  <c r="AS802" i="95" s="1"/>
  <c r="AR803" i="95"/>
  <c r="AS803" i="95" s="1"/>
  <c r="AR804" i="95"/>
  <c r="AS804" i="95" s="1"/>
  <c r="AR805" i="95"/>
  <c r="AS805" i="95" s="1"/>
  <c r="AR806" i="95"/>
  <c r="AS806" i="95" s="1"/>
  <c r="AR807" i="95"/>
  <c r="AS807" i="95" s="1"/>
  <c r="AR808" i="95"/>
  <c r="AS808" i="95" s="1"/>
  <c r="AR809" i="95"/>
  <c r="AS809" i="95" s="1"/>
  <c r="AR810" i="95"/>
  <c r="AS810" i="95" s="1"/>
  <c r="AR811" i="95"/>
  <c r="AS811" i="95" s="1"/>
  <c r="AR812" i="95"/>
  <c r="AS812" i="95" s="1"/>
  <c r="AR813" i="95"/>
  <c r="AS813" i="95" s="1"/>
  <c r="AR814" i="95"/>
  <c r="AS814" i="95" s="1"/>
  <c r="AR815" i="95"/>
  <c r="AS815" i="95" s="1"/>
  <c r="AR816" i="95"/>
  <c r="AS816" i="95" s="1"/>
  <c r="AR817" i="95"/>
  <c r="AS817" i="95" s="1"/>
  <c r="AR818" i="95"/>
  <c r="AS818" i="95" s="1"/>
  <c r="AR819" i="95"/>
  <c r="AS819" i="95" s="1"/>
  <c r="AR820" i="95"/>
  <c r="AS820" i="95" s="1"/>
  <c r="AR821" i="95"/>
  <c r="AS821" i="95" s="1"/>
  <c r="AR822" i="95"/>
  <c r="AS822" i="95" s="1"/>
  <c r="AR823" i="95"/>
  <c r="AS823" i="95" s="1"/>
  <c r="AR824" i="95"/>
  <c r="AS824" i="95" s="1"/>
  <c r="AR825" i="95"/>
  <c r="AS825" i="95" s="1"/>
  <c r="AR826" i="95"/>
  <c r="AS826" i="95" s="1"/>
  <c r="AR827" i="95"/>
  <c r="AS827" i="95" s="1"/>
  <c r="AR828" i="95"/>
  <c r="AS828" i="95" s="1"/>
  <c r="AR829" i="95"/>
  <c r="AS829" i="95" s="1"/>
  <c r="AR830" i="95"/>
  <c r="AS830" i="95" s="1"/>
  <c r="AR831" i="95"/>
  <c r="AS831" i="95" s="1"/>
  <c r="AR832" i="95"/>
  <c r="AS832" i="95" s="1"/>
  <c r="AR833" i="95"/>
  <c r="AS833" i="95" s="1"/>
  <c r="AR834" i="95"/>
  <c r="AS834" i="95" s="1"/>
  <c r="AR835" i="95"/>
  <c r="AS835" i="95" s="1"/>
  <c r="AR836" i="95"/>
  <c r="AS836" i="95" s="1"/>
  <c r="AR837" i="95"/>
  <c r="AS837" i="95" s="1"/>
  <c r="AR838" i="95"/>
  <c r="AS838" i="95" s="1"/>
  <c r="AR839" i="95"/>
  <c r="AS839" i="95" s="1"/>
  <c r="AR840" i="95"/>
  <c r="AS840" i="95" s="1"/>
  <c r="AR841" i="95"/>
  <c r="AS841" i="95" s="1"/>
  <c r="AR842" i="95"/>
  <c r="AS842" i="95" s="1"/>
  <c r="AR843" i="95"/>
  <c r="AS843" i="95" s="1"/>
  <c r="AR844" i="95"/>
  <c r="AS844" i="95" s="1"/>
  <c r="AR845" i="95"/>
  <c r="AS845" i="95" s="1"/>
  <c r="AR846" i="95"/>
  <c r="AS846" i="95" s="1"/>
  <c r="AR847" i="95"/>
  <c r="AS847" i="95" s="1"/>
  <c r="AR848" i="95"/>
  <c r="AS848" i="95" s="1"/>
  <c r="AR849" i="95"/>
  <c r="AS849" i="95" s="1"/>
  <c r="AR850" i="95"/>
  <c r="AS850" i="95" s="1"/>
  <c r="AR851" i="95"/>
  <c r="AS851" i="95" s="1"/>
  <c r="AR852" i="95"/>
  <c r="AS852" i="95" s="1"/>
  <c r="AR853" i="95"/>
  <c r="AS853" i="95" s="1"/>
  <c r="AR854" i="95"/>
  <c r="AS854" i="95" s="1"/>
  <c r="AR855" i="95"/>
  <c r="AS855" i="95" s="1"/>
  <c r="AR856" i="95"/>
  <c r="AS856" i="95" s="1"/>
  <c r="AR857" i="95"/>
  <c r="AS857" i="95" s="1"/>
  <c r="AR858" i="95"/>
  <c r="AS858" i="95" s="1"/>
  <c r="AR859" i="95"/>
  <c r="AS859" i="95" s="1"/>
  <c r="AR860" i="95"/>
  <c r="AS860" i="95" s="1"/>
  <c r="AR861" i="95"/>
  <c r="AS861" i="95" s="1"/>
  <c r="AR862" i="95"/>
  <c r="AS862" i="95" s="1"/>
  <c r="AR863" i="95"/>
  <c r="AS863" i="95" s="1"/>
  <c r="AR864" i="95"/>
  <c r="AS864" i="95" s="1"/>
  <c r="AR865" i="95"/>
  <c r="AS865" i="95" s="1"/>
  <c r="AR866" i="95"/>
  <c r="AS866" i="95" s="1"/>
  <c r="AR867" i="95"/>
  <c r="AS867" i="95" s="1"/>
  <c r="AR868" i="95"/>
  <c r="AS868" i="95" s="1"/>
  <c r="AR869" i="95"/>
  <c r="AS869" i="95" s="1"/>
  <c r="AR870" i="95"/>
  <c r="AS870" i="95" s="1"/>
  <c r="AR871" i="95"/>
  <c r="AS871" i="95" s="1"/>
  <c r="AR872" i="95"/>
  <c r="AS872" i="95" s="1"/>
  <c r="AR873" i="95"/>
  <c r="AS873" i="95" s="1"/>
  <c r="AR874" i="95"/>
  <c r="AS874" i="95" s="1"/>
  <c r="AR875" i="95"/>
  <c r="AS875" i="95" s="1"/>
  <c r="AR876" i="95"/>
  <c r="AS876" i="95" s="1"/>
  <c r="AR877" i="95"/>
  <c r="AS877" i="95" s="1"/>
  <c r="AR878" i="95"/>
  <c r="AS878" i="95" s="1"/>
  <c r="AR879" i="95"/>
  <c r="AS879" i="95" s="1"/>
  <c r="AR880" i="95"/>
  <c r="AS880" i="95" s="1"/>
  <c r="AR881" i="95"/>
  <c r="AS881" i="95" s="1"/>
  <c r="AR882" i="95"/>
  <c r="AS882" i="95" s="1"/>
  <c r="AR883" i="95"/>
  <c r="AS883" i="95" s="1"/>
  <c r="AR884" i="95"/>
  <c r="AS884" i="95" s="1"/>
  <c r="AR885" i="95"/>
  <c r="AS885" i="95" s="1"/>
  <c r="AR886" i="95"/>
  <c r="AS886" i="95" s="1"/>
  <c r="AR887" i="95"/>
  <c r="AS887" i="95" s="1"/>
  <c r="AR888" i="95"/>
  <c r="AS888" i="95" s="1"/>
  <c r="AR889" i="95"/>
  <c r="AS889" i="95" s="1"/>
  <c r="AR890" i="95"/>
  <c r="AS890" i="95" s="1"/>
  <c r="AR891" i="95"/>
  <c r="AS891" i="95" s="1"/>
  <c r="AR892" i="95"/>
  <c r="AS892" i="95" s="1"/>
  <c r="AR893" i="95"/>
  <c r="AS893" i="95" s="1"/>
  <c r="AR894" i="95"/>
  <c r="AS894" i="95" s="1"/>
  <c r="AR895" i="95"/>
  <c r="AS895" i="95" s="1"/>
  <c r="AR896" i="95"/>
  <c r="AS896" i="95" s="1"/>
  <c r="AR897" i="95"/>
  <c r="AS897" i="95" s="1"/>
  <c r="AR898" i="95"/>
  <c r="AS898" i="95" s="1"/>
  <c r="AR899" i="95"/>
  <c r="AS899" i="95" s="1"/>
  <c r="AR900" i="95"/>
  <c r="AS900" i="95" s="1"/>
  <c r="AR901" i="95"/>
  <c r="AS901" i="95" s="1"/>
  <c r="AR902" i="95"/>
  <c r="AS902" i="95" s="1"/>
  <c r="AR903" i="95"/>
  <c r="AS903" i="95" s="1"/>
  <c r="AR904" i="95"/>
  <c r="AS904" i="95" s="1"/>
  <c r="AR905" i="95"/>
  <c r="AS905" i="95" s="1"/>
  <c r="AR906" i="95"/>
  <c r="AS906" i="95" s="1"/>
  <c r="AR907" i="95"/>
  <c r="AS907" i="95" s="1"/>
  <c r="AR908" i="95"/>
  <c r="AS908" i="95" s="1"/>
  <c r="AR909" i="95"/>
  <c r="AS909" i="95" s="1"/>
  <c r="AR910" i="95"/>
  <c r="AS910" i="95" s="1"/>
  <c r="AR911" i="95"/>
  <c r="AS911" i="95" s="1"/>
  <c r="AR912" i="95"/>
  <c r="AS912" i="95" s="1"/>
  <c r="AR913" i="95"/>
  <c r="AS913" i="95" s="1"/>
  <c r="AR914" i="95"/>
  <c r="AS914" i="95" s="1"/>
  <c r="AR915" i="95"/>
  <c r="AS915" i="95" s="1"/>
  <c r="AR916" i="95"/>
  <c r="AS916" i="95" s="1"/>
  <c r="AR917" i="95"/>
  <c r="AS917" i="95" s="1"/>
  <c r="AR918" i="95"/>
  <c r="AS918" i="95" s="1"/>
  <c r="AR919" i="95"/>
  <c r="AR920" i="95"/>
  <c r="AS920" i="95" s="1"/>
  <c r="AR921" i="95"/>
  <c r="AS921" i="95" s="1"/>
  <c r="AR922" i="95"/>
  <c r="AS922" i="95" s="1"/>
  <c r="AR923" i="95"/>
  <c r="AS923" i="95" s="1"/>
  <c r="AR924" i="95"/>
  <c r="AS924" i="95" s="1"/>
  <c r="AR925" i="95"/>
  <c r="AS925" i="95" s="1"/>
  <c r="AR926" i="95"/>
  <c r="AS926" i="95" s="1"/>
  <c r="AR927" i="95"/>
  <c r="AS927" i="95" s="1"/>
  <c r="AR928" i="95"/>
  <c r="AS928" i="95" s="1"/>
  <c r="AR929" i="95"/>
  <c r="AS929" i="95" s="1"/>
  <c r="AR930" i="95"/>
  <c r="AS930" i="95" s="1"/>
  <c r="AR931" i="95"/>
  <c r="AS931" i="95" s="1"/>
  <c r="AR932" i="95"/>
  <c r="AS932" i="95" s="1"/>
  <c r="AR933" i="95"/>
  <c r="AS933" i="95" s="1"/>
  <c r="AR934" i="95"/>
  <c r="AS934" i="95" s="1"/>
  <c r="AR935" i="95"/>
  <c r="AS935" i="95" s="1"/>
  <c r="AR936" i="95"/>
  <c r="AS936" i="95" s="1"/>
  <c r="AR937" i="95"/>
  <c r="AS937" i="95" s="1"/>
  <c r="AR938" i="95"/>
  <c r="AS938" i="95" s="1"/>
  <c r="AR939" i="95"/>
  <c r="AS939" i="95" s="1"/>
  <c r="AR940" i="95"/>
  <c r="AS940" i="95" s="1"/>
  <c r="AR941" i="95"/>
  <c r="AS941" i="95" s="1"/>
  <c r="AR942" i="95"/>
  <c r="AS942" i="95" s="1"/>
  <c r="AR943" i="95"/>
  <c r="AS943" i="95" s="1"/>
  <c r="AR944" i="95"/>
  <c r="AS944" i="95" s="1"/>
  <c r="AR945" i="95"/>
  <c r="AS945" i="95" s="1"/>
  <c r="AR946" i="95"/>
  <c r="AS946" i="95" s="1"/>
  <c r="AR947" i="95"/>
  <c r="AS947" i="95" s="1"/>
  <c r="AR948" i="95"/>
  <c r="AS948" i="95" s="1"/>
  <c r="AR949" i="95"/>
  <c r="AS949" i="95" s="1"/>
  <c r="AR950" i="95"/>
  <c r="AS950" i="95" s="1"/>
  <c r="AR951" i="95"/>
  <c r="AS951" i="95" s="1"/>
  <c r="AR952" i="95"/>
  <c r="AS952" i="95" s="1"/>
  <c r="AR953" i="95"/>
  <c r="AS953" i="95" s="1"/>
  <c r="AR954" i="95"/>
  <c r="AS954" i="95" s="1"/>
  <c r="AR955" i="95"/>
  <c r="AS955" i="95" s="1"/>
  <c r="AR956" i="95"/>
  <c r="AS956" i="95" s="1"/>
  <c r="AR957" i="95"/>
  <c r="AS957" i="95" s="1"/>
  <c r="AR958" i="95"/>
  <c r="AS958" i="95" s="1"/>
  <c r="AR959" i="95"/>
  <c r="AS959" i="95" s="1"/>
  <c r="AR960" i="95"/>
  <c r="AS960" i="95" s="1"/>
  <c r="AR961" i="95"/>
  <c r="AS961" i="95" s="1"/>
  <c r="AR962" i="95"/>
  <c r="AS962" i="95" s="1"/>
  <c r="AR963" i="95"/>
  <c r="AS963" i="95" s="1"/>
  <c r="AR964" i="95"/>
  <c r="AS964" i="95" s="1"/>
  <c r="AR965" i="95"/>
  <c r="AS965" i="95" s="1"/>
  <c r="AR966" i="95"/>
  <c r="AS966" i="95" s="1"/>
  <c r="AR967" i="95"/>
  <c r="AS967" i="95" s="1"/>
  <c r="AR968" i="95"/>
  <c r="AS968" i="95" s="1"/>
  <c r="AR969" i="95"/>
  <c r="AS969" i="95" s="1"/>
  <c r="AR970" i="95"/>
  <c r="AS970" i="95" s="1"/>
  <c r="AR971" i="95"/>
  <c r="AS971" i="95" s="1"/>
  <c r="AR972" i="95"/>
  <c r="AS972" i="95" s="1"/>
  <c r="AR973" i="95"/>
  <c r="AS973" i="95" s="1"/>
  <c r="AR974" i="95"/>
  <c r="AS974" i="95" s="1"/>
  <c r="AR975" i="95"/>
  <c r="AS975" i="95" s="1"/>
  <c r="AR976" i="95"/>
  <c r="AS976" i="95" s="1"/>
  <c r="AR977" i="95"/>
  <c r="AS977" i="95" s="1"/>
  <c r="AR978" i="95"/>
  <c r="AS978" i="95" s="1"/>
  <c r="AR979" i="95"/>
  <c r="AS979" i="95" s="1"/>
  <c r="AR980" i="95"/>
  <c r="AS980" i="95" s="1"/>
  <c r="AR981" i="95"/>
  <c r="AS981" i="95" s="1"/>
  <c r="AR982" i="95"/>
  <c r="AS982" i="95" s="1"/>
  <c r="AR983" i="95"/>
  <c r="AS983" i="95" s="1"/>
  <c r="AR984" i="95"/>
  <c r="AS984" i="95" s="1"/>
  <c r="AR985" i="95"/>
  <c r="AS985" i="95" s="1"/>
  <c r="AR986" i="95"/>
  <c r="AS986" i="95" s="1"/>
  <c r="AR987" i="95"/>
  <c r="AS987" i="95" s="1"/>
  <c r="AR988" i="95"/>
  <c r="AS988" i="95" s="1"/>
  <c r="AR989" i="95"/>
  <c r="AS989" i="95" s="1"/>
  <c r="AR990" i="95"/>
  <c r="AS990" i="95" s="1"/>
  <c r="AR991" i="95"/>
  <c r="AS991" i="95" s="1"/>
  <c r="AR992" i="95"/>
  <c r="AS992" i="95" s="1"/>
  <c r="AR993" i="95"/>
  <c r="AS993" i="95" s="1"/>
  <c r="AR994" i="95"/>
  <c r="AS994" i="95" s="1"/>
  <c r="AR995" i="95"/>
  <c r="AS995" i="95" s="1"/>
  <c r="AR996" i="95"/>
  <c r="AS996" i="95" s="1"/>
  <c r="AR997" i="95"/>
  <c r="AS997" i="95" s="1"/>
  <c r="AR998" i="95"/>
  <c r="AS998" i="95" s="1"/>
  <c r="AR999" i="95"/>
  <c r="AS999" i="95" s="1"/>
  <c r="AR1000" i="95"/>
  <c r="AS1000" i="95" s="1"/>
  <c r="AR1001" i="95"/>
  <c r="AS1001" i="95" s="1"/>
  <c r="AR1002" i="95"/>
  <c r="AS1002" i="95" s="1"/>
  <c r="AR1003" i="95"/>
  <c r="AS1003" i="95" s="1"/>
  <c r="AR1004" i="95"/>
  <c r="AS1004" i="95" s="1"/>
  <c r="AR1005" i="95"/>
  <c r="AS1005" i="95" s="1"/>
  <c r="AR1006" i="95"/>
  <c r="AS1006" i="95" s="1"/>
  <c r="AR1007" i="95"/>
  <c r="AS1007" i="95" s="1"/>
  <c r="AR1008" i="95"/>
  <c r="AS1008" i="95" s="1"/>
  <c r="AR1009" i="95"/>
  <c r="AS1009" i="95" s="1"/>
  <c r="AR1010" i="95"/>
  <c r="AS1010" i="95" s="1"/>
  <c r="AR1011" i="95"/>
  <c r="AS1011" i="95" s="1"/>
  <c r="AR1012" i="95"/>
  <c r="AS1012" i="95" s="1"/>
  <c r="AR1013" i="95"/>
  <c r="AS1013" i="95" s="1"/>
  <c r="AR1014" i="95"/>
  <c r="AS1014" i="95" s="1"/>
  <c r="AR1015" i="95"/>
  <c r="AS1015" i="95" s="1"/>
  <c r="AR1016" i="95"/>
  <c r="AS1016" i="95" s="1"/>
  <c r="AR1017" i="95"/>
  <c r="AS1017" i="95" s="1"/>
  <c r="AR1018" i="95"/>
  <c r="AS1018" i="95" s="1"/>
  <c r="AR1019" i="95"/>
  <c r="AS1019" i="95" s="1"/>
  <c r="AR1020" i="95"/>
  <c r="AS1020" i="95" s="1"/>
  <c r="AR1021" i="95"/>
  <c r="AS1021" i="95" s="1"/>
  <c r="AR1022" i="95"/>
  <c r="AS1022" i="95" s="1"/>
  <c r="AR1023" i="95"/>
  <c r="AS1023" i="95" s="1"/>
  <c r="AR1024" i="95"/>
  <c r="AS1024" i="95" s="1"/>
  <c r="AR1025" i="95"/>
  <c r="AS1025" i="95" s="1"/>
  <c r="AR1026" i="95"/>
  <c r="AS1026" i="95" s="1"/>
  <c r="AR1027" i="95"/>
  <c r="AS1027" i="95" s="1"/>
  <c r="AR1028" i="95"/>
  <c r="AS1028" i="95" s="1"/>
  <c r="AR1029" i="95"/>
  <c r="AS1029" i="95" s="1"/>
  <c r="AR1030" i="95"/>
  <c r="AS1030" i="95" s="1"/>
  <c r="AR1031" i="95"/>
  <c r="AS1031" i="95" s="1"/>
  <c r="AR1032" i="95"/>
  <c r="AS1032" i="95" s="1"/>
  <c r="AR1033" i="95"/>
  <c r="AS1033" i="95" s="1"/>
  <c r="AR1034" i="95"/>
  <c r="AS1034" i="95" s="1"/>
  <c r="AR1035" i="95"/>
  <c r="AS1035" i="95" s="1"/>
  <c r="AR1036" i="95"/>
  <c r="AS1036" i="95" s="1"/>
  <c r="AR1037" i="95"/>
  <c r="AS1037" i="95" s="1"/>
  <c r="AR1038" i="95"/>
  <c r="AS1038" i="95" s="1"/>
  <c r="AR1039" i="95"/>
  <c r="AS1039" i="95" s="1"/>
  <c r="AR1040" i="95"/>
  <c r="AS1040" i="95" s="1"/>
  <c r="AR1041" i="95"/>
  <c r="AS1041" i="95" s="1"/>
  <c r="AR1042" i="95"/>
  <c r="AS1042" i="95" s="1"/>
  <c r="AR1043" i="95"/>
  <c r="AS1043" i="95" s="1"/>
  <c r="AR1044" i="95"/>
  <c r="AS1044" i="95" s="1"/>
  <c r="AR1045" i="95"/>
  <c r="AS1045" i="95" s="1"/>
  <c r="AR1046" i="95"/>
  <c r="AS1046" i="95" s="1"/>
  <c r="AR1047" i="95"/>
  <c r="AS1047" i="95" s="1"/>
  <c r="AR1048" i="95"/>
  <c r="AS1048" i="95" s="1"/>
  <c r="AR1049" i="95"/>
  <c r="AS1049" i="95" s="1"/>
  <c r="AR1050" i="95"/>
  <c r="AS1050" i="95" s="1"/>
  <c r="AR1051" i="95"/>
  <c r="AS1051" i="95" s="1"/>
  <c r="AR1052" i="95"/>
  <c r="AS1052" i="95" s="1"/>
  <c r="AR1053" i="95"/>
  <c r="AS1053" i="95" s="1"/>
  <c r="AR1054" i="95"/>
  <c r="AS1054" i="95" s="1"/>
  <c r="AR1055" i="95"/>
  <c r="AS1055" i="95" s="1"/>
  <c r="AR1056" i="95"/>
  <c r="AS1056" i="95" s="1"/>
  <c r="AR1057" i="95"/>
  <c r="AS1057" i="95" s="1"/>
  <c r="AR1058" i="95"/>
  <c r="AS1058" i="95" s="1"/>
  <c r="AR1059" i="95"/>
  <c r="AS1059" i="95" s="1"/>
  <c r="AR1060" i="95"/>
  <c r="AS1060" i="95" s="1"/>
  <c r="AR1061" i="95"/>
  <c r="AS1061" i="95" s="1"/>
  <c r="AR1062" i="95"/>
  <c r="AS1062" i="95" s="1"/>
  <c r="AR1063" i="95"/>
  <c r="AS1063" i="95" s="1"/>
  <c r="AR1064" i="95"/>
  <c r="AS1064" i="95" s="1"/>
  <c r="AR1065" i="95"/>
  <c r="AS1065" i="95" s="1"/>
  <c r="AR1066" i="95"/>
  <c r="AS1066" i="95" s="1"/>
  <c r="AR1067" i="95"/>
  <c r="AS1067" i="95" s="1"/>
  <c r="AR1068" i="95"/>
  <c r="AS1068" i="95" s="1"/>
  <c r="AR1069" i="95"/>
  <c r="AS1069" i="95" s="1"/>
  <c r="AR1070" i="95"/>
  <c r="AR1071" i="95"/>
  <c r="AS1071" i="95" s="1"/>
  <c r="AR1072" i="95"/>
  <c r="AS1072" i="95" s="1"/>
  <c r="AR1073" i="95"/>
  <c r="AS1073" i="95" s="1"/>
  <c r="AR1074" i="95"/>
  <c r="AS1074" i="95" s="1"/>
  <c r="AR1075" i="95"/>
  <c r="AS1075" i="95" s="1"/>
  <c r="AR1076" i="95"/>
  <c r="AS1076" i="95" s="1"/>
  <c r="AR1077" i="95"/>
  <c r="AS1077" i="95" s="1"/>
  <c r="AR1078" i="95"/>
  <c r="AS1078" i="95" s="1"/>
  <c r="AR1079" i="95"/>
  <c r="AS1079" i="95" s="1"/>
  <c r="AR1080" i="95"/>
  <c r="AS1080" i="95" s="1"/>
  <c r="AR1081" i="95"/>
  <c r="AS1081" i="95" s="1"/>
  <c r="AR1082" i="95"/>
  <c r="AS1082" i="95" s="1"/>
  <c r="AR1083" i="95"/>
  <c r="AS1083" i="95" s="1"/>
  <c r="AR1084" i="95"/>
  <c r="AS1084" i="95" s="1"/>
  <c r="AR1085" i="95"/>
  <c r="AS1085" i="95" s="1"/>
  <c r="AR1086" i="95"/>
  <c r="AS1086" i="95" s="1"/>
  <c r="AR1087" i="95"/>
  <c r="AS1087" i="95" s="1"/>
  <c r="AR1088" i="95"/>
  <c r="AS1088" i="95" s="1"/>
  <c r="AR1089" i="95"/>
  <c r="AS1089" i="95" s="1"/>
  <c r="AR1090" i="95"/>
  <c r="AS1090" i="95" s="1"/>
  <c r="AR1091" i="95"/>
  <c r="AS1091" i="95" s="1"/>
  <c r="AR1092" i="95"/>
  <c r="AS1092" i="95" s="1"/>
  <c r="AR1093" i="95"/>
  <c r="AS1093" i="95" s="1"/>
  <c r="AR1094" i="95"/>
  <c r="AS1094" i="95" s="1"/>
  <c r="AR1095" i="95"/>
  <c r="AS1095" i="95" s="1"/>
  <c r="AR1096" i="95"/>
  <c r="AS1096" i="95" s="1"/>
  <c r="AR1097" i="95"/>
  <c r="AS1097" i="95" s="1"/>
  <c r="AR1098" i="95"/>
  <c r="AS1098" i="95" s="1"/>
  <c r="AR1099" i="95"/>
  <c r="AS1099" i="95" s="1"/>
  <c r="AR1100" i="95"/>
  <c r="AS1100" i="95" s="1"/>
  <c r="AR1101" i="95"/>
  <c r="AS1101" i="95" s="1"/>
  <c r="AR1102" i="95"/>
  <c r="AS1102" i="95" s="1"/>
  <c r="AR1103" i="95"/>
  <c r="AS1103" i="95" s="1"/>
  <c r="AR1104" i="95"/>
  <c r="AS1104" i="95" s="1"/>
  <c r="AR1105" i="95"/>
  <c r="AS1105" i="95" s="1"/>
  <c r="AR1106" i="95"/>
  <c r="AS1106" i="95" s="1"/>
  <c r="AR1107" i="95"/>
  <c r="AS1107" i="95" s="1"/>
  <c r="AR1108" i="95"/>
  <c r="AS1108" i="95" s="1"/>
  <c r="AR1109" i="95"/>
  <c r="AS1109" i="95" s="1"/>
  <c r="AR1110" i="95"/>
  <c r="AS1110" i="95" s="1"/>
  <c r="AR1111" i="95"/>
  <c r="AS1111" i="95" s="1"/>
  <c r="AR1112" i="95"/>
  <c r="AS1112" i="95" s="1"/>
  <c r="AR1113" i="95"/>
  <c r="AS1113" i="95" s="1"/>
  <c r="AR1114" i="95"/>
  <c r="AS1114" i="95" s="1"/>
  <c r="AR1115" i="95"/>
  <c r="AS1115" i="95" s="1"/>
  <c r="AR1116" i="95"/>
  <c r="AS1116" i="95" s="1"/>
  <c r="AR1117" i="95"/>
  <c r="AS1117" i="95" s="1"/>
  <c r="AR1118" i="95"/>
  <c r="AS1118" i="95" s="1"/>
  <c r="AR1119" i="95"/>
  <c r="AS1119" i="95" s="1"/>
  <c r="AR1120" i="95"/>
  <c r="AS1120" i="95" s="1"/>
  <c r="AR1121" i="95"/>
  <c r="AS1121" i="95" s="1"/>
  <c r="AR1122" i="95"/>
  <c r="AS1122" i="95" s="1"/>
  <c r="AR1123" i="95"/>
  <c r="AS1123" i="95" s="1"/>
  <c r="AR1124" i="95"/>
  <c r="AS1124" i="95" s="1"/>
  <c r="AR1125" i="95"/>
  <c r="AS1125" i="95" s="1"/>
  <c r="AR1126" i="95"/>
  <c r="AS1126" i="95" s="1"/>
  <c r="AR1127" i="95"/>
  <c r="AS1127" i="95" s="1"/>
  <c r="AR1128" i="95"/>
  <c r="AS1128" i="95" s="1"/>
  <c r="AR1129" i="95"/>
  <c r="AS1129" i="95" s="1"/>
  <c r="AR1130" i="95"/>
  <c r="AS1130" i="95" s="1"/>
  <c r="AR1131" i="95"/>
  <c r="AS1131" i="95" s="1"/>
  <c r="AR1132" i="95"/>
  <c r="AS1132" i="95" s="1"/>
  <c r="AR1133" i="95"/>
  <c r="AS1133" i="95" s="1"/>
  <c r="AR1134" i="95"/>
  <c r="AS1134" i="95" s="1"/>
  <c r="AR1135" i="95"/>
  <c r="AS1135" i="95" s="1"/>
  <c r="AR1136" i="95"/>
  <c r="AS1136" i="95" s="1"/>
  <c r="AR1137" i="95"/>
  <c r="AS1137" i="95" s="1"/>
  <c r="AR1138" i="95"/>
  <c r="AS1138" i="95" s="1"/>
  <c r="AR1139" i="95"/>
  <c r="AS1139" i="95" s="1"/>
  <c r="AR1140" i="95"/>
  <c r="AS1140" i="95" s="1"/>
  <c r="AR1141" i="95"/>
  <c r="AS1141" i="95" s="1"/>
  <c r="AR1142" i="95"/>
  <c r="AS1142" i="95" s="1"/>
  <c r="AR1143" i="95"/>
  <c r="AS1143" i="95" s="1"/>
  <c r="AR1144" i="95"/>
  <c r="AS1144" i="95" s="1"/>
  <c r="AR1145" i="95"/>
  <c r="AS1145" i="95" s="1"/>
  <c r="AR1146" i="95"/>
  <c r="AS1146" i="95" s="1"/>
  <c r="AR1147" i="95"/>
  <c r="AS1147" i="95" s="1"/>
  <c r="AR1148" i="95"/>
  <c r="AS1148" i="95" s="1"/>
  <c r="AR1149" i="95"/>
  <c r="AS1149" i="95" s="1"/>
  <c r="AR1150" i="95"/>
  <c r="AS1150" i="95" s="1"/>
  <c r="AR1151" i="95"/>
  <c r="AS1151" i="95" s="1"/>
  <c r="AR1152" i="95"/>
  <c r="AS1152" i="95" s="1"/>
  <c r="AR1153" i="95"/>
  <c r="AS1153" i="95" s="1"/>
  <c r="AR1154" i="95"/>
  <c r="AS1154" i="95" s="1"/>
  <c r="AR1155" i="95"/>
  <c r="AS1155" i="95" s="1"/>
  <c r="AR1156" i="95"/>
  <c r="AS1156" i="95" s="1"/>
  <c r="AR1157" i="95"/>
  <c r="AS1157" i="95" s="1"/>
  <c r="AR1158" i="95"/>
  <c r="AS1158" i="95" s="1"/>
  <c r="AR1159" i="95"/>
  <c r="AS1159" i="95" s="1"/>
  <c r="AR1160" i="95"/>
  <c r="AS1160" i="95" s="1"/>
  <c r="AR1161" i="95"/>
  <c r="AS1161" i="95" s="1"/>
  <c r="AR1162" i="95"/>
  <c r="AS1162" i="95" s="1"/>
  <c r="AR1163" i="95"/>
  <c r="AS1163" i="95" s="1"/>
  <c r="AR1164" i="95"/>
  <c r="AS1164" i="95" s="1"/>
  <c r="AR1165" i="95"/>
  <c r="AS1165" i="95" s="1"/>
  <c r="AR1166" i="95"/>
  <c r="AS1166" i="95" s="1"/>
  <c r="AR1167" i="95"/>
  <c r="AS1167" i="95" s="1"/>
  <c r="AR1168" i="95"/>
  <c r="AS1168" i="95" s="1"/>
  <c r="AR1169" i="95"/>
  <c r="AS1169" i="95" s="1"/>
  <c r="AR1170" i="95"/>
  <c r="AS1170" i="95" s="1"/>
  <c r="AR1171" i="95"/>
  <c r="AS1171" i="95" s="1"/>
  <c r="AR1172" i="95"/>
  <c r="AS1172" i="95" s="1"/>
  <c r="AR1173" i="95"/>
  <c r="AS1173" i="95" s="1"/>
  <c r="AR1174" i="95"/>
  <c r="AS1174" i="95" s="1"/>
  <c r="AR1175" i="95"/>
  <c r="AS1175" i="95" s="1"/>
  <c r="AR1176" i="95"/>
  <c r="AS1176" i="95" s="1"/>
  <c r="AR1177" i="95"/>
  <c r="AS1177" i="95" s="1"/>
  <c r="AR1178" i="95"/>
  <c r="AS1178" i="95" s="1"/>
  <c r="AR1179" i="95"/>
  <c r="AS1179" i="95" s="1"/>
  <c r="AR1180" i="95"/>
  <c r="AS1180" i="95" s="1"/>
  <c r="AR1181" i="95"/>
  <c r="AS1181" i="95" s="1"/>
  <c r="AR1182" i="95"/>
  <c r="AS1182" i="95" s="1"/>
  <c r="AR1183" i="95"/>
  <c r="AS1183" i="95" s="1"/>
  <c r="AR1184" i="95"/>
  <c r="AS1184" i="95" s="1"/>
  <c r="AR1185" i="95"/>
  <c r="AS1185" i="95" s="1"/>
  <c r="AR1186" i="95"/>
  <c r="AS1186" i="95" s="1"/>
  <c r="AR1187" i="95"/>
  <c r="AS1187" i="95" s="1"/>
  <c r="AR1188" i="95"/>
  <c r="AS1188" i="95" s="1"/>
  <c r="AR1189" i="95"/>
  <c r="AS1189" i="95" s="1"/>
  <c r="AR1190" i="95"/>
  <c r="AS1190" i="95" s="1"/>
  <c r="AR1191" i="95"/>
  <c r="AS1191" i="95" s="1"/>
  <c r="AR1192" i="95"/>
  <c r="AS1192" i="95" s="1"/>
  <c r="AR1193" i="95"/>
  <c r="AS1193" i="95" s="1"/>
  <c r="AR1194" i="95"/>
  <c r="AS1194" i="95" s="1"/>
  <c r="AR1195" i="95"/>
  <c r="AS1195" i="95" s="1"/>
  <c r="AR1196" i="95"/>
  <c r="AS1196" i="95" s="1"/>
  <c r="AR1197" i="95"/>
  <c r="AS1197" i="95" s="1"/>
  <c r="AR1198" i="95"/>
  <c r="AS1198" i="95" s="1"/>
  <c r="AR1199" i="95"/>
  <c r="AS1199" i="95" s="1"/>
  <c r="AR1200" i="95"/>
  <c r="AS1200" i="95" s="1"/>
  <c r="AR1201" i="95"/>
  <c r="AS1201" i="95" s="1"/>
  <c r="AR1202" i="95"/>
  <c r="AS1202" i="95" s="1"/>
  <c r="AR1203" i="95"/>
  <c r="AS1203" i="95" s="1"/>
  <c r="AR1204" i="95"/>
  <c r="AS1204" i="95" s="1"/>
  <c r="AR1205" i="95"/>
  <c r="AS1205" i="95" s="1"/>
  <c r="AR1206" i="95"/>
  <c r="AS1206" i="95" s="1"/>
  <c r="AR1207" i="95"/>
  <c r="AS1207" i="95" s="1"/>
  <c r="AR1208" i="95"/>
  <c r="AS1208" i="95" s="1"/>
  <c r="AR1209" i="95"/>
  <c r="AS1209" i="95" s="1"/>
  <c r="AR1210" i="95"/>
  <c r="AS1210" i="95" s="1"/>
  <c r="AR1211" i="95"/>
  <c r="AS1211" i="95" s="1"/>
  <c r="AR1212" i="95"/>
  <c r="AS1212" i="95" s="1"/>
  <c r="AR1213" i="95"/>
  <c r="AS1213" i="95" s="1"/>
  <c r="AR1214" i="95"/>
  <c r="AS1214" i="95" s="1"/>
  <c r="AR1215" i="95"/>
  <c r="AS1215" i="95" s="1"/>
  <c r="AR1216" i="95"/>
  <c r="AS1216" i="95" s="1"/>
  <c r="AR1217" i="95"/>
  <c r="AS1217" i="95" s="1"/>
  <c r="AR1218" i="95"/>
  <c r="AS1218" i="95" s="1"/>
  <c r="AR1219" i="95"/>
  <c r="AS1219" i="95" s="1"/>
  <c r="AR1220" i="95"/>
  <c r="AS1220" i="95" s="1"/>
  <c r="AR1221" i="95"/>
  <c r="AR1222" i="95"/>
  <c r="AS1222" i="95" s="1"/>
  <c r="AR1223" i="95"/>
  <c r="AS1223" i="95" s="1"/>
  <c r="AR1224" i="95"/>
  <c r="AS1224" i="95" s="1"/>
  <c r="AR1225" i="95"/>
  <c r="AS1225" i="95" s="1"/>
  <c r="AR1226" i="95"/>
  <c r="AS1226" i="95" s="1"/>
  <c r="AR1227" i="95"/>
  <c r="AS1227" i="95" s="1"/>
  <c r="AR1228" i="95"/>
  <c r="AS1228" i="95" s="1"/>
  <c r="AR1229" i="95"/>
  <c r="AS1229" i="95" s="1"/>
  <c r="AR1230" i="95"/>
  <c r="AS1230" i="95" s="1"/>
  <c r="AR1231" i="95"/>
  <c r="AS1231" i="95" s="1"/>
  <c r="AR1232" i="95"/>
  <c r="AS1232" i="95" s="1"/>
  <c r="AR1233" i="95"/>
  <c r="AS1233" i="95" s="1"/>
  <c r="AR1234" i="95"/>
  <c r="AS1234" i="95" s="1"/>
  <c r="AR1235" i="95"/>
  <c r="AS1235" i="95" s="1"/>
  <c r="AR1236" i="95"/>
  <c r="AS1236" i="95" s="1"/>
  <c r="AR1237" i="95"/>
  <c r="AS1237" i="95" s="1"/>
  <c r="AR1238" i="95"/>
  <c r="AS1238" i="95" s="1"/>
  <c r="AR1239" i="95"/>
  <c r="AS1239" i="95" s="1"/>
  <c r="AR1240" i="95"/>
  <c r="AS1240" i="95" s="1"/>
  <c r="AR1241" i="95"/>
  <c r="AS1241" i="95" s="1"/>
  <c r="AR1242" i="95"/>
  <c r="AS1242" i="95" s="1"/>
  <c r="AR1243" i="95"/>
  <c r="AS1243" i="95" s="1"/>
  <c r="AR1244" i="95"/>
  <c r="AS1244" i="95" s="1"/>
  <c r="AR1245" i="95"/>
  <c r="AS1245" i="95" s="1"/>
  <c r="AR1246" i="95"/>
  <c r="AS1246" i="95" s="1"/>
  <c r="AR1247" i="95"/>
  <c r="AS1247" i="95" s="1"/>
  <c r="AR1248" i="95"/>
  <c r="AS1248" i="95" s="1"/>
  <c r="AR1249" i="95"/>
  <c r="AS1249" i="95" s="1"/>
  <c r="AR1250" i="95"/>
  <c r="AS1250" i="95" s="1"/>
  <c r="AR1251" i="95"/>
  <c r="AS1251" i="95" s="1"/>
  <c r="AR1252" i="95"/>
  <c r="AS1252" i="95" s="1"/>
  <c r="AR1253" i="95"/>
  <c r="AS1253" i="95" s="1"/>
  <c r="AR1254" i="95"/>
  <c r="AS1254" i="95" s="1"/>
  <c r="AR1255" i="95"/>
  <c r="AS1255" i="95" s="1"/>
  <c r="AR1256" i="95"/>
  <c r="AS1256" i="95" s="1"/>
  <c r="AR1257" i="95"/>
  <c r="AS1257" i="95" s="1"/>
  <c r="AR1258" i="95"/>
  <c r="AS1258" i="95" s="1"/>
  <c r="AR1259" i="95"/>
  <c r="AS1259" i="95" s="1"/>
  <c r="AR1260" i="95"/>
  <c r="AS1260" i="95" s="1"/>
  <c r="AR1261" i="95"/>
  <c r="AS1261" i="95" s="1"/>
  <c r="AR1262" i="95"/>
  <c r="AS1262" i="95" s="1"/>
  <c r="AR1263" i="95"/>
  <c r="AS1263" i="95" s="1"/>
  <c r="AR1264" i="95"/>
  <c r="AS1264" i="95" s="1"/>
  <c r="AR1265" i="95"/>
  <c r="AS1265" i="95" s="1"/>
  <c r="AR1266" i="95"/>
  <c r="AS1266" i="95" s="1"/>
  <c r="AR1267" i="95"/>
  <c r="AS1267" i="95" s="1"/>
  <c r="AR1268" i="95"/>
  <c r="AS1268" i="95" s="1"/>
  <c r="AR1269" i="95"/>
  <c r="AS1269" i="95" s="1"/>
  <c r="AR1270" i="95"/>
  <c r="AS1270" i="95" s="1"/>
  <c r="AR1271" i="95"/>
  <c r="AS1271" i="95" s="1"/>
  <c r="AR1272" i="95"/>
  <c r="AS1272" i="95" s="1"/>
  <c r="AR1273" i="95"/>
  <c r="AS1273" i="95" s="1"/>
  <c r="AR1274" i="95"/>
  <c r="AS1274" i="95" s="1"/>
  <c r="AR1275" i="95"/>
  <c r="AS1275" i="95" s="1"/>
  <c r="AR1276" i="95"/>
  <c r="AS1276" i="95" s="1"/>
  <c r="AR1277" i="95"/>
  <c r="AS1277" i="95" s="1"/>
  <c r="AR1278" i="95"/>
  <c r="AS1278" i="95" s="1"/>
  <c r="AR1279" i="95"/>
  <c r="AS1279" i="95" s="1"/>
  <c r="AR1280" i="95"/>
  <c r="AS1280" i="95" s="1"/>
  <c r="AR1281" i="95"/>
  <c r="AS1281" i="95" s="1"/>
  <c r="AR1282" i="95"/>
  <c r="AS1282" i="95" s="1"/>
  <c r="AR1283" i="95"/>
  <c r="AS1283" i="95" s="1"/>
  <c r="AR1284" i="95"/>
  <c r="AS1284" i="95" s="1"/>
  <c r="AR1285" i="95"/>
  <c r="AS1285" i="95" s="1"/>
  <c r="AR1286" i="95"/>
  <c r="AS1286" i="95" s="1"/>
  <c r="AR1287" i="95"/>
  <c r="AS1287" i="95" s="1"/>
  <c r="AR1288" i="95"/>
  <c r="AS1288" i="95" s="1"/>
  <c r="AR1289" i="95"/>
  <c r="AS1289" i="95" s="1"/>
  <c r="AR1290" i="95"/>
  <c r="AS1290" i="95" s="1"/>
  <c r="AR1291" i="95"/>
  <c r="AS1291" i="95" s="1"/>
  <c r="AR1292" i="95"/>
  <c r="AS1292" i="95" s="1"/>
  <c r="AR1293" i="95"/>
  <c r="AS1293" i="95" s="1"/>
  <c r="AR1294" i="95"/>
  <c r="AS1294" i="95" s="1"/>
  <c r="AR1295" i="95"/>
  <c r="AS1295" i="95" s="1"/>
  <c r="AR1296" i="95"/>
  <c r="AS1296" i="95" s="1"/>
  <c r="AR1297" i="95"/>
  <c r="AS1297" i="95" s="1"/>
  <c r="AR1298" i="95"/>
  <c r="AS1298" i="95" s="1"/>
  <c r="AR1299" i="95"/>
  <c r="AS1299" i="95" s="1"/>
  <c r="AR1300" i="95"/>
  <c r="AS1300" i="95" s="1"/>
  <c r="AR1301" i="95"/>
  <c r="AS1301" i="95" s="1"/>
  <c r="AR1302" i="95"/>
  <c r="AS1302" i="95" s="1"/>
  <c r="AR1303" i="95"/>
  <c r="AS1303" i="95" s="1"/>
  <c r="AR1304" i="95"/>
  <c r="AS1304" i="95" s="1"/>
  <c r="AR1305" i="95"/>
  <c r="AS1305" i="95" s="1"/>
  <c r="AR1306" i="95"/>
  <c r="AS1306" i="95" s="1"/>
  <c r="AR1307" i="95"/>
  <c r="AS1307" i="95" s="1"/>
  <c r="AR1308" i="95"/>
  <c r="AS1308" i="95" s="1"/>
  <c r="AR1309" i="95"/>
  <c r="AS1309" i="95" s="1"/>
  <c r="AR1310" i="95"/>
  <c r="AS1310" i="95" s="1"/>
  <c r="AR1311" i="95"/>
  <c r="AS1311" i="95" s="1"/>
  <c r="AR1312" i="95"/>
  <c r="AS1312" i="95" s="1"/>
  <c r="AR1313" i="95"/>
  <c r="AS1313" i="95" s="1"/>
  <c r="AR1314" i="95"/>
  <c r="AS1314" i="95" s="1"/>
  <c r="AR1315" i="95"/>
  <c r="AS1315" i="95" s="1"/>
  <c r="AR1316" i="95"/>
  <c r="AS1316" i="95" s="1"/>
  <c r="AR1317" i="95"/>
  <c r="AS1317" i="95" s="1"/>
  <c r="AR1318" i="95"/>
  <c r="AS1318" i="95" s="1"/>
  <c r="AR1319" i="95"/>
  <c r="AS1319" i="95" s="1"/>
  <c r="AR1320" i="95"/>
  <c r="AS1320" i="95" s="1"/>
  <c r="AR1321" i="95"/>
  <c r="AS1321" i="95" s="1"/>
  <c r="AR1322" i="95"/>
  <c r="AS1322" i="95" s="1"/>
  <c r="AR1323" i="95"/>
  <c r="AS1323" i="95" s="1"/>
  <c r="AR1324" i="95"/>
  <c r="AS1324" i="95" s="1"/>
  <c r="AR1325" i="95"/>
  <c r="AS1325" i="95" s="1"/>
  <c r="AR1326" i="95"/>
  <c r="AS1326" i="95" s="1"/>
  <c r="AR1327" i="95"/>
  <c r="AS1327" i="95" s="1"/>
  <c r="AR1328" i="95"/>
  <c r="AS1328" i="95" s="1"/>
  <c r="AR1329" i="95"/>
  <c r="AS1329" i="95" s="1"/>
  <c r="AR1330" i="95"/>
  <c r="AS1330" i="95" s="1"/>
  <c r="AR1331" i="95"/>
  <c r="AS1331" i="95" s="1"/>
  <c r="AR1332" i="95"/>
  <c r="AS1332" i="95" s="1"/>
  <c r="AR1333" i="95"/>
  <c r="AS1333" i="95" s="1"/>
  <c r="AR1334" i="95"/>
  <c r="AS1334" i="95" s="1"/>
  <c r="AR1335" i="95"/>
  <c r="AS1335" i="95" s="1"/>
  <c r="AR1336" i="95"/>
  <c r="AS1336" i="95" s="1"/>
  <c r="AR1337" i="95"/>
  <c r="AS1337" i="95" s="1"/>
  <c r="AR1338" i="95"/>
  <c r="AS1338" i="95" s="1"/>
  <c r="AR1339" i="95"/>
  <c r="AS1339" i="95" s="1"/>
  <c r="AR1340" i="95"/>
  <c r="AS1340" i="95" s="1"/>
  <c r="AR1341" i="95"/>
  <c r="AS1341" i="95" s="1"/>
  <c r="AR1342" i="95"/>
  <c r="AS1342" i="95" s="1"/>
  <c r="AR1343" i="95"/>
  <c r="AS1343" i="95" s="1"/>
  <c r="AR1344" i="95"/>
  <c r="AS1344" i="95" s="1"/>
  <c r="AR1345" i="95"/>
  <c r="AS1345" i="95" s="1"/>
  <c r="AR1346" i="95"/>
  <c r="AS1346" i="95" s="1"/>
  <c r="AR1347" i="95"/>
  <c r="AS1347" i="95" s="1"/>
  <c r="AR1348" i="95"/>
  <c r="AS1348" i="95" s="1"/>
  <c r="AR1349" i="95"/>
  <c r="AS1349" i="95" s="1"/>
  <c r="AR1350" i="95"/>
  <c r="AS1350" i="95" s="1"/>
  <c r="AR1351" i="95"/>
  <c r="AS1351" i="95" s="1"/>
  <c r="AR1352" i="95"/>
  <c r="AS1352" i="95" s="1"/>
  <c r="AR1353" i="95"/>
  <c r="AS1353" i="95" s="1"/>
  <c r="AR1354" i="95"/>
  <c r="AS1354" i="95" s="1"/>
  <c r="AR1355" i="95"/>
  <c r="AS1355" i="95" s="1"/>
  <c r="AR1356" i="95"/>
  <c r="AS1356" i="95" s="1"/>
  <c r="AR1357" i="95"/>
  <c r="AS1357" i="95" s="1"/>
  <c r="AR1358" i="95"/>
  <c r="AS1358" i="95" s="1"/>
  <c r="AR1359" i="95"/>
  <c r="AS1359" i="95" s="1"/>
  <c r="AR1360" i="95"/>
  <c r="AS1360" i="95" s="1"/>
  <c r="AR1361" i="95"/>
  <c r="AS1361" i="95" s="1"/>
  <c r="AR1362" i="95"/>
  <c r="AS1362" i="95" s="1"/>
  <c r="AR1363" i="95"/>
  <c r="AS1363" i="95" s="1"/>
  <c r="AR1364" i="95"/>
  <c r="AS1364" i="95" s="1"/>
  <c r="AR1365" i="95"/>
  <c r="AS1365" i="95" s="1"/>
  <c r="AR1366" i="95"/>
  <c r="AS1366" i="95" s="1"/>
  <c r="AR1367" i="95"/>
  <c r="AS1367" i="95" s="1"/>
  <c r="AR1368" i="95"/>
  <c r="AS1368" i="95" s="1"/>
  <c r="AR1369" i="95"/>
  <c r="AS1369" i="95" s="1"/>
  <c r="AR1370" i="95"/>
  <c r="AS1370" i="95" s="1"/>
  <c r="AR1371" i="95"/>
  <c r="AS1371" i="95" s="1"/>
  <c r="AR1372" i="95"/>
  <c r="AR1373" i="95"/>
  <c r="AS1373" i="95" s="1"/>
  <c r="AR1374" i="95"/>
  <c r="AS1374" i="95" s="1"/>
  <c r="AR1375" i="95"/>
  <c r="AS1375" i="95" s="1"/>
  <c r="AR1376" i="95"/>
  <c r="AS1376" i="95" s="1"/>
  <c r="AR1377" i="95"/>
  <c r="AS1377" i="95" s="1"/>
  <c r="AR1378" i="95"/>
  <c r="AS1378" i="95" s="1"/>
  <c r="AR1379" i="95"/>
  <c r="AS1379" i="95" s="1"/>
  <c r="AR1380" i="95"/>
  <c r="AS1380" i="95" s="1"/>
  <c r="AR1381" i="95"/>
  <c r="AS1381" i="95" s="1"/>
  <c r="AR1382" i="95"/>
  <c r="AS1382" i="95" s="1"/>
  <c r="AR1383" i="95"/>
  <c r="AS1383" i="95" s="1"/>
  <c r="AR1384" i="95"/>
  <c r="AS1384" i="95" s="1"/>
  <c r="AR1385" i="95"/>
  <c r="AS1385" i="95" s="1"/>
  <c r="AR1386" i="95"/>
  <c r="AS1386" i="95" s="1"/>
  <c r="AR1387" i="95"/>
  <c r="AS1387" i="95" s="1"/>
  <c r="AR1388" i="95"/>
  <c r="AS1388" i="95" s="1"/>
  <c r="AR1389" i="95"/>
  <c r="AS1389" i="95" s="1"/>
  <c r="AR1390" i="95"/>
  <c r="AS1390" i="95" s="1"/>
  <c r="AR1391" i="95"/>
  <c r="AS1391" i="95" s="1"/>
  <c r="AR1392" i="95"/>
  <c r="AS1392" i="95" s="1"/>
  <c r="AR1393" i="95"/>
  <c r="AS1393" i="95" s="1"/>
  <c r="AR1394" i="95"/>
  <c r="AS1394" i="95" s="1"/>
  <c r="AR1395" i="95"/>
  <c r="AS1395" i="95" s="1"/>
  <c r="AR1396" i="95"/>
  <c r="AS1396" i="95" s="1"/>
  <c r="AR1397" i="95"/>
  <c r="AS1397" i="95" s="1"/>
  <c r="AR1398" i="95"/>
  <c r="AS1398" i="95" s="1"/>
  <c r="AR1399" i="95"/>
  <c r="AS1399" i="95" s="1"/>
  <c r="AR1400" i="95"/>
  <c r="AS1400" i="95" s="1"/>
  <c r="AR1401" i="95"/>
  <c r="AS1401" i="95" s="1"/>
  <c r="AR1402" i="95"/>
  <c r="AS1402" i="95" s="1"/>
  <c r="AR1403" i="95"/>
  <c r="AS1403" i="95" s="1"/>
  <c r="AR1404" i="95"/>
  <c r="AS1404" i="95" s="1"/>
  <c r="AR1405" i="95"/>
  <c r="AS1405" i="95" s="1"/>
  <c r="AR1406" i="95"/>
  <c r="AS1406" i="95" s="1"/>
  <c r="AR1407" i="95"/>
  <c r="AS1407" i="95" s="1"/>
  <c r="AR1408" i="95"/>
  <c r="AS1408" i="95" s="1"/>
  <c r="AR1409" i="95"/>
  <c r="AS1409" i="95" s="1"/>
  <c r="AR1410" i="95"/>
  <c r="AS1410" i="95" s="1"/>
  <c r="AR1411" i="95"/>
  <c r="AS1411" i="95" s="1"/>
  <c r="AR1412" i="95"/>
  <c r="AS1412" i="95" s="1"/>
  <c r="AR1413" i="95"/>
  <c r="AS1413" i="95" s="1"/>
  <c r="AR1414" i="95"/>
  <c r="AS1414" i="95" s="1"/>
  <c r="AR1415" i="95"/>
  <c r="AS1415" i="95" s="1"/>
  <c r="AR1416" i="95"/>
  <c r="AS1416" i="95" s="1"/>
  <c r="AR1417" i="95"/>
  <c r="AS1417" i="95" s="1"/>
  <c r="AR1418" i="95"/>
  <c r="AS1418" i="95" s="1"/>
  <c r="AR1419" i="95"/>
  <c r="AS1419" i="95" s="1"/>
  <c r="AR1420" i="95"/>
  <c r="AS1420" i="95" s="1"/>
  <c r="AR1421" i="95"/>
  <c r="AS1421" i="95" s="1"/>
  <c r="AR1422" i="95"/>
  <c r="AS1422" i="95" s="1"/>
  <c r="AR1423" i="95"/>
  <c r="AS1423" i="95" s="1"/>
  <c r="AR1424" i="95"/>
  <c r="AS1424" i="95" s="1"/>
  <c r="AR1425" i="95"/>
  <c r="AS1425" i="95" s="1"/>
  <c r="AR1426" i="95"/>
  <c r="AS1426" i="95" s="1"/>
  <c r="AR1427" i="95"/>
  <c r="AS1427" i="95" s="1"/>
  <c r="AR1428" i="95"/>
  <c r="AS1428" i="95" s="1"/>
  <c r="AR1429" i="95"/>
  <c r="AS1429" i="95" s="1"/>
  <c r="AR1430" i="95"/>
  <c r="AS1430" i="95" s="1"/>
  <c r="AR1431" i="95"/>
  <c r="AS1431" i="95" s="1"/>
  <c r="AR1432" i="95"/>
  <c r="AS1432" i="95" s="1"/>
  <c r="AR1433" i="95"/>
  <c r="AS1433" i="95" s="1"/>
  <c r="AR1434" i="95"/>
  <c r="AS1434" i="95" s="1"/>
  <c r="AR1435" i="95"/>
  <c r="AS1435" i="95" s="1"/>
  <c r="AR1436" i="95"/>
  <c r="AS1436" i="95" s="1"/>
  <c r="AR1437" i="95"/>
  <c r="AS1437" i="95" s="1"/>
  <c r="AR1438" i="95"/>
  <c r="AS1438" i="95" s="1"/>
  <c r="AR1439" i="95"/>
  <c r="AS1439" i="95" s="1"/>
  <c r="AR1440" i="95"/>
  <c r="AS1440" i="95" s="1"/>
  <c r="AR1441" i="95"/>
  <c r="AS1441" i="95" s="1"/>
  <c r="AR1442" i="95"/>
  <c r="AS1442" i="95" s="1"/>
  <c r="AR1443" i="95"/>
  <c r="AS1443" i="95" s="1"/>
  <c r="AR1444" i="95"/>
  <c r="AS1444" i="95" s="1"/>
  <c r="AR1445" i="95"/>
  <c r="AS1445" i="95" s="1"/>
  <c r="AR1446" i="95"/>
  <c r="AS1446" i="95" s="1"/>
  <c r="AR1447" i="95"/>
  <c r="AS1447" i="95" s="1"/>
  <c r="AR1448" i="95"/>
  <c r="AS1448" i="95" s="1"/>
  <c r="AR1449" i="95"/>
  <c r="AS1449" i="95" s="1"/>
  <c r="AR1450" i="95"/>
  <c r="AS1450" i="95" s="1"/>
  <c r="AR1451" i="95"/>
  <c r="AS1451" i="95" s="1"/>
  <c r="AR1452" i="95"/>
  <c r="AS1452" i="95" s="1"/>
  <c r="AR1453" i="95"/>
  <c r="AS1453" i="95" s="1"/>
  <c r="AR1454" i="95"/>
  <c r="AS1454" i="95" s="1"/>
  <c r="AR1455" i="95"/>
  <c r="AS1455" i="95" s="1"/>
  <c r="AR1456" i="95"/>
  <c r="AS1456" i="95" s="1"/>
  <c r="AR1457" i="95"/>
  <c r="AS1457" i="95" s="1"/>
  <c r="AR1458" i="95"/>
  <c r="AS1458" i="95" s="1"/>
  <c r="AR1459" i="95"/>
  <c r="AS1459" i="95" s="1"/>
  <c r="AR1460" i="95"/>
  <c r="AS1460" i="95" s="1"/>
  <c r="AR1461" i="95"/>
  <c r="AS1461" i="95" s="1"/>
  <c r="AR1462" i="95"/>
  <c r="AS1462" i="95" s="1"/>
  <c r="AR1463" i="95"/>
  <c r="AS1463" i="95" s="1"/>
  <c r="AR1464" i="95"/>
  <c r="AS1464" i="95" s="1"/>
  <c r="AR1465" i="95"/>
  <c r="AS1465" i="95" s="1"/>
  <c r="AR1466" i="95"/>
  <c r="AS1466" i="95" s="1"/>
  <c r="AR1467" i="95"/>
  <c r="AS1467" i="95" s="1"/>
  <c r="AR1468" i="95"/>
  <c r="AS1468" i="95" s="1"/>
  <c r="AR1469" i="95"/>
  <c r="AS1469" i="95" s="1"/>
  <c r="AR1470" i="95"/>
  <c r="AS1470" i="95" s="1"/>
  <c r="AR1471" i="95"/>
  <c r="AS1471" i="95" s="1"/>
  <c r="AR1472" i="95"/>
  <c r="AS1472" i="95" s="1"/>
  <c r="AR1473" i="95"/>
  <c r="AS1473" i="95" s="1"/>
  <c r="AR1474" i="95"/>
  <c r="AS1474" i="95" s="1"/>
  <c r="AR1475" i="95"/>
  <c r="AS1475" i="95" s="1"/>
  <c r="AR1476" i="95"/>
  <c r="AS1476" i="95" s="1"/>
  <c r="AR1477" i="95"/>
  <c r="AS1477" i="95" s="1"/>
  <c r="AR1478" i="95"/>
  <c r="AS1478" i="95" s="1"/>
  <c r="AR1479" i="95"/>
  <c r="AS1479" i="95" s="1"/>
  <c r="AR1480" i="95"/>
  <c r="AS1480" i="95" s="1"/>
  <c r="AR1481" i="95"/>
  <c r="AS1481" i="95" s="1"/>
  <c r="AR1482" i="95"/>
  <c r="AS1482" i="95" s="1"/>
  <c r="AR1483" i="95"/>
  <c r="AS1483" i="95" s="1"/>
  <c r="AR1484" i="95"/>
  <c r="AS1484" i="95" s="1"/>
  <c r="AR1485" i="95"/>
  <c r="AS1485" i="95" s="1"/>
  <c r="AR1486" i="95"/>
  <c r="AS1486" i="95" s="1"/>
  <c r="AR1487" i="95"/>
  <c r="AS1487" i="95" s="1"/>
  <c r="AR1488" i="95"/>
  <c r="AS1488" i="95" s="1"/>
  <c r="AR1489" i="95"/>
  <c r="AS1489" i="95" s="1"/>
  <c r="AR1490" i="95"/>
  <c r="AS1490" i="95" s="1"/>
  <c r="AR1491" i="95"/>
  <c r="AS1491" i="95" s="1"/>
  <c r="AR1492" i="95"/>
  <c r="AS1492" i="95" s="1"/>
  <c r="AR1493" i="95"/>
  <c r="AS1493" i="95" s="1"/>
  <c r="AR1494" i="95"/>
  <c r="AS1494" i="95" s="1"/>
  <c r="AR1495" i="95"/>
  <c r="AS1495" i="95" s="1"/>
  <c r="AR1496" i="95"/>
  <c r="AS1496" i="95" s="1"/>
  <c r="AR1497" i="95"/>
  <c r="AS1497" i="95" s="1"/>
  <c r="AR1498" i="95"/>
  <c r="AS1498" i="95" s="1"/>
  <c r="AR1499" i="95"/>
  <c r="AS1499" i="95" s="1"/>
  <c r="AR1500" i="95"/>
  <c r="AS1500" i="95" s="1"/>
  <c r="AR1501" i="95"/>
  <c r="AS1501" i="95" s="1"/>
  <c r="AR1502" i="95"/>
  <c r="AS1502" i="95" s="1"/>
  <c r="AR1503" i="95"/>
  <c r="AS1503" i="95" s="1"/>
  <c r="AR1504" i="95"/>
  <c r="AS1504" i="95" s="1"/>
  <c r="AR1505" i="95"/>
  <c r="AS1505" i="95" s="1"/>
  <c r="AR1506" i="95"/>
  <c r="AS1506" i="95" s="1"/>
  <c r="AR1507" i="95"/>
  <c r="AS1507" i="95" s="1"/>
  <c r="AR1508" i="95"/>
  <c r="AS1508" i="95" s="1"/>
  <c r="AR1509" i="95"/>
  <c r="AS1509" i="95" s="1"/>
  <c r="AR1510" i="95"/>
  <c r="AS1510" i="95" s="1"/>
  <c r="AR1511" i="95"/>
  <c r="AS1511" i="95" s="1"/>
  <c r="AR1512" i="95"/>
  <c r="AS1512" i="95" s="1"/>
  <c r="AR1513" i="95"/>
  <c r="AS1513" i="95" s="1"/>
  <c r="AR1514" i="95"/>
  <c r="AS1514" i="95" s="1"/>
  <c r="AR1515" i="95"/>
  <c r="AS1515" i="95" s="1"/>
  <c r="AR1516" i="95"/>
  <c r="AS1516" i="95" s="1"/>
  <c r="AR1517" i="95"/>
  <c r="AS1517" i="95" s="1"/>
  <c r="AR1518" i="95"/>
  <c r="AS1518" i="95" s="1"/>
  <c r="AR1519" i="95"/>
  <c r="AS1519" i="95" s="1"/>
  <c r="AR1520" i="95"/>
  <c r="AS1520" i="95" s="1"/>
  <c r="AR1521" i="95"/>
  <c r="AS1521" i="95" s="1"/>
  <c r="AR1522" i="95"/>
  <c r="AS1522" i="95" s="1"/>
  <c r="AR1523" i="95"/>
  <c r="AR1524" i="95"/>
  <c r="AS1524" i="95" s="1"/>
  <c r="AR1525" i="95"/>
  <c r="AS1525" i="95" s="1"/>
  <c r="AR1526" i="95"/>
  <c r="AS1526" i="95" s="1"/>
  <c r="AR1527" i="95"/>
  <c r="AS1527" i="95" s="1"/>
  <c r="AR1528" i="95"/>
  <c r="AS1528" i="95" s="1"/>
  <c r="AR1529" i="95"/>
  <c r="AS1529" i="95" s="1"/>
  <c r="AR1530" i="95"/>
  <c r="AS1530" i="95" s="1"/>
  <c r="AR1531" i="95"/>
  <c r="AS1531" i="95" s="1"/>
  <c r="AR1532" i="95"/>
  <c r="AS1532" i="95" s="1"/>
  <c r="AR1533" i="95"/>
  <c r="AS1533" i="95" s="1"/>
  <c r="AR1534" i="95"/>
  <c r="AS1534" i="95" s="1"/>
  <c r="AR1535" i="95"/>
  <c r="AS1535" i="95" s="1"/>
  <c r="AR1536" i="95"/>
  <c r="AS1536" i="95" s="1"/>
  <c r="AR1537" i="95"/>
  <c r="AS1537" i="95" s="1"/>
  <c r="AR1538" i="95"/>
  <c r="AS1538" i="95" s="1"/>
  <c r="AR1539" i="95"/>
  <c r="AS1539" i="95" s="1"/>
  <c r="AR1540" i="95"/>
  <c r="AS1540" i="95" s="1"/>
  <c r="AR1541" i="95"/>
  <c r="AS1541" i="95" s="1"/>
  <c r="AR1542" i="95"/>
  <c r="AS1542" i="95" s="1"/>
  <c r="AR1543" i="95"/>
  <c r="AS1543" i="95" s="1"/>
  <c r="AR1544" i="95"/>
  <c r="AS1544" i="95" s="1"/>
  <c r="AR1545" i="95"/>
  <c r="AS1545" i="95" s="1"/>
  <c r="AR1546" i="95"/>
  <c r="AS1546" i="95" s="1"/>
  <c r="AR1547" i="95"/>
  <c r="AS1547" i="95" s="1"/>
  <c r="AR1548" i="95"/>
  <c r="AS1548" i="95" s="1"/>
  <c r="AR1549" i="95"/>
  <c r="AS1549" i="95" s="1"/>
  <c r="AR1550" i="95"/>
  <c r="AS1550" i="95" s="1"/>
  <c r="AR1551" i="95"/>
  <c r="AS1551" i="95" s="1"/>
  <c r="AR1552" i="95"/>
  <c r="AS1552" i="95" s="1"/>
  <c r="AR1553" i="95"/>
  <c r="AS1553" i="95" s="1"/>
  <c r="AR1554" i="95"/>
  <c r="AS1554" i="95" s="1"/>
  <c r="AR1555" i="95"/>
  <c r="AS1555" i="95" s="1"/>
  <c r="AR1556" i="95"/>
  <c r="AS1556" i="95" s="1"/>
  <c r="AR1557" i="95"/>
  <c r="AS1557" i="95" s="1"/>
  <c r="AR1558" i="95"/>
  <c r="AS1558" i="95" s="1"/>
  <c r="AR1559" i="95"/>
  <c r="AS1559" i="95" s="1"/>
  <c r="AR1560" i="95"/>
  <c r="AS1560" i="95" s="1"/>
  <c r="AR1561" i="95"/>
  <c r="AS1561" i="95" s="1"/>
  <c r="AR1562" i="95"/>
  <c r="AS1562" i="95" s="1"/>
  <c r="AR1563" i="95"/>
  <c r="AS1563" i="95" s="1"/>
  <c r="AR1564" i="95"/>
  <c r="AS1564" i="95" s="1"/>
  <c r="AR1565" i="95"/>
  <c r="AS1565" i="95" s="1"/>
  <c r="AR1566" i="95"/>
  <c r="AS1566" i="95" s="1"/>
  <c r="AR1567" i="95"/>
  <c r="AS1567" i="95" s="1"/>
  <c r="AR1568" i="95"/>
  <c r="AS1568" i="95" s="1"/>
  <c r="AR1569" i="95"/>
  <c r="AS1569" i="95" s="1"/>
  <c r="AR1570" i="95"/>
  <c r="AS1570" i="95" s="1"/>
  <c r="AR1571" i="95"/>
  <c r="AS1571" i="95" s="1"/>
  <c r="AR1572" i="95"/>
  <c r="AS1572" i="95" s="1"/>
  <c r="AR1573" i="95"/>
  <c r="AS1573" i="95" s="1"/>
  <c r="AR1574" i="95"/>
  <c r="AS1574" i="95" s="1"/>
  <c r="AR1575" i="95"/>
  <c r="AS1575" i="95" s="1"/>
  <c r="AR1576" i="95"/>
  <c r="AS1576" i="95" s="1"/>
  <c r="AR1577" i="95"/>
  <c r="AS1577" i="95" s="1"/>
  <c r="AR1578" i="95"/>
  <c r="AS1578" i="95" s="1"/>
  <c r="AR1579" i="95"/>
  <c r="AS1579" i="95" s="1"/>
  <c r="AR1580" i="95"/>
  <c r="AS1580" i="95" s="1"/>
  <c r="AR1581" i="95"/>
  <c r="AS1581" i="95" s="1"/>
  <c r="AR1582" i="95"/>
  <c r="AS1582" i="95" s="1"/>
  <c r="AR1583" i="95"/>
  <c r="AS1583" i="95" s="1"/>
  <c r="AR1584" i="95"/>
  <c r="AS1584" i="95" s="1"/>
  <c r="AR1585" i="95"/>
  <c r="AS1585" i="95" s="1"/>
  <c r="AR1586" i="95"/>
  <c r="AS1586" i="95" s="1"/>
  <c r="AR1587" i="95"/>
  <c r="AS1587" i="95" s="1"/>
  <c r="AR1588" i="95"/>
  <c r="AS1588" i="95" s="1"/>
  <c r="AR1589" i="95"/>
  <c r="AS1589" i="95" s="1"/>
  <c r="AR1590" i="95"/>
  <c r="AS1590" i="95" s="1"/>
  <c r="AR1591" i="95"/>
  <c r="AS1591" i="95" s="1"/>
  <c r="AR1592" i="95"/>
  <c r="AS1592" i="95" s="1"/>
  <c r="AR1593" i="95"/>
  <c r="AS1593" i="95" s="1"/>
  <c r="AR1594" i="95"/>
  <c r="AS1594" i="95" s="1"/>
  <c r="AR1595" i="95"/>
  <c r="AS1595" i="95" s="1"/>
  <c r="AR1596" i="95"/>
  <c r="AS1596" i="95" s="1"/>
  <c r="AR1597" i="95"/>
  <c r="AS1597" i="95" s="1"/>
  <c r="AR1598" i="95"/>
  <c r="AS1598" i="95" s="1"/>
  <c r="AR1599" i="95"/>
  <c r="AS1599" i="95" s="1"/>
  <c r="AR1600" i="95"/>
  <c r="AS1600" i="95" s="1"/>
  <c r="AR1601" i="95"/>
  <c r="AS1601" i="95" s="1"/>
  <c r="AR1602" i="95"/>
  <c r="AS1602" i="95" s="1"/>
  <c r="AR1603" i="95"/>
  <c r="AS1603" i="95" s="1"/>
  <c r="AR1604" i="95"/>
  <c r="AS1604" i="95" s="1"/>
  <c r="AR1605" i="95"/>
  <c r="AS1605" i="95" s="1"/>
  <c r="AR1606" i="95"/>
  <c r="AS1606" i="95" s="1"/>
  <c r="AR1607" i="95"/>
  <c r="AS1607" i="95" s="1"/>
  <c r="AR1608" i="95"/>
  <c r="AS1608" i="95" s="1"/>
  <c r="AR1609" i="95"/>
  <c r="AS1609" i="95" s="1"/>
  <c r="AR1610" i="95"/>
  <c r="AS1610" i="95" s="1"/>
  <c r="AR1611" i="95"/>
  <c r="AS1611" i="95" s="1"/>
  <c r="AR1612" i="95"/>
  <c r="AS1612" i="95" s="1"/>
  <c r="AR1613" i="95"/>
  <c r="AS1613" i="95" s="1"/>
  <c r="AR1614" i="95"/>
  <c r="AS1614" i="95" s="1"/>
  <c r="AR1615" i="95"/>
  <c r="AS1615" i="95" s="1"/>
  <c r="AR1616" i="95"/>
  <c r="AS1616" i="95" s="1"/>
  <c r="AR1617" i="95"/>
  <c r="AS1617" i="95" s="1"/>
  <c r="AR1618" i="95"/>
  <c r="AS1618" i="95" s="1"/>
  <c r="AR1619" i="95"/>
  <c r="AS1619" i="95" s="1"/>
  <c r="AR1620" i="95"/>
  <c r="AS1620" i="95" s="1"/>
  <c r="AR1621" i="95"/>
  <c r="AS1621" i="95" s="1"/>
  <c r="AR1622" i="95"/>
  <c r="AS1622" i="95" s="1"/>
  <c r="AR1623" i="95"/>
  <c r="AS1623" i="95" s="1"/>
  <c r="AR1624" i="95"/>
  <c r="AS1624" i="95" s="1"/>
  <c r="AR1625" i="95"/>
  <c r="AS1625" i="95" s="1"/>
  <c r="AR1626" i="95"/>
  <c r="AS1626" i="95" s="1"/>
  <c r="AR1627" i="95"/>
  <c r="AS1627" i="95" s="1"/>
  <c r="AR1628" i="95"/>
  <c r="AS1628" i="95" s="1"/>
  <c r="AR1629" i="95"/>
  <c r="AS1629" i="95" s="1"/>
  <c r="AR1630" i="95"/>
  <c r="AS1630" i="95" s="1"/>
  <c r="AR1631" i="95"/>
  <c r="AS1631" i="95" s="1"/>
  <c r="AR1632" i="95"/>
  <c r="AS1632" i="95" s="1"/>
  <c r="AR1633" i="95"/>
  <c r="AS1633" i="95" s="1"/>
  <c r="AR1634" i="95"/>
  <c r="AS1634" i="95" s="1"/>
  <c r="AR1635" i="95"/>
  <c r="AS1635" i="95" s="1"/>
  <c r="AR1636" i="95"/>
  <c r="AS1636" i="95" s="1"/>
  <c r="AR1637" i="95"/>
  <c r="AS1637" i="95" s="1"/>
  <c r="AR1638" i="95"/>
  <c r="AS1638" i="95" s="1"/>
  <c r="AR1639" i="95"/>
  <c r="AS1639" i="95" s="1"/>
  <c r="AR1640" i="95"/>
  <c r="AS1640" i="95" s="1"/>
  <c r="AR1641" i="95"/>
  <c r="AS1641" i="95" s="1"/>
  <c r="AR1642" i="95"/>
  <c r="AS1642" i="95" s="1"/>
  <c r="AR1643" i="95"/>
  <c r="AS1643" i="95" s="1"/>
  <c r="AR1644" i="95"/>
  <c r="AS1644" i="95" s="1"/>
  <c r="AR1645" i="95"/>
  <c r="AS1645" i="95" s="1"/>
  <c r="AR1646" i="95"/>
  <c r="AS1646" i="95" s="1"/>
  <c r="AR1647" i="95"/>
  <c r="AS1647" i="95" s="1"/>
  <c r="AR1648" i="95"/>
  <c r="AS1648" i="95" s="1"/>
  <c r="AR1649" i="95"/>
  <c r="AS1649" i="95" s="1"/>
  <c r="AR1650" i="95"/>
  <c r="AS1650" i="95" s="1"/>
  <c r="AR1651" i="95"/>
  <c r="AS1651" i="95" s="1"/>
  <c r="AR1652" i="95"/>
  <c r="AS1652" i="95" s="1"/>
  <c r="AR1653" i="95"/>
  <c r="AS1653" i="95" s="1"/>
  <c r="AR1654" i="95"/>
  <c r="AS1654" i="95" s="1"/>
  <c r="AR1655" i="95"/>
  <c r="AS1655" i="95" s="1"/>
  <c r="AR1656" i="95"/>
  <c r="AS1656" i="95" s="1"/>
  <c r="AR1657" i="95"/>
  <c r="AS1657" i="95" s="1"/>
  <c r="AR1658" i="95"/>
  <c r="AS1658" i="95" s="1"/>
  <c r="AR1659" i="95"/>
  <c r="AS1659" i="95" s="1"/>
  <c r="AR1660" i="95"/>
  <c r="AS1660" i="95" s="1"/>
  <c r="AR1661" i="95"/>
  <c r="AS1661" i="95" s="1"/>
  <c r="AR1662" i="95"/>
  <c r="AS1662" i="95" s="1"/>
  <c r="AR1663" i="95"/>
  <c r="AS1663" i="95" s="1"/>
  <c r="AR1664" i="95"/>
  <c r="AS1664" i="95" s="1"/>
  <c r="AR1665" i="95"/>
  <c r="AS1665" i="95" s="1"/>
  <c r="AR1666" i="95"/>
  <c r="AS1666" i="95" s="1"/>
  <c r="AR1667" i="95"/>
  <c r="AS1667" i="95" s="1"/>
  <c r="AR1668" i="95"/>
  <c r="AS1668" i="95" s="1"/>
  <c r="AR1669" i="95"/>
  <c r="AS1669" i="95" s="1"/>
  <c r="AR1670" i="95"/>
  <c r="AS1670" i="95" s="1"/>
  <c r="AR1671" i="95"/>
  <c r="AS1671" i="95" s="1"/>
  <c r="AR1672" i="95"/>
  <c r="AS1672" i="95" s="1"/>
  <c r="AR1673" i="95"/>
  <c r="AS1673" i="95" s="1"/>
  <c r="AR1674" i="95"/>
  <c r="AR1675" i="95"/>
  <c r="AS1675" i="95" s="1"/>
  <c r="AR1676" i="95"/>
  <c r="AS1676" i="95" s="1"/>
  <c r="AR1677" i="95"/>
  <c r="AS1677" i="95" s="1"/>
  <c r="AR1678" i="95"/>
  <c r="AS1678" i="95" s="1"/>
  <c r="AR1679" i="95"/>
  <c r="AS1679" i="95" s="1"/>
  <c r="AR1680" i="95"/>
  <c r="AS1680" i="95" s="1"/>
  <c r="AR1681" i="95"/>
  <c r="AS1681" i="95" s="1"/>
  <c r="AR1682" i="95"/>
  <c r="AS1682" i="95" s="1"/>
  <c r="AR1683" i="95"/>
  <c r="AS1683" i="95" s="1"/>
  <c r="AR1684" i="95"/>
  <c r="AS1684" i="95" s="1"/>
  <c r="AR1685" i="95"/>
  <c r="AS1685" i="95" s="1"/>
  <c r="AR1686" i="95"/>
  <c r="AS1686" i="95" s="1"/>
  <c r="AR1687" i="95"/>
  <c r="AS1687" i="95" s="1"/>
  <c r="AR1688" i="95"/>
  <c r="AS1688" i="95" s="1"/>
  <c r="AR1689" i="95"/>
  <c r="AS1689" i="95" s="1"/>
  <c r="AR1690" i="95"/>
  <c r="AS1690" i="95" s="1"/>
  <c r="AR1691" i="95"/>
  <c r="AS1691" i="95" s="1"/>
  <c r="AR1692" i="95"/>
  <c r="AS1692" i="95" s="1"/>
  <c r="AR1693" i="95"/>
  <c r="AS1693" i="95" s="1"/>
  <c r="AR1694" i="95"/>
  <c r="AS1694" i="95" s="1"/>
  <c r="AR1695" i="95"/>
  <c r="AS1695" i="95" s="1"/>
  <c r="AR1696" i="95"/>
  <c r="AS1696" i="95" s="1"/>
  <c r="AR1697" i="95"/>
  <c r="AS1697" i="95" s="1"/>
  <c r="AR1698" i="95"/>
  <c r="AS1698" i="95" s="1"/>
  <c r="AR1699" i="95"/>
  <c r="AS1699" i="95" s="1"/>
  <c r="AR1700" i="95"/>
  <c r="AS1700" i="95" s="1"/>
  <c r="AR1701" i="95"/>
  <c r="AS1701" i="95" s="1"/>
  <c r="AR1702" i="95"/>
  <c r="AS1702" i="95" s="1"/>
  <c r="AR1703" i="95"/>
  <c r="AS1703" i="95" s="1"/>
  <c r="AR1704" i="95"/>
  <c r="AS1704" i="95" s="1"/>
  <c r="AR1705" i="95"/>
  <c r="AS1705" i="95" s="1"/>
  <c r="AR1706" i="95"/>
  <c r="AS1706" i="95" s="1"/>
  <c r="AR1707" i="95"/>
  <c r="AS1707" i="95" s="1"/>
  <c r="AR1708" i="95"/>
  <c r="AS1708" i="95" s="1"/>
  <c r="AR1709" i="95"/>
  <c r="AS1709" i="95" s="1"/>
  <c r="AR1710" i="95"/>
  <c r="AS1710" i="95" s="1"/>
  <c r="AR1711" i="95"/>
  <c r="AS1711" i="95" s="1"/>
  <c r="AR1712" i="95"/>
  <c r="AS1712" i="95" s="1"/>
  <c r="AR1713" i="95"/>
  <c r="AS1713" i="95" s="1"/>
  <c r="AR1714" i="95"/>
  <c r="AS1714" i="95" s="1"/>
  <c r="AR1715" i="95"/>
  <c r="AS1715" i="95" s="1"/>
  <c r="AR1716" i="95"/>
  <c r="AS1716" i="95" s="1"/>
  <c r="AR1717" i="95"/>
  <c r="AS1717" i="95" s="1"/>
  <c r="AR1718" i="95"/>
  <c r="AS1718" i="95" s="1"/>
  <c r="AR1719" i="95"/>
  <c r="AS1719" i="95" s="1"/>
  <c r="AR1720" i="95"/>
  <c r="AS1720" i="95" s="1"/>
  <c r="AR1721" i="95"/>
  <c r="AS1721" i="95" s="1"/>
  <c r="AR1722" i="95"/>
  <c r="AS1722" i="95" s="1"/>
  <c r="AR1723" i="95"/>
  <c r="AS1723" i="95" s="1"/>
  <c r="AR1724" i="95"/>
  <c r="AS1724" i="95" s="1"/>
  <c r="AR1725" i="95"/>
  <c r="AS1725" i="95" s="1"/>
  <c r="AR1726" i="95"/>
  <c r="AS1726" i="95" s="1"/>
  <c r="AR1727" i="95"/>
  <c r="AS1727" i="95" s="1"/>
  <c r="AR1728" i="95"/>
  <c r="AS1728" i="95" s="1"/>
  <c r="AR1729" i="95"/>
  <c r="AS1729" i="95" s="1"/>
  <c r="AR1730" i="95"/>
  <c r="AS1730" i="95" s="1"/>
  <c r="AR1731" i="95"/>
  <c r="AS1731" i="95" s="1"/>
  <c r="AR1732" i="95"/>
  <c r="AS1732" i="95" s="1"/>
  <c r="AR1733" i="95"/>
  <c r="AS1733" i="95" s="1"/>
  <c r="AR1734" i="95"/>
  <c r="AS1734" i="95" s="1"/>
  <c r="AR1735" i="95"/>
  <c r="AS1735" i="95" s="1"/>
  <c r="AR1736" i="95"/>
  <c r="AS1736" i="95" s="1"/>
  <c r="AR1737" i="95"/>
  <c r="AS1737" i="95" s="1"/>
  <c r="AR1738" i="95"/>
  <c r="AS1738" i="95" s="1"/>
  <c r="AR1739" i="95"/>
  <c r="AS1739" i="95" s="1"/>
  <c r="AR1740" i="95"/>
  <c r="AS1740" i="95" s="1"/>
  <c r="AR1741" i="95"/>
  <c r="AS1741" i="95" s="1"/>
  <c r="AR1742" i="95"/>
  <c r="AS1742" i="95" s="1"/>
  <c r="AR1743" i="95"/>
  <c r="AS1743" i="95" s="1"/>
  <c r="AR1744" i="95"/>
  <c r="AS1744" i="95" s="1"/>
  <c r="AR1745" i="95"/>
  <c r="AS1745" i="95" s="1"/>
  <c r="AR1746" i="95"/>
  <c r="AS1746" i="95" s="1"/>
  <c r="AR1747" i="95"/>
  <c r="AS1747" i="95" s="1"/>
  <c r="AR1748" i="95"/>
  <c r="AS1748" i="95" s="1"/>
  <c r="AR1749" i="95"/>
  <c r="AS1749" i="95" s="1"/>
  <c r="AR1750" i="95"/>
  <c r="AS1750" i="95" s="1"/>
  <c r="AR1751" i="95"/>
  <c r="AS1751" i="95" s="1"/>
  <c r="AR1752" i="95"/>
  <c r="AS1752" i="95" s="1"/>
  <c r="AR1753" i="95"/>
  <c r="AS1753" i="95" s="1"/>
  <c r="AR1754" i="95"/>
  <c r="AS1754" i="95" s="1"/>
  <c r="AR1755" i="95"/>
  <c r="AS1755" i="95" s="1"/>
  <c r="AR1756" i="95"/>
  <c r="AS1756" i="95" s="1"/>
  <c r="AR1757" i="95"/>
  <c r="AS1757" i="95" s="1"/>
  <c r="AR1758" i="95"/>
  <c r="AS1758" i="95" s="1"/>
  <c r="AR1759" i="95"/>
  <c r="AS1759" i="95" s="1"/>
  <c r="AR1760" i="95"/>
  <c r="AS1760" i="95" s="1"/>
  <c r="AR1761" i="95"/>
  <c r="AS1761" i="95" s="1"/>
  <c r="AR1762" i="95"/>
  <c r="AS1762" i="95" s="1"/>
  <c r="AR1763" i="95"/>
  <c r="AS1763" i="95" s="1"/>
  <c r="AR1764" i="95"/>
  <c r="AS1764" i="95" s="1"/>
  <c r="AR1765" i="95"/>
  <c r="AS1765" i="95" s="1"/>
  <c r="AR1766" i="95"/>
  <c r="AS1766" i="95" s="1"/>
  <c r="AR1767" i="95"/>
  <c r="AS1767" i="95" s="1"/>
  <c r="AR1768" i="95"/>
  <c r="AS1768" i="95" s="1"/>
  <c r="AR1769" i="95"/>
  <c r="AS1769" i="95" s="1"/>
  <c r="AR1770" i="95"/>
  <c r="AS1770" i="95" s="1"/>
  <c r="AR1771" i="95"/>
  <c r="AS1771" i="95" s="1"/>
  <c r="AR1772" i="95"/>
  <c r="AS1772" i="95" s="1"/>
  <c r="AR1773" i="95"/>
  <c r="AS1773" i="95" s="1"/>
  <c r="AR1774" i="95"/>
  <c r="AS1774" i="95" s="1"/>
  <c r="AR1775" i="95"/>
  <c r="AS1775" i="95" s="1"/>
  <c r="AR1776" i="95"/>
  <c r="AS1776" i="95" s="1"/>
  <c r="AR1777" i="95"/>
  <c r="AS1777" i="95" s="1"/>
  <c r="AR1778" i="95"/>
  <c r="AS1778" i="95" s="1"/>
  <c r="AR1779" i="95"/>
  <c r="AS1779" i="95" s="1"/>
  <c r="AR1780" i="95"/>
  <c r="AS1780" i="95" s="1"/>
  <c r="AR1781" i="95"/>
  <c r="AS1781" i="95" s="1"/>
  <c r="AR1782" i="95"/>
  <c r="AS1782" i="95" s="1"/>
  <c r="AR1783" i="95"/>
  <c r="AS1783" i="95" s="1"/>
  <c r="AR1784" i="95"/>
  <c r="AS1784" i="95" s="1"/>
  <c r="AR1785" i="95"/>
  <c r="AS1785" i="95" s="1"/>
  <c r="AR1786" i="95"/>
  <c r="AS1786" i="95" s="1"/>
  <c r="AR1787" i="95"/>
  <c r="AS1787" i="95" s="1"/>
  <c r="AR1788" i="95"/>
  <c r="AS1788" i="95" s="1"/>
  <c r="AR1789" i="95"/>
  <c r="AS1789" i="95" s="1"/>
  <c r="AR1790" i="95"/>
  <c r="AS1790" i="95" s="1"/>
  <c r="AR1791" i="95"/>
  <c r="AS1791" i="95" s="1"/>
  <c r="AR1792" i="95"/>
  <c r="AS1792" i="95" s="1"/>
  <c r="AR1793" i="95"/>
  <c r="AS1793" i="95" s="1"/>
  <c r="AR1794" i="95"/>
  <c r="AS1794" i="95" s="1"/>
  <c r="AR1795" i="95"/>
  <c r="AS1795" i="95" s="1"/>
  <c r="AR1796" i="95"/>
  <c r="AS1796" i="95" s="1"/>
  <c r="AR1797" i="95"/>
  <c r="AS1797" i="95" s="1"/>
  <c r="AR1798" i="95"/>
  <c r="AS1798" i="95" s="1"/>
  <c r="AR1799" i="95"/>
  <c r="AS1799" i="95" s="1"/>
  <c r="AR1800" i="95"/>
  <c r="AS1800" i="95" s="1"/>
  <c r="AR1801" i="95"/>
  <c r="AS1801" i="95" s="1"/>
  <c r="AR1802" i="95"/>
  <c r="AS1802" i="95" s="1"/>
  <c r="AR1803" i="95"/>
  <c r="AS1803" i="95" s="1"/>
  <c r="AR1804" i="95"/>
  <c r="AS1804" i="95" s="1"/>
  <c r="AR1805" i="95"/>
  <c r="AS1805" i="95" s="1"/>
  <c r="AR1806" i="95"/>
  <c r="AS1806" i="95" s="1"/>
  <c r="AR1807" i="95"/>
  <c r="AS1807" i="95" s="1"/>
  <c r="AR1808" i="95"/>
  <c r="AS1808" i="95" s="1"/>
  <c r="AR1809" i="95"/>
  <c r="AS1809" i="95" s="1"/>
  <c r="AR1810" i="95"/>
  <c r="AS1810" i="95" s="1"/>
  <c r="AR1811" i="95"/>
  <c r="AS1811" i="95" s="1"/>
  <c r="AR1812" i="95"/>
  <c r="AS1812" i="95" s="1"/>
  <c r="AR1813" i="95"/>
  <c r="AS1813" i="95" s="1"/>
  <c r="AR1814" i="95"/>
  <c r="AS1814" i="95" s="1"/>
  <c r="AR1815" i="95"/>
  <c r="AS1815" i="95" s="1"/>
  <c r="AR1816" i="95"/>
  <c r="AS1816" i="95" s="1"/>
  <c r="AR1817" i="95"/>
  <c r="AS1817" i="95" s="1"/>
  <c r="AR1818" i="95"/>
  <c r="AS1818" i="95" s="1"/>
  <c r="AR1819" i="95"/>
  <c r="AS1819" i="95" s="1"/>
  <c r="AR1820" i="95"/>
  <c r="AS1820" i="95" s="1"/>
  <c r="AR1821" i="95"/>
  <c r="AS1821" i="95" s="1"/>
  <c r="AR1822" i="95"/>
  <c r="AS1822" i="95" s="1"/>
  <c r="AR1823" i="95"/>
  <c r="AS1823" i="95" s="1"/>
  <c r="AR1824" i="95"/>
  <c r="AS1824" i="95" s="1"/>
  <c r="AR1825" i="95"/>
  <c r="AR1826" i="95"/>
  <c r="AS1826" i="95" s="1"/>
  <c r="AR1827" i="95"/>
  <c r="AS1827" i="95" s="1"/>
  <c r="AR1828" i="95"/>
  <c r="AS1828" i="95" s="1"/>
  <c r="AR1829" i="95"/>
  <c r="AS1829" i="95" s="1"/>
  <c r="AR1830" i="95"/>
  <c r="AS1830" i="95" s="1"/>
  <c r="AR1831" i="95"/>
  <c r="AS1831" i="95" s="1"/>
  <c r="AR1832" i="95"/>
  <c r="AS1832" i="95" s="1"/>
  <c r="AR1833" i="95"/>
  <c r="AS1833" i="95" s="1"/>
  <c r="AR1834" i="95"/>
  <c r="AS1834" i="95" s="1"/>
  <c r="AR1835" i="95"/>
  <c r="AS1835" i="95" s="1"/>
  <c r="AR1836" i="95"/>
  <c r="AS1836" i="95" s="1"/>
  <c r="AR1837" i="95"/>
  <c r="AS1837" i="95" s="1"/>
  <c r="AR1838" i="95"/>
  <c r="AS1838" i="95" s="1"/>
  <c r="AR1839" i="95"/>
  <c r="AS1839" i="95" s="1"/>
  <c r="AR1840" i="95"/>
  <c r="AS1840" i="95" s="1"/>
  <c r="AR1841" i="95"/>
  <c r="AS1841" i="95" s="1"/>
  <c r="AR1842" i="95"/>
  <c r="AS1842" i="95" s="1"/>
  <c r="AR1843" i="95"/>
  <c r="AS1843" i="95" s="1"/>
  <c r="AR1844" i="95"/>
  <c r="AS1844" i="95" s="1"/>
  <c r="AR1845" i="95"/>
  <c r="AS1845" i="95" s="1"/>
  <c r="AR1846" i="95"/>
  <c r="AS1846" i="95" s="1"/>
  <c r="AR1847" i="95"/>
  <c r="AS1847" i="95" s="1"/>
  <c r="AR1848" i="95"/>
  <c r="AS1848" i="95" s="1"/>
  <c r="AR1849" i="95"/>
  <c r="AS1849" i="95" s="1"/>
  <c r="AR1850" i="95"/>
  <c r="AS1850" i="95" s="1"/>
  <c r="AR1851" i="95"/>
  <c r="AS1851" i="95" s="1"/>
  <c r="AR1852" i="95"/>
  <c r="AS1852" i="95" s="1"/>
  <c r="AR1853" i="95"/>
  <c r="AS1853" i="95" s="1"/>
  <c r="AR1854" i="95"/>
  <c r="AS1854" i="95" s="1"/>
  <c r="AR1855" i="95"/>
  <c r="AS1855" i="95" s="1"/>
  <c r="AR1856" i="95"/>
  <c r="AS1856" i="95" s="1"/>
  <c r="AR1857" i="95"/>
  <c r="AS1857" i="95" s="1"/>
  <c r="AR1858" i="95"/>
  <c r="AS1858" i="95" s="1"/>
  <c r="AR1859" i="95"/>
  <c r="AS1859" i="95" s="1"/>
  <c r="AR1860" i="95"/>
  <c r="AS1860" i="95" s="1"/>
  <c r="AR1861" i="95"/>
  <c r="AS1861" i="95" s="1"/>
  <c r="AR1862" i="95"/>
  <c r="AS1862" i="95" s="1"/>
  <c r="AR1863" i="95"/>
  <c r="AS1863" i="95" s="1"/>
  <c r="AR1864" i="95"/>
  <c r="AS1864" i="95" s="1"/>
  <c r="AR1865" i="95"/>
  <c r="AS1865" i="95" s="1"/>
  <c r="AR1866" i="95"/>
  <c r="AS1866" i="95" s="1"/>
  <c r="AR1867" i="95"/>
  <c r="AS1867" i="95" s="1"/>
  <c r="AR1868" i="95"/>
  <c r="AS1868" i="95" s="1"/>
  <c r="AR1869" i="95"/>
  <c r="AS1869" i="95" s="1"/>
  <c r="AR1870" i="95"/>
  <c r="AS1870" i="95" s="1"/>
  <c r="AR1871" i="95"/>
  <c r="AS1871" i="95" s="1"/>
  <c r="AR1872" i="95"/>
  <c r="AS1872" i="95" s="1"/>
  <c r="AR1873" i="95"/>
  <c r="AS1873" i="95" s="1"/>
  <c r="AR1874" i="95"/>
  <c r="AS1874" i="95" s="1"/>
  <c r="AR1875" i="95"/>
  <c r="AS1875" i="95" s="1"/>
  <c r="AR1876" i="95"/>
  <c r="AS1876" i="95" s="1"/>
  <c r="AR1877" i="95"/>
  <c r="AS1877" i="95" s="1"/>
  <c r="AR1878" i="95"/>
  <c r="AS1878" i="95" s="1"/>
  <c r="AR1879" i="95"/>
  <c r="AS1879" i="95" s="1"/>
  <c r="AR1880" i="95"/>
  <c r="AS1880" i="95" s="1"/>
  <c r="AR1881" i="95"/>
  <c r="AS1881" i="95" s="1"/>
  <c r="AR1882" i="95"/>
  <c r="AS1882" i="95" s="1"/>
  <c r="AR1883" i="95"/>
  <c r="AS1883" i="95" s="1"/>
  <c r="AR1884" i="95"/>
  <c r="AS1884" i="95" s="1"/>
  <c r="AR1885" i="95"/>
  <c r="AS1885" i="95" s="1"/>
  <c r="AR1886" i="95"/>
  <c r="AS1886" i="95" s="1"/>
  <c r="AR1887" i="95"/>
  <c r="AS1887" i="95" s="1"/>
  <c r="AR1888" i="95"/>
  <c r="AS1888" i="95" s="1"/>
  <c r="AR1889" i="95"/>
  <c r="AS1889" i="95" s="1"/>
  <c r="AR1890" i="95"/>
  <c r="AS1890" i="95" s="1"/>
  <c r="AR1891" i="95"/>
  <c r="AS1891" i="95" s="1"/>
  <c r="AR1892" i="95"/>
  <c r="AS1892" i="95" s="1"/>
  <c r="AR1893" i="95"/>
  <c r="AS1893" i="95" s="1"/>
  <c r="AR1894" i="95"/>
  <c r="AS1894" i="95" s="1"/>
  <c r="AR1895" i="95"/>
  <c r="AS1895" i="95" s="1"/>
  <c r="AR1896" i="95"/>
  <c r="AS1896" i="95" s="1"/>
  <c r="AR1897" i="95"/>
  <c r="AS1897" i="95" s="1"/>
  <c r="AR1898" i="95"/>
  <c r="AS1898" i="95" s="1"/>
  <c r="AR1899" i="95"/>
  <c r="AS1899" i="95" s="1"/>
  <c r="AR1900" i="95"/>
  <c r="AS1900" i="95" s="1"/>
  <c r="AR1901" i="95"/>
  <c r="AS1901" i="95" s="1"/>
  <c r="AR1902" i="95"/>
  <c r="AS1902" i="95" s="1"/>
  <c r="AR1903" i="95"/>
  <c r="AS1903" i="95" s="1"/>
  <c r="AR1904" i="95"/>
  <c r="AS1904" i="95" s="1"/>
  <c r="AR1905" i="95"/>
  <c r="AS1905" i="95" s="1"/>
  <c r="AR1906" i="95"/>
  <c r="AS1906" i="95" s="1"/>
  <c r="AR1907" i="95"/>
  <c r="AS1907" i="95" s="1"/>
  <c r="AR1908" i="95"/>
  <c r="AS1908" i="95" s="1"/>
  <c r="AR1909" i="95"/>
  <c r="AS1909" i="95" s="1"/>
  <c r="AR1910" i="95"/>
  <c r="AS1910" i="95" s="1"/>
  <c r="AR1911" i="95"/>
  <c r="AS1911" i="95" s="1"/>
  <c r="AR1912" i="95"/>
  <c r="AS1912" i="95" s="1"/>
  <c r="AR1913" i="95"/>
  <c r="AS1913" i="95" s="1"/>
  <c r="AR1914" i="95"/>
  <c r="AS1914" i="95" s="1"/>
  <c r="AR1915" i="95"/>
  <c r="AS1915" i="95" s="1"/>
  <c r="AR1916" i="95"/>
  <c r="AS1916" i="95" s="1"/>
  <c r="AR1917" i="95"/>
  <c r="AS1917" i="95" s="1"/>
  <c r="AR1918" i="95"/>
  <c r="AS1918" i="95" s="1"/>
  <c r="AR1919" i="95"/>
  <c r="AS1919" i="95" s="1"/>
  <c r="AR1920" i="95"/>
  <c r="AS1920" i="95" s="1"/>
  <c r="AR1921" i="95"/>
  <c r="AS1921" i="95" s="1"/>
  <c r="AR1922" i="95"/>
  <c r="AS1922" i="95" s="1"/>
  <c r="AR1923" i="95"/>
  <c r="AS1923" i="95" s="1"/>
  <c r="AR1924" i="95"/>
  <c r="AS1924" i="95" s="1"/>
  <c r="AR1925" i="95"/>
  <c r="AS1925" i="95" s="1"/>
  <c r="AR1926" i="95"/>
  <c r="AS1926" i="95" s="1"/>
  <c r="AR1927" i="95"/>
  <c r="AS1927" i="95" s="1"/>
  <c r="AR1928" i="95"/>
  <c r="AS1928" i="95" s="1"/>
  <c r="AR1929" i="95"/>
  <c r="AS1929" i="95" s="1"/>
  <c r="AR1930" i="95"/>
  <c r="AS1930" i="95" s="1"/>
  <c r="AR1931" i="95"/>
  <c r="AS1931" i="95" s="1"/>
  <c r="AR1932" i="95"/>
  <c r="AS1932" i="95" s="1"/>
  <c r="AR1933" i="95"/>
  <c r="AS1933" i="95" s="1"/>
  <c r="AR1934" i="95"/>
  <c r="AS1934" i="95" s="1"/>
  <c r="AR1935" i="95"/>
  <c r="AS1935" i="95" s="1"/>
  <c r="AR1936" i="95"/>
  <c r="AS1936" i="95" s="1"/>
  <c r="AR1937" i="95"/>
  <c r="AS1937" i="95" s="1"/>
  <c r="AR1938" i="95"/>
  <c r="AS1938" i="95" s="1"/>
  <c r="AR1939" i="95"/>
  <c r="AS1939" i="95" s="1"/>
  <c r="AR1940" i="95"/>
  <c r="AS1940" i="95" s="1"/>
  <c r="AR1941" i="95"/>
  <c r="AS1941" i="95" s="1"/>
  <c r="AR1942" i="95"/>
  <c r="AS1942" i="95" s="1"/>
  <c r="AR1943" i="95"/>
  <c r="AS1943" i="95" s="1"/>
  <c r="AR1944" i="95"/>
  <c r="AS1944" i="95" s="1"/>
  <c r="AR1945" i="95"/>
  <c r="AS1945" i="95" s="1"/>
  <c r="AR1946" i="95"/>
  <c r="AS1946" i="95" s="1"/>
  <c r="AR1947" i="95"/>
  <c r="AS1947" i="95" s="1"/>
  <c r="AR1948" i="95"/>
  <c r="AS1948" i="95" s="1"/>
  <c r="AR1949" i="95"/>
  <c r="AS1949" i="95" s="1"/>
  <c r="AR1950" i="95"/>
  <c r="AS1950" i="95" s="1"/>
  <c r="AR1951" i="95"/>
  <c r="AS1951" i="95" s="1"/>
  <c r="AR1952" i="95"/>
  <c r="AS1952" i="95" s="1"/>
  <c r="AR1953" i="95"/>
  <c r="AS1953" i="95" s="1"/>
  <c r="AR1954" i="95"/>
  <c r="AS1954" i="95" s="1"/>
  <c r="AR1955" i="95"/>
  <c r="AS1955" i="95" s="1"/>
  <c r="AR1956" i="95"/>
  <c r="AS1956" i="95" s="1"/>
  <c r="AR1957" i="95"/>
  <c r="AS1957" i="95" s="1"/>
  <c r="AR1958" i="95"/>
  <c r="AS1958" i="95" s="1"/>
  <c r="AR1959" i="95"/>
  <c r="AS1959" i="95" s="1"/>
  <c r="AR1960" i="95"/>
  <c r="AS1960" i="95" s="1"/>
  <c r="AR1961" i="95"/>
  <c r="AS1961" i="95" s="1"/>
  <c r="AR1962" i="95"/>
  <c r="AS1962" i="95" s="1"/>
  <c r="AR1963" i="95"/>
  <c r="AS1963" i="95" s="1"/>
  <c r="AR1964" i="95"/>
  <c r="AS1964" i="95" s="1"/>
  <c r="AR1965" i="95"/>
  <c r="AS1965" i="95" s="1"/>
  <c r="AR1966" i="95"/>
  <c r="AS1966" i="95" s="1"/>
  <c r="AR1967" i="95"/>
  <c r="AS1967" i="95" s="1"/>
  <c r="AR1968" i="95"/>
  <c r="AS1968" i="95" s="1"/>
  <c r="AR1969" i="95"/>
  <c r="AS1969" i="95" s="1"/>
  <c r="AR1970" i="95"/>
  <c r="AS1970" i="95" s="1"/>
  <c r="AR1971" i="95"/>
  <c r="AS1971" i="95" s="1"/>
  <c r="AR1972" i="95"/>
  <c r="AS1972" i="95" s="1"/>
  <c r="AR1973" i="95"/>
  <c r="AS1973" i="95" s="1"/>
  <c r="AR1974" i="95"/>
  <c r="AS1974" i="95" s="1"/>
  <c r="AR1975" i="95"/>
  <c r="AS1975" i="95" s="1"/>
  <c r="AR1976" i="95"/>
  <c r="AS1976" i="95" s="1"/>
  <c r="AR1977" i="95"/>
  <c r="AS1977" i="95" s="1"/>
  <c r="AR1978" i="95"/>
  <c r="AS1978" i="95" s="1"/>
  <c r="AR1979" i="95"/>
  <c r="AS1979" i="95" s="1"/>
  <c r="AR1980" i="95"/>
  <c r="AS1980" i="95" s="1"/>
  <c r="AR1981" i="95"/>
  <c r="AS1981" i="95" s="1"/>
  <c r="AR1982" i="95"/>
  <c r="AS1982" i="95" s="1"/>
  <c r="AR1983" i="95"/>
  <c r="AS1983" i="95" s="1"/>
  <c r="AR1984" i="95"/>
  <c r="AS1984" i="95" s="1"/>
  <c r="AR1985" i="95"/>
  <c r="AS1985" i="95" s="1"/>
  <c r="AR1986" i="95"/>
  <c r="AS1986" i="95" s="1"/>
  <c r="AR1987" i="95"/>
  <c r="AS1987" i="95" s="1"/>
  <c r="AR1988" i="95"/>
  <c r="AS1988" i="95" s="1"/>
  <c r="AR1989" i="95"/>
  <c r="AS1989" i="95" s="1"/>
  <c r="AR1990" i="95"/>
  <c r="AS1990" i="95" s="1"/>
  <c r="AR1991" i="95"/>
  <c r="AS1991" i="95" s="1"/>
  <c r="AR1992" i="95"/>
  <c r="AS1992" i="95" s="1"/>
  <c r="AR1993" i="95"/>
  <c r="AS1993" i="95" s="1"/>
  <c r="AR1994" i="95"/>
  <c r="AS1994" i="95" s="1"/>
  <c r="AR1995" i="95"/>
  <c r="AS1995" i="95" s="1"/>
  <c r="AR1996" i="95"/>
  <c r="AS1996" i="95" s="1"/>
  <c r="AR1997" i="95"/>
  <c r="AS1997" i="95" s="1"/>
  <c r="AR1998" i="95"/>
  <c r="AS1998" i="95" s="1"/>
  <c r="AR1999" i="95"/>
  <c r="AS1999" i="95" s="1"/>
  <c r="AR2000" i="95"/>
  <c r="AS2000" i="95" s="1"/>
  <c r="AR2001" i="95"/>
  <c r="AS2001" i="95" s="1"/>
  <c r="AR2002" i="95"/>
  <c r="AS2002" i="95" s="1"/>
  <c r="AR2003" i="95"/>
  <c r="AS2003" i="95" s="1"/>
  <c r="AR2004" i="95"/>
  <c r="AS2004" i="95" s="1"/>
  <c r="AR2005" i="95"/>
  <c r="AS2005" i="95" s="1"/>
  <c r="AR2006" i="95"/>
  <c r="AS2006" i="95" s="1"/>
  <c r="AR2007" i="95"/>
  <c r="AS2007" i="95" s="1"/>
  <c r="AR2008" i="95"/>
  <c r="AS2008" i="95" s="1"/>
  <c r="AR2009" i="95"/>
  <c r="AS2009" i="95" s="1"/>
  <c r="AR2010" i="95"/>
  <c r="AS2010" i="95" s="1"/>
  <c r="AR2011" i="95"/>
  <c r="AS2011" i="95" s="1"/>
  <c r="AR2012" i="95"/>
  <c r="AS2012" i="95" s="1"/>
  <c r="AR2013" i="95"/>
  <c r="AS2013" i="95" s="1"/>
  <c r="AR2014" i="95"/>
  <c r="AS2014" i="95" s="1"/>
  <c r="AR2015" i="95"/>
  <c r="AS2015" i="95" s="1"/>
  <c r="AR2016" i="95"/>
  <c r="AS2016" i="95" s="1"/>
  <c r="AR2017" i="95"/>
  <c r="AS2017" i="95" s="1"/>
  <c r="AR2018" i="95"/>
  <c r="AS2018" i="95" s="1"/>
  <c r="AR2019" i="95"/>
  <c r="AS2019" i="95" s="1"/>
  <c r="AR2020" i="95"/>
  <c r="AS2020" i="95" s="1"/>
  <c r="AR2021" i="95"/>
  <c r="AS2021" i="95" s="1"/>
  <c r="AR2022" i="95"/>
  <c r="AS2022" i="95" s="1"/>
  <c r="AR2023" i="95"/>
  <c r="AS2023" i="95" s="1"/>
  <c r="AR2024" i="95"/>
  <c r="AS2024" i="95" s="1"/>
  <c r="AR2025" i="95"/>
  <c r="AS2025" i="95" s="1"/>
  <c r="AR2026" i="95"/>
  <c r="AS2026" i="95" s="1"/>
  <c r="AR2027" i="95"/>
  <c r="AS2027" i="95" s="1"/>
  <c r="AR2028" i="95"/>
  <c r="AS2028" i="95" s="1"/>
  <c r="AR2029" i="95"/>
  <c r="AS2029" i="95" s="1"/>
  <c r="AR2030" i="95"/>
  <c r="AS2030" i="95" s="1"/>
  <c r="AR2031" i="95"/>
  <c r="AS2031" i="95" s="1"/>
  <c r="AR2032" i="95"/>
  <c r="AS2032" i="95" s="1"/>
  <c r="AR2033" i="95"/>
  <c r="AS2033" i="95" s="1"/>
  <c r="AR2034" i="95"/>
  <c r="AS2034" i="95" s="1"/>
  <c r="AR2035" i="95"/>
  <c r="AS2035" i="95" s="1"/>
  <c r="AR2036" i="95"/>
  <c r="AS2036" i="95" s="1"/>
  <c r="AR2037" i="95"/>
  <c r="AS2037" i="95" s="1"/>
  <c r="AR2038" i="95"/>
  <c r="AS2038" i="95" s="1"/>
  <c r="AR2039" i="95"/>
  <c r="AS2039" i="95" s="1"/>
  <c r="AR2040" i="95"/>
  <c r="AS2040" i="95" s="1"/>
  <c r="AR2041" i="95"/>
  <c r="AS2041" i="95" s="1"/>
  <c r="AR2042" i="95"/>
  <c r="AS2042" i="95" s="1"/>
  <c r="AR2043" i="95"/>
  <c r="AS2043" i="95" s="1"/>
  <c r="AR2044" i="95"/>
  <c r="AS2044" i="95" s="1"/>
  <c r="AR2045" i="95"/>
  <c r="AS2045" i="95" s="1"/>
  <c r="AR2046" i="95"/>
  <c r="AS2046" i="95" s="1"/>
  <c r="AR2047" i="95"/>
  <c r="AS2047" i="95" s="1"/>
  <c r="AR2048" i="95"/>
  <c r="AS2048" i="95" s="1"/>
  <c r="AR2049" i="95"/>
  <c r="AS2049" i="95" s="1"/>
  <c r="AR2050" i="95"/>
  <c r="AS2050" i="95" s="1"/>
  <c r="AR2051" i="95"/>
  <c r="AS2051" i="95" s="1"/>
  <c r="AR2052" i="95"/>
  <c r="AS2052" i="95" s="1"/>
  <c r="AR2053" i="95"/>
  <c r="AS2053" i="95" s="1"/>
  <c r="AR2054" i="95"/>
  <c r="AS2054" i="95" s="1"/>
  <c r="AR2055" i="95"/>
  <c r="AS2055" i="95" s="1"/>
  <c r="AR2056" i="95"/>
  <c r="AS2056" i="95" s="1"/>
  <c r="AR2057" i="95"/>
  <c r="AS2057" i="95" s="1"/>
  <c r="AR2058" i="95"/>
  <c r="AS2058" i="95" s="1"/>
  <c r="AR2059" i="95"/>
  <c r="AS2059" i="95" s="1"/>
  <c r="AR2060" i="95"/>
  <c r="AS2060" i="95" s="1"/>
  <c r="AR2061" i="95"/>
  <c r="AS2061" i="95" s="1"/>
  <c r="AR2062" i="95"/>
  <c r="AS2062" i="95" s="1"/>
  <c r="AR2063" i="95"/>
  <c r="AS2063" i="95" s="1"/>
  <c r="AR2064" i="95"/>
  <c r="AS2064" i="95" s="1"/>
  <c r="AR2065" i="95"/>
  <c r="AS2065" i="95" s="1"/>
  <c r="AR2066" i="95"/>
  <c r="AS2066" i="95" s="1"/>
  <c r="AR2067" i="95"/>
  <c r="AS2067" i="95" s="1"/>
  <c r="AR2068" i="95"/>
  <c r="AS2068" i="95" s="1"/>
  <c r="AR2069" i="95"/>
  <c r="AS2069" i="95" s="1"/>
  <c r="AR2070" i="95"/>
  <c r="AS2070" i="95" s="1"/>
  <c r="AR2071" i="95"/>
  <c r="AS2071" i="95" s="1"/>
  <c r="AR2072" i="95"/>
  <c r="AS2072" i="95" s="1"/>
  <c r="AR2073" i="95"/>
  <c r="AS2073" i="95" s="1"/>
  <c r="AR2074" i="95"/>
  <c r="AS2074" i="95" s="1"/>
  <c r="AR2075" i="95"/>
  <c r="AS2075" i="95" s="1"/>
  <c r="AR2076" i="95"/>
  <c r="AS2076" i="95" s="1"/>
  <c r="AR2077" i="95"/>
  <c r="AS2077" i="95" s="1"/>
  <c r="AR2078" i="95"/>
  <c r="AS2078" i="95" s="1"/>
  <c r="AR2079" i="95"/>
  <c r="AS2079" i="95" s="1"/>
  <c r="AR2080" i="95"/>
  <c r="AS2080" i="95" s="1"/>
  <c r="AR2081" i="95"/>
  <c r="AS2081" i="95" s="1"/>
  <c r="AR2082" i="95"/>
  <c r="AS2082" i="95" s="1"/>
  <c r="AR2083" i="95"/>
  <c r="AS2083" i="95" s="1"/>
  <c r="AR2084" i="95"/>
  <c r="AS2084" i="95" s="1"/>
  <c r="AR2085" i="95"/>
  <c r="AS2085" i="95" s="1"/>
  <c r="AR2086" i="95"/>
  <c r="AS2086" i="95" s="1"/>
  <c r="AR2087" i="95"/>
  <c r="AS2087" i="95" s="1"/>
  <c r="AR2088" i="95"/>
  <c r="AS2088" i="95" s="1"/>
  <c r="AR2089" i="95"/>
  <c r="AS2089" i="95" s="1"/>
  <c r="AR2090" i="95"/>
  <c r="AS2090" i="95" s="1"/>
  <c r="AR2091" i="95"/>
  <c r="AS2091" i="95" s="1"/>
  <c r="AR2092" i="95"/>
  <c r="AS2092" i="95" s="1"/>
  <c r="AR2093" i="95"/>
  <c r="AS2093" i="95" s="1"/>
  <c r="AR2094" i="95"/>
  <c r="AS2094" i="95" s="1"/>
  <c r="AR2095" i="95"/>
  <c r="AS2095" i="95" s="1"/>
  <c r="AR2096" i="95"/>
  <c r="AS2096" i="95" s="1"/>
  <c r="AR2097" i="95"/>
  <c r="AS2097" i="95" s="1"/>
  <c r="AR2098" i="95"/>
  <c r="AS2098" i="95" s="1"/>
  <c r="AR2099" i="95"/>
  <c r="AS2099" i="95" s="1"/>
  <c r="AR2100" i="95"/>
  <c r="AS2100" i="95" s="1"/>
  <c r="AR2101" i="95"/>
  <c r="AS2101" i="95" s="1"/>
  <c r="AR2102" i="95"/>
  <c r="AS2102" i="95" s="1"/>
  <c r="AR2103" i="95"/>
  <c r="AS2103" i="95" s="1"/>
  <c r="AR2104" i="95"/>
  <c r="AS2104" i="95" s="1"/>
  <c r="AR2105" i="95"/>
  <c r="AS2105" i="95" s="1"/>
  <c r="AR2106" i="95"/>
  <c r="AS2106" i="95" s="1"/>
  <c r="AR2107" i="95"/>
  <c r="AS2107" i="95" s="1"/>
  <c r="AR2108" i="95"/>
  <c r="AS2108" i="95" s="1"/>
  <c r="AR2109" i="95"/>
  <c r="AS2109" i="95" s="1"/>
  <c r="AR2110" i="95"/>
  <c r="AS2110" i="95" s="1"/>
  <c r="AR2111" i="95"/>
  <c r="AS2111" i="95" s="1"/>
  <c r="AR2112" i="95"/>
  <c r="AS2112" i="95" s="1"/>
  <c r="AR2113" i="95"/>
  <c r="AS2113" i="95" s="1"/>
  <c r="AR2114" i="95"/>
  <c r="AS2114" i="95" s="1"/>
  <c r="AR2115" i="95"/>
  <c r="AS2115" i="95" s="1"/>
  <c r="AR2116" i="95"/>
  <c r="AS2116" i="95" s="1"/>
  <c r="AR2117" i="95"/>
  <c r="AS2117" i="95" s="1"/>
  <c r="AR2118" i="95"/>
  <c r="AS2118" i="95" s="1"/>
  <c r="AR2119" i="95"/>
  <c r="AS2119" i="95" s="1"/>
  <c r="AR2120" i="95"/>
  <c r="AS2120" i="95" s="1"/>
  <c r="AR2121" i="95"/>
  <c r="AS2121" i="95" s="1"/>
  <c r="AR2122" i="95"/>
  <c r="AS2122" i="95" s="1"/>
  <c r="AR2123" i="95"/>
  <c r="AS2123" i="95" s="1"/>
  <c r="AR2124" i="95"/>
  <c r="AS2124" i="95" s="1"/>
  <c r="AR2125" i="95"/>
  <c r="AS2125" i="95" s="1"/>
  <c r="AR2126" i="95"/>
  <c r="AS2126" i="95" s="1"/>
  <c r="AR2127" i="95"/>
  <c r="AR2128" i="95"/>
  <c r="AS2128" i="95" s="1"/>
  <c r="AR2129" i="95"/>
  <c r="AS2129" i="95" s="1"/>
  <c r="AR2130" i="95"/>
  <c r="AS2130" i="95" s="1"/>
  <c r="AR2131" i="95"/>
  <c r="AS2131" i="95" s="1"/>
  <c r="AR2132" i="95"/>
  <c r="AS2132" i="95" s="1"/>
  <c r="AR2133" i="95"/>
  <c r="AS2133" i="95" s="1"/>
  <c r="AR2134" i="95"/>
  <c r="AS2134" i="95" s="1"/>
  <c r="AR2135" i="95"/>
  <c r="AS2135" i="95" s="1"/>
  <c r="AR2136" i="95"/>
  <c r="AS2136" i="95" s="1"/>
  <c r="AR2137" i="95"/>
  <c r="AS2137" i="95" s="1"/>
  <c r="AR2138" i="95"/>
  <c r="AS2138" i="95" s="1"/>
  <c r="AR2139" i="95"/>
  <c r="AS2139" i="95" s="1"/>
  <c r="AR2140" i="95"/>
  <c r="AS2140" i="95" s="1"/>
  <c r="AR2141" i="95"/>
  <c r="AS2141" i="95" s="1"/>
  <c r="AR2142" i="95"/>
  <c r="AS2142" i="95" s="1"/>
  <c r="AR2143" i="95"/>
  <c r="AS2143" i="95" s="1"/>
  <c r="AR2144" i="95"/>
  <c r="AS2144" i="95" s="1"/>
  <c r="AR2145" i="95"/>
  <c r="AS2145" i="95" s="1"/>
  <c r="AR2146" i="95"/>
  <c r="AS2146" i="95" s="1"/>
  <c r="AR2147" i="95"/>
  <c r="AS2147" i="95" s="1"/>
  <c r="AR2148" i="95"/>
  <c r="AS2148" i="95" s="1"/>
  <c r="AR2149" i="95"/>
  <c r="AS2149" i="95" s="1"/>
  <c r="AR2150" i="95"/>
  <c r="AS2150" i="95" s="1"/>
  <c r="AR2151" i="95"/>
  <c r="AS2151" i="95" s="1"/>
  <c r="AR2152" i="95"/>
  <c r="AS2152" i="95" s="1"/>
  <c r="AR2153" i="95"/>
  <c r="AS2153" i="95" s="1"/>
  <c r="AR2154" i="95"/>
  <c r="AS2154" i="95" s="1"/>
  <c r="AR2155" i="95"/>
  <c r="AS2155" i="95" s="1"/>
  <c r="AR2156" i="95"/>
  <c r="AS2156" i="95" s="1"/>
  <c r="AR2157" i="95"/>
  <c r="AS2157" i="95" s="1"/>
  <c r="AR2158" i="95"/>
  <c r="AS2158" i="95" s="1"/>
  <c r="AR2159" i="95"/>
  <c r="AS2159" i="95" s="1"/>
  <c r="AR2160" i="95"/>
  <c r="AS2160" i="95" s="1"/>
  <c r="AR2161" i="95"/>
  <c r="AS2161" i="95" s="1"/>
  <c r="AR2162" i="95"/>
  <c r="AS2162" i="95" s="1"/>
  <c r="AR2163" i="95"/>
  <c r="AS2163" i="95" s="1"/>
  <c r="AR2164" i="95"/>
  <c r="AS2164" i="95" s="1"/>
  <c r="AR2165" i="95"/>
  <c r="AS2165" i="95" s="1"/>
  <c r="AR2166" i="95"/>
  <c r="AS2166" i="95" s="1"/>
  <c r="AR2167" i="95"/>
  <c r="AS2167" i="95" s="1"/>
  <c r="AR2168" i="95"/>
  <c r="AS2168" i="95" s="1"/>
  <c r="AR2169" i="95"/>
  <c r="AS2169" i="95" s="1"/>
  <c r="AR2170" i="95"/>
  <c r="AS2170" i="95" s="1"/>
  <c r="AR2171" i="95"/>
  <c r="AS2171" i="95" s="1"/>
  <c r="AR2172" i="95"/>
  <c r="AS2172" i="95" s="1"/>
  <c r="AR2173" i="95"/>
  <c r="AS2173" i="95" s="1"/>
  <c r="AR2174" i="95"/>
  <c r="AS2174" i="95" s="1"/>
  <c r="AR2175" i="95"/>
  <c r="AS2175" i="95" s="1"/>
  <c r="AR2176" i="95"/>
  <c r="AS2176" i="95" s="1"/>
  <c r="AR2177" i="95"/>
  <c r="AS2177" i="95" s="1"/>
  <c r="AR2178" i="95"/>
  <c r="AS2178" i="95" s="1"/>
  <c r="AR2179" i="95"/>
  <c r="AS2179" i="95" s="1"/>
  <c r="AR2180" i="95"/>
  <c r="AS2180" i="95" s="1"/>
  <c r="AR2181" i="95"/>
  <c r="AS2181" i="95" s="1"/>
  <c r="AR2182" i="95"/>
  <c r="AS2182" i="95" s="1"/>
  <c r="AR2183" i="95"/>
  <c r="AS2183" i="95" s="1"/>
  <c r="AR2184" i="95"/>
  <c r="AS2184" i="95" s="1"/>
  <c r="AR2185" i="95"/>
  <c r="AS2185" i="95" s="1"/>
  <c r="AR2186" i="95"/>
  <c r="AS2186" i="95" s="1"/>
  <c r="AR2187" i="95"/>
  <c r="AS2187" i="95" s="1"/>
  <c r="AR2188" i="95"/>
  <c r="AS2188" i="95" s="1"/>
  <c r="AR2189" i="95"/>
  <c r="AS2189" i="95" s="1"/>
  <c r="AR2190" i="95"/>
  <c r="AS2190" i="95" s="1"/>
  <c r="AR2191" i="95"/>
  <c r="AS2191" i="95" s="1"/>
  <c r="AR2192" i="95"/>
  <c r="AS2192" i="95" s="1"/>
  <c r="AR2193" i="95"/>
  <c r="AS2193" i="95" s="1"/>
  <c r="AR2194" i="95"/>
  <c r="AS2194" i="95" s="1"/>
  <c r="AR2195" i="95"/>
  <c r="AS2195" i="95" s="1"/>
  <c r="AR2196" i="95"/>
  <c r="AS2196" i="95" s="1"/>
  <c r="AR2197" i="95"/>
  <c r="AS2197" i="95" s="1"/>
  <c r="AR2198" i="95"/>
  <c r="AS2198" i="95" s="1"/>
  <c r="AR2199" i="95"/>
  <c r="AS2199" i="95" s="1"/>
  <c r="AR2200" i="95"/>
  <c r="AS2200" i="95" s="1"/>
  <c r="AR2201" i="95"/>
  <c r="AS2201" i="95" s="1"/>
  <c r="AR2202" i="95"/>
  <c r="AS2202" i="95" s="1"/>
  <c r="AR2203" i="95"/>
  <c r="AS2203" i="95" s="1"/>
  <c r="AR2204" i="95"/>
  <c r="AS2204" i="95" s="1"/>
  <c r="AR2205" i="95"/>
  <c r="AS2205" i="95" s="1"/>
  <c r="AR2206" i="95"/>
  <c r="AS2206" i="95" s="1"/>
  <c r="AR2207" i="95"/>
  <c r="AS2207" i="95" s="1"/>
  <c r="AR2208" i="95"/>
  <c r="AS2208" i="95" s="1"/>
  <c r="AR2209" i="95"/>
  <c r="AS2209" i="95" s="1"/>
  <c r="AR2210" i="95"/>
  <c r="AS2210" i="95" s="1"/>
  <c r="AR2211" i="95"/>
  <c r="AS2211" i="95" s="1"/>
  <c r="AR2212" i="95"/>
  <c r="AS2212" i="95" s="1"/>
  <c r="AR2213" i="95"/>
  <c r="AS2213" i="95" s="1"/>
  <c r="AR2214" i="95"/>
  <c r="AS2214" i="95" s="1"/>
  <c r="AR2215" i="95"/>
  <c r="AS2215" i="95" s="1"/>
  <c r="AR2216" i="95"/>
  <c r="AS2216" i="95" s="1"/>
  <c r="AR2217" i="95"/>
  <c r="AS2217" i="95" s="1"/>
  <c r="AR2218" i="95"/>
  <c r="AS2218" i="95" s="1"/>
  <c r="AR2219" i="95"/>
  <c r="AS2219" i="95" s="1"/>
  <c r="AR2220" i="95"/>
  <c r="AS2220" i="95" s="1"/>
  <c r="AR2221" i="95"/>
  <c r="AS2221" i="95" s="1"/>
  <c r="AR2222" i="95"/>
  <c r="AS2222" i="95" s="1"/>
  <c r="AR2223" i="95"/>
  <c r="AS2223" i="95" s="1"/>
  <c r="AR2224" i="95"/>
  <c r="AS2224" i="95" s="1"/>
  <c r="AR2225" i="95"/>
  <c r="AS2225" i="95" s="1"/>
  <c r="AR2226" i="95"/>
  <c r="AS2226" i="95" s="1"/>
  <c r="AR2227" i="95"/>
  <c r="AS2227" i="95" s="1"/>
  <c r="AR2228" i="95"/>
  <c r="AS2228" i="95" s="1"/>
  <c r="AR2229" i="95"/>
  <c r="AS2229" i="95" s="1"/>
  <c r="AR2230" i="95"/>
  <c r="AS2230" i="95" s="1"/>
  <c r="AR2231" i="95"/>
  <c r="AS2231" i="95" s="1"/>
  <c r="AR2232" i="95"/>
  <c r="AS2232" i="95" s="1"/>
  <c r="AR2233" i="95"/>
  <c r="AS2233" i="95" s="1"/>
  <c r="AR2234" i="95"/>
  <c r="AS2234" i="95" s="1"/>
  <c r="AR2235" i="95"/>
  <c r="AS2235" i="95" s="1"/>
  <c r="AR2236" i="95"/>
  <c r="AS2236" i="95" s="1"/>
  <c r="AR2237" i="95"/>
  <c r="AS2237" i="95" s="1"/>
  <c r="AR2238" i="95"/>
  <c r="AS2238" i="95" s="1"/>
  <c r="AR2239" i="95"/>
  <c r="AS2239" i="95" s="1"/>
  <c r="AR2240" i="95"/>
  <c r="AS2240" i="95" s="1"/>
  <c r="AR2241" i="95"/>
  <c r="AS2241" i="95" s="1"/>
  <c r="AR2242" i="95"/>
  <c r="AS2242" i="95" s="1"/>
  <c r="AR2243" i="95"/>
  <c r="AS2243" i="95" s="1"/>
  <c r="AR2244" i="95"/>
  <c r="AS2244" i="95" s="1"/>
  <c r="AR2245" i="95"/>
  <c r="AS2245" i="95" s="1"/>
  <c r="AR2246" i="95"/>
  <c r="AS2246" i="95" s="1"/>
  <c r="AR2247" i="95"/>
  <c r="AS2247" i="95" s="1"/>
  <c r="AR2248" i="95"/>
  <c r="AS2248" i="95" s="1"/>
  <c r="AR2249" i="95"/>
  <c r="AS2249" i="95" s="1"/>
  <c r="AR2250" i="95"/>
  <c r="AS2250" i="95" s="1"/>
  <c r="AR2251" i="95"/>
  <c r="AS2251" i="95" s="1"/>
  <c r="AR2252" i="95"/>
  <c r="AS2252" i="95" s="1"/>
  <c r="AR2253" i="95"/>
  <c r="AS2253" i="95" s="1"/>
  <c r="AR2254" i="95"/>
  <c r="AS2254" i="95" s="1"/>
  <c r="AR2255" i="95"/>
  <c r="AS2255" i="95" s="1"/>
  <c r="AR2256" i="95"/>
  <c r="AS2256" i="95" s="1"/>
  <c r="AR2257" i="95"/>
  <c r="AS2257" i="95" s="1"/>
  <c r="AR2258" i="95"/>
  <c r="AS2258" i="95" s="1"/>
  <c r="AR2259" i="95"/>
  <c r="AS2259" i="95" s="1"/>
  <c r="AR2260" i="95"/>
  <c r="AS2260" i="95" s="1"/>
  <c r="AR2261" i="95"/>
  <c r="AS2261" i="95" s="1"/>
  <c r="AR2262" i="95"/>
  <c r="AS2262" i="95" s="1"/>
  <c r="AR2263" i="95"/>
  <c r="AS2263" i="95" s="1"/>
  <c r="AR2264" i="95"/>
  <c r="AS2264" i="95" s="1"/>
  <c r="AR2265" i="95"/>
  <c r="AS2265" i="95" s="1"/>
  <c r="AR2266" i="95"/>
  <c r="AS2266" i="95" s="1"/>
  <c r="AR2267" i="95"/>
  <c r="AS2267" i="95" s="1"/>
  <c r="AR2268" i="95"/>
  <c r="AS2268" i="95" s="1"/>
  <c r="AR2269" i="95"/>
  <c r="AS2269" i="95" s="1"/>
  <c r="AR2270" i="95"/>
  <c r="AS2270" i="95" s="1"/>
  <c r="AR2271" i="95"/>
  <c r="AS2271" i="95" s="1"/>
  <c r="AR2272" i="95"/>
  <c r="AS2272" i="95" s="1"/>
  <c r="AR2273" i="95"/>
  <c r="AS2273" i="95" s="1"/>
  <c r="AR2274" i="95"/>
  <c r="AS2274" i="95" s="1"/>
  <c r="AR2275" i="95"/>
  <c r="AS2275" i="95" s="1"/>
  <c r="AR2276" i="95"/>
  <c r="AS2276" i="95" s="1"/>
  <c r="AR2277" i="95"/>
  <c r="AS2277" i="95" s="1"/>
  <c r="AR2278" i="95"/>
  <c r="AR2279" i="95"/>
  <c r="AS2279" i="95" s="1"/>
  <c r="AR2280" i="95"/>
  <c r="AS2280" i="95" s="1"/>
  <c r="AR2281" i="95"/>
  <c r="AS2281" i="95" s="1"/>
  <c r="AR2282" i="95"/>
  <c r="AS2282" i="95" s="1"/>
  <c r="AR2283" i="95"/>
  <c r="AS2283" i="95" s="1"/>
  <c r="AR2284" i="95"/>
  <c r="AS2284" i="95" s="1"/>
  <c r="AR2285" i="95"/>
  <c r="AS2285" i="95" s="1"/>
  <c r="AR2286" i="95"/>
  <c r="AS2286" i="95" s="1"/>
  <c r="AR2287" i="95"/>
  <c r="AS2287" i="95" s="1"/>
  <c r="AR2288" i="95"/>
  <c r="AS2288" i="95" s="1"/>
  <c r="AR2289" i="95"/>
  <c r="AS2289" i="95" s="1"/>
  <c r="AR2290" i="95"/>
  <c r="AS2290" i="95" s="1"/>
  <c r="AR2291" i="95"/>
  <c r="AS2291" i="95" s="1"/>
  <c r="AR2292" i="95"/>
  <c r="AS2292" i="95" s="1"/>
  <c r="AR2293" i="95"/>
  <c r="AS2293" i="95" s="1"/>
  <c r="AR2294" i="95"/>
  <c r="AS2294" i="95" s="1"/>
  <c r="AR2295" i="95"/>
  <c r="AS2295" i="95" s="1"/>
  <c r="AR2296" i="95"/>
  <c r="AS2296" i="95" s="1"/>
  <c r="AR2297" i="95"/>
  <c r="AS2297" i="95" s="1"/>
  <c r="AR2298" i="95"/>
  <c r="AS2298" i="95" s="1"/>
  <c r="AR2299" i="95"/>
  <c r="AS2299" i="95" s="1"/>
  <c r="AR2300" i="95"/>
  <c r="AS2300" i="95" s="1"/>
  <c r="AR2301" i="95"/>
  <c r="AS2301" i="95" s="1"/>
  <c r="AR2302" i="95"/>
  <c r="AS2302" i="95" s="1"/>
  <c r="AR2303" i="95"/>
  <c r="AS2303" i="95" s="1"/>
  <c r="AR2304" i="95"/>
  <c r="AS2304" i="95" s="1"/>
  <c r="AR2305" i="95"/>
  <c r="AS2305" i="95" s="1"/>
  <c r="AR2306" i="95"/>
  <c r="AS2306" i="95" s="1"/>
  <c r="AR2307" i="95"/>
  <c r="AS2307" i="95" s="1"/>
  <c r="AR2308" i="95"/>
  <c r="AS2308" i="95" s="1"/>
  <c r="AR2309" i="95"/>
  <c r="AS2309" i="95" s="1"/>
  <c r="AR2310" i="95"/>
  <c r="AS2310" i="95" s="1"/>
  <c r="AR2311" i="95"/>
  <c r="AS2311" i="95" s="1"/>
  <c r="AR2312" i="95"/>
  <c r="AS2312" i="95" s="1"/>
  <c r="AR2313" i="95"/>
  <c r="AS2313" i="95" s="1"/>
  <c r="AR2314" i="95"/>
  <c r="AS2314" i="95" s="1"/>
  <c r="AR2315" i="95"/>
  <c r="AS2315" i="95" s="1"/>
  <c r="AR2316" i="95"/>
  <c r="AS2316" i="95" s="1"/>
  <c r="AR2317" i="95"/>
  <c r="AS2317" i="95" s="1"/>
  <c r="AR2318" i="95"/>
  <c r="AS2318" i="95" s="1"/>
  <c r="AR2319" i="95"/>
  <c r="AS2319" i="95" s="1"/>
  <c r="AR2320" i="95"/>
  <c r="AS2320" i="95" s="1"/>
  <c r="AR2321" i="95"/>
  <c r="AS2321" i="95" s="1"/>
  <c r="AR2322" i="95"/>
  <c r="AS2322" i="95" s="1"/>
  <c r="AR2323" i="95"/>
  <c r="AS2323" i="95" s="1"/>
  <c r="AR2324" i="95"/>
  <c r="AS2324" i="95" s="1"/>
  <c r="AR2325" i="95"/>
  <c r="AS2325" i="95" s="1"/>
  <c r="AR2326" i="95"/>
  <c r="AS2326" i="95" s="1"/>
  <c r="AR2327" i="95"/>
  <c r="AS2327" i="95" s="1"/>
  <c r="AR2328" i="95"/>
  <c r="AS2328" i="95" s="1"/>
  <c r="AR2329" i="95"/>
  <c r="AS2329" i="95" s="1"/>
  <c r="AR2330" i="95"/>
  <c r="AS2330" i="95" s="1"/>
  <c r="AR2331" i="95"/>
  <c r="AS2331" i="95" s="1"/>
  <c r="AR2332" i="95"/>
  <c r="AS2332" i="95" s="1"/>
  <c r="AR2333" i="95"/>
  <c r="AS2333" i="95" s="1"/>
  <c r="AR2334" i="95"/>
  <c r="AS2334" i="95" s="1"/>
  <c r="AR2335" i="95"/>
  <c r="AS2335" i="95" s="1"/>
  <c r="AR2336" i="95"/>
  <c r="AS2336" i="95" s="1"/>
  <c r="AR2337" i="95"/>
  <c r="AS2337" i="95" s="1"/>
  <c r="AR2338" i="95"/>
  <c r="AS2338" i="95" s="1"/>
  <c r="AR2339" i="95"/>
  <c r="AS2339" i="95" s="1"/>
  <c r="AR2340" i="95"/>
  <c r="AS2340" i="95" s="1"/>
  <c r="AR2341" i="95"/>
  <c r="AS2341" i="95" s="1"/>
  <c r="AR2342" i="95"/>
  <c r="AS2342" i="95" s="1"/>
  <c r="AR2343" i="95"/>
  <c r="AS2343" i="95" s="1"/>
  <c r="AR2344" i="95"/>
  <c r="AS2344" i="95" s="1"/>
  <c r="AR2345" i="95"/>
  <c r="AS2345" i="95" s="1"/>
  <c r="AR2346" i="95"/>
  <c r="AS2346" i="95" s="1"/>
  <c r="AR2347" i="95"/>
  <c r="AS2347" i="95" s="1"/>
  <c r="AR2348" i="95"/>
  <c r="AS2348" i="95" s="1"/>
  <c r="AR2349" i="95"/>
  <c r="AS2349" i="95" s="1"/>
  <c r="AR2350" i="95"/>
  <c r="AS2350" i="95" s="1"/>
  <c r="AR2351" i="95"/>
  <c r="AS2351" i="95" s="1"/>
  <c r="AR2352" i="95"/>
  <c r="AS2352" i="95" s="1"/>
  <c r="AR2353" i="95"/>
  <c r="AS2353" i="95" s="1"/>
  <c r="AR2354" i="95"/>
  <c r="AS2354" i="95" s="1"/>
  <c r="AR2355" i="95"/>
  <c r="AS2355" i="95" s="1"/>
  <c r="AR2356" i="95"/>
  <c r="AS2356" i="95" s="1"/>
  <c r="AR2357" i="95"/>
  <c r="AS2357" i="95" s="1"/>
  <c r="AR2358" i="95"/>
  <c r="AS2358" i="95" s="1"/>
  <c r="AR2359" i="95"/>
  <c r="AS2359" i="95" s="1"/>
  <c r="AR2360" i="95"/>
  <c r="AS2360" i="95" s="1"/>
  <c r="AR2361" i="95"/>
  <c r="AS2361" i="95" s="1"/>
  <c r="AR2362" i="95"/>
  <c r="AS2362" i="95" s="1"/>
  <c r="AR2363" i="95"/>
  <c r="AS2363" i="95" s="1"/>
  <c r="AR2364" i="95"/>
  <c r="AS2364" i="95" s="1"/>
  <c r="AR2365" i="95"/>
  <c r="AS2365" i="95" s="1"/>
  <c r="AR2366" i="95"/>
  <c r="AS2366" i="95" s="1"/>
  <c r="AR2367" i="95"/>
  <c r="AS2367" i="95" s="1"/>
  <c r="AR2368" i="95"/>
  <c r="AS2368" i="95" s="1"/>
  <c r="AR2369" i="95"/>
  <c r="AS2369" i="95" s="1"/>
  <c r="AR2370" i="95"/>
  <c r="AS2370" i="95" s="1"/>
  <c r="AR2371" i="95"/>
  <c r="AS2371" i="95" s="1"/>
  <c r="AR2372" i="95"/>
  <c r="AS2372" i="95" s="1"/>
  <c r="AR2373" i="95"/>
  <c r="AS2373" i="95" s="1"/>
  <c r="AR2374" i="95"/>
  <c r="AS2374" i="95" s="1"/>
  <c r="AR2375" i="95"/>
  <c r="AS2375" i="95" s="1"/>
  <c r="AR2376" i="95"/>
  <c r="AS2376" i="95" s="1"/>
  <c r="AR2377" i="95"/>
  <c r="AS2377" i="95" s="1"/>
  <c r="AR2378" i="95"/>
  <c r="AS2378" i="95" s="1"/>
  <c r="AR2379" i="95"/>
  <c r="AS2379" i="95" s="1"/>
  <c r="AR2380" i="95"/>
  <c r="AS2380" i="95" s="1"/>
  <c r="AR2381" i="95"/>
  <c r="AS2381" i="95" s="1"/>
  <c r="AR2382" i="95"/>
  <c r="AS2382" i="95" s="1"/>
  <c r="AR2383" i="95"/>
  <c r="AS2383" i="95" s="1"/>
  <c r="AR2384" i="95"/>
  <c r="AS2384" i="95" s="1"/>
  <c r="AR2385" i="95"/>
  <c r="AS2385" i="95" s="1"/>
  <c r="AR2386" i="95"/>
  <c r="AS2386" i="95" s="1"/>
  <c r="AR2387" i="95"/>
  <c r="AS2387" i="95" s="1"/>
  <c r="AR2388" i="95"/>
  <c r="AS2388" i="95" s="1"/>
  <c r="AR2389" i="95"/>
  <c r="AS2389" i="95" s="1"/>
  <c r="AR2390" i="95"/>
  <c r="AS2390" i="95" s="1"/>
  <c r="AR2391" i="95"/>
  <c r="AS2391" i="95" s="1"/>
  <c r="AR2392" i="95"/>
  <c r="AS2392" i="95" s="1"/>
  <c r="AR2393" i="95"/>
  <c r="AS2393" i="95" s="1"/>
  <c r="AR2394" i="95"/>
  <c r="AS2394" i="95" s="1"/>
  <c r="AR2395" i="95"/>
  <c r="AS2395" i="95" s="1"/>
  <c r="AR2396" i="95"/>
  <c r="AS2396" i="95" s="1"/>
  <c r="AR2397" i="95"/>
  <c r="AS2397" i="95" s="1"/>
  <c r="AR2398" i="95"/>
  <c r="AS2398" i="95" s="1"/>
  <c r="AR2399" i="95"/>
  <c r="AS2399" i="95" s="1"/>
  <c r="AR2400" i="95"/>
  <c r="AS2400" i="95" s="1"/>
  <c r="AR2401" i="95"/>
  <c r="AS2401" i="95" s="1"/>
  <c r="AR2402" i="95"/>
  <c r="AS2402" i="95" s="1"/>
  <c r="AR2403" i="95"/>
  <c r="AS2403" i="95" s="1"/>
  <c r="AR2404" i="95"/>
  <c r="AS2404" i="95" s="1"/>
  <c r="AR2405" i="95"/>
  <c r="AS2405" i="95" s="1"/>
  <c r="AR2406" i="95"/>
  <c r="AS2406" i="95" s="1"/>
  <c r="AR2407" i="95"/>
  <c r="AS2407" i="95" s="1"/>
  <c r="AR2408" i="95"/>
  <c r="AS2408" i="95" s="1"/>
  <c r="AR2409" i="95"/>
  <c r="AS2409" i="95" s="1"/>
  <c r="AR2410" i="95"/>
  <c r="AS2410" i="95" s="1"/>
  <c r="AR2411" i="95"/>
  <c r="AS2411" i="95" s="1"/>
  <c r="AR2412" i="95"/>
  <c r="AS2412" i="95" s="1"/>
  <c r="AR2413" i="95"/>
  <c r="AS2413" i="95" s="1"/>
  <c r="AR2414" i="95"/>
  <c r="AS2414" i="95" s="1"/>
  <c r="AR2415" i="95"/>
  <c r="AS2415" i="95" s="1"/>
  <c r="AR2416" i="95"/>
  <c r="AS2416" i="95" s="1"/>
  <c r="AR2417" i="95"/>
  <c r="AS2417" i="95" s="1"/>
  <c r="AR2418" i="95"/>
  <c r="AS2418" i="95" s="1"/>
  <c r="AR2419" i="95"/>
  <c r="AS2419" i="95" s="1"/>
  <c r="AR2420" i="95"/>
  <c r="AS2420" i="95" s="1"/>
  <c r="AR2421" i="95"/>
  <c r="AS2421" i="95" s="1"/>
  <c r="AR2422" i="95"/>
  <c r="AS2422" i="95" s="1"/>
  <c r="AR2423" i="95"/>
  <c r="AS2423" i="95" s="1"/>
  <c r="AR2424" i="95"/>
  <c r="AS2424" i="95" s="1"/>
  <c r="AR2425" i="95"/>
  <c r="AS2425" i="95" s="1"/>
  <c r="AR2426" i="95"/>
  <c r="AS2426" i="95" s="1"/>
  <c r="AR2427" i="95"/>
  <c r="AS2427" i="95" s="1"/>
  <c r="AR2428" i="95"/>
  <c r="AS2428" i="95" s="1"/>
  <c r="AR2429" i="95"/>
  <c r="AR2430" i="95"/>
  <c r="AS2430" i="95" s="1"/>
  <c r="AR2431" i="95"/>
  <c r="AS2431" i="95" s="1"/>
  <c r="AR2432" i="95"/>
  <c r="AS2432" i="95" s="1"/>
  <c r="AR2433" i="95"/>
  <c r="AS2433" i="95" s="1"/>
  <c r="AR2434" i="95"/>
  <c r="AS2434" i="95" s="1"/>
  <c r="AR2435" i="95"/>
  <c r="AS2435" i="95" s="1"/>
  <c r="AR2436" i="95"/>
  <c r="AS2436" i="95" s="1"/>
  <c r="AR2437" i="95"/>
  <c r="AS2437" i="95" s="1"/>
  <c r="AR2438" i="95"/>
  <c r="AS2438" i="95" s="1"/>
  <c r="AR2439" i="95"/>
  <c r="AS2439" i="95" s="1"/>
  <c r="AR2440" i="95"/>
  <c r="AS2440" i="95" s="1"/>
  <c r="AR2441" i="95"/>
  <c r="AS2441" i="95" s="1"/>
  <c r="AR2442" i="95"/>
  <c r="AS2442" i="95" s="1"/>
  <c r="AR2443" i="95"/>
  <c r="AS2443" i="95" s="1"/>
  <c r="AR2444" i="95"/>
  <c r="AS2444" i="95" s="1"/>
  <c r="AR2445" i="95"/>
  <c r="AS2445" i="95" s="1"/>
  <c r="AR2446" i="95"/>
  <c r="AS2446" i="95" s="1"/>
  <c r="AR2447" i="95"/>
  <c r="AS2447" i="95" s="1"/>
  <c r="AR2448" i="95"/>
  <c r="AS2448" i="95" s="1"/>
  <c r="AR2449" i="95"/>
  <c r="AS2449" i="95" s="1"/>
  <c r="AR2450" i="95"/>
  <c r="AS2450" i="95" s="1"/>
  <c r="AR2451" i="95"/>
  <c r="AS2451" i="95" s="1"/>
  <c r="AR2452" i="95"/>
  <c r="AS2452" i="95" s="1"/>
  <c r="AR2453" i="95"/>
  <c r="AS2453" i="95" s="1"/>
  <c r="AR2454" i="95"/>
  <c r="AS2454" i="95" s="1"/>
  <c r="AR2455" i="95"/>
  <c r="AS2455" i="95" s="1"/>
  <c r="AR2456" i="95"/>
  <c r="AS2456" i="95" s="1"/>
  <c r="AR2457" i="95"/>
  <c r="AS2457" i="95" s="1"/>
  <c r="AR2458" i="95"/>
  <c r="AS2458" i="95" s="1"/>
  <c r="AR2459" i="95"/>
  <c r="AS2459" i="95" s="1"/>
  <c r="AR2460" i="95"/>
  <c r="AS2460" i="95" s="1"/>
  <c r="AR2461" i="95"/>
  <c r="AS2461" i="95" s="1"/>
  <c r="AR2462" i="95"/>
  <c r="AS2462" i="95" s="1"/>
  <c r="AR2463" i="95"/>
  <c r="AS2463" i="95" s="1"/>
  <c r="AR2464" i="95"/>
  <c r="AS2464" i="95" s="1"/>
  <c r="AR2465" i="95"/>
  <c r="AS2465" i="95" s="1"/>
  <c r="AR2466" i="95"/>
  <c r="AS2466" i="95" s="1"/>
  <c r="AR2467" i="95"/>
  <c r="AS2467" i="95" s="1"/>
  <c r="AR2468" i="95"/>
  <c r="AS2468" i="95" s="1"/>
  <c r="AR2469" i="95"/>
  <c r="AS2469" i="95" s="1"/>
  <c r="AR2470" i="95"/>
  <c r="AS2470" i="95" s="1"/>
  <c r="AR2471" i="95"/>
  <c r="AS2471" i="95" s="1"/>
  <c r="AR2472" i="95"/>
  <c r="AS2472" i="95" s="1"/>
  <c r="AR2473" i="95"/>
  <c r="AS2473" i="95" s="1"/>
  <c r="AR2474" i="95"/>
  <c r="AS2474" i="95" s="1"/>
  <c r="AR2475" i="95"/>
  <c r="AS2475" i="95" s="1"/>
  <c r="AR2476" i="95"/>
  <c r="AS2476" i="95" s="1"/>
  <c r="AR2477" i="95"/>
  <c r="AS2477" i="95" s="1"/>
  <c r="AR2478" i="95"/>
  <c r="AS2478" i="95" s="1"/>
  <c r="AR2479" i="95"/>
  <c r="AS2479" i="95" s="1"/>
  <c r="AR2480" i="95"/>
  <c r="AS2480" i="95" s="1"/>
  <c r="AR2481" i="95"/>
  <c r="AS2481" i="95" s="1"/>
  <c r="AR2482" i="95"/>
  <c r="AS2482" i="95" s="1"/>
  <c r="AR2483" i="95"/>
  <c r="AS2483" i="95" s="1"/>
  <c r="AR2484" i="95"/>
  <c r="AS2484" i="95" s="1"/>
  <c r="AR2485" i="95"/>
  <c r="AS2485" i="95" s="1"/>
  <c r="AR2486" i="95"/>
  <c r="AS2486" i="95" s="1"/>
  <c r="AR2487" i="95"/>
  <c r="AS2487" i="95" s="1"/>
  <c r="AR2488" i="95"/>
  <c r="AS2488" i="95" s="1"/>
  <c r="AR2489" i="95"/>
  <c r="AS2489" i="95" s="1"/>
  <c r="AR2490" i="95"/>
  <c r="AS2490" i="95" s="1"/>
  <c r="AR2491" i="95"/>
  <c r="AS2491" i="95" s="1"/>
  <c r="AR2492" i="95"/>
  <c r="AS2492" i="95" s="1"/>
  <c r="AR2493" i="95"/>
  <c r="AS2493" i="95" s="1"/>
  <c r="AR2494" i="95"/>
  <c r="AS2494" i="95" s="1"/>
  <c r="AR2495" i="95"/>
  <c r="AS2495" i="95" s="1"/>
  <c r="AR2496" i="95"/>
  <c r="AS2496" i="95" s="1"/>
  <c r="AR2497" i="95"/>
  <c r="AS2497" i="95" s="1"/>
  <c r="AR2498" i="95"/>
  <c r="AS2498" i="95" s="1"/>
  <c r="AR2499" i="95"/>
  <c r="AS2499" i="95" s="1"/>
  <c r="AR2500" i="95"/>
  <c r="AS2500" i="95" s="1"/>
  <c r="AR2501" i="95"/>
  <c r="AS2501" i="95" s="1"/>
  <c r="AR2502" i="95"/>
  <c r="AS2502" i="95" s="1"/>
  <c r="AR2503" i="95"/>
  <c r="AS2503" i="95" s="1"/>
  <c r="AR2504" i="95"/>
  <c r="AS2504" i="95" s="1"/>
  <c r="AR2505" i="95"/>
  <c r="AS2505" i="95" s="1"/>
  <c r="AR2506" i="95"/>
  <c r="AS2506" i="95" s="1"/>
  <c r="AR2507" i="95"/>
  <c r="AS2507" i="95" s="1"/>
  <c r="AR2508" i="95"/>
  <c r="AS2508" i="95" s="1"/>
  <c r="AR2509" i="95"/>
  <c r="AS2509" i="95" s="1"/>
  <c r="AR2510" i="95"/>
  <c r="AS2510" i="95" s="1"/>
  <c r="AR2511" i="95"/>
  <c r="AS2511" i="95" s="1"/>
  <c r="AR2512" i="95"/>
  <c r="AS2512" i="95" s="1"/>
  <c r="AR2513" i="95"/>
  <c r="AS2513" i="95" s="1"/>
  <c r="AR2514" i="95"/>
  <c r="AS2514" i="95" s="1"/>
  <c r="AR2515" i="95"/>
  <c r="AS2515" i="95" s="1"/>
  <c r="AR2516" i="95"/>
  <c r="AS2516" i="95" s="1"/>
  <c r="AR2517" i="95"/>
  <c r="AS2517" i="95" s="1"/>
  <c r="AR2518" i="95"/>
  <c r="AS2518" i="95" s="1"/>
  <c r="AR2519" i="95"/>
  <c r="AS2519" i="95" s="1"/>
  <c r="AR2520" i="95"/>
  <c r="AS2520" i="95" s="1"/>
  <c r="AR2521" i="95"/>
  <c r="AS2521" i="95" s="1"/>
  <c r="AR2522" i="95"/>
  <c r="AS2522" i="95" s="1"/>
  <c r="AR2523" i="95"/>
  <c r="AS2523" i="95" s="1"/>
  <c r="AR2524" i="95"/>
  <c r="AS2524" i="95" s="1"/>
  <c r="AR2525" i="95"/>
  <c r="AS2525" i="95" s="1"/>
  <c r="AR2526" i="95"/>
  <c r="AS2526" i="95" s="1"/>
  <c r="AR2527" i="95"/>
  <c r="AS2527" i="95" s="1"/>
  <c r="AR2528" i="95"/>
  <c r="AS2528" i="95" s="1"/>
  <c r="AR2529" i="95"/>
  <c r="AS2529" i="95" s="1"/>
  <c r="AR2530" i="95"/>
  <c r="AS2530" i="95" s="1"/>
  <c r="AR2531" i="95"/>
  <c r="AS2531" i="95" s="1"/>
  <c r="AR2532" i="95"/>
  <c r="AS2532" i="95" s="1"/>
  <c r="AR2533" i="95"/>
  <c r="AS2533" i="95" s="1"/>
  <c r="AR2534" i="95"/>
  <c r="AS2534" i="95" s="1"/>
  <c r="AR2535" i="95"/>
  <c r="AS2535" i="95" s="1"/>
  <c r="AR2536" i="95"/>
  <c r="AS2536" i="95" s="1"/>
  <c r="AR2537" i="95"/>
  <c r="AS2537" i="95" s="1"/>
  <c r="AR2538" i="95"/>
  <c r="AS2538" i="95" s="1"/>
  <c r="AR2539" i="95"/>
  <c r="AS2539" i="95" s="1"/>
  <c r="AR2540" i="95"/>
  <c r="AS2540" i="95" s="1"/>
  <c r="AR2541" i="95"/>
  <c r="AS2541" i="95" s="1"/>
  <c r="AR2542" i="95"/>
  <c r="AS2542" i="95" s="1"/>
  <c r="AR2543" i="95"/>
  <c r="AS2543" i="95" s="1"/>
  <c r="AR2544" i="95"/>
  <c r="AS2544" i="95" s="1"/>
  <c r="AR2545" i="95"/>
  <c r="AS2545" i="95" s="1"/>
  <c r="AR2546" i="95"/>
  <c r="AS2546" i="95" s="1"/>
  <c r="AR2547" i="95"/>
  <c r="AS2547" i="95" s="1"/>
  <c r="AR2548" i="95"/>
  <c r="AS2548" i="95" s="1"/>
  <c r="AR2549" i="95"/>
  <c r="AS2549" i="95" s="1"/>
  <c r="AR2550" i="95"/>
  <c r="AS2550" i="95" s="1"/>
  <c r="AR2551" i="95"/>
  <c r="AS2551" i="95" s="1"/>
  <c r="AR2552" i="95"/>
  <c r="AS2552" i="95" s="1"/>
  <c r="AR2553" i="95"/>
  <c r="AS2553" i="95" s="1"/>
  <c r="AR2554" i="95"/>
  <c r="AS2554" i="95" s="1"/>
  <c r="AR2555" i="95"/>
  <c r="AS2555" i="95" s="1"/>
  <c r="AR2556" i="95"/>
  <c r="AS2556" i="95" s="1"/>
  <c r="AR2557" i="95"/>
  <c r="AS2557" i="95" s="1"/>
  <c r="AR2558" i="95"/>
  <c r="AS2558" i="95" s="1"/>
  <c r="AR2559" i="95"/>
  <c r="AS2559" i="95" s="1"/>
  <c r="AR2560" i="95"/>
  <c r="AS2560" i="95" s="1"/>
  <c r="AR2561" i="95"/>
  <c r="AS2561" i="95" s="1"/>
  <c r="AR2562" i="95"/>
  <c r="AS2562" i="95" s="1"/>
  <c r="AR2563" i="95"/>
  <c r="AS2563" i="95" s="1"/>
  <c r="AR2564" i="95"/>
  <c r="AS2564" i="95" s="1"/>
  <c r="AR2565" i="95"/>
  <c r="AS2565" i="95" s="1"/>
  <c r="AR2566" i="95"/>
  <c r="AS2566" i="95" s="1"/>
  <c r="AR2567" i="95"/>
  <c r="AS2567" i="95" s="1"/>
  <c r="AR2568" i="95"/>
  <c r="AS2568" i="95" s="1"/>
  <c r="AR2569" i="95"/>
  <c r="AS2569" i="95" s="1"/>
  <c r="AR2570" i="95"/>
  <c r="AS2570" i="95" s="1"/>
  <c r="AR2571" i="95"/>
  <c r="AS2571" i="95" s="1"/>
  <c r="AR2572" i="95"/>
  <c r="AS2572" i="95" s="1"/>
  <c r="AR2573" i="95"/>
  <c r="AS2573" i="95" s="1"/>
  <c r="AR2574" i="95"/>
  <c r="AS2574" i="95" s="1"/>
  <c r="AR2575" i="95"/>
  <c r="AS2575" i="95" s="1"/>
  <c r="AR2576" i="95"/>
  <c r="AS2576" i="95" s="1"/>
  <c r="AR2577" i="95"/>
  <c r="AS2577" i="95" s="1"/>
  <c r="AR2578" i="95"/>
  <c r="AS2578" i="95" s="1"/>
  <c r="AR2579" i="95"/>
  <c r="AS2579" i="95" s="1"/>
  <c r="AR2580" i="95"/>
  <c r="AR2581" i="95"/>
  <c r="AS2581" i="95" s="1"/>
  <c r="AR2582" i="95"/>
  <c r="AS2582" i="95" s="1"/>
  <c r="AR2583" i="95"/>
  <c r="AS2583" i="95" s="1"/>
  <c r="AR2584" i="95"/>
  <c r="AS2584" i="95" s="1"/>
  <c r="AR2585" i="95"/>
  <c r="AS2585" i="95" s="1"/>
  <c r="AR2586" i="95"/>
  <c r="AS2586" i="95" s="1"/>
  <c r="AR2587" i="95"/>
  <c r="AS2587" i="95" s="1"/>
  <c r="AR2588" i="95"/>
  <c r="AS2588" i="95" s="1"/>
  <c r="AR2589" i="95"/>
  <c r="AS2589" i="95" s="1"/>
  <c r="AR2590" i="95"/>
  <c r="AS2590" i="95" s="1"/>
  <c r="AR2591" i="95"/>
  <c r="AS2591" i="95" s="1"/>
  <c r="AR2592" i="95"/>
  <c r="AS2592" i="95" s="1"/>
  <c r="AR2593" i="95"/>
  <c r="AS2593" i="95" s="1"/>
  <c r="AR2594" i="95"/>
  <c r="AS2594" i="95" s="1"/>
  <c r="AR2595" i="95"/>
  <c r="AS2595" i="95" s="1"/>
  <c r="AR2596" i="95"/>
  <c r="AS2596" i="95" s="1"/>
  <c r="AR2597" i="95"/>
  <c r="AS2597" i="95" s="1"/>
  <c r="AR2598" i="95"/>
  <c r="AS2598" i="95" s="1"/>
  <c r="AR2599" i="95"/>
  <c r="AS2599" i="95" s="1"/>
  <c r="AR2600" i="95"/>
  <c r="AS2600" i="95" s="1"/>
  <c r="AR2601" i="95"/>
  <c r="AS2601" i="95" s="1"/>
  <c r="AR2602" i="95"/>
  <c r="AS2602" i="95" s="1"/>
  <c r="AR2603" i="95"/>
  <c r="AS2603" i="95" s="1"/>
  <c r="AR2604" i="95"/>
  <c r="AS2604" i="95" s="1"/>
  <c r="AR2605" i="95"/>
  <c r="AS2605" i="95" s="1"/>
  <c r="AR2606" i="95"/>
  <c r="AS2606" i="95" s="1"/>
  <c r="AR2607" i="95"/>
  <c r="AS2607" i="95" s="1"/>
  <c r="AR2608" i="95"/>
  <c r="AS2608" i="95" s="1"/>
  <c r="AR2609" i="95"/>
  <c r="AS2609" i="95" s="1"/>
  <c r="AR2610" i="95"/>
  <c r="AS2610" i="95" s="1"/>
  <c r="AR2611" i="95"/>
  <c r="AS2611" i="95" s="1"/>
  <c r="AR2612" i="95"/>
  <c r="AS2612" i="95" s="1"/>
  <c r="AR2613" i="95"/>
  <c r="AS2613" i="95" s="1"/>
  <c r="AR2614" i="95"/>
  <c r="AS2614" i="95" s="1"/>
  <c r="AR2615" i="95"/>
  <c r="AS2615" i="95" s="1"/>
  <c r="AR2616" i="95"/>
  <c r="AS2616" i="95" s="1"/>
  <c r="AR2617" i="95"/>
  <c r="AS2617" i="95" s="1"/>
  <c r="AR2618" i="95"/>
  <c r="AS2618" i="95" s="1"/>
  <c r="AR2619" i="95"/>
  <c r="AS2619" i="95" s="1"/>
  <c r="AR2620" i="95"/>
  <c r="AS2620" i="95" s="1"/>
  <c r="AR2621" i="95"/>
  <c r="AS2621" i="95" s="1"/>
  <c r="AR2622" i="95"/>
  <c r="AS2622" i="95" s="1"/>
  <c r="AR2623" i="95"/>
  <c r="AS2623" i="95" s="1"/>
  <c r="AR2624" i="95"/>
  <c r="AS2624" i="95" s="1"/>
  <c r="AR2625" i="95"/>
  <c r="AS2625" i="95" s="1"/>
  <c r="AR2626" i="95"/>
  <c r="AS2626" i="95" s="1"/>
  <c r="AR2627" i="95"/>
  <c r="AS2627" i="95" s="1"/>
  <c r="AR2628" i="95"/>
  <c r="AS2628" i="95" s="1"/>
  <c r="AR2629" i="95"/>
  <c r="AS2629" i="95" s="1"/>
  <c r="AR2630" i="95"/>
  <c r="AS2630" i="95" s="1"/>
  <c r="AR2631" i="95"/>
  <c r="AS2631" i="95" s="1"/>
  <c r="AR2632" i="95"/>
  <c r="AS2632" i="95" s="1"/>
  <c r="AR2633" i="95"/>
  <c r="AS2633" i="95" s="1"/>
  <c r="AR2634" i="95"/>
  <c r="AS2634" i="95" s="1"/>
  <c r="AR2635" i="95"/>
  <c r="AS2635" i="95" s="1"/>
  <c r="AR2636" i="95"/>
  <c r="AS2636" i="95" s="1"/>
  <c r="AR2637" i="95"/>
  <c r="AS2637" i="95" s="1"/>
  <c r="AR2638" i="95"/>
  <c r="AS2638" i="95" s="1"/>
  <c r="AR2639" i="95"/>
  <c r="AS2639" i="95" s="1"/>
  <c r="AR2640" i="95"/>
  <c r="AS2640" i="95" s="1"/>
  <c r="AR2641" i="95"/>
  <c r="AS2641" i="95" s="1"/>
  <c r="AR2642" i="95"/>
  <c r="AS2642" i="95" s="1"/>
  <c r="AR2643" i="95"/>
  <c r="AS2643" i="95" s="1"/>
  <c r="AR2644" i="95"/>
  <c r="AS2644" i="95" s="1"/>
  <c r="AR2645" i="95"/>
  <c r="AS2645" i="95" s="1"/>
  <c r="AR2646" i="95"/>
  <c r="AS2646" i="95" s="1"/>
  <c r="AR2647" i="95"/>
  <c r="AS2647" i="95" s="1"/>
  <c r="AR2648" i="95"/>
  <c r="AS2648" i="95" s="1"/>
  <c r="AR2649" i="95"/>
  <c r="AS2649" i="95" s="1"/>
  <c r="AR2650" i="95"/>
  <c r="AS2650" i="95" s="1"/>
  <c r="AR2651" i="95"/>
  <c r="AS2651" i="95" s="1"/>
  <c r="AR2652" i="95"/>
  <c r="AS2652" i="95" s="1"/>
  <c r="AR2653" i="95"/>
  <c r="AS2653" i="95" s="1"/>
  <c r="AR2654" i="95"/>
  <c r="AS2654" i="95" s="1"/>
  <c r="AR2655" i="95"/>
  <c r="AS2655" i="95" s="1"/>
  <c r="AR2656" i="95"/>
  <c r="AS2656" i="95" s="1"/>
  <c r="AR2657" i="95"/>
  <c r="AS2657" i="95" s="1"/>
  <c r="AR2658" i="95"/>
  <c r="AS2658" i="95" s="1"/>
  <c r="AR2659" i="95"/>
  <c r="AS2659" i="95" s="1"/>
  <c r="AR2660" i="95"/>
  <c r="AS2660" i="95" s="1"/>
  <c r="AR2661" i="95"/>
  <c r="AS2661" i="95" s="1"/>
  <c r="AR2662" i="95"/>
  <c r="AS2662" i="95" s="1"/>
  <c r="AR2663" i="95"/>
  <c r="AS2663" i="95" s="1"/>
  <c r="AR2664" i="95"/>
  <c r="AS2664" i="95" s="1"/>
  <c r="AR2665" i="95"/>
  <c r="AS2665" i="95" s="1"/>
  <c r="AR2666" i="95"/>
  <c r="AS2666" i="95" s="1"/>
  <c r="AR2667" i="95"/>
  <c r="AS2667" i="95" s="1"/>
  <c r="AR2668" i="95"/>
  <c r="AS2668" i="95" s="1"/>
  <c r="AR2669" i="95"/>
  <c r="AS2669" i="95" s="1"/>
  <c r="AR2670" i="95"/>
  <c r="AS2670" i="95" s="1"/>
  <c r="AR2671" i="95"/>
  <c r="AS2671" i="95" s="1"/>
  <c r="AR2672" i="95"/>
  <c r="AS2672" i="95" s="1"/>
  <c r="AR2673" i="95"/>
  <c r="AS2673" i="95" s="1"/>
  <c r="AR2674" i="95"/>
  <c r="AS2674" i="95" s="1"/>
  <c r="AR2675" i="95"/>
  <c r="AS2675" i="95" s="1"/>
  <c r="AR2676" i="95"/>
  <c r="AS2676" i="95" s="1"/>
  <c r="AR2677" i="95"/>
  <c r="AS2677" i="95" s="1"/>
  <c r="AR2678" i="95"/>
  <c r="AS2678" i="95" s="1"/>
  <c r="AR2679" i="95"/>
  <c r="AS2679" i="95" s="1"/>
  <c r="AR2680" i="95"/>
  <c r="AS2680" i="95" s="1"/>
  <c r="AR2681" i="95"/>
  <c r="AS2681" i="95" s="1"/>
  <c r="AR2682" i="95"/>
  <c r="AS2682" i="95" s="1"/>
  <c r="AR2683" i="95"/>
  <c r="AS2683" i="95" s="1"/>
  <c r="AR2684" i="95"/>
  <c r="AS2684" i="95" s="1"/>
  <c r="AR2685" i="95"/>
  <c r="AS2685" i="95" s="1"/>
  <c r="AR2686" i="95"/>
  <c r="AS2686" i="95" s="1"/>
  <c r="AR2687" i="95"/>
  <c r="AS2687" i="95" s="1"/>
  <c r="AR2688" i="95"/>
  <c r="AS2688" i="95" s="1"/>
  <c r="AR2689" i="95"/>
  <c r="AS2689" i="95" s="1"/>
  <c r="AR2690" i="95"/>
  <c r="AS2690" i="95" s="1"/>
  <c r="AR2691" i="95"/>
  <c r="AS2691" i="95" s="1"/>
  <c r="AR2692" i="95"/>
  <c r="AS2692" i="95" s="1"/>
  <c r="AR2693" i="95"/>
  <c r="AS2693" i="95" s="1"/>
  <c r="AR2694" i="95"/>
  <c r="AS2694" i="95" s="1"/>
  <c r="AR2695" i="95"/>
  <c r="AS2695" i="95" s="1"/>
  <c r="AR2696" i="95"/>
  <c r="AS2696" i="95" s="1"/>
  <c r="AR2697" i="95"/>
  <c r="AS2697" i="95" s="1"/>
  <c r="AR2698" i="95"/>
  <c r="AS2698" i="95" s="1"/>
  <c r="AR2699" i="95"/>
  <c r="AS2699" i="95" s="1"/>
  <c r="AR2700" i="95"/>
  <c r="AS2700" i="95" s="1"/>
  <c r="AR2701" i="95"/>
  <c r="AS2701" i="95" s="1"/>
  <c r="AR2702" i="95"/>
  <c r="AS2702" i="95" s="1"/>
  <c r="AR2703" i="95"/>
  <c r="AS2703" i="95" s="1"/>
  <c r="AR2704" i="95"/>
  <c r="AS2704" i="95" s="1"/>
  <c r="AR2705" i="95"/>
  <c r="AS2705" i="95" s="1"/>
  <c r="AR2706" i="95"/>
  <c r="AS2706" i="95" s="1"/>
  <c r="AR2707" i="95"/>
  <c r="AS2707" i="95" s="1"/>
  <c r="AR2708" i="95"/>
  <c r="AS2708" i="95" s="1"/>
  <c r="AR2709" i="95"/>
  <c r="AS2709" i="95" s="1"/>
  <c r="AR2710" i="95"/>
  <c r="AS2710" i="95" s="1"/>
  <c r="AR2711" i="95"/>
  <c r="AS2711" i="95" s="1"/>
  <c r="AR2712" i="95"/>
  <c r="AS2712" i="95" s="1"/>
  <c r="AR2713" i="95"/>
  <c r="AS2713" i="95" s="1"/>
  <c r="AR2714" i="95"/>
  <c r="AS2714" i="95" s="1"/>
  <c r="AR2715" i="95"/>
  <c r="AS2715" i="95" s="1"/>
  <c r="AR2716" i="95"/>
  <c r="AS2716" i="95" s="1"/>
  <c r="AR2717" i="95"/>
  <c r="AS2717" i="95" s="1"/>
  <c r="AR2718" i="95"/>
  <c r="AS2718" i="95" s="1"/>
  <c r="AR2719" i="95"/>
  <c r="AS2719" i="95" s="1"/>
  <c r="AR2720" i="95"/>
  <c r="AS2720" i="95" s="1"/>
  <c r="AR2721" i="95"/>
  <c r="AS2721" i="95" s="1"/>
  <c r="AR2722" i="95"/>
  <c r="AS2722" i="95" s="1"/>
  <c r="AR2723" i="95"/>
  <c r="AS2723" i="95" s="1"/>
  <c r="AR2724" i="95"/>
  <c r="AS2724" i="95" s="1"/>
  <c r="AR2725" i="95"/>
  <c r="AS2725" i="95" s="1"/>
  <c r="AR2726" i="95"/>
  <c r="AS2726" i="95" s="1"/>
  <c r="AR2727" i="95"/>
  <c r="AS2727" i="95" s="1"/>
  <c r="AR2728" i="95"/>
  <c r="AS2728" i="95" s="1"/>
  <c r="AR2729" i="95"/>
  <c r="AS2729" i="95" s="1"/>
  <c r="AR2730" i="95"/>
  <c r="AS2730" i="95" s="1"/>
  <c r="AR2731" i="95"/>
  <c r="AR2732" i="95"/>
  <c r="AS2732" i="95" s="1"/>
  <c r="AR2733" i="95"/>
  <c r="AS2733" i="95" s="1"/>
  <c r="AR2734" i="95"/>
  <c r="AS2734" i="95" s="1"/>
  <c r="AR2735" i="95"/>
  <c r="AS2735" i="95" s="1"/>
  <c r="AR2736" i="95"/>
  <c r="AS2736" i="95" s="1"/>
  <c r="AR2737" i="95"/>
  <c r="AS2737" i="95" s="1"/>
  <c r="AR2738" i="95"/>
  <c r="AS2738" i="95" s="1"/>
  <c r="AR2739" i="95"/>
  <c r="AS2739" i="95" s="1"/>
  <c r="AR2740" i="95"/>
  <c r="AS2740" i="95" s="1"/>
  <c r="AR2741" i="95"/>
  <c r="AS2741" i="95" s="1"/>
  <c r="AR2742" i="95"/>
  <c r="AS2742" i="95" s="1"/>
  <c r="AR2743" i="95"/>
  <c r="AS2743" i="95" s="1"/>
  <c r="AR2744" i="95"/>
  <c r="AS2744" i="95" s="1"/>
  <c r="AR2745" i="95"/>
  <c r="AS2745" i="95" s="1"/>
  <c r="AR2746" i="95"/>
  <c r="AS2746" i="95" s="1"/>
  <c r="AR2747" i="95"/>
  <c r="AS2747" i="95" s="1"/>
  <c r="AR2748" i="95"/>
  <c r="AS2748" i="95" s="1"/>
  <c r="AR2749" i="95"/>
  <c r="AS2749" i="95" s="1"/>
  <c r="AR2750" i="95"/>
  <c r="AS2750" i="95" s="1"/>
  <c r="AR2751" i="95"/>
  <c r="AS2751" i="95" s="1"/>
  <c r="AR2752" i="95"/>
  <c r="AS2752" i="95" s="1"/>
  <c r="AR2753" i="95"/>
  <c r="AS2753" i="95" s="1"/>
  <c r="AR2754" i="95"/>
  <c r="AS2754" i="95" s="1"/>
  <c r="AR2755" i="95"/>
  <c r="AS2755" i="95" s="1"/>
  <c r="AR2756" i="95"/>
  <c r="AS2756" i="95" s="1"/>
  <c r="AR2757" i="95"/>
  <c r="AS2757" i="95" s="1"/>
  <c r="AR2758" i="95"/>
  <c r="AS2758" i="95" s="1"/>
  <c r="AR2759" i="95"/>
  <c r="AS2759" i="95" s="1"/>
  <c r="AR2760" i="95"/>
  <c r="AS2760" i="95" s="1"/>
  <c r="AR2761" i="95"/>
  <c r="AS2761" i="95" s="1"/>
  <c r="AR2762" i="95"/>
  <c r="AS2762" i="95" s="1"/>
  <c r="AR2763" i="95"/>
  <c r="AS2763" i="95" s="1"/>
  <c r="AR2764" i="95"/>
  <c r="AS2764" i="95" s="1"/>
  <c r="AR2765" i="95"/>
  <c r="AS2765" i="95" s="1"/>
  <c r="AR2766" i="95"/>
  <c r="AS2766" i="95" s="1"/>
  <c r="AR2767" i="95"/>
  <c r="AS2767" i="95" s="1"/>
  <c r="AR2768" i="95"/>
  <c r="AS2768" i="95" s="1"/>
  <c r="AR2769" i="95"/>
  <c r="AS2769" i="95" s="1"/>
  <c r="AR2770" i="95"/>
  <c r="AS2770" i="95" s="1"/>
  <c r="AR2771" i="95"/>
  <c r="AS2771" i="95" s="1"/>
  <c r="AR2772" i="95"/>
  <c r="AS2772" i="95" s="1"/>
  <c r="AR2773" i="95"/>
  <c r="AS2773" i="95" s="1"/>
  <c r="AR2774" i="95"/>
  <c r="AS2774" i="95" s="1"/>
  <c r="AR2775" i="95"/>
  <c r="AS2775" i="95" s="1"/>
  <c r="AR2776" i="95"/>
  <c r="AS2776" i="95" s="1"/>
  <c r="AR2777" i="95"/>
  <c r="AS2777" i="95" s="1"/>
  <c r="AR2778" i="95"/>
  <c r="AS2778" i="95" s="1"/>
  <c r="AR2779" i="95"/>
  <c r="AS2779" i="95" s="1"/>
  <c r="AR2780" i="95"/>
  <c r="AS2780" i="95" s="1"/>
  <c r="AR2781" i="95"/>
  <c r="AS2781" i="95" s="1"/>
  <c r="AR2782" i="95"/>
  <c r="AS2782" i="95" s="1"/>
  <c r="AR2783" i="95"/>
  <c r="AS2783" i="95" s="1"/>
  <c r="AR2784" i="95"/>
  <c r="AS2784" i="95" s="1"/>
  <c r="AR2785" i="95"/>
  <c r="AS2785" i="95" s="1"/>
  <c r="AR2786" i="95"/>
  <c r="AS2786" i="95" s="1"/>
  <c r="AR2787" i="95"/>
  <c r="AS2787" i="95" s="1"/>
  <c r="AR2788" i="95"/>
  <c r="AS2788" i="95" s="1"/>
  <c r="AR2789" i="95"/>
  <c r="AS2789" i="95" s="1"/>
  <c r="AR2790" i="95"/>
  <c r="AS2790" i="95" s="1"/>
  <c r="AR2791" i="95"/>
  <c r="AS2791" i="95" s="1"/>
  <c r="AR2792" i="95"/>
  <c r="AS2792" i="95" s="1"/>
  <c r="AR2793" i="95"/>
  <c r="AS2793" i="95" s="1"/>
  <c r="AR2794" i="95"/>
  <c r="AS2794" i="95" s="1"/>
  <c r="AR2795" i="95"/>
  <c r="AS2795" i="95" s="1"/>
  <c r="AR2796" i="95"/>
  <c r="AS2796" i="95" s="1"/>
  <c r="AR2797" i="95"/>
  <c r="AS2797" i="95" s="1"/>
  <c r="AR2798" i="95"/>
  <c r="AS2798" i="95" s="1"/>
  <c r="AR2799" i="95"/>
  <c r="AS2799" i="95" s="1"/>
  <c r="AR2800" i="95"/>
  <c r="AS2800" i="95" s="1"/>
  <c r="AR2801" i="95"/>
  <c r="AS2801" i="95" s="1"/>
  <c r="AR2802" i="95"/>
  <c r="AS2802" i="95" s="1"/>
  <c r="AR2803" i="95"/>
  <c r="AS2803" i="95" s="1"/>
  <c r="AR2804" i="95"/>
  <c r="AS2804" i="95" s="1"/>
  <c r="AR2805" i="95"/>
  <c r="AS2805" i="95" s="1"/>
  <c r="AR2806" i="95"/>
  <c r="AS2806" i="95" s="1"/>
  <c r="AR2807" i="95"/>
  <c r="AS2807" i="95" s="1"/>
  <c r="AR2808" i="95"/>
  <c r="AS2808" i="95" s="1"/>
  <c r="AR2809" i="95"/>
  <c r="AS2809" i="95" s="1"/>
  <c r="AR2810" i="95"/>
  <c r="AS2810" i="95" s="1"/>
  <c r="AR2811" i="95"/>
  <c r="AS2811" i="95" s="1"/>
  <c r="AR2812" i="95"/>
  <c r="AS2812" i="95" s="1"/>
  <c r="AR2813" i="95"/>
  <c r="AS2813" i="95" s="1"/>
  <c r="AR2814" i="95"/>
  <c r="AS2814" i="95" s="1"/>
  <c r="AR2815" i="95"/>
  <c r="AS2815" i="95" s="1"/>
  <c r="AR2816" i="95"/>
  <c r="AS2816" i="95" s="1"/>
  <c r="AR2817" i="95"/>
  <c r="AS2817" i="95" s="1"/>
  <c r="AR2818" i="95"/>
  <c r="AS2818" i="95" s="1"/>
  <c r="AR2819" i="95"/>
  <c r="AS2819" i="95" s="1"/>
  <c r="AR2820" i="95"/>
  <c r="AS2820" i="95" s="1"/>
  <c r="AR2821" i="95"/>
  <c r="AS2821" i="95" s="1"/>
  <c r="AR2822" i="95"/>
  <c r="AS2822" i="95" s="1"/>
  <c r="AR2823" i="95"/>
  <c r="AS2823" i="95" s="1"/>
  <c r="AR2824" i="95"/>
  <c r="AS2824" i="95" s="1"/>
  <c r="AR2825" i="95"/>
  <c r="AS2825" i="95" s="1"/>
  <c r="AR2826" i="95"/>
  <c r="AS2826" i="95" s="1"/>
  <c r="AR2827" i="95"/>
  <c r="AS2827" i="95" s="1"/>
  <c r="AR2828" i="95"/>
  <c r="AS2828" i="95" s="1"/>
  <c r="AR2829" i="95"/>
  <c r="AS2829" i="95" s="1"/>
  <c r="AR2830" i="95"/>
  <c r="AS2830" i="95" s="1"/>
  <c r="AR2831" i="95"/>
  <c r="AS2831" i="95" s="1"/>
  <c r="AR2832" i="95"/>
  <c r="AS2832" i="95" s="1"/>
  <c r="AR2833" i="95"/>
  <c r="AS2833" i="95" s="1"/>
  <c r="AR2834" i="95"/>
  <c r="AS2834" i="95" s="1"/>
  <c r="AR2835" i="95"/>
  <c r="AS2835" i="95" s="1"/>
  <c r="AR2836" i="95"/>
  <c r="AS2836" i="95" s="1"/>
  <c r="AR2837" i="95"/>
  <c r="AS2837" i="95" s="1"/>
  <c r="AR2838" i="95"/>
  <c r="AS2838" i="95" s="1"/>
  <c r="AR2839" i="95"/>
  <c r="AS2839" i="95" s="1"/>
  <c r="AR2840" i="95"/>
  <c r="AS2840" i="95" s="1"/>
  <c r="AR2841" i="95"/>
  <c r="AS2841" i="95" s="1"/>
  <c r="AR2842" i="95"/>
  <c r="AS2842" i="95" s="1"/>
  <c r="AR2843" i="95"/>
  <c r="AS2843" i="95" s="1"/>
  <c r="AR2844" i="95"/>
  <c r="AS2844" i="95" s="1"/>
  <c r="AR2845" i="95"/>
  <c r="AS2845" i="95" s="1"/>
  <c r="AR2846" i="95"/>
  <c r="AS2846" i="95" s="1"/>
  <c r="AR2847" i="95"/>
  <c r="AS2847" i="95" s="1"/>
  <c r="AR2848" i="95"/>
  <c r="AS2848" i="95" s="1"/>
  <c r="AR2849" i="95"/>
  <c r="AS2849" i="95" s="1"/>
  <c r="AR2850" i="95"/>
  <c r="AS2850" i="95" s="1"/>
  <c r="AR2851" i="95"/>
  <c r="AS2851" i="95" s="1"/>
  <c r="AR2852" i="95"/>
  <c r="AS2852" i="95" s="1"/>
  <c r="AR2853" i="95"/>
  <c r="AS2853" i="95" s="1"/>
  <c r="AR2854" i="95"/>
  <c r="AS2854" i="95" s="1"/>
  <c r="AR2855" i="95"/>
  <c r="AS2855" i="95" s="1"/>
  <c r="AR2856" i="95"/>
  <c r="AS2856" i="95" s="1"/>
  <c r="AR2857" i="95"/>
  <c r="AS2857" i="95" s="1"/>
  <c r="AR2858" i="95"/>
  <c r="AS2858" i="95" s="1"/>
  <c r="AR2859" i="95"/>
  <c r="AS2859" i="95" s="1"/>
  <c r="AR2860" i="95"/>
  <c r="AS2860" i="95" s="1"/>
  <c r="AR2861" i="95"/>
  <c r="AS2861" i="95" s="1"/>
  <c r="AR2862" i="95"/>
  <c r="AS2862" i="95" s="1"/>
  <c r="AR2863" i="95"/>
  <c r="AS2863" i="95" s="1"/>
  <c r="AR2864" i="95"/>
  <c r="AS2864" i="95" s="1"/>
  <c r="AR2865" i="95"/>
  <c r="AS2865" i="95" s="1"/>
  <c r="AR2866" i="95"/>
  <c r="AS2866" i="95" s="1"/>
  <c r="AR2867" i="95"/>
  <c r="AS2867" i="95" s="1"/>
  <c r="AR2868" i="95"/>
  <c r="AS2868" i="95" s="1"/>
  <c r="AR2869" i="95"/>
  <c r="AS2869" i="95" s="1"/>
  <c r="AR2870" i="95"/>
  <c r="AS2870" i="95" s="1"/>
  <c r="AR2871" i="95"/>
  <c r="AS2871" i="95" s="1"/>
  <c r="AR2872" i="95"/>
  <c r="AS2872" i="95" s="1"/>
  <c r="AR2873" i="95"/>
  <c r="AS2873" i="95" s="1"/>
  <c r="AR2874" i="95"/>
  <c r="AS2874" i="95" s="1"/>
  <c r="AR2875" i="95"/>
  <c r="AS2875" i="95" s="1"/>
  <c r="AR2876" i="95"/>
  <c r="AS2876" i="95" s="1"/>
  <c r="AR2877" i="95"/>
  <c r="AS2877" i="95" s="1"/>
  <c r="AR2878" i="95"/>
  <c r="AS2878" i="95" s="1"/>
  <c r="AR2879" i="95"/>
  <c r="AS2879" i="95" s="1"/>
  <c r="AR2880" i="95"/>
  <c r="AS2880" i="95" s="1"/>
  <c r="AR2881" i="95"/>
  <c r="AS2881" i="95" s="1"/>
  <c r="AR2882" i="95"/>
  <c r="AR2883" i="95"/>
  <c r="AS2883" i="95" s="1"/>
  <c r="AR2884" i="95"/>
  <c r="AS2884" i="95" s="1"/>
  <c r="AR2885" i="95"/>
  <c r="AS2885" i="95" s="1"/>
  <c r="AR2886" i="95"/>
  <c r="AS2886" i="95" s="1"/>
  <c r="AR2887" i="95"/>
  <c r="AS2887" i="95" s="1"/>
  <c r="AR2888" i="95"/>
  <c r="AS2888" i="95" s="1"/>
  <c r="AR2889" i="95"/>
  <c r="AS2889" i="95" s="1"/>
  <c r="AR2890" i="95"/>
  <c r="AS2890" i="95" s="1"/>
  <c r="AR2891" i="95"/>
  <c r="AS2891" i="95" s="1"/>
  <c r="AR2892" i="95"/>
  <c r="AS2892" i="95" s="1"/>
  <c r="AR2893" i="95"/>
  <c r="AS2893" i="95" s="1"/>
  <c r="AR2894" i="95"/>
  <c r="AS2894" i="95" s="1"/>
  <c r="AR2895" i="95"/>
  <c r="AS2895" i="95" s="1"/>
  <c r="AR2896" i="95"/>
  <c r="AS2896" i="95" s="1"/>
  <c r="AR2897" i="95"/>
  <c r="AS2897" i="95" s="1"/>
  <c r="AR2898" i="95"/>
  <c r="AS2898" i="95" s="1"/>
  <c r="AR2899" i="95"/>
  <c r="AS2899" i="95" s="1"/>
  <c r="AR2900" i="95"/>
  <c r="AS2900" i="95" s="1"/>
  <c r="AR2901" i="95"/>
  <c r="AS2901" i="95" s="1"/>
  <c r="AR2902" i="95"/>
  <c r="AS2902" i="95" s="1"/>
  <c r="AR2903" i="95"/>
  <c r="AS2903" i="95" s="1"/>
  <c r="AR2904" i="95"/>
  <c r="AS2904" i="95" s="1"/>
  <c r="AR2905" i="95"/>
  <c r="AS2905" i="95" s="1"/>
  <c r="AR2906" i="95"/>
  <c r="AS2906" i="95" s="1"/>
  <c r="AR2907" i="95"/>
  <c r="AS2907" i="95" s="1"/>
  <c r="AR2908" i="95"/>
  <c r="AS2908" i="95" s="1"/>
  <c r="AR2909" i="95"/>
  <c r="AS2909" i="95" s="1"/>
  <c r="AR2910" i="95"/>
  <c r="AS2910" i="95" s="1"/>
  <c r="AR2911" i="95"/>
  <c r="AS2911" i="95" s="1"/>
  <c r="AR2912" i="95"/>
  <c r="AS2912" i="95" s="1"/>
  <c r="AR2913" i="95"/>
  <c r="AS2913" i="95" s="1"/>
  <c r="AR2914" i="95"/>
  <c r="AS2914" i="95" s="1"/>
  <c r="AR2915" i="95"/>
  <c r="AS2915" i="95" s="1"/>
  <c r="AR2916" i="95"/>
  <c r="AS2916" i="95" s="1"/>
  <c r="AR2917" i="95"/>
  <c r="AS2917" i="95" s="1"/>
  <c r="AR2918" i="95"/>
  <c r="AS2918" i="95" s="1"/>
  <c r="AR2919" i="95"/>
  <c r="AS2919" i="95" s="1"/>
  <c r="AR2920" i="95"/>
  <c r="AS2920" i="95" s="1"/>
  <c r="AR2921" i="95"/>
  <c r="AS2921" i="95" s="1"/>
  <c r="AR2922" i="95"/>
  <c r="AS2922" i="95" s="1"/>
  <c r="AR2923" i="95"/>
  <c r="AS2923" i="95" s="1"/>
  <c r="AR2924" i="95"/>
  <c r="AS2924" i="95" s="1"/>
  <c r="AR2925" i="95"/>
  <c r="AS2925" i="95" s="1"/>
  <c r="AR2926" i="95"/>
  <c r="AS2926" i="95" s="1"/>
  <c r="AR2927" i="95"/>
  <c r="AS2927" i="95" s="1"/>
  <c r="AR2928" i="95"/>
  <c r="AS2928" i="95" s="1"/>
  <c r="AR2929" i="95"/>
  <c r="AS2929" i="95" s="1"/>
  <c r="AR2930" i="95"/>
  <c r="AS2930" i="95" s="1"/>
  <c r="AR2931" i="95"/>
  <c r="AS2931" i="95" s="1"/>
  <c r="AR2932" i="95"/>
  <c r="AS2932" i="95" s="1"/>
  <c r="AR2933" i="95"/>
  <c r="AS2933" i="95" s="1"/>
  <c r="AR2934" i="95"/>
  <c r="AS2934" i="95" s="1"/>
  <c r="AR2935" i="95"/>
  <c r="AS2935" i="95" s="1"/>
  <c r="AR2936" i="95"/>
  <c r="AS2936" i="95" s="1"/>
  <c r="AR2937" i="95"/>
  <c r="AS2937" i="95" s="1"/>
  <c r="AR2938" i="95"/>
  <c r="AS2938" i="95" s="1"/>
  <c r="AR2939" i="95"/>
  <c r="AS2939" i="95" s="1"/>
  <c r="AR2940" i="95"/>
  <c r="AS2940" i="95" s="1"/>
  <c r="AR2941" i="95"/>
  <c r="AS2941" i="95" s="1"/>
  <c r="AR2942" i="95"/>
  <c r="AS2942" i="95" s="1"/>
  <c r="AR2943" i="95"/>
  <c r="AS2943" i="95" s="1"/>
  <c r="AR2944" i="95"/>
  <c r="AS2944" i="95" s="1"/>
  <c r="AR2945" i="95"/>
  <c r="AS2945" i="95" s="1"/>
  <c r="AR2946" i="95"/>
  <c r="AS2946" i="95" s="1"/>
  <c r="AR2947" i="95"/>
  <c r="AS2947" i="95" s="1"/>
  <c r="AR2948" i="95"/>
  <c r="AS2948" i="95" s="1"/>
  <c r="AR2949" i="95"/>
  <c r="AS2949" i="95" s="1"/>
  <c r="AR2950" i="95"/>
  <c r="AS2950" i="95" s="1"/>
  <c r="AR2951" i="95"/>
  <c r="AS2951" i="95" s="1"/>
  <c r="AR2952" i="95"/>
  <c r="AS2952" i="95" s="1"/>
  <c r="AR2953" i="95"/>
  <c r="AS2953" i="95" s="1"/>
  <c r="AR2954" i="95"/>
  <c r="AS2954" i="95" s="1"/>
  <c r="AR2955" i="95"/>
  <c r="AS2955" i="95" s="1"/>
  <c r="AR2956" i="95"/>
  <c r="AS2956" i="95" s="1"/>
  <c r="AR2957" i="95"/>
  <c r="AS2957" i="95" s="1"/>
  <c r="AR2958" i="95"/>
  <c r="AS2958" i="95" s="1"/>
  <c r="AR2959" i="95"/>
  <c r="AS2959" i="95" s="1"/>
  <c r="AR2960" i="95"/>
  <c r="AS2960" i="95" s="1"/>
  <c r="AR2961" i="95"/>
  <c r="AS2961" i="95" s="1"/>
  <c r="AR2962" i="95"/>
  <c r="AS2962" i="95" s="1"/>
  <c r="AR2963" i="95"/>
  <c r="AS2963" i="95" s="1"/>
  <c r="AR2964" i="95"/>
  <c r="AS2964" i="95" s="1"/>
  <c r="AR2965" i="95"/>
  <c r="AS2965" i="95" s="1"/>
  <c r="AR2966" i="95"/>
  <c r="AS2966" i="95" s="1"/>
  <c r="AR2967" i="95"/>
  <c r="AS2967" i="95" s="1"/>
  <c r="AR2968" i="95"/>
  <c r="AS2968" i="95" s="1"/>
  <c r="AR2969" i="95"/>
  <c r="AS2969" i="95" s="1"/>
  <c r="AR2970" i="95"/>
  <c r="AS2970" i="95" s="1"/>
  <c r="AR2971" i="95"/>
  <c r="AS2971" i="95" s="1"/>
  <c r="AR2972" i="95"/>
  <c r="AS2972" i="95" s="1"/>
  <c r="AR2973" i="95"/>
  <c r="AS2973" i="95" s="1"/>
  <c r="AR2974" i="95"/>
  <c r="AS2974" i="95" s="1"/>
  <c r="AR2975" i="95"/>
  <c r="AS2975" i="95" s="1"/>
  <c r="AR2976" i="95"/>
  <c r="AS2976" i="95" s="1"/>
  <c r="AR2977" i="95"/>
  <c r="AS2977" i="95" s="1"/>
  <c r="AR2978" i="95"/>
  <c r="AS2978" i="95" s="1"/>
  <c r="AR2979" i="95"/>
  <c r="AS2979" i="95" s="1"/>
  <c r="AR2980" i="95"/>
  <c r="AS2980" i="95" s="1"/>
  <c r="AR2981" i="95"/>
  <c r="AS2981" i="95" s="1"/>
  <c r="AR2982" i="95"/>
  <c r="AS2982" i="95" s="1"/>
  <c r="AR2983" i="95"/>
  <c r="AS2983" i="95" s="1"/>
  <c r="AR2984" i="95"/>
  <c r="AS2984" i="95" s="1"/>
  <c r="AR2985" i="95"/>
  <c r="AS2985" i="95" s="1"/>
  <c r="AR2986" i="95"/>
  <c r="AS2986" i="95" s="1"/>
  <c r="AR2987" i="95"/>
  <c r="AS2987" i="95" s="1"/>
  <c r="AR2988" i="95"/>
  <c r="AS2988" i="95" s="1"/>
  <c r="AR2989" i="95"/>
  <c r="AS2989" i="95" s="1"/>
  <c r="AR2990" i="95"/>
  <c r="AS2990" i="95" s="1"/>
  <c r="AR2991" i="95"/>
  <c r="AS2991" i="95" s="1"/>
  <c r="AR2992" i="95"/>
  <c r="AS2992" i="95" s="1"/>
  <c r="AR2993" i="95"/>
  <c r="AS2993" i="95" s="1"/>
  <c r="AR2994" i="95"/>
  <c r="AS2994" i="95" s="1"/>
  <c r="AR2995" i="95"/>
  <c r="AS2995" i="95" s="1"/>
  <c r="AR2996" i="95"/>
  <c r="AS2996" i="95" s="1"/>
  <c r="AR2997" i="95"/>
  <c r="AS2997" i="95" s="1"/>
  <c r="AR2998" i="95"/>
  <c r="AS2998" i="95" s="1"/>
  <c r="AR2999" i="95"/>
  <c r="AS2999" i="95" s="1"/>
  <c r="AR3000" i="95"/>
  <c r="AS3000" i="95" s="1"/>
  <c r="AR3001" i="95"/>
  <c r="AS3001" i="95" s="1"/>
  <c r="AR3002" i="95"/>
  <c r="AS3002" i="95" s="1"/>
  <c r="AR3003" i="95"/>
  <c r="AS3003" i="95" s="1"/>
  <c r="AR3004" i="95"/>
  <c r="AS3004" i="95" s="1"/>
  <c r="AR3005" i="95"/>
  <c r="AS3005" i="95" s="1"/>
  <c r="AR3006" i="95"/>
  <c r="AS3006" i="95" s="1"/>
  <c r="AR3007" i="95"/>
  <c r="AS3007" i="95" s="1"/>
  <c r="AR3008" i="95"/>
  <c r="AS3008" i="95" s="1"/>
  <c r="AR3009" i="95"/>
  <c r="AS3009" i="95" s="1"/>
  <c r="AR3010" i="95"/>
  <c r="AS3010" i="95" s="1"/>
  <c r="AR3011" i="95"/>
  <c r="AS3011" i="95" s="1"/>
  <c r="AR3012" i="95"/>
  <c r="AS3012" i="95" s="1"/>
  <c r="AR3013" i="95"/>
  <c r="AS3013" i="95" s="1"/>
  <c r="AR3014" i="95"/>
  <c r="AS3014" i="95" s="1"/>
  <c r="AR3015" i="95"/>
  <c r="AS3015" i="95" s="1"/>
  <c r="AR3016" i="95"/>
  <c r="AS3016" i="95" s="1"/>
  <c r="AR3017" i="95"/>
  <c r="AS3017" i="95" s="1"/>
  <c r="AR3018" i="95"/>
  <c r="AS3018" i="95" s="1"/>
  <c r="AR3019" i="95"/>
  <c r="AS3019" i="95" s="1"/>
  <c r="AR3020" i="95"/>
  <c r="AS3020" i="95" s="1"/>
  <c r="AR3021" i="95"/>
  <c r="AS3021" i="95" s="1"/>
  <c r="AR3022" i="95"/>
  <c r="AS3022" i="95" s="1"/>
  <c r="AR3023" i="95"/>
  <c r="AS3023" i="95" s="1"/>
  <c r="AR3024" i="95"/>
  <c r="AS3024" i="95" s="1"/>
  <c r="AR3025" i="95"/>
  <c r="AS3025" i="95" s="1"/>
  <c r="AR3026" i="95"/>
  <c r="AS3026" i="95" s="1"/>
  <c r="AR3027" i="95"/>
  <c r="AS3027" i="95" s="1"/>
  <c r="AR3028" i="95"/>
  <c r="AS3028" i="95" s="1"/>
  <c r="AR3029" i="95"/>
  <c r="AS3029" i="95" s="1"/>
  <c r="AR3030" i="95"/>
  <c r="AS3030" i="95" s="1"/>
  <c r="AR3031" i="95"/>
  <c r="AS3031" i="95" s="1"/>
  <c r="AR3032" i="95"/>
  <c r="AS3032" i="95" s="1"/>
  <c r="AR3033" i="95"/>
  <c r="AR3034" i="95"/>
  <c r="AS3034" i="95" s="1"/>
  <c r="AR3035" i="95"/>
  <c r="AS3035" i="95" s="1"/>
  <c r="AR3036" i="95"/>
  <c r="AS3036" i="95" s="1"/>
  <c r="AR3037" i="95"/>
  <c r="AS3037" i="95" s="1"/>
  <c r="AR3038" i="95"/>
  <c r="AS3038" i="95" s="1"/>
  <c r="AR3039" i="95"/>
  <c r="AS3039" i="95" s="1"/>
  <c r="AR3040" i="95"/>
  <c r="AS3040" i="95" s="1"/>
  <c r="AR3041" i="95"/>
  <c r="AS3041" i="95" s="1"/>
  <c r="AR3042" i="95"/>
  <c r="AS3042" i="95" s="1"/>
  <c r="AR3043" i="95"/>
  <c r="AS3043" i="95" s="1"/>
  <c r="AR3044" i="95"/>
  <c r="AS3044" i="95" s="1"/>
  <c r="AR3045" i="95"/>
  <c r="AS3045" i="95" s="1"/>
  <c r="AR3046" i="95"/>
  <c r="AS3046" i="95" s="1"/>
  <c r="AR3047" i="95"/>
  <c r="AS3047" i="95" s="1"/>
  <c r="AR3048" i="95"/>
  <c r="AS3048" i="95" s="1"/>
  <c r="AR3049" i="95"/>
  <c r="AS3049" i="95" s="1"/>
  <c r="AR3050" i="95"/>
  <c r="AS3050" i="95" s="1"/>
  <c r="AR3051" i="95"/>
  <c r="AS3051" i="95" s="1"/>
  <c r="AR3052" i="95"/>
  <c r="AS3052" i="95" s="1"/>
  <c r="AR3053" i="95"/>
  <c r="AS3053" i="95" s="1"/>
  <c r="AR3054" i="95"/>
  <c r="AS3054" i="95" s="1"/>
  <c r="AR3055" i="95"/>
  <c r="AS3055" i="95" s="1"/>
  <c r="AR3056" i="95"/>
  <c r="AS3056" i="95" s="1"/>
  <c r="AR3057" i="95"/>
  <c r="AS3057" i="95" s="1"/>
  <c r="AR3058" i="95"/>
  <c r="AS3058" i="95" s="1"/>
  <c r="AR3059" i="95"/>
  <c r="AS3059" i="95" s="1"/>
  <c r="AR3060" i="95"/>
  <c r="AS3060" i="95" s="1"/>
  <c r="AR3061" i="95"/>
  <c r="AS3061" i="95" s="1"/>
  <c r="AR3062" i="95"/>
  <c r="AS3062" i="95" s="1"/>
  <c r="AR3063" i="95"/>
  <c r="AS3063" i="95" s="1"/>
  <c r="AR3064" i="95"/>
  <c r="AS3064" i="95" s="1"/>
  <c r="AR3065" i="95"/>
  <c r="AS3065" i="95" s="1"/>
  <c r="AR3066" i="95"/>
  <c r="AS3066" i="95" s="1"/>
  <c r="AR3067" i="95"/>
  <c r="AS3067" i="95" s="1"/>
  <c r="AR3068" i="95"/>
  <c r="AS3068" i="95" s="1"/>
  <c r="AR3069" i="95"/>
  <c r="AS3069" i="95" s="1"/>
  <c r="AR3070" i="95"/>
  <c r="AS3070" i="95" s="1"/>
  <c r="AR3071" i="95"/>
  <c r="AS3071" i="95" s="1"/>
  <c r="AR3072" i="95"/>
  <c r="AS3072" i="95" s="1"/>
  <c r="AR3073" i="95"/>
  <c r="AS3073" i="95" s="1"/>
  <c r="AR3074" i="95"/>
  <c r="AS3074" i="95" s="1"/>
  <c r="AR3075" i="95"/>
  <c r="AS3075" i="95" s="1"/>
  <c r="AR3076" i="95"/>
  <c r="AS3076" i="95" s="1"/>
  <c r="AR3077" i="95"/>
  <c r="AS3077" i="95" s="1"/>
  <c r="AR3078" i="95"/>
  <c r="AS3078" i="95" s="1"/>
  <c r="AR3079" i="95"/>
  <c r="AS3079" i="95" s="1"/>
  <c r="AR3080" i="95"/>
  <c r="AS3080" i="95" s="1"/>
  <c r="AR3081" i="95"/>
  <c r="AS3081" i="95" s="1"/>
  <c r="AR3082" i="95"/>
  <c r="AS3082" i="95" s="1"/>
  <c r="AR3083" i="95"/>
  <c r="AS3083" i="95" s="1"/>
  <c r="AR3084" i="95"/>
  <c r="AS3084" i="95" s="1"/>
  <c r="AR3085" i="95"/>
  <c r="AS3085" i="95" s="1"/>
  <c r="AR3086" i="95"/>
  <c r="AS3086" i="95" s="1"/>
  <c r="AR3087" i="95"/>
  <c r="AS3087" i="95" s="1"/>
  <c r="AR3088" i="95"/>
  <c r="AS3088" i="95" s="1"/>
  <c r="AR3089" i="95"/>
  <c r="AS3089" i="95" s="1"/>
  <c r="AR3090" i="95"/>
  <c r="AS3090" i="95" s="1"/>
  <c r="AR3091" i="95"/>
  <c r="AS3091" i="95" s="1"/>
  <c r="AR3092" i="95"/>
  <c r="AS3092" i="95" s="1"/>
  <c r="AR3093" i="95"/>
  <c r="AS3093" i="95" s="1"/>
  <c r="AR3094" i="95"/>
  <c r="AS3094" i="95" s="1"/>
  <c r="AR3095" i="95"/>
  <c r="AS3095" i="95" s="1"/>
  <c r="AR3096" i="95"/>
  <c r="AS3096" i="95" s="1"/>
  <c r="AR3097" i="95"/>
  <c r="AS3097" i="95" s="1"/>
  <c r="AR3098" i="95"/>
  <c r="AS3098" i="95" s="1"/>
  <c r="AR3099" i="95"/>
  <c r="AS3099" i="95" s="1"/>
  <c r="AR3100" i="95"/>
  <c r="AS3100" i="95" s="1"/>
  <c r="AR3101" i="95"/>
  <c r="AS3101" i="95" s="1"/>
  <c r="AR3102" i="95"/>
  <c r="AS3102" i="95" s="1"/>
  <c r="AR3103" i="95"/>
  <c r="AS3103" i="95" s="1"/>
  <c r="AR3104" i="95"/>
  <c r="AS3104" i="95" s="1"/>
  <c r="AR3105" i="95"/>
  <c r="AS3105" i="95" s="1"/>
  <c r="AR3106" i="95"/>
  <c r="AS3106" i="95" s="1"/>
  <c r="AR3107" i="95"/>
  <c r="AS3107" i="95" s="1"/>
  <c r="AR3108" i="95"/>
  <c r="AS3108" i="95" s="1"/>
  <c r="AR3109" i="95"/>
  <c r="AS3109" i="95" s="1"/>
  <c r="AR3110" i="95"/>
  <c r="AS3110" i="95" s="1"/>
  <c r="AR3111" i="95"/>
  <c r="AS3111" i="95" s="1"/>
  <c r="AR3112" i="95"/>
  <c r="AS3112" i="95" s="1"/>
  <c r="AR3113" i="95"/>
  <c r="AS3113" i="95" s="1"/>
  <c r="AR3114" i="95"/>
  <c r="AS3114" i="95" s="1"/>
  <c r="AR3115" i="95"/>
  <c r="AS3115" i="95" s="1"/>
  <c r="AR3116" i="95"/>
  <c r="AS3116" i="95" s="1"/>
  <c r="AR3117" i="95"/>
  <c r="AS3117" i="95" s="1"/>
  <c r="AR3118" i="95"/>
  <c r="AS3118" i="95" s="1"/>
  <c r="AR3119" i="95"/>
  <c r="AS3119" i="95" s="1"/>
  <c r="AR3120" i="95"/>
  <c r="AS3120" i="95" s="1"/>
  <c r="AR3121" i="95"/>
  <c r="AS3121" i="95" s="1"/>
  <c r="AR3122" i="95"/>
  <c r="AS3122" i="95" s="1"/>
  <c r="AR3123" i="95"/>
  <c r="AS3123" i="95" s="1"/>
  <c r="AR3124" i="95"/>
  <c r="AS3124" i="95" s="1"/>
  <c r="AR3125" i="95"/>
  <c r="AS3125" i="95" s="1"/>
  <c r="AR3126" i="95"/>
  <c r="AS3126" i="95" s="1"/>
  <c r="AR3127" i="95"/>
  <c r="AS3127" i="95" s="1"/>
  <c r="AR3128" i="95"/>
  <c r="AS3128" i="95" s="1"/>
  <c r="AR3129" i="95"/>
  <c r="AS3129" i="95" s="1"/>
  <c r="AR3130" i="95"/>
  <c r="AS3130" i="95" s="1"/>
  <c r="AR3131" i="95"/>
  <c r="AS3131" i="95" s="1"/>
  <c r="AR3132" i="95"/>
  <c r="AS3132" i="95" s="1"/>
  <c r="AR3133" i="95"/>
  <c r="AS3133" i="95" s="1"/>
  <c r="AR3134" i="95"/>
  <c r="AS3134" i="95" s="1"/>
  <c r="AR3135" i="95"/>
  <c r="AS3135" i="95" s="1"/>
  <c r="AR3136" i="95"/>
  <c r="AS3136" i="95" s="1"/>
  <c r="AR3137" i="95"/>
  <c r="AS3137" i="95" s="1"/>
  <c r="AR3138" i="95"/>
  <c r="AS3138" i="95" s="1"/>
  <c r="AR3139" i="95"/>
  <c r="AS3139" i="95" s="1"/>
  <c r="AR3140" i="95"/>
  <c r="AS3140" i="95" s="1"/>
  <c r="AR3141" i="95"/>
  <c r="AS3141" i="95" s="1"/>
  <c r="AR3142" i="95"/>
  <c r="AS3142" i="95" s="1"/>
  <c r="AR3143" i="95"/>
  <c r="AS3143" i="95" s="1"/>
  <c r="AR3144" i="95"/>
  <c r="AS3144" i="95" s="1"/>
  <c r="AR3145" i="95"/>
  <c r="AS3145" i="95" s="1"/>
  <c r="AR3146" i="95"/>
  <c r="AS3146" i="95" s="1"/>
  <c r="AR3147" i="95"/>
  <c r="AS3147" i="95" s="1"/>
  <c r="AR3148" i="95"/>
  <c r="AS3148" i="95" s="1"/>
  <c r="AR3149" i="95"/>
  <c r="AS3149" i="95" s="1"/>
  <c r="AR3150" i="95"/>
  <c r="AS3150" i="95" s="1"/>
  <c r="AR3151" i="95"/>
  <c r="AS3151" i="95" s="1"/>
  <c r="AR3152" i="95"/>
  <c r="AS3152" i="95" s="1"/>
  <c r="AR3153" i="95"/>
  <c r="AS3153" i="95" s="1"/>
  <c r="AR3154" i="95"/>
  <c r="AS3154" i="95" s="1"/>
  <c r="AR3155" i="95"/>
  <c r="AS3155" i="95" s="1"/>
  <c r="AR3156" i="95"/>
  <c r="AS3156" i="95" s="1"/>
  <c r="AR3157" i="95"/>
  <c r="AS3157" i="95" s="1"/>
  <c r="AR3158" i="95"/>
  <c r="AS3158" i="95" s="1"/>
  <c r="AR3159" i="95"/>
  <c r="AS3159" i="95" s="1"/>
  <c r="AR3160" i="95"/>
  <c r="AS3160" i="95" s="1"/>
  <c r="AR3161" i="95"/>
  <c r="AS3161" i="95" s="1"/>
  <c r="AR3162" i="95"/>
  <c r="AS3162" i="95" s="1"/>
  <c r="AR3163" i="95"/>
  <c r="AS3163" i="95" s="1"/>
  <c r="AR3164" i="95"/>
  <c r="AS3164" i="95" s="1"/>
  <c r="AR3165" i="95"/>
  <c r="AS3165" i="95" s="1"/>
  <c r="AR3166" i="95"/>
  <c r="AS3166" i="95" s="1"/>
  <c r="AR3167" i="95"/>
  <c r="AS3167" i="95" s="1"/>
  <c r="AR3168" i="95"/>
  <c r="AS3168" i="95" s="1"/>
  <c r="AR3169" i="95"/>
  <c r="AS3169" i="95" s="1"/>
  <c r="AR3170" i="95"/>
  <c r="AS3170" i="95" s="1"/>
  <c r="AR3171" i="95"/>
  <c r="AS3171" i="95" s="1"/>
  <c r="AR3172" i="95"/>
  <c r="AS3172" i="95" s="1"/>
  <c r="AR3173" i="95"/>
  <c r="AS3173" i="95" s="1"/>
  <c r="AR3174" i="95"/>
  <c r="AS3174" i="95" s="1"/>
  <c r="AR3175" i="95"/>
  <c r="AS3175" i="95" s="1"/>
  <c r="AR3176" i="95"/>
  <c r="AS3176" i="95" s="1"/>
  <c r="AR3177" i="95"/>
  <c r="AS3177" i="95" s="1"/>
  <c r="AR3178" i="95"/>
  <c r="AS3178" i="95" s="1"/>
  <c r="AR3179" i="95"/>
  <c r="AS3179" i="95" s="1"/>
  <c r="AR3180" i="95"/>
  <c r="AS3180" i="95" s="1"/>
  <c r="AR3181" i="95"/>
  <c r="AS3181" i="95" s="1"/>
  <c r="AR3182" i="95"/>
  <c r="AS3182" i="95" s="1"/>
  <c r="AR3183" i="95"/>
  <c r="AS3183" i="95" s="1"/>
  <c r="AR3184" i="95"/>
  <c r="AS3184" i="95" s="1"/>
  <c r="AR3185" i="95"/>
  <c r="AS3185" i="95" s="1"/>
  <c r="AR3186" i="95"/>
  <c r="AS3186" i="95" s="1"/>
  <c r="AR3187" i="95"/>
  <c r="AS3187" i="95" s="1"/>
  <c r="AR3188" i="95"/>
  <c r="AS3188" i="95" s="1"/>
  <c r="AR3189" i="95"/>
  <c r="AS3189" i="95" s="1"/>
  <c r="AR3190" i="95"/>
  <c r="AS3190" i="95" s="1"/>
  <c r="AR3191" i="95"/>
  <c r="AS3191" i="95" s="1"/>
  <c r="AR3192" i="95"/>
  <c r="AS3192" i="95" s="1"/>
  <c r="AR3193" i="95"/>
  <c r="AS3193" i="95" s="1"/>
  <c r="AR3194" i="95"/>
  <c r="AS3194" i="95" s="1"/>
  <c r="AR3195" i="95"/>
  <c r="AS3195" i="95" s="1"/>
  <c r="AR3196" i="95"/>
  <c r="AS3196" i="95" s="1"/>
  <c r="AR3197" i="95"/>
  <c r="AS3197" i="95" s="1"/>
  <c r="AR3198" i="95"/>
  <c r="AS3198" i="95" s="1"/>
  <c r="AR3199" i="95"/>
  <c r="AS3199" i="95" s="1"/>
  <c r="AR3200" i="95"/>
  <c r="AS3200" i="95" s="1"/>
  <c r="AR3201" i="95"/>
  <c r="AS3201" i="95" s="1"/>
  <c r="AR3202" i="95"/>
  <c r="AS3202" i="95" s="1"/>
  <c r="AR3203" i="95"/>
  <c r="AS3203" i="95" s="1"/>
  <c r="AR3204" i="95"/>
  <c r="AS3204" i="95" s="1"/>
  <c r="AR3205" i="95"/>
  <c r="AS3205" i="95" s="1"/>
  <c r="AR3206" i="95"/>
  <c r="AS3206" i="95" s="1"/>
  <c r="AR3207" i="95"/>
  <c r="AS3207" i="95" s="1"/>
  <c r="AR3208" i="95"/>
  <c r="AS3208" i="95" s="1"/>
  <c r="AR3209" i="95"/>
  <c r="AS3209" i="95" s="1"/>
  <c r="AR3210" i="95"/>
  <c r="AS3210" i="95" s="1"/>
  <c r="AR3211" i="95"/>
  <c r="AS3211" i="95" s="1"/>
  <c r="AR3212" i="95"/>
  <c r="AS3212" i="95" s="1"/>
  <c r="AR3213" i="95"/>
  <c r="AS3213" i="95" s="1"/>
  <c r="AR3214" i="95"/>
  <c r="AS3214" i="95" s="1"/>
  <c r="AR3215" i="95"/>
  <c r="AS3215" i="95" s="1"/>
  <c r="AR3216" i="95"/>
  <c r="AS3216" i="95" s="1"/>
  <c r="AR3217" i="95"/>
  <c r="AS3217" i="95" s="1"/>
  <c r="AR3218" i="95"/>
  <c r="AS3218" i="95" s="1"/>
  <c r="AR3219" i="95"/>
  <c r="AS3219" i="95" s="1"/>
  <c r="AR3220" i="95"/>
  <c r="AS3220" i="95" s="1"/>
  <c r="AR3221" i="95"/>
  <c r="AS3221" i="95" s="1"/>
  <c r="AR3222" i="95"/>
  <c r="AS3222" i="95" s="1"/>
  <c r="AR3223" i="95"/>
  <c r="AS3223" i="95" s="1"/>
  <c r="AR3224" i="95"/>
  <c r="AS3224" i="95" s="1"/>
  <c r="AR3225" i="95"/>
  <c r="AS3225" i="95" s="1"/>
  <c r="AR3226" i="95"/>
  <c r="AS3226" i="95" s="1"/>
  <c r="AR3227" i="95"/>
  <c r="AS3227" i="95" s="1"/>
  <c r="AR3228" i="95"/>
  <c r="AS3228" i="95" s="1"/>
  <c r="AR3229" i="95"/>
  <c r="AS3229" i="95" s="1"/>
  <c r="AR3230" i="95"/>
  <c r="AS3230" i="95" s="1"/>
  <c r="AR3231" i="95"/>
  <c r="AS3231" i="95" s="1"/>
  <c r="AR3232" i="95"/>
  <c r="AS3232" i="95" s="1"/>
  <c r="AR3233" i="95"/>
  <c r="AS3233" i="95" s="1"/>
  <c r="AR3234" i="95"/>
  <c r="AS3234" i="95" s="1"/>
  <c r="AR3235" i="95"/>
  <c r="AS3235" i="95" s="1"/>
  <c r="AR3236" i="95"/>
  <c r="AS3236" i="95" s="1"/>
  <c r="AR3237" i="95"/>
  <c r="AS3237" i="95" s="1"/>
  <c r="AR3238" i="95"/>
  <c r="AS3238" i="95" s="1"/>
  <c r="AR3239" i="95"/>
  <c r="AS3239" i="95" s="1"/>
  <c r="AR3240" i="95"/>
  <c r="AS3240" i="95" s="1"/>
  <c r="AR3241" i="95"/>
  <c r="AS3241" i="95" s="1"/>
  <c r="AR3242" i="95"/>
  <c r="AS3242" i="95" s="1"/>
  <c r="AR3243" i="95"/>
  <c r="AS3243" i="95" s="1"/>
  <c r="AR3244" i="95"/>
  <c r="AS3244" i="95" s="1"/>
  <c r="AR3245" i="95"/>
  <c r="AS3245" i="95" s="1"/>
  <c r="AR3246" i="95"/>
  <c r="AS3246" i="95" s="1"/>
  <c r="AR3247" i="95"/>
  <c r="AS3247" i="95" s="1"/>
  <c r="AR3248" i="95"/>
  <c r="AS3248" i="95" s="1"/>
  <c r="AR3249" i="95"/>
  <c r="AS3249" i="95" s="1"/>
  <c r="AR3250" i="95"/>
  <c r="AS3250" i="95" s="1"/>
  <c r="AR3251" i="95"/>
  <c r="AS3251" i="95" s="1"/>
  <c r="AR3252" i="95"/>
  <c r="AS3252" i="95" s="1"/>
  <c r="AR3253" i="95"/>
  <c r="AS3253" i="95" s="1"/>
  <c r="AR3254" i="95"/>
  <c r="AS3254" i="95" s="1"/>
  <c r="AR3255" i="95"/>
  <c r="AS3255" i="95" s="1"/>
  <c r="AR3256" i="95"/>
  <c r="AS3256" i="95" s="1"/>
  <c r="AR3257" i="95"/>
  <c r="AS3257" i="95" s="1"/>
  <c r="AR3258" i="95"/>
  <c r="AS3258" i="95" s="1"/>
  <c r="AR3259" i="95"/>
  <c r="AS3259" i="95" s="1"/>
  <c r="AR3260" i="95"/>
  <c r="AS3260" i="95" s="1"/>
  <c r="AR3261" i="95"/>
  <c r="AS3261" i="95" s="1"/>
  <c r="AR3262" i="95"/>
  <c r="AS3262" i="95" s="1"/>
  <c r="AR3263" i="95"/>
  <c r="AS3263" i="95" s="1"/>
  <c r="AR3264" i="95"/>
  <c r="AS3264" i="95" s="1"/>
  <c r="AR3265" i="95"/>
  <c r="AS3265" i="95" s="1"/>
  <c r="AR3266" i="95"/>
  <c r="AS3266" i="95" s="1"/>
  <c r="AR3267" i="95"/>
  <c r="AS3267" i="95" s="1"/>
  <c r="AR3268" i="95"/>
  <c r="AS3268" i="95" s="1"/>
  <c r="AR3269" i="95"/>
  <c r="AS3269" i="95" s="1"/>
  <c r="AR3270" i="95"/>
  <c r="AS3270" i="95" s="1"/>
  <c r="AR3271" i="95"/>
  <c r="AS3271" i="95" s="1"/>
  <c r="AR3272" i="95"/>
  <c r="AS3272" i="95" s="1"/>
  <c r="AR3273" i="95"/>
  <c r="AS3273" i="95" s="1"/>
  <c r="AR3274" i="95"/>
  <c r="AS3274" i="95" s="1"/>
  <c r="AR3275" i="95"/>
  <c r="AS3275" i="95" s="1"/>
  <c r="AR3276" i="95"/>
  <c r="AS3276" i="95" s="1"/>
  <c r="AR3277" i="95"/>
  <c r="AS3277" i="95" s="1"/>
  <c r="AR3278" i="95"/>
  <c r="AS3278" i="95" s="1"/>
  <c r="AR3279" i="95"/>
  <c r="AS3279" i="95" s="1"/>
  <c r="AR3280" i="95"/>
  <c r="AS3280" i="95" s="1"/>
  <c r="AR3281" i="95"/>
  <c r="AS3281" i="95" s="1"/>
  <c r="AR3282" i="95"/>
  <c r="AS3282" i="95" s="1"/>
  <c r="AR3283" i="95"/>
  <c r="AS3283" i="95" s="1"/>
  <c r="AR3284" i="95"/>
  <c r="AS3284" i="95" s="1"/>
  <c r="AR3285" i="95"/>
  <c r="AS3285" i="95" s="1"/>
  <c r="AR3286" i="95"/>
  <c r="AS3286" i="95" s="1"/>
  <c r="AR3287" i="95"/>
  <c r="AS3287" i="95" s="1"/>
  <c r="AR3288" i="95"/>
  <c r="AS3288" i="95" s="1"/>
  <c r="AR3289" i="95"/>
  <c r="AS3289" i="95" s="1"/>
  <c r="AR3290" i="95"/>
  <c r="AS3290" i="95" s="1"/>
  <c r="AR3291" i="95"/>
  <c r="AS3291" i="95" s="1"/>
  <c r="AR3292" i="95"/>
  <c r="AS3292" i="95" s="1"/>
  <c r="AR3293" i="95"/>
  <c r="AS3293" i="95" s="1"/>
  <c r="AR3294" i="95"/>
  <c r="AS3294" i="95" s="1"/>
  <c r="AR3295" i="95"/>
  <c r="AS3295" i="95" s="1"/>
  <c r="AR3296" i="95"/>
  <c r="AS3296" i="95" s="1"/>
  <c r="AR3297" i="95"/>
  <c r="AS3297" i="95" s="1"/>
  <c r="AR3298" i="95"/>
  <c r="AS3298" i="95" s="1"/>
  <c r="AR3299" i="95"/>
  <c r="AS3299" i="95" s="1"/>
  <c r="AR3300" i="95"/>
  <c r="AS3300" i="95" s="1"/>
  <c r="AR3301" i="95"/>
  <c r="AS3301" i="95" s="1"/>
  <c r="AR3302" i="95"/>
  <c r="AS3302" i="95" s="1"/>
  <c r="AR3303" i="95"/>
  <c r="AS3303" i="95" s="1"/>
  <c r="AR3304" i="95"/>
  <c r="AS3304" i="95" s="1"/>
  <c r="AR3305" i="95"/>
  <c r="AS3305" i="95" s="1"/>
  <c r="AR3306" i="95"/>
  <c r="AS3306" i="95" s="1"/>
  <c r="AR3307" i="95"/>
  <c r="AS3307" i="95" s="1"/>
  <c r="AR3308" i="95"/>
  <c r="AS3308" i="95" s="1"/>
  <c r="AR3309" i="95"/>
  <c r="AS3309" i="95" s="1"/>
  <c r="AR3310" i="95"/>
  <c r="AS3310" i="95" s="1"/>
  <c r="AR3311" i="95"/>
  <c r="AS3311" i="95" s="1"/>
  <c r="AR3312" i="95"/>
  <c r="AS3312" i="95" s="1"/>
  <c r="AR3313" i="95"/>
  <c r="AS3313" i="95" s="1"/>
  <c r="AR3314" i="95"/>
  <c r="AS3314" i="95" s="1"/>
  <c r="AR3315" i="95"/>
  <c r="AS3315" i="95" s="1"/>
  <c r="AR3316" i="95"/>
  <c r="AS3316" i="95" s="1"/>
  <c r="AR3317" i="95"/>
  <c r="AS3317" i="95" s="1"/>
  <c r="AR3318" i="95"/>
  <c r="AS3318" i="95" s="1"/>
  <c r="AR3319" i="95"/>
  <c r="AS3319" i="95" s="1"/>
  <c r="AR3320" i="95"/>
  <c r="AS3320" i="95" s="1"/>
  <c r="AR3321" i="95"/>
  <c r="AS3321" i="95" s="1"/>
  <c r="AR3322" i="95"/>
  <c r="AS3322" i="95" s="1"/>
  <c r="AR3323" i="95"/>
  <c r="AS3323" i="95" s="1"/>
  <c r="AR3324" i="95"/>
  <c r="AS3324" i="95" s="1"/>
  <c r="AR3325" i="95"/>
  <c r="AS3325" i="95" s="1"/>
  <c r="AR3326" i="95"/>
  <c r="AS3326" i="95" s="1"/>
  <c r="AR3327" i="95"/>
  <c r="AS3327" i="95" s="1"/>
  <c r="AR3328" i="95"/>
  <c r="AS3328" i="95" s="1"/>
  <c r="AR3329" i="95"/>
  <c r="AS3329" i="95" s="1"/>
  <c r="AR3330" i="95"/>
  <c r="AS3330" i="95" s="1"/>
  <c r="AR3331" i="95"/>
  <c r="AS3331" i="95" s="1"/>
  <c r="AR3332" i="95"/>
  <c r="AS3332" i="95" s="1"/>
  <c r="AR3333" i="95"/>
  <c r="AS3333" i="95" s="1"/>
  <c r="AR3334" i="95"/>
  <c r="AS3334" i="95" s="1"/>
  <c r="AR3335" i="95"/>
  <c r="AR3336" i="95"/>
  <c r="AS3336" i="95" s="1"/>
  <c r="AR3337" i="95"/>
  <c r="AS3337" i="95" s="1"/>
  <c r="AR3338" i="95"/>
  <c r="AS3338" i="95" s="1"/>
  <c r="AR3339" i="95"/>
  <c r="AS3339" i="95" s="1"/>
  <c r="AR3340" i="95"/>
  <c r="AS3340" i="95" s="1"/>
  <c r="AR3341" i="95"/>
  <c r="AS3341" i="95" s="1"/>
  <c r="AR3342" i="95"/>
  <c r="AS3342" i="95" s="1"/>
  <c r="AR3343" i="95"/>
  <c r="AS3343" i="95" s="1"/>
  <c r="AR3344" i="95"/>
  <c r="AS3344" i="95" s="1"/>
  <c r="AR3345" i="95"/>
  <c r="AS3345" i="95" s="1"/>
  <c r="AR3346" i="95"/>
  <c r="AS3346" i="95" s="1"/>
  <c r="AR3347" i="95"/>
  <c r="AS3347" i="95" s="1"/>
  <c r="AR3348" i="95"/>
  <c r="AS3348" i="95" s="1"/>
  <c r="AR3349" i="95"/>
  <c r="AS3349" i="95" s="1"/>
  <c r="AR3350" i="95"/>
  <c r="AS3350" i="95" s="1"/>
  <c r="AR3351" i="95"/>
  <c r="AS3351" i="95" s="1"/>
  <c r="AR3352" i="95"/>
  <c r="AS3352" i="95" s="1"/>
  <c r="AR3353" i="95"/>
  <c r="AS3353" i="95" s="1"/>
  <c r="AR3354" i="95"/>
  <c r="AS3354" i="95" s="1"/>
  <c r="AR3355" i="95"/>
  <c r="AS3355" i="95" s="1"/>
  <c r="AR3356" i="95"/>
  <c r="AS3356" i="95" s="1"/>
  <c r="AR3357" i="95"/>
  <c r="AS3357" i="95" s="1"/>
  <c r="AR3358" i="95"/>
  <c r="AS3358" i="95" s="1"/>
  <c r="AR3359" i="95"/>
  <c r="AS3359" i="95" s="1"/>
  <c r="AR3360" i="95"/>
  <c r="AS3360" i="95" s="1"/>
  <c r="AR3361" i="95"/>
  <c r="AS3361" i="95" s="1"/>
  <c r="AR3362" i="95"/>
  <c r="AS3362" i="95" s="1"/>
  <c r="AR3363" i="95"/>
  <c r="AS3363" i="95" s="1"/>
  <c r="AR3364" i="95"/>
  <c r="AS3364" i="95" s="1"/>
  <c r="AR3365" i="95"/>
  <c r="AS3365" i="95" s="1"/>
  <c r="AR3366" i="95"/>
  <c r="AS3366" i="95" s="1"/>
  <c r="AR3367" i="95"/>
  <c r="AS3367" i="95" s="1"/>
  <c r="AR3368" i="95"/>
  <c r="AS3368" i="95" s="1"/>
  <c r="AR3369" i="95"/>
  <c r="AS3369" i="95" s="1"/>
  <c r="AR3370" i="95"/>
  <c r="AS3370" i="95" s="1"/>
  <c r="AR3371" i="95"/>
  <c r="AS3371" i="95" s="1"/>
  <c r="AR3372" i="95"/>
  <c r="AS3372" i="95" s="1"/>
  <c r="AR3373" i="95"/>
  <c r="AS3373" i="95" s="1"/>
  <c r="AR3374" i="95"/>
  <c r="AS3374" i="95" s="1"/>
  <c r="AR3375" i="95"/>
  <c r="AS3375" i="95" s="1"/>
  <c r="AR3376" i="95"/>
  <c r="AS3376" i="95" s="1"/>
  <c r="AR3377" i="95"/>
  <c r="AS3377" i="95" s="1"/>
  <c r="AR3378" i="95"/>
  <c r="AS3378" i="95" s="1"/>
  <c r="AR3379" i="95"/>
  <c r="AS3379" i="95" s="1"/>
  <c r="AR3380" i="95"/>
  <c r="AS3380" i="95" s="1"/>
  <c r="AR3381" i="95"/>
  <c r="AS3381" i="95" s="1"/>
  <c r="AR3382" i="95"/>
  <c r="AS3382" i="95" s="1"/>
  <c r="AR3383" i="95"/>
  <c r="AS3383" i="95" s="1"/>
  <c r="AR3384" i="95"/>
  <c r="AS3384" i="95" s="1"/>
  <c r="AR3385" i="95"/>
  <c r="AS3385" i="95" s="1"/>
  <c r="AR3386" i="95"/>
  <c r="AS3386" i="95" s="1"/>
  <c r="AR3387" i="95"/>
  <c r="AS3387" i="95" s="1"/>
  <c r="AR3388" i="95"/>
  <c r="AS3388" i="95" s="1"/>
  <c r="AR3389" i="95"/>
  <c r="AS3389" i="95" s="1"/>
  <c r="AR3390" i="95"/>
  <c r="AS3390" i="95" s="1"/>
  <c r="AR3391" i="95"/>
  <c r="AS3391" i="95" s="1"/>
  <c r="AR3392" i="95"/>
  <c r="AS3392" i="95" s="1"/>
  <c r="AR3393" i="95"/>
  <c r="AS3393" i="95" s="1"/>
  <c r="AR3394" i="95"/>
  <c r="AS3394" i="95" s="1"/>
  <c r="AR3395" i="95"/>
  <c r="AS3395" i="95" s="1"/>
  <c r="AR3396" i="95"/>
  <c r="AS3396" i="95" s="1"/>
  <c r="AR3397" i="95"/>
  <c r="AS3397" i="95" s="1"/>
  <c r="AR3398" i="95"/>
  <c r="AS3398" i="95" s="1"/>
  <c r="AR3399" i="95"/>
  <c r="AS3399" i="95" s="1"/>
  <c r="AR3400" i="95"/>
  <c r="AS3400" i="95" s="1"/>
  <c r="AR3401" i="95"/>
  <c r="AS3401" i="95" s="1"/>
  <c r="AR3402" i="95"/>
  <c r="AS3402" i="95" s="1"/>
  <c r="AR3403" i="95"/>
  <c r="AS3403" i="95" s="1"/>
  <c r="AR3404" i="95"/>
  <c r="AS3404" i="95" s="1"/>
  <c r="AR3405" i="95"/>
  <c r="AS3405" i="95" s="1"/>
  <c r="AR3406" i="95"/>
  <c r="AS3406" i="95" s="1"/>
  <c r="AR3407" i="95"/>
  <c r="AS3407" i="95" s="1"/>
  <c r="AR3408" i="95"/>
  <c r="AS3408" i="95" s="1"/>
  <c r="AR3409" i="95"/>
  <c r="AS3409" i="95" s="1"/>
  <c r="AR3410" i="95"/>
  <c r="AS3410" i="95" s="1"/>
  <c r="AR3411" i="95"/>
  <c r="AS3411" i="95" s="1"/>
  <c r="AR3412" i="95"/>
  <c r="AS3412" i="95" s="1"/>
  <c r="AR3413" i="95"/>
  <c r="AS3413" i="95" s="1"/>
  <c r="AR3414" i="95"/>
  <c r="AS3414" i="95" s="1"/>
  <c r="AR3415" i="95"/>
  <c r="AS3415" i="95" s="1"/>
  <c r="AR3416" i="95"/>
  <c r="AS3416" i="95" s="1"/>
  <c r="AR3417" i="95"/>
  <c r="AS3417" i="95" s="1"/>
  <c r="AR3418" i="95"/>
  <c r="AS3418" i="95" s="1"/>
  <c r="AR3419" i="95"/>
  <c r="AS3419" i="95" s="1"/>
  <c r="AR3420" i="95"/>
  <c r="AS3420" i="95" s="1"/>
  <c r="AR3421" i="95"/>
  <c r="AS3421" i="95" s="1"/>
  <c r="AR3422" i="95"/>
  <c r="AS3422" i="95" s="1"/>
  <c r="AR3423" i="95"/>
  <c r="AS3423" i="95" s="1"/>
  <c r="AR3424" i="95"/>
  <c r="AS3424" i="95" s="1"/>
  <c r="AR3425" i="95"/>
  <c r="AS3425" i="95" s="1"/>
  <c r="AR3426" i="95"/>
  <c r="AS3426" i="95" s="1"/>
  <c r="AR3427" i="95"/>
  <c r="AS3427" i="95" s="1"/>
  <c r="AR3428" i="95"/>
  <c r="AS3428" i="95" s="1"/>
  <c r="AR3429" i="95"/>
  <c r="AS3429" i="95" s="1"/>
  <c r="AR3430" i="95"/>
  <c r="AS3430" i="95" s="1"/>
  <c r="AR3431" i="95"/>
  <c r="AS3431" i="95" s="1"/>
  <c r="AR3432" i="95"/>
  <c r="AS3432" i="95" s="1"/>
  <c r="AR3433" i="95"/>
  <c r="AS3433" i="95" s="1"/>
  <c r="AR3434" i="95"/>
  <c r="AS3434" i="95" s="1"/>
  <c r="AR3435" i="95"/>
  <c r="AS3435" i="95" s="1"/>
  <c r="AR3436" i="95"/>
  <c r="AS3436" i="95" s="1"/>
  <c r="AR3437" i="95"/>
  <c r="AS3437" i="95" s="1"/>
  <c r="AR3438" i="95"/>
  <c r="AS3438" i="95" s="1"/>
  <c r="AR3439" i="95"/>
  <c r="AS3439" i="95" s="1"/>
  <c r="AR3440" i="95"/>
  <c r="AS3440" i="95" s="1"/>
  <c r="AR3441" i="95"/>
  <c r="AS3441" i="95" s="1"/>
  <c r="AR3442" i="95"/>
  <c r="AS3442" i="95" s="1"/>
  <c r="AR3443" i="95"/>
  <c r="AS3443" i="95" s="1"/>
  <c r="AR3444" i="95"/>
  <c r="AS3444" i="95" s="1"/>
  <c r="AR3445" i="95"/>
  <c r="AS3445" i="95" s="1"/>
  <c r="AR3446" i="95"/>
  <c r="AS3446" i="95" s="1"/>
  <c r="AR3447" i="95"/>
  <c r="AS3447" i="95" s="1"/>
  <c r="AR3448" i="95"/>
  <c r="AS3448" i="95" s="1"/>
  <c r="AR3449" i="95"/>
  <c r="AS3449" i="95" s="1"/>
  <c r="AR3450" i="95"/>
  <c r="AS3450" i="95" s="1"/>
  <c r="AR3451" i="95"/>
  <c r="AS3451" i="95" s="1"/>
  <c r="AR3452" i="95"/>
  <c r="AS3452" i="95" s="1"/>
  <c r="AR3453" i="95"/>
  <c r="AS3453" i="95" s="1"/>
  <c r="AR3454" i="95"/>
  <c r="AS3454" i="95" s="1"/>
  <c r="AR3455" i="95"/>
  <c r="AS3455" i="95" s="1"/>
  <c r="AR3456" i="95"/>
  <c r="AS3456" i="95" s="1"/>
  <c r="AR3457" i="95"/>
  <c r="AS3457" i="95" s="1"/>
  <c r="AR3458" i="95"/>
  <c r="AS3458" i="95" s="1"/>
  <c r="AR3459" i="95"/>
  <c r="AS3459" i="95" s="1"/>
  <c r="AR3460" i="95"/>
  <c r="AS3460" i="95" s="1"/>
  <c r="AR3461" i="95"/>
  <c r="AS3461" i="95" s="1"/>
  <c r="AR3462" i="95"/>
  <c r="AS3462" i="95" s="1"/>
  <c r="AR3463" i="95"/>
  <c r="AS3463" i="95" s="1"/>
  <c r="AR3464" i="95"/>
  <c r="AS3464" i="95" s="1"/>
  <c r="AR3465" i="95"/>
  <c r="AS3465" i="95" s="1"/>
  <c r="AR3466" i="95"/>
  <c r="AS3466" i="95" s="1"/>
  <c r="AR3467" i="95"/>
  <c r="AS3467" i="95" s="1"/>
  <c r="AR3468" i="95"/>
  <c r="AS3468" i="95" s="1"/>
  <c r="AR3469" i="95"/>
  <c r="AS3469" i="95" s="1"/>
  <c r="AR3470" i="95"/>
  <c r="AS3470" i="95" s="1"/>
  <c r="AR3471" i="95"/>
  <c r="AS3471" i="95" s="1"/>
  <c r="AR3472" i="95"/>
  <c r="AS3472" i="95" s="1"/>
  <c r="AR3473" i="95"/>
  <c r="AS3473" i="95" s="1"/>
  <c r="AR3474" i="95"/>
  <c r="AS3474" i="95" s="1"/>
  <c r="AR3475" i="95"/>
  <c r="AS3475" i="95" s="1"/>
  <c r="AR3476" i="95"/>
  <c r="AS3476" i="95" s="1"/>
  <c r="AR3477" i="95"/>
  <c r="AS3477" i="95" s="1"/>
  <c r="AR3478" i="95"/>
  <c r="AS3478" i="95" s="1"/>
  <c r="AR3479" i="95"/>
  <c r="AS3479" i="95" s="1"/>
  <c r="AR3480" i="95"/>
  <c r="AS3480" i="95" s="1"/>
  <c r="AR3481" i="95"/>
  <c r="AS3481" i="95" s="1"/>
  <c r="AR3482" i="95"/>
  <c r="AS3482" i="95" s="1"/>
  <c r="AR3483" i="95"/>
  <c r="AS3483" i="95" s="1"/>
  <c r="AR3484" i="95"/>
  <c r="AS3484" i="95" s="1"/>
  <c r="AR3485" i="95"/>
  <c r="AS3485" i="95" s="1"/>
  <c r="AR3486" i="95"/>
  <c r="AR3487" i="95"/>
  <c r="AS3487" i="95" s="1"/>
  <c r="AR3488" i="95"/>
  <c r="AS3488" i="95" s="1"/>
  <c r="AR3489" i="95"/>
  <c r="AS3489" i="95" s="1"/>
  <c r="AR3490" i="95"/>
  <c r="AS3490" i="95" s="1"/>
  <c r="AR3491" i="95"/>
  <c r="AS3491" i="95" s="1"/>
  <c r="AR3492" i="95"/>
  <c r="AS3492" i="95" s="1"/>
  <c r="AR3493" i="95"/>
  <c r="AS3493" i="95" s="1"/>
  <c r="AR3494" i="95"/>
  <c r="AS3494" i="95" s="1"/>
  <c r="AR3495" i="95"/>
  <c r="AS3495" i="95" s="1"/>
  <c r="AR3496" i="95"/>
  <c r="AS3496" i="95" s="1"/>
  <c r="AR3497" i="95"/>
  <c r="AS3497" i="95" s="1"/>
  <c r="AR3498" i="95"/>
  <c r="AS3498" i="95" s="1"/>
  <c r="AR3499" i="95"/>
  <c r="AS3499" i="95" s="1"/>
  <c r="AR3500" i="95"/>
  <c r="AS3500" i="95" s="1"/>
  <c r="AR3501" i="95"/>
  <c r="AS3501" i="95" s="1"/>
  <c r="AR3502" i="95"/>
  <c r="AS3502" i="95" s="1"/>
  <c r="AR3503" i="95"/>
  <c r="AS3503" i="95" s="1"/>
  <c r="AR3504" i="95"/>
  <c r="AS3504" i="95" s="1"/>
  <c r="AR3505" i="95"/>
  <c r="AS3505" i="95" s="1"/>
  <c r="AR3506" i="95"/>
  <c r="AS3506" i="95" s="1"/>
  <c r="AR3507" i="95"/>
  <c r="AS3507" i="95" s="1"/>
  <c r="AR3508" i="95"/>
  <c r="AS3508" i="95" s="1"/>
  <c r="AR3509" i="95"/>
  <c r="AS3509" i="95" s="1"/>
  <c r="AR3510" i="95"/>
  <c r="AS3510" i="95" s="1"/>
  <c r="AR3511" i="95"/>
  <c r="AS3511" i="95" s="1"/>
  <c r="AR3512" i="95"/>
  <c r="AS3512" i="95" s="1"/>
  <c r="AR3513" i="95"/>
  <c r="AS3513" i="95" s="1"/>
  <c r="AR3514" i="95"/>
  <c r="AS3514" i="95" s="1"/>
  <c r="AR3515" i="95"/>
  <c r="AS3515" i="95" s="1"/>
  <c r="AR3516" i="95"/>
  <c r="AS3516" i="95" s="1"/>
  <c r="AR3517" i="95"/>
  <c r="AS3517" i="95" s="1"/>
  <c r="AR3518" i="95"/>
  <c r="AS3518" i="95" s="1"/>
  <c r="AR3519" i="95"/>
  <c r="AS3519" i="95" s="1"/>
  <c r="AR3520" i="95"/>
  <c r="AS3520" i="95" s="1"/>
  <c r="AR3521" i="95"/>
  <c r="AS3521" i="95" s="1"/>
  <c r="AR3522" i="95"/>
  <c r="AS3522" i="95" s="1"/>
  <c r="AR3523" i="95"/>
  <c r="AS3523" i="95" s="1"/>
  <c r="AR3524" i="95"/>
  <c r="AS3524" i="95" s="1"/>
  <c r="AR3525" i="95"/>
  <c r="AS3525" i="95" s="1"/>
  <c r="AR3526" i="95"/>
  <c r="AS3526" i="95" s="1"/>
  <c r="AR3527" i="95"/>
  <c r="AS3527" i="95" s="1"/>
  <c r="AR3528" i="95"/>
  <c r="AS3528" i="95" s="1"/>
  <c r="AR3529" i="95"/>
  <c r="AS3529" i="95" s="1"/>
  <c r="AR3530" i="95"/>
  <c r="AS3530" i="95" s="1"/>
  <c r="AR3531" i="95"/>
  <c r="AS3531" i="95" s="1"/>
  <c r="AR3532" i="95"/>
  <c r="AS3532" i="95" s="1"/>
  <c r="AR3533" i="95"/>
  <c r="AS3533" i="95" s="1"/>
  <c r="AR3534" i="95"/>
  <c r="AS3534" i="95" s="1"/>
  <c r="AR3535" i="95"/>
  <c r="AS3535" i="95" s="1"/>
  <c r="AR3536" i="95"/>
  <c r="AS3536" i="95" s="1"/>
  <c r="AR3537" i="95"/>
  <c r="AS3537" i="95" s="1"/>
  <c r="AR3538" i="95"/>
  <c r="AS3538" i="95" s="1"/>
  <c r="AR3539" i="95"/>
  <c r="AS3539" i="95" s="1"/>
  <c r="AR3540" i="95"/>
  <c r="AS3540" i="95" s="1"/>
  <c r="AR3541" i="95"/>
  <c r="AS3541" i="95" s="1"/>
  <c r="AR3542" i="95"/>
  <c r="AS3542" i="95" s="1"/>
  <c r="AR3543" i="95"/>
  <c r="AS3543" i="95" s="1"/>
  <c r="AR3544" i="95"/>
  <c r="AS3544" i="95" s="1"/>
  <c r="AR3545" i="95"/>
  <c r="AS3545" i="95" s="1"/>
  <c r="AR3546" i="95"/>
  <c r="AS3546" i="95" s="1"/>
  <c r="AR3547" i="95"/>
  <c r="AS3547" i="95" s="1"/>
  <c r="AR3548" i="95"/>
  <c r="AS3548" i="95" s="1"/>
  <c r="AR3549" i="95"/>
  <c r="AS3549" i="95" s="1"/>
  <c r="AR3550" i="95"/>
  <c r="AS3550" i="95" s="1"/>
  <c r="AR3551" i="95"/>
  <c r="AS3551" i="95" s="1"/>
  <c r="AR3552" i="95"/>
  <c r="AS3552" i="95" s="1"/>
  <c r="AR3553" i="95"/>
  <c r="AS3553" i="95" s="1"/>
  <c r="AR3554" i="95"/>
  <c r="AS3554" i="95" s="1"/>
  <c r="AR3555" i="95"/>
  <c r="AS3555" i="95" s="1"/>
  <c r="AR3556" i="95"/>
  <c r="AS3556" i="95" s="1"/>
  <c r="AR3557" i="95"/>
  <c r="AS3557" i="95" s="1"/>
  <c r="AR3558" i="95"/>
  <c r="AS3558" i="95" s="1"/>
  <c r="AR3559" i="95"/>
  <c r="AS3559" i="95" s="1"/>
  <c r="AR3560" i="95"/>
  <c r="AS3560" i="95" s="1"/>
  <c r="AR3561" i="95"/>
  <c r="AS3561" i="95" s="1"/>
  <c r="AR3562" i="95"/>
  <c r="AS3562" i="95" s="1"/>
  <c r="AR3563" i="95"/>
  <c r="AS3563" i="95" s="1"/>
  <c r="AR3564" i="95"/>
  <c r="AS3564" i="95" s="1"/>
  <c r="AR3565" i="95"/>
  <c r="AS3565" i="95" s="1"/>
  <c r="AR3566" i="95"/>
  <c r="AS3566" i="95" s="1"/>
  <c r="AR3567" i="95"/>
  <c r="AS3567" i="95" s="1"/>
  <c r="AR3568" i="95"/>
  <c r="AS3568" i="95" s="1"/>
  <c r="AR3569" i="95"/>
  <c r="AS3569" i="95" s="1"/>
  <c r="AR3570" i="95"/>
  <c r="AS3570" i="95" s="1"/>
  <c r="AR3571" i="95"/>
  <c r="AS3571" i="95" s="1"/>
  <c r="AR3572" i="95"/>
  <c r="AS3572" i="95" s="1"/>
  <c r="AR3573" i="95"/>
  <c r="AS3573" i="95" s="1"/>
  <c r="AR3574" i="95"/>
  <c r="AS3574" i="95" s="1"/>
  <c r="AR3575" i="95"/>
  <c r="AS3575" i="95" s="1"/>
  <c r="AR3576" i="95"/>
  <c r="AS3576" i="95" s="1"/>
  <c r="AR3577" i="95"/>
  <c r="AS3577" i="95" s="1"/>
  <c r="AR3578" i="95"/>
  <c r="AS3578" i="95" s="1"/>
  <c r="AR3579" i="95"/>
  <c r="AS3579" i="95" s="1"/>
  <c r="AR3580" i="95"/>
  <c r="AS3580" i="95" s="1"/>
  <c r="AR3581" i="95"/>
  <c r="AS3581" i="95" s="1"/>
  <c r="AR3582" i="95"/>
  <c r="AS3582" i="95" s="1"/>
  <c r="AR3583" i="95"/>
  <c r="AS3583" i="95" s="1"/>
  <c r="AR3584" i="95"/>
  <c r="AS3584" i="95" s="1"/>
  <c r="AR3585" i="95"/>
  <c r="AS3585" i="95" s="1"/>
  <c r="AR3586" i="95"/>
  <c r="AS3586" i="95" s="1"/>
  <c r="AR3587" i="95"/>
  <c r="AS3587" i="95" s="1"/>
  <c r="AR3588" i="95"/>
  <c r="AS3588" i="95" s="1"/>
  <c r="AR3589" i="95"/>
  <c r="AS3589" i="95" s="1"/>
  <c r="AR3590" i="95"/>
  <c r="AS3590" i="95" s="1"/>
  <c r="AR3591" i="95"/>
  <c r="AS3591" i="95" s="1"/>
  <c r="AR3592" i="95"/>
  <c r="AS3592" i="95" s="1"/>
  <c r="AR3593" i="95"/>
  <c r="AS3593" i="95" s="1"/>
  <c r="AR3594" i="95"/>
  <c r="AS3594" i="95" s="1"/>
  <c r="AR3595" i="95"/>
  <c r="AS3595" i="95" s="1"/>
  <c r="AR3596" i="95"/>
  <c r="AS3596" i="95" s="1"/>
  <c r="AR3597" i="95"/>
  <c r="AS3597" i="95" s="1"/>
  <c r="AR3598" i="95"/>
  <c r="AS3598" i="95" s="1"/>
  <c r="AR3599" i="95"/>
  <c r="AS3599" i="95" s="1"/>
  <c r="AR3600" i="95"/>
  <c r="AS3600" i="95" s="1"/>
  <c r="AR3601" i="95"/>
  <c r="AS3601" i="95" s="1"/>
  <c r="AR3602" i="95"/>
  <c r="AS3602" i="95" s="1"/>
  <c r="AR3603" i="95"/>
  <c r="AS3603" i="95" s="1"/>
  <c r="AR3604" i="95"/>
  <c r="AS3604" i="95" s="1"/>
  <c r="AR3605" i="95"/>
  <c r="AS3605" i="95" s="1"/>
  <c r="AR3606" i="95"/>
  <c r="AS3606" i="95" s="1"/>
  <c r="AR3607" i="95"/>
  <c r="AS3607" i="95" s="1"/>
  <c r="AR3608" i="95"/>
  <c r="AS3608" i="95" s="1"/>
  <c r="AR3609" i="95"/>
  <c r="AS3609" i="95" s="1"/>
  <c r="AR3610" i="95"/>
  <c r="AS3610" i="95" s="1"/>
  <c r="AR3611" i="95"/>
  <c r="AS3611" i="95" s="1"/>
  <c r="AR3612" i="95"/>
  <c r="AS3612" i="95" s="1"/>
  <c r="AO13" i="95"/>
  <c r="AR13" i="95"/>
  <c r="AS13" i="95" s="1"/>
  <c r="AT3335" i="95" l="1"/>
  <c r="AU3335" i="95"/>
  <c r="AT2731" i="95"/>
  <c r="AU2731" i="95"/>
  <c r="AT919" i="95"/>
  <c r="AU919" i="95"/>
  <c r="AS919" i="95"/>
  <c r="AT3486" i="95"/>
  <c r="AU3486" i="95"/>
  <c r="AT1674" i="95"/>
  <c r="AU1674" i="95"/>
  <c r="AS1674" i="95"/>
  <c r="AT2429" i="95"/>
  <c r="AU2429" i="95"/>
  <c r="AS2429" i="95"/>
  <c r="AT617" i="95"/>
  <c r="AU617" i="95"/>
  <c r="AS617" i="95"/>
  <c r="AT3184" i="95"/>
  <c r="AU3184" i="95"/>
  <c r="AT1372" i="95"/>
  <c r="AU1372" i="95"/>
  <c r="AS1372" i="95"/>
  <c r="AT2127" i="95"/>
  <c r="AU2127" i="95"/>
  <c r="AS2127" i="95"/>
  <c r="AT315" i="95"/>
  <c r="AU315" i="95"/>
  <c r="AS315" i="95"/>
  <c r="AS2731" i="95"/>
  <c r="AT2882" i="95"/>
  <c r="AU2882" i="95"/>
  <c r="AS2882" i="95"/>
  <c r="AT1070" i="95"/>
  <c r="AU1070" i="95"/>
  <c r="AS1070" i="95"/>
  <c r="AT13" i="95"/>
  <c r="AU13" i="95"/>
  <c r="AT1825" i="95"/>
  <c r="AU1825" i="95"/>
  <c r="AS1825" i="95"/>
  <c r="AS3335" i="95"/>
  <c r="AT2580" i="95"/>
  <c r="AU2580" i="95"/>
  <c r="AS2580" i="95"/>
  <c r="AT768" i="95"/>
  <c r="AU768" i="95"/>
  <c r="AS768" i="95"/>
  <c r="AT1523" i="95"/>
  <c r="AU1523" i="95"/>
  <c r="AS1523" i="95"/>
  <c r="AT2278" i="95"/>
  <c r="AU2278" i="95"/>
  <c r="AS2278" i="95"/>
  <c r="AT466" i="95"/>
  <c r="AU466" i="95"/>
  <c r="AS466" i="95"/>
  <c r="AT3033" i="95"/>
  <c r="AU3033" i="95"/>
  <c r="AT1221" i="95"/>
  <c r="AU1221" i="95"/>
  <c r="AS1221" i="95"/>
  <c r="AT1976" i="95"/>
  <c r="AU1976" i="95"/>
  <c r="AT164" i="95"/>
  <c r="AU164" i="95"/>
  <c r="AS164" i="95"/>
  <c r="AS3486" i="95"/>
  <c r="AS3033" i="95"/>
  <c r="AQ3619" i="95"/>
  <c r="AQ3623" i="95"/>
  <c r="AQ3622" i="95"/>
  <c r="AQ3620" i="95"/>
  <c r="AQ3617" i="95"/>
  <c r="AQ3625" i="95"/>
  <c r="AQ3614" i="95"/>
  <c r="AQ3613" i="95"/>
  <c r="C2" i="84" l="1"/>
  <c r="Q9" i="95" l="1"/>
  <c r="R9" i="95"/>
  <c r="S9" i="95"/>
  <c r="T9" i="95"/>
  <c r="U9" i="95"/>
  <c r="P9" i="95"/>
  <c r="AQ14" i="95" l="1"/>
  <c r="AQ164" i="95"/>
  <c r="AQ315" i="95"/>
  <c r="AQ466" i="95"/>
  <c r="AQ617" i="95"/>
  <c r="AQ768" i="95"/>
  <c r="AQ919" i="95"/>
  <c r="AQ1070" i="95"/>
  <c r="AQ1221" i="95"/>
  <c r="AQ1372" i="95"/>
  <c r="AQ1523" i="95"/>
  <c r="AQ1674" i="95"/>
  <c r="AQ1825" i="95"/>
  <c r="AQ1976" i="95"/>
  <c r="AQ2127" i="95"/>
  <c r="AQ2278" i="95"/>
  <c r="AQ2429" i="95"/>
  <c r="AQ2580" i="95"/>
  <c r="AQ2731" i="95"/>
  <c r="AQ2882" i="95"/>
  <c r="AQ3033" i="95"/>
  <c r="AQ3184" i="95"/>
  <c r="AQ3335" i="95"/>
  <c r="AQ3486" i="95"/>
  <c r="AQ13" i="95"/>
  <c r="AK134" i="95"/>
  <c r="AJ136" i="95" s="1"/>
  <c r="AK114" i="95"/>
  <c r="AJ114" i="95" s="1"/>
  <c r="AK94" i="95"/>
  <c r="AJ94" i="95" s="1"/>
  <c r="AK54" i="95"/>
  <c r="AJ56" i="95" s="1"/>
  <c r="AK14" i="95"/>
  <c r="AJ16" i="95" s="1"/>
  <c r="AQ2881" i="95" l="1"/>
  <c r="AQ3605" i="95"/>
  <c r="AQ3589" i="95"/>
  <c r="AQ3573" i="95"/>
  <c r="AQ3561" i="95"/>
  <c r="AQ3549" i="95"/>
  <c r="AQ3537" i="95"/>
  <c r="AQ3525" i="95"/>
  <c r="AQ3509" i="95"/>
  <c r="AQ3493" i="95"/>
  <c r="AQ3481" i="95"/>
  <c r="AQ3469" i="95"/>
  <c r="AQ3457" i="95"/>
  <c r="AQ3445" i="95"/>
  <c r="AQ3433" i="95"/>
  <c r="AQ3421" i="95"/>
  <c r="AQ3409" i="95"/>
  <c r="AQ3393" i="95"/>
  <c r="AQ3377" i="95"/>
  <c r="AQ3365" i="95"/>
  <c r="AQ3353" i="95"/>
  <c r="AQ3345" i="95"/>
  <c r="AQ3333" i="95"/>
  <c r="AQ3321" i="95"/>
  <c r="AQ3309" i="95"/>
  <c r="AQ3297" i="95"/>
  <c r="AQ3285" i="95"/>
  <c r="AQ3277" i="95"/>
  <c r="AQ3269" i="95"/>
  <c r="AQ3257" i="95"/>
  <c r="AQ3245" i="95"/>
  <c r="AQ3233" i="95"/>
  <c r="AQ3221" i="95"/>
  <c r="AQ3209" i="95"/>
  <c r="AQ3197" i="95"/>
  <c r="AQ3185" i="95"/>
  <c r="AQ3173" i="95"/>
  <c r="AQ3161" i="95"/>
  <c r="AQ3149" i="95"/>
  <c r="AQ3137" i="95"/>
  <c r="AQ3125" i="95"/>
  <c r="AQ3113" i="95"/>
  <c r="AQ3101" i="95"/>
  <c r="AQ3097" i="95"/>
  <c r="AQ3085" i="95"/>
  <c r="AQ3081" i="95"/>
  <c r="AQ3077" i="95"/>
  <c r="AQ3065" i="95"/>
  <c r="AQ3061" i="95"/>
  <c r="AQ3057" i="95"/>
  <c r="AQ3053" i="95"/>
  <c r="AQ3049" i="95"/>
  <c r="AQ3045" i="95"/>
  <c r="AQ3041" i="95"/>
  <c r="AQ3037" i="95"/>
  <c r="AQ3029" i="95"/>
  <c r="AQ3025" i="95"/>
  <c r="AQ3021" i="95"/>
  <c r="AQ3017" i="95"/>
  <c r="AQ3013" i="95"/>
  <c r="AQ3009" i="95"/>
  <c r="AQ3005" i="95"/>
  <c r="AQ3001" i="95"/>
  <c r="AQ2997" i="95"/>
  <c r="AQ2993" i="95"/>
  <c r="AQ2989" i="95"/>
  <c r="AQ2985" i="95"/>
  <c r="AQ2981" i="95"/>
  <c r="AQ2977" i="95"/>
  <c r="AQ2973" i="95"/>
  <c r="AQ2969" i="95"/>
  <c r="AQ2965" i="95"/>
  <c r="AQ2961" i="95"/>
  <c r="AQ2957" i="95"/>
  <c r="AQ2953" i="95"/>
  <c r="AQ2949" i="95"/>
  <c r="AQ2945" i="95"/>
  <c r="AQ2941" i="95"/>
  <c r="AQ2937" i="95"/>
  <c r="AQ2933" i="95"/>
  <c r="AQ2925" i="95"/>
  <c r="AQ2917" i="95"/>
  <c r="AQ2913" i="95"/>
  <c r="AQ2909" i="95"/>
  <c r="AQ2905" i="95"/>
  <c r="AQ2901" i="95"/>
  <c r="AQ2897" i="95"/>
  <c r="AQ2893" i="95"/>
  <c r="AQ2889" i="95"/>
  <c r="AQ2885" i="95"/>
  <c r="AQ3612" i="95"/>
  <c r="AQ3608" i="95"/>
  <c r="AQ3604" i="95"/>
  <c r="AQ3600" i="95"/>
  <c r="AQ3596" i="95"/>
  <c r="AQ3592" i="95"/>
  <c r="AQ3588" i="95"/>
  <c r="AQ3584" i="95"/>
  <c r="AQ3580" i="95"/>
  <c r="AQ3576" i="95"/>
  <c r="AQ3572" i="95"/>
  <c r="AQ3568" i="95"/>
  <c r="AQ3564" i="95"/>
  <c r="AQ3560" i="95"/>
  <c r="AQ3556" i="95"/>
  <c r="AQ3552" i="95"/>
  <c r="AQ3548" i="95"/>
  <c r="AQ3544" i="95"/>
  <c r="AQ3540" i="95"/>
  <c r="AQ3536" i="95"/>
  <c r="AQ3532" i="95"/>
  <c r="AQ3528" i="95"/>
  <c r="AQ3524" i="95"/>
  <c r="AQ3520" i="95"/>
  <c r="AQ3609" i="95"/>
  <c r="AQ3597" i="95"/>
  <c r="AQ3585" i="95"/>
  <c r="AQ3581" i="95"/>
  <c r="AQ3569" i="95"/>
  <c r="AQ3557" i="95"/>
  <c r="AQ3545" i="95"/>
  <c r="AQ3529" i="95"/>
  <c r="AQ3517" i="95"/>
  <c r="AQ3505" i="95"/>
  <c r="AQ3497" i="95"/>
  <c r="AQ3489" i="95"/>
  <c r="AQ3477" i="95"/>
  <c r="AQ3465" i="95"/>
  <c r="AQ3449" i="95"/>
  <c r="AQ3437" i="95"/>
  <c r="AQ3429" i="95"/>
  <c r="AQ3417" i="95"/>
  <c r="AQ3405" i="95"/>
  <c r="AQ3397" i="95"/>
  <c r="AQ3385" i="95"/>
  <c r="AQ3369" i="95"/>
  <c r="AQ3357" i="95"/>
  <c r="AQ3341" i="95"/>
  <c r="AQ3329" i="95"/>
  <c r="AQ3317" i="95"/>
  <c r="AQ3305" i="95"/>
  <c r="AQ3293" i="95"/>
  <c r="AQ3281" i="95"/>
  <c r="AQ3265" i="95"/>
  <c r="AQ3253" i="95"/>
  <c r="AQ3241" i="95"/>
  <c r="AQ3229" i="95"/>
  <c r="AQ3217" i="95"/>
  <c r="AQ3205" i="95"/>
  <c r="AQ3193" i="95"/>
  <c r="AQ3181" i="95"/>
  <c r="AQ3169" i="95"/>
  <c r="AQ3157" i="95"/>
  <c r="AQ3145" i="95"/>
  <c r="AQ3133" i="95"/>
  <c r="AQ3117" i="95"/>
  <c r="AQ3105" i="95"/>
  <c r="AQ3089" i="95"/>
  <c r="AQ3069" i="95"/>
  <c r="AQ2929" i="95"/>
  <c r="AQ3607" i="95"/>
  <c r="AQ3599" i="95"/>
  <c r="AQ3587" i="95"/>
  <c r="AQ3579" i="95"/>
  <c r="AQ3575" i="95"/>
  <c r="AQ3571" i="95"/>
  <c r="AQ3567" i="95"/>
  <c r="AQ3563" i="95"/>
  <c r="AQ3559" i="95"/>
  <c r="AQ3555" i="95"/>
  <c r="AQ3551" i="95"/>
  <c r="AQ3547" i="95"/>
  <c r="AQ3543" i="95"/>
  <c r="AQ3539" i="95"/>
  <c r="AQ3535" i="95"/>
  <c r="AQ3531" i="95"/>
  <c r="AQ3527" i="95"/>
  <c r="AQ3523" i="95"/>
  <c r="AQ3519" i="95"/>
  <c r="AQ3515" i="95"/>
  <c r="AQ3511" i="95"/>
  <c r="AQ3507" i="95"/>
  <c r="AQ3503" i="95"/>
  <c r="AQ3499" i="95"/>
  <c r="AQ3495" i="95"/>
  <c r="AQ3491" i="95"/>
  <c r="AQ3487" i="95"/>
  <c r="AQ3483" i="95"/>
  <c r="AQ3479" i="95"/>
  <c r="AQ3475" i="95"/>
  <c r="AQ3471" i="95"/>
  <c r="AQ3467" i="95"/>
  <c r="AQ3463" i="95"/>
  <c r="AQ3459" i="95"/>
  <c r="AQ3455" i="95"/>
  <c r="AQ3451" i="95"/>
  <c r="AQ3447" i="95"/>
  <c r="AQ3443" i="95"/>
  <c r="AQ3439" i="95"/>
  <c r="AQ3435" i="95"/>
  <c r="AQ3431" i="95"/>
  <c r="AQ3427" i="95"/>
  <c r="AQ3423" i="95"/>
  <c r="AQ3419" i="95"/>
  <c r="AQ3415" i="95"/>
  <c r="AQ3411" i="95"/>
  <c r="AQ3407" i="95"/>
  <c r="AQ3403" i="95"/>
  <c r="AQ3399" i="95"/>
  <c r="AQ3395" i="95"/>
  <c r="AQ3391" i="95"/>
  <c r="AQ3387" i="95"/>
  <c r="AQ3383" i="95"/>
  <c r="AQ3379" i="95"/>
  <c r="AQ3375" i="95"/>
  <c r="AQ3371" i="95"/>
  <c r="AQ3367" i="95"/>
  <c r="AQ3363" i="95"/>
  <c r="AQ3359" i="95"/>
  <c r="AQ3355" i="95"/>
  <c r="AQ3351" i="95"/>
  <c r="AQ3347" i="95"/>
  <c r="AQ3343" i="95"/>
  <c r="AQ3339" i="95"/>
  <c r="AQ3601" i="95"/>
  <c r="AQ3593" i="95"/>
  <c r="AQ3577" i="95"/>
  <c r="AQ3565" i="95"/>
  <c r="AQ3553" i="95"/>
  <c r="AQ3541" i="95"/>
  <c r="AQ3533" i="95"/>
  <c r="AQ3521" i="95"/>
  <c r="AQ3513" i="95"/>
  <c r="AQ3501" i="95"/>
  <c r="AQ3485" i="95"/>
  <c r="AQ3473" i="95"/>
  <c r="AQ3461" i="95"/>
  <c r="AQ3453" i="95"/>
  <c r="AQ3441" i="95"/>
  <c r="AQ3425" i="95"/>
  <c r="AQ3413" i="95"/>
  <c r="AQ3401" i="95"/>
  <c r="AQ3389" i="95"/>
  <c r="AQ3381" i="95"/>
  <c r="AQ3373" i="95"/>
  <c r="AQ3361" i="95"/>
  <c r="AQ3349" i="95"/>
  <c r="AQ3337" i="95"/>
  <c r="AQ3325" i="95"/>
  <c r="AQ3313" i="95"/>
  <c r="AQ3301" i="95"/>
  <c r="AQ3289" i="95"/>
  <c r="AQ3273" i="95"/>
  <c r="AQ3261" i="95"/>
  <c r="AQ3249" i="95"/>
  <c r="AQ3237" i="95"/>
  <c r="AQ3225" i="95"/>
  <c r="AQ3213" i="95"/>
  <c r="AQ3201" i="95"/>
  <c r="AQ3189" i="95"/>
  <c r="AQ3177" i="95"/>
  <c r="AQ3165" i="95"/>
  <c r="AQ3153" i="95"/>
  <c r="AQ3141" i="95"/>
  <c r="AQ3129" i="95"/>
  <c r="AQ3121" i="95"/>
  <c r="AQ3109" i="95"/>
  <c r="AQ3093" i="95"/>
  <c r="AQ3073" i="95"/>
  <c r="AQ2921" i="95"/>
  <c r="AQ3611" i="95"/>
  <c r="AQ3603" i="95"/>
  <c r="AQ3595" i="95"/>
  <c r="AQ3591" i="95"/>
  <c r="AQ3583" i="95"/>
  <c r="AQ3610" i="95"/>
  <c r="AQ3606" i="95"/>
  <c r="AQ3602" i="95"/>
  <c r="AQ3598" i="95"/>
  <c r="AQ3594" i="95"/>
  <c r="AQ3590" i="95"/>
  <c r="AQ3586" i="95"/>
  <c r="AQ3582" i="95"/>
  <c r="AQ3578" i="95"/>
  <c r="AQ3574" i="95"/>
  <c r="AQ3570" i="95"/>
  <c r="AQ3566" i="95"/>
  <c r="AQ3562" i="95"/>
  <c r="AQ3558" i="95"/>
  <c r="AQ3554" i="95"/>
  <c r="AQ3550" i="95"/>
  <c r="AQ3546" i="95"/>
  <c r="AQ3542" i="95"/>
  <c r="AQ3538" i="95"/>
  <c r="AQ3534" i="95"/>
  <c r="AQ3530" i="95"/>
  <c r="AQ3526" i="95"/>
  <c r="AQ3522" i="95"/>
  <c r="AQ3518" i="95"/>
  <c r="AQ3514" i="95"/>
  <c r="AQ3510" i="95"/>
  <c r="AQ3506" i="95"/>
  <c r="AQ3502" i="95"/>
  <c r="AQ3498" i="95"/>
  <c r="AQ3494" i="95"/>
  <c r="AQ3490" i="95"/>
  <c r="AQ3482" i="95"/>
  <c r="AQ3478" i="95"/>
  <c r="AQ3474" i="95"/>
  <c r="AQ3470" i="95"/>
  <c r="AQ3466" i="95"/>
  <c r="AQ3462" i="95"/>
  <c r="AQ3458" i="95"/>
  <c r="AQ3454" i="95"/>
  <c r="AQ3450" i="95"/>
  <c r="AQ3446" i="95"/>
  <c r="AQ3442" i="95"/>
  <c r="AQ3438" i="95"/>
  <c r="AQ3434" i="95"/>
  <c r="AQ3430" i="95"/>
  <c r="AQ3426" i="95"/>
  <c r="AQ3422" i="95"/>
  <c r="AQ3418" i="95"/>
  <c r="AQ3414" i="95"/>
  <c r="AQ3410" i="95"/>
  <c r="AQ3406" i="95"/>
  <c r="AQ3402" i="95"/>
  <c r="AQ3398" i="95"/>
  <c r="AQ3394" i="95"/>
  <c r="AQ3390" i="95"/>
  <c r="AQ2877" i="95"/>
  <c r="AQ2873" i="95"/>
  <c r="AQ2869" i="95"/>
  <c r="AQ2865" i="95"/>
  <c r="AQ2861" i="95"/>
  <c r="AQ2857" i="95"/>
  <c r="AQ2853" i="95"/>
  <c r="AQ2849" i="95"/>
  <c r="AQ2845" i="95"/>
  <c r="AQ2841" i="95"/>
  <c r="AQ2837" i="95"/>
  <c r="AQ2833" i="95"/>
  <c r="AQ2829" i="95"/>
  <c r="AQ2825" i="95"/>
  <c r="AQ2821" i="95"/>
  <c r="AQ2817" i="95"/>
  <c r="AQ2813" i="95"/>
  <c r="AQ2809" i="95"/>
  <c r="AQ2805" i="95"/>
  <c r="AQ2801" i="95"/>
  <c r="AQ2797" i="95"/>
  <c r="AQ2793" i="95"/>
  <c r="AQ2789" i="95"/>
  <c r="AQ2785" i="95"/>
  <c r="AQ2781" i="95"/>
  <c r="AQ2777" i="95"/>
  <c r="AQ2773" i="95"/>
  <c r="AQ2769" i="95"/>
  <c r="AQ2765" i="95"/>
  <c r="AQ2761" i="95"/>
  <c r="AQ2757" i="95"/>
  <c r="AQ2753" i="95"/>
  <c r="AQ2749" i="95"/>
  <c r="AQ2745" i="95"/>
  <c r="AQ2741" i="95"/>
  <c r="AQ2737" i="95"/>
  <c r="AQ2733" i="95"/>
  <c r="AQ2729" i="95"/>
  <c r="AQ2725" i="95"/>
  <c r="AQ2721" i="95"/>
  <c r="AQ2717" i="95"/>
  <c r="AQ2713" i="95"/>
  <c r="AQ2709" i="95"/>
  <c r="AQ2705" i="95"/>
  <c r="AQ2701" i="95"/>
  <c r="AQ2697" i="95"/>
  <c r="AQ2693" i="95"/>
  <c r="AQ2689" i="95"/>
  <c r="AQ2685" i="95"/>
  <c r="AQ2681" i="95"/>
  <c r="AQ2677" i="95"/>
  <c r="AQ2673" i="95"/>
  <c r="AQ2669" i="95"/>
  <c r="AQ2665" i="95"/>
  <c r="AQ2661" i="95"/>
  <c r="AQ2657" i="95"/>
  <c r="AQ2653" i="95"/>
  <c r="AQ2649" i="95"/>
  <c r="AQ2645" i="95"/>
  <c r="AQ2641" i="95"/>
  <c r="AQ2637" i="95"/>
  <c r="AQ2633" i="95"/>
  <c r="AQ2629" i="95"/>
  <c r="AQ2625" i="95"/>
  <c r="AQ2621" i="95"/>
  <c r="AQ2617" i="95"/>
  <c r="AQ2613" i="95"/>
  <c r="AQ2609" i="95"/>
  <c r="AQ2605" i="95"/>
  <c r="AQ2601" i="95"/>
  <c r="AQ2597" i="95"/>
  <c r="AQ2593" i="95"/>
  <c r="AQ2589" i="95"/>
  <c r="AQ2585" i="95"/>
  <c r="AQ2581" i="95"/>
  <c r="AQ2577" i="95"/>
  <c r="AQ2573" i="95"/>
  <c r="AQ2569" i="95"/>
  <c r="AQ2565" i="95"/>
  <c r="AQ2561" i="95"/>
  <c r="AQ2557" i="95"/>
  <c r="AQ2553" i="95"/>
  <c r="AQ2549" i="95"/>
  <c r="AQ2545" i="95"/>
  <c r="AQ2541" i="95"/>
  <c r="AQ2537" i="95"/>
  <c r="AQ2533" i="95"/>
  <c r="AQ2529" i="95"/>
  <c r="AQ2525" i="95"/>
  <c r="AQ2521" i="95"/>
  <c r="AQ2517" i="95"/>
  <c r="AQ2513" i="95"/>
  <c r="AQ2509" i="95"/>
  <c r="AQ2505" i="95"/>
  <c r="AQ2501" i="95"/>
  <c r="AQ2497" i="95"/>
  <c r="AQ2493" i="95"/>
  <c r="AQ2489" i="95"/>
  <c r="AQ2485" i="95"/>
  <c r="AQ2481" i="95"/>
  <c r="AQ2477" i="95"/>
  <c r="AQ2473" i="95"/>
  <c r="AQ2469" i="95"/>
  <c r="AQ2465" i="95"/>
  <c r="AQ2461" i="95"/>
  <c r="AQ2457" i="95"/>
  <c r="AQ2453" i="95"/>
  <c r="AQ2449" i="95"/>
  <c r="AQ2445" i="95"/>
  <c r="AQ2441" i="95"/>
  <c r="AQ2437" i="95"/>
  <c r="AQ2433" i="95"/>
  <c r="AQ2425" i="95"/>
  <c r="AQ2421" i="95"/>
  <c r="AQ2417" i="95"/>
  <c r="AQ2413" i="95"/>
  <c r="AQ2409" i="95"/>
  <c r="AQ2405" i="95"/>
  <c r="AQ2401" i="95"/>
  <c r="AQ2397" i="95"/>
  <c r="AQ2393" i="95"/>
  <c r="AQ2389" i="95"/>
  <c r="AQ2385" i="95"/>
  <c r="AQ2381" i="95"/>
  <c r="AQ2377" i="95"/>
  <c r="AQ2373" i="95"/>
  <c r="AQ2369" i="95"/>
  <c r="AQ2365" i="95"/>
  <c r="AQ2361" i="95"/>
  <c r="AQ2357" i="95"/>
  <c r="AQ2353" i="95"/>
  <c r="AQ2349" i="95"/>
  <c r="AQ2345" i="95"/>
  <c r="AQ2341" i="95"/>
  <c r="AQ2337" i="95"/>
  <c r="AQ2333" i="95"/>
  <c r="AQ2329" i="95"/>
  <c r="AQ2325" i="95"/>
  <c r="AQ2321" i="95"/>
  <c r="AQ2317" i="95"/>
  <c r="AQ2313" i="95"/>
  <c r="AQ2309" i="95"/>
  <c r="AQ2305" i="95"/>
  <c r="AQ2301" i="95"/>
  <c r="AQ2297" i="95"/>
  <c r="AQ2293" i="95"/>
  <c r="AQ2289" i="95"/>
  <c r="AQ2285" i="95"/>
  <c r="AQ2281" i="95"/>
  <c r="AQ2277" i="95"/>
  <c r="AQ2273" i="95"/>
  <c r="AQ2269" i="95"/>
  <c r="AQ2265" i="95"/>
  <c r="AQ2261" i="95"/>
  <c r="AQ2257" i="95"/>
  <c r="AQ2253" i="95"/>
  <c r="AQ2249" i="95"/>
  <c r="AQ2245" i="95"/>
  <c r="AQ2241" i="95"/>
  <c r="AQ2237" i="95"/>
  <c r="AQ2233" i="95"/>
  <c r="AQ2229" i="95"/>
  <c r="AQ2225" i="95"/>
  <c r="AQ2221" i="95"/>
  <c r="AQ2217" i="95"/>
  <c r="AQ2213" i="95"/>
  <c r="AQ2209" i="95"/>
  <c r="AQ2205" i="95"/>
  <c r="AQ2201" i="95"/>
  <c r="AQ2197" i="95"/>
  <c r="AQ2193" i="95"/>
  <c r="AQ2189" i="95"/>
  <c r="AQ2185" i="95"/>
  <c r="AQ2181" i="95"/>
  <c r="AQ2177" i="95"/>
  <c r="AQ2173" i="95"/>
  <c r="AQ2169" i="95"/>
  <c r="AQ2165" i="95"/>
  <c r="AQ2161" i="95"/>
  <c r="AQ2157" i="95"/>
  <c r="AQ2153" i="95"/>
  <c r="AQ2149" i="95"/>
  <c r="AQ2145" i="95"/>
  <c r="AQ2141" i="95"/>
  <c r="AQ2137" i="95"/>
  <c r="AQ2133" i="95"/>
  <c r="AQ2129" i="95"/>
  <c r="AQ2125" i="95"/>
  <c r="AQ2121" i="95"/>
  <c r="AQ2117" i="95"/>
  <c r="AQ2113" i="95"/>
  <c r="AQ2109" i="95"/>
  <c r="AQ2105" i="95"/>
  <c r="AQ2101" i="95"/>
  <c r="AQ2097" i="95"/>
  <c r="AQ2093" i="95"/>
  <c r="AQ2089" i="95"/>
  <c r="AQ2085" i="95"/>
  <c r="AQ2081" i="95"/>
  <c r="AQ2077" i="95"/>
  <c r="AQ2073" i="95"/>
  <c r="AQ2069" i="95"/>
  <c r="AQ2065" i="95"/>
  <c r="AQ2061" i="95"/>
  <c r="AQ2057" i="95"/>
  <c r="AQ2053" i="95"/>
  <c r="AQ2049" i="95"/>
  <c r="AQ2045" i="95"/>
  <c r="AQ2041" i="95"/>
  <c r="AQ2037" i="95"/>
  <c r="AQ2033" i="95"/>
  <c r="AQ2029" i="95"/>
  <c r="AQ2025" i="95"/>
  <c r="AQ2021" i="95"/>
  <c r="AQ2017" i="95"/>
  <c r="AQ2013" i="95"/>
  <c r="AQ2009" i="95"/>
  <c r="AQ2005" i="95"/>
  <c r="AQ2001" i="95"/>
  <c r="AQ1997" i="95"/>
  <c r="AQ1993" i="95"/>
  <c r="AQ1989" i="95"/>
  <c r="AQ1985" i="95"/>
  <c r="AQ1981" i="95"/>
  <c r="AQ1977" i="95"/>
  <c r="AQ1973" i="95"/>
  <c r="AQ1969" i="95"/>
  <c r="AQ1965" i="95"/>
  <c r="AQ1961" i="95"/>
  <c r="AQ1957" i="95"/>
  <c r="AQ1953" i="95"/>
  <c r="AQ1949" i="95"/>
  <c r="AQ1945" i="95"/>
  <c r="AQ1941" i="95"/>
  <c r="AQ1937" i="95"/>
  <c r="AQ1933" i="95"/>
  <c r="AQ1929" i="95"/>
  <c r="AQ1925" i="95"/>
  <c r="AQ1921" i="95"/>
  <c r="AQ1917" i="95"/>
  <c r="AQ1913" i="95"/>
  <c r="AQ1909" i="95"/>
  <c r="AQ1905" i="95"/>
  <c r="AQ1901" i="95"/>
  <c r="AQ1897" i="95"/>
  <c r="AQ1893" i="95"/>
  <c r="AQ1889" i="95"/>
  <c r="AQ1885" i="95"/>
  <c r="AQ1881" i="95"/>
  <c r="AQ1877" i="95"/>
  <c r="AQ1873" i="95"/>
  <c r="AQ1869" i="95"/>
  <c r="AQ1865" i="95"/>
  <c r="AQ1861" i="95"/>
  <c r="AQ1857" i="95"/>
  <c r="AQ1853" i="95"/>
  <c r="AQ1849" i="95"/>
  <c r="AQ1845" i="95"/>
  <c r="AQ1841" i="95"/>
  <c r="AQ1837" i="95"/>
  <c r="AQ1833" i="95"/>
  <c r="AQ1829" i="95"/>
  <c r="AQ1821" i="95"/>
  <c r="AQ1817" i="95"/>
  <c r="AQ1813" i="95"/>
  <c r="AQ1809" i="95"/>
  <c r="AQ1805" i="95"/>
  <c r="AQ1801" i="95"/>
  <c r="AQ1797" i="95"/>
  <c r="AQ1793" i="95"/>
  <c r="AQ1789" i="95"/>
  <c r="AQ1785" i="95"/>
  <c r="AQ1781" i="95"/>
  <c r="AQ1777" i="95"/>
  <c r="AQ1773" i="95"/>
  <c r="AQ1769" i="95"/>
  <c r="AQ1765" i="95"/>
  <c r="AQ1761" i="95"/>
  <c r="AQ1757" i="95"/>
  <c r="AQ1753" i="95"/>
  <c r="AQ1749" i="95"/>
  <c r="AQ1745" i="95"/>
  <c r="AQ1741" i="95"/>
  <c r="AQ1737" i="95"/>
  <c r="AQ1733" i="95"/>
  <c r="AQ1729" i="95"/>
  <c r="AQ1725" i="95"/>
  <c r="AQ1721" i="95"/>
  <c r="AQ1717" i="95"/>
  <c r="AQ1713" i="95"/>
  <c r="AQ1709" i="95"/>
  <c r="AQ1705" i="95"/>
  <c r="AQ1701" i="95"/>
  <c r="AQ1697" i="95"/>
  <c r="AQ1693" i="95"/>
  <c r="AQ1689" i="95"/>
  <c r="AQ1685" i="95"/>
  <c r="AQ1681" i="95"/>
  <c r="AQ1677" i="95"/>
  <c r="AQ1673" i="95"/>
  <c r="AQ1669" i="95"/>
  <c r="AQ1665" i="95"/>
  <c r="AQ1661" i="95"/>
  <c r="AQ1657" i="95"/>
  <c r="AQ1653" i="95"/>
  <c r="AQ1649" i="95"/>
  <c r="AQ1645" i="95"/>
  <c r="AQ1641" i="95"/>
  <c r="AQ1637" i="95"/>
  <c r="AQ1633" i="95"/>
  <c r="AQ1629" i="95"/>
  <c r="AQ1625" i="95"/>
  <c r="AQ1621" i="95"/>
  <c r="AQ1617" i="95"/>
  <c r="AQ1613" i="95"/>
  <c r="AQ1609" i="95"/>
  <c r="AQ1605" i="95"/>
  <c r="AQ1601" i="95"/>
  <c r="AQ1597" i="95"/>
  <c r="AQ1593" i="95"/>
  <c r="AQ1589" i="95"/>
  <c r="AQ1585" i="95"/>
  <c r="AQ1581" i="95"/>
  <c r="AQ1577" i="95"/>
  <c r="AQ1573" i="95"/>
  <c r="AQ1569" i="95"/>
  <c r="AQ1565" i="95"/>
  <c r="AQ1561" i="95"/>
  <c r="AQ1557" i="95"/>
  <c r="AQ1553" i="95"/>
  <c r="AQ1549" i="95"/>
  <c r="AQ1545" i="95"/>
  <c r="AQ1541" i="95"/>
  <c r="AQ1537" i="95"/>
  <c r="AQ1533" i="95"/>
  <c r="AQ1529" i="95"/>
  <c r="AQ1525" i="95"/>
  <c r="AQ1521" i="95"/>
  <c r="AQ1517" i="95"/>
  <c r="AQ1513" i="95"/>
  <c r="AQ1509" i="95"/>
  <c r="AQ1505" i="95"/>
  <c r="AQ1501" i="95"/>
  <c r="AQ1497" i="95"/>
  <c r="AQ1493" i="95"/>
  <c r="AQ1489" i="95"/>
  <c r="AQ1485" i="95"/>
  <c r="AQ1481" i="95"/>
  <c r="AQ1477" i="95"/>
  <c r="AQ1473" i="95"/>
  <c r="AQ1469" i="95"/>
  <c r="AQ1465" i="95"/>
  <c r="AQ1461" i="95"/>
  <c r="AQ1457" i="95"/>
  <c r="AQ1453" i="95"/>
  <c r="AQ1449" i="95"/>
  <c r="AQ1445" i="95"/>
  <c r="AQ1441" i="95"/>
  <c r="AQ1437" i="95"/>
  <c r="AQ1433" i="95"/>
  <c r="AQ1429" i="95"/>
  <c r="AQ1425" i="95"/>
  <c r="AQ1421" i="95"/>
  <c r="AQ1417" i="95"/>
  <c r="AQ1413" i="95"/>
  <c r="AQ1409" i="95"/>
  <c r="AQ1405" i="95"/>
  <c r="AQ1401" i="95"/>
  <c r="AQ1397" i="95"/>
  <c r="AQ1393" i="95"/>
  <c r="AQ1389" i="95"/>
  <c r="AQ1385" i="95"/>
  <c r="AQ1381" i="95"/>
  <c r="AQ1377" i="95"/>
  <c r="AQ1373" i="95"/>
  <c r="AQ1369" i="95"/>
  <c r="AQ1365" i="95"/>
  <c r="AQ1361" i="95"/>
  <c r="AQ1357" i="95"/>
  <c r="AQ1353" i="95"/>
  <c r="AQ1349" i="95"/>
  <c r="AQ1345" i="95"/>
  <c r="AQ1341" i="95"/>
  <c r="AQ1337" i="95"/>
  <c r="AQ1333" i="95"/>
  <c r="AQ1329" i="95"/>
  <c r="AQ1325" i="95"/>
  <c r="AQ1321" i="95"/>
  <c r="AQ1317" i="95"/>
  <c r="AQ1313" i="95"/>
  <c r="AQ1309" i="95"/>
  <c r="AQ1305" i="95"/>
  <c r="AQ1301" i="95"/>
  <c r="AQ1297" i="95"/>
  <c r="AQ1293" i="95"/>
  <c r="AQ1289" i="95"/>
  <c r="AQ1285" i="95"/>
  <c r="AQ1281" i="95"/>
  <c r="AQ1277" i="95"/>
  <c r="AQ1273" i="95"/>
  <c r="AQ1269" i="95"/>
  <c r="AQ1265" i="95"/>
  <c r="AQ1261" i="95"/>
  <c r="AQ1257" i="95"/>
  <c r="AQ1253" i="95"/>
  <c r="AQ1249" i="95"/>
  <c r="AQ1245" i="95"/>
  <c r="AQ1241" i="95"/>
  <c r="AQ1237" i="95"/>
  <c r="AQ1233" i="95"/>
  <c r="AQ1229" i="95"/>
  <c r="AQ1225" i="95"/>
  <c r="AQ1217" i="95"/>
  <c r="AQ1213" i="95"/>
  <c r="AQ1209" i="95"/>
  <c r="AQ1205" i="95"/>
  <c r="AQ1201" i="95"/>
  <c r="AQ1197" i="95"/>
  <c r="AQ1193" i="95"/>
  <c r="AQ1189" i="95"/>
  <c r="AQ1185" i="95"/>
  <c r="AQ1181" i="95"/>
  <c r="AQ1177" i="95"/>
  <c r="AQ1173" i="95"/>
  <c r="AQ1169" i="95"/>
  <c r="AQ1165" i="95"/>
  <c r="AQ1161" i="95"/>
  <c r="AQ1157" i="95"/>
  <c r="AQ1153" i="95"/>
  <c r="AQ1149" i="95"/>
  <c r="AQ1145" i="95"/>
  <c r="AQ1141" i="95"/>
  <c r="AQ1137" i="95"/>
  <c r="AQ1133" i="95"/>
  <c r="AQ1129" i="95"/>
  <c r="AQ1125" i="95"/>
  <c r="AQ1121" i="95"/>
  <c r="AQ1117" i="95"/>
  <c r="AQ1113" i="95"/>
  <c r="AQ1109" i="95"/>
  <c r="AQ1105" i="95"/>
  <c r="AQ1101" i="95"/>
  <c r="AQ1097" i="95"/>
  <c r="AQ1093" i="95"/>
  <c r="AQ1089" i="95"/>
  <c r="AQ1085" i="95"/>
  <c r="AQ1081" i="95"/>
  <c r="AQ1077" i="95"/>
  <c r="AQ1073" i="95"/>
  <c r="AQ1069" i="95"/>
  <c r="AQ1065" i="95"/>
  <c r="AQ1061" i="95"/>
  <c r="AQ1057" i="95"/>
  <c r="AQ1053" i="95"/>
  <c r="AQ1049" i="95"/>
  <c r="AQ1045" i="95"/>
  <c r="AQ1041" i="95"/>
  <c r="AQ1037" i="95"/>
  <c r="AQ1033" i="95"/>
  <c r="AQ1029" i="95"/>
  <c r="AQ1025" i="95"/>
  <c r="AQ1021" i="95"/>
  <c r="AQ1017" i="95"/>
  <c r="AQ1013" i="95"/>
  <c r="AQ1009" i="95"/>
  <c r="AQ1005" i="95"/>
  <c r="AQ1001" i="95"/>
  <c r="AQ997" i="95"/>
  <c r="AQ993" i="95"/>
  <c r="AQ989" i="95"/>
  <c r="AQ985" i="95"/>
  <c r="AQ981" i="95"/>
  <c r="AQ977" i="95"/>
  <c r="AQ973" i="95"/>
  <c r="AQ969" i="95"/>
  <c r="AQ965" i="95"/>
  <c r="AQ961" i="95"/>
  <c r="AQ957" i="95"/>
  <c r="AQ953" i="95"/>
  <c r="AQ949" i="95"/>
  <c r="AQ945" i="95"/>
  <c r="AQ941" i="95"/>
  <c r="AQ937" i="95"/>
  <c r="AQ933" i="95"/>
  <c r="AQ929" i="95"/>
  <c r="AQ925" i="95"/>
  <c r="AQ921" i="95"/>
  <c r="AQ917" i="95"/>
  <c r="AQ913" i="95"/>
  <c r="AQ909" i="95"/>
  <c r="AQ905" i="95"/>
  <c r="AQ901" i="95"/>
  <c r="AQ897" i="95"/>
  <c r="AQ893" i="95"/>
  <c r="AQ889" i="95"/>
  <c r="AQ885" i="95"/>
  <c r="AQ881" i="95"/>
  <c r="AQ877" i="95"/>
  <c r="AQ873" i="95"/>
  <c r="AQ869" i="95"/>
  <c r="AQ865" i="95"/>
  <c r="AQ861" i="95"/>
  <c r="AQ857" i="95"/>
  <c r="AQ853" i="95"/>
  <c r="AQ849" i="95"/>
  <c r="AQ845" i="95"/>
  <c r="AQ841" i="95"/>
  <c r="AQ837" i="95"/>
  <c r="AQ833" i="95"/>
  <c r="AQ829" i="95"/>
  <c r="AQ3516" i="95"/>
  <c r="AQ3512" i="95"/>
  <c r="AQ3508" i="95"/>
  <c r="AQ3504" i="95"/>
  <c r="AQ3500" i="95"/>
  <c r="AQ3496" i="95"/>
  <c r="AQ3492" i="95"/>
  <c r="AQ3488" i="95"/>
  <c r="AQ3484" i="95"/>
  <c r="AQ3480" i="95"/>
  <c r="AQ3476" i="95"/>
  <c r="AQ3472" i="95"/>
  <c r="AQ3468" i="95"/>
  <c r="AQ3464" i="95"/>
  <c r="AQ3460" i="95"/>
  <c r="AQ3456" i="95"/>
  <c r="AQ3452" i="95"/>
  <c r="AQ3448" i="95"/>
  <c r="AQ3444" i="95"/>
  <c r="AQ3440" i="95"/>
  <c r="AQ3436" i="95"/>
  <c r="AQ3432" i="95"/>
  <c r="AQ3428" i="95"/>
  <c r="AQ3424" i="95"/>
  <c r="AQ3420" i="95"/>
  <c r="AQ3416" i="95"/>
  <c r="AQ3412" i="95"/>
  <c r="AQ3408" i="95"/>
  <c r="AQ3404" i="95"/>
  <c r="AQ3400" i="95"/>
  <c r="AQ3396" i="95"/>
  <c r="AQ3392" i="95"/>
  <c r="AQ3388" i="95"/>
  <c r="AQ3384" i="95"/>
  <c r="AQ3380" i="95"/>
  <c r="AQ3376" i="95"/>
  <c r="AQ3372" i="95"/>
  <c r="AQ3368" i="95"/>
  <c r="AQ3364" i="95"/>
  <c r="AQ3360" i="95"/>
  <c r="AQ3356" i="95"/>
  <c r="AQ3352" i="95"/>
  <c r="AQ3348" i="95"/>
  <c r="AQ3344" i="95"/>
  <c r="AQ3340" i="95"/>
  <c r="AQ3336" i="95"/>
  <c r="AQ3332" i="95"/>
  <c r="AQ3328" i="95"/>
  <c r="AQ3324" i="95"/>
  <c r="AQ3320" i="95"/>
  <c r="AQ3316" i="95"/>
  <c r="AQ3312" i="95"/>
  <c r="AQ3308" i="95"/>
  <c r="AQ3304" i="95"/>
  <c r="AQ3300" i="95"/>
  <c r="AQ3296" i="95"/>
  <c r="AQ3292" i="95"/>
  <c r="AQ3288" i="95"/>
  <c r="AQ3284" i="95"/>
  <c r="AQ3280" i="95"/>
  <c r="AQ3276" i="95"/>
  <c r="AQ3272" i="95"/>
  <c r="AQ3268" i="95"/>
  <c r="AQ3264" i="95"/>
  <c r="AQ3260" i="95"/>
  <c r="AQ3256" i="95"/>
  <c r="AQ3252" i="95"/>
  <c r="AQ3248" i="95"/>
  <c r="AQ3244" i="95"/>
  <c r="AQ3240" i="95"/>
  <c r="AQ3236" i="95"/>
  <c r="AQ3232" i="95"/>
  <c r="AQ3228" i="95"/>
  <c r="AQ3224" i="95"/>
  <c r="AQ3220" i="95"/>
  <c r="AQ3216" i="95"/>
  <c r="AQ3212" i="95"/>
  <c r="AQ3208" i="95"/>
  <c r="AQ3204" i="95"/>
  <c r="AQ3200" i="95"/>
  <c r="AQ3196" i="95"/>
  <c r="AQ3192" i="95"/>
  <c r="AQ3188" i="95"/>
  <c r="AQ3180" i="95"/>
  <c r="AQ3176" i="95"/>
  <c r="AQ3172" i="95"/>
  <c r="AQ3168" i="95"/>
  <c r="AQ3164" i="95"/>
  <c r="AQ3160" i="95"/>
  <c r="AQ3156" i="95"/>
  <c r="AQ3152" i="95"/>
  <c r="AQ3148" i="95"/>
  <c r="AQ3144" i="95"/>
  <c r="AQ3140" i="95"/>
  <c r="AQ3136" i="95"/>
  <c r="AQ3132" i="95"/>
  <c r="AQ3128" i="95"/>
  <c r="AQ3124" i="95"/>
  <c r="AQ3120" i="95"/>
  <c r="AQ3116" i="95"/>
  <c r="AQ3112" i="95"/>
  <c r="AQ3108" i="95"/>
  <c r="AQ3104" i="95"/>
  <c r="AQ3100" i="95"/>
  <c r="AQ3096" i="95"/>
  <c r="AQ3092" i="95"/>
  <c r="AQ3088" i="95"/>
  <c r="AQ3084" i="95"/>
  <c r="AQ3080" i="95"/>
  <c r="AQ3076" i="95"/>
  <c r="AQ3072" i="95"/>
  <c r="AQ3068" i="95"/>
  <c r="AQ3064" i="95"/>
  <c r="AQ3060" i="95"/>
  <c r="AQ3056" i="95"/>
  <c r="AQ3052" i="95"/>
  <c r="AQ3048" i="95"/>
  <c r="AQ3044" i="95"/>
  <c r="AQ3040" i="95"/>
  <c r="AQ3036" i="95"/>
  <c r="AQ3032" i="95"/>
  <c r="AQ3028" i="95"/>
  <c r="AQ3024" i="95"/>
  <c r="AQ3020" i="95"/>
  <c r="AQ3016" i="95"/>
  <c r="AQ3012" i="95"/>
  <c r="AQ3008" i="95"/>
  <c r="AQ3004" i="95"/>
  <c r="AQ3000" i="95"/>
  <c r="AQ2996" i="95"/>
  <c r="AQ2992" i="95"/>
  <c r="AQ2988" i="95"/>
  <c r="AQ2984" i="95"/>
  <c r="AQ2980" i="95"/>
  <c r="AQ2976" i="95"/>
  <c r="AQ2972" i="95"/>
  <c r="AQ2968" i="95"/>
  <c r="AQ2964" i="95"/>
  <c r="AQ2960" i="95"/>
  <c r="AQ2956" i="95"/>
  <c r="AQ2952" i="95"/>
  <c r="AQ2948" i="95"/>
  <c r="AQ2944" i="95"/>
  <c r="AQ2940" i="95"/>
  <c r="AQ2936" i="95"/>
  <c r="AQ2932" i="95"/>
  <c r="AQ2928" i="95"/>
  <c r="AQ2924" i="95"/>
  <c r="AQ2920" i="95"/>
  <c r="AQ2916" i="95"/>
  <c r="AQ2912" i="95"/>
  <c r="AQ2908" i="95"/>
  <c r="AQ2904" i="95"/>
  <c r="AQ2900" i="95"/>
  <c r="AQ2896" i="95"/>
  <c r="AQ2892" i="95"/>
  <c r="AQ2888" i="95"/>
  <c r="AQ2884" i="95"/>
  <c r="AQ2880" i="95"/>
  <c r="AQ2876" i="95"/>
  <c r="AQ2872" i="95"/>
  <c r="AQ2868" i="95"/>
  <c r="AQ2864" i="95"/>
  <c r="AQ2860" i="95"/>
  <c r="AQ2856" i="95"/>
  <c r="AQ2852" i="95"/>
  <c r="AQ2848" i="95"/>
  <c r="AQ2844" i="95"/>
  <c r="AQ2840" i="95"/>
  <c r="AQ2836" i="95"/>
  <c r="AQ2832" i="95"/>
  <c r="AQ2828" i="95"/>
  <c r="AQ2824" i="95"/>
  <c r="AQ2820" i="95"/>
  <c r="AQ2816" i="95"/>
  <c r="AQ2812" i="95"/>
  <c r="AQ2808" i="95"/>
  <c r="AQ2804" i="95"/>
  <c r="AQ2800" i="95"/>
  <c r="AQ2796" i="95"/>
  <c r="AQ2792" i="95"/>
  <c r="AQ2788" i="95"/>
  <c r="AQ2784" i="95"/>
  <c r="AQ2780" i="95"/>
  <c r="AQ2776" i="95"/>
  <c r="AQ2772" i="95"/>
  <c r="AQ2768" i="95"/>
  <c r="AQ2764" i="95"/>
  <c r="AQ2760" i="95"/>
  <c r="AQ2756" i="95"/>
  <c r="AQ2752" i="95"/>
  <c r="AQ2748" i="95"/>
  <c r="AQ2744" i="95"/>
  <c r="AQ2740" i="95"/>
  <c r="AQ2736" i="95"/>
  <c r="AQ2732" i="95"/>
  <c r="AQ2728" i="95"/>
  <c r="AQ2724" i="95"/>
  <c r="AQ2720" i="95"/>
  <c r="AQ2716" i="95"/>
  <c r="AQ2712" i="95"/>
  <c r="AQ2708" i="95"/>
  <c r="AQ2704" i="95"/>
  <c r="AQ2700" i="95"/>
  <c r="AQ2696" i="95"/>
  <c r="AQ2692" i="95"/>
  <c r="AQ2688" i="95"/>
  <c r="AQ2684" i="95"/>
  <c r="AQ2680" i="95"/>
  <c r="AQ2676" i="95"/>
  <c r="AQ2672" i="95"/>
  <c r="AQ2668" i="95"/>
  <c r="AQ2664" i="95"/>
  <c r="AQ2660" i="95"/>
  <c r="AQ2656" i="95"/>
  <c r="AQ2652" i="95"/>
  <c r="AQ2648" i="95"/>
  <c r="AQ2644" i="95"/>
  <c r="AQ2640" i="95"/>
  <c r="AQ2636" i="95"/>
  <c r="AQ2632" i="95"/>
  <c r="AQ2628" i="95"/>
  <c r="AQ2624" i="95"/>
  <c r="AQ2620" i="95"/>
  <c r="AQ2616" i="95"/>
  <c r="AQ2612" i="95"/>
  <c r="AQ2608" i="95"/>
  <c r="AQ2604" i="95"/>
  <c r="AQ2600" i="95"/>
  <c r="AQ2596" i="95"/>
  <c r="AQ2592" i="95"/>
  <c r="AQ2588" i="95"/>
  <c r="AQ2584" i="95"/>
  <c r="AQ2576" i="95"/>
  <c r="AQ2572" i="95"/>
  <c r="AQ2568" i="95"/>
  <c r="AQ2564" i="95"/>
  <c r="AQ2560" i="95"/>
  <c r="AQ2556" i="95"/>
  <c r="AQ2552" i="95"/>
  <c r="AQ2548" i="95"/>
  <c r="AQ2544" i="95"/>
  <c r="AQ2540" i="95"/>
  <c r="AQ2536" i="95"/>
  <c r="AQ2532" i="95"/>
  <c r="AQ2528" i="95"/>
  <c r="AQ2524" i="95"/>
  <c r="AQ2520" i="95"/>
  <c r="AQ2516" i="95"/>
  <c r="AQ2512" i="95"/>
  <c r="AQ2508" i="95"/>
  <c r="AQ2504" i="95"/>
  <c r="AQ2500" i="95"/>
  <c r="AQ2496" i="95"/>
  <c r="AQ2492" i="95"/>
  <c r="AQ2488" i="95"/>
  <c r="AQ2484" i="95"/>
  <c r="AQ2480" i="95"/>
  <c r="AQ2476" i="95"/>
  <c r="AQ2472" i="95"/>
  <c r="AQ2468" i="95"/>
  <c r="AQ2464" i="95"/>
  <c r="AQ2460" i="95"/>
  <c r="AQ2456" i="95"/>
  <c r="AQ2452" i="95"/>
  <c r="AQ2448" i="95"/>
  <c r="AQ2444" i="95"/>
  <c r="AQ2440" i="95"/>
  <c r="AQ2436" i="95"/>
  <c r="AQ2432" i="95"/>
  <c r="AQ2428" i="95"/>
  <c r="AQ2424" i="95"/>
  <c r="AQ2420" i="95"/>
  <c r="AQ2416" i="95"/>
  <c r="AQ2412" i="95"/>
  <c r="AQ2408" i="95"/>
  <c r="AQ2404" i="95"/>
  <c r="AQ2400" i="95"/>
  <c r="AQ2396" i="95"/>
  <c r="AQ2392" i="95"/>
  <c r="AQ2388" i="95"/>
  <c r="AQ2384" i="95"/>
  <c r="AQ2380" i="95"/>
  <c r="AQ2376" i="95"/>
  <c r="AQ2372" i="95"/>
  <c r="AQ2368" i="95"/>
  <c r="AQ2364" i="95"/>
  <c r="AQ2360" i="95"/>
  <c r="AQ2356" i="95"/>
  <c r="AQ2352" i="95"/>
  <c r="AQ2348" i="95"/>
  <c r="AQ2344" i="95"/>
  <c r="AQ2340" i="95"/>
  <c r="AQ2336" i="95"/>
  <c r="AQ2332" i="95"/>
  <c r="AQ2328" i="95"/>
  <c r="AQ2324" i="95"/>
  <c r="AQ2320" i="95"/>
  <c r="AQ2316" i="95"/>
  <c r="AQ2312" i="95"/>
  <c r="AQ2308" i="95"/>
  <c r="AQ2304" i="95"/>
  <c r="AQ2300" i="95"/>
  <c r="AQ2296" i="95"/>
  <c r="AQ2292" i="95"/>
  <c r="AQ2288" i="95"/>
  <c r="AQ2284" i="95"/>
  <c r="AQ2280" i="95"/>
  <c r="AQ2276" i="95"/>
  <c r="AQ2272" i="95"/>
  <c r="AQ2268" i="95"/>
  <c r="AQ2264" i="95"/>
  <c r="AQ2260" i="95"/>
  <c r="AQ2256" i="95"/>
  <c r="AQ2252" i="95"/>
  <c r="AQ2248" i="95"/>
  <c r="AQ2244" i="95"/>
  <c r="AQ2240" i="95"/>
  <c r="AQ2236" i="95"/>
  <c r="AQ2232" i="95"/>
  <c r="AQ2228" i="95"/>
  <c r="AQ2224" i="95"/>
  <c r="AQ2220" i="95"/>
  <c r="AQ2216" i="95"/>
  <c r="AQ2212" i="95"/>
  <c r="AQ2208" i="95"/>
  <c r="AQ2204" i="95"/>
  <c r="AQ2200" i="95"/>
  <c r="AQ2196" i="95"/>
  <c r="AQ2192" i="95"/>
  <c r="AQ2188" i="95"/>
  <c r="AQ2184" i="95"/>
  <c r="AQ2180" i="95"/>
  <c r="AQ2176" i="95"/>
  <c r="AQ2172" i="95"/>
  <c r="AQ2168" i="95"/>
  <c r="AQ2164" i="95"/>
  <c r="AQ2160" i="95"/>
  <c r="AQ2156" i="95"/>
  <c r="AQ2152" i="95"/>
  <c r="AQ2148" i="95"/>
  <c r="AQ2144" i="95"/>
  <c r="AQ2140" i="95"/>
  <c r="AQ2136" i="95"/>
  <c r="AQ2132" i="95"/>
  <c r="AQ2128" i="95"/>
  <c r="AQ2124" i="95"/>
  <c r="AQ2120" i="95"/>
  <c r="AQ2116" i="95"/>
  <c r="AQ2112" i="95"/>
  <c r="AQ2108" i="95"/>
  <c r="AQ2104" i="95"/>
  <c r="AQ2100" i="95"/>
  <c r="AQ2096" i="95"/>
  <c r="AQ2092" i="95"/>
  <c r="AQ2088" i="95"/>
  <c r="AQ2084" i="95"/>
  <c r="AQ2080" i="95"/>
  <c r="AQ2076" i="95"/>
  <c r="AQ2072" i="95"/>
  <c r="AQ2068" i="95"/>
  <c r="AQ2064" i="95"/>
  <c r="AQ2060" i="95"/>
  <c r="AQ2056" i="95"/>
  <c r="AQ2052" i="95"/>
  <c r="AQ2048" i="95"/>
  <c r="AQ2044" i="95"/>
  <c r="AQ2040" i="95"/>
  <c r="AQ2036" i="95"/>
  <c r="AQ2032" i="95"/>
  <c r="AQ2028" i="95"/>
  <c r="AQ2024" i="95"/>
  <c r="AQ2020" i="95"/>
  <c r="AQ2016" i="95"/>
  <c r="AQ2012" i="95"/>
  <c r="AQ2008" i="95"/>
  <c r="AQ2004" i="95"/>
  <c r="AQ2000" i="95"/>
  <c r="AQ1996" i="95"/>
  <c r="AQ1992" i="95"/>
  <c r="AQ1988" i="95"/>
  <c r="AQ1984" i="95"/>
  <c r="AQ1980" i="95"/>
  <c r="AQ1972" i="95"/>
  <c r="AQ1968" i="95"/>
  <c r="AQ1964" i="95"/>
  <c r="AQ1960" i="95"/>
  <c r="AQ1956" i="95"/>
  <c r="AQ1952" i="95"/>
  <c r="AQ1948" i="95"/>
  <c r="AQ1944" i="95"/>
  <c r="AQ1940" i="95"/>
  <c r="AQ1936" i="95"/>
  <c r="AQ1932" i="95"/>
  <c r="AQ1928" i="95"/>
  <c r="AQ1924" i="95"/>
  <c r="AQ1920" i="95"/>
  <c r="AQ1916" i="95"/>
  <c r="AQ1912" i="95"/>
  <c r="AQ1908" i="95"/>
  <c r="AQ1904" i="95"/>
  <c r="AQ1900" i="95"/>
  <c r="AQ1896" i="95"/>
  <c r="AQ1892" i="95"/>
  <c r="AQ1888" i="95"/>
  <c r="AQ1884" i="95"/>
  <c r="AQ1880" i="95"/>
  <c r="AQ1876" i="95"/>
  <c r="AQ1872" i="95"/>
  <c r="AQ1868" i="95"/>
  <c r="AQ1864" i="95"/>
  <c r="AQ1860" i="95"/>
  <c r="AQ1856" i="95"/>
  <c r="AQ1852" i="95"/>
  <c r="AQ1848" i="95"/>
  <c r="AQ1844" i="95"/>
  <c r="AQ1840" i="95"/>
  <c r="AQ1836" i="95"/>
  <c r="AQ1832" i="95"/>
  <c r="AQ1828" i="95"/>
  <c r="AQ1824" i="95"/>
  <c r="AQ1820" i="95"/>
  <c r="AQ1816" i="95"/>
  <c r="AQ1812" i="95"/>
  <c r="AQ1808" i="95"/>
  <c r="AQ1804" i="95"/>
  <c r="AQ1800" i="95"/>
  <c r="AQ1796" i="95"/>
  <c r="AQ1792" i="95"/>
  <c r="AQ1788" i="95"/>
  <c r="AQ1784" i="95"/>
  <c r="AQ1780" i="95"/>
  <c r="AQ1776" i="95"/>
  <c r="AQ1772" i="95"/>
  <c r="AQ1768" i="95"/>
  <c r="AQ1764" i="95"/>
  <c r="AQ1760" i="95"/>
  <c r="AQ1756" i="95"/>
  <c r="AQ1752" i="95"/>
  <c r="AQ1748" i="95"/>
  <c r="AQ1744" i="95"/>
  <c r="AQ1740" i="95"/>
  <c r="AQ1736" i="95"/>
  <c r="AQ1732" i="95"/>
  <c r="AQ1728" i="95"/>
  <c r="AQ1724" i="95"/>
  <c r="AQ1720" i="95"/>
  <c r="AQ1716" i="95"/>
  <c r="AQ1712" i="95"/>
  <c r="AQ1708" i="95"/>
  <c r="AQ1704" i="95"/>
  <c r="AQ1700" i="95"/>
  <c r="AQ1696" i="95"/>
  <c r="AQ1692" i="95"/>
  <c r="AQ1688" i="95"/>
  <c r="AQ1684" i="95"/>
  <c r="AQ1680" i="95"/>
  <c r="AQ1676" i="95"/>
  <c r="AQ1672" i="95"/>
  <c r="AQ1668" i="95"/>
  <c r="AQ1664" i="95"/>
  <c r="AQ1660" i="95"/>
  <c r="AQ1656" i="95"/>
  <c r="AQ1652" i="95"/>
  <c r="AQ1648" i="95"/>
  <c r="AQ1644" i="95"/>
  <c r="AQ1640" i="95"/>
  <c r="AQ1636" i="95"/>
  <c r="AQ1632" i="95"/>
  <c r="AQ1628" i="95"/>
  <c r="AQ1624" i="95"/>
  <c r="AQ1620" i="95"/>
  <c r="AQ1616" i="95"/>
  <c r="AQ1612" i="95"/>
  <c r="AQ1608" i="95"/>
  <c r="AQ1604" i="95"/>
  <c r="AQ1600" i="95"/>
  <c r="AQ1596" i="95"/>
  <c r="AQ1592" i="95"/>
  <c r="AQ1588" i="95"/>
  <c r="AQ1584" i="95"/>
  <c r="AQ1580" i="95"/>
  <c r="AQ1576" i="95"/>
  <c r="AQ1572" i="95"/>
  <c r="AQ1568" i="95"/>
  <c r="AQ1564" i="95"/>
  <c r="AQ1560" i="95"/>
  <c r="AQ1556" i="95"/>
  <c r="AQ1552" i="95"/>
  <c r="AQ1548" i="95"/>
  <c r="AQ1544" i="95"/>
  <c r="AQ1540" i="95"/>
  <c r="AQ1536" i="95"/>
  <c r="AQ1532" i="95"/>
  <c r="AQ1528" i="95"/>
  <c r="AQ1524" i="95"/>
  <c r="AQ1520" i="95"/>
  <c r="AQ1516" i="95"/>
  <c r="AQ1512" i="95"/>
  <c r="AQ1508" i="95"/>
  <c r="AQ1504" i="95"/>
  <c r="AQ1500" i="95"/>
  <c r="AQ1496" i="95"/>
  <c r="AQ1492" i="95"/>
  <c r="AQ1488" i="95"/>
  <c r="AQ1484" i="95"/>
  <c r="AQ1480" i="95"/>
  <c r="AQ1476" i="95"/>
  <c r="AQ1472" i="95"/>
  <c r="AQ1468" i="95"/>
  <c r="AQ1464" i="95"/>
  <c r="AQ1460" i="95"/>
  <c r="AQ1456" i="95"/>
  <c r="AQ1452" i="95"/>
  <c r="AQ1448" i="95"/>
  <c r="AQ1444" i="95"/>
  <c r="AQ1440" i="95"/>
  <c r="AQ1436" i="95"/>
  <c r="AQ1432" i="95"/>
  <c r="AQ1428" i="95"/>
  <c r="AQ1424" i="95"/>
  <c r="AQ1420" i="95"/>
  <c r="AQ1416" i="95"/>
  <c r="AQ1412" i="95"/>
  <c r="AQ1408" i="95"/>
  <c r="AQ1404" i="95"/>
  <c r="AQ1400" i="95"/>
  <c r="AQ1396" i="95"/>
  <c r="AQ1392" i="95"/>
  <c r="AQ1388" i="95"/>
  <c r="AQ1384" i="95"/>
  <c r="AQ1380" i="95"/>
  <c r="AQ1376" i="95"/>
  <c r="AQ1368" i="95"/>
  <c r="AQ1364" i="95"/>
  <c r="AQ1360" i="95"/>
  <c r="AQ1356" i="95"/>
  <c r="AQ1352" i="95"/>
  <c r="AQ1348" i="95"/>
  <c r="AQ1344" i="95"/>
  <c r="AQ1340" i="95"/>
  <c r="AQ1336" i="95"/>
  <c r="AQ1332" i="95"/>
  <c r="AQ1328" i="95"/>
  <c r="AQ1324" i="95"/>
  <c r="AQ1320" i="95"/>
  <c r="AQ1316" i="95"/>
  <c r="AQ1312" i="95"/>
  <c r="AQ1308" i="95"/>
  <c r="AQ1304" i="95"/>
  <c r="AQ1300" i="95"/>
  <c r="AQ1296" i="95"/>
  <c r="AQ1292" i="95"/>
  <c r="AQ1288" i="95"/>
  <c r="AQ1284" i="95"/>
  <c r="AQ1280" i="95"/>
  <c r="AQ1276" i="95"/>
  <c r="AQ1272" i="95"/>
  <c r="AQ1268" i="95"/>
  <c r="AQ1264" i="95"/>
  <c r="AQ1260" i="95"/>
  <c r="AQ1256" i="95"/>
  <c r="AQ1252" i="95"/>
  <c r="AQ1248" i="95"/>
  <c r="AQ1244" i="95"/>
  <c r="AQ1240" i="95"/>
  <c r="AQ1236" i="95"/>
  <c r="AQ1232" i="95"/>
  <c r="AQ1228" i="95"/>
  <c r="AQ1224" i="95"/>
  <c r="AQ1220" i="95"/>
  <c r="AQ1216" i="95"/>
  <c r="AQ1212" i="95"/>
  <c r="AQ1208" i="95"/>
  <c r="AQ1204" i="95"/>
  <c r="AQ1200" i="95"/>
  <c r="AQ1196" i="95"/>
  <c r="AQ1192" i="95"/>
  <c r="AQ1188" i="95"/>
  <c r="AQ1184" i="95"/>
  <c r="AQ1180" i="95"/>
  <c r="AQ1176" i="95"/>
  <c r="AQ1172" i="95"/>
  <c r="AQ1168" i="95"/>
  <c r="AQ1164" i="95"/>
  <c r="AQ1160" i="95"/>
  <c r="AQ1156" i="95"/>
  <c r="AQ1152" i="95"/>
  <c r="AQ1148" i="95"/>
  <c r="AQ1144" i="95"/>
  <c r="AQ1140" i="95"/>
  <c r="AQ1136" i="95"/>
  <c r="AQ1132" i="95"/>
  <c r="AQ1128" i="95"/>
  <c r="AQ1124" i="95"/>
  <c r="AQ1120" i="95"/>
  <c r="AQ1116" i="95"/>
  <c r="AQ1112" i="95"/>
  <c r="AQ1108" i="95"/>
  <c r="AQ1104" i="95"/>
  <c r="AQ1100" i="95"/>
  <c r="AQ1096" i="95"/>
  <c r="AQ1092" i="95"/>
  <c r="AQ1088" i="95"/>
  <c r="AQ1084" i="95"/>
  <c r="AQ1080" i="95"/>
  <c r="AQ1076" i="95"/>
  <c r="AQ1072" i="95"/>
  <c r="AQ1068" i="95"/>
  <c r="AQ1064" i="95"/>
  <c r="AQ1060" i="95"/>
  <c r="AQ1056" i="95"/>
  <c r="AQ1052" i="95"/>
  <c r="AQ1048" i="95"/>
  <c r="AQ1044" i="95"/>
  <c r="AQ1040" i="95"/>
  <c r="AQ1036" i="95"/>
  <c r="AQ1032" i="95"/>
  <c r="AQ1028" i="95"/>
  <c r="AQ1024" i="95"/>
  <c r="AQ1020" i="95"/>
  <c r="AQ1016" i="95"/>
  <c r="AQ1012" i="95"/>
  <c r="AQ1008" i="95"/>
  <c r="AQ1004" i="95"/>
  <c r="AQ1000" i="95"/>
  <c r="AQ996" i="95"/>
  <c r="AQ992" i="95"/>
  <c r="AQ988" i="95"/>
  <c r="AQ984" i="95"/>
  <c r="AQ980" i="95"/>
  <c r="AQ976" i="95"/>
  <c r="AQ972" i="95"/>
  <c r="AQ968" i="95"/>
  <c r="AQ964" i="95"/>
  <c r="AQ960" i="95"/>
  <c r="AQ956" i="95"/>
  <c r="AQ952" i="95"/>
  <c r="AQ948" i="95"/>
  <c r="AQ944" i="95"/>
  <c r="AQ940" i="95"/>
  <c r="AQ936" i="95"/>
  <c r="AQ932" i="95"/>
  <c r="AQ928" i="95"/>
  <c r="AQ924" i="95"/>
  <c r="AQ920" i="95"/>
  <c r="AQ916" i="95"/>
  <c r="AQ912" i="95"/>
  <c r="AQ908" i="95"/>
  <c r="AQ904" i="95"/>
  <c r="AQ900" i="95"/>
  <c r="AQ896" i="95"/>
  <c r="AQ892" i="95"/>
  <c r="AQ888" i="95"/>
  <c r="AQ884" i="95"/>
  <c r="AQ880" i="95"/>
  <c r="AQ876" i="95"/>
  <c r="AQ872" i="95"/>
  <c r="AQ868" i="95"/>
  <c r="AQ864" i="95"/>
  <c r="AQ860" i="95"/>
  <c r="AQ856" i="95"/>
  <c r="AQ852" i="95"/>
  <c r="AQ848" i="95"/>
  <c r="AQ844" i="95"/>
  <c r="AQ840" i="95"/>
  <c r="AQ836" i="95"/>
  <c r="AQ832" i="95"/>
  <c r="AQ828" i="95"/>
  <c r="AQ3331" i="95"/>
  <c r="AQ3327" i="95"/>
  <c r="AQ3323" i="95"/>
  <c r="AQ3319" i="95"/>
  <c r="AQ3315" i="95"/>
  <c r="AQ3311" i="95"/>
  <c r="AQ3307" i="95"/>
  <c r="AQ3303" i="95"/>
  <c r="AQ3299" i="95"/>
  <c r="AQ3295" i="95"/>
  <c r="AQ3291" i="95"/>
  <c r="AQ3287" i="95"/>
  <c r="AQ3283" i="95"/>
  <c r="AQ3279" i="95"/>
  <c r="AQ3275" i="95"/>
  <c r="AQ3271" i="95"/>
  <c r="AQ3267" i="95"/>
  <c r="AQ3263" i="95"/>
  <c r="AQ3259" i="95"/>
  <c r="AQ3255" i="95"/>
  <c r="AQ3251" i="95"/>
  <c r="AQ3247" i="95"/>
  <c r="AQ3243" i="95"/>
  <c r="AQ3239" i="95"/>
  <c r="AQ3235" i="95"/>
  <c r="AQ3231" i="95"/>
  <c r="AQ3227" i="95"/>
  <c r="AQ3223" i="95"/>
  <c r="AQ3219" i="95"/>
  <c r="AQ3215" i="95"/>
  <c r="AQ3211" i="95"/>
  <c r="AQ3207" i="95"/>
  <c r="AQ3203" i="95"/>
  <c r="AQ3199" i="95"/>
  <c r="AQ3195" i="95"/>
  <c r="AQ3191" i="95"/>
  <c r="AQ3187" i="95"/>
  <c r="AQ3183" i="95"/>
  <c r="AQ3179" i="95"/>
  <c r="AQ3175" i="95"/>
  <c r="AQ3171" i="95"/>
  <c r="AQ3167" i="95"/>
  <c r="AQ3163" i="95"/>
  <c r="AQ3159" i="95"/>
  <c r="AQ3155" i="95"/>
  <c r="AQ3151" i="95"/>
  <c r="AQ3147" i="95"/>
  <c r="AQ3143" i="95"/>
  <c r="AQ3139" i="95"/>
  <c r="AQ3135" i="95"/>
  <c r="AQ3131" i="95"/>
  <c r="AQ3127" i="95"/>
  <c r="AQ3123" i="95"/>
  <c r="AQ3119" i="95"/>
  <c r="AQ3115" i="95"/>
  <c r="AQ3111" i="95"/>
  <c r="AQ3107" i="95"/>
  <c r="AQ3103" i="95"/>
  <c r="AQ3099" i="95"/>
  <c r="AQ3095" i="95"/>
  <c r="AQ3091" i="95"/>
  <c r="AQ3087" i="95"/>
  <c r="AQ3083" i="95"/>
  <c r="AQ3079" i="95"/>
  <c r="AQ3075" i="95"/>
  <c r="AQ3071" i="95"/>
  <c r="AQ3067" i="95"/>
  <c r="AQ3063" i="95"/>
  <c r="AQ3059" i="95"/>
  <c r="AQ3055" i="95"/>
  <c r="AQ3051" i="95"/>
  <c r="AQ3047" i="95"/>
  <c r="AQ3043" i="95"/>
  <c r="AQ3039" i="95"/>
  <c r="AQ3035" i="95"/>
  <c r="AQ3031" i="95"/>
  <c r="AQ3027" i="95"/>
  <c r="AQ3023" i="95"/>
  <c r="AQ3019" i="95"/>
  <c r="AQ3015" i="95"/>
  <c r="AQ3011" i="95"/>
  <c r="AQ3007" i="95"/>
  <c r="AQ3003" i="95"/>
  <c r="AQ2999" i="95"/>
  <c r="AQ2995" i="95"/>
  <c r="AQ2991" i="95"/>
  <c r="AQ2987" i="95"/>
  <c r="AQ2983" i="95"/>
  <c r="AQ2979" i="95"/>
  <c r="AQ2975" i="95"/>
  <c r="AQ2971" i="95"/>
  <c r="AQ2967" i="95"/>
  <c r="AQ2963" i="95"/>
  <c r="AQ2959" i="95"/>
  <c r="AQ2955" i="95"/>
  <c r="AQ2951" i="95"/>
  <c r="AQ2947" i="95"/>
  <c r="AQ2943" i="95"/>
  <c r="AQ2939" i="95"/>
  <c r="AQ2935" i="95"/>
  <c r="AQ2931" i="95"/>
  <c r="AQ2927" i="95"/>
  <c r="AQ2923" i="95"/>
  <c r="AQ2919" i="95"/>
  <c r="AQ2915" i="95"/>
  <c r="AQ2911" i="95"/>
  <c r="AQ2907" i="95"/>
  <c r="AQ2903" i="95"/>
  <c r="AQ2899" i="95"/>
  <c r="AQ2895" i="95"/>
  <c r="AQ2891" i="95"/>
  <c r="AQ2887" i="95"/>
  <c r="AQ2883" i="95"/>
  <c r="AQ2879" i="95"/>
  <c r="AQ2875" i="95"/>
  <c r="AQ2871" i="95"/>
  <c r="AQ2867" i="95"/>
  <c r="AQ2863" i="95"/>
  <c r="AQ2859" i="95"/>
  <c r="AQ2855" i="95"/>
  <c r="AQ2851" i="95"/>
  <c r="AQ2847" i="95"/>
  <c r="AQ2843" i="95"/>
  <c r="AQ2839" i="95"/>
  <c r="AQ2835" i="95"/>
  <c r="AQ2831" i="95"/>
  <c r="AQ2827" i="95"/>
  <c r="AQ2823" i="95"/>
  <c r="AQ2819" i="95"/>
  <c r="AQ2815" i="95"/>
  <c r="AQ2811" i="95"/>
  <c r="AQ2807" i="95"/>
  <c r="AQ2803" i="95"/>
  <c r="AQ2799" i="95"/>
  <c r="AQ2795" i="95"/>
  <c r="AQ2791" i="95"/>
  <c r="AQ2787" i="95"/>
  <c r="AQ2783" i="95"/>
  <c r="AQ2779" i="95"/>
  <c r="AQ2775" i="95"/>
  <c r="AQ2771" i="95"/>
  <c r="AQ2767" i="95"/>
  <c r="AQ2763" i="95"/>
  <c r="AQ2759" i="95"/>
  <c r="AQ2755" i="95"/>
  <c r="AQ2751" i="95"/>
  <c r="AQ2747" i="95"/>
  <c r="AQ2743" i="95"/>
  <c r="AQ2739" i="95"/>
  <c r="AQ2735" i="95"/>
  <c r="AQ2727" i="95"/>
  <c r="AQ2723" i="95"/>
  <c r="AQ2719" i="95"/>
  <c r="AQ2715" i="95"/>
  <c r="AQ2711" i="95"/>
  <c r="AQ2707" i="95"/>
  <c r="AQ2703" i="95"/>
  <c r="AQ2699" i="95"/>
  <c r="AQ2695" i="95"/>
  <c r="AQ2691" i="95"/>
  <c r="AQ2687" i="95"/>
  <c r="AQ2683" i="95"/>
  <c r="AQ2679" i="95"/>
  <c r="AQ2675" i="95"/>
  <c r="AQ2671" i="95"/>
  <c r="AQ2667" i="95"/>
  <c r="AQ2663" i="95"/>
  <c r="AQ2659" i="95"/>
  <c r="AQ2655" i="95"/>
  <c r="AQ2651" i="95"/>
  <c r="AQ2647" i="95"/>
  <c r="AQ2643" i="95"/>
  <c r="AQ2639" i="95"/>
  <c r="AQ2635" i="95"/>
  <c r="AQ2631" i="95"/>
  <c r="AQ2627" i="95"/>
  <c r="AQ2623" i="95"/>
  <c r="AQ2619" i="95"/>
  <c r="AQ2615" i="95"/>
  <c r="AQ2611" i="95"/>
  <c r="AQ2607" i="95"/>
  <c r="AQ2603" i="95"/>
  <c r="AQ2599" i="95"/>
  <c r="AQ2595" i="95"/>
  <c r="AQ2591" i="95"/>
  <c r="AQ2587" i="95"/>
  <c r="AQ2583" i="95"/>
  <c r="AQ2579" i="95"/>
  <c r="AQ2575" i="95"/>
  <c r="AQ2571" i="95"/>
  <c r="AQ2567" i="95"/>
  <c r="AQ2563" i="95"/>
  <c r="AQ2559" i="95"/>
  <c r="AQ2555" i="95"/>
  <c r="AQ2551" i="95"/>
  <c r="AQ2547" i="95"/>
  <c r="AQ2543" i="95"/>
  <c r="AQ2539" i="95"/>
  <c r="AQ2535" i="95"/>
  <c r="AQ2531" i="95"/>
  <c r="AQ2527" i="95"/>
  <c r="AQ2523" i="95"/>
  <c r="AQ2519" i="95"/>
  <c r="AQ2515" i="95"/>
  <c r="AQ2511" i="95"/>
  <c r="AQ2507" i="95"/>
  <c r="AQ2503" i="95"/>
  <c r="AQ2499" i="95"/>
  <c r="AQ2495" i="95"/>
  <c r="AQ2491" i="95"/>
  <c r="AQ2487" i="95"/>
  <c r="AQ2483" i="95"/>
  <c r="AQ2479" i="95"/>
  <c r="AQ2475" i="95"/>
  <c r="AQ2471" i="95"/>
  <c r="AQ2467" i="95"/>
  <c r="AQ2463" i="95"/>
  <c r="AQ2459" i="95"/>
  <c r="AQ2455" i="95"/>
  <c r="AQ2451" i="95"/>
  <c r="AQ2447" i="95"/>
  <c r="AQ2443" i="95"/>
  <c r="AQ2439" i="95"/>
  <c r="AQ2435" i="95"/>
  <c r="AQ2431" i="95"/>
  <c r="AQ2427" i="95"/>
  <c r="AQ2423" i="95"/>
  <c r="AQ2419" i="95"/>
  <c r="AQ2415" i="95"/>
  <c r="AQ2411" i="95"/>
  <c r="AQ2407" i="95"/>
  <c r="AQ2403" i="95"/>
  <c r="AQ2399" i="95"/>
  <c r="AQ2395" i="95"/>
  <c r="AQ2391" i="95"/>
  <c r="AQ2387" i="95"/>
  <c r="AQ2383" i="95"/>
  <c r="AQ2379" i="95"/>
  <c r="AQ2375" i="95"/>
  <c r="AQ2371" i="95"/>
  <c r="AQ2367" i="95"/>
  <c r="AQ2363" i="95"/>
  <c r="AQ2359" i="95"/>
  <c r="AQ2355" i="95"/>
  <c r="AQ2351" i="95"/>
  <c r="AQ2347" i="95"/>
  <c r="AQ2343" i="95"/>
  <c r="AQ2339" i="95"/>
  <c r="AQ2335" i="95"/>
  <c r="AQ2331" i="95"/>
  <c r="AQ2327" i="95"/>
  <c r="AQ2323" i="95"/>
  <c r="AQ2319" i="95"/>
  <c r="AQ2315" i="95"/>
  <c r="AQ2311" i="95"/>
  <c r="AQ2307" i="95"/>
  <c r="AQ2303" i="95"/>
  <c r="AQ2299" i="95"/>
  <c r="AQ2295" i="95"/>
  <c r="AQ2291" i="95"/>
  <c r="AQ2287" i="95"/>
  <c r="AQ2283" i="95"/>
  <c r="AQ2279" i="95"/>
  <c r="AQ2275" i="95"/>
  <c r="AQ2271" i="95"/>
  <c r="AQ2267" i="95"/>
  <c r="AQ2263" i="95"/>
  <c r="AQ2259" i="95"/>
  <c r="AQ2255" i="95"/>
  <c r="AQ2251" i="95"/>
  <c r="AQ2247" i="95"/>
  <c r="AQ2243" i="95"/>
  <c r="AQ2239" i="95"/>
  <c r="AQ2235" i="95"/>
  <c r="AQ2231" i="95"/>
  <c r="AQ2227" i="95"/>
  <c r="AQ2223" i="95"/>
  <c r="AQ2219" i="95"/>
  <c r="AQ2215" i="95"/>
  <c r="AQ2211" i="95"/>
  <c r="AQ2207" i="95"/>
  <c r="AQ2203" i="95"/>
  <c r="AQ2199" i="95"/>
  <c r="AQ2195" i="95"/>
  <c r="AQ2191" i="95"/>
  <c r="AQ2187" i="95"/>
  <c r="AQ2183" i="95"/>
  <c r="AQ2179" i="95"/>
  <c r="AQ2175" i="95"/>
  <c r="AQ2171" i="95"/>
  <c r="AQ2167" i="95"/>
  <c r="AQ2163" i="95"/>
  <c r="AQ2159" i="95"/>
  <c r="AQ2155" i="95"/>
  <c r="AQ2151" i="95"/>
  <c r="AQ2147" i="95"/>
  <c r="AQ2143" i="95"/>
  <c r="AQ2139" i="95"/>
  <c r="AQ2135" i="95"/>
  <c r="AQ2131" i="95"/>
  <c r="AQ2123" i="95"/>
  <c r="AQ2119" i="95"/>
  <c r="AQ2115" i="95"/>
  <c r="AQ2111" i="95"/>
  <c r="AQ2107" i="95"/>
  <c r="AQ2103" i="95"/>
  <c r="AQ2099" i="95"/>
  <c r="AQ2095" i="95"/>
  <c r="AQ2091" i="95"/>
  <c r="AQ2087" i="95"/>
  <c r="AQ2083" i="95"/>
  <c r="AQ2079" i="95"/>
  <c r="AQ2075" i="95"/>
  <c r="AQ2071" i="95"/>
  <c r="AQ2067" i="95"/>
  <c r="AQ2063" i="95"/>
  <c r="AQ2059" i="95"/>
  <c r="AQ2055" i="95"/>
  <c r="AQ2051" i="95"/>
  <c r="AQ2047" i="95"/>
  <c r="AQ2043" i="95"/>
  <c r="AQ2039" i="95"/>
  <c r="AQ2035" i="95"/>
  <c r="AQ2031" i="95"/>
  <c r="AQ2027" i="95"/>
  <c r="AQ2023" i="95"/>
  <c r="AQ2019" i="95"/>
  <c r="AQ2015" i="95"/>
  <c r="AQ2011" i="95"/>
  <c r="AQ2007" i="95"/>
  <c r="AQ2003" i="95"/>
  <c r="AQ1999" i="95"/>
  <c r="AQ1995" i="95"/>
  <c r="AQ1991" i="95"/>
  <c r="AQ1987" i="95"/>
  <c r="AQ1983" i="95"/>
  <c r="AQ1979" i="95"/>
  <c r="AQ1975" i="95"/>
  <c r="AQ1971" i="95"/>
  <c r="AQ1967" i="95"/>
  <c r="AQ1963" i="95"/>
  <c r="AQ1959" i="95"/>
  <c r="AQ1955" i="95"/>
  <c r="AQ1951" i="95"/>
  <c r="AQ1947" i="95"/>
  <c r="AQ1943" i="95"/>
  <c r="AQ1939" i="95"/>
  <c r="AQ1935" i="95"/>
  <c r="AQ1931" i="95"/>
  <c r="AQ1927" i="95"/>
  <c r="AQ1923" i="95"/>
  <c r="AQ1919" i="95"/>
  <c r="AQ1915" i="95"/>
  <c r="AQ1911" i="95"/>
  <c r="AQ1907" i="95"/>
  <c r="AQ1903" i="95"/>
  <c r="AQ1899" i="95"/>
  <c r="AQ1895" i="95"/>
  <c r="AQ1891" i="95"/>
  <c r="AQ1887" i="95"/>
  <c r="AQ1883" i="95"/>
  <c r="AQ1879" i="95"/>
  <c r="AQ1875" i="95"/>
  <c r="AQ1871" i="95"/>
  <c r="AQ1867" i="95"/>
  <c r="AQ1863" i="95"/>
  <c r="AQ1859" i="95"/>
  <c r="AQ1855" i="95"/>
  <c r="AQ1851" i="95"/>
  <c r="AQ1847" i="95"/>
  <c r="AQ1843" i="95"/>
  <c r="AQ1839" i="95"/>
  <c r="AQ1835" i="95"/>
  <c r="AQ1831" i="95"/>
  <c r="AQ1827" i="95"/>
  <c r="AQ1823" i="95"/>
  <c r="AQ1819" i="95"/>
  <c r="AQ1815" i="95"/>
  <c r="AQ1811" i="95"/>
  <c r="AQ1807" i="95"/>
  <c r="AQ1803" i="95"/>
  <c r="AQ1799" i="95"/>
  <c r="AQ1795" i="95"/>
  <c r="AQ1791" i="95"/>
  <c r="AQ1787" i="95"/>
  <c r="AQ1783" i="95"/>
  <c r="AQ1779" i="95"/>
  <c r="AQ1775" i="95"/>
  <c r="AQ1771" i="95"/>
  <c r="AQ1767" i="95"/>
  <c r="AQ1763" i="95"/>
  <c r="AQ1759" i="95"/>
  <c r="AQ1755" i="95"/>
  <c r="AQ1751" i="95"/>
  <c r="AQ1747" i="95"/>
  <c r="AQ1743" i="95"/>
  <c r="AQ1739" i="95"/>
  <c r="AQ1735" i="95"/>
  <c r="AQ1731" i="95"/>
  <c r="AQ1727" i="95"/>
  <c r="AQ1723" i="95"/>
  <c r="AQ1719" i="95"/>
  <c r="AQ1715" i="95"/>
  <c r="AQ1711" i="95"/>
  <c r="AQ1707" i="95"/>
  <c r="AQ1703" i="95"/>
  <c r="AQ1699" i="95"/>
  <c r="AQ1695" i="95"/>
  <c r="AQ1691" i="95"/>
  <c r="AQ1687" i="95"/>
  <c r="AQ1683" i="95"/>
  <c r="AQ1679" i="95"/>
  <c r="AQ1675" i="95"/>
  <c r="AQ1671" i="95"/>
  <c r="AQ1667" i="95"/>
  <c r="AQ1663" i="95"/>
  <c r="AQ1659" i="95"/>
  <c r="AQ1655" i="95"/>
  <c r="AQ1651" i="95"/>
  <c r="AQ1647" i="95"/>
  <c r="AQ1643" i="95"/>
  <c r="AQ1639" i="95"/>
  <c r="AQ1635" i="95"/>
  <c r="AQ1631" i="95"/>
  <c r="AQ1627" i="95"/>
  <c r="AQ1623" i="95"/>
  <c r="AQ1619" i="95"/>
  <c r="AQ1615" i="95"/>
  <c r="AQ1611" i="95"/>
  <c r="AQ1607" i="95"/>
  <c r="AQ1603" i="95"/>
  <c r="AQ1599" i="95"/>
  <c r="AQ1595" i="95"/>
  <c r="AQ1591" i="95"/>
  <c r="AQ1587" i="95"/>
  <c r="AQ1583" i="95"/>
  <c r="AQ1579" i="95"/>
  <c r="AQ1575" i="95"/>
  <c r="AQ1571" i="95"/>
  <c r="AQ1567" i="95"/>
  <c r="AQ1563" i="95"/>
  <c r="AQ1559" i="95"/>
  <c r="AQ1555" i="95"/>
  <c r="AQ1551" i="95"/>
  <c r="AQ1547" i="95"/>
  <c r="AQ1543" i="95"/>
  <c r="AQ1539" i="95"/>
  <c r="AQ1535" i="95"/>
  <c r="AQ1531" i="95"/>
  <c r="AQ1527" i="95"/>
  <c r="AQ1519" i="95"/>
  <c r="AQ1515" i="95"/>
  <c r="AQ1511" i="95"/>
  <c r="AQ1507" i="95"/>
  <c r="AQ1503" i="95"/>
  <c r="AQ1499" i="95"/>
  <c r="AQ1495" i="95"/>
  <c r="AQ1491" i="95"/>
  <c r="AQ1487" i="95"/>
  <c r="AQ1483" i="95"/>
  <c r="AQ1479" i="95"/>
  <c r="AQ1475" i="95"/>
  <c r="AQ1471" i="95"/>
  <c r="AQ1467" i="95"/>
  <c r="AQ1463" i="95"/>
  <c r="AQ1459" i="95"/>
  <c r="AQ1455" i="95"/>
  <c r="AQ1451" i="95"/>
  <c r="AQ1447" i="95"/>
  <c r="AQ1443" i="95"/>
  <c r="AQ1439" i="95"/>
  <c r="AQ1435" i="95"/>
  <c r="AQ1431" i="95"/>
  <c r="AQ1427" i="95"/>
  <c r="AQ1423" i="95"/>
  <c r="AQ1419" i="95"/>
  <c r="AQ1415" i="95"/>
  <c r="AQ1411" i="95"/>
  <c r="AQ1407" i="95"/>
  <c r="AQ1403" i="95"/>
  <c r="AQ1399" i="95"/>
  <c r="AQ1395" i="95"/>
  <c r="AQ1391" i="95"/>
  <c r="AQ1387" i="95"/>
  <c r="AQ1383" i="95"/>
  <c r="AQ1379" i="95"/>
  <c r="AQ1375" i="95"/>
  <c r="AQ1371" i="95"/>
  <c r="AQ1367" i="95"/>
  <c r="AQ1363" i="95"/>
  <c r="AQ1359" i="95"/>
  <c r="AQ1355" i="95"/>
  <c r="AQ1351" i="95"/>
  <c r="AQ1347" i="95"/>
  <c r="AQ1343" i="95"/>
  <c r="AQ1339" i="95"/>
  <c r="AQ1335" i="95"/>
  <c r="AQ1331" i="95"/>
  <c r="AQ1327" i="95"/>
  <c r="AQ1323" i="95"/>
  <c r="AQ1319" i="95"/>
  <c r="AQ1315" i="95"/>
  <c r="AQ1311" i="95"/>
  <c r="AQ1307" i="95"/>
  <c r="AQ1303" i="95"/>
  <c r="AQ1299" i="95"/>
  <c r="AQ1295" i="95"/>
  <c r="AQ1291" i="95"/>
  <c r="AQ1287" i="95"/>
  <c r="AQ1283" i="95"/>
  <c r="AQ1279" i="95"/>
  <c r="AQ1275" i="95"/>
  <c r="AQ1271" i="95"/>
  <c r="AQ1267" i="95"/>
  <c r="AQ1263" i="95"/>
  <c r="AQ1259" i="95"/>
  <c r="AQ1255" i="95"/>
  <c r="AQ1251" i="95"/>
  <c r="AQ1247" i="95"/>
  <c r="AQ1243" i="95"/>
  <c r="AQ1239" i="95"/>
  <c r="AQ1235" i="95"/>
  <c r="AQ1231" i="95"/>
  <c r="AQ1227" i="95"/>
  <c r="AQ1223" i="95"/>
  <c r="AQ1219" i="95"/>
  <c r="AQ1215" i="95"/>
  <c r="AQ1211" i="95"/>
  <c r="AQ1207" i="95"/>
  <c r="AQ1203" i="95"/>
  <c r="AQ1199" i="95"/>
  <c r="AQ1195" i="95"/>
  <c r="AQ1191" i="95"/>
  <c r="AQ1187" i="95"/>
  <c r="AQ1183" i="95"/>
  <c r="AQ1179" i="95"/>
  <c r="AQ1175" i="95"/>
  <c r="AQ1171" i="95"/>
  <c r="AQ1167" i="95"/>
  <c r="AQ1163" i="95"/>
  <c r="AQ1159" i="95"/>
  <c r="AQ1155" i="95"/>
  <c r="AQ1151" i="95"/>
  <c r="AQ1147" i="95"/>
  <c r="AQ1143" i="95"/>
  <c r="AQ1139" i="95"/>
  <c r="AQ1135" i="95"/>
  <c r="AQ1131" i="95"/>
  <c r="AQ1127" i="95"/>
  <c r="AQ1123" i="95"/>
  <c r="AQ1119" i="95"/>
  <c r="AQ1115" i="95"/>
  <c r="AQ1111" i="95"/>
  <c r="AQ1107" i="95"/>
  <c r="AQ1103" i="95"/>
  <c r="AQ1099" i="95"/>
  <c r="AQ1095" i="95"/>
  <c r="AQ1091" i="95"/>
  <c r="AQ1087" i="95"/>
  <c r="AQ1083" i="95"/>
  <c r="AQ1079" i="95"/>
  <c r="AQ1075" i="95"/>
  <c r="AQ1071" i="95"/>
  <c r="AQ1067" i="95"/>
  <c r="AQ1063" i="95"/>
  <c r="AQ1059" i="95"/>
  <c r="AQ1055" i="95"/>
  <c r="AQ1051" i="95"/>
  <c r="AQ1047" i="95"/>
  <c r="AQ1043" i="95"/>
  <c r="AQ1039" i="95"/>
  <c r="AQ1035" i="95"/>
  <c r="AQ1031" i="95"/>
  <c r="AQ1027" i="95"/>
  <c r="AQ1023" i="95"/>
  <c r="AQ1019" i="95"/>
  <c r="AQ1015" i="95"/>
  <c r="AQ1011" i="95"/>
  <c r="AQ1007" i="95"/>
  <c r="AQ1003" i="95"/>
  <c r="AQ999" i="95"/>
  <c r="AQ995" i="95"/>
  <c r="AQ991" i="95"/>
  <c r="AQ987" i="95"/>
  <c r="AQ983" i="95"/>
  <c r="AQ979" i="95"/>
  <c r="AQ975" i="95"/>
  <c r="AQ971" i="95"/>
  <c r="AQ967" i="95"/>
  <c r="AQ963" i="95"/>
  <c r="AQ959" i="95"/>
  <c r="AQ955" i="95"/>
  <c r="AQ951" i="95"/>
  <c r="AQ947" i="95"/>
  <c r="AQ943" i="95"/>
  <c r="AQ939" i="95"/>
  <c r="AQ935" i="95"/>
  <c r="AQ931" i="95"/>
  <c r="AQ927" i="95"/>
  <c r="AQ923" i="95"/>
  <c r="AQ915" i="95"/>
  <c r="AQ911" i="95"/>
  <c r="AQ907" i="95"/>
  <c r="AQ903" i="95"/>
  <c r="AQ899" i="95"/>
  <c r="AQ895" i="95"/>
  <c r="AQ891" i="95"/>
  <c r="AQ887" i="95"/>
  <c r="AQ883" i="95"/>
  <c r="AQ879" i="95"/>
  <c r="AQ875" i="95"/>
  <c r="AQ871" i="95"/>
  <c r="AQ867" i="95"/>
  <c r="AQ863" i="95"/>
  <c r="AQ859" i="95"/>
  <c r="AQ855" i="95"/>
  <c r="AQ851" i="95"/>
  <c r="AQ847" i="95"/>
  <c r="AQ843" i="95"/>
  <c r="AQ839" i="95"/>
  <c r="AQ835" i="95"/>
  <c r="AQ831" i="95"/>
  <c r="AQ3386" i="95"/>
  <c r="AQ3382" i="95"/>
  <c r="AQ3378" i="95"/>
  <c r="AQ3374" i="95"/>
  <c r="AQ3370" i="95"/>
  <c r="AQ3366" i="95"/>
  <c r="AQ3362" i="95"/>
  <c r="AQ3358" i="95"/>
  <c r="AQ3354" i="95"/>
  <c r="AQ3350" i="95"/>
  <c r="AQ3346" i="95"/>
  <c r="AQ3342" i="95"/>
  <c r="AQ3338" i="95"/>
  <c r="AQ3334" i="95"/>
  <c r="AQ3330" i="95"/>
  <c r="AQ3326" i="95"/>
  <c r="AQ3322" i="95"/>
  <c r="AQ3318" i="95"/>
  <c r="AQ3314" i="95"/>
  <c r="AQ3310" i="95"/>
  <c r="AQ3306" i="95"/>
  <c r="AQ3302" i="95"/>
  <c r="AQ3298" i="95"/>
  <c r="AQ3294" i="95"/>
  <c r="AQ3290" i="95"/>
  <c r="AQ3286" i="95"/>
  <c r="AQ3282" i="95"/>
  <c r="AQ3278" i="95"/>
  <c r="AQ3274" i="95"/>
  <c r="AQ3270" i="95"/>
  <c r="AQ3266" i="95"/>
  <c r="AQ3262" i="95"/>
  <c r="AQ3258" i="95"/>
  <c r="AQ3254" i="95"/>
  <c r="AQ3250" i="95"/>
  <c r="AQ3246" i="95"/>
  <c r="AQ3242" i="95"/>
  <c r="AQ3238" i="95"/>
  <c r="AQ3234" i="95"/>
  <c r="AQ3230" i="95"/>
  <c r="AQ3226" i="95"/>
  <c r="AQ3222" i="95"/>
  <c r="AQ3218" i="95"/>
  <c r="AQ3214" i="95"/>
  <c r="AQ3210" i="95"/>
  <c r="AQ3206" i="95"/>
  <c r="AQ3202" i="95"/>
  <c r="AQ3198" i="95"/>
  <c r="AQ3194" i="95"/>
  <c r="AQ3190" i="95"/>
  <c r="AQ3186" i="95"/>
  <c r="AQ3182" i="95"/>
  <c r="AQ3178" i="95"/>
  <c r="AQ3174" i="95"/>
  <c r="AQ3170" i="95"/>
  <c r="AQ3166" i="95"/>
  <c r="AQ3162" i="95"/>
  <c r="AQ3158" i="95"/>
  <c r="AQ3154" i="95"/>
  <c r="AQ3150" i="95"/>
  <c r="AQ3146" i="95"/>
  <c r="AQ3142" i="95"/>
  <c r="AQ3138" i="95"/>
  <c r="AQ3134" i="95"/>
  <c r="AQ3130" i="95"/>
  <c r="AQ3126" i="95"/>
  <c r="AQ3122" i="95"/>
  <c r="AQ3118" i="95"/>
  <c r="AQ3114" i="95"/>
  <c r="AQ3110" i="95"/>
  <c r="AQ3106" i="95"/>
  <c r="AQ3102" i="95"/>
  <c r="AQ3098" i="95"/>
  <c r="AQ3094" i="95"/>
  <c r="AQ3090" i="95"/>
  <c r="AQ3086" i="95"/>
  <c r="AQ3082" i="95"/>
  <c r="AQ3078" i="95"/>
  <c r="AQ3074" i="95"/>
  <c r="AQ3070" i="95"/>
  <c r="AQ3066" i="95"/>
  <c r="AQ3062" i="95"/>
  <c r="AQ3058" i="95"/>
  <c r="AQ3054" i="95"/>
  <c r="AQ3050" i="95"/>
  <c r="AQ3046" i="95"/>
  <c r="AQ3042" i="95"/>
  <c r="AQ3038" i="95"/>
  <c r="AQ3034" i="95"/>
  <c r="AQ3030" i="95"/>
  <c r="AQ3026" i="95"/>
  <c r="AQ3022" i="95"/>
  <c r="AQ3018" i="95"/>
  <c r="AQ3014" i="95"/>
  <c r="AQ3010" i="95"/>
  <c r="AQ3006" i="95"/>
  <c r="AQ3002" i="95"/>
  <c r="AQ2998" i="95"/>
  <c r="AQ2994" i="95"/>
  <c r="AQ2990" i="95"/>
  <c r="AQ2986" i="95"/>
  <c r="AQ2982" i="95"/>
  <c r="AQ2978" i="95"/>
  <c r="AQ2974" i="95"/>
  <c r="AQ2970" i="95"/>
  <c r="AQ2966" i="95"/>
  <c r="AQ2962" i="95"/>
  <c r="AQ2958" i="95"/>
  <c r="AQ2954" i="95"/>
  <c r="AQ2950" i="95"/>
  <c r="AQ2946" i="95"/>
  <c r="AQ2942" i="95"/>
  <c r="AQ2938" i="95"/>
  <c r="AQ2934" i="95"/>
  <c r="AQ2930" i="95"/>
  <c r="AQ2926" i="95"/>
  <c r="AQ2922" i="95"/>
  <c r="AQ2918" i="95"/>
  <c r="AQ2914" i="95"/>
  <c r="AQ2910" i="95"/>
  <c r="AQ2906" i="95"/>
  <c r="AQ2902" i="95"/>
  <c r="AQ2898" i="95"/>
  <c r="AQ2894" i="95"/>
  <c r="AQ2890" i="95"/>
  <c r="AQ2886" i="95"/>
  <c r="AQ2878" i="95"/>
  <c r="AQ2874" i="95"/>
  <c r="AQ2870" i="95"/>
  <c r="AQ2866" i="95"/>
  <c r="AQ2862" i="95"/>
  <c r="AQ2858" i="95"/>
  <c r="AQ2854" i="95"/>
  <c r="AQ2850" i="95"/>
  <c r="AQ2846" i="95"/>
  <c r="AQ2842" i="95"/>
  <c r="AQ2838" i="95"/>
  <c r="AQ2834" i="95"/>
  <c r="AQ2830" i="95"/>
  <c r="AQ2826" i="95"/>
  <c r="AQ2822" i="95"/>
  <c r="AQ2818" i="95"/>
  <c r="AQ2814" i="95"/>
  <c r="AQ2810" i="95"/>
  <c r="AQ2806" i="95"/>
  <c r="AQ2802" i="95"/>
  <c r="AQ2798" i="95"/>
  <c r="AQ2794" i="95"/>
  <c r="AQ2790" i="95"/>
  <c r="AQ2786" i="95"/>
  <c r="AQ2782" i="95"/>
  <c r="AQ2778" i="95"/>
  <c r="AQ2774" i="95"/>
  <c r="AQ2770" i="95"/>
  <c r="AQ2766" i="95"/>
  <c r="AQ2762" i="95"/>
  <c r="AQ2758" i="95"/>
  <c r="AQ2754" i="95"/>
  <c r="AQ2750" i="95"/>
  <c r="AQ2746" i="95"/>
  <c r="AQ2742" i="95"/>
  <c r="AQ2738" i="95"/>
  <c r="AQ2734" i="95"/>
  <c r="AQ2730" i="95"/>
  <c r="AQ2726" i="95"/>
  <c r="AQ2722" i="95"/>
  <c r="AQ2718" i="95"/>
  <c r="AQ2714" i="95"/>
  <c r="AQ2710" i="95"/>
  <c r="AQ2706" i="95"/>
  <c r="AQ2702" i="95"/>
  <c r="AQ2698" i="95"/>
  <c r="AQ2694" i="95"/>
  <c r="AQ2690" i="95"/>
  <c r="AQ2686" i="95"/>
  <c r="AQ2682" i="95"/>
  <c r="AQ2678" i="95"/>
  <c r="AQ2674" i="95"/>
  <c r="AQ2670" i="95"/>
  <c r="AQ2666" i="95"/>
  <c r="AQ2662" i="95"/>
  <c r="AQ2658" i="95"/>
  <c r="AQ2654" i="95"/>
  <c r="AQ2650" i="95"/>
  <c r="AQ2646" i="95"/>
  <c r="AQ2642" i="95"/>
  <c r="AQ2638" i="95"/>
  <c r="AQ2634" i="95"/>
  <c r="AQ2630" i="95"/>
  <c r="AQ2626" i="95"/>
  <c r="AQ2622" i="95"/>
  <c r="AQ2618" i="95"/>
  <c r="AQ2614" i="95"/>
  <c r="AQ2610" i="95"/>
  <c r="AQ2606" i="95"/>
  <c r="AQ2602" i="95"/>
  <c r="AQ2598" i="95"/>
  <c r="AQ2594" i="95"/>
  <c r="AQ2590" i="95"/>
  <c r="AQ2586" i="95"/>
  <c r="AQ2582" i="95"/>
  <c r="AQ2578" i="95"/>
  <c r="AQ2574" i="95"/>
  <c r="AQ2570" i="95"/>
  <c r="AQ2566" i="95"/>
  <c r="AQ2562" i="95"/>
  <c r="AQ2558" i="95"/>
  <c r="AQ2554" i="95"/>
  <c r="AQ2550" i="95"/>
  <c r="AQ2546" i="95"/>
  <c r="AQ2542" i="95"/>
  <c r="AQ2538" i="95"/>
  <c r="AQ2534" i="95"/>
  <c r="AQ2530" i="95"/>
  <c r="AQ2526" i="95"/>
  <c r="AQ2522" i="95"/>
  <c r="AQ2518" i="95"/>
  <c r="AQ2514" i="95"/>
  <c r="AQ2510" i="95"/>
  <c r="AQ2506" i="95"/>
  <c r="AQ2502" i="95"/>
  <c r="AQ2498" i="95"/>
  <c r="AQ2494" i="95"/>
  <c r="AQ2490" i="95"/>
  <c r="AQ2486" i="95"/>
  <c r="AQ2482" i="95"/>
  <c r="AQ2478" i="95"/>
  <c r="AQ2474" i="95"/>
  <c r="AQ2470" i="95"/>
  <c r="AQ2466" i="95"/>
  <c r="AQ2462" i="95"/>
  <c r="AQ2458" i="95"/>
  <c r="AQ2454" i="95"/>
  <c r="AQ2450" i="95"/>
  <c r="AQ2446" i="95"/>
  <c r="AQ2442" i="95"/>
  <c r="AQ2438" i="95"/>
  <c r="AQ2434" i="95"/>
  <c r="AQ2430" i="95"/>
  <c r="AQ2426" i="95"/>
  <c r="AQ2422" i="95"/>
  <c r="AQ2418" i="95"/>
  <c r="AQ2414" i="95"/>
  <c r="AQ2410" i="95"/>
  <c r="AQ2406" i="95"/>
  <c r="AQ2402" i="95"/>
  <c r="AQ2398" i="95"/>
  <c r="AQ2394" i="95"/>
  <c r="AQ2390" i="95"/>
  <c r="AQ2386" i="95"/>
  <c r="AQ2382" i="95"/>
  <c r="AQ2378" i="95"/>
  <c r="AQ2374" i="95"/>
  <c r="AQ2370" i="95"/>
  <c r="AQ2366" i="95"/>
  <c r="AQ2362" i="95"/>
  <c r="AQ2358" i="95"/>
  <c r="AQ2354" i="95"/>
  <c r="AQ2350" i="95"/>
  <c r="AQ2346" i="95"/>
  <c r="AQ2342" i="95"/>
  <c r="AQ2338" i="95"/>
  <c r="AQ2334" i="95"/>
  <c r="AQ2330" i="95"/>
  <c r="AQ2326" i="95"/>
  <c r="AQ2322" i="95"/>
  <c r="AQ2318" i="95"/>
  <c r="AQ2314" i="95"/>
  <c r="AQ2310" i="95"/>
  <c r="AQ2306" i="95"/>
  <c r="AQ2302" i="95"/>
  <c r="AQ2298" i="95"/>
  <c r="AQ2294" i="95"/>
  <c r="AQ2290" i="95"/>
  <c r="AQ2286" i="95"/>
  <c r="AQ2282" i="95"/>
  <c r="AQ2274" i="95"/>
  <c r="AQ2270" i="95"/>
  <c r="AQ2266" i="95"/>
  <c r="AQ2262" i="95"/>
  <c r="AQ2258" i="95"/>
  <c r="AQ2254" i="95"/>
  <c r="AQ2250" i="95"/>
  <c r="AQ2246" i="95"/>
  <c r="AQ2242" i="95"/>
  <c r="AQ2238" i="95"/>
  <c r="AQ2234" i="95"/>
  <c r="AQ2230" i="95"/>
  <c r="AQ2226" i="95"/>
  <c r="AQ2222" i="95"/>
  <c r="AQ2218" i="95"/>
  <c r="AQ2214" i="95"/>
  <c r="AQ2210" i="95"/>
  <c r="AQ2206" i="95"/>
  <c r="AQ2202" i="95"/>
  <c r="AQ2198" i="95"/>
  <c r="AQ2194" i="95"/>
  <c r="AQ2190" i="95"/>
  <c r="AQ2186" i="95"/>
  <c r="AQ2182" i="95"/>
  <c r="AQ2178" i="95"/>
  <c r="AQ2174" i="95"/>
  <c r="AQ2170" i="95"/>
  <c r="AQ2166" i="95"/>
  <c r="AQ2162" i="95"/>
  <c r="AQ2158" i="95"/>
  <c r="AQ2154" i="95"/>
  <c r="AQ2150" i="95"/>
  <c r="AQ2146" i="95"/>
  <c r="AQ2142" i="95"/>
  <c r="AQ2138" i="95"/>
  <c r="AQ2134" i="95"/>
  <c r="AQ2130" i="95"/>
  <c r="AQ2126" i="95"/>
  <c r="AQ2122" i="95"/>
  <c r="AQ2118" i="95"/>
  <c r="AQ2114" i="95"/>
  <c r="AQ2110" i="95"/>
  <c r="AQ2106" i="95"/>
  <c r="AQ2102" i="95"/>
  <c r="AQ2098" i="95"/>
  <c r="AQ2094" i="95"/>
  <c r="AQ2090" i="95"/>
  <c r="AQ2086" i="95"/>
  <c r="AQ2082" i="95"/>
  <c r="AQ2078" i="95"/>
  <c r="AQ2074" i="95"/>
  <c r="AQ2070" i="95"/>
  <c r="AQ2066" i="95"/>
  <c r="AQ2062" i="95"/>
  <c r="AQ2058" i="95"/>
  <c r="AQ2054" i="95"/>
  <c r="AQ2050" i="95"/>
  <c r="AQ2046" i="95"/>
  <c r="AQ2042" i="95"/>
  <c r="AQ2038" i="95"/>
  <c r="AQ2034" i="95"/>
  <c r="AQ2030" i="95"/>
  <c r="AQ2026" i="95"/>
  <c r="AQ2022" i="95"/>
  <c r="AQ2018" i="95"/>
  <c r="AQ2014" i="95"/>
  <c r="AQ2010" i="95"/>
  <c r="AQ2006" i="95"/>
  <c r="AQ2002" i="95"/>
  <c r="AQ1998" i="95"/>
  <c r="AQ1994" i="95"/>
  <c r="AQ1990" i="95"/>
  <c r="AQ1986" i="95"/>
  <c r="AQ1982" i="95"/>
  <c r="AQ1978" i="95"/>
  <c r="AQ1974" i="95"/>
  <c r="AQ1970" i="95"/>
  <c r="AQ1966" i="95"/>
  <c r="AQ1962" i="95"/>
  <c r="AQ1958" i="95"/>
  <c r="AQ1954" i="95"/>
  <c r="AQ1950" i="95"/>
  <c r="AQ1946" i="95"/>
  <c r="AQ1942" i="95"/>
  <c r="AQ1938" i="95"/>
  <c r="AQ1934" i="95"/>
  <c r="AQ1930" i="95"/>
  <c r="AQ1926" i="95"/>
  <c r="AQ1922" i="95"/>
  <c r="AQ1918" i="95"/>
  <c r="AQ1914" i="95"/>
  <c r="AQ1910" i="95"/>
  <c r="AQ1906" i="95"/>
  <c r="AQ1902" i="95"/>
  <c r="AQ1898" i="95"/>
  <c r="AQ1894" i="95"/>
  <c r="AQ1890" i="95"/>
  <c r="AQ1886" i="95"/>
  <c r="AQ1882" i="95"/>
  <c r="AQ1878" i="95"/>
  <c r="AQ1874" i="95"/>
  <c r="AQ1870" i="95"/>
  <c r="AQ1866" i="95"/>
  <c r="AQ1862" i="95"/>
  <c r="AQ1858" i="95"/>
  <c r="AQ1854" i="95"/>
  <c r="AQ1850" i="95"/>
  <c r="AQ1846" i="95"/>
  <c r="AQ1842" i="95"/>
  <c r="AQ1838" i="95"/>
  <c r="AQ1834" i="95"/>
  <c r="AQ1830" i="95"/>
  <c r="AQ1826" i="95"/>
  <c r="AQ1822" i="95"/>
  <c r="AQ1818" i="95"/>
  <c r="AQ1814" i="95"/>
  <c r="AQ1810" i="95"/>
  <c r="AQ1806" i="95"/>
  <c r="AQ1802" i="95"/>
  <c r="AQ1798" i="95"/>
  <c r="AQ1794" i="95"/>
  <c r="AQ1790" i="95"/>
  <c r="AQ1786" i="95"/>
  <c r="AQ1782" i="95"/>
  <c r="AQ1778" i="95"/>
  <c r="AQ1774" i="95"/>
  <c r="AQ1770" i="95"/>
  <c r="AQ1766" i="95"/>
  <c r="AQ1762" i="95"/>
  <c r="AQ1758" i="95"/>
  <c r="AQ1754" i="95"/>
  <c r="AQ1750" i="95"/>
  <c r="AQ1746" i="95"/>
  <c r="AQ1742" i="95"/>
  <c r="AQ1738" i="95"/>
  <c r="AQ1734" i="95"/>
  <c r="AQ1730" i="95"/>
  <c r="AQ1726" i="95"/>
  <c r="AQ1722" i="95"/>
  <c r="AQ1718" i="95"/>
  <c r="AQ1714" i="95"/>
  <c r="AQ1710" i="95"/>
  <c r="AQ1706" i="95"/>
  <c r="AQ1702" i="95"/>
  <c r="AQ1698" i="95"/>
  <c r="AQ1694" i="95"/>
  <c r="AQ1690" i="95"/>
  <c r="AQ1686" i="95"/>
  <c r="AQ1682" i="95"/>
  <c r="AQ1678" i="95"/>
  <c r="AQ1670" i="95"/>
  <c r="AQ1666" i="95"/>
  <c r="AQ1662" i="95"/>
  <c r="AQ1658" i="95"/>
  <c r="AQ1654" i="95"/>
  <c r="AQ1650" i="95"/>
  <c r="AQ1646" i="95"/>
  <c r="AQ1642" i="95"/>
  <c r="AQ1638" i="95"/>
  <c r="AQ1634" i="95"/>
  <c r="AQ1630" i="95"/>
  <c r="AQ1626" i="95"/>
  <c r="AQ1622" i="95"/>
  <c r="AQ1618" i="95"/>
  <c r="AQ1614" i="95"/>
  <c r="AQ1610" i="95"/>
  <c r="AQ1606" i="95"/>
  <c r="AQ1602" i="95"/>
  <c r="AQ1598" i="95"/>
  <c r="AQ1594" i="95"/>
  <c r="AQ1590" i="95"/>
  <c r="AQ1586" i="95"/>
  <c r="AQ1582" i="95"/>
  <c r="AQ1578" i="95"/>
  <c r="AQ1574" i="95"/>
  <c r="AQ1570" i="95"/>
  <c r="AQ1566" i="95"/>
  <c r="AQ1562" i="95"/>
  <c r="AQ1558" i="95"/>
  <c r="AQ1554" i="95"/>
  <c r="AQ1550" i="95"/>
  <c r="AQ1546" i="95"/>
  <c r="AQ1542" i="95"/>
  <c r="AQ1538" i="95"/>
  <c r="AQ1534" i="95"/>
  <c r="AQ1530" i="95"/>
  <c r="AQ1526" i="95"/>
  <c r="AQ1522" i="95"/>
  <c r="AQ1518" i="95"/>
  <c r="AQ1514" i="95"/>
  <c r="AQ1510" i="95"/>
  <c r="AQ1506" i="95"/>
  <c r="AQ1502" i="95"/>
  <c r="AQ1498" i="95"/>
  <c r="AQ1494" i="95"/>
  <c r="AQ1490" i="95"/>
  <c r="AQ1486" i="95"/>
  <c r="AQ1482" i="95"/>
  <c r="AQ1478" i="95"/>
  <c r="AQ1474" i="95"/>
  <c r="AQ1470" i="95"/>
  <c r="AQ1466" i="95"/>
  <c r="AQ1462" i="95"/>
  <c r="AQ1458" i="95"/>
  <c r="AQ1454" i="95"/>
  <c r="AQ1450" i="95"/>
  <c r="AQ1446" i="95"/>
  <c r="AQ1442" i="95"/>
  <c r="AQ1438" i="95"/>
  <c r="AQ1434" i="95"/>
  <c r="AQ1430" i="95"/>
  <c r="AQ1426" i="95"/>
  <c r="AQ1422" i="95"/>
  <c r="AQ1418" i="95"/>
  <c r="AQ1414" i="95"/>
  <c r="AQ1410" i="95"/>
  <c r="AQ1406" i="95"/>
  <c r="AQ1402" i="95"/>
  <c r="AQ1398" i="95"/>
  <c r="AQ1394" i="95"/>
  <c r="AQ1390" i="95"/>
  <c r="AQ1386" i="95"/>
  <c r="AQ1382" i="95"/>
  <c r="AQ1378" i="95"/>
  <c r="AQ1374" i="95"/>
  <c r="AQ1370" i="95"/>
  <c r="AQ1366" i="95"/>
  <c r="AQ1362" i="95"/>
  <c r="AQ1358" i="95"/>
  <c r="AQ1354" i="95"/>
  <c r="AQ1350" i="95"/>
  <c r="AQ1346" i="95"/>
  <c r="AQ1342" i="95"/>
  <c r="AQ1338" i="95"/>
  <c r="AQ1334" i="95"/>
  <c r="AQ1330" i="95"/>
  <c r="AQ1326" i="95"/>
  <c r="AQ1322" i="95"/>
  <c r="AQ1318" i="95"/>
  <c r="AQ1314" i="95"/>
  <c r="AQ1310" i="95"/>
  <c r="AQ1306" i="95"/>
  <c r="AQ1302" i="95"/>
  <c r="AQ1298" i="95"/>
  <c r="AQ1294" i="95"/>
  <c r="AQ1290" i="95"/>
  <c r="AQ1286" i="95"/>
  <c r="AQ1282" i="95"/>
  <c r="AQ1278" i="95"/>
  <c r="AQ1274" i="95"/>
  <c r="AQ1270" i="95"/>
  <c r="AQ1266" i="95"/>
  <c r="AQ1262" i="95"/>
  <c r="AQ1258" i="95"/>
  <c r="AQ1254" i="95"/>
  <c r="AQ1250" i="95"/>
  <c r="AQ1246" i="95"/>
  <c r="AQ1242" i="95"/>
  <c r="AQ1238" i="95"/>
  <c r="AQ1234" i="95"/>
  <c r="AQ1230" i="95"/>
  <c r="AQ1226" i="95"/>
  <c r="AQ1222" i="95"/>
  <c r="AQ1218" i="95"/>
  <c r="AQ1214" i="95"/>
  <c r="AQ1210" i="95"/>
  <c r="AQ1206" i="95"/>
  <c r="AQ1202" i="95"/>
  <c r="AQ1198" i="95"/>
  <c r="AQ1194" i="95"/>
  <c r="AQ1190" i="95"/>
  <c r="AQ1186" i="95"/>
  <c r="AQ1182" i="95"/>
  <c r="AQ1178" i="95"/>
  <c r="AQ1174" i="95"/>
  <c r="AQ1170" i="95"/>
  <c r="AQ1166" i="95"/>
  <c r="AQ1162" i="95"/>
  <c r="AQ1158" i="95"/>
  <c r="AQ1154" i="95"/>
  <c r="AQ1150" i="95"/>
  <c r="AQ1146" i="95"/>
  <c r="AQ1142" i="95"/>
  <c r="AQ1138" i="95"/>
  <c r="AQ1134" i="95"/>
  <c r="AQ1130" i="95"/>
  <c r="AQ1126" i="95"/>
  <c r="AQ1122" i="95"/>
  <c r="AQ1118" i="95"/>
  <c r="AQ1114" i="95"/>
  <c r="AQ1110" i="95"/>
  <c r="AQ1106" i="95"/>
  <c r="AQ1102" i="95"/>
  <c r="AQ1098" i="95"/>
  <c r="AQ1094" i="95"/>
  <c r="AQ1090" i="95"/>
  <c r="AQ1086" i="95"/>
  <c r="AQ1082" i="95"/>
  <c r="AQ1078" i="95"/>
  <c r="AQ1074" i="95"/>
  <c r="AQ1066" i="95"/>
  <c r="AQ1062" i="95"/>
  <c r="AQ1058" i="95"/>
  <c r="AQ1054" i="95"/>
  <c r="AQ1050" i="95"/>
  <c r="AQ1046" i="95"/>
  <c r="AQ1042" i="95"/>
  <c r="AQ1038" i="95"/>
  <c r="AQ1034" i="95"/>
  <c r="AQ1030" i="95"/>
  <c r="AQ1026" i="95"/>
  <c r="AQ1022" i="95"/>
  <c r="AQ1018" i="95"/>
  <c r="AQ1014" i="95"/>
  <c r="AQ1010" i="95"/>
  <c r="AQ1006" i="95"/>
  <c r="AQ1002" i="95"/>
  <c r="AQ998" i="95"/>
  <c r="AQ994" i="95"/>
  <c r="AQ990" i="95"/>
  <c r="AQ986" i="95"/>
  <c r="AQ982" i="95"/>
  <c r="AQ978" i="95"/>
  <c r="AQ974" i="95"/>
  <c r="AQ970" i="95"/>
  <c r="AQ966" i="95"/>
  <c r="AQ962" i="95"/>
  <c r="AQ958" i="95"/>
  <c r="AQ954" i="95"/>
  <c r="AQ950" i="95"/>
  <c r="AQ946" i="95"/>
  <c r="AQ942" i="95"/>
  <c r="AQ938" i="95"/>
  <c r="AQ934" i="95"/>
  <c r="AQ930" i="95"/>
  <c r="AQ926" i="95"/>
  <c r="AQ922" i="95"/>
  <c r="AQ918" i="95"/>
  <c r="AQ914" i="95"/>
  <c r="AQ910" i="95"/>
  <c r="AQ906" i="95"/>
  <c r="AQ902" i="95"/>
  <c r="AQ898" i="95"/>
  <c r="AQ894" i="95"/>
  <c r="AQ890" i="95"/>
  <c r="AQ886" i="95"/>
  <c r="AQ882" i="95"/>
  <c r="AQ878" i="95"/>
  <c r="AQ874" i="95"/>
  <c r="AQ870" i="95"/>
  <c r="AQ827" i="95"/>
  <c r="AQ823" i="95"/>
  <c r="AQ819" i="95"/>
  <c r="AQ815" i="95"/>
  <c r="AQ811" i="95"/>
  <c r="AQ807" i="95"/>
  <c r="AQ803" i="95"/>
  <c r="AQ799" i="95"/>
  <c r="AQ795" i="95"/>
  <c r="AQ791" i="95"/>
  <c r="AQ787" i="95"/>
  <c r="AQ783" i="95"/>
  <c r="AQ779" i="95"/>
  <c r="AQ775" i="95"/>
  <c r="AQ771" i="95"/>
  <c r="AQ767" i="95"/>
  <c r="AQ763" i="95"/>
  <c r="AQ759" i="95"/>
  <c r="AQ755" i="95"/>
  <c r="AQ751" i="95"/>
  <c r="AQ747" i="95"/>
  <c r="AQ743" i="95"/>
  <c r="AQ739" i="95"/>
  <c r="AQ735" i="95"/>
  <c r="AQ731" i="95"/>
  <c r="AQ727" i="95"/>
  <c r="AQ723" i="95"/>
  <c r="AQ719" i="95"/>
  <c r="AQ715" i="95"/>
  <c r="AQ711" i="95"/>
  <c r="AQ707" i="95"/>
  <c r="AQ703" i="95"/>
  <c r="AQ699" i="95"/>
  <c r="AQ695" i="95"/>
  <c r="AQ691" i="95"/>
  <c r="AQ687" i="95"/>
  <c r="AQ683" i="95"/>
  <c r="AQ679" i="95"/>
  <c r="AQ675" i="95"/>
  <c r="AQ671" i="95"/>
  <c r="AQ667" i="95"/>
  <c r="AQ663" i="95"/>
  <c r="AQ659" i="95"/>
  <c r="AQ655" i="95"/>
  <c r="AQ651" i="95"/>
  <c r="AQ647" i="95"/>
  <c r="AQ643" i="95"/>
  <c r="AQ639" i="95"/>
  <c r="AQ635" i="95"/>
  <c r="AQ631" i="95"/>
  <c r="AQ627" i="95"/>
  <c r="AQ623" i="95"/>
  <c r="AQ619" i="95"/>
  <c r="AQ615" i="95"/>
  <c r="AQ611" i="95"/>
  <c r="AQ607" i="95"/>
  <c r="AQ603" i="95"/>
  <c r="AQ599" i="95"/>
  <c r="AQ595" i="95"/>
  <c r="AQ591" i="95"/>
  <c r="AQ587" i="95"/>
  <c r="AQ583" i="95"/>
  <c r="AQ579" i="95"/>
  <c r="AQ575" i="95"/>
  <c r="AQ571" i="95"/>
  <c r="AQ567" i="95"/>
  <c r="AQ563" i="95"/>
  <c r="AQ559" i="95"/>
  <c r="AQ555" i="95"/>
  <c r="AQ551" i="95"/>
  <c r="AQ547" i="95"/>
  <c r="AQ543" i="95"/>
  <c r="AQ539" i="95"/>
  <c r="AQ535" i="95"/>
  <c r="AQ531" i="95"/>
  <c r="AQ527" i="95"/>
  <c r="AQ523" i="95"/>
  <c r="AQ519" i="95"/>
  <c r="AQ515" i="95"/>
  <c r="AQ511" i="95"/>
  <c r="AQ507" i="95"/>
  <c r="AQ503" i="95"/>
  <c r="AQ499" i="95"/>
  <c r="AQ495" i="95"/>
  <c r="AQ491" i="95"/>
  <c r="AQ487" i="95"/>
  <c r="AQ483" i="95"/>
  <c r="AQ479" i="95"/>
  <c r="AQ475" i="95"/>
  <c r="AQ471" i="95"/>
  <c r="AQ467" i="95"/>
  <c r="AQ463" i="95"/>
  <c r="AQ459" i="95"/>
  <c r="AQ455" i="95"/>
  <c r="AQ451" i="95"/>
  <c r="AQ447" i="95"/>
  <c r="AQ443" i="95"/>
  <c r="AQ439" i="95"/>
  <c r="AQ435" i="95"/>
  <c r="AQ431" i="95"/>
  <c r="AQ427" i="95"/>
  <c r="AQ423" i="95"/>
  <c r="AQ419" i="95"/>
  <c r="AQ415" i="95"/>
  <c r="AQ411" i="95"/>
  <c r="AQ407" i="95"/>
  <c r="AQ403" i="95"/>
  <c r="AQ399" i="95"/>
  <c r="AQ395" i="95"/>
  <c r="AQ391" i="95"/>
  <c r="AQ387" i="95"/>
  <c r="AQ383" i="95"/>
  <c r="AQ379" i="95"/>
  <c r="AQ375" i="95"/>
  <c r="AQ371" i="95"/>
  <c r="AQ367" i="95"/>
  <c r="AQ363" i="95"/>
  <c r="AQ359" i="95"/>
  <c r="AQ355" i="95"/>
  <c r="AQ351" i="95"/>
  <c r="AQ347" i="95"/>
  <c r="AQ343" i="95"/>
  <c r="AQ339" i="95"/>
  <c r="AQ335" i="95"/>
  <c r="AQ331" i="95"/>
  <c r="AQ327" i="95"/>
  <c r="AQ323" i="95"/>
  <c r="AQ319" i="95"/>
  <c r="AQ311" i="95"/>
  <c r="AQ307" i="95"/>
  <c r="AQ303" i="95"/>
  <c r="AQ299" i="95"/>
  <c r="AQ295" i="95"/>
  <c r="AQ291" i="95"/>
  <c r="AQ287" i="95"/>
  <c r="AQ283" i="95"/>
  <c r="AQ279" i="95"/>
  <c r="AQ275" i="95"/>
  <c r="AQ271" i="95"/>
  <c r="AQ267" i="95"/>
  <c r="AQ263" i="95"/>
  <c r="AQ259" i="95"/>
  <c r="AQ255" i="95"/>
  <c r="AQ251" i="95"/>
  <c r="AQ247" i="95"/>
  <c r="AQ243" i="95"/>
  <c r="AQ239" i="95"/>
  <c r="AQ235" i="95"/>
  <c r="AQ231" i="95"/>
  <c r="AQ227" i="95"/>
  <c r="AQ223" i="95"/>
  <c r="AQ219" i="95"/>
  <c r="AQ215" i="95"/>
  <c r="AQ211" i="95"/>
  <c r="AQ207" i="95"/>
  <c r="AQ203" i="95"/>
  <c r="AQ199" i="95"/>
  <c r="AQ195" i="95"/>
  <c r="AQ191" i="95"/>
  <c r="AQ187" i="95"/>
  <c r="AQ183" i="95"/>
  <c r="AQ179" i="95"/>
  <c r="AQ175" i="95"/>
  <c r="AQ171" i="95"/>
  <c r="AQ167" i="95"/>
  <c r="AQ163" i="95"/>
  <c r="AQ159" i="95"/>
  <c r="AQ155" i="95"/>
  <c r="AQ151" i="95"/>
  <c r="AQ147" i="95"/>
  <c r="AQ143" i="95"/>
  <c r="AQ139" i="95"/>
  <c r="AQ135" i="95"/>
  <c r="AQ131" i="95"/>
  <c r="AQ127" i="95"/>
  <c r="AQ123" i="95"/>
  <c r="AQ119" i="95"/>
  <c r="AQ115" i="95"/>
  <c r="AQ111" i="95"/>
  <c r="AQ107" i="95"/>
  <c r="AQ103" i="95"/>
  <c r="AQ99" i="95"/>
  <c r="AQ95" i="95"/>
  <c r="AQ91" i="95"/>
  <c r="AQ87" i="95"/>
  <c r="AQ83" i="95"/>
  <c r="AQ79" i="95"/>
  <c r="AQ75" i="95"/>
  <c r="AQ71" i="95"/>
  <c r="AQ67" i="95"/>
  <c r="AQ63" i="95"/>
  <c r="AQ59" i="95"/>
  <c r="AQ55" i="95"/>
  <c r="AQ51" i="95"/>
  <c r="AQ47" i="95"/>
  <c r="AQ43" i="95"/>
  <c r="AQ39" i="95"/>
  <c r="AQ35" i="95"/>
  <c r="AQ31" i="95"/>
  <c r="AQ27" i="95"/>
  <c r="AQ23" i="95"/>
  <c r="AQ19" i="95"/>
  <c r="AQ15" i="95"/>
  <c r="AQ866" i="95"/>
  <c r="AQ862" i="95"/>
  <c r="AQ858" i="95"/>
  <c r="AQ854" i="95"/>
  <c r="AQ850" i="95"/>
  <c r="AQ846" i="95"/>
  <c r="AQ842" i="95"/>
  <c r="AQ838" i="95"/>
  <c r="AQ834" i="95"/>
  <c r="AQ830" i="95"/>
  <c r="AQ826" i="95"/>
  <c r="AQ822" i="95"/>
  <c r="AQ818" i="95"/>
  <c r="AQ814" i="95"/>
  <c r="AQ810" i="95"/>
  <c r="AQ806" i="95"/>
  <c r="AQ802" i="95"/>
  <c r="AQ798" i="95"/>
  <c r="AQ794" i="95"/>
  <c r="AQ790" i="95"/>
  <c r="AQ786" i="95"/>
  <c r="AQ782" i="95"/>
  <c r="AQ778" i="95"/>
  <c r="AQ774" i="95"/>
  <c r="AQ770" i="95"/>
  <c r="AQ766" i="95"/>
  <c r="AQ762" i="95"/>
  <c r="AQ758" i="95"/>
  <c r="AQ754" i="95"/>
  <c r="AQ750" i="95"/>
  <c r="AQ746" i="95"/>
  <c r="AQ742" i="95"/>
  <c r="AQ738" i="95"/>
  <c r="AQ734" i="95"/>
  <c r="AQ730" i="95"/>
  <c r="AQ726" i="95"/>
  <c r="AQ722" i="95"/>
  <c r="AQ718" i="95"/>
  <c r="AQ714" i="95"/>
  <c r="AQ710" i="95"/>
  <c r="AQ706" i="95"/>
  <c r="AQ702" i="95"/>
  <c r="AQ698" i="95"/>
  <c r="AQ694" i="95"/>
  <c r="AQ690" i="95"/>
  <c r="AQ686" i="95"/>
  <c r="AQ682" i="95"/>
  <c r="AQ678" i="95"/>
  <c r="AQ674" i="95"/>
  <c r="AQ670" i="95"/>
  <c r="AQ666" i="95"/>
  <c r="AQ662" i="95"/>
  <c r="AQ658" i="95"/>
  <c r="AQ654" i="95"/>
  <c r="AQ650" i="95"/>
  <c r="AQ646" i="95"/>
  <c r="AQ642" i="95"/>
  <c r="AQ638" i="95"/>
  <c r="AQ634" i="95"/>
  <c r="AQ630" i="95"/>
  <c r="AQ626" i="95"/>
  <c r="AQ622" i="95"/>
  <c r="AQ618" i="95"/>
  <c r="AQ614" i="95"/>
  <c r="AQ610" i="95"/>
  <c r="AQ606" i="95"/>
  <c r="AQ602" i="95"/>
  <c r="AQ598" i="95"/>
  <c r="AQ594" i="95"/>
  <c r="AQ590" i="95"/>
  <c r="AQ586" i="95"/>
  <c r="AQ582" i="95"/>
  <c r="AQ578" i="95"/>
  <c r="AQ574" i="95"/>
  <c r="AQ570" i="95"/>
  <c r="AQ566" i="95"/>
  <c r="AQ562" i="95"/>
  <c r="AQ558" i="95"/>
  <c r="AQ554" i="95"/>
  <c r="AQ550" i="95"/>
  <c r="AQ546" i="95"/>
  <c r="AQ542" i="95"/>
  <c r="AQ538" i="95"/>
  <c r="AQ534" i="95"/>
  <c r="AQ530" i="95"/>
  <c r="AQ526" i="95"/>
  <c r="AQ522" i="95"/>
  <c r="AQ518" i="95"/>
  <c r="AQ514" i="95"/>
  <c r="AQ510" i="95"/>
  <c r="AQ506" i="95"/>
  <c r="AQ502" i="95"/>
  <c r="AQ498" i="95"/>
  <c r="AQ494" i="95"/>
  <c r="AQ490" i="95"/>
  <c r="AQ486" i="95"/>
  <c r="AQ482" i="95"/>
  <c r="AQ478" i="95"/>
  <c r="AQ474" i="95"/>
  <c r="AQ470" i="95"/>
  <c r="AQ462" i="95"/>
  <c r="AQ458" i="95"/>
  <c r="AQ454" i="95"/>
  <c r="AQ450" i="95"/>
  <c r="AQ446" i="95"/>
  <c r="AQ442" i="95"/>
  <c r="AQ438" i="95"/>
  <c r="AQ434" i="95"/>
  <c r="AQ430" i="95"/>
  <c r="AQ426" i="95"/>
  <c r="AQ422" i="95"/>
  <c r="AQ418" i="95"/>
  <c r="AQ414" i="95"/>
  <c r="AQ410" i="95"/>
  <c r="AQ406" i="95"/>
  <c r="AQ402" i="95"/>
  <c r="AQ398" i="95"/>
  <c r="AQ394" i="95"/>
  <c r="AQ390" i="95"/>
  <c r="AQ386" i="95"/>
  <c r="AQ382" i="95"/>
  <c r="AQ378" i="95"/>
  <c r="AQ374" i="95"/>
  <c r="AQ370" i="95"/>
  <c r="AQ366" i="95"/>
  <c r="AQ362" i="95"/>
  <c r="AQ358" i="95"/>
  <c r="AQ354" i="95"/>
  <c r="AQ350" i="95"/>
  <c r="AQ346" i="95"/>
  <c r="AQ342" i="95"/>
  <c r="AQ338" i="95"/>
  <c r="AQ334" i="95"/>
  <c r="AQ330" i="95"/>
  <c r="AQ326" i="95"/>
  <c r="AQ322" i="95"/>
  <c r="AQ318" i="95"/>
  <c r="AQ314" i="95"/>
  <c r="AQ310" i="95"/>
  <c r="AQ306" i="95"/>
  <c r="AQ302" i="95"/>
  <c r="AQ298" i="95"/>
  <c r="AQ294" i="95"/>
  <c r="AQ290" i="95"/>
  <c r="AQ286" i="95"/>
  <c r="AQ282" i="95"/>
  <c r="AQ278" i="95"/>
  <c r="AQ274" i="95"/>
  <c r="AQ270" i="95"/>
  <c r="AQ266" i="95"/>
  <c r="AQ262" i="95"/>
  <c r="AQ258" i="95"/>
  <c r="AQ254" i="95"/>
  <c r="AQ250" i="95"/>
  <c r="AQ246" i="95"/>
  <c r="AQ242" i="95"/>
  <c r="AQ238" i="95"/>
  <c r="AQ234" i="95"/>
  <c r="AQ230" i="95"/>
  <c r="AQ226" i="95"/>
  <c r="AQ222" i="95"/>
  <c r="AQ218" i="95"/>
  <c r="AQ214" i="95"/>
  <c r="AQ210" i="95"/>
  <c r="AQ206" i="95"/>
  <c r="AQ202" i="95"/>
  <c r="AQ198" i="95"/>
  <c r="AQ194" i="95"/>
  <c r="AQ190" i="95"/>
  <c r="AQ186" i="95"/>
  <c r="AQ182" i="95"/>
  <c r="AQ178" i="95"/>
  <c r="AQ174" i="95"/>
  <c r="AQ170" i="95"/>
  <c r="AQ166" i="95"/>
  <c r="AQ162" i="95"/>
  <c r="AQ158" i="95"/>
  <c r="AQ154" i="95"/>
  <c r="AQ150" i="95"/>
  <c r="AQ146" i="95"/>
  <c r="AQ142" i="95"/>
  <c r="AQ138" i="95"/>
  <c r="AQ134" i="95"/>
  <c r="AQ130" i="95"/>
  <c r="AQ126" i="95"/>
  <c r="AQ122" i="95"/>
  <c r="AQ118" i="95"/>
  <c r="AQ114" i="95"/>
  <c r="AQ110" i="95"/>
  <c r="AQ106" i="95"/>
  <c r="AQ102" i="95"/>
  <c r="AQ98" i="95"/>
  <c r="AQ94" i="95"/>
  <c r="AQ90" i="95"/>
  <c r="AQ86" i="95"/>
  <c r="AQ82" i="95"/>
  <c r="AQ78" i="95"/>
  <c r="AQ74" i="95"/>
  <c r="AQ70" i="95"/>
  <c r="AQ66" i="95"/>
  <c r="AQ62" i="95"/>
  <c r="AQ58" i="95"/>
  <c r="AQ54" i="95"/>
  <c r="AQ50" i="95"/>
  <c r="AQ46" i="95"/>
  <c r="AQ42" i="95"/>
  <c r="AQ38" i="95"/>
  <c r="AQ34" i="95"/>
  <c r="AQ30" i="95"/>
  <c r="AQ26" i="95"/>
  <c r="AQ22" i="95"/>
  <c r="AQ18" i="95"/>
  <c r="AQ825" i="95"/>
  <c r="AQ821" i="95"/>
  <c r="AQ817" i="95"/>
  <c r="AQ813" i="95"/>
  <c r="AQ809" i="95"/>
  <c r="AQ805" i="95"/>
  <c r="AQ801" i="95"/>
  <c r="AQ797" i="95"/>
  <c r="AQ793" i="95"/>
  <c r="AQ789" i="95"/>
  <c r="AQ785" i="95"/>
  <c r="AQ781" i="95"/>
  <c r="AQ777" i="95"/>
  <c r="AQ773" i="95"/>
  <c r="AQ769" i="95"/>
  <c r="AQ765" i="95"/>
  <c r="AQ761" i="95"/>
  <c r="AQ757" i="95"/>
  <c r="AQ753" i="95"/>
  <c r="AQ749" i="95"/>
  <c r="AQ745" i="95"/>
  <c r="AQ741" i="95"/>
  <c r="AQ737" i="95"/>
  <c r="AQ733" i="95"/>
  <c r="AQ729" i="95"/>
  <c r="AQ725" i="95"/>
  <c r="AQ721" i="95"/>
  <c r="AQ717" i="95"/>
  <c r="AQ713" i="95"/>
  <c r="AQ709" i="95"/>
  <c r="AQ705" i="95"/>
  <c r="AQ701" i="95"/>
  <c r="AQ697" i="95"/>
  <c r="AQ693" i="95"/>
  <c r="AQ689" i="95"/>
  <c r="AQ685" i="95"/>
  <c r="AQ681" i="95"/>
  <c r="AQ677" i="95"/>
  <c r="AQ673" i="95"/>
  <c r="AQ669" i="95"/>
  <c r="AQ665" i="95"/>
  <c r="AQ661" i="95"/>
  <c r="AQ657" i="95"/>
  <c r="AQ653" i="95"/>
  <c r="AQ649" i="95"/>
  <c r="AQ645" i="95"/>
  <c r="AQ641" i="95"/>
  <c r="AQ637" i="95"/>
  <c r="AQ633" i="95"/>
  <c r="AQ629" i="95"/>
  <c r="AQ625" i="95"/>
  <c r="AQ621" i="95"/>
  <c r="AQ613" i="95"/>
  <c r="AQ609" i="95"/>
  <c r="AQ605" i="95"/>
  <c r="AQ601" i="95"/>
  <c r="AQ597" i="95"/>
  <c r="AQ593" i="95"/>
  <c r="AQ589" i="95"/>
  <c r="AQ585" i="95"/>
  <c r="AQ581" i="95"/>
  <c r="AQ577" i="95"/>
  <c r="AQ573" i="95"/>
  <c r="AQ569" i="95"/>
  <c r="AQ565" i="95"/>
  <c r="AQ561" i="95"/>
  <c r="AQ557" i="95"/>
  <c r="AQ553" i="95"/>
  <c r="AQ549" i="95"/>
  <c r="AQ545" i="95"/>
  <c r="AQ541" i="95"/>
  <c r="AQ537" i="95"/>
  <c r="AQ533" i="95"/>
  <c r="AQ529" i="95"/>
  <c r="AQ525" i="95"/>
  <c r="AQ521" i="95"/>
  <c r="AQ517" i="95"/>
  <c r="AQ513" i="95"/>
  <c r="AQ509" i="95"/>
  <c r="AQ505" i="95"/>
  <c r="AQ501" i="95"/>
  <c r="AQ497" i="95"/>
  <c r="AQ493" i="95"/>
  <c r="AQ489" i="95"/>
  <c r="AQ485" i="95"/>
  <c r="AQ481" i="95"/>
  <c r="AQ477" i="95"/>
  <c r="AQ473" i="95"/>
  <c r="AQ469" i="95"/>
  <c r="AQ465" i="95"/>
  <c r="AQ461" i="95"/>
  <c r="AQ457" i="95"/>
  <c r="AQ453" i="95"/>
  <c r="AQ449" i="95"/>
  <c r="AQ445" i="95"/>
  <c r="AQ441" i="95"/>
  <c r="AQ437" i="95"/>
  <c r="AQ433" i="95"/>
  <c r="AQ429" i="95"/>
  <c r="AQ425" i="95"/>
  <c r="AQ421" i="95"/>
  <c r="AQ417" i="95"/>
  <c r="AQ413" i="95"/>
  <c r="AQ409" i="95"/>
  <c r="AQ405" i="95"/>
  <c r="AQ401" i="95"/>
  <c r="AQ397" i="95"/>
  <c r="AQ393" i="95"/>
  <c r="AQ389" i="95"/>
  <c r="AQ385" i="95"/>
  <c r="AQ381" i="95"/>
  <c r="AQ377" i="95"/>
  <c r="AQ373" i="95"/>
  <c r="AQ369" i="95"/>
  <c r="AQ365" i="95"/>
  <c r="AQ361" i="95"/>
  <c r="AQ357" i="95"/>
  <c r="AQ353" i="95"/>
  <c r="AQ349" i="95"/>
  <c r="AQ345" i="95"/>
  <c r="AQ341" i="95"/>
  <c r="AQ337" i="95"/>
  <c r="AQ333" i="95"/>
  <c r="AQ329" i="95"/>
  <c r="AQ325" i="95"/>
  <c r="AQ321" i="95"/>
  <c r="AQ317" i="95"/>
  <c r="AQ313" i="95"/>
  <c r="AQ309" i="95"/>
  <c r="AQ305" i="95"/>
  <c r="AQ301" i="95"/>
  <c r="AQ297" i="95"/>
  <c r="AQ293" i="95"/>
  <c r="AQ289" i="95"/>
  <c r="AQ285" i="95"/>
  <c r="AQ281" i="95"/>
  <c r="AQ277" i="95"/>
  <c r="AQ273" i="95"/>
  <c r="AQ269" i="95"/>
  <c r="AQ265" i="95"/>
  <c r="AQ261" i="95"/>
  <c r="AQ257" i="95"/>
  <c r="AQ253" i="95"/>
  <c r="AQ249" i="95"/>
  <c r="AQ245" i="95"/>
  <c r="AQ241" i="95"/>
  <c r="AQ237" i="95"/>
  <c r="AQ233" i="95"/>
  <c r="AQ229" i="95"/>
  <c r="AQ225" i="95"/>
  <c r="AQ221" i="95"/>
  <c r="AQ217" i="95"/>
  <c r="AQ213" i="95"/>
  <c r="AQ209" i="95"/>
  <c r="AQ205" i="95"/>
  <c r="AQ201" i="95"/>
  <c r="AQ197" i="95"/>
  <c r="AQ193" i="95"/>
  <c r="AQ189" i="95"/>
  <c r="AQ185" i="95"/>
  <c r="AQ181" i="95"/>
  <c r="AQ177" i="95"/>
  <c r="AQ173" i="95"/>
  <c r="AQ169" i="95"/>
  <c r="AQ165" i="95"/>
  <c r="AQ161" i="95"/>
  <c r="AQ157" i="95"/>
  <c r="AQ153" i="95"/>
  <c r="AQ149" i="95"/>
  <c r="AQ145" i="95"/>
  <c r="AQ141" i="95"/>
  <c r="AQ137" i="95"/>
  <c r="AQ133" i="95"/>
  <c r="AQ129" i="95"/>
  <c r="AQ125" i="95"/>
  <c r="AQ121" i="95"/>
  <c r="AQ117" i="95"/>
  <c r="AQ113" i="95"/>
  <c r="AQ109" i="95"/>
  <c r="AQ105" i="95"/>
  <c r="AQ101" i="95"/>
  <c r="AQ97" i="95"/>
  <c r="AQ93" i="95"/>
  <c r="AQ89" i="95"/>
  <c r="AQ85" i="95"/>
  <c r="AQ81" i="95"/>
  <c r="AQ77" i="95"/>
  <c r="AQ73" i="95"/>
  <c r="AQ69" i="95"/>
  <c r="AQ65" i="95"/>
  <c r="AQ61" i="95"/>
  <c r="AQ57" i="95"/>
  <c r="AQ53" i="95"/>
  <c r="AQ49" i="95"/>
  <c r="AQ45" i="95"/>
  <c r="AQ41" i="95"/>
  <c r="AQ37" i="95"/>
  <c r="AQ33" i="95"/>
  <c r="AQ29" i="95"/>
  <c r="AQ25" i="95"/>
  <c r="AQ21" i="95"/>
  <c r="AQ17" i="95"/>
  <c r="AQ824" i="95"/>
  <c r="AQ820" i="95"/>
  <c r="AQ816" i="95"/>
  <c r="AQ812" i="95"/>
  <c r="AQ808" i="95"/>
  <c r="AQ804" i="95"/>
  <c r="AQ800" i="95"/>
  <c r="AQ796" i="95"/>
  <c r="AQ792" i="95"/>
  <c r="AQ788" i="95"/>
  <c r="AQ784" i="95"/>
  <c r="AQ780" i="95"/>
  <c r="AQ776" i="95"/>
  <c r="AQ772" i="95"/>
  <c r="AQ764" i="95"/>
  <c r="AQ760" i="95"/>
  <c r="AQ756" i="95"/>
  <c r="AQ752" i="95"/>
  <c r="AQ748" i="95"/>
  <c r="AQ744" i="95"/>
  <c r="AQ740" i="95"/>
  <c r="AQ736" i="95"/>
  <c r="AQ732" i="95"/>
  <c r="AQ728" i="95"/>
  <c r="AQ724" i="95"/>
  <c r="AQ720" i="95"/>
  <c r="AQ716" i="95"/>
  <c r="AQ712" i="95"/>
  <c r="AQ708" i="95"/>
  <c r="AQ704" i="95"/>
  <c r="AQ700" i="95"/>
  <c r="AQ696" i="95"/>
  <c r="AQ692" i="95"/>
  <c r="AQ688" i="95"/>
  <c r="AQ684" i="95"/>
  <c r="AQ680" i="95"/>
  <c r="AQ676" i="95"/>
  <c r="AQ672" i="95"/>
  <c r="AQ668" i="95"/>
  <c r="AQ664" i="95"/>
  <c r="AQ660" i="95"/>
  <c r="AQ656" i="95"/>
  <c r="AQ652" i="95"/>
  <c r="AQ648" i="95"/>
  <c r="AQ644" i="95"/>
  <c r="AQ640" i="95"/>
  <c r="AQ636" i="95"/>
  <c r="AQ632" i="95"/>
  <c r="AQ628" i="95"/>
  <c r="AQ624" i="95"/>
  <c r="AQ620" i="95"/>
  <c r="AQ616" i="95"/>
  <c r="AQ612" i="95"/>
  <c r="AQ608" i="95"/>
  <c r="AQ604" i="95"/>
  <c r="AQ600" i="95"/>
  <c r="AQ596" i="95"/>
  <c r="AQ592" i="95"/>
  <c r="AQ588" i="95"/>
  <c r="AQ584" i="95"/>
  <c r="AQ580" i="95"/>
  <c r="AQ576" i="95"/>
  <c r="AQ572" i="95"/>
  <c r="AQ568" i="95"/>
  <c r="AQ564" i="95"/>
  <c r="AQ560" i="95"/>
  <c r="AQ556" i="95"/>
  <c r="AQ552" i="95"/>
  <c r="AQ548" i="95"/>
  <c r="AQ544" i="95"/>
  <c r="AQ540" i="95"/>
  <c r="AQ536" i="95"/>
  <c r="AQ532" i="95"/>
  <c r="AQ528" i="95"/>
  <c r="AQ524" i="95"/>
  <c r="AQ520" i="95"/>
  <c r="AQ516" i="95"/>
  <c r="AQ512" i="95"/>
  <c r="AQ508" i="95"/>
  <c r="AQ504" i="95"/>
  <c r="AQ500" i="95"/>
  <c r="AQ496" i="95"/>
  <c r="AQ492" i="95"/>
  <c r="AQ488" i="95"/>
  <c r="AQ484" i="95"/>
  <c r="AQ480" i="95"/>
  <c r="AQ476" i="95"/>
  <c r="AQ472" i="95"/>
  <c r="AQ468" i="95"/>
  <c r="AQ464" i="95"/>
  <c r="AQ460" i="95"/>
  <c r="AQ456" i="95"/>
  <c r="AQ452" i="95"/>
  <c r="AQ448" i="95"/>
  <c r="AQ444" i="95"/>
  <c r="AQ440" i="95"/>
  <c r="AQ436" i="95"/>
  <c r="AQ432" i="95"/>
  <c r="AQ428" i="95"/>
  <c r="AQ424" i="95"/>
  <c r="AQ420" i="95"/>
  <c r="AQ416" i="95"/>
  <c r="AQ412" i="95"/>
  <c r="AQ408" i="95"/>
  <c r="AQ404" i="95"/>
  <c r="AQ400" i="95"/>
  <c r="AQ396" i="95"/>
  <c r="AQ392" i="95"/>
  <c r="AQ388" i="95"/>
  <c r="AQ384" i="95"/>
  <c r="AQ380" i="95"/>
  <c r="AQ376" i="95"/>
  <c r="AQ372" i="95"/>
  <c r="AQ368" i="95"/>
  <c r="AQ364" i="95"/>
  <c r="AQ360" i="95"/>
  <c r="AQ356" i="95"/>
  <c r="AQ352" i="95"/>
  <c r="AQ348" i="95"/>
  <c r="AQ344" i="95"/>
  <c r="AQ340" i="95"/>
  <c r="AQ336" i="95"/>
  <c r="AQ332" i="95"/>
  <c r="AQ328" i="95"/>
  <c r="AQ324" i="95"/>
  <c r="AQ320" i="95"/>
  <c r="AQ316" i="95"/>
  <c r="AQ312" i="95"/>
  <c r="AQ308" i="95"/>
  <c r="AQ304" i="95"/>
  <c r="AQ300" i="95"/>
  <c r="AQ296" i="95"/>
  <c r="AQ292" i="95"/>
  <c r="AQ288" i="95"/>
  <c r="AQ284" i="95"/>
  <c r="AQ280" i="95"/>
  <c r="AQ276" i="95"/>
  <c r="AQ272" i="95"/>
  <c r="AQ268" i="95"/>
  <c r="AQ264" i="95"/>
  <c r="AQ260" i="95"/>
  <c r="AQ256" i="95"/>
  <c r="AQ252" i="95"/>
  <c r="AQ248" i="95"/>
  <c r="AQ244" i="95"/>
  <c r="AQ240" i="95"/>
  <c r="AQ236" i="95"/>
  <c r="AQ232" i="95"/>
  <c r="AQ228" i="95"/>
  <c r="AQ224" i="95"/>
  <c r="AQ220" i="95"/>
  <c r="AQ216" i="95"/>
  <c r="AQ212" i="95"/>
  <c r="AQ208" i="95"/>
  <c r="AQ204" i="95"/>
  <c r="AQ200" i="95"/>
  <c r="AQ196" i="95"/>
  <c r="AQ192" i="95"/>
  <c r="AQ188" i="95"/>
  <c r="AQ184" i="95"/>
  <c r="AQ180" i="95"/>
  <c r="AQ176" i="95"/>
  <c r="AQ172" i="95"/>
  <c r="AQ168" i="95"/>
  <c r="AQ160" i="95"/>
  <c r="AQ156" i="95"/>
  <c r="AQ152" i="95"/>
  <c r="AQ148" i="95"/>
  <c r="AQ144" i="95"/>
  <c r="AQ140" i="95"/>
  <c r="AQ136" i="95"/>
  <c r="AQ132" i="95"/>
  <c r="AQ128" i="95"/>
  <c r="AQ124" i="95"/>
  <c r="AQ120" i="95"/>
  <c r="AQ116" i="95"/>
  <c r="AQ112" i="95"/>
  <c r="AQ108" i="95"/>
  <c r="AQ104" i="95"/>
  <c r="AQ100" i="95"/>
  <c r="AQ96" i="95"/>
  <c r="AQ92" i="95"/>
  <c r="AQ88" i="95"/>
  <c r="AQ84" i="95"/>
  <c r="AQ80" i="95"/>
  <c r="AQ76" i="95"/>
  <c r="AQ72" i="95"/>
  <c r="AQ68" i="95"/>
  <c r="AQ64" i="95"/>
  <c r="AQ60" i="95"/>
  <c r="AQ56" i="95"/>
  <c r="AQ52" i="95"/>
  <c r="AQ48" i="95"/>
  <c r="AQ44" i="95"/>
  <c r="AQ40" i="95"/>
  <c r="AQ36" i="95"/>
  <c r="AQ32" i="95"/>
  <c r="AQ28" i="95"/>
  <c r="AQ24" i="95"/>
  <c r="AQ20" i="95"/>
  <c r="AQ16" i="95"/>
  <c r="AJ146" i="95"/>
  <c r="AJ139" i="95"/>
  <c r="AJ161" i="95"/>
  <c r="AJ153" i="95"/>
  <c r="AJ158" i="95"/>
  <c r="AJ151" i="95"/>
  <c r="AJ145" i="95"/>
  <c r="AJ137" i="95"/>
  <c r="AJ133" i="95"/>
  <c r="AJ157" i="95"/>
  <c r="AJ150" i="95"/>
  <c r="AJ142" i="95"/>
  <c r="AJ135" i="95"/>
  <c r="AJ162" i="95"/>
  <c r="AJ155" i="95"/>
  <c r="AJ147" i="95"/>
  <c r="AJ141" i="95"/>
  <c r="AJ134" i="95"/>
  <c r="AJ159" i="95"/>
  <c r="AJ154" i="95"/>
  <c r="AJ149" i="95"/>
  <c r="AJ143" i="95"/>
  <c r="AJ138" i="95"/>
  <c r="AJ160" i="95"/>
  <c r="AJ156" i="95"/>
  <c r="AJ152" i="95"/>
  <c r="AJ148" i="95"/>
  <c r="AJ144" i="95"/>
  <c r="AJ140" i="95"/>
  <c r="AJ129" i="95"/>
  <c r="AJ125" i="95"/>
  <c r="AJ121" i="95"/>
  <c r="AJ113" i="95"/>
  <c r="AJ117" i="95"/>
  <c r="AJ132" i="95"/>
  <c r="AJ128" i="95"/>
  <c r="AJ124" i="95"/>
  <c r="AJ120" i="95"/>
  <c r="AJ116" i="95"/>
  <c r="AJ131" i="95"/>
  <c r="AJ127" i="95"/>
  <c r="AJ123" i="95"/>
  <c r="AJ119" i="95"/>
  <c r="AJ115" i="95"/>
  <c r="AJ130" i="95"/>
  <c r="AJ126" i="95"/>
  <c r="AJ122" i="95"/>
  <c r="AJ118" i="95"/>
  <c r="AJ101" i="95"/>
  <c r="AJ93" i="95"/>
  <c r="AJ97" i="95"/>
  <c r="AJ109" i="95"/>
  <c r="AJ105" i="95"/>
  <c r="AJ112" i="95"/>
  <c r="AJ108" i="95"/>
  <c r="AJ104" i="95"/>
  <c r="AJ100" i="95"/>
  <c r="AJ96" i="95"/>
  <c r="AJ111" i="95"/>
  <c r="AJ107" i="95"/>
  <c r="AJ103" i="95"/>
  <c r="AJ99" i="95"/>
  <c r="AJ95" i="95"/>
  <c r="AJ110" i="95"/>
  <c r="AJ106" i="95"/>
  <c r="AJ102" i="95"/>
  <c r="AJ98" i="95"/>
  <c r="AJ83" i="95"/>
  <c r="AJ55" i="95"/>
  <c r="AJ75" i="95"/>
  <c r="AJ91" i="95"/>
  <c r="AJ71" i="95"/>
  <c r="AJ87" i="95"/>
  <c r="AJ67" i="95"/>
  <c r="AJ79" i="95"/>
  <c r="AJ63" i="95"/>
  <c r="AJ59" i="95"/>
  <c r="AJ90" i="95"/>
  <c r="AJ86" i="95"/>
  <c r="AJ82" i="95"/>
  <c r="AJ78" i="95"/>
  <c r="AJ74" i="95"/>
  <c r="AJ70" i="95"/>
  <c r="AJ66" i="95"/>
  <c r="AJ62" i="95"/>
  <c r="AJ58" i="95"/>
  <c r="AJ54" i="95"/>
  <c r="AJ53" i="95"/>
  <c r="AJ89" i="95"/>
  <c r="AJ85" i="95"/>
  <c r="AJ81" i="95"/>
  <c r="AJ77" i="95"/>
  <c r="AJ73" i="95"/>
  <c r="AJ69" i="95"/>
  <c r="AJ65" i="95"/>
  <c r="AJ61" i="95"/>
  <c r="AJ57" i="95"/>
  <c r="AJ92" i="95"/>
  <c r="AJ88" i="95"/>
  <c r="AJ84" i="95"/>
  <c r="AJ80" i="95"/>
  <c r="AJ76" i="95"/>
  <c r="AJ72" i="95"/>
  <c r="AJ68" i="95"/>
  <c r="AJ64" i="95"/>
  <c r="AJ60" i="95"/>
  <c r="AJ43" i="95"/>
  <c r="AJ27" i="95"/>
  <c r="AJ39" i="95"/>
  <c r="AJ23" i="95"/>
  <c r="AJ51" i="95"/>
  <c r="AJ35" i="95"/>
  <c r="AJ19" i="95"/>
  <c r="AJ47" i="95"/>
  <c r="AJ31" i="95"/>
  <c r="AJ15" i="95"/>
  <c r="AJ46" i="95"/>
  <c r="AJ38" i="95"/>
  <c r="AJ30" i="95"/>
  <c r="AJ22" i="95"/>
  <c r="AJ14" i="95"/>
  <c r="AJ13" i="95"/>
  <c r="AJ49" i="95"/>
  <c r="AJ45" i="95"/>
  <c r="AJ41" i="95"/>
  <c r="AJ37" i="95"/>
  <c r="AJ33" i="95"/>
  <c r="AJ29" i="95"/>
  <c r="AJ25" i="95"/>
  <c r="AJ21" i="95"/>
  <c r="AJ17" i="95"/>
  <c r="AJ50" i="95"/>
  <c r="AJ42" i="95"/>
  <c r="AJ34" i="95"/>
  <c r="AJ26" i="95"/>
  <c r="AJ18" i="95"/>
  <c r="AJ52" i="95"/>
  <c r="AJ48" i="95"/>
  <c r="AJ44" i="95"/>
  <c r="AJ40" i="95"/>
  <c r="AJ36" i="95"/>
  <c r="AJ32" i="95"/>
  <c r="AJ28" i="95"/>
  <c r="AJ24" i="95"/>
  <c r="AJ20" i="95"/>
  <c r="G10" i="77" l="1"/>
  <c r="G11" i="77"/>
  <c r="G9" i="77"/>
  <c r="Q18" i="95" l="1"/>
  <c r="S18" i="95"/>
  <c r="T18" i="95"/>
  <c r="U18" i="95"/>
  <c r="P18" i="95"/>
  <c r="Q17" i="95"/>
  <c r="R17" i="95"/>
  <c r="S17" i="95"/>
  <c r="T17" i="95"/>
  <c r="U17" i="95"/>
  <c r="P17" i="95"/>
  <c r="Q16" i="95"/>
  <c r="R16" i="95"/>
  <c r="S16" i="95"/>
  <c r="T16" i="95"/>
  <c r="U16" i="95"/>
  <c r="P16" i="95"/>
  <c r="Q15" i="95"/>
  <c r="R15" i="95"/>
  <c r="S15" i="95"/>
  <c r="T15" i="95"/>
  <c r="U15" i="95"/>
  <c r="P15" i="95"/>
  <c r="Q14" i="95"/>
  <c r="R14" i="95"/>
  <c r="S14" i="95"/>
  <c r="T14" i="95"/>
  <c r="U14" i="95"/>
  <c r="P14" i="95"/>
  <c r="T19" i="95" l="1"/>
  <c r="T20" i="95" s="1"/>
  <c r="S19" i="95"/>
  <c r="S20" i="95" s="1"/>
  <c r="R19" i="95"/>
  <c r="R20" i="95" s="1"/>
  <c r="U19" i="95"/>
  <c r="U20" i="95" s="1"/>
  <c r="Q19" i="95"/>
  <c r="Q20" i="95" s="1"/>
  <c r="P19" i="95"/>
  <c r="P20" i="95" s="1"/>
  <c r="P22" i="95" s="1"/>
  <c r="X5" i="95"/>
  <c r="X6" i="95"/>
  <c r="AE6" i="95" s="1"/>
  <c r="X7" i="95"/>
  <c r="AE7" i="95" s="1"/>
  <c r="X8" i="95"/>
  <c r="AE8" i="95" s="1"/>
  <c r="X9" i="95"/>
  <c r="AE9" i="95" s="1"/>
  <c r="X10" i="95"/>
  <c r="AE10" i="95" s="1"/>
  <c r="X11" i="95"/>
  <c r="AE11" i="95" s="1"/>
  <c r="X12" i="95"/>
  <c r="AE12" i="95" s="1"/>
  <c r="X13" i="95"/>
  <c r="AE13" i="95" s="1"/>
  <c r="X14" i="95"/>
  <c r="AE14" i="95" s="1"/>
  <c r="X15" i="95"/>
  <c r="AE15" i="95" s="1"/>
  <c r="X16" i="95"/>
  <c r="AE16" i="95" s="1"/>
  <c r="X17" i="95"/>
  <c r="AE17" i="95" s="1"/>
  <c r="X18" i="95"/>
  <c r="AE18" i="95" s="1"/>
  <c r="X4" i="95"/>
  <c r="BE7" i="95" l="1"/>
  <c r="BE11" i="95"/>
  <c r="BE15" i="95"/>
  <c r="BE6" i="95"/>
  <c r="BE9" i="95"/>
  <c r="BE17" i="95"/>
  <c r="BE14" i="95"/>
  <c r="BE8" i="95"/>
  <c r="BE12" i="95"/>
  <c r="BE16" i="95"/>
  <c r="BE13" i="95"/>
  <c r="BE10" i="95"/>
  <c r="BE18" i="95"/>
  <c r="AA19" i="95"/>
  <c r="Y19" i="95"/>
  <c r="Z19" i="95"/>
  <c r="AB19" i="95"/>
  <c r="AC19" i="95"/>
  <c r="AD19" i="95"/>
  <c r="T41" i="90"/>
  <c r="T44" i="90"/>
  <c r="T49" i="90"/>
  <c r="T52" i="90"/>
  <c r="T60" i="90"/>
  <c r="T61" i="90"/>
  <c r="T68" i="90"/>
  <c r="T69" i="90"/>
  <c r="T74" i="90"/>
  <c r="T84" i="90"/>
  <c r="T87" i="90"/>
  <c r="T92" i="90"/>
  <c r="T94" i="90"/>
  <c r="T100" i="90"/>
  <c r="T102" i="90"/>
  <c r="T155" i="90"/>
  <c r="T158" i="90"/>
  <c r="T162" i="90"/>
  <c r="T163" i="90"/>
  <c r="T167" i="90"/>
  <c r="T170" i="90"/>
  <c r="T198" i="90"/>
  <c r="T199" i="90"/>
  <c r="T203" i="90"/>
  <c r="T206" i="90"/>
  <c r="T211" i="90"/>
  <c r="T215" i="90"/>
  <c r="T218" i="90"/>
  <c r="T223" i="90"/>
  <c r="T227" i="90"/>
  <c r="T83" i="90" l="1"/>
  <c r="T210" i="90"/>
  <c r="T76" i="90"/>
  <c r="T219" i="90"/>
  <c r="T195" i="90"/>
  <c r="T179" i="90"/>
  <c r="T159" i="90"/>
  <c r="T91" i="90"/>
  <c r="T214" i="90"/>
  <c r="T189" i="90"/>
  <c r="T173" i="90"/>
  <c r="T154" i="90"/>
  <c r="T222" i="90"/>
  <c r="T207" i="90"/>
  <c r="T187" i="90"/>
  <c r="T171" i="90"/>
  <c r="T226" i="90"/>
  <c r="T202" i="90"/>
  <c r="T181" i="90"/>
  <c r="T166" i="90"/>
  <c r="T88" i="90"/>
  <c r="T149" i="90"/>
  <c r="T146" i="90"/>
  <c r="T143" i="90"/>
  <c r="T139" i="90"/>
  <c r="T136" i="90"/>
  <c r="T133" i="90"/>
  <c r="T129" i="90"/>
  <c r="T126" i="90"/>
  <c r="T122" i="90"/>
  <c r="T119" i="90"/>
  <c r="T112" i="90"/>
  <c r="T151" i="90"/>
  <c r="T148" i="90"/>
  <c r="T145" i="90"/>
  <c r="T142" i="90"/>
  <c r="T140" i="90"/>
  <c r="T138" i="90"/>
  <c r="T135" i="90"/>
  <c r="T132" i="90"/>
  <c r="T130" i="90"/>
  <c r="T127" i="90"/>
  <c r="T125" i="90"/>
  <c r="T123" i="90"/>
  <c r="T121" i="90"/>
  <c r="T120" i="90"/>
  <c r="T118" i="90"/>
  <c r="T117" i="90"/>
  <c r="T115" i="90"/>
  <c r="T114" i="90"/>
  <c r="T113" i="90"/>
  <c r="T111" i="90"/>
  <c r="T110" i="90"/>
  <c r="T109" i="90"/>
  <c r="T108" i="90"/>
  <c r="T107" i="90"/>
  <c r="T106" i="90"/>
  <c r="T80" i="90"/>
  <c r="T224" i="90"/>
  <c r="T220" i="90"/>
  <c r="T216" i="90"/>
  <c r="T212" i="90"/>
  <c r="T208" i="90"/>
  <c r="T204" i="90"/>
  <c r="T200" i="90"/>
  <c r="T196" i="90"/>
  <c r="T193" i="90"/>
  <c r="T185" i="90"/>
  <c r="T177" i="90"/>
  <c r="T168" i="90"/>
  <c r="T164" i="90"/>
  <c r="T160" i="90"/>
  <c r="T156" i="90"/>
  <c r="T152" i="90"/>
  <c r="T98" i="90"/>
  <c r="T89" i="90"/>
  <c r="T85" i="90"/>
  <c r="T81" i="90"/>
  <c r="T72" i="90"/>
  <c r="T57" i="90"/>
  <c r="T45" i="90"/>
  <c r="T150" i="90"/>
  <c r="T147" i="90"/>
  <c r="T144" i="90"/>
  <c r="T141" i="90"/>
  <c r="T137" i="90"/>
  <c r="T134" i="90"/>
  <c r="T131" i="90"/>
  <c r="T128" i="90"/>
  <c r="T124" i="90"/>
  <c r="T116" i="90"/>
  <c r="T225" i="90"/>
  <c r="T221" i="90"/>
  <c r="T217" i="90"/>
  <c r="T213" i="90"/>
  <c r="T209" i="90"/>
  <c r="T205" i="90"/>
  <c r="T201" i="90"/>
  <c r="T197" i="90"/>
  <c r="T191" i="90"/>
  <c r="T183" i="90"/>
  <c r="T175" i="90"/>
  <c r="T169" i="90"/>
  <c r="T165" i="90"/>
  <c r="T161" i="90"/>
  <c r="T157" i="90"/>
  <c r="T153" i="90"/>
  <c r="T104" i="90"/>
  <c r="T96" i="90"/>
  <c r="T90" i="90"/>
  <c r="T86" i="90"/>
  <c r="T82" i="90"/>
  <c r="T78" i="90"/>
  <c r="T65" i="90"/>
  <c r="T53" i="90"/>
  <c r="T73" i="90"/>
  <c r="T47" i="90"/>
  <c r="T194" i="90"/>
  <c r="T192" i="90"/>
  <c r="T190" i="90"/>
  <c r="T188" i="90"/>
  <c r="T186" i="90"/>
  <c r="T184" i="90"/>
  <c r="T79" i="90"/>
  <c r="T71" i="90"/>
  <c r="T39" i="90"/>
  <c r="T182" i="90"/>
  <c r="T180" i="90"/>
  <c r="T178" i="90"/>
  <c r="T176" i="90"/>
  <c r="T174" i="90"/>
  <c r="T172" i="90"/>
  <c r="T77" i="90"/>
  <c r="T63" i="90"/>
  <c r="T75" i="90"/>
  <c r="T55" i="90"/>
  <c r="T105" i="90"/>
  <c r="T103" i="90"/>
  <c r="T101" i="90"/>
  <c r="T99" i="90"/>
  <c r="T97" i="90"/>
  <c r="T95" i="90"/>
  <c r="T93" i="90"/>
  <c r="T67" i="90"/>
  <c r="T59" i="90"/>
  <c r="T51" i="90"/>
  <c r="T43" i="90"/>
  <c r="T64" i="90"/>
  <c r="T56" i="90"/>
  <c r="T48" i="90"/>
  <c r="T40" i="90"/>
  <c r="T70" i="90"/>
  <c r="T66" i="90"/>
  <c r="T62" i="90"/>
  <c r="T58" i="90"/>
  <c r="T54" i="90"/>
  <c r="T50" i="90"/>
  <c r="T46" i="90"/>
  <c r="T42" i="90"/>
  <c r="T38" i="90"/>
  <c r="K38" i="90" l="1"/>
  <c r="G34" i="90"/>
  <c r="G33" i="90"/>
  <c r="U216" i="90" l="1"/>
  <c r="U220" i="90"/>
  <c r="U224" i="90"/>
  <c r="U54" i="90"/>
  <c r="U70" i="90"/>
  <c r="U86" i="90"/>
  <c r="U102" i="90"/>
  <c r="U118" i="90"/>
  <c r="U134" i="90"/>
  <c r="U38" i="90"/>
  <c r="U206" i="90" l="1"/>
  <c r="U174" i="90"/>
  <c r="U94" i="90"/>
  <c r="U78" i="90"/>
  <c r="U58" i="90"/>
  <c r="U212" i="90"/>
  <c r="U148" i="90"/>
  <c r="U84" i="90"/>
  <c r="U210" i="90"/>
  <c r="U194" i="90"/>
  <c r="U178" i="90"/>
  <c r="U162" i="90"/>
  <c r="U150" i="90"/>
  <c r="U138" i="90"/>
  <c r="U130" i="90"/>
  <c r="U122" i="90"/>
  <c r="U110" i="90"/>
  <c r="U98" i="90"/>
  <c r="U82" i="90"/>
  <c r="U66" i="90"/>
  <c r="U209" i="90"/>
  <c r="U205" i="90"/>
  <c r="U201" i="90"/>
  <c r="U197" i="90"/>
  <c r="U193" i="90"/>
  <c r="U189" i="90"/>
  <c r="U185" i="90"/>
  <c r="U181" i="90"/>
  <c r="U177" i="90"/>
  <c r="U173" i="90"/>
  <c r="U169" i="90"/>
  <c r="U165" i="90"/>
  <c r="U161" i="90"/>
  <c r="U157" i="90"/>
  <c r="U153" i="90"/>
  <c r="U149" i="90"/>
  <c r="U145" i="90"/>
  <c r="U141" i="90"/>
  <c r="U137" i="90"/>
  <c r="U133" i="90"/>
  <c r="U129" i="90"/>
  <c r="U125" i="90"/>
  <c r="U121" i="90"/>
  <c r="U117" i="90"/>
  <c r="U113" i="90"/>
  <c r="U109" i="90"/>
  <c r="U105" i="90"/>
  <c r="U101" i="90"/>
  <c r="U97" i="90"/>
  <c r="U93" i="90"/>
  <c r="U89" i="90"/>
  <c r="U85" i="90"/>
  <c r="U81" i="90"/>
  <c r="U77" i="90"/>
  <c r="U73" i="90"/>
  <c r="U69" i="90"/>
  <c r="U65" i="90"/>
  <c r="U61" i="90"/>
  <c r="U57" i="90"/>
  <c r="U53" i="90"/>
  <c r="U49" i="90"/>
  <c r="U45" i="90"/>
  <c r="U41" i="90"/>
  <c r="U196" i="90"/>
  <c r="U132" i="90"/>
  <c r="U68" i="90"/>
  <c r="U202" i="90"/>
  <c r="U190" i="90"/>
  <c r="U182" i="90"/>
  <c r="U166" i="90"/>
  <c r="U154" i="90"/>
  <c r="U142" i="90"/>
  <c r="U126" i="90"/>
  <c r="U114" i="90"/>
  <c r="U74" i="90"/>
  <c r="U46" i="90"/>
  <c r="U204" i="90"/>
  <c r="U200" i="90"/>
  <c r="U192" i="90"/>
  <c r="U188" i="90"/>
  <c r="U184" i="90"/>
  <c r="U176" i="90"/>
  <c r="U168" i="90"/>
  <c r="U160" i="90"/>
  <c r="U156" i="90"/>
  <c r="U152" i="90"/>
  <c r="U144" i="90"/>
  <c r="U140" i="90"/>
  <c r="U136" i="90"/>
  <c r="U128" i="90"/>
  <c r="U124" i="90"/>
  <c r="U120" i="90"/>
  <c r="U112" i="90"/>
  <c r="U108" i="90"/>
  <c r="U104" i="90"/>
  <c r="U96" i="90"/>
  <c r="U92" i="90"/>
  <c r="U88" i="90"/>
  <c r="U80" i="90"/>
  <c r="U76" i="90"/>
  <c r="U72" i="90"/>
  <c r="U64" i="90"/>
  <c r="U60" i="90"/>
  <c r="U56" i="90"/>
  <c r="U48" i="90"/>
  <c r="U44" i="90"/>
  <c r="U40" i="90"/>
  <c r="U180" i="90"/>
  <c r="U116" i="90"/>
  <c r="U52" i="90"/>
  <c r="U198" i="90"/>
  <c r="U186" i="90"/>
  <c r="U170" i="90"/>
  <c r="U158" i="90"/>
  <c r="U146" i="90"/>
  <c r="U106" i="90"/>
  <c r="U90" i="90"/>
  <c r="U62" i="90"/>
  <c r="U50" i="90"/>
  <c r="U42" i="90"/>
  <c r="U208" i="90"/>
  <c r="U172" i="90"/>
  <c r="U211" i="90"/>
  <c r="U207" i="90"/>
  <c r="U203" i="90"/>
  <c r="U199" i="90"/>
  <c r="U195" i="90"/>
  <c r="U191" i="90"/>
  <c r="U187" i="90"/>
  <c r="U183" i="90"/>
  <c r="U179" i="90"/>
  <c r="U175" i="90"/>
  <c r="U171" i="90"/>
  <c r="U167" i="90"/>
  <c r="U163" i="90"/>
  <c r="U159" i="90"/>
  <c r="U155" i="90"/>
  <c r="U151" i="90"/>
  <c r="U147" i="90"/>
  <c r="U143" i="90"/>
  <c r="U139" i="90"/>
  <c r="U135" i="90"/>
  <c r="U131" i="90"/>
  <c r="U127" i="90"/>
  <c r="U123" i="90"/>
  <c r="U119" i="90"/>
  <c r="U115" i="90"/>
  <c r="U111" i="90"/>
  <c r="U107" i="90"/>
  <c r="U103" i="90"/>
  <c r="U99" i="90"/>
  <c r="U95" i="90"/>
  <c r="U91" i="90"/>
  <c r="U87" i="90"/>
  <c r="U83" i="90"/>
  <c r="U79" i="90"/>
  <c r="U75" i="90"/>
  <c r="U71" i="90"/>
  <c r="U67" i="90"/>
  <c r="U63" i="90"/>
  <c r="U59" i="90"/>
  <c r="U55" i="90"/>
  <c r="U51" i="90"/>
  <c r="U47" i="90"/>
  <c r="U43" i="90"/>
  <c r="U39" i="90"/>
  <c r="U164" i="90"/>
  <c r="U100" i="90"/>
  <c r="U226" i="90"/>
  <c r="U225" i="90"/>
  <c r="U222" i="90"/>
  <c r="U221" i="90"/>
  <c r="U218" i="90"/>
  <c r="U217" i="90"/>
  <c r="U214" i="90"/>
  <c r="U213" i="90"/>
  <c r="U227" i="90"/>
  <c r="U223" i="90"/>
  <c r="U219" i="90"/>
  <c r="U215" i="90"/>
  <c r="CA47" i="83" l="1"/>
  <c r="CA46" i="83"/>
  <c r="CA45" i="83"/>
  <c r="CA44" i="83"/>
  <c r="CA43" i="83"/>
  <c r="CA42" i="83"/>
  <c r="CA41" i="83"/>
  <c r="CA40" i="83"/>
  <c r="CA39" i="83"/>
  <c r="CA38" i="83"/>
  <c r="CA37" i="83"/>
  <c r="CA36" i="83"/>
  <c r="CA35" i="83"/>
  <c r="CA34" i="83"/>
  <c r="CA33" i="83"/>
  <c r="CA32" i="83"/>
  <c r="CA31" i="83"/>
  <c r="CA30" i="83"/>
  <c r="CA29" i="83"/>
  <c r="CA28" i="83"/>
  <c r="CA27" i="83"/>
  <c r="CA26" i="83"/>
  <c r="CA25" i="83"/>
  <c r="CA24" i="83"/>
  <c r="CA23" i="83"/>
  <c r="CA22" i="83"/>
  <c r="CA21" i="83"/>
  <c r="CA20" i="83"/>
  <c r="CA19" i="83"/>
  <c r="CA18" i="83"/>
  <c r="CA17" i="83"/>
  <c r="CA16" i="83"/>
  <c r="CA15" i="83"/>
  <c r="CA14" i="83"/>
  <c r="CA13" i="83"/>
  <c r="CA12" i="83"/>
  <c r="CA11" i="83"/>
  <c r="CA10" i="83"/>
  <c r="CA9" i="83"/>
  <c r="CA8" i="83"/>
  <c r="CA7" i="83"/>
  <c r="CA6" i="83"/>
  <c r="AK148" i="90" l="1"/>
  <c r="AK147" i="90"/>
  <c r="AJ146" i="90"/>
  <c r="AK138" i="90"/>
  <c r="AN138" i="90" s="1"/>
  <c r="AK137" i="90"/>
  <c r="AJ136" i="90"/>
  <c r="AK128" i="90"/>
  <c r="AN129" i="90" s="1"/>
  <c r="AK127" i="90"/>
  <c r="AJ126" i="90"/>
  <c r="AK118" i="90"/>
  <c r="AN118" i="90" s="1"/>
  <c r="AK117" i="90"/>
  <c r="AJ116" i="90"/>
  <c r="AK108" i="90"/>
  <c r="AN109" i="90" s="1"/>
  <c r="AK107" i="90"/>
  <c r="AJ106" i="90"/>
  <c r="AK98" i="90"/>
  <c r="AN98" i="90" s="1"/>
  <c r="AK97" i="90"/>
  <c r="AJ96" i="90"/>
  <c r="AK88" i="90"/>
  <c r="AN86" i="90" s="1"/>
  <c r="AK87" i="90"/>
  <c r="AJ86" i="90"/>
  <c r="AK78" i="90"/>
  <c r="AN78" i="90" s="1"/>
  <c r="AK77" i="90"/>
  <c r="AJ76" i="90"/>
  <c r="AK68" i="90"/>
  <c r="AN66" i="90" s="1"/>
  <c r="AK67" i="90"/>
  <c r="AJ66" i="90"/>
  <c r="AK58" i="90"/>
  <c r="AN58" i="90" s="1"/>
  <c r="AK57" i="90"/>
  <c r="AJ56" i="90"/>
  <c r="AK48" i="90"/>
  <c r="AN46" i="90" s="1"/>
  <c r="AK47" i="90"/>
  <c r="AJ46" i="90"/>
  <c r="AK38" i="90"/>
  <c r="AN38" i="90" s="1"/>
  <c r="AK37" i="90"/>
  <c r="AJ36" i="90"/>
  <c r="AK28" i="90"/>
  <c r="AN26" i="90" s="1"/>
  <c r="AK27" i="90"/>
  <c r="AJ26" i="90"/>
  <c r="AK18" i="90"/>
  <c r="AN18" i="90" s="1"/>
  <c r="AK8" i="90"/>
  <c r="AN8" i="90" s="1"/>
  <c r="AK17" i="90"/>
  <c r="AJ16" i="90"/>
  <c r="AJ6" i="90"/>
  <c r="Y5" i="90"/>
  <c r="AN147" i="90" l="1"/>
  <c r="AN202" i="90"/>
  <c r="AN193" i="90"/>
  <c r="AN184" i="90"/>
  <c r="AN175" i="90"/>
  <c r="AN157" i="90"/>
  <c r="AN181" i="90"/>
  <c r="AN201" i="90"/>
  <c r="AN192" i="90"/>
  <c r="AN183" i="90"/>
  <c r="AN174" i="90"/>
  <c r="AN165" i="90"/>
  <c r="AN156" i="90"/>
  <c r="AN190" i="90"/>
  <c r="AN172" i="90"/>
  <c r="AN185" i="90"/>
  <c r="AN200" i="90"/>
  <c r="AN191" i="90"/>
  <c r="AN182" i="90"/>
  <c r="AN173" i="90"/>
  <c r="AN155" i="90"/>
  <c r="AN199" i="90"/>
  <c r="AN203" i="90"/>
  <c r="AN198" i="90"/>
  <c r="AN189" i="90"/>
  <c r="AN180" i="90"/>
  <c r="AN171" i="90"/>
  <c r="AN164" i="90"/>
  <c r="AN179" i="90"/>
  <c r="AN170" i="90"/>
  <c r="AN163" i="90"/>
  <c r="AN197" i="90"/>
  <c r="AN169" i="90"/>
  <c r="AN162" i="90"/>
  <c r="AN188" i="90"/>
  <c r="AN194" i="90"/>
  <c r="AN166" i="90"/>
  <c r="AN178" i="90"/>
  <c r="AN187" i="90"/>
  <c r="AN168" i="90"/>
  <c r="AN161" i="90"/>
  <c r="AN176" i="90"/>
  <c r="AN158" i="90"/>
  <c r="AN196" i="90"/>
  <c r="AN177" i="90"/>
  <c r="AN160" i="90"/>
  <c r="AN186" i="90"/>
  <c r="AN167" i="90"/>
  <c r="AN159" i="90"/>
  <c r="AN204" i="90"/>
  <c r="AN195" i="90"/>
  <c r="AN49" i="90"/>
  <c r="AN92" i="90"/>
  <c r="AN132" i="90"/>
  <c r="AN146" i="90"/>
  <c r="AN93" i="90"/>
  <c r="AN89" i="90"/>
  <c r="AN125" i="90"/>
  <c r="AN131" i="90"/>
  <c r="AN128" i="90"/>
  <c r="AN127" i="90"/>
  <c r="AN153" i="90"/>
  <c r="AN150" i="90"/>
  <c r="AN17" i="90"/>
  <c r="AN149" i="90"/>
  <c r="AN16" i="90"/>
  <c r="AN135" i="90"/>
  <c r="AN52" i="90"/>
  <c r="AN144" i="90"/>
  <c r="AN141" i="90"/>
  <c r="AN140" i="90"/>
  <c r="AN137" i="90"/>
  <c r="AN136" i="90"/>
  <c r="AN88" i="90"/>
  <c r="AN154" i="90"/>
  <c r="AN15" i="90"/>
  <c r="AN24" i="90"/>
  <c r="AN21" i="90"/>
  <c r="AN20" i="90"/>
  <c r="AN152" i="90"/>
  <c r="AN148" i="90"/>
  <c r="AN145" i="90"/>
  <c r="AN151" i="90"/>
  <c r="AN143" i="90"/>
  <c r="AN139" i="90"/>
  <c r="AN142" i="90"/>
  <c r="AN134" i="90"/>
  <c r="AN130" i="90"/>
  <c r="AN126" i="90"/>
  <c r="AN133" i="90"/>
  <c r="AN121" i="90"/>
  <c r="AN117" i="90"/>
  <c r="AN115" i="90"/>
  <c r="AN124" i="90"/>
  <c r="AN120" i="90"/>
  <c r="AN116" i="90"/>
  <c r="AN123" i="90"/>
  <c r="AN119" i="90"/>
  <c r="AN122" i="90"/>
  <c r="AN112" i="90"/>
  <c r="AN108" i="90"/>
  <c r="AN105" i="90"/>
  <c r="AN111" i="90"/>
  <c r="AN107" i="90"/>
  <c r="AN114" i="90"/>
  <c r="AN110" i="90"/>
  <c r="AN106" i="90"/>
  <c r="AN113" i="90"/>
  <c r="AN101" i="90"/>
  <c r="AN104" i="90"/>
  <c r="AN100" i="90"/>
  <c r="AN103" i="90"/>
  <c r="AN99" i="90"/>
  <c r="AN95" i="90"/>
  <c r="AN97" i="90"/>
  <c r="AN96" i="90"/>
  <c r="AN102" i="90"/>
  <c r="AN85" i="90"/>
  <c r="AN91" i="90"/>
  <c r="AN87" i="90"/>
  <c r="AN94" i="90"/>
  <c r="AN90" i="90"/>
  <c r="AN76" i="90"/>
  <c r="AN75" i="90"/>
  <c r="AN77" i="90"/>
  <c r="AN84" i="90"/>
  <c r="AN81" i="90"/>
  <c r="AN80" i="90"/>
  <c r="AN83" i="90"/>
  <c r="AN79" i="90"/>
  <c r="AN82" i="90"/>
  <c r="AN73" i="90"/>
  <c r="AN61" i="90"/>
  <c r="AN60" i="90"/>
  <c r="AN72" i="90"/>
  <c r="AN69" i="90"/>
  <c r="AN68" i="90"/>
  <c r="AN55" i="90"/>
  <c r="AN57" i="90"/>
  <c r="AN64" i="90"/>
  <c r="AN56" i="90"/>
  <c r="AN48" i="90"/>
  <c r="AN53" i="90"/>
  <c r="AN37" i="90"/>
  <c r="AN36" i="90"/>
  <c r="AN41" i="90"/>
  <c r="AN35" i="90"/>
  <c r="AN44" i="90"/>
  <c r="AN40" i="90"/>
  <c r="AN33" i="90"/>
  <c r="AN32" i="90"/>
  <c r="AN29" i="90"/>
  <c r="AN28" i="90"/>
  <c r="AN7" i="90"/>
  <c r="AN5" i="90"/>
  <c r="AN6" i="90"/>
  <c r="AN11" i="90"/>
  <c r="AN23" i="90"/>
  <c r="AN19" i="90"/>
  <c r="AN25" i="90"/>
  <c r="AN31" i="90"/>
  <c r="AN27" i="90"/>
  <c r="AN43" i="90"/>
  <c r="AN39" i="90"/>
  <c r="AN45" i="90"/>
  <c r="AN51" i="90"/>
  <c r="AN47" i="90"/>
  <c r="AN63" i="90"/>
  <c r="AN59" i="90"/>
  <c r="AN65" i="90"/>
  <c r="AN71" i="90"/>
  <c r="AN67" i="90"/>
  <c r="AN10" i="90"/>
  <c r="AN14" i="90"/>
  <c r="AN22" i="90"/>
  <c r="AN34" i="90"/>
  <c r="AN30" i="90"/>
  <c r="AN42" i="90"/>
  <c r="AN54" i="90"/>
  <c r="AN50" i="90"/>
  <c r="AN62" i="90"/>
  <c r="AN74" i="90"/>
  <c r="AN70" i="90"/>
  <c r="AN13" i="90"/>
  <c r="AN9" i="90"/>
  <c r="AN12" i="90"/>
  <c r="P40" i="82" l="1"/>
  <c r="P44" i="82"/>
  <c r="P48" i="82"/>
  <c r="P52" i="82"/>
  <c r="P60" i="82"/>
  <c r="P64" i="82"/>
  <c r="P68" i="82"/>
  <c r="P72" i="82"/>
  <c r="P76" i="82"/>
  <c r="P80" i="82"/>
  <c r="P41" i="82"/>
  <c r="P42" i="82"/>
  <c r="P43" i="82"/>
  <c r="P45" i="82"/>
  <c r="P46" i="82"/>
  <c r="P47" i="82"/>
  <c r="P49" i="82"/>
  <c r="P50" i="82"/>
  <c r="P51" i="82"/>
  <c r="P53" i="82"/>
  <c r="P54" i="82"/>
  <c r="P55" i="82"/>
  <c r="P57" i="82"/>
  <c r="P58" i="82"/>
  <c r="P59" i="82"/>
  <c r="P61" i="82"/>
  <c r="P62" i="82"/>
  <c r="P63" i="82"/>
  <c r="P65" i="82"/>
  <c r="P66" i="82"/>
  <c r="P67" i="82"/>
  <c r="P69" i="82"/>
  <c r="P70" i="82"/>
  <c r="P71" i="82"/>
  <c r="P73" i="82"/>
  <c r="P74" i="82"/>
  <c r="P75" i="82"/>
  <c r="P77" i="82"/>
  <c r="P78" i="82"/>
  <c r="P79" i="82"/>
  <c r="P81" i="82"/>
  <c r="T81" i="82" s="1"/>
  <c r="P82" i="82"/>
  <c r="T82" i="82" s="1"/>
  <c r="P83" i="82"/>
  <c r="T83" i="82" s="1"/>
  <c r="P39" i="82"/>
  <c r="O40" i="82"/>
  <c r="O41" i="82"/>
  <c r="O42" i="82"/>
  <c r="O43" i="82"/>
  <c r="O44" i="82"/>
  <c r="O45" i="82"/>
  <c r="O46" i="82"/>
  <c r="O47" i="82"/>
  <c r="O48" i="82"/>
  <c r="O49" i="82"/>
  <c r="O50" i="82"/>
  <c r="O51" i="82"/>
  <c r="O52" i="82"/>
  <c r="O53" i="82"/>
  <c r="O54" i="82"/>
  <c r="O55" i="82"/>
  <c r="O56" i="82"/>
  <c r="O57" i="82"/>
  <c r="O58" i="82"/>
  <c r="O59" i="82"/>
  <c r="O60" i="82"/>
  <c r="O61" i="82"/>
  <c r="O62" i="82"/>
  <c r="O63" i="82"/>
  <c r="O64" i="82"/>
  <c r="O65" i="82"/>
  <c r="R65" i="82" s="1"/>
  <c r="O66" i="82"/>
  <c r="O67" i="82"/>
  <c r="O68" i="82"/>
  <c r="O69" i="82"/>
  <c r="O70" i="82"/>
  <c r="O71" i="82"/>
  <c r="O72" i="82"/>
  <c r="O73" i="82"/>
  <c r="O74" i="82"/>
  <c r="O75" i="82"/>
  <c r="O76" i="82"/>
  <c r="O77" i="82"/>
  <c r="O78" i="82"/>
  <c r="O79" i="82"/>
  <c r="O80" i="82"/>
  <c r="O39" i="82"/>
  <c r="D40" i="82"/>
  <c r="D41" i="82"/>
  <c r="D42" i="82"/>
  <c r="D43" i="82"/>
  <c r="D44" i="82"/>
  <c r="D45" i="82"/>
  <c r="D46" i="82"/>
  <c r="D47" i="82"/>
  <c r="D48" i="82"/>
  <c r="D49" i="82"/>
  <c r="D50" i="82"/>
  <c r="D51" i="82"/>
  <c r="D52" i="82"/>
  <c r="D53" i="82"/>
  <c r="D54" i="82"/>
  <c r="D55" i="82"/>
  <c r="D56" i="82"/>
  <c r="D57" i="82"/>
  <c r="D58" i="82"/>
  <c r="D59" i="82"/>
  <c r="D60" i="82"/>
  <c r="D61" i="82"/>
  <c r="D62" i="82"/>
  <c r="D63" i="82"/>
  <c r="D64" i="82"/>
  <c r="D65" i="82"/>
  <c r="D66" i="82"/>
  <c r="D67" i="82"/>
  <c r="D68" i="82"/>
  <c r="D69" i="82"/>
  <c r="D70" i="82"/>
  <c r="D71" i="82"/>
  <c r="D72" i="82"/>
  <c r="D73" i="82"/>
  <c r="D74" i="82"/>
  <c r="D75" i="82"/>
  <c r="D76" i="82"/>
  <c r="D77" i="82"/>
  <c r="D78" i="82"/>
  <c r="D79" i="82"/>
  <c r="D80" i="82"/>
  <c r="D81" i="82"/>
  <c r="D82" i="82"/>
  <c r="D83" i="82"/>
  <c r="D39" i="82"/>
  <c r="R40" i="82"/>
  <c r="R46" i="82"/>
  <c r="N47" i="82"/>
  <c r="T47" i="82" s="1"/>
  <c r="N48" i="82"/>
  <c r="T48" i="82" s="1"/>
  <c r="N49" i="82"/>
  <c r="T49" i="82" s="1"/>
  <c r="N51" i="82"/>
  <c r="T51" i="82" s="1"/>
  <c r="N53" i="82"/>
  <c r="T53" i="82" s="1"/>
  <c r="N56" i="82"/>
  <c r="N57" i="82"/>
  <c r="T57" i="82" s="1"/>
  <c r="R58" i="82"/>
  <c r="N59" i="82"/>
  <c r="T59" i="82" s="1"/>
  <c r="R62" i="82"/>
  <c r="R64" i="82"/>
  <c r="R68" i="82"/>
  <c r="N69" i="82"/>
  <c r="T69" i="82" s="1"/>
  <c r="R71" i="82"/>
  <c r="N73" i="82"/>
  <c r="T73" i="82" s="1"/>
  <c r="N75" i="82"/>
  <c r="T75" i="82" s="1"/>
  <c r="R76" i="82"/>
  <c r="R82" i="82"/>
  <c r="R41" i="82" l="1"/>
  <c r="N42" i="82"/>
  <c r="T42" i="82" s="1"/>
  <c r="R56" i="82"/>
  <c r="R49" i="82"/>
  <c r="R48" i="82"/>
  <c r="N64" i="82"/>
  <c r="T64" i="82" s="1"/>
  <c r="N63" i="82"/>
  <c r="T63" i="82" s="1"/>
  <c r="N62" i="82"/>
  <c r="T62" i="82" s="1"/>
  <c r="N43" i="82"/>
  <c r="T43" i="82" s="1"/>
  <c r="R78" i="82"/>
  <c r="R66" i="82"/>
  <c r="R42" i="82"/>
  <c r="R81" i="82"/>
  <c r="N80" i="82"/>
  <c r="T80" i="82" s="1"/>
  <c r="R80" i="82"/>
  <c r="N79" i="82"/>
  <c r="T79" i="82" s="1"/>
  <c r="N58" i="82"/>
  <c r="T58" i="82" s="1"/>
  <c r="R52" i="82"/>
  <c r="N74" i="82"/>
  <c r="T74" i="82" s="1"/>
  <c r="N70" i="82"/>
  <c r="T70" i="82" s="1"/>
  <c r="N50" i="82"/>
  <c r="T50" i="82" s="1"/>
  <c r="R75" i="82"/>
  <c r="N68" i="82"/>
  <c r="T68" i="82" s="1"/>
  <c r="R79" i="82"/>
  <c r="N54" i="82"/>
  <c r="T54" i="82" s="1"/>
  <c r="N67" i="82"/>
  <c r="T67" i="82" s="1"/>
  <c r="N78" i="82"/>
  <c r="T78" i="82" s="1"/>
  <c r="N52" i="82"/>
  <c r="T52" i="82" s="1"/>
  <c r="R57" i="82"/>
  <c r="N66" i="82"/>
  <c r="T66" i="82" s="1"/>
  <c r="N46" i="82"/>
  <c r="T46" i="82" s="1"/>
  <c r="P56" i="82"/>
  <c r="T56" i="82" s="1"/>
  <c r="N77" i="82"/>
  <c r="T77" i="82" s="1"/>
  <c r="N65" i="82"/>
  <c r="T65" i="82" s="1"/>
  <c r="N61" i="82"/>
  <c r="T61" i="82" s="1"/>
  <c r="N45" i="82"/>
  <c r="T45" i="82" s="1"/>
  <c r="N41" i="82"/>
  <c r="T41" i="82" s="1"/>
  <c r="R69" i="82"/>
  <c r="N39" i="82"/>
  <c r="T39" i="82" s="1"/>
  <c r="R73" i="82"/>
  <c r="R61" i="82"/>
  <c r="R53" i="82"/>
  <c r="R45" i="82"/>
  <c r="N72" i="82"/>
  <c r="T72" i="82" s="1"/>
  <c r="N40" i="82"/>
  <c r="T40" i="82" s="1"/>
  <c r="R63" i="82"/>
  <c r="R59" i="82"/>
  <c r="R55" i="82"/>
  <c r="R51" i="82"/>
  <c r="R47" i="82"/>
  <c r="R43" i="82"/>
  <c r="R77" i="82"/>
  <c r="R72" i="82"/>
  <c r="R67" i="82"/>
  <c r="R60" i="82"/>
  <c r="R44" i="82"/>
  <c r="N76" i="82"/>
  <c r="T76" i="82" s="1"/>
  <c r="N71" i="82"/>
  <c r="T71" i="82" s="1"/>
  <c r="N60" i="82"/>
  <c r="T60" i="82" s="1"/>
  <c r="N55" i="82"/>
  <c r="T55" i="82" s="1"/>
  <c r="N44" i="82"/>
  <c r="T44" i="82" s="1"/>
  <c r="R74" i="82"/>
  <c r="R70" i="82"/>
  <c r="R54" i="82"/>
  <c r="R50" i="82"/>
  <c r="R39" i="82"/>
  <c r="R192" i="81" l="1"/>
  <c r="R178" i="81"/>
  <c r="R164" i="81"/>
  <c r="R150" i="81"/>
  <c r="R136" i="81"/>
  <c r="N47" i="90" l="1"/>
  <c r="N49" i="90"/>
  <c r="N52" i="90"/>
  <c r="N57" i="90"/>
  <c r="R38" i="90"/>
  <c r="S38" i="90" s="1"/>
  <c r="N56" i="90" l="1"/>
  <c r="N44" i="90"/>
  <c r="N55" i="90"/>
  <c r="N43" i="90"/>
  <c r="N53" i="90"/>
  <c r="N41" i="90"/>
  <c r="N51" i="90"/>
  <c r="N39" i="90"/>
  <c r="N50" i="90"/>
  <c r="N38" i="90"/>
  <c r="N40" i="90"/>
  <c r="N48" i="90"/>
  <c r="N42" i="90"/>
  <c r="O38" i="90"/>
  <c r="P38" i="90"/>
  <c r="Q38" i="90"/>
  <c r="N54" i="90"/>
  <c r="N58" i="90"/>
  <c r="N46" i="90"/>
  <c r="N45" i="90"/>
  <c r="G20" i="90"/>
  <c r="G32" i="90" l="1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S8" i="89" l="1"/>
  <c r="S9" i="89"/>
  <c r="S10" i="89"/>
  <c r="S11" i="89"/>
  <c r="S12" i="89"/>
  <c r="S13" i="89"/>
  <c r="S14" i="89"/>
  <c r="S15" i="89"/>
  <c r="S16" i="89"/>
  <c r="S17" i="89"/>
  <c r="S18" i="89"/>
  <c r="S19" i="89"/>
  <c r="S20" i="89"/>
  <c r="S21" i="89"/>
  <c r="S22" i="89"/>
  <c r="S7" i="89"/>
  <c r="R7" i="89"/>
  <c r="S200" i="89" l="1"/>
  <c r="S202" i="89"/>
  <c r="S204" i="89"/>
  <c r="S206" i="89"/>
  <c r="S208" i="89"/>
  <c r="S210" i="89"/>
  <c r="S212" i="89"/>
  <c r="S201" i="89"/>
  <c r="S209" i="89"/>
  <c r="S199" i="89"/>
  <c r="S207" i="89"/>
  <c r="S213" i="89"/>
  <c r="S205" i="89"/>
  <c r="S211" i="89"/>
  <c r="S203" i="89"/>
  <c r="S70" i="89"/>
  <c r="S72" i="89"/>
  <c r="S74" i="89"/>
  <c r="S76" i="89"/>
  <c r="S78" i="89"/>
  <c r="S71" i="89"/>
  <c r="S75" i="89"/>
  <c r="S73" i="89"/>
  <c r="S77" i="89"/>
  <c r="S50" i="89"/>
  <c r="S52" i="89"/>
  <c r="S51" i="89"/>
  <c r="S49" i="89"/>
  <c r="S80" i="89"/>
  <c r="S82" i="89"/>
  <c r="S84" i="89"/>
  <c r="S86" i="89"/>
  <c r="S88" i="89"/>
  <c r="S90" i="89"/>
  <c r="S92" i="89"/>
  <c r="S79" i="89"/>
  <c r="S83" i="89"/>
  <c r="S87" i="89"/>
  <c r="S91" i="89"/>
  <c r="S81" i="89"/>
  <c r="S85" i="89"/>
  <c r="S89" i="89"/>
  <c r="S93" i="89"/>
  <c r="S184" i="89"/>
  <c r="S186" i="89"/>
  <c r="S188" i="89"/>
  <c r="S190" i="89"/>
  <c r="S192" i="89"/>
  <c r="S194" i="89"/>
  <c r="S196" i="89"/>
  <c r="S198" i="89"/>
  <c r="S187" i="89"/>
  <c r="S193" i="89"/>
  <c r="S191" i="89"/>
  <c r="S185" i="89"/>
  <c r="S197" i="89"/>
  <c r="S189" i="89"/>
  <c r="S195" i="89"/>
  <c r="S110" i="89"/>
  <c r="S112" i="89"/>
  <c r="S114" i="89"/>
  <c r="S116" i="89"/>
  <c r="S118" i="89"/>
  <c r="S120" i="89"/>
  <c r="S122" i="89"/>
  <c r="S111" i="89"/>
  <c r="S115" i="89"/>
  <c r="S119" i="89"/>
  <c r="S123" i="89"/>
  <c r="S109" i="89"/>
  <c r="S117" i="89"/>
  <c r="S113" i="89"/>
  <c r="S121" i="89"/>
  <c r="S62" i="89"/>
  <c r="S64" i="89"/>
  <c r="S66" i="89"/>
  <c r="S68" i="89"/>
  <c r="S63" i="89"/>
  <c r="S67" i="89"/>
  <c r="S61" i="89"/>
  <c r="S65" i="89"/>
  <c r="S69" i="89"/>
  <c r="S140" i="89"/>
  <c r="S142" i="89"/>
  <c r="S144" i="89"/>
  <c r="S146" i="89"/>
  <c r="S148" i="89"/>
  <c r="S150" i="89"/>
  <c r="S152" i="89"/>
  <c r="S139" i="89"/>
  <c r="S143" i="89"/>
  <c r="S147" i="89"/>
  <c r="S151" i="89"/>
  <c r="S141" i="89"/>
  <c r="S149" i="89"/>
  <c r="S145" i="89"/>
  <c r="S153" i="89"/>
  <c r="S244" i="89"/>
  <c r="S246" i="89"/>
  <c r="S248" i="89"/>
  <c r="S250" i="89"/>
  <c r="S252" i="89"/>
  <c r="S254" i="89"/>
  <c r="S256" i="89"/>
  <c r="S258" i="89"/>
  <c r="S245" i="89"/>
  <c r="S249" i="89"/>
  <c r="S253" i="89"/>
  <c r="S257" i="89"/>
  <c r="S247" i="89"/>
  <c r="S251" i="89"/>
  <c r="S255" i="89"/>
  <c r="S124" i="89"/>
  <c r="S126" i="89"/>
  <c r="S128" i="89"/>
  <c r="S130" i="89"/>
  <c r="S132" i="89"/>
  <c r="S134" i="89"/>
  <c r="S136" i="89"/>
  <c r="S138" i="89"/>
  <c r="S127" i="89"/>
  <c r="S131" i="89"/>
  <c r="S135" i="89"/>
  <c r="S125" i="89"/>
  <c r="S133" i="89"/>
  <c r="S129" i="89"/>
  <c r="S137" i="89"/>
  <c r="S230" i="89"/>
  <c r="S232" i="89"/>
  <c r="S234" i="89"/>
  <c r="S236" i="89"/>
  <c r="S238" i="89"/>
  <c r="S240" i="89"/>
  <c r="S242" i="89"/>
  <c r="S229" i="89"/>
  <c r="S233" i="89"/>
  <c r="S237" i="89"/>
  <c r="S241" i="89"/>
  <c r="S231" i="89"/>
  <c r="S235" i="89"/>
  <c r="S239" i="89"/>
  <c r="S243" i="89"/>
  <c r="S170" i="89"/>
  <c r="S172" i="89"/>
  <c r="S174" i="89"/>
  <c r="S176" i="89"/>
  <c r="S178" i="89"/>
  <c r="S180" i="89"/>
  <c r="S182" i="89"/>
  <c r="S171" i="89"/>
  <c r="S175" i="89"/>
  <c r="S179" i="89"/>
  <c r="S183" i="89"/>
  <c r="S169" i="89"/>
  <c r="S177" i="89"/>
  <c r="S173" i="89"/>
  <c r="S181" i="89"/>
  <c r="S214" i="89"/>
  <c r="S216" i="89"/>
  <c r="S218" i="89"/>
  <c r="S217" i="89"/>
  <c r="S215" i="89"/>
  <c r="S220" i="89"/>
  <c r="S222" i="89"/>
  <c r="S224" i="89"/>
  <c r="S226" i="89"/>
  <c r="S228" i="89"/>
  <c r="S221" i="89"/>
  <c r="S225" i="89"/>
  <c r="S219" i="89"/>
  <c r="S223" i="89"/>
  <c r="S227" i="89"/>
  <c r="S154" i="89"/>
  <c r="S156" i="89"/>
  <c r="S158" i="89"/>
  <c r="S160" i="89"/>
  <c r="S162" i="89"/>
  <c r="S164" i="89"/>
  <c r="S166" i="89"/>
  <c r="S168" i="89"/>
  <c r="S155" i="89"/>
  <c r="S159" i="89"/>
  <c r="S163" i="89"/>
  <c r="S167" i="89"/>
  <c r="S157" i="89"/>
  <c r="S165" i="89"/>
  <c r="S161" i="89"/>
  <c r="S94" i="89"/>
  <c r="S96" i="89"/>
  <c r="S98" i="89"/>
  <c r="S100" i="89"/>
  <c r="S102" i="89"/>
  <c r="S104" i="89"/>
  <c r="S106" i="89"/>
  <c r="S108" i="89"/>
  <c r="S95" i="89"/>
  <c r="S99" i="89"/>
  <c r="S103" i="89"/>
  <c r="S107" i="89"/>
  <c r="S101" i="89"/>
  <c r="S97" i="89"/>
  <c r="S105" i="89"/>
  <c r="S54" i="89"/>
  <c r="S56" i="89"/>
  <c r="S58" i="89"/>
  <c r="S60" i="89"/>
  <c r="S55" i="89"/>
  <c r="S59" i="89"/>
  <c r="S57" i="89"/>
  <c r="S53" i="89"/>
  <c r="G8" i="89"/>
  <c r="G9" i="89" l="1"/>
  <c r="G10" i="89"/>
  <c r="G11" i="89"/>
  <c r="G12" i="89"/>
  <c r="G13" i="89"/>
  <c r="G14" i="89"/>
  <c r="G15" i="89"/>
  <c r="G16" i="89"/>
  <c r="G17" i="89"/>
  <c r="G18" i="89"/>
  <c r="G19" i="89"/>
  <c r="G20" i="89"/>
  <c r="G21" i="89"/>
  <c r="G22" i="89"/>
  <c r="S37" i="89" l="1"/>
  <c r="S42" i="89" s="1"/>
  <c r="P37" i="89"/>
  <c r="L37" i="89"/>
  <c r="L42" i="89" s="1"/>
  <c r="N37" i="89"/>
  <c r="N42" i="89" s="1"/>
  <c r="Q37" i="89"/>
  <c r="Q42" i="89" s="1"/>
  <c r="BC62" i="89" s="1"/>
  <c r="I37" i="89"/>
  <c r="I42" i="89" s="1"/>
  <c r="K37" i="89"/>
  <c r="K42" i="89" s="1"/>
  <c r="M37" i="89"/>
  <c r="M42" i="89" s="1"/>
  <c r="O37" i="89"/>
  <c r="O42" i="89" s="1"/>
  <c r="H37" i="89"/>
  <c r="H42" i="89" s="1"/>
  <c r="J37" i="89"/>
  <c r="J42" i="89" s="1"/>
  <c r="P42" i="89"/>
  <c r="BC68" i="89" l="1"/>
  <c r="BC98" i="89"/>
  <c r="BC116" i="89"/>
  <c r="BC92" i="89"/>
  <c r="BC70" i="89"/>
  <c r="BC73" i="89"/>
  <c r="BC76" i="89"/>
  <c r="BC79" i="89"/>
  <c r="BC82" i="89"/>
  <c r="BC85" i="89"/>
  <c r="BC88" i="89"/>
  <c r="BC91" i="89"/>
  <c r="BC94" i="89"/>
  <c r="BC97" i="89"/>
  <c r="BC100" i="89"/>
  <c r="BC103" i="89"/>
  <c r="BC106" i="89"/>
  <c r="BC109" i="89"/>
  <c r="BC112" i="89"/>
  <c r="BC115" i="89"/>
  <c r="BC66" i="89"/>
  <c r="BC83" i="89"/>
  <c r="BC67" i="89"/>
  <c r="BC77" i="89"/>
  <c r="BC101" i="89"/>
  <c r="BC65" i="89"/>
  <c r="BC71" i="89"/>
  <c r="BC80" i="89"/>
  <c r="BC95" i="89"/>
  <c r="BC113" i="89"/>
  <c r="BC69" i="89"/>
  <c r="BC72" i="89"/>
  <c r="BC75" i="89"/>
  <c r="BC78" i="89"/>
  <c r="BC81" i="89"/>
  <c r="BC84" i="89"/>
  <c r="BC87" i="89"/>
  <c r="BC90" i="89"/>
  <c r="BC93" i="89"/>
  <c r="BC96" i="89"/>
  <c r="BC99" i="89"/>
  <c r="BC102" i="89"/>
  <c r="BC105" i="89"/>
  <c r="BC108" i="89"/>
  <c r="BC111" i="89"/>
  <c r="BC114" i="89"/>
  <c r="BC107" i="89"/>
  <c r="BC86" i="89"/>
  <c r="BC110" i="89"/>
  <c r="BC74" i="89"/>
  <c r="BC89" i="89"/>
  <c r="BC104" i="89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R122" i="81" l="1"/>
  <c r="R109" i="81"/>
  <c r="S113" i="81" s="1"/>
  <c r="R96" i="81"/>
  <c r="S101" i="81" s="1"/>
  <c r="R83" i="81"/>
  <c r="S90" i="81" s="1"/>
  <c r="R69" i="81"/>
  <c r="S76" i="81" s="1"/>
  <c r="R55" i="81"/>
  <c r="S60" i="81" s="1"/>
  <c r="G16" i="82"/>
  <c r="I7" i="82"/>
  <c r="I8" i="82"/>
  <c r="I9" i="82"/>
  <c r="I10" i="82"/>
  <c r="I11" i="82"/>
  <c r="I12" i="82"/>
  <c r="I13" i="82"/>
  <c r="I14" i="82"/>
  <c r="I15" i="82"/>
  <c r="I16" i="82"/>
  <c r="I17" i="82"/>
  <c r="I18" i="82"/>
  <c r="I19" i="82"/>
  <c r="I20" i="82"/>
  <c r="I6" i="82"/>
  <c r="AH11" i="82" l="1"/>
  <c r="AF11" i="82"/>
  <c r="V11" i="82"/>
  <c r="T11" i="82"/>
  <c r="AH10" i="82"/>
  <c r="AF10" i="82"/>
  <c r="V10" i="82"/>
  <c r="T10" i="82"/>
  <c r="AH13" i="82"/>
  <c r="AF13" i="82"/>
  <c r="V13" i="82"/>
  <c r="T13" i="82"/>
  <c r="AH6" i="82"/>
  <c r="AF6" i="82"/>
  <c r="V6" i="82"/>
  <c r="T6" i="82"/>
  <c r="AH9" i="82"/>
  <c r="AF9" i="82"/>
  <c r="V9" i="82"/>
  <c r="T9" i="82"/>
  <c r="AH12" i="82"/>
  <c r="AF12" i="82"/>
  <c r="V12" i="82"/>
  <c r="T12" i="82"/>
  <c r="AH20" i="82"/>
  <c r="AF20" i="82"/>
  <c r="V20" i="82"/>
  <c r="T20" i="82"/>
  <c r="AH8" i="82"/>
  <c r="AF8" i="82"/>
  <c r="V8" i="82"/>
  <c r="T8" i="82"/>
  <c r="AF7" i="82"/>
  <c r="AH7" i="82"/>
  <c r="V7" i="82"/>
  <c r="T7" i="82"/>
  <c r="AF17" i="82"/>
  <c r="AH17" i="82"/>
  <c r="T17" i="82"/>
  <c r="V17" i="82"/>
  <c r="AF16" i="82"/>
  <c r="AH16" i="82"/>
  <c r="T16" i="82"/>
  <c r="V16" i="82"/>
  <c r="AF15" i="82"/>
  <c r="AH15" i="82"/>
  <c r="T15" i="82"/>
  <c r="V15" i="82"/>
  <c r="AF19" i="82"/>
  <c r="AH19" i="82"/>
  <c r="V19" i="82"/>
  <c r="T19" i="82"/>
  <c r="AF18" i="82"/>
  <c r="AH18" i="82"/>
  <c r="V18" i="82"/>
  <c r="T18" i="82"/>
  <c r="AF14" i="82"/>
  <c r="AH14" i="82"/>
  <c r="T14" i="82"/>
  <c r="V14" i="82"/>
  <c r="N167" i="81"/>
  <c r="N112" i="81"/>
  <c r="N73" i="81"/>
  <c r="N113" i="81"/>
  <c r="N140" i="81"/>
  <c r="N168" i="81"/>
  <c r="N102" i="81"/>
  <c r="N156" i="81"/>
  <c r="N184" i="81"/>
  <c r="N213" i="81"/>
  <c r="N241" i="81"/>
  <c r="N245" i="81" s="1"/>
  <c r="N196" i="81"/>
  <c r="AX7" i="82"/>
  <c r="H5" i="88"/>
  <c r="F4" i="88"/>
  <c r="Y17" i="90"/>
  <c r="H16" i="88"/>
  <c r="Y13" i="90"/>
  <c r="F11" i="88"/>
  <c r="H12" i="88"/>
  <c r="Y9" i="90"/>
  <c r="F7" i="88"/>
  <c r="N125" i="81"/>
  <c r="Y15" i="90"/>
  <c r="H14" i="88"/>
  <c r="N32" i="81"/>
  <c r="N39" i="81" s="1"/>
  <c r="O38" i="81" s="1"/>
  <c r="Y20" i="90"/>
  <c r="F18" i="88"/>
  <c r="J21" i="82"/>
  <c r="AP214" i="82" s="1"/>
  <c r="Y16" i="90"/>
  <c r="Y12" i="90"/>
  <c r="F10" i="88"/>
  <c r="Y8" i="90"/>
  <c r="F6" i="88"/>
  <c r="Y19" i="90"/>
  <c r="H18" i="88"/>
  <c r="Y11" i="90"/>
  <c r="H10" i="88"/>
  <c r="Y7" i="90"/>
  <c r="Y18" i="90"/>
  <c r="H17" i="88"/>
  <c r="Y10" i="90"/>
  <c r="H9" i="88"/>
  <c r="AO138" i="82"/>
  <c r="AO142" i="82"/>
  <c r="AO146" i="82"/>
  <c r="AO150" i="82"/>
  <c r="AO137" i="82"/>
  <c r="AO141" i="82"/>
  <c r="AO145" i="82"/>
  <c r="AO149" i="82"/>
  <c r="AO143" i="82"/>
  <c r="AO151" i="82"/>
  <c r="AO140" i="82"/>
  <c r="AO144" i="82"/>
  <c r="AO148" i="82"/>
  <c r="AO139" i="82"/>
  <c r="AO147" i="82"/>
  <c r="N141" i="81"/>
  <c r="N197" i="81"/>
  <c r="N226" i="81"/>
  <c r="N88" i="81"/>
  <c r="N169" i="81"/>
  <c r="N99" i="81"/>
  <c r="N72" i="81"/>
  <c r="N153" i="81"/>
  <c r="N86" i="81"/>
  <c r="N58" i="81"/>
  <c r="N139" i="81"/>
  <c r="N45" i="81"/>
  <c r="N75" i="81"/>
  <c r="N170" i="81"/>
  <c r="N198" i="81"/>
  <c r="N227" i="81"/>
  <c r="N128" i="81"/>
  <c r="N89" i="81"/>
  <c r="N142" i="81"/>
  <c r="N115" i="81"/>
  <c r="N114" i="81"/>
  <c r="N155" i="81"/>
  <c r="N183" i="81"/>
  <c r="N212" i="81"/>
  <c r="N217" i="81" s="1"/>
  <c r="N60" i="81"/>
  <c r="N74" i="81"/>
  <c r="N127" i="81"/>
  <c r="N101" i="81"/>
  <c r="N46" i="81"/>
  <c r="N126" i="81"/>
  <c r="N154" i="81"/>
  <c r="N182" i="81"/>
  <c r="N100" i="81"/>
  <c r="N59" i="81"/>
  <c r="N87" i="81"/>
  <c r="S271" i="81"/>
  <c r="T271" i="81" s="1"/>
  <c r="S269" i="81"/>
  <c r="T269" i="81" s="1"/>
  <c r="S267" i="81"/>
  <c r="T267" i="81" s="1"/>
  <c r="S257" i="81"/>
  <c r="T257" i="81" s="1"/>
  <c r="S274" i="81"/>
  <c r="T274" i="81" s="1"/>
  <c r="S265" i="81"/>
  <c r="T265" i="81" s="1"/>
  <c r="S260" i="81"/>
  <c r="T260" i="81" s="1"/>
  <c r="S255" i="81"/>
  <c r="T255" i="81" s="1"/>
  <c r="S253" i="81"/>
  <c r="T253" i="81" s="1"/>
  <c r="S251" i="81"/>
  <c r="T251" i="81" s="1"/>
  <c r="S258" i="81"/>
  <c r="T258" i="81" s="1"/>
  <c r="S254" i="81"/>
  <c r="T254" i="81" s="1"/>
  <c r="S252" i="81"/>
  <c r="T252" i="81" s="1"/>
  <c r="S273" i="81"/>
  <c r="T273" i="81" s="1"/>
  <c r="S270" i="81"/>
  <c r="T270" i="81" s="1"/>
  <c r="S268" i="81"/>
  <c r="T268" i="81" s="1"/>
  <c r="S266" i="81"/>
  <c r="T266" i="81" s="1"/>
  <c r="S259" i="81"/>
  <c r="T259" i="81" s="1"/>
  <c r="S256" i="81"/>
  <c r="T256" i="81" s="1"/>
  <c r="S272" i="81"/>
  <c r="T272" i="81" s="1"/>
  <c r="S128" i="81"/>
  <c r="S242" i="81"/>
  <c r="S230" i="81"/>
  <c r="S226" i="81"/>
  <c r="S223" i="81"/>
  <c r="S218" i="81"/>
  <c r="S213" i="81"/>
  <c r="S246" i="81"/>
  <c r="T246" i="81" s="1"/>
  <c r="S243" i="81"/>
  <c r="T243" i="81" s="1"/>
  <c r="S240" i="81"/>
  <c r="S237" i="81"/>
  <c r="T237" i="81" s="1"/>
  <c r="S232" i="81"/>
  <c r="S229" i="81"/>
  <c r="S224" i="81"/>
  <c r="S217" i="81"/>
  <c r="S214" i="81"/>
  <c r="S211" i="81"/>
  <c r="S245" i="81"/>
  <c r="T245" i="81" s="1"/>
  <c r="S238" i="81"/>
  <c r="T238" i="81" s="1"/>
  <c r="S231" i="81"/>
  <c r="S227" i="81"/>
  <c r="S216" i="81"/>
  <c r="S212" i="81"/>
  <c r="S209" i="81"/>
  <c r="S244" i="81"/>
  <c r="T244" i="81" s="1"/>
  <c r="S241" i="81"/>
  <c r="T241" i="81" s="1"/>
  <c r="S239" i="81"/>
  <c r="T239" i="81" s="1"/>
  <c r="S228" i="81"/>
  <c r="S225" i="81"/>
  <c r="S215" i="81"/>
  <c r="S210" i="81"/>
  <c r="S89" i="81"/>
  <c r="AW13" i="82"/>
  <c r="AW12" i="82"/>
  <c r="H13" i="88"/>
  <c r="Y14" i="90"/>
  <c r="S88" i="81"/>
  <c r="Y6" i="90"/>
  <c r="S66" i="81"/>
  <c r="S74" i="81"/>
  <c r="S99" i="81"/>
  <c r="S62" i="81"/>
  <c r="S73" i="81"/>
  <c r="S72" i="81"/>
  <c r="S125" i="81"/>
  <c r="S203" i="81"/>
  <c r="S199" i="81"/>
  <c r="S188" i="81"/>
  <c r="S184" i="81"/>
  <c r="S182" i="81"/>
  <c r="S180" i="81"/>
  <c r="S173" i="81"/>
  <c r="S167" i="81"/>
  <c r="S160" i="81"/>
  <c r="S156" i="81"/>
  <c r="S154" i="81"/>
  <c r="S147" i="81"/>
  <c r="S143" i="81"/>
  <c r="S153" i="81"/>
  <c r="S146" i="81"/>
  <c r="S142" i="81"/>
  <c r="S175" i="81"/>
  <c r="S171" i="81"/>
  <c r="S158" i="81"/>
  <c r="S155" i="81"/>
  <c r="S152" i="81"/>
  <c r="S145" i="81"/>
  <c r="S139" i="81"/>
  <c r="S189" i="81"/>
  <c r="S185" i="81"/>
  <c r="S138" i="81"/>
  <c r="S202" i="81"/>
  <c r="S198" i="81"/>
  <c r="S196" i="81"/>
  <c r="S194" i="81"/>
  <c r="S187" i="81"/>
  <c r="S181" i="81"/>
  <c r="S172" i="81"/>
  <c r="S169" i="81"/>
  <c r="S166" i="81"/>
  <c r="S159" i="81"/>
  <c r="S140" i="81"/>
  <c r="S195" i="81"/>
  <c r="S186" i="81"/>
  <c r="S183" i="81"/>
  <c r="S144" i="81"/>
  <c r="S141" i="81"/>
  <c r="S201" i="81"/>
  <c r="S200" i="81"/>
  <c r="S197" i="81"/>
  <c r="S174" i="81"/>
  <c r="S170" i="81"/>
  <c r="S168" i="81"/>
  <c r="S161" i="81"/>
  <c r="S157" i="81"/>
  <c r="S75" i="81"/>
  <c r="S100" i="81"/>
  <c r="S133" i="81"/>
  <c r="S111" i="81"/>
  <c r="S112" i="81"/>
  <c r="S93" i="81"/>
  <c r="S124" i="81"/>
  <c r="S61" i="81"/>
  <c r="S87" i="81"/>
  <c r="S86" i="81"/>
  <c r="S79" i="81"/>
  <c r="S104" i="81"/>
  <c r="S65" i="81"/>
  <c r="S59" i="81"/>
  <c r="S98" i="81"/>
  <c r="S120" i="81"/>
  <c r="S132" i="81"/>
  <c r="S107" i="81"/>
  <c r="S119" i="81"/>
  <c r="S131" i="81"/>
  <c r="S71" i="81"/>
  <c r="S85" i="81"/>
  <c r="S106" i="81"/>
  <c r="S118" i="81"/>
  <c r="S130" i="81"/>
  <c r="S80" i="81"/>
  <c r="S94" i="81"/>
  <c r="S105" i="81"/>
  <c r="S117" i="81"/>
  <c r="S129" i="81"/>
  <c r="S116" i="81"/>
  <c r="S78" i="81"/>
  <c r="S92" i="81"/>
  <c r="S103" i="81"/>
  <c r="S115" i="81"/>
  <c r="S127" i="81"/>
  <c r="S77" i="81"/>
  <c r="S91" i="81"/>
  <c r="S102" i="81"/>
  <c r="S114" i="81"/>
  <c r="S126" i="81"/>
  <c r="S57" i="81"/>
  <c r="F12" i="88"/>
  <c r="R16" i="89"/>
  <c r="F15" i="88"/>
  <c r="R19" i="89"/>
  <c r="R15" i="89"/>
  <c r="H8" i="88"/>
  <c r="R11" i="89"/>
  <c r="F16" i="88"/>
  <c r="R20" i="89"/>
  <c r="R22" i="89"/>
  <c r="H15" i="88"/>
  <c r="F14" i="88"/>
  <c r="R18" i="89"/>
  <c r="H11" i="88"/>
  <c r="R14" i="89"/>
  <c r="H7" i="88"/>
  <c r="R10" i="89"/>
  <c r="F8" i="88"/>
  <c r="R12" i="89"/>
  <c r="BF10" i="82"/>
  <c r="R8" i="89"/>
  <c r="F17" i="88"/>
  <c r="R21" i="89"/>
  <c r="F13" i="88"/>
  <c r="R17" i="89"/>
  <c r="F9" i="88"/>
  <c r="R13" i="89"/>
  <c r="H6" i="88"/>
  <c r="F5" i="88"/>
  <c r="R9" i="89"/>
  <c r="S63" i="81"/>
  <c r="S58" i="81"/>
  <c r="S64" i="81"/>
  <c r="AW7" i="82"/>
  <c r="AW11" i="82"/>
  <c r="AW8" i="82"/>
  <c r="AW5" i="82"/>
  <c r="AW6" i="82"/>
  <c r="AW10" i="82"/>
  <c r="AW9" i="82"/>
  <c r="AX10" i="82"/>
  <c r="J20" i="82"/>
  <c r="AP199" i="82" s="1"/>
  <c r="G18" i="82"/>
  <c r="G10" i="82"/>
  <c r="G12" i="82"/>
  <c r="J18" i="82"/>
  <c r="AP179" i="82" s="1"/>
  <c r="J14" i="82"/>
  <c r="AP119" i="82" s="1"/>
  <c r="J10" i="82"/>
  <c r="AP59" i="82" s="1"/>
  <c r="G17" i="82"/>
  <c r="G9" i="82"/>
  <c r="J16" i="82"/>
  <c r="AP147" i="82" s="1"/>
  <c r="J8" i="82"/>
  <c r="AP18" i="82" s="1"/>
  <c r="G14" i="82"/>
  <c r="G20" i="82"/>
  <c r="J19" i="82"/>
  <c r="AP183" i="82" s="1"/>
  <c r="J11" i="82"/>
  <c r="AP67" i="82" s="1"/>
  <c r="J6" i="82"/>
  <c r="J17" i="82"/>
  <c r="AP155" i="82" s="1"/>
  <c r="J13" i="82"/>
  <c r="AP95" i="82" s="1"/>
  <c r="J9" i="82"/>
  <c r="AP32" i="82" s="1"/>
  <c r="G8" i="82"/>
  <c r="J15" i="82"/>
  <c r="AP127" i="82" s="1"/>
  <c r="J7" i="82"/>
  <c r="AP10" i="82" s="1"/>
  <c r="G19" i="82"/>
  <c r="G15" i="82"/>
  <c r="G11" i="82"/>
  <c r="G7" i="82"/>
  <c r="G6" i="82"/>
  <c r="G13" i="82"/>
  <c r="J12" i="82"/>
  <c r="AP79" i="82" s="1"/>
  <c r="T240" i="81" l="1"/>
  <c r="O244" i="81"/>
  <c r="T242" i="81"/>
  <c r="N231" i="81"/>
  <c r="T227" i="81" s="1"/>
  <c r="AX5" i="82"/>
  <c r="AX11" i="82"/>
  <c r="AP223" i="82"/>
  <c r="AX9" i="82"/>
  <c r="N146" i="81"/>
  <c r="T139" i="81" s="1"/>
  <c r="N174" i="81"/>
  <c r="T175" i="81" s="1"/>
  <c r="AP217" i="82"/>
  <c r="AP213" i="82"/>
  <c r="AP219" i="82"/>
  <c r="N202" i="81"/>
  <c r="T195" i="81" s="1"/>
  <c r="AP220" i="82"/>
  <c r="AP226" i="82"/>
  <c r="AP212" i="82"/>
  <c r="AP222" i="82"/>
  <c r="AO62" i="82"/>
  <c r="AO66" i="82"/>
  <c r="AO70" i="82"/>
  <c r="AO74" i="82"/>
  <c r="AO64" i="82"/>
  <c r="AO67" i="82"/>
  <c r="AO72" i="82"/>
  <c r="AO75" i="82"/>
  <c r="AO69" i="82"/>
  <c r="AO68" i="82"/>
  <c r="AO71" i="82"/>
  <c r="AO76" i="82"/>
  <c r="AO63" i="82"/>
  <c r="AO65" i="82"/>
  <c r="AO73" i="82"/>
  <c r="AO198" i="82"/>
  <c r="AO202" i="82"/>
  <c r="AO206" i="82"/>
  <c r="AO210" i="82"/>
  <c r="AO197" i="82"/>
  <c r="AO205" i="82"/>
  <c r="AO209" i="82"/>
  <c r="AO201" i="82"/>
  <c r="AO204" i="82"/>
  <c r="AO208" i="82"/>
  <c r="AO199" i="82"/>
  <c r="AO203" i="82"/>
  <c r="AO211" i="82"/>
  <c r="AO200" i="82"/>
  <c r="AO207" i="82"/>
  <c r="AO33" i="82"/>
  <c r="AO34" i="82"/>
  <c r="AO38" i="82"/>
  <c r="AO42" i="82"/>
  <c r="AO46" i="82"/>
  <c r="AO35" i="82"/>
  <c r="AO40" i="82"/>
  <c r="AO43" i="82"/>
  <c r="AO36" i="82"/>
  <c r="AO39" i="82"/>
  <c r="AO44" i="82"/>
  <c r="AO37" i="82"/>
  <c r="AO45" i="82"/>
  <c r="AO32" i="82"/>
  <c r="AO41" i="82"/>
  <c r="AO94" i="82"/>
  <c r="AO98" i="82"/>
  <c r="AO102" i="82"/>
  <c r="AO106" i="82"/>
  <c r="AO96" i="82"/>
  <c r="AO99" i="82"/>
  <c r="AO104" i="82"/>
  <c r="AO93" i="82"/>
  <c r="AO101" i="82"/>
  <c r="AO105" i="82"/>
  <c r="AO100" i="82"/>
  <c r="AO92" i="82"/>
  <c r="AO103" i="82"/>
  <c r="AO95" i="82"/>
  <c r="AO97" i="82"/>
  <c r="AO122" i="82"/>
  <c r="AO126" i="82"/>
  <c r="AO130" i="82"/>
  <c r="AO134" i="82"/>
  <c r="AO125" i="82"/>
  <c r="AO129" i="82"/>
  <c r="AO133" i="82"/>
  <c r="AO123" i="82"/>
  <c r="AO127" i="82"/>
  <c r="AO135" i="82"/>
  <c r="AO124" i="82"/>
  <c r="AO128" i="82"/>
  <c r="AO132" i="82"/>
  <c r="AO136" i="82"/>
  <c r="AO131" i="82"/>
  <c r="AO17" i="82"/>
  <c r="AO21" i="82"/>
  <c r="AO25" i="82"/>
  <c r="AO29" i="82"/>
  <c r="AO18" i="82"/>
  <c r="AO23" i="82"/>
  <c r="AO26" i="82"/>
  <c r="AO31" i="82"/>
  <c r="AO22" i="82"/>
  <c r="AO30" i="82"/>
  <c r="AO20" i="82"/>
  <c r="AO24" i="82"/>
  <c r="AO28" i="82"/>
  <c r="AO19" i="82"/>
  <c r="AO27" i="82"/>
  <c r="AP7" i="82"/>
  <c r="AP6" i="82"/>
  <c r="AP8" i="82"/>
  <c r="AP5" i="82"/>
  <c r="AO107" i="82"/>
  <c r="AO110" i="82"/>
  <c r="AO114" i="82"/>
  <c r="AO118" i="82"/>
  <c r="AO109" i="82"/>
  <c r="AO113" i="82"/>
  <c r="AO117" i="82"/>
  <c r="AO121" i="82"/>
  <c r="AO111" i="82"/>
  <c r="AO108" i="82"/>
  <c r="AO112" i="82"/>
  <c r="AO116" i="82"/>
  <c r="AO120" i="82"/>
  <c r="AO115" i="82"/>
  <c r="AO119" i="82"/>
  <c r="AO154" i="82"/>
  <c r="AO158" i="82"/>
  <c r="AO162" i="82"/>
  <c r="AO166" i="82"/>
  <c r="AO161" i="82"/>
  <c r="AO165" i="82"/>
  <c r="AO153" i="82"/>
  <c r="AO157" i="82"/>
  <c r="AO159" i="82"/>
  <c r="AO152" i="82"/>
  <c r="AO156" i="82"/>
  <c r="AO160" i="82"/>
  <c r="AO164" i="82"/>
  <c r="AO155" i="82"/>
  <c r="AO163" i="82"/>
  <c r="AO78" i="82"/>
  <c r="AO82" i="82"/>
  <c r="AO86" i="82"/>
  <c r="AO90" i="82"/>
  <c r="AO80" i="82"/>
  <c r="AO83" i="82"/>
  <c r="AO88" i="82"/>
  <c r="AO91" i="82"/>
  <c r="AO77" i="82"/>
  <c r="AO85" i="82"/>
  <c r="AO89" i="82"/>
  <c r="AO84" i="82"/>
  <c r="AO87" i="82"/>
  <c r="AO79" i="82"/>
  <c r="AO81" i="82"/>
  <c r="BF44" i="82"/>
  <c r="BF48" i="82"/>
  <c r="BF52" i="82"/>
  <c r="BF56" i="82"/>
  <c r="BF47" i="82"/>
  <c r="BF51" i="82"/>
  <c r="BF55" i="82"/>
  <c r="BF46" i="82"/>
  <c r="BF54" i="82"/>
  <c r="BF45" i="82"/>
  <c r="BF53" i="82"/>
  <c r="BF58" i="82"/>
  <c r="BF50" i="82"/>
  <c r="BF57" i="82"/>
  <c r="BF49" i="82"/>
  <c r="AP72" i="82"/>
  <c r="AP66" i="82"/>
  <c r="AP62" i="82"/>
  <c r="AP63" i="82"/>
  <c r="BF104" i="82"/>
  <c r="BF108" i="82"/>
  <c r="BF112" i="82"/>
  <c r="BF116" i="82"/>
  <c r="BF107" i="82"/>
  <c r="BF111" i="82"/>
  <c r="BF115" i="82"/>
  <c r="BF110" i="82"/>
  <c r="BF118" i="82"/>
  <c r="BF109" i="82"/>
  <c r="BF117" i="82"/>
  <c r="BF106" i="82"/>
  <c r="BF114" i="82"/>
  <c r="BF105" i="82"/>
  <c r="BF113" i="82"/>
  <c r="AP128" i="82"/>
  <c r="AP125" i="82"/>
  <c r="AP122" i="82"/>
  <c r="AP123" i="82"/>
  <c r="AP184" i="82"/>
  <c r="AP194" i="82"/>
  <c r="AP195" i="82"/>
  <c r="BF20" i="82"/>
  <c r="BF24" i="82"/>
  <c r="BF19" i="82"/>
  <c r="BF23" i="82"/>
  <c r="BF22" i="82"/>
  <c r="BF21" i="82"/>
  <c r="BF25" i="82"/>
  <c r="BF18" i="82"/>
  <c r="BF17" i="82"/>
  <c r="AP27" i="82"/>
  <c r="AP17" i="82"/>
  <c r="AP30" i="82"/>
  <c r="BF60" i="82"/>
  <c r="BF64" i="82"/>
  <c r="BF68" i="82"/>
  <c r="BF72" i="82"/>
  <c r="BF59" i="82"/>
  <c r="BF63" i="82"/>
  <c r="BF67" i="82"/>
  <c r="BF71" i="82"/>
  <c r="BF62" i="82"/>
  <c r="BF70" i="82"/>
  <c r="BF61" i="82"/>
  <c r="BF69" i="82"/>
  <c r="BF66" i="82"/>
  <c r="BF73" i="82"/>
  <c r="BF65" i="82"/>
  <c r="AP82" i="82"/>
  <c r="AP89" i="82"/>
  <c r="AP91" i="82"/>
  <c r="BF180" i="82"/>
  <c r="BF184" i="82"/>
  <c r="BF188" i="82"/>
  <c r="BF192" i="82"/>
  <c r="BF179" i="82"/>
  <c r="BF183" i="82"/>
  <c r="BF187" i="82"/>
  <c r="BF191" i="82"/>
  <c r="BF182" i="82"/>
  <c r="BF190" i="82"/>
  <c r="BF185" i="82"/>
  <c r="BF189" i="82"/>
  <c r="BF186" i="82"/>
  <c r="BF181" i="82"/>
  <c r="BF193" i="82"/>
  <c r="AP209" i="82"/>
  <c r="AP210" i="82"/>
  <c r="AP211" i="82"/>
  <c r="BF28" i="82"/>
  <c r="BF32" i="82"/>
  <c r="BF27" i="82"/>
  <c r="BF31" i="82"/>
  <c r="BF30" i="82"/>
  <c r="BF29" i="82"/>
  <c r="BF26" i="82"/>
  <c r="BF34" i="82"/>
  <c r="BF33" i="82"/>
  <c r="AP42" i="82"/>
  <c r="AP46" i="82"/>
  <c r="AP43" i="82"/>
  <c r="BF76" i="82"/>
  <c r="BF80" i="82"/>
  <c r="BF84" i="82"/>
  <c r="BF88" i="82"/>
  <c r="BF75" i="82"/>
  <c r="BF79" i="82"/>
  <c r="BF83" i="82"/>
  <c r="BF87" i="82"/>
  <c r="BF78" i="82"/>
  <c r="BF86" i="82"/>
  <c r="BF77" i="82"/>
  <c r="BF85" i="82"/>
  <c r="BF74" i="82"/>
  <c r="BF82" i="82"/>
  <c r="BF81" i="82"/>
  <c r="AP100" i="82"/>
  <c r="AP96" i="82"/>
  <c r="AP94" i="82"/>
  <c r="BF136" i="82"/>
  <c r="BF140" i="82"/>
  <c r="BF144" i="82"/>
  <c r="BF148" i="82"/>
  <c r="BF135" i="82"/>
  <c r="BF139" i="82"/>
  <c r="BF143" i="82"/>
  <c r="BF147" i="82"/>
  <c r="BF134" i="82"/>
  <c r="BF142" i="82"/>
  <c r="BF141" i="82"/>
  <c r="BF138" i="82"/>
  <c r="BF146" i="82"/>
  <c r="BF137" i="82"/>
  <c r="BF145" i="82"/>
  <c r="AP152" i="82"/>
  <c r="AP153" i="82"/>
  <c r="AP154" i="82"/>
  <c r="AP225" i="82"/>
  <c r="AP224" i="82"/>
  <c r="AP218" i="82"/>
  <c r="AP215" i="82"/>
  <c r="AX124" i="82"/>
  <c r="AX129" i="82"/>
  <c r="AX131" i="82"/>
  <c r="AX127" i="82"/>
  <c r="AX130" i="82"/>
  <c r="AX132" i="82"/>
  <c r="AX135" i="82"/>
  <c r="AX134" i="82"/>
  <c r="AX122" i="82"/>
  <c r="AX128" i="82"/>
  <c r="AX133" i="82"/>
  <c r="AX136" i="82"/>
  <c r="AX123" i="82"/>
  <c r="AX126" i="82"/>
  <c r="AX125" i="82"/>
  <c r="AP144" i="82"/>
  <c r="AP141" i="82"/>
  <c r="AP150" i="82"/>
  <c r="AP143" i="82"/>
  <c r="AP60" i="82"/>
  <c r="AP56" i="82"/>
  <c r="AP57" i="82"/>
  <c r="AP55" i="82"/>
  <c r="AP120" i="82"/>
  <c r="AP121" i="82"/>
  <c r="AP118" i="82"/>
  <c r="AP115" i="82"/>
  <c r="AP180" i="82"/>
  <c r="AP181" i="82"/>
  <c r="AP174" i="82"/>
  <c r="AP175" i="82"/>
  <c r="AP12" i="82"/>
  <c r="AP16" i="82"/>
  <c r="AO182" i="82"/>
  <c r="AO186" i="82"/>
  <c r="AO190" i="82"/>
  <c r="AO194" i="82"/>
  <c r="AO185" i="82"/>
  <c r="AO193" i="82"/>
  <c r="AO189" i="82"/>
  <c r="AO196" i="82"/>
  <c r="AO183" i="82"/>
  <c r="AO191" i="82"/>
  <c r="AO184" i="82"/>
  <c r="AO188" i="82"/>
  <c r="AO192" i="82"/>
  <c r="AO187" i="82"/>
  <c r="AO195" i="82"/>
  <c r="AO50" i="82"/>
  <c r="AO54" i="82"/>
  <c r="AO58" i="82"/>
  <c r="AO48" i="82"/>
  <c r="AO51" i="82"/>
  <c r="AO56" i="82"/>
  <c r="AO59" i="82"/>
  <c r="AO55" i="82"/>
  <c r="AO60" i="82"/>
  <c r="AO53" i="82"/>
  <c r="AO61" i="82"/>
  <c r="AO47" i="82"/>
  <c r="AO52" i="82"/>
  <c r="AO57" i="82"/>
  <c r="AO49" i="82"/>
  <c r="AP64" i="82"/>
  <c r="AP73" i="82"/>
  <c r="AP75" i="82"/>
  <c r="AP124" i="82"/>
  <c r="AP134" i="82"/>
  <c r="AP135" i="82"/>
  <c r="BF164" i="82"/>
  <c r="BF168" i="82"/>
  <c r="BF172" i="82"/>
  <c r="BF176" i="82"/>
  <c r="BF167" i="82"/>
  <c r="BF171" i="82"/>
  <c r="BF175" i="82"/>
  <c r="BF166" i="82"/>
  <c r="BF174" i="82"/>
  <c r="BF173" i="82"/>
  <c r="BF178" i="82"/>
  <c r="BF169" i="82"/>
  <c r="BF165" i="82"/>
  <c r="BF170" i="82"/>
  <c r="BF177" i="82"/>
  <c r="AP196" i="82"/>
  <c r="AP193" i="82"/>
  <c r="AP186" i="82"/>
  <c r="AP191" i="82"/>
  <c r="AP20" i="82"/>
  <c r="AP25" i="82"/>
  <c r="AP29" i="82"/>
  <c r="AP26" i="82"/>
  <c r="AP90" i="82"/>
  <c r="AP88" i="82"/>
  <c r="AP86" i="82"/>
  <c r="AP87" i="82"/>
  <c r="AP208" i="82"/>
  <c r="AP205" i="82"/>
  <c r="AP206" i="82"/>
  <c r="AP207" i="82"/>
  <c r="AP36" i="82"/>
  <c r="AP37" i="82"/>
  <c r="AP41" i="82"/>
  <c r="AP39" i="82"/>
  <c r="AP106" i="82"/>
  <c r="AP98" i="82"/>
  <c r="AP105" i="82"/>
  <c r="AP103" i="82"/>
  <c r="AP164" i="82"/>
  <c r="AP165" i="82"/>
  <c r="AP166" i="82"/>
  <c r="AP163" i="82"/>
  <c r="BF206" i="82"/>
  <c r="BF196" i="82"/>
  <c r="BF200" i="82"/>
  <c r="BF204" i="82"/>
  <c r="BF195" i="82"/>
  <c r="BF199" i="82"/>
  <c r="BF203" i="82"/>
  <c r="BF198" i="82"/>
  <c r="BF208" i="82"/>
  <c r="BF205" i="82"/>
  <c r="BF207" i="82"/>
  <c r="BF201" i="82"/>
  <c r="BF197" i="82"/>
  <c r="BF202" i="82"/>
  <c r="BF194" i="82"/>
  <c r="AP221" i="82"/>
  <c r="AP216" i="82"/>
  <c r="AP140" i="82"/>
  <c r="AP137" i="82"/>
  <c r="AP142" i="82"/>
  <c r="AP139" i="82"/>
  <c r="AX43" i="82"/>
  <c r="AX42" i="82"/>
  <c r="AX40" i="82"/>
  <c r="AX38" i="82"/>
  <c r="AX44" i="82"/>
  <c r="AX46" i="82"/>
  <c r="AX35" i="82"/>
  <c r="AX37" i="82"/>
  <c r="AX41" i="82"/>
  <c r="AX45" i="82"/>
  <c r="AX39" i="82"/>
  <c r="AX36" i="82"/>
  <c r="AP52" i="82"/>
  <c r="AP48" i="82"/>
  <c r="AP54" i="82"/>
  <c r="AP51" i="82"/>
  <c r="AX105" i="82"/>
  <c r="AX92" i="82"/>
  <c r="AX97" i="82"/>
  <c r="AX103" i="82"/>
  <c r="AX102" i="82"/>
  <c r="AX101" i="82"/>
  <c r="AX96" i="82"/>
  <c r="AX95" i="82"/>
  <c r="AX94" i="82"/>
  <c r="AX104" i="82"/>
  <c r="AX106" i="82"/>
  <c r="AX100" i="82"/>
  <c r="AX99" i="82"/>
  <c r="AX98" i="82"/>
  <c r="AX93" i="82"/>
  <c r="AP116" i="82"/>
  <c r="AP117" i="82"/>
  <c r="AP114" i="82"/>
  <c r="AP111" i="82"/>
  <c r="AX165" i="82"/>
  <c r="AX163" i="82"/>
  <c r="AX162" i="82"/>
  <c r="AX155" i="82"/>
  <c r="AX160" i="82"/>
  <c r="AX161" i="82"/>
  <c r="AX164" i="82"/>
  <c r="AX153" i="82"/>
  <c r="AX166" i="82"/>
  <c r="AX157" i="82"/>
  <c r="AX152" i="82"/>
  <c r="AX159" i="82"/>
  <c r="AX158" i="82"/>
  <c r="AX156" i="82"/>
  <c r="AX154" i="82"/>
  <c r="AP176" i="82"/>
  <c r="AP177" i="82"/>
  <c r="AP178" i="82"/>
  <c r="AP171" i="82"/>
  <c r="BF16" i="82"/>
  <c r="BF14" i="82"/>
  <c r="BF15" i="82"/>
  <c r="AP15" i="82"/>
  <c r="AP13" i="82"/>
  <c r="AO6" i="82"/>
  <c r="AO7" i="82"/>
  <c r="AO8" i="82"/>
  <c r="AO5" i="82"/>
  <c r="AO9" i="82"/>
  <c r="AO13" i="82"/>
  <c r="AO10" i="82"/>
  <c r="AO15" i="82"/>
  <c r="AO12" i="82"/>
  <c r="AO16" i="82"/>
  <c r="AO14" i="82"/>
  <c r="AO11" i="82"/>
  <c r="AO170" i="82"/>
  <c r="AO174" i="82"/>
  <c r="AO178" i="82"/>
  <c r="AO173" i="82"/>
  <c r="AO181" i="82"/>
  <c r="AO169" i="82"/>
  <c r="AO177" i="82"/>
  <c r="AO167" i="82"/>
  <c r="AO175" i="82"/>
  <c r="AO168" i="82"/>
  <c r="AO172" i="82"/>
  <c r="AO176" i="82"/>
  <c r="AO180" i="82"/>
  <c r="AO171" i="82"/>
  <c r="AO179" i="82"/>
  <c r="AX53" i="82"/>
  <c r="AX58" i="82"/>
  <c r="AX52" i="82"/>
  <c r="AX54" i="82"/>
  <c r="AX57" i="82"/>
  <c r="AX47" i="82"/>
  <c r="AX49" i="82"/>
  <c r="AX56" i="82"/>
  <c r="AX59" i="82"/>
  <c r="AX61" i="82"/>
  <c r="AX55" i="82"/>
  <c r="AX48" i="82"/>
  <c r="AX51" i="82"/>
  <c r="AX50" i="82"/>
  <c r="AX60" i="82"/>
  <c r="AP68" i="82"/>
  <c r="AP74" i="82"/>
  <c r="AP70" i="82"/>
  <c r="AP71" i="82"/>
  <c r="AX112" i="82"/>
  <c r="AX115" i="82"/>
  <c r="AX114" i="82"/>
  <c r="AX118" i="82"/>
  <c r="AX121" i="82"/>
  <c r="AX108" i="82"/>
  <c r="AX111" i="82"/>
  <c r="AX110" i="82"/>
  <c r="AX109" i="82"/>
  <c r="AX120" i="82"/>
  <c r="AX117" i="82"/>
  <c r="AX119" i="82"/>
  <c r="AX107" i="82"/>
  <c r="AX113" i="82"/>
  <c r="AX116" i="82"/>
  <c r="AP136" i="82"/>
  <c r="AP133" i="82"/>
  <c r="AP130" i="82"/>
  <c r="AP131" i="82"/>
  <c r="AX175" i="82"/>
  <c r="AX181" i="82"/>
  <c r="AX176" i="82"/>
  <c r="AX179" i="82"/>
  <c r="AX167" i="82"/>
  <c r="AX172" i="82"/>
  <c r="AX177" i="82"/>
  <c r="AX169" i="82"/>
  <c r="AX171" i="82"/>
  <c r="AX174" i="82"/>
  <c r="AX180" i="82"/>
  <c r="AX178" i="82"/>
  <c r="AX173" i="82"/>
  <c r="AX168" i="82"/>
  <c r="AX170" i="82"/>
  <c r="AP192" i="82"/>
  <c r="AP189" i="82"/>
  <c r="AP182" i="82"/>
  <c r="AP187" i="82"/>
  <c r="AX16" i="82"/>
  <c r="AX18" i="82"/>
  <c r="AX14" i="82"/>
  <c r="AX19" i="82"/>
  <c r="AX17" i="82"/>
  <c r="AX20" i="82"/>
  <c r="AX22" i="82"/>
  <c r="AX15" i="82"/>
  <c r="AX21" i="82"/>
  <c r="AP28" i="82"/>
  <c r="AP23" i="82"/>
  <c r="AP24" i="82"/>
  <c r="AP22" i="82"/>
  <c r="AX73" i="82"/>
  <c r="AX68" i="82"/>
  <c r="AX69" i="82"/>
  <c r="AX75" i="82"/>
  <c r="AX64" i="82"/>
  <c r="AX67" i="82"/>
  <c r="AX70" i="82"/>
  <c r="AX62" i="82"/>
  <c r="AX76" i="82"/>
  <c r="AX72" i="82"/>
  <c r="AX71" i="82"/>
  <c r="AX74" i="82"/>
  <c r="AX63" i="82"/>
  <c r="AX66" i="82"/>
  <c r="AX65" i="82"/>
  <c r="AP85" i="82"/>
  <c r="AP80" i="82"/>
  <c r="AP81" i="82"/>
  <c r="AP83" i="82"/>
  <c r="AX182" i="82"/>
  <c r="AX183" i="82"/>
  <c r="AX196" i="82"/>
  <c r="AX184" i="82"/>
  <c r="AP204" i="82"/>
  <c r="AP201" i="82"/>
  <c r="AP198" i="82"/>
  <c r="AP203" i="82"/>
  <c r="AX27" i="82"/>
  <c r="AX29" i="82"/>
  <c r="AX23" i="82"/>
  <c r="AX24" i="82"/>
  <c r="AX31" i="82"/>
  <c r="AX25" i="82"/>
  <c r="AX30" i="82"/>
  <c r="AX32" i="82"/>
  <c r="AX33" i="82"/>
  <c r="AX28" i="82"/>
  <c r="AX26" i="82"/>
  <c r="AX34" i="82"/>
  <c r="AP44" i="82"/>
  <c r="AP40" i="82"/>
  <c r="AP38" i="82"/>
  <c r="AP35" i="82"/>
  <c r="AX91" i="82"/>
  <c r="AX90" i="82"/>
  <c r="AX80" i="82"/>
  <c r="AX79" i="82"/>
  <c r="AX82" i="82"/>
  <c r="AX78" i="82"/>
  <c r="AX89" i="82"/>
  <c r="AX84" i="82"/>
  <c r="AX83" i="82"/>
  <c r="AX85" i="82"/>
  <c r="AX77" i="82"/>
  <c r="AX81" i="82"/>
  <c r="AX88" i="82"/>
  <c r="AX87" i="82"/>
  <c r="AX86" i="82"/>
  <c r="AP101" i="82"/>
  <c r="AP93" i="82"/>
  <c r="AP102" i="82"/>
  <c r="AP99" i="82"/>
  <c r="AX149" i="82"/>
  <c r="AX150" i="82"/>
  <c r="AX137" i="82"/>
  <c r="AX139" i="82"/>
  <c r="AX144" i="82"/>
  <c r="AX142" i="82"/>
  <c r="AX140" i="82"/>
  <c r="AX138" i="82"/>
  <c r="AX148" i="82"/>
  <c r="AX151" i="82"/>
  <c r="AX146" i="82"/>
  <c r="AX141" i="82"/>
  <c r="AX145" i="82"/>
  <c r="AX143" i="82"/>
  <c r="AX147" i="82"/>
  <c r="AP160" i="82"/>
  <c r="AP161" i="82"/>
  <c r="AP162" i="82"/>
  <c r="AP159" i="82"/>
  <c r="BF120" i="82"/>
  <c r="BF124" i="82"/>
  <c r="BF128" i="82"/>
  <c r="BF132" i="82"/>
  <c r="BF119" i="82"/>
  <c r="BF123" i="82"/>
  <c r="BF127" i="82"/>
  <c r="BF131" i="82"/>
  <c r="BF126" i="82"/>
  <c r="BF125" i="82"/>
  <c r="BF133" i="82"/>
  <c r="BF122" i="82"/>
  <c r="BF121" i="82"/>
  <c r="BF130" i="82"/>
  <c r="BF129" i="82"/>
  <c r="AP149" i="82"/>
  <c r="AP146" i="82"/>
  <c r="AP151" i="82"/>
  <c r="AP61" i="82"/>
  <c r="AP53" i="82"/>
  <c r="AP49" i="82"/>
  <c r="AP47" i="82"/>
  <c r="AP112" i="82"/>
  <c r="AP113" i="82"/>
  <c r="AP110" i="82"/>
  <c r="AP107" i="82"/>
  <c r="AP172" i="82"/>
  <c r="AP173" i="82"/>
  <c r="AP170" i="82"/>
  <c r="AP167" i="82"/>
  <c r="AP11" i="82"/>
  <c r="AP14" i="82"/>
  <c r="AP76" i="82"/>
  <c r="AP69" i="82"/>
  <c r="AP65" i="82"/>
  <c r="AP132" i="82"/>
  <c r="AP129" i="82"/>
  <c r="AP126" i="82"/>
  <c r="AP188" i="82"/>
  <c r="AP185" i="82"/>
  <c r="AP190" i="82"/>
  <c r="AP31" i="82"/>
  <c r="AP19" i="82"/>
  <c r="AP21" i="82"/>
  <c r="AP84" i="82"/>
  <c r="AP77" i="82"/>
  <c r="AP78" i="82"/>
  <c r="AP200" i="82"/>
  <c r="AP197" i="82"/>
  <c r="AP202" i="82"/>
  <c r="AP45" i="82"/>
  <c r="AP34" i="82"/>
  <c r="AP33" i="82"/>
  <c r="AP92" i="82"/>
  <c r="AP104" i="82"/>
  <c r="AP97" i="82"/>
  <c r="AP156" i="82"/>
  <c r="AP157" i="82"/>
  <c r="AP158" i="82"/>
  <c r="AX208" i="82"/>
  <c r="AX206" i="82"/>
  <c r="AX198" i="82"/>
  <c r="AX205" i="82"/>
  <c r="AX204" i="82"/>
  <c r="AX199" i="82"/>
  <c r="AX209" i="82"/>
  <c r="AX210" i="82"/>
  <c r="AX197" i="82"/>
  <c r="AX202" i="82"/>
  <c r="AX211" i="82"/>
  <c r="AX201" i="82"/>
  <c r="AX200" i="82"/>
  <c r="AX203" i="82"/>
  <c r="AX207" i="82"/>
  <c r="AP148" i="82"/>
  <c r="AP145" i="82"/>
  <c r="AP138" i="82"/>
  <c r="BF36" i="82"/>
  <c r="BF40" i="82"/>
  <c r="BF35" i="82"/>
  <c r="BF39" i="82"/>
  <c r="BF43" i="82"/>
  <c r="BF38" i="82"/>
  <c r="BF37" i="82"/>
  <c r="BF42" i="82"/>
  <c r="BF41" i="82"/>
  <c r="AP58" i="82"/>
  <c r="AP50" i="82"/>
  <c r="BF92" i="82"/>
  <c r="BF96" i="82"/>
  <c r="BF100" i="82"/>
  <c r="BF91" i="82"/>
  <c r="BF95" i="82"/>
  <c r="BF99" i="82"/>
  <c r="BF103" i="82"/>
  <c r="BF94" i="82"/>
  <c r="BF102" i="82"/>
  <c r="BF93" i="82"/>
  <c r="BF101" i="82"/>
  <c r="BF90" i="82"/>
  <c r="BF89" i="82"/>
  <c r="BF98" i="82"/>
  <c r="BF97" i="82"/>
  <c r="AP108" i="82"/>
  <c r="AP109" i="82"/>
  <c r="BF152" i="82"/>
  <c r="BF156" i="82"/>
  <c r="BF160" i="82"/>
  <c r="BF151" i="82"/>
  <c r="BF155" i="82"/>
  <c r="BF159" i="82"/>
  <c r="BF163" i="82"/>
  <c r="BF150" i="82"/>
  <c r="BF158" i="82"/>
  <c r="BF149" i="82"/>
  <c r="BF157" i="82"/>
  <c r="BF154" i="82"/>
  <c r="BF153" i="82"/>
  <c r="BF162" i="82"/>
  <c r="BF161" i="82"/>
  <c r="AP168" i="82"/>
  <c r="AP169" i="82"/>
  <c r="AP9" i="82"/>
  <c r="R37" i="89"/>
  <c r="N52" i="81"/>
  <c r="O51" i="81" s="1"/>
  <c r="N188" i="81"/>
  <c r="T184" i="81" s="1"/>
  <c r="N160" i="81"/>
  <c r="T156" i="81" s="1"/>
  <c r="N119" i="81"/>
  <c r="T118" i="81" s="1"/>
  <c r="N93" i="81"/>
  <c r="T91" i="81" s="1"/>
  <c r="T210" i="81"/>
  <c r="T211" i="81"/>
  <c r="T213" i="81"/>
  <c r="T217" i="81"/>
  <c r="T218" i="81"/>
  <c r="T212" i="81"/>
  <c r="T209" i="81"/>
  <c r="O216" i="81"/>
  <c r="T215" i="81"/>
  <c r="T216" i="81"/>
  <c r="T214" i="81"/>
  <c r="N106" i="81"/>
  <c r="T99" i="81" s="1"/>
  <c r="N132" i="81"/>
  <c r="T125" i="81" s="1"/>
  <c r="AX8" i="82"/>
  <c r="AX6" i="82"/>
  <c r="R199" i="89"/>
  <c r="R204" i="89"/>
  <c r="R207" i="89"/>
  <c r="R212" i="89"/>
  <c r="R202" i="89"/>
  <c r="R205" i="89"/>
  <c r="R210" i="89"/>
  <c r="R213" i="89"/>
  <c r="R203" i="89"/>
  <c r="R208" i="89"/>
  <c r="R200" i="89"/>
  <c r="R211" i="89"/>
  <c r="R201" i="89"/>
  <c r="R206" i="89"/>
  <c r="R209" i="89"/>
  <c r="R62" i="89"/>
  <c r="R64" i="89"/>
  <c r="R66" i="89"/>
  <c r="R68" i="89"/>
  <c r="R61" i="89"/>
  <c r="R65" i="89"/>
  <c r="R69" i="89"/>
  <c r="R63" i="89"/>
  <c r="R67" i="89"/>
  <c r="R110" i="89"/>
  <c r="R112" i="89"/>
  <c r="R114" i="89"/>
  <c r="R116" i="89"/>
  <c r="R118" i="89"/>
  <c r="R120" i="89"/>
  <c r="R122" i="89"/>
  <c r="R109" i="89"/>
  <c r="R113" i="89"/>
  <c r="R117" i="89"/>
  <c r="R121" i="89"/>
  <c r="R119" i="89"/>
  <c r="R111" i="89"/>
  <c r="R115" i="89"/>
  <c r="R123" i="89"/>
  <c r="R170" i="89"/>
  <c r="R172" i="89"/>
  <c r="R174" i="89"/>
  <c r="R176" i="89"/>
  <c r="R178" i="89"/>
  <c r="R180" i="89"/>
  <c r="R182" i="89"/>
  <c r="R169" i="89"/>
  <c r="R173" i="89"/>
  <c r="R177" i="89"/>
  <c r="R181" i="89"/>
  <c r="R175" i="89"/>
  <c r="R183" i="89"/>
  <c r="R171" i="89"/>
  <c r="R179" i="89"/>
  <c r="R230" i="89"/>
  <c r="R232" i="89"/>
  <c r="R234" i="89"/>
  <c r="R236" i="89"/>
  <c r="R238" i="89"/>
  <c r="R240" i="89"/>
  <c r="R242" i="89"/>
  <c r="R231" i="89"/>
  <c r="R235" i="89"/>
  <c r="R239" i="89"/>
  <c r="R243" i="89"/>
  <c r="R229" i="89"/>
  <c r="R233" i="89"/>
  <c r="R237" i="89"/>
  <c r="R241" i="89"/>
  <c r="R54" i="89"/>
  <c r="R56" i="89"/>
  <c r="R58" i="89"/>
  <c r="R60" i="89"/>
  <c r="R53" i="89"/>
  <c r="R57" i="89"/>
  <c r="R55" i="89"/>
  <c r="R59" i="89"/>
  <c r="R49" i="89"/>
  <c r="R50" i="89"/>
  <c r="R52" i="89"/>
  <c r="R51" i="89"/>
  <c r="R215" i="89"/>
  <c r="R220" i="89"/>
  <c r="R222" i="89"/>
  <c r="R224" i="89"/>
  <c r="R226" i="89"/>
  <c r="R228" i="89"/>
  <c r="R218" i="89"/>
  <c r="R219" i="89"/>
  <c r="R223" i="89"/>
  <c r="R227" i="89"/>
  <c r="R216" i="89"/>
  <c r="R221" i="89"/>
  <c r="R225" i="89"/>
  <c r="R217" i="89"/>
  <c r="R214" i="89"/>
  <c r="R154" i="89"/>
  <c r="R156" i="89"/>
  <c r="R158" i="89"/>
  <c r="R160" i="89"/>
  <c r="R162" i="89"/>
  <c r="R164" i="89"/>
  <c r="R166" i="89"/>
  <c r="R168" i="89"/>
  <c r="R157" i="89"/>
  <c r="R161" i="89"/>
  <c r="R165" i="89"/>
  <c r="R167" i="89"/>
  <c r="R159" i="89"/>
  <c r="R163" i="89"/>
  <c r="R155" i="89"/>
  <c r="R80" i="89"/>
  <c r="R82" i="89"/>
  <c r="R84" i="89"/>
  <c r="R86" i="89"/>
  <c r="R88" i="89"/>
  <c r="R90" i="89"/>
  <c r="R92" i="89"/>
  <c r="R81" i="89"/>
  <c r="R85" i="89"/>
  <c r="R89" i="89"/>
  <c r="R93" i="89"/>
  <c r="R87" i="89"/>
  <c r="R79" i="89"/>
  <c r="R83" i="89"/>
  <c r="R91" i="89"/>
  <c r="R70" i="89"/>
  <c r="R72" i="89"/>
  <c r="R74" i="89"/>
  <c r="R76" i="89"/>
  <c r="R78" i="89"/>
  <c r="R73" i="89"/>
  <c r="R77" i="89"/>
  <c r="R71" i="89"/>
  <c r="R75" i="89"/>
  <c r="R124" i="89"/>
  <c r="R126" i="89"/>
  <c r="R128" i="89"/>
  <c r="R130" i="89"/>
  <c r="R132" i="89"/>
  <c r="R134" i="89"/>
  <c r="R136" i="89"/>
  <c r="R138" i="89"/>
  <c r="R125" i="89"/>
  <c r="R129" i="89"/>
  <c r="R133" i="89"/>
  <c r="R137" i="89"/>
  <c r="R135" i="89"/>
  <c r="R127" i="89"/>
  <c r="R131" i="89"/>
  <c r="R184" i="89"/>
  <c r="R186" i="89"/>
  <c r="R188" i="89"/>
  <c r="R191" i="89"/>
  <c r="R196" i="89"/>
  <c r="R185" i="89"/>
  <c r="R189" i="89"/>
  <c r="R194" i="89"/>
  <c r="R197" i="89"/>
  <c r="R192" i="89"/>
  <c r="R195" i="89"/>
  <c r="R190" i="89"/>
  <c r="R187" i="89"/>
  <c r="R193" i="89"/>
  <c r="R198" i="89"/>
  <c r="R244" i="89"/>
  <c r="R246" i="89"/>
  <c r="R248" i="89"/>
  <c r="R250" i="89"/>
  <c r="R252" i="89"/>
  <c r="R254" i="89"/>
  <c r="R256" i="89"/>
  <c r="R258" i="89"/>
  <c r="R247" i="89"/>
  <c r="R251" i="89"/>
  <c r="R255" i="89"/>
  <c r="R245" i="89"/>
  <c r="R249" i="89"/>
  <c r="R253" i="89"/>
  <c r="R257" i="89"/>
  <c r="R140" i="89"/>
  <c r="R142" i="89"/>
  <c r="R144" i="89"/>
  <c r="R146" i="89"/>
  <c r="R148" i="89"/>
  <c r="R150" i="89"/>
  <c r="R152" i="89"/>
  <c r="R141" i="89"/>
  <c r="R145" i="89"/>
  <c r="R149" i="89"/>
  <c r="R153" i="89"/>
  <c r="R151" i="89"/>
  <c r="R143" i="89"/>
  <c r="R147" i="89"/>
  <c r="R139" i="89"/>
  <c r="R94" i="89"/>
  <c r="R96" i="89"/>
  <c r="R98" i="89"/>
  <c r="R100" i="89"/>
  <c r="R102" i="89"/>
  <c r="R104" i="89"/>
  <c r="R106" i="89"/>
  <c r="R108" i="89"/>
  <c r="R97" i="89"/>
  <c r="R101" i="89"/>
  <c r="R105" i="89"/>
  <c r="R103" i="89"/>
  <c r="R95" i="89"/>
  <c r="R99" i="89"/>
  <c r="R107" i="89"/>
  <c r="BE11" i="82"/>
  <c r="BE12" i="82"/>
  <c r="BE13" i="82"/>
  <c r="BF5" i="82"/>
  <c r="BF11" i="82"/>
  <c r="BF13" i="82"/>
  <c r="BF12" i="82"/>
  <c r="AX12" i="82"/>
  <c r="AX13" i="82"/>
  <c r="BF7" i="82"/>
  <c r="BF8" i="82"/>
  <c r="BF9" i="82"/>
  <c r="BF6" i="82"/>
  <c r="E17" i="88"/>
  <c r="E9" i="88"/>
  <c r="G6" i="88"/>
  <c r="G8" i="88"/>
  <c r="G7" i="88"/>
  <c r="G18" i="88"/>
  <c r="G12" i="88"/>
  <c r="G16" i="88"/>
  <c r="G17" i="88"/>
  <c r="E5" i="88"/>
  <c r="E4" i="88"/>
  <c r="P4" i="88" s="1"/>
  <c r="E12" i="88"/>
  <c r="G9" i="88"/>
  <c r="E13" i="88"/>
  <c r="G10" i="88"/>
  <c r="G11" i="88"/>
  <c r="BE9" i="82"/>
  <c r="BE8" i="82"/>
  <c r="BE5" i="82"/>
  <c r="BE6" i="82"/>
  <c r="BE7" i="82"/>
  <c r="BE10" i="82"/>
  <c r="T226" i="81" l="1"/>
  <c r="O230" i="81"/>
  <c r="T147" i="81"/>
  <c r="T141" i="81"/>
  <c r="T142" i="81"/>
  <c r="T224" i="81"/>
  <c r="T232" i="81"/>
  <c r="T228" i="81"/>
  <c r="T230" i="81"/>
  <c r="T225" i="81"/>
  <c r="T223" i="81"/>
  <c r="T231" i="81"/>
  <c r="T229" i="81"/>
  <c r="AC23" i="90"/>
  <c r="T166" i="81"/>
  <c r="T170" i="81"/>
  <c r="T196" i="81"/>
  <c r="T173" i="81"/>
  <c r="T168" i="81"/>
  <c r="T197" i="81"/>
  <c r="T169" i="81"/>
  <c r="O173" i="81"/>
  <c r="T174" i="81"/>
  <c r="T167" i="81"/>
  <c r="T172" i="81"/>
  <c r="T171" i="81"/>
  <c r="AA22" i="90"/>
  <c r="AC21" i="90"/>
  <c r="AC22" i="90"/>
  <c r="AC24" i="90"/>
  <c r="AA20" i="90"/>
  <c r="AA24" i="90"/>
  <c r="AA21" i="90"/>
  <c r="AA23" i="90"/>
  <c r="T144" i="81"/>
  <c r="O145" i="81"/>
  <c r="T145" i="81"/>
  <c r="T140" i="81"/>
  <c r="T143" i="81"/>
  <c r="T138" i="81"/>
  <c r="T146" i="81"/>
  <c r="T203" i="81"/>
  <c r="T200" i="81"/>
  <c r="T199" i="81"/>
  <c r="T194" i="81"/>
  <c r="T201" i="81"/>
  <c r="T202" i="81"/>
  <c r="T198" i="81"/>
  <c r="O201" i="81"/>
  <c r="AC14" i="90"/>
  <c r="AA6" i="90"/>
  <c r="AA13" i="90"/>
  <c r="AA16" i="90"/>
  <c r="AA12" i="90"/>
  <c r="AC10" i="90"/>
  <c r="AC13" i="90"/>
  <c r="AC15" i="90"/>
  <c r="AA11" i="90"/>
  <c r="AA7" i="90"/>
  <c r="AA17" i="90"/>
  <c r="AC20" i="90"/>
  <c r="AD20" i="90" s="1"/>
  <c r="AF20" i="90" s="1"/>
  <c r="AK156" i="90" s="1"/>
  <c r="AC16" i="90"/>
  <c r="AC8" i="90"/>
  <c r="AC19" i="90"/>
  <c r="AC9" i="90"/>
  <c r="AA19" i="90"/>
  <c r="AA15" i="90"/>
  <c r="AA10" i="90"/>
  <c r="AA9" i="90"/>
  <c r="AC18" i="90"/>
  <c r="AC17" i="90"/>
  <c r="AA18" i="90"/>
  <c r="AA8" i="90"/>
  <c r="AA14" i="90"/>
  <c r="AC12" i="90"/>
  <c r="AC11" i="90"/>
  <c r="AC7" i="90"/>
  <c r="T181" i="81"/>
  <c r="T180" i="81"/>
  <c r="T186" i="81"/>
  <c r="T183" i="81"/>
  <c r="T188" i="81"/>
  <c r="T182" i="81"/>
  <c r="T189" i="81"/>
  <c r="T185" i="81"/>
  <c r="T187" i="81"/>
  <c r="O187" i="81"/>
  <c r="T158" i="81"/>
  <c r="O159" i="81"/>
  <c r="T160" i="81"/>
  <c r="T111" i="81"/>
  <c r="T114" i="81"/>
  <c r="T131" i="81"/>
  <c r="T116" i="81"/>
  <c r="T119" i="81"/>
  <c r="T153" i="81"/>
  <c r="T155" i="81"/>
  <c r="T152" i="81"/>
  <c r="T159" i="81"/>
  <c r="T161" i="81"/>
  <c r="T157" i="81"/>
  <c r="T120" i="81"/>
  <c r="O118" i="81"/>
  <c r="T112" i="81"/>
  <c r="T154" i="81"/>
  <c r="T115" i="81"/>
  <c r="T113" i="81"/>
  <c r="T117" i="81"/>
  <c r="T89" i="81"/>
  <c r="T90" i="81"/>
  <c r="T129" i="81"/>
  <c r="T128" i="81"/>
  <c r="T93" i="81"/>
  <c r="O92" i="81"/>
  <c r="T87" i="81"/>
  <c r="T88" i="81"/>
  <c r="T86" i="81"/>
  <c r="T92" i="81"/>
  <c r="O131" i="81"/>
  <c r="T94" i="81"/>
  <c r="T85" i="81"/>
  <c r="T133" i="81"/>
  <c r="T104" i="81"/>
  <c r="T102" i="81"/>
  <c r="T101" i="81"/>
  <c r="T126" i="81"/>
  <c r="T132" i="81"/>
  <c r="O105" i="81"/>
  <c r="T105" i="81"/>
  <c r="T130" i="81"/>
  <c r="T100" i="81"/>
  <c r="T106" i="81"/>
  <c r="T98" i="81"/>
  <c r="T127" i="81"/>
  <c r="T124" i="81"/>
  <c r="T107" i="81"/>
  <c r="T103" i="81"/>
  <c r="AA5" i="90"/>
  <c r="AD5" i="90" s="1"/>
  <c r="AC6" i="90"/>
  <c r="E6" i="88"/>
  <c r="P6" i="88" s="1"/>
  <c r="G14" i="88"/>
  <c r="E7" i="88"/>
  <c r="G13" i="88"/>
  <c r="E16" i="88"/>
  <c r="E18" i="88"/>
  <c r="E10" i="88"/>
  <c r="E11" i="88"/>
  <c r="G5" i="88"/>
  <c r="P5" i="88" s="1"/>
  <c r="G15" i="88"/>
  <c r="E14" i="88"/>
  <c r="E15" i="88"/>
  <c r="E8" i="88"/>
  <c r="S5" i="85"/>
  <c r="AI14" i="85" s="1"/>
  <c r="W4" i="85"/>
  <c r="AI6" i="85" s="1"/>
  <c r="S4" i="85"/>
  <c r="AI4" i="85" s="1"/>
  <c r="AD23" i="90" l="1"/>
  <c r="AF23" i="90" s="1"/>
  <c r="AK186" i="90" s="1"/>
  <c r="AD22" i="90"/>
  <c r="AF22" i="90" s="1"/>
  <c r="AK176" i="90" s="1"/>
  <c r="AO182" i="90" s="1"/>
  <c r="AD9" i="90"/>
  <c r="AD24" i="90"/>
  <c r="AF24" i="90" s="1"/>
  <c r="AK196" i="90" s="1"/>
  <c r="AO201" i="90" s="1"/>
  <c r="AO183" i="90"/>
  <c r="AO176" i="90"/>
  <c r="AO177" i="90"/>
  <c r="AO181" i="90"/>
  <c r="AO178" i="90"/>
  <c r="AO184" i="90"/>
  <c r="AO179" i="90"/>
  <c r="AO180" i="90"/>
  <c r="AD21" i="90"/>
  <c r="AF21" i="90" s="1"/>
  <c r="AK166" i="90" s="1"/>
  <c r="AO167" i="90" s="1"/>
  <c r="AO186" i="90"/>
  <c r="AO191" i="90"/>
  <c r="AO194" i="90"/>
  <c r="AO188" i="90"/>
  <c r="AO189" i="90"/>
  <c r="AO185" i="90"/>
  <c r="AO192" i="90"/>
  <c r="AO187" i="90"/>
  <c r="AO190" i="90"/>
  <c r="AO193" i="90"/>
  <c r="AO169" i="90"/>
  <c r="AO174" i="90"/>
  <c r="AO173" i="90"/>
  <c r="AO171" i="90"/>
  <c r="AO172" i="90"/>
  <c r="AO170" i="90"/>
  <c r="AO165" i="90"/>
  <c r="AO168" i="90"/>
  <c r="AD16" i="90"/>
  <c r="AF16" i="90" s="1"/>
  <c r="AK116" i="90" s="1"/>
  <c r="AD18" i="90"/>
  <c r="AF18" i="90" s="1"/>
  <c r="AK136" i="90" s="1"/>
  <c r="AO164" i="90"/>
  <c r="AO159" i="90"/>
  <c r="AO162" i="90"/>
  <c r="AO158" i="90"/>
  <c r="AO160" i="90"/>
  <c r="AO163" i="90"/>
  <c r="AO155" i="90"/>
  <c r="AO156" i="90"/>
  <c r="AO157" i="90"/>
  <c r="AO161" i="90"/>
  <c r="AK8" i="85"/>
  <c r="AK9" i="85"/>
  <c r="AK4" i="85"/>
  <c r="AK12" i="85"/>
  <c r="AK13" i="85"/>
  <c r="AK7" i="85"/>
  <c r="AK11" i="85"/>
  <c r="AK6" i="85"/>
  <c r="AK5" i="85"/>
  <c r="AK10" i="85"/>
  <c r="W6" i="85"/>
  <c r="AI21" i="85" s="1"/>
  <c r="AO5" i="85"/>
  <c r="AO10" i="85"/>
  <c r="AO11" i="85"/>
  <c r="AO9" i="85"/>
  <c r="AO4" i="85"/>
  <c r="AO8" i="85"/>
  <c r="AO13" i="85"/>
  <c r="AO12" i="85"/>
  <c r="AO7" i="85"/>
  <c r="AO6" i="85"/>
  <c r="U5" i="85"/>
  <c r="U10" i="85"/>
  <c r="E14" i="89" s="1"/>
  <c r="S11" i="85"/>
  <c r="S8" i="85"/>
  <c r="W17" i="85"/>
  <c r="W13" i="85"/>
  <c r="AI56" i="85" s="1"/>
  <c r="U16" i="85"/>
  <c r="W11" i="85"/>
  <c r="U12" i="85"/>
  <c r="E16" i="89" s="1"/>
  <c r="S13" i="85"/>
  <c r="S15" i="85"/>
  <c r="AI64" i="85" s="1"/>
  <c r="W9" i="85"/>
  <c r="U11" i="85"/>
  <c r="E15" i="89" s="1"/>
  <c r="S12" i="85"/>
  <c r="U17" i="85"/>
  <c r="S16" i="85"/>
  <c r="W10" i="85"/>
  <c r="AI41" i="85" s="1"/>
  <c r="W18" i="85"/>
  <c r="AI81" i="85" s="1"/>
  <c r="W19" i="85"/>
  <c r="W14" i="85"/>
  <c r="U4" i="85"/>
  <c r="U6" i="85"/>
  <c r="U7" i="85"/>
  <c r="S9" i="85"/>
  <c r="AI34" i="85" s="1"/>
  <c r="U18" i="85"/>
  <c r="E22" i="89" s="1"/>
  <c r="U19" i="85"/>
  <c r="E23" i="89" s="1"/>
  <c r="S17" i="85"/>
  <c r="AI74" i="85" s="1"/>
  <c r="W15" i="85"/>
  <c r="AI66" i="85" s="1"/>
  <c r="U14" i="85"/>
  <c r="E18" i="89" s="1"/>
  <c r="W8" i="85"/>
  <c r="AI31" i="85" s="1"/>
  <c r="S6" i="85"/>
  <c r="U8" i="85"/>
  <c r="S7" i="85"/>
  <c r="W5" i="85"/>
  <c r="AI16" i="85" s="1"/>
  <c r="U9" i="85"/>
  <c r="E13" i="89" s="1"/>
  <c r="S10" i="85"/>
  <c r="AI39" i="85" s="1"/>
  <c r="W12" i="85"/>
  <c r="AI51" i="85" s="1"/>
  <c r="U13" i="85"/>
  <c r="S18" i="85"/>
  <c r="AI79" i="85" s="1"/>
  <c r="S19" i="85"/>
  <c r="W16" i="85"/>
  <c r="U15" i="85"/>
  <c r="S14" i="85"/>
  <c r="AI59" i="85" s="1"/>
  <c r="AF5" i="90"/>
  <c r="AK6" i="90" s="1"/>
  <c r="AF9" i="90"/>
  <c r="AK46" i="90" s="1"/>
  <c r="AD6" i="90"/>
  <c r="AD17" i="90"/>
  <c r="AD11" i="90"/>
  <c r="AD8" i="90"/>
  <c r="AD12" i="90"/>
  <c r="AD7" i="90"/>
  <c r="AD13" i="90"/>
  <c r="AD19" i="90"/>
  <c r="AD10" i="90"/>
  <c r="AD14" i="90"/>
  <c r="AD15" i="90"/>
  <c r="AO166" i="90" l="1"/>
  <c r="AO196" i="90"/>
  <c r="AO175" i="90"/>
  <c r="AI55" i="85"/>
  <c r="AI75" i="85"/>
  <c r="AI15" i="85"/>
  <c r="E9" i="89"/>
  <c r="AI25" i="85"/>
  <c r="E11" i="89"/>
  <c r="AI20" i="85"/>
  <c r="E10" i="89"/>
  <c r="AI30" i="85"/>
  <c r="AI5" i="85"/>
  <c r="AI65" i="85"/>
  <c r="E19" i="89"/>
  <c r="AI70" i="85"/>
  <c r="AO204" i="90"/>
  <c r="AO198" i="90"/>
  <c r="AO202" i="90"/>
  <c r="AO197" i="90"/>
  <c r="AO195" i="90"/>
  <c r="AO200" i="90"/>
  <c r="AO199" i="90"/>
  <c r="AO203" i="90"/>
  <c r="AI85" i="85"/>
  <c r="AI90" i="85"/>
  <c r="AI61" i="85"/>
  <c r="AO61" i="85" s="1"/>
  <c r="AI26" i="85"/>
  <c r="AO24" i="85" s="1"/>
  <c r="AI45" i="85"/>
  <c r="AI50" i="85"/>
  <c r="AM53" i="85" s="1"/>
  <c r="AI76" i="85"/>
  <c r="AO76" i="85" s="1"/>
  <c r="AI84" i="85"/>
  <c r="AK85" i="85" s="1"/>
  <c r="AI89" i="85"/>
  <c r="AI44" i="85"/>
  <c r="AK46" i="85" s="1"/>
  <c r="AI35" i="85"/>
  <c r="AM38" i="85" s="1"/>
  <c r="AI49" i="85"/>
  <c r="AK53" i="85" s="1"/>
  <c r="AI54" i="85"/>
  <c r="AI40" i="85"/>
  <c r="AM41" i="85" s="1"/>
  <c r="AI71" i="85"/>
  <c r="AO71" i="85" s="1"/>
  <c r="AI24" i="85"/>
  <c r="AK27" i="85" s="1"/>
  <c r="AI60" i="85"/>
  <c r="AI80" i="85"/>
  <c r="AM82" i="85" s="1"/>
  <c r="AI86" i="85"/>
  <c r="AO85" i="85" s="1"/>
  <c r="AI91" i="85"/>
  <c r="AI69" i="85"/>
  <c r="AI36" i="85"/>
  <c r="AO36" i="85" s="1"/>
  <c r="AI46" i="85"/>
  <c r="AO48" i="85" s="1"/>
  <c r="AI29" i="85"/>
  <c r="AK29" i="85" s="1"/>
  <c r="B4" i="88"/>
  <c r="S4" i="88" s="1"/>
  <c r="T4" i="88" s="1"/>
  <c r="Z26" i="85"/>
  <c r="F30" i="89" s="1"/>
  <c r="Z32" i="85"/>
  <c r="F36" i="89" s="1"/>
  <c r="Z28" i="85"/>
  <c r="F32" i="89" s="1"/>
  <c r="Z27" i="85"/>
  <c r="F31" i="89" s="1"/>
  <c r="Z31" i="85"/>
  <c r="F35" i="89" s="1"/>
  <c r="Z29" i="85"/>
  <c r="F33" i="89" s="1"/>
  <c r="AK42" i="85"/>
  <c r="AK40" i="85"/>
  <c r="AK41" i="85"/>
  <c r="AK43" i="85"/>
  <c r="AK39" i="85"/>
  <c r="AM33" i="85"/>
  <c r="AM32" i="85"/>
  <c r="AM29" i="85"/>
  <c r="AM30" i="85"/>
  <c r="AM31" i="85"/>
  <c r="AO64" i="85"/>
  <c r="AO68" i="85"/>
  <c r="AO67" i="85"/>
  <c r="AO66" i="85"/>
  <c r="AO65" i="85"/>
  <c r="AO80" i="85"/>
  <c r="AO79" i="85"/>
  <c r="AO83" i="85"/>
  <c r="AO82" i="85"/>
  <c r="AO81" i="85"/>
  <c r="AM75" i="85"/>
  <c r="AM74" i="85"/>
  <c r="AM78" i="85"/>
  <c r="AM77" i="85"/>
  <c r="AM76" i="85"/>
  <c r="AK68" i="85"/>
  <c r="AK67" i="85"/>
  <c r="AK66" i="85"/>
  <c r="AK65" i="85"/>
  <c r="AK64" i="85"/>
  <c r="AM73" i="85"/>
  <c r="AM72" i="85"/>
  <c r="AM71" i="85"/>
  <c r="AM70" i="85"/>
  <c r="AM69" i="85"/>
  <c r="AK62" i="85"/>
  <c r="AK61" i="85"/>
  <c r="AK60" i="85"/>
  <c r="AK59" i="85"/>
  <c r="AK63" i="85"/>
  <c r="AK83" i="85"/>
  <c r="AK82" i="85"/>
  <c r="AK81" i="85"/>
  <c r="AK80" i="85"/>
  <c r="AK79" i="85"/>
  <c r="AM36" i="85"/>
  <c r="AK16" i="85"/>
  <c r="AI19" i="85"/>
  <c r="AK78" i="85"/>
  <c r="AK77" i="85"/>
  <c r="AK76" i="85"/>
  <c r="AK75" i="85"/>
  <c r="AK74" i="85"/>
  <c r="AK38" i="85"/>
  <c r="AK36" i="85"/>
  <c r="AK34" i="85"/>
  <c r="AK35" i="85"/>
  <c r="AK37" i="85"/>
  <c r="AO42" i="85"/>
  <c r="AO40" i="85"/>
  <c r="AO43" i="85"/>
  <c r="AO39" i="85"/>
  <c r="AO41" i="85"/>
  <c r="AK54" i="85"/>
  <c r="AK58" i="85"/>
  <c r="AK57" i="85"/>
  <c r="AK56" i="85"/>
  <c r="AK55" i="85"/>
  <c r="AO56" i="85"/>
  <c r="AO55" i="85"/>
  <c r="AO54" i="85"/>
  <c r="AO58" i="85"/>
  <c r="AO57" i="85"/>
  <c r="AM43" i="85"/>
  <c r="AM39" i="85"/>
  <c r="AM40" i="85"/>
  <c r="AM42" i="85"/>
  <c r="AO22" i="85"/>
  <c r="AO20" i="85"/>
  <c r="AO23" i="85"/>
  <c r="AO21" i="85"/>
  <c r="AO19" i="85"/>
  <c r="AM67" i="85"/>
  <c r="AM66" i="85"/>
  <c r="AM65" i="85"/>
  <c r="AM64" i="85"/>
  <c r="AM68" i="85"/>
  <c r="AM58" i="85"/>
  <c r="AM57" i="85"/>
  <c r="AM56" i="85"/>
  <c r="AM55" i="85"/>
  <c r="AM54" i="85"/>
  <c r="AO32" i="85"/>
  <c r="AO29" i="85"/>
  <c r="AO30" i="85"/>
  <c r="AO31" i="85"/>
  <c r="AO33" i="85"/>
  <c r="AM88" i="85"/>
  <c r="AM87" i="85"/>
  <c r="AM86" i="85"/>
  <c r="AM85" i="85"/>
  <c r="AM84" i="85"/>
  <c r="AM28" i="85"/>
  <c r="AM27" i="85"/>
  <c r="AM25" i="85"/>
  <c r="AM26" i="85"/>
  <c r="AM24" i="85"/>
  <c r="AM47" i="85"/>
  <c r="AM45" i="85"/>
  <c r="AM46" i="85"/>
  <c r="AM48" i="85"/>
  <c r="AM44" i="85"/>
  <c r="AM51" i="85"/>
  <c r="AM50" i="85"/>
  <c r="AM49" i="85"/>
  <c r="AM52" i="85"/>
  <c r="AO77" i="85"/>
  <c r="AO53" i="85"/>
  <c r="AO52" i="85"/>
  <c r="AO51" i="85"/>
  <c r="AO50" i="85"/>
  <c r="AO49" i="85"/>
  <c r="AM59" i="85"/>
  <c r="AM63" i="85"/>
  <c r="AM62" i="85"/>
  <c r="AM61" i="85"/>
  <c r="AM60" i="85"/>
  <c r="AM83" i="85"/>
  <c r="AM81" i="85"/>
  <c r="AM80" i="85"/>
  <c r="AM79" i="85"/>
  <c r="AM23" i="85"/>
  <c r="AM21" i="85"/>
  <c r="AM19" i="85"/>
  <c r="AM22" i="85"/>
  <c r="AM20" i="85"/>
  <c r="AO86" i="85"/>
  <c r="AK70" i="85"/>
  <c r="AK69" i="85"/>
  <c r="AK73" i="85"/>
  <c r="AK72" i="85"/>
  <c r="AK71" i="85"/>
  <c r="AO38" i="85"/>
  <c r="AO34" i="85"/>
  <c r="AO35" i="85"/>
  <c r="AO37" i="85"/>
  <c r="AL12" i="85"/>
  <c r="AL13" i="85"/>
  <c r="AL4" i="85"/>
  <c r="AL11" i="85"/>
  <c r="AL9" i="85"/>
  <c r="AL10" i="85"/>
  <c r="AK15" i="85"/>
  <c r="AK14" i="85"/>
  <c r="AL14" i="85" s="1"/>
  <c r="AK17" i="85"/>
  <c r="AK18" i="85"/>
  <c r="AP9" i="85"/>
  <c r="AP11" i="85"/>
  <c r="AP13" i="85"/>
  <c r="AP10" i="85"/>
  <c r="AP12" i="85"/>
  <c r="AM7" i="85"/>
  <c r="AM12" i="85"/>
  <c r="AM13" i="85"/>
  <c r="AM11" i="85"/>
  <c r="AM4" i="85"/>
  <c r="AM6" i="85"/>
  <c r="AM10" i="85"/>
  <c r="AM5" i="85"/>
  <c r="AM9" i="85"/>
  <c r="AM8" i="85"/>
  <c r="B19" i="88"/>
  <c r="AO16" i="85"/>
  <c r="AO17" i="85"/>
  <c r="AO14" i="85"/>
  <c r="AP14" i="85" s="1"/>
  <c r="AO18" i="85"/>
  <c r="AO15" i="85"/>
  <c r="AL8" i="85"/>
  <c r="AL5" i="85"/>
  <c r="AL6" i="85"/>
  <c r="AL7" i="85"/>
  <c r="AP5" i="85"/>
  <c r="AP6" i="85"/>
  <c r="AP7" i="85"/>
  <c r="AP8" i="85"/>
  <c r="AP4" i="85"/>
  <c r="Z21" i="85"/>
  <c r="F25" i="89" s="1"/>
  <c r="Z19" i="85"/>
  <c r="F23" i="89" s="1"/>
  <c r="Z22" i="85"/>
  <c r="F26" i="89" s="1"/>
  <c r="Z20" i="85"/>
  <c r="F24" i="89" s="1"/>
  <c r="AO116" i="90"/>
  <c r="AO121" i="90"/>
  <c r="AO119" i="90"/>
  <c r="AO117" i="90"/>
  <c r="AO120" i="90"/>
  <c r="AO115" i="90"/>
  <c r="AO123" i="90"/>
  <c r="AO124" i="90"/>
  <c r="AO118" i="90"/>
  <c r="AO122" i="90"/>
  <c r="AO48" i="90"/>
  <c r="AO51" i="90"/>
  <c r="AO45" i="90"/>
  <c r="AO53" i="90"/>
  <c r="AO52" i="90"/>
  <c r="AO46" i="90"/>
  <c r="AO50" i="90"/>
  <c r="AO49" i="90"/>
  <c r="AO54" i="90"/>
  <c r="AO47" i="90"/>
  <c r="AO144" i="90"/>
  <c r="AO138" i="90"/>
  <c r="AO140" i="90"/>
  <c r="AO143" i="90"/>
  <c r="AO137" i="90"/>
  <c r="AO142" i="90"/>
  <c r="AO136" i="90"/>
  <c r="AO141" i="90"/>
  <c r="AO139" i="90"/>
  <c r="AO135" i="90"/>
  <c r="AO9" i="90"/>
  <c r="AO14" i="90"/>
  <c r="AO12" i="90"/>
  <c r="AO10" i="90"/>
  <c r="AO13" i="90"/>
  <c r="AO7" i="90"/>
  <c r="AO8" i="90"/>
  <c r="AO11" i="90"/>
  <c r="AO5" i="90"/>
  <c r="AP5" i="90" s="1"/>
  <c r="AO6" i="90"/>
  <c r="AF8" i="90"/>
  <c r="AK36" i="90" s="1"/>
  <c r="AF11" i="90"/>
  <c r="AK66" i="90" s="1"/>
  <c r="AF14" i="90"/>
  <c r="AK96" i="90" s="1"/>
  <c r="AF7" i="90"/>
  <c r="AK26" i="90" s="1"/>
  <c r="AF17" i="90"/>
  <c r="AK126" i="90" s="1"/>
  <c r="AF19" i="90"/>
  <c r="AK146" i="90" s="1"/>
  <c r="AF15" i="90"/>
  <c r="AK106" i="90" s="1"/>
  <c r="AF13" i="90"/>
  <c r="AK86" i="90" s="1"/>
  <c r="AF10" i="90"/>
  <c r="AK56" i="90" s="1"/>
  <c r="AF12" i="90"/>
  <c r="AK76" i="90" s="1"/>
  <c r="AF6" i="90"/>
  <c r="AK16" i="90" s="1"/>
  <c r="C7" i="97"/>
  <c r="C5" i="97"/>
  <c r="C8" i="97"/>
  <c r="C6" i="97"/>
  <c r="Z17" i="85"/>
  <c r="F21" i="89" s="1"/>
  <c r="B15" i="88"/>
  <c r="Z10" i="85"/>
  <c r="F14" i="89" s="1"/>
  <c r="Z9" i="85"/>
  <c r="F13" i="89" s="1"/>
  <c r="Z18" i="85"/>
  <c r="F22" i="89" s="1"/>
  <c r="Z8" i="85"/>
  <c r="F12" i="89" s="1"/>
  <c r="Z6" i="85"/>
  <c r="F10" i="89" s="1"/>
  <c r="Z11" i="85"/>
  <c r="F15" i="89" s="1"/>
  <c r="Z7" i="85"/>
  <c r="F11" i="89" s="1"/>
  <c r="Z16" i="85"/>
  <c r="F20" i="89" s="1"/>
  <c r="B5" i="88"/>
  <c r="S5" i="88" s="1"/>
  <c r="T5" i="88" s="1"/>
  <c r="Z5" i="85"/>
  <c r="F9" i="89" s="1"/>
  <c r="Z15" i="85"/>
  <c r="F19" i="89" s="1"/>
  <c r="Z12" i="85"/>
  <c r="F16" i="89" s="1"/>
  <c r="Z14" i="85"/>
  <c r="F18" i="89" s="1"/>
  <c r="Z13" i="85"/>
  <c r="F17" i="89" s="1"/>
  <c r="O29" i="88"/>
  <c r="B7" i="88"/>
  <c r="B16" i="88"/>
  <c r="B12" i="88"/>
  <c r="B14" i="88"/>
  <c r="B9" i="88"/>
  <c r="B18" i="88"/>
  <c r="B6" i="88"/>
  <c r="S6" i="88" s="1"/>
  <c r="T6" i="88" s="1"/>
  <c r="B11" i="88"/>
  <c r="B13" i="88"/>
  <c r="B17" i="88"/>
  <c r="B10" i="88"/>
  <c r="B8" i="88"/>
  <c r="E12" i="89" l="1"/>
  <c r="Z24" i="85"/>
  <c r="F28" i="89" s="1"/>
  <c r="E20" i="89"/>
  <c r="AK47" i="85"/>
  <c r="Z23" i="85"/>
  <c r="F27" i="89" s="1"/>
  <c r="AK45" i="85"/>
  <c r="Z30" i="85"/>
  <c r="F34" i="89" s="1"/>
  <c r="E21" i="89"/>
  <c r="AK44" i="85"/>
  <c r="AK48" i="85"/>
  <c r="AK86" i="85"/>
  <c r="E8" i="89"/>
  <c r="Z4" i="85"/>
  <c r="F8" i="89" s="1"/>
  <c r="E17" i="89"/>
  <c r="Z25" i="85"/>
  <c r="F29" i="89" s="1"/>
  <c r="AO87" i="85"/>
  <c r="AO73" i="85"/>
  <c r="AO59" i="85"/>
  <c r="AM35" i="85"/>
  <c r="AO45" i="85"/>
  <c r="AO74" i="85"/>
  <c r="AO62" i="85"/>
  <c r="AO44" i="85"/>
  <c r="AO69" i="85"/>
  <c r="AO78" i="85"/>
  <c r="AO63" i="85"/>
  <c r="AM37" i="85"/>
  <c r="AO72" i="85"/>
  <c r="AO28" i="85"/>
  <c r="AO26" i="85"/>
  <c r="AK50" i="85"/>
  <c r="AK31" i="85"/>
  <c r="AK28" i="85"/>
  <c r="AK87" i="85"/>
  <c r="AO93" i="85"/>
  <c r="AO89" i="85"/>
  <c r="AO92" i="85"/>
  <c r="AO91" i="85"/>
  <c r="AO90" i="85"/>
  <c r="AK33" i="85"/>
  <c r="AK24" i="85"/>
  <c r="AO25" i="85"/>
  <c r="AK51" i="85"/>
  <c r="AK88" i="85"/>
  <c r="AK30" i="85"/>
  <c r="AK32" i="85"/>
  <c r="AO46" i="85"/>
  <c r="AO84" i="85"/>
  <c r="AO88" i="85"/>
  <c r="AK25" i="85"/>
  <c r="AK26" i="85"/>
  <c r="AO70" i="85"/>
  <c r="AO75" i="85"/>
  <c r="AO27" i="85"/>
  <c r="AO60" i="85"/>
  <c r="AK52" i="85"/>
  <c r="AM34" i="85"/>
  <c r="AK84" i="85"/>
  <c r="AM93" i="85"/>
  <c r="AM89" i="85"/>
  <c r="AM91" i="85"/>
  <c r="AM92" i="85"/>
  <c r="AM90" i="85"/>
  <c r="AO47" i="85"/>
  <c r="AK49" i="85"/>
  <c r="AK93" i="85"/>
  <c r="AK89" i="85"/>
  <c r="AK92" i="85"/>
  <c r="AK91" i="85"/>
  <c r="AK90" i="85"/>
  <c r="AP20" i="85"/>
  <c r="AP19" i="85"/>
  <c r="AP22" i="85"/>
  <c r="AP21" i="85"/>
  <c r="AK22" i="85"/>
  <c r="AK20" i="85"/>
  <c r="AK23" i="85"/>
  <c r="AK21" i="85"/>
  <c r="AK19" i="85"/>
  <c r="AP24" i="85"/>
  <c r="AP23" i="85"/>
  <c r="AL18" i="85"/>
  <c r="AL15" i="85"/>
  <c r="AL17" i="85"/>
  <c r="AL16" i="85"/>
  <c r="AN11" i="85"/>
  <c r="AN9" i="85"/>
  <c r="AN12" i="85"/>
  <c r="AN10" i="85"/>
  <c r="AN13" i="85"/>
  <c r="AM16" i="85"/>
  <c r="AM17" i="85"/>
  <c r="AM18" i="85"/>
  <c r="AM14" i="85"/>
  <c r="AM15" i="85"/>
  <c r="AP18" i="85"/>
  <c r="AP16" i="85"/>
  <c r="AP15" i="85"/>
  <c r="AP17" i="85"/>
  <c r="AN6" i="85"/>
  <c r="AN7" i="85"/>
  <c r="AN8" i="85"/>
  <c r="AN5" i="85"/>
  <c r="AN4" i="85"/>
  <c r="N65" i="81"/>
  <c r="O64" i="81" s="1"/>
  <c r="AP6" i="90"/>
  <c r="AO16" i="90"/>
  <c r="AO17" i="90"/>
  <c r="AO18" i="90"/>
  <c r="AO64" i="90"/>
  <c r="AO63" i="90"/>
  <c r="AO57" i="90"/>
  <c r="AO58" i="90"/>
  <c r="AO62" i="90"/>
  <c r="AO56" i="90"/>
  <c r="AO61" i="90"/>
  <c r="AO59" i="90"/>
  <c r="AO60" i="90"/>
  <c r="AO55" i="90"/>
  <c r="AP12" i="90"/>
  <c r="AO23" i="90"/>
  <c r="AO24" i="90"/>
  <c r="AP9" i="90"/>
  <c r="AP14" i="90"/>
  <c r="AO22" i="90"/>
  <c r="AO15" i="90"/>
  <c r="AP15" i="90" s="1"/>
  <c r="AO20" i="90"/>
  <c r="AP7" i="90"/>
  <c r="AO19" i="90"/>
  <c r="AO21" i="90"/>
  <c r="AO87" i="90"/>
  <c r="AO85" i="90"/>
  <c r="AO89" i="90"/>
  <c r="AO88" i="90"/>
  <c r="AO92" i="90"/>
  <c r="AO86" i="90"/>
  <c r="AO91" i="90"/>
  <c r="AO93" i="90"/>
  <c r="AO90" i="90"/>
  <c r="AO84" i="90"/>
  <c r="AO113" i="90"/>
  <c r="AO110" i="90"/>
  <c r="AO112" i="90"/>
  <c r="AO107" i="90"/>
  <c r="AO114" i="90"/>
  <c r="AO108" i="90"/>
  <c r="AO106" i="90"/>
  <c r="AO111" i="90"/>
  <c r="AO109" i="90"/>
  <c r="AO105" i="90"/>
  <c r="AO99" i="90"/>
  <c r="AO104" i="90"/>
  <c r="AO98" i="90"/>
  <c r="AO96" i="90"/>
  <c r="AO97" i="90"/>
  <c r="AO95" i="90"/>
  <c r="AO100" i="90"/>
  <c r="AO103" i="90"/>
  <c r="AO102" i="90"/>
  <c r="AO101" i="90"/>
  <c r="AO94" i="90"/>
  <c r="AO153" i="90"/>
  <c r="AO145" i="90"/>
  <c r="AO150" i="90"/>
  <c r="AO149" i="90"/>
  <c r="AO148" i="90"/>
  <c r="AO146" i="90"/>
  <c r="AO147" i="90"/>
  <c r="AO152" i="90"/>
  <c r="AO151" i="90"/>
  <c r="AO154" i="90"/>
  <c r="AO67" i="90"/>
  <c r="AO83" i="90"/>
  <c r="AO66" i="90"/>
  <c r="AO81" i="90"/>
  <c r="AO73" i="90"/>
  <c r="AO78" i="90"/>
  <c r="AO75" i="90"/>
  <c r="AO72" i="90"/>
  <c r="AO80" i="90"/>
  <c r="AO76" i="90"/>
  <c r="AO82" i="90"/>
  <c r="AO77" i="90"/>
  <c r="AO74" i="90"/>
  <c r="AO71" i="90"/>
  <c r="AO68" i="90"/>
  <c r="AO65" i="90"/>
  <c r="AO70" i="90"/>
  <c r="AO79" i="90"/>
  <c r="AO69" i="90"/>
  <c r="AO32" i="90"/>
  <c r="AO25" i="90"/>
  <c r="AO34" i="90"/>
  <c r="AO33" i="90"/>
  <c r="AO28" i="90"/>
  <c r="AO26" i="90"/>
  <c r="AO29" i="90"/>
  <c r="AO30" i="90"/>
  <c r="AO31" i="90"/>
  <c r="AO27" i="90"/>
  <c r="AO133" i="90"/>
  <c r="AO131" i="90"/>
  <c r="AO132" i="90"/>
  <c r="AO127" i="90"/>
  <c r="AO134" i="90"/>
  <c r="AO128" i="90"/>
  <c r="AO126" i="90"/>
  <c r="AO125" i="90"/>
  <c r="AO130" i="90"/>
  <c r="AO129" i="90"/>
  <c r="AO40" i="90"/>
  <c r="AO35" i="90"/>
  <c r="AO38" i="90"/>
  <c r="AO37" i="90"/>
  <c r="AO36" i="90"/>
  <c r="AO43" i="90"/>
  <c r="AO44" i="90"/>
  <c r="AO39" i="90"/>
  <c r="AO42" i="90"/>
  <c r="AO41" i="90"/>
  <c r="AP13" i="90"/>
  <c r="AP8" i="90"/>
  <c r="AP11" i="90"/>
  <c r="AP10" i="90"/>
  <c r="N15" i="88"/>
  <c r="P15" i="88" s="1"/>
  <c r="S15" i="88" s="1"/>
  <c r="T15" i="88" s="1"/>
  <c r="O30" i="88"/>
  <c r="N8" i="88"/>
  <c r="P8" i="88" s="1"/>
  <c r="N17" i="88"/>
  <c r="P17" i="88" s="1"/>
  <c r="O31" i="88"/>
  <c r="N9" i="88"/>
  <c r="P9" i="88" s="1"/>
  <c r="N12" i="88"/>
  <c r="P12" i="88" s="1"/>
  <c r="N7" i="88"/>
  <c r="P7" i="88" s="1"/>
  <c r="N10" i="88"/>
  <c r="P10" i="88" s="1"/>
  <c r="N13" i="88"/>
  <c r="P13" i="88" s="1"/>
  <c r="N11" i="88"/>
  <c r="P11" i="88" s="1"/>
  <c r="N18" i="88"/>
  <c r="P18" i="88" s="1"/>
  <c r="N14" i="88"/>
  <c r="P14" i="88" s="1"/>
  <c r="N16" i="88"/>
  <c r="P16" i="88" s="1"/>
  <c r="AB37" i="89" l="1"/>
  <c r="AX62" i="89" s="1"/>
  <c r="Y37" i="89"/>
  <c r="AU62" i="89" s="1"/>
  <c r="AA37" i="89"/>
  <c r="AW62" i="89" s="1"/>
  <c r="AF37" i="89"/>
  <c r="BB62" i="89" s="1"/>
  <c r="X37" i="89"/>
  <c r="AT62" i="89" s="1"/>
  <c r="AC37" i="89"/>
  <c r="AY62" i="89" s="1"/>
  <c r="Z37" i="89"/>
  <c r="AV62" i="89" s="1"/>
  <c r="AD37" i="89"/>
  <c r="AZ62" i="89" s="1"/>
  <c r="AE37" i="89"/>
  <c r="BA62" i="89" s="1"/>
  <c r="AP74" i="85"/>
  <c r="AP27" i="85"/>
  <c r="AP42" i="85"/>
  <c r="AP137" i="85"/>
  <c r="AP37" i="85"/>
  <c r="AP46" i="85"/>
  <c r="AP41" i="85"/>
  <c r="AP78" i="85"/>
  <c r="AP151" i="85"/>
  <c r="AP90" i="85"/>
  <c r="AP133" i="85"/>
  <c r="AP67" i="85"/>
  <c r="AP71" i="85"/>
  <c r="AP111" i="85"/>
  <c r="AP51" i="85"/>
  <c r="AP152" i="85"/>
  <c r="AP147" i="85"/>
  <c r="AP84" i="85"/>
  <c r="AP102" i="85"/>
  <c r="AP85" i="85"/>
  <c r="AP94" i="85"/>
  <c r="AP81" i="85"/>
  <c r="AP80" i="85"/>
  <c r="AP122" i="85"/>
  <c r="AP132" i="85"/>
  <c r="AP28" i="85"/>
  <c r="AP118" i="85"/>
  <c r="AP55" i="85"/>
  <c r="AP117" i="85"/>
  <c r="AP121" i="85"/>
  <c r="AP138" i="85"/>
  <c r="AP148" i="85"/>
  <c r="AP95" i="85"/>
  <c r="AP48" i="85"/>
  <c r="AP29" i="85"/>
  <c r="AP77" i="85"/>
  <c r="AP146" i="85"/>
  <c r="AP38" i="85"/>
  <c r="AP58" i="85"/>
  <c r="AP101" i="85"/>
  <c r="AP83" i="85"/>
  <c r="AP136" i="85"/>
  <c r="AP68" i="85"/>
  <c r="AP33" i="85"/>
  <c r="AP61" i="85"/>
  <c r="AP135" i="85"/>
  <c r="AP34" i="85"/>
  <c r="AP25" i="85"/>
  <c r="AP98" i="85"/>
  <c r="AP40" i="85"/>
  <c r="AP66" i="85"/>
  <c r="AP72" i="85"/>
  <c r="AP109" i="85"/>
  <c r="AP139" i="85"/>
  <c r="AP75" i="85"/>
  <c r="AP114" i="85"/>
  <c r="AP144" i="85"/>
  <c r="AP96" i="85"/>
  <c r="AP30" i="85"/>
  <c r="AP43" i="85"/>
  <c r="AP126" i="85"/>
  <c r="AP99" i="85"/>
  <c r="AP145" i="85"/>
  <c r="AP73" i="85"/>
  <c r="AP104" i="85"/>
  <c r="AP44" i="85"/>
  <c r="AP82" i="85"/>
  <c r="AP88" i="85"/>
  <c r="AP125" i="85"/>
  <c r="AP93" i="85"/>
  <c r="AP59" i="85"/>
  <c r="AP130" i="85"/>
  <c r="AP103" i="85"/>
  <c r="AP86" i="85"/>
  <c r="AP92" i="85"/>
  <c r="AP39" i="85"/>
  <c r="AP26" i="85"/>
  <c r="AP110" i="85"/>
  <c r="AP140" i="85"/>
  <c r="AP129" i="85"/>
  <c r="AP89" i="85"/>
  <c r="AP63" i="85"/>
  <c r="AP52" i="85"/>
  <c r="AP141" i="85"/>
  <c r="AP100" i="85"/>
  <c r="AP119" i="85"/>
  <c r="AP64" i="85"/>
  <c r="AP131" i="85"/>
  <c r="AP106" i="85"/>
  <c r="AP62" i="85"/>
  <c r="AP116" i="85"/>
  <c r="AP105" i="85"/>
  <c r="AP87" i="85"/>
  <c r="AP47" i="85"/>
  <c r="AP142" i="85"/>
  <c r="AP115" i="85"/>
  <c r="AP57" i="85"/>
  <c r="AP120" i="85"/>
  <c r="AP32" i="85"/>
  <c r="AP45" i="85"/>
  <c r="AP134" i="85"/>
  <c r="AP107" i="85"/>
  <c r="AP153" i="85"/>
  <c r="AP65" i="85"/>
  <c r="AP112" i="85"/>
  <c r="AP70" i="85"/>
  <c r="AP76" i="85"/>
  <c r="AP35" i="85"/>
  <c r="AP53" i="85"/>
  <c r="AP124" i="85"/>
  <c r="AP113" i="85"/>
  <c r="AP143" i="85"/>
  <c r="AP79" i="85"/>
  <c r="AP36" i="85"/>
  <c r="AP50" i="85"/>
  <c r="AP56" i="85"/>
  <c r="AP150" i="85"/>
  <c r="AP123" i="85"/>
  <c r="AP91" i="85"/>
  <c r="AP49" i="85"/>
  <c r="AP128" i="85"/>
  <c r="AP54" i="85"/>
  <c r="AP60" i="85"/>
  <c r="AP31" i="85"/>
  <c r="AP149" i="85"/>
  <c r="AP69" i="85"/>
  <c r="AP108" i="85"/>
  <c r="AP97" i="85"/>
  <c r="AP127" i="85"/>
  <c r="AL93" i="85"/>
  <c r="AN96" i="85"/>
  <c r="AL68" i="85"/>
  <c r="AL74" i="85"/>
  <c r="AL37" i="85"/>
  <c r="AL26" i="85"/>
  <c r="AL110" i="85"/>
  <c r="AL148" i="85"/>
  <c r="AL115" i="85"/>
  <c r="AL153" i="85"/>
  <c r="AL69" i="85"/>
  <c r="AN127" i="85"/>
  <c r="AN102" i="85"/>
  <c r="AN134" i="85"/>
  <c r="AN82" i="85"/>
  <c r="AN50" i="85"/>
  <c r="AN129" i="85"/>
  <c r="AN104" i="85"/>
  <c r="AN136" i="85"/>
  <c r="AN84" i="85"/>
  <c r="AN52" i="85"/>
  <c r="AN123" i="85"/>
  <c r="AN98" i="85"/>
  <c r="AN130" i="85"/>
  <c r="AN86" i="85"/>
  <c r="AN54" i="85"/>
  <c r="AN125" i="85"/>
  <c r="AN100" i="85"/>
  <c r="AN132" i="85"/>
  <c r="AN80" i="85"/>
  <c r="AN19" i="85"/>
  <c r="AN27" i="85"/>
  <c r="AN26" i="85"/>
  <c r="AN75" i="85"/>
  <c r="AN30" i="85"/>
  <c r="AN38" i="85"/>
  <c r="AN46" i="85"/>
  <c r="AN69" i="85"/>
  <c r="AN55" i="85"/>
  <c r="AN87" i="85"/>
  <c r="AN33" i="85"/>
  <c r="AN41" i="85"/>
  <c r="AN49" i="85"/>
  <c r="AN81" i="85"/>
  <c r="AL36" i="85"/>
  <c r="AL56" i="85"/>
  <c r="AL62" i="85"/>
  <c r="AL111" i="85"/>
  <c r="AL149" i="85"/>
  <c r="AL73" i="85"/>
  <c r="AL55" i="85"/>
  <c r="AL136" i="85"/>
  <c r="AL42" i="85"/>
  <c r="AL80" i="85"/>
  <c r="AL86" i="85"/>
  <c r="AL135" i="85"/>
  <c r="AL83" i="85"/>
  <c r="C9" i="98" s="1"/>
  <c r="AL100" i="85"/>
  <c r="AL122" i="85"/>
  <c r="AL105" i="85"/>
  <c r="AL40" i="85"/>
  <c r="AL72" i="85"/>
  <c r="AL78" i="85"/>
  <c r="AL127" i="85"/>
  <c r="AL91" i="85"/>
  <c r="AL57" i="85"/>
  <c r="AL114" i="85"/>
  <c r="AL152" i="85"/>
  <c r="AL46" i="85"/>
  <c r="AL96" i="85"/>
  <c r="AL29" i="85"/>
  <c r="AL151" i="85"/>
  <c r="AL67" i="85"/>
  <c r="AL116" i="85"/>
  <c r="AL138" i="85"/>
  <c r="AL121" i="85"/>
  <c r="AN103" i="85"/>
  <c r="AN135" i="85"/>
  <c r="AN110" i="85"/>
  <c r="AN142" i="85"/>
  <c r="AN74" i="85"/>
  <c r="AN105" i="85"/>
  <c r="AN137" i="85"/>
  <c r="AN112" i="85"/>
  <c r="AN144" i="85"/>
  <c r="AN76" i="85"/>
  <c r="AN99" i="85"/>
  <c r="AN131" i="85"/>
  <c r="AN106" i="85"/>
  <c r="AN138" i="85"/>
  <c r="AN78" i="85"/>
  <c r="AN101" i="85"/>
  <c r="AN133" i="85"/>
  <c r="AN108" i="85"/>
  <c r="AN140" i="85"/>
  <c r="AN72" i="85"/>
  <c r="AN21" i="85"/>
  <c r="AN20" i="85"/>
  <c r="AN51" i="85"/>
  <c r="AN83" i="85"/>
  <c r="AN32" i="85"/>
  <c r="AN40" i="85"/>
  <c r="AN48" i="85"/>
  <c r="AN77" i="85"/>
  <c r="AN63" i="85"/>
  <c r="AN95" i="85"/>
  <c r="AN35" i="85"/>
  <c r="AN43" i="85"/>
  <c r="AN57" i="85"/>
  <c r="AN89" i="85"/>
  <c r="AL92" i="85"/>
  <c r="AL28" i="85"/>
  <c r="AL43" i="85"/>
  <c r="AL23" i="85"/>
  <c r="AL134" i="85"/>
  <c r="AL117" i="85"/>
  <c r="AL139" i="85"/>
  <c r="AL87" i="85"/>
  <c r="AL104" i="85"/>
  <c r="AL34" i="85"/>
  <c r="AL49" i="85"/>
  <c r="AL54" i="85"/>
  <c r="AL103" i="85"/>
  <c r="AL141" i="85"/>
  <c r="AL81" i="85"/>
  <c r="AL63" i="85"/>
  <c r="AL128" i="85"/>
  <c r="AL32" i="85"/>
  <c r="AL47" i="85"/>
  <c r="AL27" i="85"/>
  <c r="AL150" i="85"/>
  <c r="AL133" i="85"/>
  <c r="AL89" i="85"/>
  <c r="AL71" i="85"/>
  <c r="AL120" i="85"/>
  <c r="AL38" i="85"/>
  <c r="AL64" i="85"/>
  <c r="AL70" i="85"/>
  <c r="AL119" i="85"/>
  <c r="AL97" i="85"/>
  <c r="AL65" i="85"/>
  <c r="AL106" i="85"/>
  <c r="AL144" i="85"/>
  <c r="AN111" i="85"/>
  <c r="AN143" i="85"/>
  <c r="AN118" i="85"/>
  <c r="AN150" i="85"/>
  <c r="AN66" i="85"/>
  <c r="AN113" i="85"/>
  <c r="AN145" i="85"/>
  <c r="AN120" i="85"/>
  <c r="AN152" i="85"/>
  <c r="AN68" i="85"/>
  <c r="AN107" i="85"/>
  <c r="AN139" i="85"/>
  <c r="AN114" i="85"/>
  <c r="AN146" i="85"/>
  <c r="AN70" i="85"/>
  <c r="AN109" i="85"/>
  <c r="AN141" i="85"/>
  <c r="AN116" i="85"/>
  <c r="AN148" i="85"/>
  <c r="AN64" i="85"/>
  <c r="AN23" i="85"/>
  <c r="AN22" i="85"/>
  <c r="AN59" i="85"/>
  <c r="AN91" i="85"/>
  <c r="AN34" i="85"/>
  <c r="AN42" i="85"/>
  <c r="AN53" i="85"/>
  <c r="AN85" i="85"/>
  <c r="AN71" i="85"/>
  <c r="AN29" i="85"/>
  <c r="AN37" i="85"/>
  <c r="AN45" i="85"/>
  <c r="AN65" i="85"/>
  <c r="AN97" i="85"/>
  <c r="AL60" i="85"/>
  <c r="AL66" i="85"/>
  <c r="AL35" i="85"/>
  <c r="AL24" i="85"/>
  <c r="AL102" i="85"/>
  <c r="AL140" i="85"/>
  <c r="AL107" i="85"/>
  <c r="AL145" i="85"/>
  <c r="AL77" i="85"/>
  <c r="AL84" i="85"/>
  <c r="AL90" i="85"/>
  <c r="AL41" i="85"/>
  <c r="AL21" i="85"/>
  <c r="AL126" i="85"/>
  <c r="AL109" i="85"/>
  <c r="AL131" i="85"/>
  <c r="AL95" i="85"/>
  <c r="AL53" i="85"/>
  <c r="C7" i="98" s="1"/>
  <c r="AL76" i="85"/>
  <c r="AL82" i="85"/>
  <c r="AL39" i="85"/>
  <c r="AL19" i="85"/>
  <c r="AL118" i="85"/>
  <c r="AL101" i="85"/>
  <c r="AL123" i="85"/>
  <c r="C12" i="98" s="1"/>
  <c r="AL98" i="85"/>
  <c r="C10" i="98" s="1"/>
  <c r="AL61" i="85"/>
  <c r="AL30" i="85"/>
  <c r="AL45" i="85"/>
  <c r="AL25" i="85"/>
  <c r="AL142" i="85"/>
  <c r="AL125" i="85"/>
  <c r="AL147" i="85"/>
  <c r="AL79" i="85"/>
  <c r="AL112" i="85"/>
  <c r="AN119" i="85"/>
  <c r="AN151" i="85"/>
  <c r="AN126" i="85"/>
  <c r="AN90" i="85"/>
  <c r="AN58" i="85"/>
  <c r="AN121" i="85"/>
  <c r="AN153" i="85"/>
  <c r="AN128" i="85"/>
  <c r="AN92" i="85"/>
  <c r="AN60" i="85"/>
  <c r="AN115" i="85"/>
  <c r="AN147" i="85"/>
  <c r="AN122" i="85"/>
  <c r="AN94" i="85"/>
  <c r="AN62" i="85"/>
  <c r="AN117" i="85"/>
  <c r="AN149" i="85"/>
  <c r="AN124" i="85"/>
  <c r="AN88" i="85"/>
  <c r="AN56" i="85"/>
  <c r="AN25" i="85"/>
  <c r="AN24" i="85"/>
  <c r="AN67" i="85"/>
  <c r="AN28" i="85"/>
  <c r="AN36" i="85"/>
  <c r="AN44" i="85"/>
  <c r="AN61" i="85"/>
  <c r="AN93" i="85"/>
  <c r="AN79" i="85"/>
  <c r="AN31" i="85"/>
  <c r="AN39" i="85"/>
  <c r="AN47" i="85"/>
  <c r="AN73" i="85"/>
  <c r="AL44" i="85"/>
  <c r="AL88" i="85"/>
  <c r="AL94" i="85"/>
  <c r="AL143" i="85"/>
  <c r="C14" i="98" s="1"/>
  <c r="AL75" i="85"/>
  <c r="AL108" i="85"/>
  <c r="AL130" i="85"/>
  <c r="AL113" i="85"/>
  <c r="AL52" i="85"/>
  <c r="AL58" i="85"/>
  <c r="AL33" i="85"/>
  <c r="AL22" i="85"/>
  <c r="AL51" i="85"/>
  <c r="AL132" i="85"/>
  <c r="AL99" i="85"/>
  <c r="AL137" i="85"/>
  <c r="AL85" i="85"/>
  <c r="AL48" i="85"/>
  <c r="AL50" i="85"/>
  <c r="AL31" i="85"/>
  <c r="AL20" i="85"/>
  <c r="AL59" i="85"/>
  <c r="AL124" i="85"/>
  <c r="AL146" i="85"/>
  <c r="AL129" i="85"/>
  <c r="AN18" i="85"/>
  <c r="AN14" i="85"/>
  <c r="AN17" i="85"/>
  <c r="AN16" i="85"/>
  <c r="AN15" i="85"/>
  <c r="T59" i="81"/>
  <c r="T60" i="81"/>
  <c r="T63" i="81"/>
  <c r="AP28" i="90"/>
  <c r="AP93" i="90"/>
  <c r="AP201" i="90"/>
  <c r="AP191" i="90"/>
  <c r="AP148" i="90"/>
  <c r="AP80" i="90"/>
  <c r="AP30" i="90"/>
  <c r="AP17" i="90"/>
  <c r="AP163" i="90"/>
  <c r="AP174" i="90"/>
  <c r="AP133" i="90"/>
  <c r="AP94" i="90"/>
  <c r="AP16" i="90"/>
  <c r="AP128" i="90"/>
  <c r="AP52" i="90"/>
  <c r="AP18" i="90"/>
  <c r="AP106" i="90"/>
  <c r="AP124" i="90"/>
  <c r="AP127" i="90"/>
  <c r="AP143" i="90"/>
  <c r="AP147" i="90"/>
  <c r="AP146" i="90"/>
  <c r="AP74" i="90"/>
  <c r="AP73" i="90"/>
  <c r="AP87" i="90"/>
  <c r="AP41" i="90"/>
  <c r="AP27" i="90"/>
  <c r="AP26" i="90"/>
  <c r="AP20" i="90"/>
  <c r="AP167" i="90"/>
  <c r="AP193" i="90"/>
  <c r="AP196" i="90"/>
  <c r="AP135" i="90"/>
  <c r="AP134" i="90"/>
  <c r="AP151" i="90"/>
  <c r="AP62" i="90"/>
  <c r="AP46" i="90"/>
  <c r="AP25" i="90"/>
  <c r="AP29" i="90"/>
  <c r="AP23" i="90"/>
  <c r="AP24" i="90"/>
  <c r="AP179" i="90"/>
  <c r="AP177" i="90"/>
  <c r="AP186" i="90"/>
  <c r="AP107" i="90"/>
  <c r="AP112" i="90"/>
  <c r="AP145" i="90"/>
  <c r="AP136" i="90"/>
  <c r="AP71" i="90"/>
  <c r="AP66" i="90"/>
  <c r="AP72" i="90"/>
  <c r="AP91" i="90"/>
  <c r="AP31" i="90"/>
  <c r="AP34" i="90"/>
  <c r="AP21" i="90"/>
  <c r="AP19" i="90"/>
  <c r="AP22" i="90"/>
  <c r="AP169" i="90"/>
  <c r="AP161" i="90"/>
  <c r="AP197" i="90"/>
  <c r="AP159" i="90"/>
  <c r="AP120" i="90"/>
  <c r="AP95" i="90"/>
  <c r="AP121" i="90"/>
  <c r="AP139" i="90"/>
  <c r="AP152" i="90"/>
  <c r="AP122" i="90"/>
  <c r="AP131" i="90"/>
  <c r="AP104" i="90"/>
  <c r="AP100" i="90"/>
  <c r="AP118" i="90"/>
  <c r="AP150" i="90"/>
  <c r="AP113" i="90"/>
  <c r="AP98" i="90"/>
  <c r="AP154" i="90"/>
  <c r="AP85" i="90"/>
  <c r="AP84" i="90"/>
  <c r="AP68" i="90"/>
  <c r="AP92" i="90"/>
  <c r="AP86" i="90"/>
  <c r="AP63" i="90"/>
  <c r="AP90" i="90"/>
  <c r="AP89" i="90"/>
  <c r="AP65" i="90"/>
  <c r="AP58" i="90"/>
  <c r="AP43" i="90"/>
  <c r="AP51" i="90"/>
  <c r="AP53" i="90"/>
  <c r="AP44" i="90"/>
  <c r="AP42" i="90"/>
  <c r="AP37" i="90"/>
  <c r="AP36" i="90"/>
  <c r="AP160" i="90"/>
  <c r="AP202" i="90"/>
  <c r="AP183" i="90"/>
  <c r="AP166" i="90"/>
  <c r="AP157" i="90"/>
  <c r="AP190" i="90"/>
  <c r="AP178" i="90"/>
  <c r="AP189" i="90"/>
  <c r="AP172" i="90"/>
  <c r="AP156" i="90"/>
  <c r="AP185" i="90"/>
  <c r="AP203" i="90"/>
  <c r="AP200" i="90"/>
  <c r="AP180" i="90"/>
  <c r="AP129" i="90"/>
  <c r="AP141" i="90"/>
  <c r="AP114" i="90"/>
  <c r="AP117" i="90"/>
  <c r="AP138" i="90"/>
  <c r="AP103" i="90"/>
  <c r="AP96" i="90"/>
  <c r="AP137" i="90"/>
  <c r="AP111" i="90"/>
  <c r="AP142" i="90"/>
  <c r="AP119" i="90"/>
  <c r="AP126" i="90"/>
  <c r="AP123" i="90"/>
  <c r="AP132" i="90"/>
  <c r="AP70" i="90"/>
  <c r="AP81" i="90"/>
  <c r="AP82" i="90"/>
  <c r="AP64" i="90"/>
  <c r="AP79" i="90"/>
  <c r="AP88" i="90"/>
  <c r="AP77" i="90"/>
  <c r="AP78" i="90"/>
  <c r="AP56" i="90"/>
  <c r="AP40" i="90"/>
  <c r="AP50" i="90"/>
  <c r="AP57" i="90"/>
  <c r="AP45" i="90"/>
  <c r="AP49" i="90"/>
  <c r="AP33" i="90"/>
  <c r="AP35" i="90"/>
  <c r="AP198" i="90"/>
  <c r="AP176" i="90"/>
  <c r="AP164" i="90"/>
  <c r="AP195" i="90"/>
  <c r="AP194" i="90"/>
  <c r="AP181" i="90"/>
  <c r="AP158" i="90"/>
  <c r="AP184" i="90"/>
  <c r="AP155" i="90"/>
  <c r="AP187" i="90"/>
  <c r="AP171" i="90"/>
  <c r="AP199" i="90"/>
  <c r="AP109" i="90"/>
  <c r="AP130" i="90"/>
  <c r="AP116" i="90"/>
  <c r="AP99" i="90"/>
  <c r="AP110" i="90"/>
  <c r="AP97" i="90"/>
  <c r="AP144" i="90"/>
  <c r="AP102" i="90"/>
  <c r="AP149" i="90"/>
  <c r="AP101" i="90"/>
  <c r="AP153" i="90"/>
  <c r="AP105" i="90"/>
  <c r="AP125" i="90"/>
  <c r="AP140" i="90"/>
  <c r="AP108" i="90"/>
  <c r="AP69" i="90"/>
  <c r="AP83" i="90"/>
  <c r="AP75" i="90"/>
  <c r="AP115" i="90"/>
  <c r="AP59" i="90"/>
  <c r="AP67" i="90"/>
  <c r="AP61" i="90"/>
  <c r="AP76" i="90"/>
  <c r="AP60" i="90"/>
  <c r="AP54" i="90"/>
  <c r="AP47" i="90"/>
  <c r="AP38" i="90"/>
  <c r="AP48" i="90"/>
  <c r="AP32" i="90"/>
  <c r="AP39" i="90"/>
  <c r="AP55" i="90"/>
  <c r="AP182" i="90"/>
  <c r="AP165" i="90"/>
  <c r="AP168" i="90"/>
  <c r="AP192" i="90"/>
  <c r="AP175" i="90"/>
  <c r="AP162" i="90"/>
  <c r="AP173" i="90"/>
  <c r="AP204" i="90"/>
  <c r="AP188" i="90"/>
  <c r="AP170" i="90"/>
  <c r="T57" i="81"/>
  <c r="T66" i="81"/>
  <c r="T58" i="81"/>
  <c r="T62" i="81"/>
  <c r="T61" i="81"/>
  <c r="T65" i="81"/>
  <c r="T64" i="81"/>
  <c r="S16" i="88"/>
  <c r="T16" i="88" s="1"/>
  <c r="S18" i="88"/>
  <c r="T18" i="88" s="1"/>
  <c r="C29" i="88"/>
  <c r="S13" i="88"/>
  <c r="T13" i="88" s="1"/>
  <c r="S9" i="88"/>
  <c r="T9" i="88" s="1"/>
  <c r="S17" i="88"/>
  <c r="T17" i="88" s="1"/>
  <c r="S8" i="88"/>
  <c r="T8" i="88" s="1"/>
  <c r="S11" i="88"/>
  <c r="T11" i="88" s="1"/>
  <c r="S10" i="88"/>
  <c r="T10" i="88" s="1"/>
  <c r="S12" i="88"/>
  <c r="T12" i="88" s="1"/>
  <c r="N10" i="98" l="1"/>
  <c r="P10" i="98"/>
  <c r="Q10" i="98"/>
  <c r="O10" i="98"/>
  <c r="P12" i="98"/>
  <c r="N12" i="98"/>
  <c r="O12" i="98"/>
  <c r="Q12" i="98"/>
  <c r="N14" i="98"/>
  <c r="O14" i="98"/>
  <c r="P14" i="98"/>
  <c r="Q14" i="98"/>
  <c r="P7" i="98"/>
  <c r="N7" i="98"/>
  <c r="O7" i="98"/>
  <c r="Q7" i="98"/>
  <c r="N9" i="98"/>
  <c r="O9" i="98"/>
  <c r="P9" i="98"/>
  <c r="Q9" i="98"/>
  <c r="C13" i="98"/>
  <c r="AY76" i="89"/>
  <c r="AY94" i="89"/>
  <c r="AY103" i="89"/>
  <c r="AY115" i="89"/>
  <c r="AY67" i="89"/>
  <c r="AY70" i="89"/>
  <c r="AY82" i="89"/>
  <c r="AY109" i="89"/>
  <c r="AY65" i="89"/>
  <c r="AY69" i="89"/>
  <c r="AY72" i="89"/>
  <c r="AY75" i="89"/>
  <c r="AY78" i="89"/>
  <c r="AY81" i="89"/>
  <c r="AY84" i="89"/>
  <c r="AY87" i="89"/>
  <c r="AY90" i="89"/>
  <c r="AY93" i="89"/>
  <c r="AY96" i="89"/>
  <c r="AY99" i="89"/>
  <c r="AY102" i="89"/>
  <c r="AY105" i="89"/>
  <c r="AY108" i="89"/>
  <c r="AY111" i="89"/>
  <c r="AY114" i="89"/>
  <c r="AY100" i="89"/>
  <c r="AY88" i="89"/>
  <c r="AY91" i="89"/>
  <c r="AY112" i="89"/>
  <c r="AY66" i="89"/>
  <c r="AY106" i="89"/>
  <c r="AY71" i="89"/>
  <c r="AY74" i="89"/>
  <c r="AY77" i="89"/>
  <c r="AY80" i="89"/>
  <c r="AY83" i="89"/>
  <c r="AY86" i="89"/>
  <c r="AY89" i="89"/>
  <c r="AY92" i="89"/>
  <c r="AY95" i="89"/>
  <c r="AY98" i="89"/>
  <c r="AY101" i="89"/>
  <c r="AY104" i="89"/>
  <c r="AY107" i="89"/>
  <c r="AY110" i="89"/>
  <c r="AY113" i="89"/>
  <c r="AY116" i="89"/>
  <c r="AY73" i="89"/>
  <c r="AY79" i="89"/>
  <c r="AY85" i="89"/>
  <c r="AY97" i="89"/>
  <c r="AY68" i="89"/>
  <c r="AT67" i="89"/>
  <c r="BG67" i="89" s="1"/>
  <c r="AT72" i="89"/>
  <c r="AT75" i="89"/>
  <c r="AT78" i="89"/>
  <c r="AT81" i="89"/>
  <c r="AT84" i="89"/>
  <c r="AT87" i="89"/>
  <c r="AT90" i="89"/>
  <c r="AT93" i="89"/>
  <c r="AT96" i="89"/>
  <c r="AT99" i="89"/>
  <c r="AT102" i="89"/>
  <c r="AT105" i="89"/>
  <c r="AT108" i="89"/>
  <c r="AT111" i="89"/>
  <c r="AT114" i="89"/>
  <c r="AT68" i="89"/>
  <c r="BG68" i="89" s="1"/>
  <c r="AT69" i="89"/>
  <c r="BG69" i="89" s="1"/>
  <c r="AT65" i="89"/>
  <c r="BG65" i="89" s="1"/>
  <c r="AT71" i="89"/>
  <c r="AT74" i="89"/>
  <c r="AT77" i="89"/>
  <c r="AT80" i="89"/>
  <c r="AT83" i="89"/>
  <c r="AT86" i="89"/>
  <c r="AT89" i="89"/>
  <c r="AT92" i="89"/>
  <c r="AT95" i="89"/>
  <c r="AT98" i="89"/>
  <c r="AT101" i="89"/>
  <c r="AT104" i="89"/>
  <c r="AT107" i="89"/>
  <c r="AT110" i="89"/>
  <c r="AT113" i="89"/>
  <c r="AT116" i="89"/>
  <c r="AT66" i="89"/>
  <c r="BG66" i="89" s="1"/>
  <c r="AT70" i="89"/>
  <c r="AT73" i="89"/>
  <c r="AT76" i="89"/>
  <c r="AT79" i="89"/>
  <c r="AT82" i="89"/>
  <c r="AT85" i="89"/>
  <c r="AT88" i="89"/>
  <c r="AT91" i="89"/>
  <c r="AT94" i="89"/>
  <c r="AT97" i="89"/>
  <c r="AT100" i="89"/>
  <c r="AT103" i="89"/>
  <c r="AT106" i="89"/>
  <c r="AT109" i="89"/>
  <c r="AT112" i="89"/>
  <c r="AT115" i="89"/>
  <c r="C15" i="98"/>
  <c r="BB83" i="89"/>
  <c r="BB89" i="89"/>
  <c r="BB101" i="89"/>
  <c r="BB113" i="89"/>
  <c r="BB70" i="89"/>
  <c r="BB73" i="89"/>
  <c r="BB76" i="89"/>
  <c r="BB79" i="89"/>
  <c r="BB82" i="89"/>
  <c r="BB85" i="89"/>
  <c r="BB88" i="89"/>
  <c r="BB91" i="89"/>
  <c r="BB94" i="89"/>
  <c r="BB97" i="89"/>
  <c r="BB100" i="89"/>
  <c r="BB103" i="89"/>
  <c r="BB106" i="89"/>
  <c r="BB109" i="89"/>
  <c r="BB112" i="89"/>
  <c r="BB115" i="89"/>
  <c r="BB77" i="89"/>
  <c r="BB110" i="89"/>
  <c r="BB80" i="89"/>
  <c r="BB92" i="89"/>
  <c r="BB104" i="89"/>
  <c r="BB67" i="89"/>
  <c r="BB71" i="89"/>
  <c r="BB86" i="89"/>
  <c r="BB98" i="89"/>
  <c r="BB107" i="89"/>
  <c r="BB65" i="89"/>
  <c r="BB68" i="89"/>
  <c r="BB69" i="89"/>
  <c r="BB72" i="89"/>
  <c r="BB75" i="89"/>
  <c r="BB78" i="89"/>
  <c r="BB81" i="89"/>
  <c r="BB84" i="89"/>
  <c r="BB87" i="89"/>
  <c r="BB90" i="89"/>
  <c r="BB93" i="89"/>
  <c r="BB96" i="89"/>
  <c r="BB99" i="89"/>
  <c r="BB102" i="89"/>
  <c r="BB105" i="89"/>
  <c r="BB108" i="89"/>
  <c r="BB111" i="89"/>
  <c r="BB114" i="89"/>
  <c r="BB74" i="89"/>
  <c r="BB95" i="89"/>
  <c r="BB116" i="89"/>
  <c r="BB66" i="89"/>
  <c r="AW65" i="89"/>
  <c r="AW67" i="89"/>
  <c r="AW69" i="89"/>
  <c r="AW72" i="89"/>
  <c r="AW75" i="89"/>
  <c r="AW78" i="89"/>
  <c r="AW81" i="89"/>
  <c r="AW84" i="89"/>
  <c r="AW87" i="89"/>
  <c r="BG87" i="89" s="1"/>
  <c r="AW90" i="89"/>
  <c r="BG90" i="89" s="1"/>
  <c r="AW93" i="89"/>
  <c r="BG93" i="89" s="1"/>
  <c r="AW96" i="89"/>
  <c r="BI96" i="89" s="1"/>
  <c r="AW99" i="89"/>
  <c r="BI99" i="89" s="1"/>
  <c r="AW102" i="89"/>
  <c r="AW105" i="89"/>
  <c r="AW108" i="89"/>
  <c r="AW111" i="89"/>
  <c r="AW114" i="89"/>
  <c r="AW66" i="89"/>
  <c r="AW71" i="89"/>
  <c r="AW74" i="89"/>
  <c r="AW77" i="89"/>
  <c r="AW80" i="89"/>
  <c r="AW83" i="89"/>
  <c r="AW86" i="89"/>
  <c r="AW89" i="89"/>
  <c r="BG89" i="89" s="1"/>
  <c r="AW92" i="89"/>
  <c r="BG92" i="89" s="1"/>
  <c r="AW95" i="89"/>
  <c r="BG95" i="89" s="1"/>
  <c r="AW98" i="89"/>
  <c r="BI98" i="89" s="1"/>
  <c r="AW101" i="89"/>
  <c r="BI101" i="89" s="1"/>
  <c r="AW104" i="89"/>
  <c r="AW107" i="89"/>
  <c r="AW110" i="89"/>
  <c r="AW113" i="89"/>
  <c r="AW116" i="89"/>
  <c r="AW68" i="89"/>
  <c r="AW70" i="89"/>
  <c r="AW73" i="89"/>
  <c r="AW76" i="89"/>
  <c r="AW79" i="89"/>
  <c r="AW82" i="89"/>
  <c r="AW85" i="89"/>
  <c r="AW88" i="89"/>
  <c r="BG88" i="89" s="1"/>
  <c r="AW91" i="89"/>
  <c r="BG91" i="89" s="1"/>
  <c r="AW94" i="89"/>
  <c r="BG94" i="89" s="1"/>
  <c r="AW97" i="89"/>
  <c r="BI97" i="89" s="1"/>
  <c r="AW100" i="89"/>
  <c r="BI100" i="89" s="1"/>
  <c r="AW103" i="89"/>
  <c r="AW106" i="89"/>
  <c r="AW109" i="89"/>
  <c r="AW112" i="89"/>
  <c r="AW115" i="89"/>
  <c r="AU71" i="89"/>
  <c r="BG71" i="89" s="1"/>
  <c r="AU83" i="89"/>
  <c r="AU95" i="89"/>
  <c r="AU107" i="89"/>
  <c r="AU70" i="89"/>
  <c r="BG70" i="89" s="1"/>
  <c r="AU72" i="89"/>
  <c r="BG72" i="89" s="1"/>
  <c r="AU84" i="89"/>
  <c r="AU96" i="89"/>
  <c r="AU108" i="89"/>
  <c r="AU69" i="89"/>
  <c r="AU65" i="89"/>
  <c r="AU73" i="89"/>
  <c r="BG73" i="89" s="1"/>
  <c r="AU85" i="89"/>
  <c r="AU97" i="89"/>
  <c r="AU109" i="89"/>
  <c r="AU74" i="89"/>
  <c r="BG74" i="89" s="1"/>
  <c r="AU86" i="89"/>
  <c r="AU98" i="89"/>
  <c r="AU110" i="89"/>
  <c r="AU105" i="89"/>
  <c r="AU75" i="89"/>
  <c r="BG75" i="89" s="1"/>
  <c r="AU87" i="89"/>
  <c r="AU99" i="89"/>
  <c r="AU111" i="89"/>
  <c r="AU76" i="89"/>
  <c r="BG76" i="89" s="1"/>
  <c r="AU88" i="89"/>
  <c r="AU100" i="89"/>
  <c r="AU112" i="89"/>
  <c r="AU77" i="89"/>
  <c r="BG77" i="89" s="1"/>
  <c r="AU89" i="89"/>
  <c r="AU101" i="89"/>
  <c r="AU113" i="89"/>
  <c r="AU66" i="89"/>
  <c r="AU78" i="89"/>
  <c r="AU90" i="89"/>
  <c r="AU102" i="89"/>
  <c r="AU114" i="89"/>
  <c r="AU93" i="89"/>
  <c r="AU82" i="89"/>
  <c r="AU106" i="89"/>
  <c r="AU67" i="89"/>
  <c r="AU79" i="89"/>
  <c r="AU91" i="89"/>
  <c r="AU103" i="89"/>
  <c r="AU115" i="89"/>
  <c r="AU81" i="89"/>
  <c r="AU94" i="89"/>
  <c r="AU68" i="89"/>
  <c r="AU80" i="89"/>
  <c r="AU92" i="89"/>
  <c r="AU104" i="89"/>
  <c r="AU116" i="89"/>
  <c r="AX67" i="89"/>
  <c r="AX103" i="89"/>
  <c r="BI103" i="89" s="1"/>
  <c r="AX65" i="89"/>
  <c r="AX79" i="89"/>
  <c r="AX69" i="89"/>
  <c r="AX72" i="89"/>
  <c r="AX75" i="89"/>
  <c r="AX78" i="89"/>
  <c r="AX81" i="89"/>
  <c r="AX84" i="89"/>
  <c r="AX87" i="89"/>
  <c r="AX90" i="89"/>
  <c r="AX93" i="89"/>
  <c r="AX96" i="89"/>
  <c r="AX99" i="89"/>
  <c r="AX102" i="89"/>
  <c r="BI102" i="89" s="1"/>
  <c r="AX105" i="89"/>
  <c r="BI105" i="89" s="1"/>
  <c r="AX108" i="89"/>
  <c r="BI108" i="89" s="1"/>
  <c r="AX111" i="89"/>
  <c r="BI111" i="89" s="1"/>
  <c r="AX114" i="89"/>
  <c r="BI114" i="89" s="1"/>
  <c r="AX88" i="89"/>
  <c r="AX100" i="89"/>
  <c r="AX70" i="89"/>
  <c r="AX85" i="89"/>
  <c r="AX115" i="89"/>
  <c r="BI115" i="89" s="1"/>
  <c r="AX66" i="89"/>
  <c r="AX76" i="89"/>
  <c r="AX91" i="89"/>
  <c r="AX106" i="89"/>
  <c r="BI106" i="89" s="1"/>
  <c r="AX71" i="89"/>
  <c r="AX74" i="89"/>
  <c r="AX77" i="89"/>
  <c r="AX80" i="89"/>
  <c r="AX83" i="89"/>
  <c r="AX86" i="89"/>
  <c r="AX89" i="89"/>
  <c r="AX92" i="89"/>
  <c r="AX95" i="89"/>
  <c r="AX98" i="89"/>
  <c r="AX101" i="89"/>
  <c r="AX104" i="89"/>
  <c r="BI104" i="89" s="1"/>
  <c r="AX107" i="89"/>
  <c r="BI107" i="89" s="1"/>
  <c r="AX110" i="89"/>
  <c r="BI110" i="89" s="1"/>
  <c r="AX113" i="89"/>
  <c r="BI113" i="89" s="1"/>
  <c r="AX116" i="89"/>
  <c r="BI116" i="89" s="1"/>
  <c r="AX68" i="89"/>
  <c r="AX109" i="89"/>
  <c r="BI109" i="89" s="1"/>
  <c r="AX82" i="89"/>
  <c r="AX97" i="89"/>
  <c r="AX73" i="89"/>
  <c r="AX94" i="89"/>
  <c r="AX112" i="89"/>
  <c r="BI112" i="89" s="1"/>
  <c r="C8" i="98"/>
  <c r="BA70" i="89"/>
  <c r="BA73" i="89"/>
  <c r="BA76" i="89"/>
  <c r="BA79" i="89"/>
  <c r="BA82" i="89"/>
  <c r="BA85" i="89"/>
  <c r="BA88" i="89"/>
  <c r="BA91" i="89"/>
  <c r="BA94" i="89"/>
  <c r="BA97" i="89"/>
  <c r="BA100" i="89"/>
  <c r="BA103" i="89"/>
  <c r="BA106" i="89"/>
  <c r="BA109" i="89"/>
  <c r="BA112" i="89"/>
  <c r="BA115" i="89"/>
  <c r="BA68" i="89"/>
  <c r="BA67" i="89"/>
  <c r="BA65" i="89"/>
  <c r="BA69" i="89"/>
  <c r="BA72" i="89"/>
  <c r="BA75" i="89"/>
  <c r="BA78" i="89"/>
  <c r="BA81" i="89"/>
  <c r="BA84" i="89"/>
  <c r="BA87" i="89"/>
  <c r="BA90" i="89"/>
  <c r="BA93" i="89"/>
  <c r="BA96" i="89"/>
  <c r="BA99" i="89"/>
  <c r="BA102" i="89"/>
  <c r="BA105" i="89"/>
  <c r="BA108" i="89"/>
  <c r="BA111" i="89"/>
  <c r="BA114" i="89"/>
  <c r="BA66" i="89"/>
  <c r="BA71" i="89"/>
  <c r="BA74" i="89"/>
  <c r="BA77" i="89"/>
  <c r="BA80" i="89"/>
  <c r="BA83" i="89"/>
  <c r="BA86" i="89"/>
  <c r="BA89" i="89"/>
  <c r="BA92" i="89"/>
  <c r="BA95" i="89"/>
  <c r="BA98" i="89"/>
  <c r="BA101" i="89"/>
  <c r="BA104" i="89"/>
  <c r="BA107" i="89"/>
  <c r="BA110" i="89"/>
  <c r="BA113" i="89"/>
  <c r="BA116" i="89"/>
  <c r="AZ70" i="89"/>
  <c r="AZ73" i="89"/>
  <c r="AZ76" i="89"/>
  <c r="AZ79" i="89"/>
  <c r="AZ82" i="89"/>
  <c r="AZ85" i="89"/>
  <c r="AZ88" i="89"/>
  <c r="AZ91" i="89"/>
  <c r="AZ94" i="89"/>
  <c r="AZ97" i="89"/>
  <c r="AZ100" i="89"/>
  <c r="AZ103" i="89"/>
  <c r="AZ106" i="89"/>
  <c r="AZ109" i="89"/>
  <c r="AZ112" i="89"/>
  <c r="AZ115" i="89"/>
  <c r="AZ67" i="89"/>
  <c r="AZ65" i="89"/>
  <c r="AZ69" i="89"/>
  <c r="AZ72" i="89"/>
  <c r="AZ75" i="89"/>
  <c r="AZ78" i="89"/>
  <c r="AZ81" i="89"/>
  <c r="AZ84" i="89"/>
  <c r="AZ87" i="89"/>
  <c r="AZ90" i="89"/>
  <c r="AZ93" i="89"/>
  <c r="AZ96" i="89"/>
  <c r="AZ99" i="89"/>
  <c r="AZ102" i="89"/>
  <c r="AZ105" i="89"/>
  <c r="AZ108" i="89"/>
  <c r="AZ111" i="89"/>
  <c r="AZ114" i="89"/>
  <c r="AZ66" i="89"/>
  <c r="AZ71" i="89"/>
  <c r="AZ74" i="89"/>
  <c r="AZ77" i="89"/>
  <c r="AZ80" i="89"/>
  <c r="AZ83" i="89"/>
  <c r="AZ86" i="89"/>
  <c r="AZ89" i="89"/>
  <c r="AZ92" i="89"/>
  <c r="AZ95" i="89"/>
  <c r="AZ98" i="89"/>
  <c r="AZ101" i="89"/>
  <c r="AZ104" i="89"/>
  <c r="AZ107" i="89"/>
  <c r="AZ110" i="89"/>
  <c r="AZ113" i="89"/>
  <c r="AZ116" i="89"/>
  <c r="AZ68" i="89"/>
  <c r="C11" i="98"/>
  <c r="AV75" i="89"/>
  <c r="AV87" i="89"/>
  <c r="AV99" i="89"/>
  <c r="AV111" i="89"/>
  <c r="AV76" i="89"/>
  <c r="AV88" i="89"/>
  <c r="AV100" i="89"/>
  <c r="AV112" i="89"/>
  <c r="AV110" i="89"/>
  <c r="AV77" i="89"/>
  <c r="AV89" i="89"/>
  <c r="AV101" i="89"/>
  <c r="AV113" i="89"/>
  <c r="AV85" i="89"/>
  <c r="AV66" i="89"/>
  <c r="AV78" i="89"/>
  <c r="BG78" i="89" s="1"/>
  <c r="AV90" i="89"/>
  <c r="AV102" i="89"/>
  <c r="AV114" i="89"/>
  <c r="AV109" i="89"/>
  <c r="AV67" i="89"/>
  <c r="AV79" i="89"/>
  <c r="BG79" i="89" s="1"/>
  <c r="AV91" i="89"/>
  <c r="AV103" i="89"/>
  <c r="AV115" i="89"/>
  <c r="AV97" i="89"/>
  <c r="AV68" i="89"/>
  <c r="AV80" i="89"/>
  <c r="BG80" i="89" s="1"/>
  <c r="AV92" i="89"/>
  <c r="AV104" i="89"/>
  <c r="AV116" i="89"/>
  <c r="AV73" i="89"/>
  <c r="AV86" i="89"/>
  <c r="BG86" i="89" s="1"/>
  <c r="AV69" i="89"/>
  <c r="AV81" i="89"/>
  <c r="BG81" i="89" s="1"/>
  <c r="AV93" i="89"/>
  <c r="AV105" i="89"/>
  <c r="AV65" i="89"/>
  <c r="AV98" i="89"/>
  <c r="AV70" i="89"/>
  <c r="AV82" i="89"/>
  <c r="BG82" i="89" s="1"/>
  <c r="AV94" i="89"/>
  <c r="AV106" i="89"/>
  <c r="AV71" i="89"/>
  <c r="AV83" i="89"/>
  <c r="BG83" i="89" s="1"/>
  <c r="AV95" i="89"/>
  <c r="AV107" i="89"/>
  <c r="AV72" i="89"/>
  <c r="AV84" i="89"/>
  <c r="BG84" i="89" s="1"/>
  <c r="AV96" i="89"/>
  <c r="AV108" i="89"/>
  <c r="AV74" i="89"/>
  <c r="BW7" i="85"/>
  <c r="AY38" i="85"/>
  <c r="AZ38" i="85" s="1"/>
  <c r="BA38" i="85" s="1"/>
  <c r="AY17" i="85"/>
  <c r="AZ17" i="85" s="1"/>
  <c r="BA17" i="85" s="1"/>
  <c r="AY27" i="85"/>
  <c r="AZ27" i="85" s="1"/>
  <c r="BA27" i="85" s="1"/>
  <c r="AY60" i="85"/>
  <c r="AZ60" i="85" s="1"/>
  <c r="BA60" i="85" s="1"/>
  <c r="BW47" i="85"/>
  <c r="AY12" i="85"/>
  <c r="AZ12" i="85" s="1"/>
  <c r="BA12" i="85" s="1"/>
  <c r="BW57" i="85"/>
  <c r="BW10" i="85"/>
  <c r="BW21" i="85"/>
  <c r="AY5" i="85"/>
  <c r="AZ5" i="85" s="1"/>
  <c r="BA5" i="85" s="1"/>
  <c r="AY4" i="85"/>
  <c r="AZ4" i="85" s="1"/>
  <c r="BA4" i="85" s="1"/>
  <c r="BW42" i="85"/>
  <c r="BW26" i="85"/>
  <c r="BW34" i="85"/>
  <c r="BW8" i="85"/>
  <c r="BW48" i="85"/>
  <c r="AY6" i="85"/>
  <c r="AZ6" i="85" s="1"/>
  <c r="BA6" i="85" s="1"/>
  <c r="AY8" i="85"/>
  <c r="AZ8" i="85" s="1"/>
  <c r="BA8" i="85" s="1"/>
  <c r="AY22" i="85"/>
  <c r="AZ22" i="85" s="1"/>
  <c r="BA22" i="85" s="1"/>
  <c r="AY33" i="85"/>
  <c r="AZ33" i="85" s="1"/>
  <c r="BA33" i="85" s="1"/>
  <c r="AY28" i="85"/>
  <c r="AZ28" i="85" s="1"/>
  <c r="BA28" i="85" s="1"/>
  <c r="AY43" i="85"/>
  <c r="AZ43" i="85" s="1"/>
  <c r="BA43" i="85" s="1"/>
  <c r="AY54" i="85"/>
  <c r="AZ54" i="85" s="1"/>
  <c r="BA54" i="85" s="1"/>
  <c r="BW30" i="85"/>
  <c r="BW16" i="85"/>
  <c r="BW59" i="85"/>
  <c r="BW61" i="85"/>
  <c r="BW11" i="85"/>
  <c r="BW23" i="85"/>
  <c r="BW37" i="85"/>
  <c r="BW63" i="85"/>
  <c r="BW22" i="85"/>
  <c r="AY11" i="85"/>
  <c r="AZ11" i="85" s="1"/>
  <c r="BA11" i="85" s="1"/>
  <c r="BW5" i="85"/>
  <c r="AY49" i="85"/>
  <c r="AZ49" i="85" s="1"/>
  <c r="BA49" i="85" s="1"/>
  <c r="AY44" i="85"/>
  <c r="AZ44" i="85" s="1"/>
  <c r="BA44" i="85" s="1"/>
  <c r="AY59" i="85"/>
  <c r="AZ59" i="85" s="1"/>
  <c r="BA59" i="85" s="1"/>
  <c r="AY7" i="85"/>
  <c r="AZ7" i="85" s="1"/>
  <c r="BA7" i="85" s="1"/>
  <c r="BW17" i="85"/>
  <c r="BW32" i="85"/>
  <c r="BW12" i="85"/>
  <c r="BW38" i="85"/>
  <c r="AY45" i="85"/>
  <c r="AZ45" i="85" s="1"/>
  <c r="BA45" i="85" s="1"/>
  <c r="AY23" i="85"/>
  <c r="AZ23" i="85" s="1"/>
  <c r="BA23" i="85" s="1"/>
  <c r="AY50" i="85"/>
  <c r="AZ50" i="85" s="1"/>
  <c r="BA50" i="85" s="1"/>
  <c r="AY57" i="85"/>
  <c r="AZ57" i="85" s="1"/>
  <c r="BA57" i="85" s="1"/>
  <c r="AY41" i="85"/>
  <c r="AZ41" i="85" s="1"/>
  <c r="BA41" i="85" s="1"/>
  <c r="AY25" i="85"/>
  <c r="AZ25" i="85" s="1"/>
  <c r="BA25" i="85" s="1"/>
  <c r="AY9" i="85"/>
  <c r="AZ9" i="85" s="1"/>
  <c r="BA9" i="85" s="1"/>
  <c r="AY52" i="85"/>
  <c r="AZ52" i="85" s="1"/>
  <c r="BA52" i="85" s="1"/>
  <c r="AY36" i="85"/>
  <c r="AZ36" i="85" s="1"/>
  <c r="BA36" i="85" s="1"/>
  <c r="AY20" i="85"/>
  <c r="AZ20" i="85" s="1"/>
  <c r="BA20" i="85" s="1"/>
  <c r="AY63" i="85"/>
  <c r="AZ63" i="85" s="1"/>
  <c r="BA63" i="85" s="1"/>
  <c r="AY51" i="85"/>
  <c r="AZ51" i="85" s="1"/>
  <c r="BA51" i="85" s="1"/>
  <c r="AY35" i="85"/>
  <c r="AZ35" i="85" s="1"/>
  <c r="BA35" i="85" s="1"/>
  <c r="AY19" i="85"/>
  <c r="AZ19" i="85" s="1"/>
  <c r="BA19" i="85" s="1"/>
  <c r="AY62" i="85"/>
  <c r="AZ62" i="85" s="1"/>
  <c r="BA62" i="85" s="1"/>
  <c r="AY46" i="85"/>
  <c r="AZ46" i="85" s="1"/>
  <c r="BA46" i="85" s="1"/>
  <c r="AY30" i="85"/>
  <c r="AZ30" i="85" s="1"/>
  <c r="BA30" i="85" s="1"/>
  <c r="AY14" i="85"/>
  <c r="AZ14" i="85" s="1"/>
  <c r="BA14" i="85" s="1"/>
  <c r="BW9" i="85"/>
  <c r="BW15" i="85"/>
  <c r="BW4" i="85"/>
  <c r="BW46" i="85"/>
  <c r="BW6" i="85"/>
  <c r="BW29" i="85"/>
  <c r="BW24" i="85"/>
  <c r="BW31" i="85"/>
  <c r="BW36" i="85"/>
  <c r="BW53" i="85"/>
  <c r="BW20" i="85"/>
  <c r="BW39" i="85"/>
  <c r="BW44" i="85"/>
  <c r="BW56" i="85"/>
  <c r="AY61" i="85"/>
  <c r="AZ61" i="85" s="1"/>
  <c r="BA61" i="85" s="1"/>
  <c r="AY29" i="85"/>
  <c r="AZ29" i="85" s="1"/>
  <c r="BA29" i="85" s="1"/>
  <c r="AY13" i="85"/>
  <c r="AZ13" i="85" s="1"/>
  <c r="BA13" i="85" s="1"/>
  <c r="AY56" i="85"/>
  <c r="AZ56" i="85" s="1"/>
  <c r="BA56" i="85" s="1"/>
  <c r="AY40" i="85"/>
  <c r="AZ40" i="85" s="1"/>
  <c r="BA40" i="85" s="1"/>
  <c r="AY24" i="85"/>
  <c r="AZ24" i="85" s="1"/>
  <c r="BA24" i="85" s="1"/>
  <c r="AY55" i="85"/>
  <c r="AZ55" i="85" s="1"/>
  <c r="BA55" i="85" s="1"/>
  <c r="AY39" i="85"/>
  <c r="AZ39" i="85" s="1"/>
  <c r="BA39" i="85" s="1"/>
  <c r="AY34" i="85"/>
  <c r="AZ34" i="85" s="1"/>
  <c r="BA34" i="85" s="1"/>
  <c r="AY18" i="85"/>
  <c r="AZ18" i="85" s="1"/>
  <c r="BA18" i="85" s="1"/>
  <c r="BW49" i="85"/>
  <c r="BW60" i="85"/>
  <c r="BW58" i="85"/>
  <c r="BW51" i="85"/>
  <c r="BW18" i="85"/>
  <c r="BW14" i="85"/>
  <c r="BW27" i="85"/>
  <c r="BW35" i="85"/>
  <c r="BW40" i="85"/>
  <c r="BW62" i="85"/>
  <c r="BW43" i="85"/>
  <c r="BW55" i="85"/>
  <c r="AY53" i="85"/>
  <c r="AZ53" i="85" s="1"/>
  <c r="BA53" i="85" s="1"/>
  <c r="AY37" i="85"/>
  <c r="AZ37" i="85" s="1"/>
  <c r="BA37" i="85" s="1"/>
  <c r="AY21" i="85"/>
  <c r="AZ21" i="85" s="1"/>
  <c r="BA21" i="85" s="1"/>
  <c r="AY48" i="85"/>
  <c r="AZ48" i="85" s="1"/>
  <c r="BA48" i="85" s="1"/>
  <c r="AY32" i="85"/>
  <c r="AZ32" i="85" s="1"/>
  <c r="BA32" i="85" s="1"/>
  <c r="AY16" i="85"/>
  <c r="AZ16" i="85" s="1"/>
  <c r="BA16" i="85" s="1"/>
  <c r="AY47" i="85"/>
  <c r="AZ47" i="85" s="1"/>
  <c r="BA47" i="85" s="1"/>
  <c r="AY31" i="85"/>
  <c r="AZ31" i="85" s="1"/>
  <c r="BA31" i="85" s="1"/>
  <c r="AY15" i="85"/>
  <c r="AZ15" i="85" s="1"/>
  <c r="BA15" i="85" s="1"/>
  <c r="AY58" i="85"/>
  <c r="AZ58" i="85" s="1"/>
  <c r="BA58" i="85" s="1"/>
  <c r="AY42" i="85"/>
  <c r="AZ42" i="85" s="1"/>
  <c r="BA42" i="85" s="1"/>
  <c r="AY26" i="85"/>
  <c r="AZ26" i="85" s="1"/>
  <c r="BA26" i="85" s="1"/>
  <c r="AY10" i="85"/>
  <c r="AZ10" i="85" s="1"/>
  <c r="BA10" i="85" s="1"/>
  <c r="BW13" i="85"/>
  <c r="BW19" i="85"/>
  <c r="BW28" i="85"/>
  <c r="BW50" i="85"/>
  <c r="BW52" i="85"/>
  <c r="BW25" i="85"/>
  <c r="BW33" i="85"/>
  <c r="BW54" i="85"/>
  <c r="BW41" i="85"/>
  <c r="BW45" i="85"/>
  <c r="BR84" i="85"/>
  <c r="BR73" i="85"/>
  <c r="BR71" i="85"/>
  <c r="BR70" i="85"/>
  <c r="BR68" i="85"/>
  <c r="BR59" i="85"/>
  <c r="BR58" i="85"/>
  <c r="BR51" i="85"/>
  <c r="BR50" i="85"/>
  <c r="BR46" i="85"/>
  <c r="BR18" i="85"/>
  <c r="BR17" i="85"/>
  <c r="BR16" i="85"/>
  <c r="BR15" i="85"/>
  <c r="BR9" i="85"/>
  <c r="BR8" i="85"/>
  <c r="BR83" i="85"/>
  <c r="BR82" i="85"/>
  <c r="BR80" i="85"/>
  <c r="BR69" i="85"/>
  <c r="BR67" i="85"/>
  <c r="BR66" i="85"/>
  <c r="BR64" i="85"/>
  <c r="BR57" i="85"/>
  <c r="BR56" i="85"/>
  <c r="BR49" i="85"/>
  <c r="BR48" i="85"/>
  <c r="BR47" i="85"/>
  <c r="BR45" i="85"/>
  <c r="BR44" i="85"/>
  <c r="BR42" i="85"/>
  <c r="BR22" i="85"/>
  <c r="BR21" i="85"/>
  <c r="BR20" i="85"/>
  <c r="BR19" i="85"/>
  <c r="BR76" i="85"/>
  <c r="BR75" i="85"/>
  <c r="BR63" i="85"/>
  <c r="BR54" i="85"/>
  <c r="BR43" i="85"/>
  <c r="BR41" i="85"/>
  <c r="BR39" i="85"/>
  <c r="BR37" i="85"/>
  <c r="BR25" i="85"/>
  <c r="BR23" i="85"/>
  <c r="BR81" i="85"/>
  <c r="BR61" i="85"/>
  <c r="BR52" i="85"/>
  <c r="BR35" i="85"/>
  <c r="BR33" i="85"/>
  <c r="BR31" i="85"/>
  <c r="BR29" i="85"/>
  <c r="BR27" i="85"/>
  <c r="BR14" i="85"/>
  <c r="BR12" i="85"/>
  <c r="BR10" i="85"/>
  <c r="BR7" i="85"/>
  <c r="BR6" i="85"/>
  <c r="BR79" i="85"/>
  <c r="BR65" i="85"/>
  <c r="BR62" i="85"/>
  <c r="BR55" i="85"/>
  <c r="BR40" i="85"/>
  <c r="BR36" i="85"/>
  <c r="BR24" i="85"/>
  <c r="BR4" i="85"/>
  <c r="BR77" i="85"/>
  <c r="BR72" i="85"/>
  <c r="BR32" i="85"/>
  <c r="BR28" i="85"/>
  <c r="BR11" i="85"/>
  <c r="BR78" i="85"/>
  <c r="BR74" i="85"/>
  <c r="BR38" i="85"/>
  <c r="BR34" i="85"/>
  <c r="BR26" i="85"/>
  <c r="BR5" i="85"/>
  <c r="BR60" i="85"/>
  <c r="BR53" i="85"/>
  <c r="BR30" i="85"/>
  <c r="BR13" i="85"/>
  <c r="BM111" i="85"/>
  <c r="BM105" i="85"/>
  <c r="BM104" i="85"/>
  <c r="BM97" i="85"/>
  <c r="BM96" i="85"/>
  <c r="BM89" i="85"/>
  <c r="BM88" i="85"/>
  <c r="BM79" i="85"/>
  <c r="BM78" i="85"/>
  <c r="BM77" i="85"/>
  <c r="BM76" i="85"/>
  <c r="BM62" i="85"/>
  <c r="BM61" i="85"/>
  <c r="BM54" i="85"/>
  <c r="BM53" i="85"/>
  <c r="BM38" i="85"/>
  <c r="BM36" i="85"/>
  <c r="BM35" i="85"/>
  <c r="BM34" i="85"/>
  <c r="BM33" i="85"/>
  <c r="BM32" i="85"/>
  <c r="BM31" i="85"/>
  <c r="BM29" i="85"/>
  <c r="BM28" i="85"/>
  <c r="BM27" i="85"/>
  <c r="BM26" i="85"/>
  <c r="BM13" i="85"/>
  <c r="BM12" i="85"/>
  <c r="BM11" i="85"/>
  <c r="BM107" i="85"/>
  <c r="BM106" i="85"/>
  <c r="BM99" i="85"/>
  <c r="BM98" i="85"/>
  <c r="BM91" i="85"/>
  <c r="BM90" i="85"/>
  <c r="BM75" i="85"/>
  <c r="BM74" i="85"/>
  <c r="BM73" i="85"/>
  <c r="BM72" i="85"/>
  <c r="BM60" i="85"/>
  <c r="BM59" i="85"/>
  <c r="BM52" i="85"/>
  <c r="BM51" i="85"/>
  <c r="BM30" i="85"/>
  <c r="BM17" i="85"/>
  <c r="BM16" i="85"/>
  <c r="BM15" i="85"/>
  <c r="BM14" i="85"/>
  <c r="BM10" i="85"/>
  <c r="BM9" i="85"/>
  <c r="BM108" i="85"/>
  <c r="BM103" i="85"/>
  <c r="BM102" i="85"/>
  <c r="BM92" i="85"/>
  <c r="BM87" i="85"/>
  <c r="BM86" i="85"/>
  <c r="BM83" i="85"/>
  <c r="BM65" i="85"/>
  <c r="BM58" i="85"/>
  <c r="BM49" i="85"/>
  <c r="BM47" i="85"/>
  <c r="BM45" i="85"/>
  <c r="BM21" i="85"/>
  <c r="BM19" i="85"/>
  <c r="BM4" i="85"/>
  <c r="BM110" i="85"/>
  <c r="BM109" i="85"/>
  <c r="BM93" i="85"/>
  <c r="BM84" i="85"/>
  <c r="BM80" i="85"/>
  <c r="BM71" i="85"/>
  <c r="BM69" i="85"/>
  <c r="BM66" i="85"/>
  <c r="BM63" i="85"/>
  <c r="BM56" i="85"/>
  <c r="BM43" i="85"/>
  <c r="BM41" i="85"/>
  <c r="BM39" i="85"/>
  <c r="BM37" i="85"/>
  <c r="BM25" i="85"/>
  <c r="BM23" i="85"/>
  <c r="BM100" i="85"/>
  <c r="BM101" i="85"/>
  <c r="BM70" i="85"/>
  <c r="BM48" i="85"/>
  <c r="BM20" i="85"/>
  <c r="BM8" i="85"/>
  <c r="BM94" i="85"/>
  <c r="BM85" i="85"/>
  <c r="BM81" i="85"/>
  <c r="BM67" i="85"/>
  <c r="BM55" i="85"/>
  <c r="BM44" i="85"/>
  <c r="BM40" i="85"/>
  <c r="BM24" i="85"/>
  <c r="BM6" i="85"/>
  <c r="BM95" i="85"/>
  <c r="BM57" i="85"/>
  <c r="BM50" i="85"/>
  <c r="BM18" i="85"/>
  <c r="BM7" i="85"/>
  <c r="BM82" i="85"/>
  <c r="BM68" i="85"/>
  <c r="BM64" i="85"/>
  <c r="BM46" i="85"/>
  <c r="BM42" i="85"/>
  <c r="BM22" i="85"/>
  <c r="BM5" i="85"/>
  <c r="AV7" i="85"/>
  <c r="AW7" i="85" s="1"/>
  <c r="AX7" i="85" s="1"/>
  <c r="AV11" i="85"/>
  <c r="AW11" i="85" s="1"/>
  <c r="AX11" i="85" s="1"/>
  <c r="AV15" i="85"/>
  <c r="AW15" i="85" s="1"/>
  <c r="AX15" i="85" s="1"/>
  <c r="AV19" i="85"/>
  <c r="AW19" i="85" s="1"/>
  <c r="AX19" i="85" s="1"/>
  <c r="AV84" i="85"/>
  <c r="AW84" i="85" s="1"/>
  <c r="AX84" i="85" s="1"/>
  <c r="AV8" i="85"/>
  <c r="AW8" i="85" s="1"/>
  <c r="AX8" i="85" s="1"/>
  <c r="AV12" i="85"/>
  <c r="AW12" i="85" s="1"/>
  <c r="AX12" i="85" s="1"/>
  <c r="AV16" i="85"/>
  <c r="AW16" i="85" s="1"/>
  <c r="AX16" i="85" s="1"/>
  <c r="AV20" i="85"/>
  <c r="AW20" i="85" s="1"/>
  <c r="AX20" i="85" s="1"/>
  <c r="AV24" i="85"/>
  <c r="AW24" i="85" s="1"/>
  <c r="AX24" i="85" s="1"/>
  <c r="AV5" i="85"/>
  <c r="AW5" i="85" s="1"/>
  <c r="AX5" i="85" s="1"/>
  <c r="AV9" i="85"/>
  <c r="AW9" i="85" s="1"/>
  <c r="AX9" i="85" s="1"/>
  <c r="AV13" i="85"/>
  <c r="AW13" i="85" s="1"/>
  <c r="AX13" i="85" s="1"/>
  <c r="AV17" i="85"/>
  <c r="AW17" i="85" s="1"/>
  <c r="AX17" i="85" s="1"/>
  <c r="AV21" i="85"/>
  <c r="AW21" i="85" s="1"/>
  <c r="AX21" i="85" s="1"/>
  <c r="AV25" i="85"/>
  <c r="AW25" i="85" s="1"/>
  <c r="AX25" i="85" s="1"/>
  <c r="AV29" i="85"/>
  <c r="AW29" i="85" s="1"/>
  <c r="AX29" i="85" s="1"/>
  <c r="AV6" i="85"/>
  <c r="AW6" i="85" s="1"/>
  <c r="AX6" i="85" s="1"/>
  <c r="AV10" i="85"/>
  <c r="AW10" i="85" s="1"/>
  <c r="AX10" i="85" s="1"/>
  <c r="AV14" i="85"/>
  <c r="AW14" i="85" s="1"/>
  <c r="AX14" i="85" s="1"/>
  <c r="AV18" i="85"/>
  <c r="AW18" i="85" s="1"/>
  <c r="AX18" i="85" s="1"/>
  <c r="AV22" i="85"/>
  <c r="AW22" i="85" s="1"/>
  <c r="AX22" i="85" s="1"/>
  <c r="AV26" i="85"/>
  <c r="AW26" i="85" s="1"/>
  <c r="AX26" i="85" s="1"/>
  <c r="AV30" i="85"/>
  <c r="AW30" i="85" s="1"/>
  <c r="AX30" i="85" s="1"/>
  <c r="AV34" i="85"/>
  <c r="AW34" i="85" s="1"/>
  <c r="AX34" i="85" s="1"/>
  <c r="AV38" i="85"/>
  <c r="AW38" i="85" s="1"/>
  <c r="AX38" i="85" s="1"/>
  <c r="AV42" i="85"/>
  <c r="AW42" i="85" s="1"/>
  <c r="AX42" i="85" s="1"/>
  <c r="AV46" i="85"/>
  <c r="AW46" i="85" s="1"/>
  <c r="AX46" i="85" s="1"/>
  <c r="AV50" i="85"/>
  <c r="AW50" i="85" s="1"/>
  <c r="AX50" i="85" s="1"/>
  <c r="AV54" i="85"/>
  <c r="AW54" i="85" s="1"/>
  <c r="AX54" i="85" s="1"/>
  <c r="AV58" i="85"/>
  <c r="AW58" i="85" s="1"/>
  <c r="AX58" i="85" s="1"/>
  <c r="AV62" i="85"/>
  <c r="AW62" i="85" s="1"/>
  <c r="AX62" i="85" s="1"/>
  <c r="AV66" i="85"/>
  <c r="AW66" i="85" s="1"/>
  <c r="AX66" i="85" s="1"/>
  <c r="AV70" i="85"/>
  <c r="AW70" i="85" s="1"/>
  <c r="AX70" i="85" s="1"/>
  <c r="AV74" i="85"/>
  <c r="AW74" i="85" s="1"/>
  <c r="AX74" i="85" s="1"/>
  <c r="AV78" i="85"/>
  <c r="AW78" i="85" s="1"/>
  <c r="AX78" i="85" s="1"/>
  <c r="AV82" i="85"/>
  <c r="AW82" i="85" s="1"/>
  <c r="AX82" i="85" s="1"/>
  <c r="AV23" i="85"/>
  <c r="AW23" i="85" s="1"/>
  <c r="AX23" i="85" s="1"/>
  <c r="AV31" i="85"/>
  <c r="AW31" i="85" s="1"/>
  <c r="AX31" i="85" s="1"/>
  <c r="AV35" i="85"/>
  <c r="AW35" i="85" s="1"/>
  <c r="AX35" i="85" s="1"/>
  <c r="AV39" i="85"/>
  <c r="AW39" i="85" s="1"/>
  <c r="AX39" i="85" s="1"/>
  <c r="AV43" i="85"/>
  <c r="AW43" i="85" s="1"/>
  <c r="AX43" i="85" s="1"/>
  <c r="AV47" i="85"/>
  <c r="AW47" i="85" s="1"/>
  <c r="AX47" i="85" s="1"/>
  <c r="AV51" i="85"/>
  <c r="AW51" i="85" s="1"/>
  <c r="AX51" i="85" s="1"/>
  <c r="AV55" i="85"/>
  <c r="AW55" i="85" s="1"/>
  <c r="AX55" i="85" s="1"/>
  <c r="AV59" i="85"/>
  <c r="AW59" i="85" s="1"/>
  <c r="AX59" i="85" s="1"/>
  <c r="AV63" i="85"/>
  <c r="AW63" i="85" s="1"/>
  <c r="AX63" i="85" s="1"/>
  <c r="AV67" i="85"/>
  <c r="AW67" i="85" s="1"/>
  <c r="AX67" i="85" s="1"/>
  <c r="AV71" i="85"/>
  <c r="AW71" i="85" s="1"/>
  <c r="AX71" i="85" s="1"/>
  <c r="AV75" i="85"/>
  <c r="AW75" i="85" s="1"/>
  <c r="AX75" i="85" s="1"/>
  <c r="AV79" i="85"/>
  <c r="AW79" i="85" s="1"/>
  <c r="AX79" i="85" s="1"/>
  <c r="AV83" i="85"/>
  <c r="AW83" i="85" s="1"/>
  <c r="AX83" i="85" s="1"/>
  <c r="AV27" i="85"/>
  <c r="AW27" i="85" s="1"/>
  <c r="AX27" i="85" s="1"/>
  <c r="AV32" i="85"/>
  <c r="AW32" i="85" s="1"/>
  <c r="AX32" i="85" s="1"/>
  <c r="AV36" i="85"/>
  <c r="AW36" i="85" s="1"/>
  <c r="AX36" i="85" s="1"/>
  <c r="AV40" i="85"/>
  <c r="AW40" i="85" s="1"/>
  <c r="AX40" i="85" s="1"/>
  <c r="AV44" i="85"/>
  <c r="AW44" i="85" s="1"/>
  <c r="AX44" i="85" s="1"/>
  <c r="AV48" i="85"/>
  <c r="AW48" i="85" s="1"/>
  <c r="AX48" i="85" s="1"/>
  <c r="AV52" i="85"/>
  <c r="AW52" i="85" s="1"/>
  <c r="AX52" i="85" s="1"/>
  <c r="AV56" i="85"/>
  <c r="AW56" i="85" s="1"/>
  <c r="AX56" i="85" s="1"/>
  <c r="AV60" i="85"/>
  <c r="AW60" i="85" s="1"/>
  <c r="AX60" i="85" s="1"/>
  <c r="AV64" i="85"/>
  <c r="AW64" i="85" s="1"/>
  <c r="AX64" i="85" s="1"/>
  <c r="AV68" i="85"/>
  <c r="AW68" i="85" s="1"/>
  <c r="AX68" i="85" s="1"/>
  <c r="AV72" i="85"/>
  <c r="AW72" i="85" s="1"/>
  <c r="AX72" i="85" s="1"/>
  <c r="AV76" i="85"/>
  <c r="AW76" i="85" s="1"/>
  <c r="AX76" i="85" s="1"/>
  <c r="AV80" i="85"/>
  <c r="AW80" i="85" s="1"/>
  <c r="AX80" i="85" s="1"/>
  <c r="AV4" i="85"/>
  <c r="AW4" i="85" s="1"/>
  <c r="AX4" i="85" s="1"/>
  <c r="AV28" i="85"/>
  <c r="AW28" i="85" s="1"/>
  <c r="AX28" i="85" s="1"/>
  <c r="AV33" i="85"/>
  <c r="AW33" i="85" s="1"/>
  <c r="AX33" i="85" s="1"/>
  <c r="AV37" i="85"/>
  <c r="AW37" i="85" s="1"/>
  <c r="AX37" i="85" s="1"/>
  <c r="AV41" i="85"/>
  <c r="AW41" i="85" s="1"/>
  <c r="AX41" i="85" s="1"/>
  <c r="AV45" i="85"/>
  <c r="AW45" i="85" s="1"/>
  <c r="AX45" i="85" s="1"/>
  <c r="AV49" i="85"/>
  <c r="AW49" i="85" s="1"/>
  <c r="AX49" i="85" s="1"/>
  <c r="AV53" i="85"/>
  <c r="AW53" i="85" s="1"/>
  <c r="AX53" i="85" s="1"/>
  <c r="AV57" i="85"/>
  <c r="AW57" i="85" s="1"/>
  <c r="AX57" i="85" s="1"/>
  <c r="AV61" i="85"/>
  <c r="AW61" i="85" s="1"/>
  <c r="AX61" i="85" s="1"/>
  <c r="AV65" i="85"/>
  <c r="AW65" i="85" s="1"/>
  <c r="AX65" i="85" s="1"/>
  <c r="AV69" i="85"/>
  <c r="AW69" i="85" s="1"/>
  <c r="AX69" i="85" s="1"/>
  <c r="AV73" i="85"/>
  <c r="AW73" i="85" s="1"/>
  <c r="AX73" i="85" s="1"/>
  <c r="AV77" i="85"/>
  <c r="AW77" i="85" s="1"/>
  <c r="AX77" i="85" s="1"/>
  <c r="AV81" i="85"/>
  <c r="AW81" i="85" s="1"/>
  <c r="AX81" i="85" s="1"/>
  <c r="AS111" i="85"/>
  <c r="AT111" i="85" s="1"/>
  <c r="AU111" i="85" s="1"/>
  <c r="AS6" i="85"/>
  <c r="AT6" i="85" s="1"/>
  <c r="AU6" i="85" s="1"/>
  <c r="AS10" i="85"/>
  <c r="AT10" i="85" s="1"/>
  <c r="AU10" i="85" s="1"/>
  <c r="AS14" i="85"/>
  <c r="AT14" i="85" s="1"/>
  <c r="AU14" i="85" s="1"/>
  <c r="AS18" i="85"/>
  <c r="AT18" i="85" s="1"/>
  <c r="AU18" i="85" s="1"/>
  <c r="AS22" i="85"/>
  <c r="AT22" i="85" s="1"/>
  <c r="AU22" i="85" s="1"/>
  <c r="AS26" i="85"/>
  <c r="AT26" i="85" s="1"/>
  <c r="AU26" i="85" s="1"/>
  <c r="AS30" i="85"/>
  <c r="AT30" i="85" s="1"/>
  <c r="AU30" i="85" s="1"/>
  <c r="AS34" i="85"/>
  <c r="AT34" i="85" s="1"/>
  <c r="AU34" i="85" s="1"/>
  <c r="AS38" i="85"/>
  <c r="AT38" i="85" s="1"/>
  <c r="AU38" i="85" s="1"/>
  <c r="AS42" i="85"/>
  <c r="AT42" i="85" s="1"/>
  <c r="AU42" i="85" s="1"/>
  <c r="AS46" i="85"/>
  <c r="AT46" i="85" s="1"/>
  <c r="AU46" i="85" s="1"/>
  <c r="AS50" i="85"/>
  <c r="AT50" i="85" s="1"/>
  <c r="AU50" i="85" s="1"/>
  <c r="AS54" i="85"/>
  <c r="AT54" i="85" s="1"/>
  <c r="AU54" i="85" s="1"/>
  <c r="AS58" i="85"/>
  <c r="AT58" i="85" s="1"/>
  <c r="AU58" i="85" s="1"/>
  <c r="AS62" i="85"/>
  <c r="AT62" i="85" s="1"/>
  <c r="AU62" i="85" s="1"/>
  <c r="AS66" i="85"/>
  <c r="AT66" i="85" s="1"/>
  <c r="AU66" i="85" s="1"/>
  <c r="AS70" i="85"/>
  <c r="AT70" i="85" s="1"/>
  <c r="AU70" i="85" s="1"/>
  <c r="AS74" i="85"/>
  <c r="AT74" i="85" s="1"/>
  <c r="AU74" i="85" s="1"/>
  <c r="AS78" i="85"/>
  <c r="AT78" i="85" s="1"/>
  <c r="AU78" i="85" s="1"/>
  <c r="AS82" i="85"/>
  <c r="AT82" i="85" s="1"/>
  <c r="AU82" i="85" s="1"/>
  <c r="AS86" i="85"/>
  <c r="AT86" i="85" s="1"/>
  <c r="AU86" i="85" s="1"/>
  <c r="AS90" i="85"/>
  <c r="AT90" i="85" s="1"/>
  <c r="AU90" i="85" s="1"/>
  <c r="AS94" i="85"/>
  <c r="AT94" i="85" s="1"/>
  <c r="AU94" i="85" s="1"/>
  <c r="AS98" i="85"/>
  <c r="AT98" i="85" s="1"/>
  <c r="AU98" i="85" s="1"/>
  <c r="AS102" i="85"/>
  <c r="AT102" i="85" s="1"/>
  <c r="AU102" i="85" s="1"/>
  <c r="AS106" i="85"/>
  <c r="AT106" i="85" s="1"/>
  <c r="AU106" i="85" s="1"/>
  <c r="AS110" i="85"/>
  <c r="AT110" i="85" s="1"/>
  <c r="AU110" i="85" s="1"/>
  <c r="AS7" i="85"/>
  <c r="AT7" i="85" s="1"/>
  <c r="AU7" i="85" s="1"/>
  <c r="AS11" i="85"/>
  <c r="AT11" i="85" s="1"/>
  <c r="AU11" i="85" s="1"/>
  <c r="AS15" i="85"/>
  <c r="AT15" i="85" s="1"/>
  <c r="AU15" i="85" s="1"/>
  <c r="AS19" i="85"/>
  <c r="AT19" i="85" s="1"/>
  <c r="AU19" i="85" s="1"/>
  <c r="AS23" i="85"/>
  <c r="AT23" i="85" s="1"/>
  <c r="AU23" i="85" s="1"/>
  <c r="AS27" i="85"/>
  <c r="AT27" i="85" s="1"/>
  <c r="AU27" i="85" s="1"/>
  <c r="AS31" i="85"/>
  <c r="AT31" i="85" s="1"/>
  <c r="AU31" i="85" s="1"/>
  <c r="AS35" i="85"/>
  <c r="AT35" i="85" s="1"/>
  <c r="AU35" i="85" s="1"/>
  <c r="AS39" i="85"/>
  <c r="AT39" i="85" s="1"/>
  <c r="AU39" i="85" s="1"/>
  <c r="AS43" i="85"/>
  <c r="AT43" i="85" s="1"/>
  <c r="AU43" i="85" s="1"/>
  <c r="AS47" i="85"/>
  <c r="AT47" i="85" s="1"/>
  <c r="AU47" i="85" s="1"/>
  <c r="AS51" i="85"/>
  <c r="AT51" i="85" s="1"/>
  <c r="AU51" i="85" s="1"/>
  <c r="AS55" i="85"/>
  <c r="AT55" i="85" s="1"/>
  <c r="AU55" i="85" s="1"/>
  <c r="AS59" i="85"/>
  <c r="AT59" i="85" s="1"/>
  <c r="AU59" i="85" s="1"/>
  <c r="AS63" i="85"/>
  <c r="AT63" i="85" s="1"/>
  <c r="AU63" i="85" s="1"/>
  <c r="AS67" i="85"/>
  <c r="AT67" i="85" s="1"/>
  <c r="AU67" i="85" s="1"/>
  <c r="AS71" i="85"/>
  <c r="AT71" i="85" s="1"/>
  <c r="AU71" i="85" s="1"/>
  <c r="AS75" i="85"/>
  <c r="AT75" i="85" s="1"/>
  <c r="AU75" i="85" s="1"/>
  <c r="AS79" i="85"/>
  <c r="AT79" i="85" s="1"/>
  <c r="AU79" i="85" s="1"/>
  <c r="AS83" i="85"/>
  <c r="AT83" i="85" s="1"/>
  <c r="AU83" i="85" s="1"/>
  <c r="AS87" i="85"/>
  <c r="AT87" i="85" s="1"/>
  <c r="AU87" i="85" s="1"/>
  <c r="AS91" i="85"/>
  <c r="AT91" i="85" s="1"/>
  <c r="AU91" i="85" s="1"/>
  <c r="AS95" i="85"/>
  <c r="AT95" i="85" s="1"/>
  <c r="AU95" i="85" s="1"/>
  <c r="AS99" i="85"/>
  <c r="AT99" i="85" s="1"/>
  <c r="AU99" i="85" s="1"/>
  <c r="AS103" i="85"/>
  <c r="AT103" i="85" s="1"/>
  <c r="AU103" i="85" s="1"/>
  <c r="AS107" i="85"/>
  <c r="AT107" i="85" s="1"/>
  <c r="AU107" i="85" s="1"/>
  <c r="AS4" i="85"/>
  <c r="AT4" i="85" s="1"/>
  <c r="AU4" i="85" s="1"/>
  <c r="AS8" i="85"/>
  <c r="AT8" i="85" s="1"/>
  <c r="AU8" i="85" s="1"/>
  <c r="AS12" i="85"/>
  <c r="AT12" i="85" s="1"/>
  <c r="AU12" i="85" s="1"/>
  <c r="AS16" i="85"/>
  <c r="AT16" i="85" s="1"/>
  <c r="AU16" i="85" s="1"/>
  <c r="AS20" i="85"/>
  <c r="AT20" i="85" s="1"/>
  <c r="AU20" i="85" s="1"/>
  <c r="AS24" i="85"/>
  <c r="AT24" i="85" s="1"/>
  <c r="AU24" i="85" s="1"/>
  <c r="AS28" i="85"/>
  <c r="AT28" i="85" s="1"/>
  <c r="AU28" i="85" s="1"/>
  <c r="AS32" i="85"/>
  <c r="AT32" i="85" s="1"/>
  <c r="AU32" i="85" s="1"/>
  <c r="AS36" i="85"/>
  <c r="AT36" i="85" s="1"/>
  <c r="AU36" i="85" s="1"/>
  <c r="AS40" i="85"/>
  <c r="AT40" i="85" s="1"/>
  <c r="AU40" i="85" s="1"/>
  <c r="AS44" i="85"/>
  <c r="AT44" i="85" s="1"/>
  <c r="AU44" i="85" s="1"/>
  <c r="AS48" i="85"/>
  <c r="AT48" i="85" s="1"/>
  <c r="AU48" i="85" s="1"/>
  <c r="AS52" i="85"/>
  <c r="AT52" i="85" s="1"/>
  <c r="AU52" i="85" s="1"/>
  <c r="AS56" i="85"/>
  <c r="AT56" i="85" s="1"/>
  <c r="AU56" i="85" s="1"/>
  <c r="AS60" i="85"/>
  <c r="AT60" i="85" s="1"/>
  <c r="AU60" i="85" s="1"/>
  <c r="AS64" i="85"/>
  <c r="AT64" i="85" s="1"/>
  <c r="AU64" i="85" s="1"/>
  <c r="AS68" i="85"/>
  <c r="AT68" i="85" s="1"/>
  <c r="AU68" i="85" s="1"/>
  <c r="AS72" i="85"/>
  <c r="AT72" i="85" s="1"/>
  <c r="AU72" i="85" s="1"/>
  <c r="AS76" i="85"/>
  <c r="AT76" i="85" s="1"/>
  <c r="AU76" i="85" s="1"/>
  <c r="AS80" i="85"/>
  <c r="AT80" i="85" s="1"/>
  <c r="AU80" i="85" s="1"/>
  <c r="AS84" i="85"/>
  <c r="AT84" i="85" s="1"/>
  <c r="AU84" i="85" s="1"/>
  <c r="AS88" i="85"/>
  <c r="AT88" i="85" s="1"/>
  <c r="AU88" i="85" s="1"/>
  <c r="AS92" i="85"/>
  <c r="AT92" i="85" s="1"/>
  <c r="AU92" i="85" s="1"/>
  <c r="AS96" i="85"/>
  <c r="AT96" i="85" s="1"/>
  <c r="AU96" i="85" s="1"/>
  <c r="AS100" i="85"/>
  <c r="AT100" i="85" s="1"/>
  <c r="AU100" i="85" s="1"/>
  <c r="AS104" i="85"/>
  <c r="AT104" i="85" s="1"/>
  <c r="AU104" i="85" s="1"/>
  <c r="AS108" i="85"/>
  <c r="AT108" i="85" s="1"/>
  <c r="AU108" i="85" s="1"/>
  <c r="AS5" i="85"/>
  <c r="AT5" i="85" s="1"/>
  <c r="AU5" i="85" s="1"/>
  <c r="AS9" i="85"/>
  <c r="AT9" i="85" s="1"/>
  <c r="AU9" i="85" s="1"/>
  <c r="AS13" i="85"/>
  <c r="AT13" i="85" s="1"/>
  <c r="AU13" i="85" s="1"/>
  <c r="AS17" i="85"/>
  <c r="AT17" i="85" s="1"/>
  <c r="AU17" i="85" s="1"/>
  <c r="AS21" i="85"/>
  <c r="AT21" i="85" s="1"/>
  <c r="AU21" i="85" s="1"/>
  <c r="AS25" i="85"/>
  <c r="AT25" i="85" s="1"/>
  <c r="AU25" i="85" s="1"/>
  <c r="AS29" i="85"/>
  <c r="AT29" i="85" s="1"/>
  <c r="AU29" i="85" s="1"/>
  <c r="AS33" i="85"/>
  <c r="AT33" i="85" s="1"/>
  <c r="AU33" i="85" s="1"/>
  <c r="AS37" i="85"/>
  <c r="AT37" i="85" s="1"/>
  <c r="AU37" i="85" s="1"/>
  <c r="AS41" i="85"/>
  <c r="AT41" i="85" s="1"/>
  <c r="AU41" i="85" s="1"/>
  <c r="AS45" i="85"/>
  <c r="AT45" i="85" s="1"/>
  <c r="AU45" i="85" s="1"/>
  <c r="AS49" i="85"/>
  <c r="AT49" i="85" s="1"/>
  <c r="AU49" i="85" s="1"/>
  <c r="AS53" i="85"/>
  <c r="AT53" i="85" s="1"/>
  <c r="AU53" i="85" s="1"/>
  <c r="AS57" i="85"/>
  <c r="AT57" i="85" s="1"/>
  <c r="AU57" i="85" s="1"/>
  <c r="AS61" i="85"/>
  <c r="AT61" i="85" s="1"/>
  <c r="AU61" i="85" s="1"/>
  <c r="AS65" i="85"/>
  <c r="AT65" i="85" s="1"/>
  <c r="AU65" i="85" s="1"/>
  <c r="AS69" i="85"/>
  <c r="AT69" i="85" s="1"/>
  <c r="AU69" i="85" s="1"/>
  <c r="AS73" i="85"/>
  <c r="AT73" i="85" s="1"/>
  <c r="AU73" i="85" s="1"/>
  <c r="AS77" i="85"/>
  <c r="AT77" i="85" s="1"/>
  <c r="AU77" i="85" s="1"/>
  <c r="AS81" i="85"/>
  <c r="AT81" i="85" s="1"/>
  <c r="AU81" i="85" s="1"/>
  <c r="AS85" i="85"/>
  <c r="AT85" i="85" s="1"/>
  <c r="AU85" i="85" s="1"/>
  <c r="AS89" i="85"/>
  <c r="AT89" i="85" s="1"/>
  <c r="AU89" i="85" s="1"/>
  <c r="AS93" i="85"/>
  <c r="AT93" i="85" s="1"/>
  <c r="AU93" i="85" s="1"/>
  <c r="AS97" i="85"/>
  <c r="AT97" i="85" s="1"/>
  <c r="AU97" i="85" s="1"/>
  <c r="AS101" i="85"/>
  <c r="AT101" i="85" s="1"/>
  <c r="AU101" i="85" s="1"/>
  <c r="AS105" i="85"/>
  <c r="AT105" i="85" s="1"/>
  <c r="AU105" i="85" s="1"/>
  <c r="AS109" i="85"/>
  <c r="AT109" i="85" s="1"/>
  <c r="AU109" i="85" s="1"/>
  <c r="S474" i="90"/>
  <c r="S390" i="90"/>
  <c r="S306" i="90"/>
  <c r="S453" i="90"/>
  <c r="S432" i="90"/>
  <c r="S369" i="90"/>
  <c r="S348" i="90"/>
  <c r="S285" i="90"/>
  <c r="S243" i="90"/>
  <c r="S159" i="90"/>
  <c r="S75" i="90"/>
  <c r="S264" i="90"/>
  <c r="S222" i="90"/>
  <c r="S54" i="90"/>
  <c r="S201" i="90"/>
  <c r="S180" i="90"/>
  <c r="S96" i="90"/>
  <c r="S138" i="90"/>
  <c r="S495" i="90"/>
  <c r="S411" i="90"/>
  <c r="S327" i="90"/>
  <c r="S117" i="90"/>
  <c r="S456" i="90"/>
  <c r="S372" i="90"/>
  <c r="S288" i="90"/>
  <c r="S225" i="90"/>
  <c r="S141" i="90"/>
  <c r="S498" i="90"/>
  <c r="S414" i="90"/>
  <c r="S330" i="90"/>
  <c r="S246" i="90"/>
  <c r="S435" i="90"/>
  <c r="S351" i="90"/>
  <c r="S183" i="90"/>
  <c r="S99" i="90"/>
  <c r="S57" i="90"/>
  <c r="S309" i="90"/>
  <c r="S204" i="90"/>
  <c r="S267" i="90"/>
  <c r="S477" i="90"/>
  <c r="S393" i="90"/>
  <c r="S78" i="90"/>
  <c r="S162" i="90"/>
  <c r="S120" i="90"/>
  <c r="S496" i="90"/>
  <c r="S412" i="90"/>
  <c r="S328" i="90"/>
  <c r="S265" i="90"/>
  <c r="S181" i="90"/>
  <c r="S97" i="90"/>
  <c r="S55" i="90"/>
  <c r="S475" i="90"/>
  <c r="S391" i="90"/>
  <c r="S307" i="90"/>
  <c r="S202" i="90"/>
  <c r="S433" i="90"/>
  <c r="S349" i="90"/>
  <c r="S160" i="90"/>
  <c r="S76" i="90"/>
  <c r="S223" i="90"/>
  <c r="S454" i="90"/>
  <c r="S370" i="90"/>
  <c r="S139" i="90"/>
  <c r="S118" i="90"/>
  <c r="S286" i="90"/>
  <c r="S244" i="90"/>
  <c r="S468" i="90"/>
  <c r="S384" i="90"/>
  <c r="S300" i="90"/>
  <c r="S489" i="90"/>
  <c r="S405" i="90"/>
  <c r="S321" i="90"/>
  <c r="S237" i="90"/>
  <c r="S153" i="90"/>
  <c r="S69" i="90"/>
  <c r="S426" i="90"/>
  <c r="S342" i="90"/>
  <c r="S258" i="90"/>
  <c r="S447" i="90"/>
  <c r="S363" i="90"/>
  <c r="S279" i="90"/>
  <c r="S195" i="90"/>
  <c r="S111" i="90"/>
  <c r="S174" i="90"/>
  <c r="S216" i="90"/>
  <c r="S132" i="90"/>
  <c r="S48" i="90"/>
  <c r="S90" i="90"/>
  <c r="S431" i="90"/>
  <c r="S347" i="90"/>
  <c r="S494" i="90"/>
  <c r="S410" i="90"/>
  <c r="S326" i="90"/>
  <c r="S200" i="90"/>
  <c r="S116" i="90"/>
  <c r="S221" i="90"/>
  <c r="S452" i="90"/>
  <c r="S368" i="90"/>
  <c r="S284" i="90"/>
  <c r="S242" i="90"/>
  <c r="S389" i="90"/>
  <c r="S305" i="90"/>
  <c r="S158" i="90"/>
  <c r="S179" i="90"/>
  <c r="S263" i="90"/>
  <c r="S137" i="90"/>
  <c r="S53" i="90"/>
  <c r="S473" i="90"/>
  <c r="S74" i="90"/>
  <c r="S95" i="90"/>
  <c r="Q463" i="90"/>
  <c r="Q379" i="90"/>
  <c r="Q295" i="90"/>
  <c r="Q442" i="90"/>
  <c r="Q358" i="90"/>
  <c r="Q232" i="90"/>
  <c r="Q148" i="90"/>
  <c r="Q64" i="90"/>
  <c r="Q253" i="90"/>
  <c r="Q274" i="90"/>
  <c r="Q43" i="90"/>
  <c r="Q190" i="90"/>
  <c r="Q484" i="90"/>
  <c r="Q421" i="90"/>
  <c r="Q337" i="90"/>
  <c r="Q211" i="90"/>
  <c r="Q169" i="90"/>
  <c r="Q85" i="90"/>
  <c r="Q106" i="90"/>
  <c r="Q400" i="90"/>
  <c r="Q316" i="90"/>
  <c r="Q127" i="90"/>
  <c r="Q490" i="90"/>
  <c r="Q406" i="90"/>
  <c r="Q322" i="90"/>
  <c r="Q427" i="90"/>
  <c r="Q343" i="90"/>
  <c r="Q259" i="90"/>
  <c r="Q175" i="90"/>
  <c r="Q91" i="90"/>
  <c r="Q448" i="90"/>
  <c r="Q364" i="90"/>
  <c r="Q280" i="90"/>
  <c r="Q196" i="90"/>
  <c r="Q217" i="90"/>
  <c r="Q133" i="90"/>
  <c r="Q49" i="90"/>
  <c r="Q238" i="90"/>
  <c r="Q154" i="90"/>
  <c r="Q70" i="90"/>
  <c r="Q469" i="90"/>
  <c r="Q385" i="90"/>
  <c r="Q301" i="90"/>
  <c r="Q112" i="90"/>
  <c r="S427" i="90"/>
  <c r="S343" i="90"/>
  <c r="S448" i="90"/>
  <c r="S364" i="90"/>
  <c r="S280" i="90"/>
  <c r="S196" i="90"/>
  <c r="S112" i="90"/>
  <c r="S469" i="90"/>
  <c r="S385" i="90"/>
  <c r="S301" i="90"/>
  <c r="S217" i="90"/>
  <c r="S490" i="90"/>
  <c r="S406" i="90"/>
  <c r="S322" i="90"/>
  <c r="S238" i="90"/>
  <c r="S154" i="90"/>
  <c r="S70" i="90"/>
  <c r="S259" i="90"/>
  <c r="S91" i="90"/>
  <c r="S49" i="90"/>
  <c r="S175" i="90"/>
  <c r="S133" i="90"/>
  <c r="S466" i="90"/>
  <c r="S382" i="90"/>
  <c r="S298" i="90"/>
  <c r="S424" i="90"/>
  <c r="S340" i="90"/>
  <c r="S235" i="90"/>
  <c r="S151" i="90"/>
  <c r="S67" i="90"/>
  <c r="S445" i="90"/>
  <c r="S361" i="90"/>
  <c r="S256" i="90"/>
  <c r="S130" i="90"/>
  <c r="S46" i="90"/>
  <c r="S403" i="90"/>
  <c r="S172" i="90"/>
  <c r="S193" i="90"/>
  <c r="S277" i="90"/>
  <c r="S214" i="90"/>
  <c r="S487" i="90"/>
  <c r="S319" i="90"/>
  <c r="S88" i="90"/>
  <c r="S109" i="90"/>
  <c r="Q488" i="90"/>
  <c r="Q404" i="90"/>
  <c r="Q320" i="90"/>
  <c r="Q446" i="90"/>
  <c r="Q362" i="90"/>
  <c r="Q257" i="90"/>
  <c r="Q173" i="90"/>
  <c r="Q89" i="90"/>
  <c r="Q467" i="90"/>
  <c r="Q383" i="90"/>
  <c r="Q299" i="90"/>
  <c r="Q278" i="90"/>
  <c r="Q152" i="90"/>
  <c r="Q68" i="90"/>
  <c r="Q194" i="90"/>
  <c r="Q425" i="90"/>
  <c r="Q341" i="90"/>
  <c r="Q110" i="90"/>
  <c r="Q236" i="90"/>
  <c r="Q215" i="90"/>
  <c r="Q47" i="90"/>
  <c r="Q131" i="90"/>
  <c r="Q449" i="90"/>
  <c r="Q365" i="90"/>
  <c r="Q281" i="90"/>
  <c r="Q470" i="90"/>
  <c r="Q386" i="90"/>
  <c r="Q302" i="90"/>
  <c r="Q218" i="90"/>
  <c r="Q134" i="90"/>
  <c r="Q239" i="90"/>
  <c r="Q491" i="90"/>
  <c r="Q407" i="90"/>
  <c r="Q323" i="90"/>
  <c r="Q155" i="90"/>
  <c r="Q428" i="90"/>
  <c r="Q344" i="90"/>
  <c r="Q260" i="90"/>
  <c r="Q176" i="90"/>
  <c r="Q92" i="90"/>
  <c r="Q50" i="90"/>
  <c r="Q113" i="90"/>
  <c r="Q197" i="90"/>
  <c r="Q71" i="90"/>
  <c r="S470" i="90"/>
  <c r="S386" i="90"/>
  <c r="S302" i="90"/>
  <c r="S239" i="90"/>
  <c r="S155" i="90"/>
  <c r="S71" i="90"/>
  <c r="S491" i="90"/>
  <c r="S407" i="90"/>
  <c r="S323" i="90"/>
  <c r="S260" i="90"/>
  <c r="S428" i="90"/>
  <c r="S344" i="90"/>
  <c r="S176" i="90"/>
  <c r="S92" i="90"/>
  <c r="S134" i="90"/>
  <c r="S449" i="90"/>
  <c r="S365" i="90"/>
  <c r="S218" i="90"/>
  <c r="S113" i="90"/>
  <c r="S197" i="90"/>
  <c r="S281" i="90"/>
  <c r="S50" i="90"/>
  <c r="Q481" i="90"/>
  <c r="Q397" i="90"/>
  <c r="Q313" i="90"/>
  <c r="Q250" i="90"/>
  <c r="Q166" i="90"/>
  <c r="Q82" i="90"/>
  <c r="Q40" i="90"/>
  <c r="Q418" i="90"/>
  <c r="Q334" i="90"/>
  <c r="Q271" i="90"/>
  <c r="Q439" i="90"/>
  <c r="Q355" i="90"/>
  <c r="Q187" i="90"/>
  <c r="Q103" i="90"/>
  <c r="Q460" i="90"/>
  <c r="Q376" i="90"/>
  <c r="Q124" i="90"/>
  <c r="Q208" i="90"/>
  <c r="Q145" i="90"/>
  <c r="Q61" i="90"/>
  <c r="Q292" i="90"/>
  <c r="Q229" i="90"/>
  <c r="Q441" i="90"/>
  <c r="Q357" i="90"/>
  <c r="Q420" i="90"/>
  <c r="Q336" i="90"/>
  <c r="Q210" i="90"/>
  <c r="Q126" i="90"/>
  <c r="Q462" i="90"/>
  <c r="Q378" i="90"/>
  <c r="Q294" i="90"/>
  <c r="Q231" i="90"/>
  <c r="Q483" i="90"/>
  <c r="Q399" i="90"/>
  <c r="Q315" i="90"/>
  <c r="Q147" i="90"/>
  <c r="Q63" i="90"/>
  <c r="Q189" i="90"/>
  <c r="Q273" i="90"/>
  <c r="Q84" i="90"/>
  <c r="Q252" i="90"/>
  <c r="Q168" i="90"/>
  <c r="Q42" i="90"/>
  <c r="Q105" i="90"/>
  <c r="Q419" i="90"/>
  <c r="Q335" i="90"/>
  <c r="Q482" i="90"/>
  <c r="Q398" i="90"/>
  <c r="Q314" i="90"/>
  <c r="Q272" i="90"/>
  <c r="Q188" i="90"/>
  <c r="Q104" i="90"/>
  <c r="Q209" i="90"/>
  <c r="Q440" i="90"/>
  <c r="Q356" i="90"/>
  <c r="Q251" i="90"/>
  <c r="Q125" i="90"/>
  <c r="Q293" i="90"/>
  <c r="Q146" i="90"/>
  <c r="Q62" i="90"/>
  <c r="Q377" i="90"/>
  <c r="Q41" i="90"/>
  <c r="Q167" i="90"/>
  <c r="Q461" i="90"/>
  <c r="Q230" i="90"/>
  <c r="Q83" i="90"/>
  <c r="Q445" i="90"/>
  <c r="Q361" i="90"/>
  <c r="Q487" i="90"/>
  <c r="Q403" i="90"/>
  <c r="Q319" i="90"/>
  <c r="Q214" i="90"/>
  <c r="Q130" i="90"/>
  <c r="Q424" i="90"/>
  <c r="Q340" i="90"/>
  <c r="Q235" i="90"/>
  <c r="Q466" i="90"/>
  <c r="Q382" i="90"/>
  <c r="Q298" i="90"/>
  <c r="Q193" i="90"/>
  <c r="Q109" i="90"/>
  <c r="Q277" i="90"/>
  <c r="Q256" i="90"/>
  <c r="Q151" i="90"/>
  <c r="Q67" i="90"/>
  <c r="Q172" i="90"/>
  <c r="Q46" i="90"/>
  <c r="Q88" i="90"/>
  <c r="Q485" i="90"/>
  <c r="Q401" i="90"/>
  <c r="Q317" i="90"/>
  <c r="Q464" i="90"/>
  <c r="Q380" i="90"/>
  <c r="Q296" i="90"/>
  <c r="Q254" i="90"/>
  <c r="Q170" i="90"/>
  <c r="Q86" i="90"/>
  <c r="Q44" i="90"/>
  <c r="Q275" i="90"/>
  <c r="Q422" i="90"/>
  <c r="Q338" i="90"/>
  <c r="Q212" i="90"/>
  <c r="Q359" i="90"/>
  <c r="Q149" i="90"/>
  <c r="Q233" i="90"/>
  <c r="Q191" i="90"/>
  <c r="Q107" i="90"/>
  <c r="Q443" i="90"/>
  <c r="Q128" i="90"/>
  <c r="Q65" i="90"/>
  <c r="Q451" i="90"/>
  <c r="Q367" i="90"/>
  <c r="Q283" i="90"/>
  <c r="Q430" i="90"/>
  <c r="Q346" i="90"/>
  <c r="Q220" i="90"/>
  <c r="Q136" i="90"/>
  <c r="Q52" i="90"/>
  <c r="Q472" i="90"/>
  <c r="Q388" i="90"/>
  <c r="Q304" i="90"/>
  <c r="Q241" i="90"/>
  <c r="Q157" i="90"/>
  <c r="Q73" i="90"/>
  <c r="Q262" i="90"/>
  <c r="Q199" i="90"/>
  <c r="Q325" i="90"/>
  <c r="Q178" i="90"/>
  <c r="Q94" i="90"/>
  <c r="Q493" i="90"/>
  <c r="Q409" i="90"/>
  <c r="Q115" i="90"/>
  <c r="Q447" i="90"/>
  <c r="Q363" i="90"/>
  <c r="Q216" i="90"/>
  <c r="Q132" i="90"/>
  <c r="Q48" i="90"/>
  <c r="Q489" i="90"/>
  <c r="Q405" i="90"/>
  <c r="Q321" i="90"/>
  <c r="Q237" i="90"/>
  <c r="Q174" i="90"/>
  <c r="Q90" i="90"/>
  <c r="Q468" i="90"/>
  <c r="Q384" i="90"/>
  <c r="Q279" i="90"/>
  <c r="Q195" i="90"/>
  <c r="Q111" i="90"/>
  <c r="Q153" i="90"/>
  <c r="Q300" i="90"/>
  <c r="Q258" i="90"/>
  <c r="Q426" i="90"/>
  <c r="Q342" i="90"/>
  <c r="Q69" i="90"/>
  <c r="S472" i="90"/>
  <c r="S388" i="90"/>
  <c r="S304" i="90"/>
  <c r="S451" i="90"/>
  <c r="S367" i="90"/>
  <c r="S283" i="90"/>
  <c r="S241" i="90"/>
  <c r="S157" i="90"/>
  <c r="S73" i="90"/>
  <c r="S262" i="90"/>
  <c r="S199" i="90"/>
  <c r="S52" i="90"/>
  <c r="S430" i="90"/>
  <c r="S346" i="90"/>
  <c r="S136" i="90"/>
  <c r="S493" i="90"/>
  <c r="S409" i="90"/>
  <c r="S325" i="90"/>
  <c r="S220" i="90"/>
  <c r="S178" i="90"/>
  <c r="S94" i="90"/>
  <c r="S115" i="90"/>
  <c r="Q459" i="90"/>
  <c r="Q375" i="90"/>
  <c r="Q291" i="90"/>
  <c r="Q228" i="90"/>
  <c r="Q144" i="90"/>
  <c r="Q60" i="90"/>
  <c r="Q480" i="90"/>
  <c r="Q396" i="90"/>
  <c r="Q312" i="90"/>
  <c r="Q249" i="90"/>
  <c r="Q165" i="90"/>
  <c r="Q81" i="90"/>
  <c r="Q438" i="90"/>
  <c r="Q354" i="90"/>
  <c r="Q186" i="90"/>
  <c r="Q102" i="90"/>
  <c r="Q333" i="90"/>
  <c r="Q207" i="90"/>
  <c r="Q417" i="90"/>
  <c r="Q270" i="90"/>
  <c r="Q123" i="90"/>
  <c r="Q39" i="90"/>
  <c r="Q423" i="90"/>
  <c r="Q339" i="90"/>
  <c r="Q276" i="90"/>
  <c r="Q192" i="90"/>
  <c r="Q108" i="90"/>
  <c r="Q213" i="90"/>
  <c r="Q486" i="90"/>
  <c r="Q402" i="90"/>
  <c r="Q318" i="90"/>
  <c r="Q234" i="90"/>
  <c r="Q171" i="90"/>
  <c r="Q87" i="90"/>
  <c r="Q255" i="90"/>
  <c r="Q465" i="90"/>
  <c r="Q381" i="90"/>
  <c r="Q297" i="90"/>
  <c r="Q129" i="90"/>
  <c r="Q45" i="90"/>
  <c r="Q360" i="90"/>
  <c r="Q66" i="90"/>
  <c r="Q444" i="90"/>
  <c r="Q150" i="90"/>
  <c r="Q492" i="90"/>
  <c r="Q408" i="90"/>
  <c r="Q324" i="90"/>
  <c r="Q261" i="90"/>
  <c r="Q177" i="90"/>
  <c r="Q93" i="90"/>
  <c r="Q198" i="90"/>
  <c r="Q429" i="90"/>
  <c r="Q345" i="90"/>
  <c r="Q114" i="90"/>
  <c r="Q366" i="90"/>
  <c r="Q282" i="90"/>
  <c r="Q51" i="90"/>
  <c r="Q240" i="90"/>
  <c r="Q471" i="90"/>
  <c r="Q387" i="90"/>
  <c r="Q303" i="90"/>
  <c r="Q135" i="90"/>
  <c r="Q219" i="90"/>
  <c r="Q72" i="90"/>
  <c r="Q450" i="90"/>
  <c r="Q156" i="90"/>
  <c r="S425" i="90"/>
  <c r="S341" i="90"/>
  <c r="S467" i="90"/>
  <c r="S383" i="90"/>
  <c r="S299" i="90"/>
  <c r="S278" i="90"/>
  <c r="S194" i="90"/>
  <c r="S110" i="90"/>
  <c r="S47" i="90"/>
  <c r="S215" i="90"/>
  <c r="S257" i="90"/>
  <c r="S488" i="90"/>
  <c r="S446" i="90"/>
  <c r="S404" i="90"/>
  <c r="S362" i="90"/>
  <c r="S320" i="90"/>
  <c r="S173" i="90"/>
  <c r="S89" i="90"/>
  <c r="S236" i="90"/>
  <c r="S152" i="90"/>
  <c r="S131" i="90"/>
  <c r="S68" i="90"/>
  <c r="S429" i="90"/>
  <c r="S345" i="90"/>
  <c r="S492" i="90"/>
  <c r="S408" i="90"/>
  <c r="S324" i="90"/>
  <c r="S198" i="90"/>
  <c r="S114" i="90"/>
  <c r="S51" i="90"/>
  <c r="S219" i="90"/>
  <c r="S450" i="90"/>
  <c r="S366" i="90"/>
  <c r="S282" i="90"/>
  <c r="S471" i="90"/>
  <c r="S387" i="90"/>
  <c r="S303" i="90"/>
  <c r="S261" i="90"/>
  <c r="S135" i="90"/>
  <c r="S156" i="90"/>
  <c r="S72" i="90"/>
  <c r="S177" i="90"/>
  <c r="S240" i="90"/>
  <c r="S93" i="90"/>
  <c r="S478" i="90"/>
  <c r="S394" i="90"/>
  <c r="S310" i="90"/>
  <c r="S499" i="90"/>
  <c r="S415" i="90"/>
  <c r="S331" i="90"/>
  <c r="S247" i="90"/>
  <c r="S163" i="90"/>
  <c r="S79" i="90"/>
  <c r="S268" i="90"/>
  <c r="S436" i="90"/>
  <c r="S352" i="90"/>
  <c r="S457" i="90"/>
  <c r="S373" i="90"/>
  <c r="S289" i="90"/>
  <c r="S205" i="90"/>
  <c r="S142" i="90"/>
  <c r="S121" i="90"/>
  <c r="S58" i="90"/>
  <c r="S184" i="90"/>
  <c r="S226" i="90"/>
  <c r="S100" i="90"/>
  <c r="S434" i="90"/>
  <c r="S350" i="90"/>
  <c r="S476" i="90"/>
  <c r="S392" i="90"/>
  <c r="S308" i="90"/>
  <c r="S203" i="90"/>
  <c r="S119" i="90"/>
  <c r="S224" i="90"/>
  <c r="S266" i="90"/>
  <c r="S329" i="90"/>
  <c r="S161" i="90"/>
  <c r="S455" i="90"/>
  <c r="S371" i="90"/>
  <c r="S287" i="90"/>
  <c r="S245" i="90"/>
  <c r="S182" i="90"/>
  <c r="S140" i="90"/>
  <c r="S98" i="90"/>
  <c r="S497" i="90"/>
  <c r="S413" i="90"/>
  <c r="S77" i="90"/>
  <c r="S56" i="90"/>
  <c r="S43" i="90"/>
  <c r="S484" i="90"/>
  <c r="S463" i="90"/>
  <c r="S442" i="90"/>
  <c r="S421" i="90"/>
  <c r="S400" i="90"/>
  <c r="S379" i="90"/>
  <c r="S358" i="90"/>
  <c r="S337" i="90"/>
  <c r="S316" i="90"/>
  <c r="S295" i="90"/>
  <c r="S274" i="90"/>
  <c r="S253" i="90"/>
  <c r="S232" i="90"/>
  <c r="S211" i="90"/>
  <c r="S190" i="90"/>
  <c r="S169" i="90"/>
  <c r="S148" i="90"/>
  <c r="S127" i="90"/>
  <c r="S106" i="90"/>
  <c r="S85" i="90"/>
  <c r="S64" i="90"/>
  <c r="Q54" i="90"/>
  <c r="Q96" i="90"/>
  <c r="Q138" i="90"/>
  <c r="Q180" i="90"/>
  <c r="Q222" i="90"/>
  <c r="Q264" i="90"/>
  <c r="Q306" i="90"/>
  <c r="Q348" i="90"/>
  <c r="Q390" i="90"/>
  <c r="Q432" i="90"/>
  <c r="Q474" i="90"/>
  <c r="Q75" i="90"/>
  <c r="Q117" i="90"/>
  <c r="Q159" i="90"/>
  <c r="Q201" i="90"/>
  <c r="Q243" i="90"/>
  <c r="Q285" i="90"/>
  <c r="Q327" i="90"/>
  <c r="Q369" i="90"/>
  <c r="Q411" i="90"/>
  <c r="Q453" i="90"/>
  <c r="Q495" i="90"/>
  <c r="Q55" i="90"/>
  <c r="Q76" i="90"/>
  <c r="Q160" i="90"/>
  <c r="Q244" i="90"/>
  <c r="Q97" i="90"/>
  <c r="Q181" i="90"/>
  <c r="Q265" i="90"/>
  <c r="Q349" i="90"/>
  <c r="Q433" i="90"/>
  <c r="Q223" i="90"/>
  <c r="Q475" i="90"/>
  <c r="Q496" i="90"/>
  <c r="Q118" i="90"/>
  <c r="Q202" i="90"/>
  <c r="Q286" i="90"/>
  <c r="Q370" i="90"/>
  <c r="Q454" i="90"/>
  <c r="Q391" i="90"/>
  <c r="Q328" i="90"/>
  <c r="Q139" i="90"/>
  <c r="Q307" i="90"/>
  <c r="Q412" i="90"/>
  <c r="Q56" i="90"/>
  <c r="Q77" i="90"/>
  <c r="Q161" i="90"/>
  <c r="Q245" i="90"/>
  <c r="Q329" i="90"/>
  <c r="Q413" i="90"/>
  <c r="Q497" i="90"/>
  <c r="Q98" i="90"/>
  <c r="Q182" i="90"/>
  <c r="Q266" i="90"/>
  <c r="Q350" i="90"/>
  <c r="Q434" i="90"/>
  <c r="Q119" i="90"/>
  <c r="Q203" i="90"/>
  <c r="Q287" i="90"/>
  <c r="Q371" i="90"/>
  <c r="Q455" i="90"/>
  <c r="Q140" i="90"/>
  <c r="Q224" i="90"/>
  <c r="Q308" i="90"/>
  <c r="Q392" i="90"/>
  <c r="Q476" i="90"/>
  <c r="S485" i="90"/>
  <c r="S464" i="90"/>
  <c r="S443" i="90"/>
  <c r="S422" i="90"/>
  <c r="S401" i="90"/>
  <c r="S380" i="90"/>
  <c r="S359" i="90"/>
  <c r="S338" i="90"/>
  <c r="S317" i="90"/>
  <c r="S296" i="90"/>
  <c r="S275" i="90"/>
  <c r="S254" i="90"/>
  <c r="S233" i="90"/>
  <c r="S212" i="90"/>
  <c r="S191" i="90"/>
  <c r="S170" i="90"/>
  <c r="S149" i="90"/>
  <c r="S128" i="90"/>
  <c r="S107" i="90"/>
  <c r="S86" i="90"/>
  <c r="S65" i="90"/>
  <c r="S44" i="90"/>
  <c r="S45" i="90"/>
  <c r="S486" i="90"/>
  <c r="S465" i="90"/>
  <c r="S444" i="90"/>
  <c r="S423" i="90"/>
  <c r="S402" i="90"/>
  <c r="S381" i="90"/>
  <c r="S360" i="90"/>
  <c r="S339" i="90"/>
  <c r="S318" i="90"/>
  <c r="S297" i="90"/>
  <c r="S276" i="90"/>
  <c r="S255" i="90"/>
  <c r="S234" i="90"/>
  <c r="S213" i="90"/>
  <c r="S192" i="90"/>
  <c r="S171" i="90"/>
  <c r="S150" i="90"/>
  <c r="S129" i="90"/>
  <c r="S108" i="90"/>
  <c r="S87" i="90"/>
  <c r="S66" i="90"/>
  <c r="S42" i="90"/>
  <c r="S483" i="90"/>
  <c r="S462" i="90"/>
  <c r="S441" i="90"/>
  <c r="S420" i="90"/>
  <c r="S399" i="90"/>
  <c r="S378" i="90"/>
  <c r="S357" i="90"/>
  <c r="S336" i="90"/>
  <c r="S315" i="90"/>
  <c r="S294" i="90"/>
  <c r="S273" i="90"/>
  <c r="S252" i="90"/>
  <c r="S231" i="90"/>
  <c r="S210" i="90"/>
  <c r="S189" i="90"/>
  <c r="S168" i="90"/>
  <c r="S147" i="90"/>
  <c r="S126" i="90"/>
  <c r="S105" i="90"/>
  <c r="S84" i="90"/>
  <c r="S63" i="90"/>
  <c r="Q57" i="90"/>
  <c r="Q141" i="90"/>
  <c r="Q225" i="90"/>
  <c r="Q309" i="90"/>
  <c r="Q393" i="90"/>
  <c r="Q477" i="90"/>
  <c r="Q78" i="90"/>
  <c r="Q162" i="90"/>
  <c r="Q246" i="90"/>
  <c r="Q330" i="90"/>
  <c r="Q414" i="90"/>
  <c r="Q498" i="90"/>
  <c r="Q99" i="90"/>
  <c r="Q183" i="90"/>
  <c r="Q267" i="90"/>
  <c r="Q351" i="90"/>
  <c r="Q435" i="90"/>
  <c r="Q120" i="90"/>
  <c r="Q204" i="90"/>
  <c r="Q288" i="90"/>
  <c r="Q372" i="90"/>
  <c r="Q456" i="90"/>
  <c r="Q53" i="90"/>
  <c r="Q494" i="90"/>
  <c r="Q473" i="90"/>
  <c r="Q452" i="90"/>
  <c r="Q431" i="90"/>
  <c r="Q410" i="90"/>
  <c r="Q389" i="90"/>
  <c r="Q368" i="90"/>
  <c r="Q347" i="90"/>
  <c r="Q326" i="90"/>
  <c r="Q305" i="90"/>
  <c r="Q284" i="90"/>
  <c r="Q263" i="90"/>
  <c r="Q242" i="90"/>
  <c r="Q221" i="90"/>
  <c r="Q200" i="90"/>
  <c r="Q179" i="90"/>
  <c r="Q158" i="90"/>
  <c r="Q137" i="90"/>
  <c r="Q116" i="90"/>
  <c r="Q95" i="90"/>
  <c r="Q74" i="90"/>
  <c r="W29" i="88"/>
  <c r="V29" i="88"/>
  <c r="AI4" i="95"/>
  <c r="AK13" i="95" s="1"/>
  <c r="R29" i="88"/>
  <c r="U29" i="88"/>
  <c r="C33" i="88"/>
  <c r="W33" i="88" s="1"/>
  <c r="D24" i="88"/>
  <c r="O32" i="88"/>
  <c r="S7" i="88"/>
  <c r="T7" i="88" s="1"/>
  <c r="S29" i="88"/>
  <c r="T29" i="88"/>
  <c r="Q29" i="88"/>
  <c r="P29" i="88"/>
  <c r="BH5" i="89" s="1"/>
  <c r="C32" i="88"/>
  <c r="W32" i="88" s="1"/>
  <c r="S14" i="88"/>
  <c r="T14" i="88" s="1"/>
  <c r="E24" i="88"/>
  <c r="M24" i="88"/>
  <c r="N24" i="88"/>
  <c r="J24" i="88"/>
  <c r="G24" i="88"/>
  <c r="H24" i="88"/>
  <c r="K24" i="88"/>
  <c r="F24" i="88"/>
  <c r="I24" i="88"/>
  <c r="L24" i="88"/>
  <c r="C31" i="88"/>
  <c r="W31" i="88" s="1"/>
  <c r="C30" i="88"/>
  <c r="W30" i="88" s="1"/>
  <c r="O33" i="88"/>
  <c r="Z16" i="98" l="1"/>
  <c r="X16" i="98"/>
  <c r="AA16" i="98"/>
  <c r="Y16" i="98"/>
  <c r="N8" i="98"/>
  <c r="O8" i="98"/>
  <c r="P8" i="98"/>
  <c r="Q8" i="98"/>
  <c r="N11" i="98"/>
  <c r="O11" i="98"/>
  <c r="P11" i="98"/>
  <c r="Q11" i="98"/>
  <c r="N13" i="98"/>
  <c r="O13" i="98"/>
  <c r="P13" i="98"/>
  <c r="Q13" i="98"/>
  <c r="N15" i="98"/>
  <c r="P15" i="98"/>
  <c r="O15" i="98"/>
  <c r="Q15" i="98"/>
  <c r="BO50" i="85"/>
  <c r="BP50" i="85" s="1"/>
  <c r="BQ50" i="85" s="1"/>
  <c r="BN50" i="85"/>
  <c r="BO8" i="85"/>
  <c r="BP8" i="85" s="1"/>
  <c r="BQ8" i="85" s="1"/>
  <c r="BN8" i="85"/>
  <c r="BO56" i="85"/>
  <c r="BP56" i="85" s="1"/>
  <c r="BQ56" i="85" s="1"/>
  <c r="BN56" i="85"/>
  <c r="BO21" i="85"/>
  <c r="BP21" i="85" s="1"/>
  <c r="BQ21" i="85" s="1"/>
  <c r="BN21" i="85"/>
  <c r="BO108" i="85"/>
  <c r="BP108" i="85" s="1"/>
  <c r="BQ108" i="85" s="1"/>
  <c r="BN108" i="85"/>
  <c r="BO72" i="85"/>
  <c r="BP72" i="85" s="1"/>
  <c r="BQ72" i="85" s="1"/>
  <c r="BN72" i="85"/>
  <c r="BO13" i="85"/>
  <c r="BP13" i="85" s="1"/>
  <c r="BQ13" i="85" s="1"/>
  <c r="BN13" i="85"/>
  <c r="BO53" i="85"/>
  <c r="BP53" i="85" s="1"/>
  <c r="BQ53" i="85" s="1"/>
  <c r="BN53" i="85"/>
  <c r="BO104" i="85"/>
  <c r="BP104" i="85" s="1"/>
  <c r="BQ104" i="85" s="1"/>
  <c r="BN104" i="85"/>
  <c r="BT78" i="85"/>
  <c r="BU78" i="85" s="1"/>
  <c r="BV78" i="85" s="1"/>
  <c r="BS78" i="85"/>
  <c r="BT65" i="85"/>
  <c r="BU65" i="85" s="1"/>
  <c r="BV65" i="85" s="1"/>
  <c r="BS65" i="85"/>
  <c r="BT52" i="85"/>
  <c r="BU52" i="85" s="1"/>
  <c r="BV52" i="85" s="1"/>
  <c r="BS52" i="85"/>
  <c r="BT76" i="85"/>
  <c r="BU76" i="85" s="1"/>
  <c r="BV76" i="85" s="1"/>
  <c r="BS76" i="85"/>
  <c r="BT57" i="85"/>
  <c r="BU57" i="85" s="1"/>
  <c r="BV57" i="85" s="1"/>
  <c r="BS57" i="85"/>
  <c r="BT17" i="85"/>
  <c r="BU17" i="85" s="1"/>
  <c r="BV17" i="85" s="1"/>
  <c r="BS17" i="85"/>
  <c r="BO57" i="85"/>
  <c r="BP57" i="85" s="1"/>
  <c r="BQ57" i="85" s="1"/>
  <c r="BN57" i="85"/>
  <c r="BO20" i="85"/>
  <c r="BP20" i="85" s="1"/>
  <c r="BQ20" i="85" s="1"/>
  <c r="BN20" i="85"/>
  <c r="BO63" i="85"/>
  <c r="BP63" i="85" s="1"/>
  <c r="BQ63" i="85" s="1"/>
  <c r="BN63" i="85"/>
  <c r="BO45" i="85"/>
  <c r="BP45" i="85" s="1"/>
  <c r="BQ45" i="85" s="1"/>
  <c r="BN45" i="85"/>
  <c r="BO9" i="85"/>
  <c r="BP9" i="85" s="1"/>
  <c r="BQ9" i="85" s="1"/>
  <c r="BN9" i="85"/>
  <c r="BO73" i="85"/>
  <c r="BP73" i="85" s="1"/>
  <c r="BQ73" i="85" s="1"/>
  <c r="BN73" i="85"/>
  <c r="BO26" i="85"/>
  <c r="BP26" i="85" s="1"/>
  <c r="BQ26" i="85" s="1"/>
  <c r="BN26" i="85"/>
  <c r="BO54" i="85"/>
  <c r="BP54" i="85" s="1"/>
  <c r="BQ54" i="85" s="1"/>
  <c r="BN54" i="85"/>
  <c r="BO105" i="85"/>
  <c r="BP105" i="85" s="1"/>
  <c r="BQ105" i="85" s="1"/>
  <c r="BN105" i="85"/>
  <c r="BT11" i="85"/>
  <c r="BU11" i="85" s="1"/>
  <c r="BV11" i="85" s="1"/>
  <c r="BS11" i="85"/>
  <c r="BT79" i="85"/>
  <c r="BU79" i="85" s="1"/>
  <c r="BV79" i="85" s="1"/>
  <c r="BS79" i="85"/>
  <c r="BT61" i="85"/>
  <c r="BU61" i="85" s="1"/>
  <c r="BV61" i="85" s="1"/>
  <c r="BS61" i="85"/>
  <c r="BT19" i="85"/>
  <c r="BU19" i="85" s="1"/>
  <c r="BV19" i="85" s="1"/>
  <c r="BS19" i="85"/>
  <c r="BT64" i="85"/>
  <c r="BU64" i="85" s="1"/>
  <c r="BV64" i="85" s="1"/>
  <c r="BS64" i="85"/>
  <c r="BT18" i="85"/>
  <c r="BU18" i="85" s="1"/>
  <c r="BV18" i="85" s="1"/>
  <c r="BS18" i="85"/>
  <c r="BO95" i="85"/>
  <c r="BP95" i="85" s="1"/>
  <c r="BQ95" i="85" s="1"/>
  <c r="BN95" i="85"/>
  <c r="BO48" i="85"/>
  <c r="BP48" i="85" s="1"/>
  <c r="BQ48" i="85" s="1"/>
  <c r="BN48" i="85"/>
  <c r="BO66" i="85"/>
  <c r="BP66" i="85" s="1"/>
  <c r="BQ66" i="85" s="1"/>
  <c r="BN66" i="85"/>
  <c r="BO47" i="85"/>
  <c r="BP47" i="85" s="1"/>
  <c r="BQ47" i="85" s="1"/>
  <c r="BN47" i="85"/>
  <c r="BO10" i="85"/>
  <c r="BP10" i="85" s="1"/>
  <c r="BQ10" i="85" s="1"/>
  <c r="BN10" i="85"/>
  <c r="BO74" i="85"/>
  <c r="BP74" i="85" s="1"/>
  <c r="BQ74" i="85" s="1"/>
  <c r="BN74" i="85"/>
  <c r="BO27" i="85"/>
  <c r="BP27" i="85" s="1"/>
  <c r="BQ27" i="85" s="1"/>
  <c r="BN27" i="85"/>
  <c r="BO61" i="85"/>
  <c r="BP61" i="85" s="1"/>
  <c r="BQ61" i="85" s="1"/>
  <c r="BN61" i="85"/>
  <c r="BO111" i="85"/>
  <c r="BP111" i="85" s="1"/>
  <c r="BQ111" i="85" s="1"/>
  <c r="BN111" i="85"/>
  <c r="BT28" i="85"/>
  <c r="BU28" i="85" s="1"/>
  <c r="BV28" i="85" s="1"/>
  <c r="BS28" i="85"/>
  <c r="BT6" i="85"/>
  <c r="BU6" i="85" s="1"/>
  <c r="BV6" i="85" s="1"/>
  <c r="BS6" i="85"/>
  <c r="BT81" i="85"/>
  <c r="BU81" i="85" s="1"/>
  <c r="BV81" i="85" s="1"/>
  <c r="BS81" i="85"/>
  <c r="BT20" i="85"/>
  <c r="BU20" i="85" s="1"/>
  <c r="BV20" i="85" s="1"/>
  <c r="BS20" i="85"/>
  <c r="BT66" i="85"/>
  <c r="BU66" i="85" s="1"/>
  <c r="BV66" i="85" s="1"/>
  <c r="BS66" i="85"/>
  <c r="BT46" i="85"/>
  <c r="BU46" i="85" s="1"/>
  <c r="BV46" i="85" s="1"/>
  <c r="BS46" i="85"/>
  <c r="BG85" i="89"/>
  <c r="Q478" i="90"/>
  <c r="Q79" i="90"/>
  <c r="Q58" i="90"/>
  <c r="Q121" i="90"/>
  <c r="Q100" i="90"/>
  <c r="Q163" i="90"/>
  <c r="Q142" i="90"/>
  <c r="Q205" i="90"/>
  <c r="Q457" i="90"/>
  <c r="Q184" i="90"/>
  <c r="Q247" i="90"/>
  <c r="Q226" i="90"/>
  <c r="Q289" i="90"/>
  <c r="Q268" i="90"/>
  <c r="Q331" i="90"/>
  <c r="Q310" i="90"/>
  <c r="Q373" i="90"/>
  <c r="Q415" i="90"/>
  <c r="Q352" i="90"/>
  <c r="Q499" i="90"/>
  <c r="Q394" i="90"/>
  <c r="Q436" i="90"/>
  <c r="O392" i="90"/>
  <c r="O497" i="90"/>
  <c r="O434" i="90"/>
  <c r="O308" i="90"/>
  <c r="O476" i="90"/>
  <c r="O203" i="90"/>
  <c r="O287" i="90"/>
  <c r="O140" i="90"/>
  <c r="O161" i="90"/>
  <c r="O182" i="90"/>
  <c r="O329" i="90"/>
  <c r="O224" i="90"/>
  <c r="O371" i="90"/>
  <c r="O245" i="90"/>
  <c r="O266" i="90"/>
  <c r="O98" i="90"/>
  <c r="O413" i="90"/>
  <c r="O77" i="90"/>
  <c r="O350" i="90"/>
  <c r="O119" i="90"/>
  <c r="O455" i="90"/>
  <c r="BO5" i="85"/>
  <c r="BP5" i="85" s="1"/>
  <c r="BQ5" i="85" s="1"/>
  <c r="BN5" i="85"/>
  <c r="BO6" i="85"/>
  <c r="BP6" i="85" s="1"/>
  <c r="BQ6" i="85" s="1"/>
  <c r="BN6" i="85"/>
  <c r="BO70" i="85"/>
  <c r="BP70" i="85" s="1"/>
  <c r="BQ70" i="85" s="1"/>
  <c r="BN70" i="85"/>
  <c r="BO69" i="85"/>
  <c r="BP69" i="85" s="1"/>
  <c r="BQ69" i="85" s="1"/>
  <c r="BN69" i="85"/>
  <c r="BO49" i="85"/>
  <c r="BP49" i="85" s="1"/>
  <c r="BQ49" i="85" s="1"/>
  <c r="BN49" i="85"/>
  <c r="BO14" i="85"/>
  <c r="BP14" i="85" s="1"/>
  <c r="BQ14" i="85" s="1"/>
  <c r="BN14" i="85"/>
  <c r="BO75" i="85"/>
  <c r="BP75" i="85" s="1"/>
  <c r="BQ75" i="85" s="1"/>
  <c r="BN75" i="85"/>
  <c r="BO28" i="85"/>
  <c r="BP28" i="85" s="1"/>
  <c r="BQ28" i="85" s="1"/>
  <c r="BN28" i="85"/>
  <c r="BO62" i="85"/>
  <c r="BP62" i="85" s="1"/>
  <c r="BQ62" i="85" s="1"/>
  <c r="BN62" i="85"/>
  <c r="BT13" i="85"/>
  <c r="BU13" i="85" s="1"/>
  <c r="BV13" i="85" s="1"/>
  <c r="BS13" i="85"/>
  <c r="BT32" i="85"/>
  <c r="BU32" i="85" s="1"/>
  <c r="BV32" i="85" s="1"/>
  <c r="BS32" i="85"/>
  <c r="BT7" i="85"/>
  <c r="BU7" i="85" s="1"/>
  <c r="BV7" i="85" s="1"/>
  <c r="BS7" i="85"/>
  <c r="BT23" i="85"/>
  <c r="BU23" i="85" s="1"/>
  <c r="BV23" i="85" s="1"/>
  <c r="BS23" i="85"/>
  <c r="BT21" i="85"/>
  <c r="BU21" i="85" s="1"/>
  <c r="BV21" i="85" s="1"/>
  <c r="BS21" i="85"/>
  <c r="BT67" i="85"/>
  <c r="BU67" i="85" s="1"/>
  <c r="BV67" i="85" s="1"/>
  <c r="BS67" i="85"/>
  <c r="BT50" i="85"/>
  <c r="BU50" i="85" s="1"/>
  <c r="BV50" i="85" s="1"/>
  <c r="BS50" i="85"/>
  <c r="O370" i="90"/>
  <c r="O97" i="90"/>
  <c r="O76" i="90"/>
  <c r="O328" i="90"/>
  <c r="O496" i="90"/>
  <c r="O160" i="90"/>
  <c r="O244" i="90"/>
  <c r="O223" i="90"/>
  <c r="O307" i="90"/>
  <c r="O181" i="90"/>
  <c r="O391" i="90"/>
  <c r="O433" i="90"/>
  <c r="O118" i="90"/>
  <c r="O454" i="90"/>
  <c r="O412" i="90"/>
  <c r="O139" i="90"/>
  <c r="O286" i="90"/>
  <c r="O475" i="90"/>
  <c r="O202" i="90"/>
  <c r="O349" i="90"/>
  <c r="O265" i="90"/>
  <c r="BO22" i="85"/>
  <c r="BP22" i="85" s="1"/>
  <c r="BQ22" i="85" s="1"/>
  <c r="BN22" i="85"/>
  <c r="BO24" i="85"/>
  <c r="BP24" i="85" s="1"/>
  <c r="BQ24" i="85" s="1"/>
  <c r="BN24" i="85"/>
  <c r="BO101" i="85"/>
  <c r="BP101" i="85" s="1"/>
  <c r="BQ101" i="85" s="1"/>
  <c r="BN101" i="85"/>
  <c r="BO71" i="85"/>
  <c r="BP71" i="85" s="1"/>
  <c r="BQ71" i="85" s="1"/>
  <c r="BN71" i="85"/>
  <c r="BO58" i="85"/>
  <c r="BP58" i="85" s="1"/>
  <c r="BQ58" i="85" s="1"/>
  <c r="BN58" i="85"/>
  <c r="BO15" i="85"/>
  <c r="BP15" i="85" s="1"/>
  <c r="BQ15" i="85" s="1"/>
  <c r="BN15" i="85"/>
  <c r="BO90" i="85"/>
  <c r="BP90" i="85" s="1"/>
  <c r="BQ90" i="85" s="1"/>
  <c r="BN90" i="85"/>
  <c r="BO29" i="85"/>
  <c r="BP29" i="85" s="1"/>
  <c r="BQ29" i="85" s="1"/>
  <c r="BN29" i="85"/>
  <c r="BO76" i="85"/>
  <c r="BP76" i="85" s="1"/>
  <c r="BQ76" i="85" s="1"/>
  <c r="BN76" i="85"/>
  <c r="BT30" i="85"/>
  <c r="BU30" i="85" s="1"/>
  <c r="BV30" i="85" s="1"/>
  <c r="BS30" i="85"/>
  <c r="BT72" i="85"/>
  <c r="BU72" i="85" s="1"/>
  <c r="BV72" i="85" s="1"/>
  <c r="BS72" i="85"/>
  <c r="BT10" i="85"/>
  <c r="BU10" i="85" s="1"/>
  <c r="BV10" i="85" s="1"/>
  <c r="BS10" i="85"/>
  <c r="BT25" i="85"/>
  <c r="BU25" i="85" s="1"/>
  <c r="BV25" i="85" s="1"/>
  <c r="BS25" i="85"/>
  <c r="BT22" i="85"/>
  <c r="BU22" i="85" s="1"/>
  <c r="BV22" i="85" s="1"/>
  <c r="BS22" i="85"/>
  <c r="BT69" i="85"/>
  <c r="BU69" i="85" s="1"/>
  <c r="BV69" i="85" s="1"/>
  <c r="BS69" i="85"/>
  <c r="BT51" i="85"/>
  <c r="BU51" i="85" s="1"/>
  <c r="BV51" i="85" s="1"/>
  <c r="BS51" i="85"/>
  <c r="BO42" i="85"/>
  <c r="BP42" i="85" s="1"/>
  <c r="BQ42" i="85" s="1"/>
  <c r="BN42" i="85"/>
  <c r="BO40" i="85"/>
  <c r="BP40" i="85" s="1"/>
  <c r="BQ40" i="85" s="1"/>
  <c r="BN40" i="85"/>
  <c r="BO100" i="85"/>
  <c r="BP100" i="85" s="1"/>
  <c r="BQ100" i="85" s="1"/>
  <c r="BN100" i="85"/>
  <c r="BO80" i="85"/>
  <c r="BP80" i="85" s="1"/>
  <c r="BQ80" i="85" s="1"/>
  <c r="BN80" i="85"/>
  <c r="BO65" i="85"/>
  <c r="BP65" i="85" s="1"/>
  <c r="BQ65" i="85" s="1"/>
  <c r="BN65" i="85"/>
  <c r="BO16" i="85"/>
  <c r="BP16" i="85" s="1"/>
  <c r="BQ16" i="85" s="1"/>
  <c r="BN16" i="85"/>
  <c r="BO91" i="85"/>
  <c r="BP91" i="85" s="1"/>
  <c r="BQ91" i="85" s="1"/>
  <c r="BN91" i="85"/>
  <c r="BO31" i="85"/>
  <c r="BP31" i="85" s="1"/>
  <c r="BQ31" i="85" s="1"/>
  <c r="BN31" i="85"/>
  <c r="BO77" i="85"/>
  <c r="BP77" i="85" s="1"/>
  <c r="BQ77" i="85" s="1"/>
  <c r="BN77" i="85"/>
  <c r="BT53" i="85"/>
  <c r="BU53" i="85" s="1"/>
  <c r="BV53" i="85" s="1"/>
  <c r="BS53" i="85"/>
  <c r="BT77" i="85"/>
  <c r="BU77" i="85" s="1"/>
  <c r="BV77" i="85" s="1"/>
  <c r="BS77" i="85"/>
  <c r="BT12" i="85"/>
  <c r="BU12" i="85" s="1"/>
  <c r="BV12" i="85" s="1"/>
  <c r="BS12" i="85"/>
  <c r="BT37" i="85"/>
  <c r="BU37" i="85" s="1"/>
  <c r="BV37" i="85" s="1"/>
  <c r="BS37" i="85"/>
  <c r="BT42" i="85"/>
  <c r="BU42" i="85" s="1"/>
  <c r="BV42" i="85" s="1"/>
  <c r="BS42" i="85"/>
  <c r="BT80" i="85"/>
  <c r="BU80" i="85" s="1"/>
  <c r="BV80" i="85" s="1"/>
  <c r="BS80" i="85"/>
  <c r="BT58" i="85"/>
  <c r="BU58" i="85" s="1"/>
  <c r="BV58" i="85" s="1"/>
  <c r="BS58" i="85"/>
  <c r="BO46" i="85"/>
  <c r="BP46" i="85" s="1"/>
  <c r="BQ46" i="85" s="1"/>
  <c r="BN46" i="85"/>
  <c r="BO44" i="85"/>
  <c r="BP44" i="85" s="1"/>
  <c r="BQ44" i="85" s="1"/>
  <c r="BN44" i="85"/>
  <c r="BO23" i="85"/>
  <c r="BP23" i="85" s="1"/>
  <c r="BQ23" i="85" s="1"/>
  <c r="BN23" i="85"/>
  <c r="BO84" i="85"/>
  <c r="BP84" i="85" s="1"/>
  <c r="BQ84" i="85" s="1"/>
  <c r="BN84" i="85"/>
  <c r="BO83" i="85"/>
  <c r="BP83" i="85" s="1"/>
  <c r="BQ83" i="85" s="1"/>
  <c r="BN83" i="85"/>
  <c r="BO17" i="85"/>
  <c r="BP17" i="85" s="1"/>
  <c r="BQ17" i="85" s="1"/>
  <c r="BN17" i="85"/>
  <c r="BO98" i="85"/>
  <c r="BP98" i="85" s="1"/>
  <c r="BQ98" i="85" s="1"/>
  <c r="BN98" i="85"/>
  <c r="BO32" i="85"/>
  <c r="BP32" i="85" s="1"/>
  <c r="BQ32" i="85" s="1"/>
  <c r="BN32" i="85"/>
  <c r="BO78" i="85"/>
  <c r="BP78" i="85" s="1"/>
  <c r="BQ78" i="85" s="1"/>
  <c r="BN78" i="85"/>
  <c r="BT60" i="85"/>
  <c r="BU60" i="85" s="1"/>
  <c r="BV60" i="85" s="1"/>
  <c r="BS60" i="85"/>
  <c r="BT4" i="85"/>
  <c r="BU4" i="85" s="1"/>
  <c r="BV4" i="85" s="1"/>
  <c r="BS4" i="85"/>
  <c r="BT14" i="85"/>
  <c r="BU14" i="85" s="1"/>
  <c r="BV14" i="85" s="1"/>
  <c r="BS14" i="85"/>
  <c r="BT39" i="85"/>
  <c r="BU39" i="85" s="1"/>
  <c r="BV39" i="85" s="1"/>
  <c r="BS39" i="85"/>
  <c r="BT44" i="85"/>
  <c r="BU44" i="85" s="1"/>
  <c r="BV44" i="85" s="1"/>
  <c r="BS44" i="85"/>
  <c r="BT82" i="85"/>
  <c r="BU82" i="85" s="1"/>
  <c r="BV82" i="85" s="1"/>
  <c r="BS82" i="85"/>
  <c r="BT59" i="85"/>
  <c r="BU59" i="85" s="1"/>
  <c r="BV59" i="85" s="1"/>
  <c r="BS59" i="85"/>
  <c r="BO64" i="85"/>
  <c r="BP64" i="85" s="1"/>
  <c r="BQ64" i="85" s="1"/>
  <c r="BN64" i="85"/>
  <c r="BO55" i="85"/>
  <c r="BP55" i="85" s="1"/>
  <c r="BQ55" i="85" s="1"/>
  <c r="BN55" i="85"/>
  <c r="BO25" i="85"/>
  <c r="BP25" i="85" s="1"/>
  <c r="BQ25" i="85" s="1"/>
  <c r="BN25" i="85"/>
  <c r="BO93" i="85"/>
  <c r="BP93" i="85" s="1"/>
  <c r="BQ93" i="85" s="1"/>
  <c r="BN93" i="85"/>
  <c r="BO86" i="85"/>
  <c r="BP86" i="85" s="1"/>
  <c r="BQ86" i="85" s="1"/>
  <c r="BN86" i="85"/>
  <c r="BO30" i="85"/>
  <c r="BP30" i="85" s="1"/>
  <c r="BQ30" i="85" s="1"/>
  <c r="BN30" i="85"/>
  <c r="BO99" i="85"/>
  <c r="BP99" i="85" s="1"/>
  <c r="BQ99" i="85" s="1"/>
  <c r="BN99" i="85"/>
  <c r="BO33" i="85"/>
  <c r="BP33" i="85" s="1"/>
  <c r="BQ33" i="85" s="1"/>
  <c r="BN33" i="85"/>
  <c r="BO79" i="85"/>
  <c r="BP79" i="85" s="1"/>
  <c r="BQ79" i="85" s="1"/>
  <c r="BN79" i="85"/>
  <c r="BT5" i="85"/>
  <c r="BU5" i="85" s="1"/>
  <c r="BV5" i="85" s="1"/>
  <c r="BS5" i="85"/>
  <c r="BT24" i="85"/>
  <c r="BU24" i="85" s="1"/>
  <c r="BV24" i="85" s="1"/>
  <c r="BS24" i="85"/>
  <c r="BT27" i="85"/>
  <c r="BU27" i="85" s="1"/>
  <c r="BV27" i="85" s="1"/>
  <c r="BS27" i="85"/>
  <c r="BT41" i="85"/>
  <c r="BU41" i="85" s="1"/>
  <c r="BV41" i="85" s="1"/>
  <c r="BS41" i="85"/>
  <c r="BT45" i="85"/>
  <c r="BU45" i="85" s="1"/>
  <c r="BV45" i="85" s="1"/>
  <c r="BS45" i="85"/>
  <c r="BT83" i="85"/>
  <c r="BU83" i="85" s="1"/>
  <c r="BV83" i="85" s="1"/>
  <c r="BS83" i="85"/>
  <c r="BT68" i="85"/>
  <c r="BU68" i="85" s="1"/>
  <c r="BV68" i="85" s="1"/>
  <c r="BS68" i="85"/>
  <c r="BO68" i="85"/>
  <c r="BP68" i="85" s="1"/>
  <c r="BQ68" i="85" s="1"/>
  <c r="BN68" i="85"/>
  <c r="BO67" i="85"/>
  <c r="BP67" i="85" s="1"/>
  <c r="BQ67" i="85" s="1"/>
  <c r="BN67" i="85"/>
  <c r="BO37" i="85"/>
  <c r="BP37" i="85" s="1"/>
  <c r="BQ37" i="85" s="1"/>
  <c r="BN37" i="85"/>
  <c r="BO109" i="85"/>
  <c r="BP109" i="85" s="1"/>
  <c r="BQ109" i="85" s="1"/>
  <c r="BN109" i="85"/>
  <c r="BO87" i="85"/>
  <c r="BP87" i="85" s="1"/>
  <c r="BQ87" i="85" s="1"/>
  <c r="BN87" i="85"/>
  <c r="BO51" i="85"/>
  <c r="BP51" i="85" s="1"/>
  <c r="BQ51" i="85" s="1"/>
  <c r="BN51" i="85"/>
  <c r="BO106" i="85"/>
  <c r="BP106" i="85" s="1"/>
  <c r="BQ106" i="85" s="1"/>
  <c r="BN106" i="85"/>
  <c r="BO34" i="85"/>
  <c r="BP34" i="85" s="1"/>
  <c r="BQ34" i="85" s="1"/>
  <c r="BN34" i="85"/>
  <c r="BO88" i="85"/>
  <c r="BP88" i="85" s="1"/>
  <c r="BQ88" i="85" s="1"/>
  <c r="BN88" i="85"/>
  <c r="BT26" i="85"/>
  <c r="BU26" i="85" s="1"/>
  <c r="BV26" i="85" s="1"/>
  <c r="BS26" i="85"/>
  <c r="BT36" i="85"/>
  <c r="BU36" i="85" s="1"/>
  <c r="BV36" i="85" s="1"/>
  <c r="BS36" i="85"/>
  <c r="BT29" i="85"/>
  <c r="BU29" i="85" s="1"/>
  <c r="BV29" i="85" s="1"/>
  <c r="BS29" i="85"/>
  <c r="BT43" i="85"/>
  <c r="BU43" i="85" s="1"/>
  <c r="BV43" i="85" s="1"/>
  <c r="BS43" i="85"/>
  <c r="BT47" i="85"/>
  <c r="BU47" i="85" s="1"/>
  <c r="BV47" i="85" s="1"/>
  <c r="BS47" i="85"/>
  <c r="BT8" i="85"/>
  <c r="BU8" i="85" s="1"/>
  <c r="BV8" i="85" s="1"/>
  <c r="BS8" i="85"/>
  <c r="BT70" i="85"/>
  <c r="BU70" i="85" s="1"/>
  <c r="BV70" i="85" s="1"/>
  <c r="BS70" i="85"/>
  <c r="O96" i="90"/>
  <c r="O75" i="90"/>
  <c r="O306" i="90"/>
  <c r="O264" i="90"/>
  <c r="O285" i="90"/>
  <c r="O348" i="90"/>
  <c r="O453" i="90"/>
  <c r="O411" i="90"/>
  <c r="O180" i="90"/>
  <c r="O159" i="90"/>
  <c r="O327" i="90"/>
  <c r="O117" i="90"/>
  <c r="O495" i="90"/>
  <c r="O243" i="90"/>
  <c r="O474" i="90"/>
  <c r="O390" i="90"/>
  <c r="O369" i="90"/>
  <c r="O432" i="90"/>
  <c r="O201" i="90"/>
  <c r="O222" i="90"/>
  <c r="O138" i="90"/>
  <c r="BO82" i="85"/>
  <c r="BP82" i="85" s="1"/>
  <c r="BQ82" i="85" s="1"/>
  <c r="BN82" i="85"/>
  <c r="BO81" i="85"/>
  <c r="BP81" i="85" s="1"/>
  <c r="BQ81" i="85" s="1"/>
  <c r="BN81" i="85"/>
  <c r="BO39" i="85"/>
  <c r="BP39" i="85" s="1"/>
  <c r="BQ39" i="85" s="1"/>
  <c r="BN39" i="85"/>
  <c r="BO110" i="85"/>
  <c r="BP110" i="85" s="1"/>
  <c r="BQ110" i="85" s="1"/>
  <c r="BN110" i="85"/>
  <c r="BO92" i="85"/>
  <c r="BP92" i="85" s="1"/>
  <c r="BQ92" i="85" s="1"/>
  <c r="BN92" i="85"/>
  <c r="BO52" i="85"/>
  <c r="BP52" i="85" s="1"/>
  <c r="BQ52" i="85" s="1"/>
  <c r="BN52" i="85"/>
  <c r="BO107" i="85"/>
  <c r="BP107" i="85" s="1"/>
  <c r="BQ107" i="85" s="1"/>
  <c r="BN107" i="85"/>
  <c r="BO35" i="85"/>
  <c r="BP35" i="85" s="1"/>
  <c r="BQ35" i="85" s="1"/>
  <c r="BN35" i="85"/>
  <c r="BO89" i="85"/>
  <c r="BP89" i="85" s="1"/>
  <c r="BQ89" i="85" s="1"/>
  <c r="BN89" i="85"/>
  <c r="BT34" i="85"/>
  <c r="BU34" i="85" s="1"/>
  <c r="BV34" i="85" s="1"/>
  <c r="BS34" i="85"/>
  <c r="BT40" i="85"/>
  <c r="BU40" i="85" s="1"/>
  <c r="BV40" i="85" s="1"/>
  <c r="BS40" i="85"/>
  <c r="BT31" i="85"/>
  <c r="BU31" i="85" s="1"/>
  <c r="BV31" i="85" s="1"/>
  <c r="BS31" i="85"/>
  <c r="BT54" i="85"/>
  <c r="BU54" i="85" s="1"/>
  <c r="BV54" i="85" s="1"/>
  <c r="BS54" i="85"/>
  <c r="BT48" i="85"/>
  <c r="BU48" i="85" s="1"/>
  <c r="BV48" i="85" s="1"/>
  <c r="BS48" i="85"/>
  <c r="BT9" i="85"/>
  <c r="BU9" i="85" s="1"/>
  <c r="BV9" i="85" s="1"/>
  <c r="BS9" i="85"/>
  <c r="BT71" i="85"/>
  <c r="BU71" i="85" s="1"/>
  <c r="BV71" i="85" s="1"/>
  <c r="BS71" i="85"/>
  <c r="O436" i="90"/>
  <c r="O184" i="90"/>
  <c r="O79" i="90"/>
  <c r="O226" i="90"/>
  <c r="O331" i="90"/>
  <c r="O100" i="90"/>
  <c r="O163" i="90"/>
  <c r="O415" i="90"/>
  <c r="O499" i="90"/>
  <c r="O457" i="90"/>
  <c r="O247" i="90"/>
  <c r="O121" i="90"/>
  <c r="O394" i="90"/>
  <c r="O142" i="90"/>
  <c r="O205" i="90"/>
  <c r="O310" i="90"/>
  <c r="O352" i="90"/>
  <c r="O268" i="90"/>
  <c r="O289" i="90"/>
  <c r="O373" i="90"/>
  <c r="O478" i="90"/>
  <c r="BO7" i="85"/>
  <c r="BP7" i="85" s="1"/>
  <c r="BQ7" i="85" s="1"/>
  <c r="BN7" i="85"/>
  <c r="BO85" i="85"/>
  <c r="BP85" i="85" s="1"/>
  <c r="BQ85" i="85" s="1"/>
  <c r="BN85" i="85"/>
  <c r="BO41" i="85"/>
  <c r="BP41" i="85" s="1"/>
  <c r="BQ41" i="85" s="1"/>
  <c r="BN41" i="85"/>
  <c r="BO4" i="85"/>
  <c r="BP4" i="85" s="1"/>
  <c r="BQ4" i="85" s="1"/>
  <c r="BN4" i="85"/>
  <c r="BO102" i="85"/>
  <c r="BP102" i="85" s="1"/>
  <c r="BQ102" i="85" s="1"/>
  <c r="BN102" i="85"/>
  <c r="BO59" i="85"/>
  <c r="BP59" i="85" s="1"/>
  <c r="BQ59" i="85" s="1"/>
  <c r="BN59" i="85"/>
  <c r="BO11" i="85"/>
  <c r="BP11" i="85" s="1"/>
  <c r="BQ11" i="85" s="1"/>
  <c r="BN11" i="85"/>
  <c r="BO36" i="85"/>
  <c r="BP36" i="85" s="1"/>
  <c r="BQ36" i="85" s="1"/>
  <c r="BN36" i="85"/>
  <c r="BO96" i="85"/>
  <c r="BP96" i="85" s="1"/>
  <c r="BQ96" i="85" s="1"/>
  <c r="BN96" i="85"/>
  <c r="BT38" i="85"/>
  <c r="BU38" i="85" s="1"/>
  <c r="BV38" i="85" s="1"/>
  <c r="BS38" i="85"/>
  <c r="BT55" i="85"/>
  <c r="BU55" i="85" s="1"/>
  <c r="BV55" i="85" s="1"/>
  <c r="BS55" i="85"/>
  <c r="BT33" i="85"/>
  <c r="BU33" i="85" s="1"/>
  <c r="BV33" i="85" s="1"/>
  <c r="BS33" i="85"/>
  <c r="BT63" i="85"/>
  <c r="BU63" i="85" s="1"/>
  <c r="BV63" i="85" s="1"/>
  <c r="BS63" i="85"/>
  <c r="BT49" i="85"/>
  <c r="BU49" i="85" s="1"/>
  <c r="BV49" i="85" s="1"/>
  <c r="BS49" i="85"/>
  <c r="BT15" i="85"/>
  <c r="BU15" i="85" s="1"/>
  <c r="BV15" i="85" s="1"/>
  <c r="BS15" i="85"/>
  <c r="BT73" i="85"/>
  <c r="BU73" i="85" s="1"/>
  <c r="BV73" i="85" s="1"/>
  <c r="BS73" i="85"/>
  <c r="O162" i="90"/>
  <c r="O351" i="90"/>
  <c r="O267" i="90"/>
  <c r="O393" i="90"/>
  <c r="O330" i="90"/>
  <c r="O225" i="90"/>
  <c r="O498" i="90"/>
  <c r="O309" i="90"/>
  <c r="O246" i="90"/>
  <c r="O288" i="90"/>
  <c r="O477" i="90"/>
  <c r="O372" i="90"/>
  <c r="O99" i="90"/>
  <c r="O183" i="90"/>
  <c r="O435" i="90"/>
  <c r="O141" i="90"/>
  <c r="O414" i="90"/>
  <c r="O204" i="90"/>
  <c r="O120" i="90"/>
  <c r="O456" i="90"/>
  <c r="O78" i="90"/>
  <c r="BO18" i="85"/>
  <c r="BP18" i="85" s="1"/>
  <c r="BQ18" i="85" s="1"/>
  <c r="BN18" i="85"/>
  <c r="BO94" i="85"/>
  <c r="BP94" i="85" s="1"/>
  <c r="BQ94" i="85" s="1"/>
  <c r="BN94" i="85"/>
  <c r="BO43" i="85"/>
  <c r="BP43" i="85" s="1"/>
  <c r="BQ43" i="85" s="1"/>
  <c r="BN43" i="85"/>
  <c r="BO19" i="85"/>
  <c r="BP19" i="85" s="1"/>
  <c r="BQ19" i="85" s="1"/>
  <c r="BN19" i="85"/>
  <c r="BO103" i="85"/>
  <c r="BP103" i="85" s="1"/>
  <c r="BQ103" i="85" s="1"/>
  <c r="BN103" i="85"/>
  <c r="BO60" i="85"/>
  <c r="BP60" i="85" s="1"/>
  <c r="BQ60" i="85" s="1"/>
  <c r="BN60" i="85"/>
  <c r="BO12" i="85"/>
  <c r="BP12" i="85" s="1"/>
  <c r="BQ12" i="85" s="1"/>
  <c r="BN12" i="85"/>
  <c r="BO38" i="85"/>
  <c r="BP38" i="85" s="1"/>
  <c r="BQ38" i="85" s="1"/>
  <c r="BN38" i="85"/>
  <c r="BO97" i="85"/>
  <c r="BP97" i="85" s="1"/>
  <c r="BQ97" i="85" s="1"/>
  <c r="BN97" i="85"/>
  <c r="BT74" i="85"/>
  <c r="BU74" i="85" s="1"/>
  <c r="BV74" i="85" s="1"/>
  <c r="BS74" i="85"/>
  <c r="BT62" i="85"/>
  <c r="BU62" i="85" s="1"/>
  <c r="BV62" i="85" s="1"/>
  <c r="BS62" i="85"/>
  <c r="BT35" i="85"/>
  <c r="BU35" i="85" s="1"/>
  <c r="BV35" i="85" s="1"/>
  <c r="BS35" i="85"/>
  <c r="BT75" i="85"/>
  <c r="BU75" i="85" s="1"/>
  <c r="BV75" i="85" s="1"/>
  <c r="BS75" i="85"/>
  <c r="BT56" i="85"/>
  <c r="BU56" i="85" s="1"/>
  <c r="BV56" i="85" s="1"/>
  <c r="BS56" i="85"/>
  <c r="BT16" i="85"/>
  <c r="BU16" i="85" s="1"/>
  <c r="BV16" i="85" s="1"/>
  <c r="BS16" i="85"/>
  <c r="BT84" i="85"/>
  <c r="BU84" i="85" s="1"/>
  <c r="BV84" i="85" s="1"/>
  <c r="BS84" i="85"/>
  <c r="BY45" i="85"/>
  <c r="BZ45" i="85" s="1"/>
  <c r="CA45" i="85" s="1"/>
  <c r="BX45" i="85"/>
  <c r="BY25" i="85"/>
  <c r="BZ25" i="85" s="1"/>
  <c r="CA25" i="85" s="1"/>
  <c r="BX25" i="85"/>
  <c r="BY19" i="85"/>
  <c r="BZ19" i="85" s="1"/>
  <c r="CA19" i="85" s="1"/>
  <c r="BX19" i="85"/>
  <c r="BY43" i="85"/>
  <c r="BZ43" i="85" s="1"/>
  <c r="CA43" i="85" s="1"/>
  <c r="BX43" i="85"/>
  <c r="BY27" i="85"/>
  <c r="BZ27" i="85" s="1"/>
  <c r="CA27" i="85" s="1"/>
  <c r="BX27" i="85"/>
  <c r="BY58" i="85"/>
  <c r="BZ58" i="85" s="1"/>
  <c r="CA58" i="85" s="1"/>
  <c r="BX58" i="85"/>
  <c r="BY20" i="85"/>
  <c r="BZ20" i="85" s="1"/>
  <c r="CA20" i="85" s="1"/>
  <c r="BX20" i="85"/>
  <c r="BY24" i="85"/>
  <c r="BZ24" i="85" s="1"/>
  <c r="CA24" i="85" s="1"/>
  <c r="BX24" i="85"/>
  <c r="BY4" i="85"/>
  <c r="BZ4" i="85" s="1"/>
  <c r="CA4" i="85" s="1"/>
  <c r="BX4" i="85"/>
  <c r="BY17" i="85"/>
  <c r="BZ17" i="85" s="1"/>
  <c r="CA17" i="85" s="1"/>
  <c r="BX17" i="85"/>
  <c r="BY63" i="85"/>
  <c r="BZ63" i="85" s="1"/>
  <c r="CA63" i="85" s="1"/>
  <c r="BX63" i="85"/>
  <c r="BY61" i="85"/>
  <c r="BZ61" i="85" s="1"/>
  <c r="CA61" i="85" s="1"/>
  <c r="BX61" i="85"/>
  <c r="BY8" i="85"/>
  <c r="BZ8" i="85" s="1"/>
  <c r="CA8" i="85" s="1"/>
  <c r="BX8" i="85"/>
  <c r="BY57" i="85"/>
  <c r="BZ57" i="85" s="1"/>
  <c r="CA57" i="85" s="1"/>
  <c r="BX57" i="85"/>
  <c r="BY41" i="85"/>
  <c r="BZ41" i="85" s="1"/>
  <c r="CA41" i="85" s="1"/>
  <c r="BX41" i="85"/>
  <c r="BY52" i="85"/>
  <c r="BZ52" i="85" s="1"/>
  <c r="CA52" i="85" s="1"/>
  <c r="BX52" i="85"/>
  <c r="BY13" i="85"/>
  <c r="BZ13" i="85" s="1"/>
  <c r="CA13" i="85" s="1"/>
  <c r="BX13" i="85"/>
  <c r="BY62" i="85"/>
  <c r="BZ62" i="85" s="1"/>
  <c r="CA62" i="85" s="1"/>
  <c r="BX62" i="85"/>
  <c r="BY14" i="85"/>
  <c r="BZ14" i="85" s="1"/>
  <c r="CA14" i="85" s="1"/>
  <c r="BX14" i="85"/>
  <c r="BY60" i="85"/>
  <c r="BZ60" i="85" s="1"/>
  <c r="CA60" i="85" s="1"/>
  <c r="BX60" i="85"/>
  <c r="BY56" i="85"/>
  <c r="BZ56" i="85" s="1"/>
  <c r="CA56" i="85" s="1"/>
  <c r="BX56" i="85"/>
  <c r="BY53" i="85"/>
  <c r="BZ53" i="85" s="1"/>
  <c r="CA53" i="85" s="1"/>
  <c r="BX53" i="85"/>
  <c r="BY29" i="85"/>
  <c r="BZ29" i="85" s="1"/>
  <c r="CA29" i="85" s="1"/>
  <c r="BX29" i="85"/>
  <c r="BY15" i="85"/>
  <c r="BZ15" i="85" s="1"/>
  <c r="CA15" i="85" s="1"/>
  <c r="BX15" i="85"/>
  <c r="BY38" i="85"/>
  <c r="BZ38" i="85" s="1"/>
  <c r="CA38" i="85" s="1"/>
  <c r="BX38" i="85"/>
  <c r="BY5" i="85"/>
  <c r="BZ5" i="85" s="1"/>
  <c r="CA5" i="85" s="1"/>
  <c r="BX5" i="85"/>
  <c r="BY37" i="85"/>
  <c r="BZ37" i="85" s="1"/>
  <c r="CA37" i="85" s="1"/>
  <c r="BX37" i="85"/>
  <c r="BY59" i="85"/>
  <c r="BZ59" i="85" s="1"/>
  <c r="CA59" i="85" s="1"/>
  <c r="BX59" i="85"/>
  <c r="BY34" i="85"/>
  <c r="BZ34" i="85" s="1"/>
  <c r="CA34" i="85" s="1"/>
  <c r="BX34" i="85"/>
  <c r="BY54" i="85"/>
  <c r="BZ54" i="85" s="1"/>
  <c r="CA54" i="85" s="1"/>
  <c r="BX54" i="85"/>
  <c r="BY50" i="85"/>
  <c r="BZ50" i="85" s="1"/>
  <c r="CA50" i="85" s="1"/>
  <c r="BX50" i="85"/>
  <c r="BY40" i="85"/>
  <c r="BZ40" i="85" s="1"/>
  <c r="CA40" i="85" s="1"/>
  <c r="BX40" i="85"/>
  <c r="BY18" i="85"/>
  <c r="BZ18" i="85" s="1"/>
  <c r="CA18" i="85" s="1"/>
  <c r="BX18" i="85"/>
  <c r="BY49" i="85"/>
  <c r="BZ49" i="85" s="1"/>
  <c r="CA49" i="85" s="1"/>
  <c r="BX49" i="85"/>
  <c r="BY44" i="85"/>
  <c r="BZ44" i="85" s="1"/>
  <c r="CA44" i="85" s="1"/>
  <c r="BX44" i="85"/>
  <c r="BY36" i="85"/>
  <c r="BZ36" i="85" s="1"/>
  <c r="CA36" i="85" s="1"/>
  <c r="BX36" i="85"/>
  <c r="BY6" i="85"/>
  <c r="BZ6" i="85" s="1"/>
  <c r="CA6" i="85" s="1"/>
  <c r="BX6" i="85"/>
  <c r="BY9" i="85"/>
  <c r="BZ9" i="85" s="1"/>
  <c r="CA9" i="85" s="1"/>
  <c r="BX9" i="85"/>
  <c r="BY12" i="85"/>
  <c r="BZ12" i="85" s="1"/>
  <c r="CA12" i="85" s="1"/>
  <c r="BX12" i="85"/>
  <c r="BY23" i="85"/>
  <c r="BZ23" i="85" s="1"/>
  <c r="CA23" i="85" s="1"/>
  <c r="BX23" i="85"/>
  <c r="BY16" i="85"/>
  <c r="BZ16" i="85" s="1"/>
  <c r="CA16" i="85" s="1"/>
  <c r="BX16" i="85"/>
  <c r="BY26" i="85"/>
  <c r="BZ26" i="85" s="1"/>
  <c r="CA26" i="85" s="1"/>
  <c r="BX26" i="85"/>
  <c r="BY21" i="85"/>
  <c r="BZ21" i="85" s="1"/>
  <c r="CA21" i="85" s="1"/>
  <c r="BX21" i="85"/>
  <c r="BY47" i="85"/>
  <c r="BZ47" i="85" s="1"/>
  <c r="CA47" i="85" s="1"/>
  <c r="BX47" i="85"/>
  <c r="BY33" i="85"/>
  <c r="BZ33" i="85" s="1"/>
  <c r="CA33" i="85" s="1"/>
  <c r="BX33" i="85"/>
  <c r="BY28" i="85"/>
  <c r="BZ28" i="85" s="1"/>
  <c r="CA28" i="85" s="1"/>
  <c r="BX28" i="85"/>
  <c r="BY55" i="85"/>
  <c r="BZ55" i="85" s="1"/>
  <c r="CA55" i="85" s="1"/>
  <c r="BX55" i="85"/>
  <c r="BY35" i="85"/>
  <c r="BZ35" i="85" s="1"/>
  <c r="CA35" i="85" s="1"/>
  <c r="BX35" i="85"/>
  <c r="BY51" i="85"/>
  <c r="BZ51" i="85" s="1"/>
  <c r="CA51" i="85" s="1"/>
  <c r="BX51" i="85"/>
  <c r="BY39" i="85"/>
  <c r="BZ39" i="85" s="1"/>
  <c r="CA39" i="85" s="1"/>
  <c r="BX39" i="85"/>
  <c r="BY31" i="85"/>
  <c r="BZ31" i="85" s="1"/>
  <c r="CA31" i="85" s="1"/>
  <c r="BX31" i="85"/>
  <c r="BY46" i="85"/>
  <c r="BZ46" i="85" s="1"/>
  <c r="CA46" i="85" s="1"/>
  <c r="BX46" i="85"/>
  <c r="BY32" i="85"/>
  <c r="BZ32" i="85" s="1"/>
  <c r="CA32" i="85" s="1"/>
  <c r="BX32" i="85"/>
  <c r="BY22" i="85"/>
  <c r="BZ22" i="85" s="1"/>
  <c r="CA22" i="85" s="1"/>
  <c r="BX22" i="85"/>
  <c r="BY11" i="85"/>
  <c r="BZ11" i="85" s="1"/>
  <c r="CA11" i="85" s="1"/>
  <c r="BX11" i="85"/>
  <c r="BY30" i="85"/>
  <c r="BZ30" i="85" s="1"/>
  <c r="CA30" i="85" s="1"/>
  <c r="BX30" i="85"/>
  <c r="BY48" i="85"/>
  <c r="BZ48" i="85" s="1"/>
  <c r="CA48" i="85" s="1"/>
  <c r="BX48" i="85"/>
  <c r="BY42" i="85"/>
  <c r="BZ42" i="85" s="1"/>
  <c r="CA42" i="85" s="1"/>
  <c r="BX42" i="85"/>
  <c r="BY10" i="85"/>
  <c r="BZ10" i="85" s="1"/>
  <c r="CA10" i="85" s="1"/>
  <c r="BX10" i="85"/>
  <c r="BY7" i="85"/>
  <c r="BZ7" i="85" s="1"/>
  <c r="CA7" i="85" s="1"/>
  <c r="BX7" i="85"/>
  <c r="U31" i="88"/>
  <c r="AI6" i="95"/>
  <c r="AK93" i="95" s="1"/>
  <c r="V31" i="88"/>
  <c r="U30" i="88"/>
  <c r="AI5" i="95"/>
  <c r="AK53" i="95" s="1"/>
  <c r="V30" i="88"/>
  <c r="U32" i="88"/>
  <c r="AI7" i="95"/>
  <c r="AK113" i="95" s="1"/>
  <c r="V32" i="88"/>
  <c r="V33" i="88"/>
  <c r="AI8" i="95"/>
  <c r="AK133" i="95" s="1"/>
  <c r="AL16" i="95"/>
  <c r="AL20" i="95"/>
  <c r="AL25" i="95"/>
  <c r="AL19" i="95"/>
  <c r="AL50" i="95"/>
  <c r="AL15" i="95"/>
  <c r="AL17" i="95"/>
  <c r="AL31" i="95"/>
  <c r="AL21" i="95"/>
  <c r="AL47" i="95"/>
  <c r="AL36" i="95"/>
  <c r="AL41" i="95"/>
  <c r="AL39" i="95"/>
  <c r="AL52" i="95"/>
  <c r="AL14" i="95"/>
  <c r="AL40" i="95"/>
  <c r="AL45" i="95"/>
  <c r="AL27" i="95"/>
  <c r="AL44" i="95"/>
  <c r="AL49" i="95"/>
  <c r="AL43" i="95"/>
  <c r="AL48" i="95"/>
  <c r="AL13" i="95"/>
  <c r="AL42" i="95"/>
  <c r="AL46" i="95"/>
  <c r="AL18" i="95"/>
  <c r="AL22" i="95"/>
  <c r="AL26" i="95"/>
  <c r="AL30" i="95"/>
  <c r="AL34" i="95"/>
  <c r="AL38" i="95"/>
  <c r="AL51" i="95"/>
  <c r="AL37" i="95"/>
  <c r="AL24" i="95"/>
  <c r="AL23" i="95"/>
  <c r="AL29" i="95"/>
  <c r="AL28" i="95"/>
  <c r="AL35" i="95"/>
  <c r="AL33" i="95"/>
  <c r="AL32" i="95"/>
  <c r="S33" i="88"/>
  <c r="U33" i="88"/>
  <c r="T33" i="88"/>
  <c r="Q33" i="88"/>
  <c r="R33" i="88"/>
  <c r="P33" i="88"/>
  <c r="BH20" i="89" s="1"/>
  <c r="BJ20" i="89" s="1"/>
  <c r="BL20" i="89" s="1"/>
  <c r="Q30" i="88"/>
  <c r="R30" i="88"/>
  <c r="S30" i="88"/>
  <c r="P30" i="88"/>
  <c r="BH8" i="89" s="1"/>
  <c r="BJ8" i="89" s="1"/>
  <c r="BL8" i="89" s="1"/>
  <c r="T30" i="88"/>
  <c r="P31" i="88"/>
  <c r="BH12" i="89" s="1"/>
  <c r="BJ13" i="89" s="1"/>
  <c r="BL13" i="89" s="1"/>
  <c r="T31" i="88"/>
  <c r="Q31" i="88"/>
  <c r="R31" i="88"/>
  <c r="S31" i="88"/>
  <c r="S32" i="88"/>
  <c r="P32" i="88"/>
  <c r="BH16" i="89" s="1"/>
  <c r="BJ17" i="89" s="1"/>
  <c r="BL17" i="89" s="1"/>
  <c r="T32" i="88"/>
  <c r="Q32" i="88"/>
  <c r="R32" i="88"/>
  <c r="BJ7" i="89"/>
  <c r="BL7" i="89" s="1"/>
  <c r="BJ5" i="89"/>
  <c r="BL5" i="89" s="1"/>
  <c r="BJ6" i="89"/>
  <c r="BL6" i="89" s="1"/>
  <c r="AM6" i="83"/>
  <c r="AM7" i="83"/>
  <c r="AM8" i="83"/>
  <c r="AM9" i="83"/>
  <c r="AM10" i="83"/>
  <c r="AM11" i="83"/>
  <c r="AM12" i="83"/>
  <c r="AM13" i="83"/>
  <c r="AM14" i="83"/>
  <c r="AM15" i="83"/>
  <c r="AM16" i="83"/>
  <c r="AM17" i="83"/>
  <c r="AM18" i="83"/>
  <c r="AM19" i="83"/>
  <c r="AM20" i="83"/>
  <c r="AM21" i="83"/>
  <c r="AM22" i="83"/>
  <c r="AM23" i="83"/>
  <c r="AM24" i="83"/>
  <c r="AM25" i="83"/>
  <c r="AM26" i="83"/>
  <c r="AM27" i="83"/>
  <c r="AM28" i="83"/>
  <c r="AM29" i="83"/>
  <c r="AM30" i="83"/>
  <c r="AM31" i="83"/>
  <c r="AM32" i="83"/>
  <c r="AM33" i="83"/>
  <c r="AM34" i="83"/>
  <c r="AM35" i="83"/>
  <c r="AM36" i="83"/>
  <c r="AM37" i="83"/>
  <c r="AM38" i="83"/>
  <c r="AM39" i="83"/>
  <c r="AM40" i="83"/>
  <c r="AM41" i="83"/>
  <c r="AM42" i="83"/>
  <c r="AM43" i="83"/>
  <c r="AM44" i="83"/>
  <c r="AM45" i="83"/>
  <c r="AM46" i="83"/>
  <c r="AM47" i="83"/>
  <c r="AM48" i="83"/>
  <c r="AM49" i="83"/>
  <c r="AM50" i="83"/>
  <c r="AM51" i="83"/>
  <c r="AM52" i="83"/>
  <c r="AM53" i="83"/>
  <c r="AM54" i="83"/>
  <c r="AM55" i="83"/>
  <c r="AM56" i="83"/>
  <c r="AM57" i="83"/>
  <c r="AM58" i="83"/>
  <c r="AM59" i="83"/>
  <c r="AM60" i="83"/>
  <c r="AM61" i="83"/>
  <c r="AM62" i="83"/>
  <c r="AM63" i="83"/>
  <c r="AM64" i="83"/>
  <c r="AM65" i="83"/>
  <c r="AM66" i="83"/>
  <c r="AM67" i="83"/>
  <c r="AM68" i="83"/>
  <c r="AM69" i="83"/>
  <c r="AM70" i="83"/>
  <c r="AM71" i="83"/>
  <c r="AM72" i="83"/>
  <c r="AM73" i="83"/>
  <c r="AM74" i="83"/>
  <c r="AM75" i="83"/>
  <c r="AM76" i="83"/>
  <c r="AM77" i="83"/>
  <c r="AM78" i="83"/>
  <c r="AM79" i="83"/>
  <c r="AM80" i="83"/>
  <c r="AM81" i="83"/>
  <c r="AM82" i="83"/>
  <c r="AM83" i="83"/>
  <c r="AM84" i="83"/>
  <c r="AM85" i="83"/>
  <c r="AM86" i="83"/>
  <c r="AM87" i="83"/>
  <c r="AM88" i="83"/>
  <c r="AM89" i="83"/>
  <c r="AM90" i="83"/>
  <c r="AM91" i="83"/>
  <c r="AM92" i="83"/>
  <c r="AM93" i="83"/>
  <c r="AM94" i="83"/>
  <c r="AM95" i="83"/>
  <c r="AM96" i="83"/>
  <c r="AM97" i="83"/>
  <c r="AM98" i="83"/>
  <c r="AM99" i="83"/>
  <c r="AM100" i="83"/>
  <c r="AM101" i="83"/>
  <c r="AM102" i="83"/>
  <c r="AM103" i="83"/>
  <c r="AM104" i="83"/>
  <c r="AM5" i="83"/>
  <c r="AB6" i="83"/>
  <c r="AB7" i="83"/>
  <c r="AB8" i="83"/>
  <c r="AB9" i="83"/>
  <c r="AB10" i="83"/>
  <c r="AB11" i="83"/>
  <c r="AB12" i="83"/>
  <c r="AB13" i="83"/>
  <c r="AB14" i="83"/>
  <c r="AB15" i="83"/>
  <c r="AB16" i="83"/>
  <c r="AB17" i="83"/>
  <c r="AB18" i="83"/>
  <c r="AB19" i="83"/>
  <c r="AB20" i="83"/>
  <c r="AB21" i="83"/>
  <c r="AB22" i="83"/>
  <c r="AB23" i="83"/>
  <c r="AB24" i="83"/>
  <c r="AB25" i="83"/>
  <c r="AB26" i="83"/>
  <c r="AB27" i="83"/>
  <c r="AB28" i="83"/>
  <c r="AB29" i="83"/>
  <c r="AB30" i="83"/>
  <c r="AB31" i="83"/>
  <c r="AB32" i="83"/>
  <c r="AB33" i="83"/>
  <c r="AB34" i="83"/>
  <c r="AB35" i="83"/>
  <c r="AB36" i="83"/>
  <c r="AB37" i="83"/>
  <c r="AB38" i="83"/>
  <c r="AB39" i="83"/>
  <c r="AB40" i="83"/>
  <c r="AB41" i="83"/>
  <c r="AB42" i="83"/>
  <c r="AB43" i="83"/>
  <c r="AB44" i="83"/>
  <c r="AB45" i="83"/>
  <c r="AB46" i="83"/>
  <c r="AB47" i="83"/>
  <c r="AB48" i="83"/>
  <c r="AB49" i="83"/>
  <c r="AB50" i="83"/>
  <c r="AB51" i="83"/>
  <c r="AB52" i="83"/>
  <c r="AB53" i="83"/>
  <c r="AB54" i="83"/>
  <c r="AB55" i="83"/>
  <c r="AB56" i="83"/>
  <c r="AB57" i="83"/>
  <c r="AB58" i="83"/>
  <c r="AB59" i="83"/>
  <c r="AB60" i="83"/>
  <c r="AB61" i="83"/>
  <c r="AB62" i="83"/>
  <c r="AB63" i="83"/>
  <c r="AB64" i="83"/>
  <c r="AB65" i="83"/>
  <c r="AB66" i="83"/>
  <c r="AB67" i="83"/>
  <c r="AB68" i="83"/>
  <c r="AB69" i="83"/>
  <c r="AB70" i="83"/>
  <c r="AB71" i="83"/>
  <c r="AB72" i="83"/>
  <c r="AB73" i="83"/>
  <c r="AB74" i="83"/>
  <c r="AB75" i="83"/>
  <c r="AB76" i="83"/>
  <c r="AB77" i="83"/>
  <c r="AB78" i="83"/>
  <c r="AB79" i="83"/>
  <c r="AB80" i="83"/>
  <c r="AB81" i="83"/>
  <c r="AB82" i="83"/>
  <c r="AB83" i="83"/>
  <c r="AB84" i="83"/>
  <c r="AB85" i="83"/>
  <c r="AB86" i="83"/>
  <c r="AB87" i="83"/>
  <c r="AB88" i="83"/>
  <c r="AB89" i="83"/>
  <c r="AB90" i="83"/>
  <c r="AB91" i="83"/>
  <c r="AB92" i="83"/>
  <c r="AB93" i="83"/>
  <c r="AB94" i="83"/>
  <c r="AB95" i="83"/>
  <c r="AB96" i="83"/>
  <c r="AB97" i="83"/>
  <c r="AB98" i="83"/>
  <c r="AB99" i="83"/>
  <c r="AB100" i="83"/>
  <c r="AB101" i="83"/>
  <c r="AB102" i="83"/>
  <c r="AB103" i="83"/>
  <c r="AB104" i="83"/>
  <c r="AB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63" i="83"/>
  <c r="Q64" i="83"/>
  <c r="Q65" i="83"/>
  <c r="Q66" i="83"/>
  <c r="Q67" i="83"/>
  <c r="Q68" i="83"/>
  <c r="Q69" i="83"/>
  <c r="Q70" i="83"/>
  <c r="Q71" i="83"/>
  <c r="Q72" i="83"/>
  <c r="Q73" i="83"/>
  <c r="Q74" i="83"/>
  <c r="Q75" i="83"/>
  <c r="Q76" i="83"/>
  <c r="Q77" i="83"/>
  <c r="Q78" i="83"/>
  <c r="Q79" i="83"/>
  <c r="Q80" i="83"/>
  <c r="Q81" i="83"/>
  <c r="Q82" i="83"/>
  <c r="Q83" i="83"/>
  <c r="Q84" i="83"/>
  <c r="Q85" i="83"/>
  <c r="Q86" i="83"/>
  <c r="Q87" i="83"/>
  <c r="Q88" i="83"/>
  <c r="Q89" i="83"/>
  <c r="Q90" i="83"/>
  <c r="Q91" i="83"/>
  <c r="Q92" i="83"/>
  <c r="Q93" i="83"/>
  <c r="Q94" i="83"/>
  <c r="Q95" i="83"/>
  <c r="Q96" i="83"/>
  <c r="Q97" i="83"/>
  <c r="Q98" i="83"/>
  <c r="Q99" i="83"/>
  <c r="Q100" i="83"/>
  <c r="Q101" i="83"/>
  <c r="Q102" i="83"/>
  <c r="Q103" i="83"/>
  <c r="Q104" i="83"/>
  <c r="Q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BO12" i="98" l="1"/>
  <c r="BO7" i="98"/>
  <c r="BO8" i="98"/>
  <c r="BO11" i="98"/>
  <c r="BO9" i="98"/>
  <c r="BO13" i="98"/>
  <c r="BO10" i="98"/>
  <c r="BO6" i="98"/>
  <c r="BQ7" i="98"/>
  <c r="BQ8" i="98"/>
  <c r="BQ9" i="98"/>
  <c r="BQ10" i="98"/>
  <c r="BQ11" i="98"/>
  <c r="BQ12" i="98"/>
  <c r="BQ13" i="98"/>
  <c r="BQ6" i="98"/>
  <c r="BP11" i="98"/>
  <c r="BP12" i="98"/>
  <c r="BP13" i="98"/>
  <c r="BP8" i="98"/>
  <c r="BP6" i="98"/>
  <c r="BP9" i="98"/>
  <c r="BP7" i="98"/>
  <c r="BP10" i="98"/>
  <c r="BN7" i="98"/>
  <c r="BN8" i="98"/>
  <c r="BN9" i="98"/>
  <c r="BN10" i="98"/>
  <c r="BN11" i="98"/>
  <c r="BN12" i="98"/>
  <c r="BN13" i="98"/>
  <c r="BN6" i="98"/>
  <c r="N16" i="98"/>
  <c r="P16" i="98"/>
  <c r="O16" i="98"/>
  <c r="Q16" i="98"/>
  <c r="AT184" i="95"/>
  <c r="AT33" i="95"/>
  <c r="AT486" i="95"/>
  <c r="AT335" i="95"/>
  <c r="AT637" i="95"/>
  <c r="AT939" i="95"/>
  <c r="AT788" i="95"/>
  <c r="AT1392" i="95"/>
  <c r="AT1241" i="95"/>
  <c r="AT1090" i="95"/>
  <c r="AT1543" i="95"/>
  <c r="AT1694" i="95"/>
  <c r="AT1996" i="95"/>
  <c r="AT2147" i="95"/>
  <c r="AT2298" i="95"/>
  <c r="AT2902" i="95"/>
  <c r="AT2751" i="95"/>
  <c r="AT1845" i="95"/>
  <c r="AT2600" i="95"/>
  <c r="AT3204" i="95"/>
  <c r="AT3506" i="95"/>
  <c r="AT2449" i="95"/>
  <c r="AT3355" i="95"/>
  <c r="AT3053" i="95"/>
  <c r="AT332" i="95"/>
  <c r="AT181" i="95"/>
  <c r="AT483" i="95"/>
  <c r="AT30" i="95"/>
  <c r="AT634" i="95"/>
  <c r="AT785" i="95"/>
  <c r="AT1087" i="95"/>
  <c r="AT1540" i="95"/>
  <c r="AT936" i="95"/>
  <c r="AT1389" i="95"/>
  <c r="AT1238" i="95"/>
  <c r="AT1842" i="95"/>
  <c r="AT1691" i="95"/>
  <c r="AT2144" i="95"/>
  <c r="AT1993" i="95"/>
  <c r="AT2446" i="95"/>
  <c r="AT3050" i="95"/>
  <c r="AT2899" i="95"/>
  <c r="AT2295" i="95"/>
  <c r="AT2748" i="95"/>
  <c r="AT3352" i="95"/>
  <c r="AT3503" i="95"/>
  <c r="AT3201" i="95"/>
  <c r="AT2597" i="95"/>
  <c r="AT52" i="95"/>
  <c r="AT203" i="95"/>
  <c r="AT505" i="95"/>
  <c r="AT354" i="95"/>
  <c r="AT807" i="95"/>
  <c r="AT656" i="95"/>
  <c r="AT1109" i="95"/>
  <c r="AT1260" i="95"/>
  <c r="AT1562" i="95"/>
  <c r="AT958" i="95"/>
  <c r="AT1411" i="95"/>
  <c r="AT2166" i="95"/>
  <c r="AT2015" i="95"/>
  <c r="AT1864" i="95"/>
  <c r="AT2770" i="95"/>
  <c r="AT1713" i="95"/>
  <c r="AT2619" i="95"/>
  <c r="AT3223" i="95"/>
  <c r="AT2468" i="95"/>
  <c r="AT3072" i="95"/>
  <c r="AT2317" i="95"/>
  <c r="AT2921" i="95"/>
  <c r="AT3525" i="95"/>
  <c r="AT3374" i="95"/>
  <c r="AT27" i="95"/>
  <c r="AT329" i="95"/>
  <c r="AT178" i="95"/>
  <c r="AT631" i="95"/>
  <c r="AT480" i="95"/>
  <c r="AT933" i="95"/>
  <c r="AT782" i="95"/>
  <c r="AT1084" i="95"/>
  <c r="AT1386" i="95"/>
  <c r="AT1990" i="95"/>
  <c r="AT1537" i="95"/>
  <c r="AT1839" i="95"/>
  <c r="AT1688" i="95"/>
  <c r="AT2292" i="95"/>
  <c r="AT2594" i="95"/>
  <c r="AT3198" i="95"/>
  <c r="AT1235" i="95"/>
  <c r="AT2141" i="95"/>
  <c r="AT2443" i="95"/>
  <c r="AT3047" i="95"/>
  <c r="AT2896" i="95"/>
  <c r="AT3349" i="95"/>
  <c r="AT2745" i="95"/>
  <c r="AT3500" i="95"/>
  <c r="AT43" i="95"/>
  <c r="AT345" i="95"/>
  <c r="AT194" i="95"/>
  <c r="AT647" i="95"/>
  <c r="AT496" i="95"/>
  <c r="AT949" i="95"/>
  <c r="AT798" i="95"/>
  <c r="AT1100" i="95"/>
  <c r="AT1402" i="95"/>
  <c r="AT2006" i="95"/>
  <c r="AT1553" i="95"/>
  <c r="AT1855" i="95"/>
  <c r="AT1704" i="95"/>
  <c r="AT2610" i="95"/>
  <c r="AT3214" i="95"/>
  <c r="AT2157" i="95"/>
  <c r="AT2459" i="95"/>
  <c r="AT3063" i="95"/>
  <c r="AT1251" i="95"/>
  <c r="AT2308" i="95"/>
  <c r="AT2912" i="95"/>
  <c r="AT2761" i="95"/>
  <c r="AT3516" i="95"/>
  <c r="AT3365" i="95"/>
  <c r="AT352" i="95"/>
  <c r="AT201" i="95"/>
  <c r="AT50" i="95"/>
  <c r="AT503" i="95"/>
  <c r="AT654" i="95"/>
  <c r="AT805" i="95"/>
  <c r="AT1560" i="95"/>
  <c r="AT1409" i="95"/>
  <c r="AT956" i="95"/>
  <c r="AT1258" i="95"/>
  <c r="AT1107" i="95"/>
  <c r="AT1862" i="95"/>
  <c r="AT1711" i="95"/>
  <c r="AT2164" i="95"/>
  <c r="AT2466" i="95"/>
  <c r="AT3070" i="95"/>
  <c r="AT2013" i="95"/>
  <c r="AT2315" i="95"/>
  <c r="AT2919" i="95"/>
  <c r="AT2768" i="95"/>
  <c r="AT2617" i="95"/>
  <c r="AT3523" i="95"/>
  <c r="AT3372" i="95"/>
  <c r="AT3221" i="95"/>
  <c r="AT192" i="95"/>
  <c r="AT41" i="95"/>
  <c r="AT494" i="95"/>
  <c r="AT343" i="95"/>
  <c r="AT796" i="95"/>
  <c r="AT645" i="95"/>
  <c r="AT1098" i="95"/>
  <c r="AT1400" i="95"/>
  <c r="AT1249" i="95"/>
  <c r="AT1551" i="95"/>
  <c r="AT1702" i="95"/>
  <c r="AT947" i="95"/>
  <c r="AT2004" i="95"/>
  <c r="AT1853" i="95"/>
  <c r="AT2155" i="95"/>
  <c r="AT2306" i="95"/>
  <c r="AT2910" i="95"/>
  <c r="AT2759" i="95"/>
  <c r="AT2608" i="95"/>
  <c r="AT3212" i="95"/>
  <c r="AT3363" i="95"/>
  <c r="AT3514" i="95"/>
  <c r="AT3061" i="95"/>
  <c r="AT2457" i="95"/>
  <c r="AT344" i="95"/>
  <c r="AT193" i="95"/>
  <c r="AT42" i="95"/>
  <c r="AT495" i="95"/>
  <c r="AT797" i="95"/>
  <c r="AT646" i="95"/>
  <c r="AT948" i="95"/>
  <c r="AT1552" i="95"/>
  <c r="AT1099" i="95"/>
  <c r="AT1401" i="95"/>
  <c r="AT1250" i="95"/>
  <c r="AT1854" i="95"/>
  <c r="AT1703" i="95"/>
  <c r="AT2156" i="95"/>
  <c r="AT2458" i="95"/>
  <c r="AT3062" i="95"/>
  <c r="AT2307" i="95"/>
  <c r="AT2911" i="95"/>
  <c r="AT2760" i="95"/>
  <c r="AT3213" i="95"/>
  <c r="AT3515" i="95"/>
  <c r="AT3364" i="95"/>
  <c r="AT2005" i="95"/>
  <c r="AT2609" i="95"/>
  <c r="AT183" i="95"/>
  <c r="AT32" i="95"/>
  <c r="AT485" i="95"/>
  <c r="AT334" i="95"/>
  <c r="AT787" i="95"/>
  <c r="AT1089" i="95"/>
  <c r="AT1240" i="95"/>
  <c r="AT636" i="95"/>
  <c r="AT938" i="95"/>
  <c r="AT1542" i="95"/>
  <c r="AT2146" i="95"/>
  <c r="AT1995" i="95"/>
  <c r="AT1844" i="95"/>
  <c r="AT1391" i="95"/>
  <c r="AT1693" i="95"/>
  <c r="AT2750" i="95"/>
  <c r="AT3354" i="95"/>
  <c r="AT2599" i="95"/>
  <c r="AT3203" i="95"/>
  <c r="AT2448" i="95"/>
  <c r="AT3052" i="95"/>
  <c r="AT2901" i="95"/>
  <c r="AT2297" i="95"/>
  <c r="AT3505" i="95"/>
  <c r="AT171" i="95"/>
  <c r="AT20" i="95"/>
  <c r="AT473" i="95"/>
  <c r="AT322" i="95"/>
  <c r="AT775" i="95"/>
  <c r="AT624" i="95"/>
  <c r="AT1077" i="95"/>
  <c r="AT926" i="95"/>
  <c r="AT1228" i="95"/>
  <c r="AT1530" i="95"/>
  <c r="AT1379" i="95"/>
  <c r="AT2134" i="95"/>
  <c r="AT1983" i="95"/>
  <c r="AT1832" i="95"/>
  <c r="AT2738" i="95"/>
  <c r="AT3342" i="95"/>
  <c r="AT1681" i="95"/>
  <c r="AT2587" i="95"/>
  <c r="AT3191" i="95"/>
  <c r="AT2285" i="95"/>
  <c r="AT2436" i="95"/>
  <c r="AT3040" i="95"/>
  <c r="AT2889" i="95"/>
  <c r="AT3493" i="95"/>
  <c r="AT336" i="95"/>
  <c r="AT185" i="95"/>
  <c r="AT34" i="95"/>
  <c r="AT487" i="95"/>
  <c r="AT638" i="95"/>
  <c r="AT789" i="95"/>
  <c r="AT1544" i="95"/>
  <c r="AT1393" i="95"/>
  <c r="AT1242" i="95"/>
  <c r="AT1846" i="95"/>
  <c r="AT940" i="95"/>
  <c r="AT1091" i="95"/>
  <c r="AT1695" i="95"/>
  <c r="AT2148" i="95"/>
  <c r="AT2450" i="95"/>
  <c r="AT3054" i="95"/>
  <c r="AT1997" i="95"/>
  <c r="AT2299" i="95"/>
  <c r="AT2903" i="95"/>
  <c r="AT2752" i="95"/>
  <c r="AT3356" i="95"/>
  <c r="AT2601" i="95"/>
  <c r="AT3507" i="95"/>
  <c r="AT3205" i="95"/>
  <c r="AT175" i="95"/>
  <c r="AT24" i="95"/>
  <c r="AT477" i="95"/>
  <c r="AT326" i="95"/>
  <c r="AT779" i="95"/>
  <c r="AT628" i="95"/>
  <c r="AT1081" i="95"/>
  <c r="AT1232" i="95"/>
  <c r="AT930" i="95"/>
  <c r="AT1534" i="95"/>
  <c r="AT2138" i="95"/>
  <c r="AT1383" i="95"/>
  <c r="AT1987" i="95"/>
  <c r="AT1836" i="95"/>
  <c r="AT2742" i="95"/>
  <c r="AT3346" i="95"/>
  <c r="AT2289" i="95"/>
  <c r="AT2591" i="95"/>
  <c r="AT3195" i="95"/>
  <c r="AT1685" i="95"/>
  <c r="AT2440" i="95"/>
  <c r="AT3044" i="95"/>
  <c r="AT2893" i="95"/>
  <c r="AT3497" i="95"/>
  <c r="AT39" i="95"/>
  <c r="AT341" i="95"/>
  <c r="AT190" i="95"/>
  <c r="AT643" i="95"/>
  <c r="AT945" i="95"/>
  <c r="AT492" i="95"/>
  <c r="AT1398" i="95"/>
  <c r="AT2002" i="95"/>
  <c r="AT794" i="95"/>
  <c r="AT1851" i="95"/>
  <c r="AT1096" i="95"/>
  <c r="AT1247" i="95"/>
  <c r="AT1700" i="95"/>
  <c r="AT1549" i="95"/>
  <c r="AT2606" i="95"/>
  <c r="AT3210" i="95"/>
  <c r="AT2455" i="95"/>
  <c r="AT3059" i="95"/>
  <c r="AT2304" i="95"/>
  <c r="AT2908" i="95"/>
  <c r="AT2757" i="95"/>
  <c r="AT2153" i="95"/>
  <c r="AT3512" i="95"/>
  <c r="AT3361" i="95"/>
  <c r="AT23" i="95"/>
  <c r="AT325" i="95"/>
  <c r="AT174" i="95"/>
  <c r="AT627" i="95"/>
  <c r="AT929" i="95"/>
  <c r="AT476" i="95"/>
  <c r="AT1382" i="95"/>
  <c r="AT778" i="95"/>
  <c r="AT1986" i="95"/>
  <c r="AT1835" i="95"/>
  <c r="AT1231" i="95"/>
  <c r="AT1684" i="95"/>
  <c r="AT2288" i="95"/>
  <c r="AT2590" i="95"/>
  <c r="AT3194" i="95"/>
  <c r="AT1080" i="95"/>
  <c r="AT2439" i="95"/>
  <c r="AT3043" i="95"/>
  <c r="AT1533" i="95"/>
  <c r="AT2892" i="95"/>
  <c r="AT2741" i="95"/>
  <c r="AT3345" i="95"/>
  <c r="AT3496" i="95"/>
  <c r="AT2137" i="95"/>
  <c r="AT316" i="95"/>
  <c r="AT165" i="95"/>
  <c r="AT467" i="95"/>
  <c r="AT618" i="95"/>
  <c r="AT769" i="95"/>
  <c r="AT1071" i="95"/>
  <c r="AT1524" i="95"/>
  <c r="AT920" i="95"/>
  <c r="AT1373" i="95"/>
  <c r="AT1222" i="95"/>
  <c r="AT1826" i="95"/>
  <c r="AT1675" i="95"/>
  <c r="AT2128" i="95"/>
  <c r="AT1977" i="95"/>
  <c r="AT2430" i="95"/>
  <c r="AT3034" i="95"/>
  <c r="AT2883" i="95"/>
  <c r="AT2279" i="95"/>
  <c r="AT2732" i="95"/>
  <c r="AT3336" i="95"/>
  <c r="AT3487" i="95"/>
  <c r="AT3185" i="95"/>
  <c r="AT2581" i="95"/>
  <c r="AT14" i="95"/>
  <c r="AT196" i="95"/>
  <c r="AT45" i="95"/>
  <c r="AT347" i="95"/>
  <c r="AT498" i="95"/>
  <c r="AT649" i="95"/>
  <c r="AT800" i="95"/>
  <c r="AT1404" i="95"/>
  <c r="AT1253" i="95"/>
  <c r="AT951" i="95"/>
  <c r="AT1706" i="95"/>
  <c r="AT1555" i="95"/>
  <c r="AT2008" i="95"/>
  <c r="AT2310" i="95"/>
  <c r="AT2914" i="95"/>
  <c r="AT1857" i="95"/>
  <c r="AT2763" i="95"/>
  <c r="AT1102" i="95"/>
  <c r="AT2159" i="95"/>
  <c r="AT2612" i="95"/>
  <c r="AT3216" i="95"/>
  <c r="AT2461" i="95"/>
  <c r="AT3367" i="95"/>
  <c r="AT3065" i="95"/>
  <c r="AT3518" i="95"/>
  <c r="AT15" i="95"/>
  <c r="AT317" i="95"/>
  <c r="AT166" i="95"/>
  <c r="AT619" i="95"/>
  <c r="AT468" i="95"/>
  <c r="AT921" i="95"/>
  <c r="AT770" i="95"/>
  <c r="AT1072" i="95"/>
  <c r="AT1374" i="95"/>
  <c r="AT1223" i="95"/>
  <c r="AT1978" i="95"/>
  <c r="AT1827" i="95"/>
  <c r="AT1676" i="95"/>
  <c r="AT2280" i="95"/>
  <c r="AT2582" i="95"/>
  <c r="AT3186" i="95"/>
  <c r="AT1525" i="95"/>
  <c r="AT2431" i="95"/>
  <c r="AT3035" i="95"/>
  <c r="AT2884" i="95"/>
  <c r="AT3337" i="95"/>
  <c r="AT3488" i="95"/>
  <c r="AT2129" i="95"/>
  <c r="AT2733" i="95"/>
  <c r="AT188" i="95"/>
  <c r="AT37" i="95"/>
  <c r="AT339" i="95"/>
  <c r="AT490" i="95"/>
  <c r="AT943" i="95"/>
  <c r="AT792" i="95"/>
  <c r="AT1396" i="95"/>
  <c r="AT1094" i="95"/>
  <c r="AT1245" i="95"/>
  <c r="AT641" i="95"/>
  <c r="AT1698" i="95"/>
  <c r="AT1547" i="95"/>
  <c r="AT2000" i="95"/>
  <c r="AT2302" i="95"/>
  <c r="AT2906" i="95"/>
  <c r="AT2755" i="95"/>
  <c r="AT2151" i="95"/>
  <c r="AT2604" i="95"/>
  <c r="AT3208" i="95"/>
  <c r="AT1849" i="95"/>
  <c r="AT3057" i="95"/>
  <c r="AT3359" i="95"/>
  <c r="AT2453" i="95"/>
  <c r="AT3510" i="95"/>
  <c r="AT320" i="95"/>
  <c r="AT169" i="95"/>
  <c r="AT18" i="95"/>
  <c r="AT471" i="95"/>
  <c r="AT622" i="95"/>
  <c r="AT773" i="95"/>
  <c r="AT1528" i="95"/>
  <c r="AT1377" i="95"/>
  <c r="AT1226" i="95"/>
  <c r="AT1830" i="95"/>
  <c r="AT1679" i="95"/>
  <c r="AT1075" i="95"/>
  <c r="AT2132" i="95"/>
  <c r="AT2434" i="95"/>
  <c r="AT3038" i="95"/>
  <c r="AT924" i="95"/>
  <c r="AT1981" i="95"/>
  <c r="AT2283" i="95"/>
  <c r="AT2887" i="95"/>
  <c r="AT2736" i="95"/>
  <c r="AT3340" i="95"/>
  <c r="AT2585" i="95"/>
  <c r="AT3491" i="95"/>
  <c r="AT3189" i="95"/>
  <c r="AT328" i="95"/>
  <c r="AT177" i="95"/>
  <c r="AT26" i="95"/>
  <c r="AT479" i="95"/>
  <c r="AT781" i="95"/>
  <c r="AT1536" i="95"/>
  <c r="AT630" i="95"/>
  <c r="AT1083" i="95"/>
  <c r="AT1385" i="95"/>
  <c r="AT1234" i="95"/>
  <c r="AT932" i="95"/>
  <c r="AT1838" i="95"/>
  <c r="AT1687" i="95"/>
  <c r="AT2140" i="95"/>
  <c r="AT2442" i="95"/>
  <c r="AT3046" i="95"/>
  <c r="AT2895" i="95"/>
  <c r="AT2744" i="95"/>
  <c r="AT3348" i="95"/>
  <c r="AT3197" i="95"/>
  <c r="AT3499" i="95"/>
  <c r="AT1989" i="95"/>
  <c r="AT2291" i="95"/>
  <c r="AT2593" i="95"/>
  <c r="AT187" i="95"/>
  <c r="AT36" i="95"/>
  <c r="AT489" i="95"/>
  <c r="AT791" i="95"/>
  <c r="AT338" i="95"/>
  <c r="AT640" i="95"/>
  <c r="AT1093" i="95"/>
  <c r="AT942" i="95"/>
  <c r="AT1244" i="95"/>
  <c r="AT1546" i="95"/>
  <c r="AT1395" i="95"/>
  <c r="AT2150" i="95"/>
  <c r="AT1999" i="95"/>
  <c r="AT1848" i="95"/>
  <c r="AT2754" i="95"/>
  <c r="AT3358" i="95"/>
  <c r="AT1697" i="95"/>
  <c r="AT2603" i="95"/>
  <c r="AT3207" i="95"/>
  <c r="AT2452" i="95"/>
  <c r="AT3056" i="95"/>
  <c r="AT2301" i="95"/>
  <c r="AT2905" i="95"/>
  <c r="AT3509" i="95"/>
  <c r="AT176" i="95"/>
  <c r="AT25" i="95"/>
  <c r="AT478" i="95"/>
  <c r="AT327" i="95"/>
  <c r="AT931" i="95"/>
  <c r="AT780" i="95"/>
  <c r="AT629" i="95"/>
  <c r="AT1082" i="95"/>
  <c r="AT1384" i="95"/>
  <c r="AT1233" i="95"/>
  <c r="AT1535" i="95"/>
  <c r="AT1686" i="95"/>
  <c r="AT1988" i="95"/>
  <c r="AT1837" i="95"/>
  <c r="AT2139" i="95"/>
  <c r="AT2894" i="95"/>
  <c r="AT2743" i="95"/>
  <c r="AT2290" i="95"/>
  <c r="AT2592" i="95"/>
  <c r="AT3196" i="95"/>
  <c r="AT3498" i="95"/>
  <c r="AT3045" i="95"/>
  <c r="AT2441" i="95"/>
  <c r="AT3347" i="95"/>
  <c r="AT35" i="95"/>
  <c r="AT337" i="95"/>
  <c r="AT639" i="95"/>
  <c r="AT488" i="95"/>
  <c r="AT941" i="95"/>
  <c r="AT1092" i="95"/>
  <c r="AT790" i="95"/>
  <c r="AT1394" i="95"/>
  <c r="AT1998" i="95"/>
  <c r="AT186" i="95"/>
  <c r="AT1243" i="95"/>
  <c r="AT1545" i="95"/>
  <c r="AT1847" i="95"/>
  <c r="AT1696" i="95"/>
  <c r="AT2602" i="95"/>
  <c r="AT3206" i="95"/>
  <c r="AT2149" i="95"/>
  <c r="AT2451" i="95"/>
  <c r="AT3055" i="95"/>
  <c r="AT2300" i="95"/>
  <c r="AT2904" i="95"/>
  <c r="AT3508" i="95"/>
  <c r="AT2753" i="95"/>
  <c r="AT3357" i="95"/>
  <c r="AT19" i="95"/>
  <c r="AT321" i="95"/>
  <c r="AT623" i="95"/>
  <c r="AT170" i="95"/>
  <c r="AT472" i="95"/>
  <c r="AT925" i="95"/>
  <c r="AT1076" i="95"/>
  <c r="AT774" i="95"/>
  <c r="AT1378" i="95"/>
  <c r="AT1982" i="95"/>
  <c r="AT1227" i="95"/>
  <c r="AT1529" i="95"/>
  <c r="AT1831" i="95"/>
  <c r="AT1680" i="95"/>
  <c r="AT2284" i="95"/>
  <c r="AT2586" i="95"/>
  <c r="AT3190" i="95"/>
  <c r="AT2133" i="95"/>
  <c r="AT2435" i="95"/>
  <c r="AT3039" i="95"/>
  <c r="AT2888" i="95"/>
  <c r="AT3492" i="95"/>
  <c r="AT2737" i="95"/>
  <c r="AT3341" i="95"/>
  <c r="AT200" i="95"/>
  <c r="AT49" i="95"/>
  <c r="AT502" i="95"/>
  <c r="AT351" i="95"/>
  <c r="AT653" i="95"/>
  <c r="AT804" i="95"/>
  <c r="AT1408" i="95"/>
  <c r="AT955" i="95"/>
  <c r="AT1257" i="95"/>
  <c r="AT1106" i="95"/>
  <c r="AT1559" i="95"/>
  <c r="AT1710" i="95"/>
  <c r="AT2012" i="95"/>
  <c r="AT2163" i="95"/>
  <c r="AT2314" i="95"/>
  <c r="AT2918" i="95"/>
  <c r="AT2767" i="95"/>
  <c r="AT1861" i="95"/>
  <c r="AT2616" i="95"/>
  <c r="AT3220" i="95"/>
  <c r="AT3371" i="95"/>
  <c r="AT3069" i="95"/>
  <c r="AT3522" i="95"/>
  <c r="AT2465" i="95"/>
  <c r="AT179" i="95"/>
  <c r="AT28" i="95"/>
  <c r="AT481" i="95"/>
  <c r="AT632" i="95"/>
  <c r="AT783" i="95"/>
  <c r="AT330" i="95"/>
  <c r="AT1085" i="95"/>
  <c r="AT934" i="95"/>
  <c r="AT1236" i="95"/>
  <c r="AT1538" i="95"/>
  <c r="AT2142" i="95"/>
  <c r="AT1991" i="95"/>
  <c r="AT1387" i="95"/>
  <c r="AT1840" i="95"/>
  <c r="AT2293" i="95"/>
  <c r="AT2746" i="95"/>
  <c r="AT3350" i="95"/>
  <c r="AT2595" i="95"/>
  <c r="AT3199" i="95"/>
  <c r="AT2444" i="95"/>
  <c r="AT3048" i="95"/>
  <c r="AT2897" i="95"/>
  <c r="AT1689" i="95"/>
  <c r="AT3501" i="95"/>
  <c r="AT204" i="95"/>
  <c r="AT53" i="95"/>
  <c r="AT355" i="95"/>
  <c r="AT506" i="95"/>
  <c r="AT808" i="95"/>
  <c r="AT959" i="95"/>
  <c r="AT1412" i="95"/>
  <c r="AT1110" i="95"/>
  <c r="AT1261" i="95"/>
  <c r="AT657" i="95"/>
  <c r="AT1714" i="95"/>
  <c r="AT1563" i="95"/>
  <c r="AT2016" i="95"/>
  <c r="AT2318" i="95"/>
  <c r="AT2922" i="95"/>
  <c r="AT2771" i="95"/>
  <c r="AT2167" i="95"/>
  <c r="AT2620" i="95"/>
  <c r="AT3224" i="95"/>
  <c r="AT3073" i="95"/>
  <c r="AT3375" i="95"/>
  <c r="AT1865" i="95"/>
  <c r="AT3526" i="95"/>
  <c r="AT2469" i="95"/>
  <c r="AT199" i="95"/>
  <c r="AT48" i="95"/>
  <c r="AT501" i="95"/>
  <c r="AT350" i="95"/>
  <c r="AT803" i="95"/>
  <c r="AT1105" i="95"/>
  <c r="AT954" i="95"/>
  <c r="AT1256" i="95"/>
  <c r="AT652" i="95"/>
  <c r="AT1558" i="95"/>
  <c r="AT2162" i="95"/>
  <c r="AT2011" i="95"/>
  <c r="AT1860" i="95"/>
  <c r="AT1709" i="95"/>
  <c r="AT2766" i="95"/>
  <c r="AT1407" i="95"/>
  <c r="AT2615" i="95"/>
  <c r="AT3219" i="95"/>
  <c r="AT2464" i="95"/>
  <c r="AT3068" i="95"/>
  <c r="AT2313" i="95"/>
  <c r="AT2917" i="95"/>
  <c r="AT3370" i="95"/>
  <c r="AT3521" i="95"/>
  <c r="AT167" i="95"/>
  <c r="AT16" i="95"/>
  <c r="AT469" i="95"/>
  <c r="AT318" i="95"/>
  <c r="AT771" i="95"/>
  <c r="AT1073" i="95"/>
  <c r="AT1224" i="95"/>
  <c r="AT922" i="95"/>
  <c r="AT1526" i="95"/>
  <c r="AT2130" i="95"/>
  <c r="AT1979" i="95"/>
  <c r="AT1828" i="95"/>
  <c r="AT1677" i="95"/>
  <c r="AT2734" i="95"/>
  <c r="AT3338" i="95"/>
  <c r="AT2583" i="95"/>
  <c r="AT3187" i="95"/>
  <c r="AT620" i="95"/>
  <c r="AT2432" i="95"/>
  <c r="AT3036" i="95"/>
  <c r="AT2281" i="95"/>
  <c r="AT1375" i="95"/>
  <c r="AT2885" i="95"/>
  <c r="AT3489" i="95"/>
  <c r="AT172" i="95"/>
  <c r="AT21" i="95"/>
  <c r="AT323" i="95"/>
  <c r="AT474" i="95"/>
  <c r="AT927" i="95"/>
  <c r="AT776" i="95"/>
  <c r="AT625" i="95"/>
  <c r="AT1380" i="95"/>
  <c r="AT1078" i="95"/>
  <c r="AT1229" i="95"/>
  <c r="AT1682" i="95"/>
  <c r="AT1531" i="95"/>
  <c r="AT1984" i="95"/>
  <c r="AT2890" i="95"/>
  <c r="AT2739" i="95"/>
  <c r="AT2135" i="95"/>
  <c r="AT2588" i="95"/>
  <c r="AT3192" i="95"/>
  <c r="AT3041" i="95"/>
  <c r="AT3343" i="95"/>
  <c r="AT2286" i="95"/>
  <c r="AT1833" i="95"/>
  <c r="AT2437" i="95"/>
  <c r="AT3494" i="95"/>
  <c r="AT180" i="95"/>
  <c r="AT29" i="95"/>
  <c r="AT331" i="95"/>
  <c r="AT482" i="95"/>
  <c r="AT935" i="95"/>
  <c r="AT633" i="95"/>
  <c r="AT784" i="95"/>
  <c r="AT1388" i="95"/>
  <c r="AT1237" i="95"/>
  <c r="AT1086" i="95"/>
  <c r="AT1690" i="95"/>
  <c r="AT1539" i="95"/>
  <c r="AT1992" i="95"/>
  <c r="AT2898" i="95"/>
  <c r="AT1841" i="95"/>
  <c r="AT2294" i="95"/>
  <c r="AT2747" i="95"/>
  <c r="AT2143" i="95"/>
  <c r="AT2596" i="95"/>
  <c r="AT3200" i="95"/>
  <c r="AT2445" i="95"/>
  <c r="AT3351" i="95"/>
  <c r="AT3049" i="95"/>
  <c r="AT3502" i="95"/>
  <c r="AT340" i="95"/>
  <c r="AT189" i="95"/>
  <c r="AT38" i="95"/>
  <c r="AT491" i="95"/>
  <c r="AT642" i="95"/>
  <c r="AT793" i="95"/>
  <c r="AT1548" i="95"/>
  <c r="AT944" i="95"/>
  <c r="AT1397" i="95"/>
  <c r="AT1095" i="95"/>
  <c r="AT1246" i="95"/>
  <c r="AT1850" i="95"/>
  <c r="AT1699" i="95"/>
  <c r="AT2152" i="95"/>
  <c r="AT2454" i="95"/>
  <c r="AT3058" i="95"/>
  <c r="AT2303" i="95"/>
  <c r="AT2907" i="95"/>
  <c r="AT2001" i="95"/>
  <c r="AT2756" i="95"/>
  <c r="AT3511" i="95"/>
  <c r="AT3209" i="95"/>
  <c r="AT2605" i="95"/>
  <c r="AT3360" i="95"/>
  <c r="AT31" i="95"/>
  <c r="AT333" i="95"/>
  <c r="AT182" i="95"/>
  <c r="AT635" i="95"/>
  <c r="AT484" i="95"/>
  <c r="AT937" i="95"/>
  <c r="AT786" i="95"/>
  <c r="AT1088" i="95"/>
  <c r="AT1390" i="95"/>
  <c r="AT1239" i="95"/>
  <c r="AT1994" i="95"/>
  <c r="AT1843" i="95"/>
  <c r="AT1692" i="95"/>
  <c r="AT2296" i="95"/>
  <c r="AT2598" i="95"/>
  <c r="AT3202" i="95"/>
  <c r="AT2447" i="95"/>
  <c r="AT3051" i="95"/>
  <c r="AT2900" i="95"/>
  <c r="AT2145" i="95"/>
  <c r="AT3353" i="95"/>
  <c r="AT3504" i="95"/>
  <c r="AT1541" i="95"/>
  <c r="AT2749" i="95"/>
  <c r="AT47" i="95"/>
  <c r="AT349" i="95"/>
  <c r="AT198" i="95"/>
  <c r="AT651" i="95"/>
  <c r="AT500" i="95"/>
  <c r="AT953" i="95"/>
  <c r="AT802" i="95"/>
  <c r="AT1104" i="95"/>
  <c r="AT1406" i="95"/>
  <c r="AT1255" i="95"/>
  <c r="AT2010" i="95"/>
  <c r="AT1859" i="95"/>
  <c r="AT1708" i="95"/>
  <c r="AT2614" i="95"/>
  <c r="AT3218" i="95"/>
  <c r="AT1557" i="95"/>
  <c r="AT2463" i="95"/>
  <c r="AT3067" i="95"/>
  <c r="AT2312" i="95"/>
  <c r="AT2916" i="95"/>
  <c r="AT3520" i="95"/>
  <c r="AT2161" i="95"/>
  <c r="AT2765" i="95"/>
  <c r="AT3369" i="95"/>
  <c r="AT195" i="95"/>
  <c r="AT44" i="95"/>
  <c r="AT497" i="95"/>
  <c r="AT648" i="95"/>
  <c r="AT799" i="95"/>
  <c r="AT1101" i="95"/>
  <c r="AT346" i="95"/>
  <c r="AT1252" i="95"/>
  <c r="AT950" i="95"/>
  <c r="AT1554" i="95"/>
  <c r="AT2158" i="95"/>
  <c r="AT2007" i="95"/>
  <c r="AT1403" i="95"/>
  <c r="AT1856" i="95"/>
  <c r="AT2762" i="95"/>
  <c r="AT2611" i="95"/>
  <c r="AT3215" i="95"/>
  <c r="AT2460" i="95"/>
  <c r="AT3064" i="95"/>
  <c r="AT2913" i="95"/>
  <c r="AT3366" i="95"/>
  <c r="AT1705" i="95"/>
  <c r="AT2309" i="95"/>
  <c r="AT3517" i="95"/>
  <c r="AT348" i="95"/>
  <c r="AT197" i="95"/>
  <c r="AT499" i="95"/>
  <c r="AT46" i="95"/>
  <c r="AT650" i="95"/>
  <c r="AT801" i="95"/>
  <c r="AT1103" i="95"/>
  <c r="AT1556" i="95"/>
  <c r="AT1405" i="95"/>
  <c r="AT1254" i="95"/>
  <c r="AT1858" i="95"/>
  <c r="AT1707" i="95"/>
  <c r="AT2160" i="95"/>
  <c r="AT2009" i="95"/>
  <c r="AT2462" i="95"/>
  <c r="AT3066" i="95"/>
  <c r="AT2311" i="95"/>
  <c r="AT2915" i="95"/>
  <c r="AT952" i="95"/>
  <c r="AT2764" i="95"/>
  <c r="AT3519" i="95"/>
  <c r="AT3217" i="95"/>
  <c r="AT3368" i="95"/>
  <c r="AT2613" i="95"/>
  <c r="AT191" i="95"/>
  <c r="AT40" i="95"/>
  <c r="AT493" i="95"/>
  <c r="AT342" i="95"/>
  <c r="AT795" i="95"/>
  <c r="AT644" i="95"/>
  <c r="AT1097" i="95"/>
  <c r="AT1248" i="95"/>
  <c r="AT946" i="95"/>
  <c r="AT1550" i="95"/>
  <c r="AT2154" i="95"/>
  <c r="AT1399" i="95"/>
  <c r="AT2003" i="95"/>
  <c r="AT1852" i="95"/>
  <c r="AT2758" i="95"/>
  <c r="AT2607" i="95"/>
  <c r="AT3211" i="95"/>
  <c r="AT1701" i="95"/>
  <c r="AT2456" i="95"/>
  <c r="AT3060" i="95"/>
  <c r="AT2305" i="95"/>
  <c r="AT2909" i="95"/>
  <c r="AT3513" i="95"/>
  <c r="AT3362" i="95"/>
  <c r="AT324" i="95"/>
  <c r="AT173" i="95"/>
  <c r="AT22" i="95"/>
  <c r="AT475" i="95"/>
  <c r="AT626" i="95"/>
  <c r="AT777" i="95"/>
  <c r="AT1532" i="95"/>
  <c r="AT928" i="95"/>
  <c r="AT1381" i="95"/>
  <c r="AT1079" i="95"/>
  <c r="AT1230" i="95"/>
  <c r="AT1834" i="95"/>
  <c r="AT1683" i="95"/>
  <c r="AT2136" i="95"/>
  <c r="AT2287" i="95"/>
  <c r="AT2438" i="95"/>
  <c r="AT3042" i="95"/>
  <c r="AT2891" i="95"/>
  <c r="AT1985" i="95"/>
  <c r="AT2740" i="95"/>
  <c r="AT3344" i="95"/>
  <c r="AT3495" i="95"/>
  <c r="AT2589" i="95"/>
  <c r="AT3193" i="95"/>
  <c r="AT51" i="95"/>
  <c r="AT353" i="95"/>
  <c r="AT655" i="95"/>
  <c r="AT202" i="95"/>
  <c r="AT504" i="95"/>
  <c r="AT957" i="95"/>
  <c r="AT1108" i="95"/>
  <c r="AT806" i="95"/>
  <c r="AT1410" i="95"/>
  <c r="AT2014" i="95"/>
  <c r="AT1259" i="95"/>
  <c r="AT1561" i="95"/>
  <c r="AT1863" i="95"/>
  <c r="AT1712" i="95"/>
  <c r="AT2618" i="95"/>
  <c r="AT3222" i="95"/>
  <c r="AT2165" i="95"/>
  <c r="AT2467" i="95"/>
  <c r="AT3071" i="95"/>
  <c r="AT2316" i="95"/>
  <c r="AT2920" i="95"/>
  <c r="AT2769" i="95"/>
  <c r="AT3524" i="95"/>
  <c r="AT3373" i="95"/>
  <c r="AT168" i="95"/>
  <c r="AT17" i="95"/>
  <c r="AT470" i="95"/>
  <c r="AT319" i="95"/>
  <c r="AT621" i="95"/>
  <c r="AT923" i="95"/>
  <c r="AT772" i="95"/>
  <c r="AT1376" i="95"/>
  <c r="AT1225" i="95"/>
  <c r="AT1074" i="95"/>
  <c r="AT1527" i="95"/>
  <c r="AT1678" i="95"/>
  <c r="AT1980" i="95"/>
  <c r="AT2131" i="95"/>
  <c r="AT2282" i="95"/>
  <c r="AT2886" i="95"/>
  <c r="AT2735" i="95"/>
  <c r="AT1829" i="95"/>
  <c r="AT2584" i="95"/>
  <c r="AT3188" i="95"/>
  <c r="AT3037" i="95"/>
  <c r="AT3490" i="95"/>
  <c r="AT2433" i="95"/>
  <c r="AT3339" i="95"/>
  <c r="B6" i="97"/>
  <c r="E6" i="97" s="1"/>
  <c r="B5" i="97"/>
  <c r="D5" i="97" s="1"/>
  <c r="AL136" i="95"/>
  <c r="AL141" i="95"/>
  <c r="AL146" i="95"/>
  <c r="AL154" i="95"/>
  <c r="AL153" i="95"/>
  <c r="AL159" i="95"/>
  <c r="AL161" i="95"/>
  <c r="AL134" i="95"/>
  <c r="AL139" i="95"/>
  <c r="AL156" i="95"/>
  <c r="AL133" i="95"/>
  <c r="AL144" i="95"/>
  <c r="AL142" i="95"/>
  <c r="AL148" i="95"/>
  <c r="AL150" i="95"/>
  <c r="AL152" i="95"/>
  <c r="AL157" i="95"/>
  <c r="AL149" i="95"/>
  <c r="AL158" i="95"/>
  <c r="AL160" i="95"/>
  <c r="AL137" i="95"/>
  <c r="AL138" i="95"/>
  <c r="AL145" i="95"/>
  <c r="AL143" i="95"/>
  <c r="AL151" i="95"/>
  <c r="AL135" i="95"/>
  <c r="AL147" i="95"/>
  <c r="AL155" i="95"/>
  <c r="AL140" i="95"/>
  <c r="AL162" i="95"/>
  <c r="AL114" i="95"/>
  <c r="AL113" i="95"/>
  <c r="AL128" i="95"/>
  <c r="AL132" i="95"/>
  <c r="AL117" i="95"/>
  <c r="AL127" i="95"/>
  <c r="AL115" i="95"/>
  <c r="AL119" i="95"/>
  <c r="AL123" i="95"/>
  <c r="AL124" i="95"/>
  <c r="AL131" i="95"/>
  <c r="AL116" i="95"/>
  <c r="AL120" i="95"/>
  <c r="AL121" i="95"/>
  <c r="AL122" i="95"/>
  <c r="AL125" i="95"/>
  <c r="AL126" i="95"/>
  <c r="AL130" i="95"/>
  <c r="AL129" i="95"/>
  <c r="AL118" i="95"/>
  <c r="AL94" i="95"/>
  <c r="AL106" i="95"/>
  <c r="AL101" i="95"/>
  <c r="AL109" i="95"/>
  <c r="AL98" i="95"/>
  <c r="AL97" i="95"/>
  <c r="AL102" i="95"/>
  <c r="AL93" i="95"/>
  <c r="AL100" i="95"/>
  <c r="AL107" i="95"/>
  <c r="AL111" i="95"/>
  <c r="AL96" i="95"/>
  <c r="AL105" i="95"/>
  <c r="AL104" i="95"/>
  <c r="AL108" i="95"/>
  <c r="AL112" i="95"/>
  <c r="AL99" i="95"/>
  <c r="AL103" i="95"/>
  <c r="AL110" i="95"/>
  <c r="AL95" i="95"/>
  <c r="AL56" i="95"/>
  <c r="AL57" i="95"/>
  <c r="AL78" i="95"/>
  <c r="AL84" i="95"/>
  <c r="AL66" i="95"/>
  <c r="AL83" i="95"/>
  <c r="AL88" i="95"/>
  <c r="AL70" i="95"/>
  <c r="AL92" i="95"/>
  <c r="AL74" i="95"/>
  <c r="AL73" i="95"/>
  <c r="AL64" i="95"/>
  <c r="AL89" i="95"/>
  <c r="AL87" i="95"/>
  <c r="AL77" i="95"/>
  <c r="AL63" i="95"/>
  <c r="AL81" i="95"/>
  <c r="AL79" i="95"/>
  <c r="AL60" i="95"/>
  <c r="AL85" i="95"/>
  <c r="AL67" i="95"/>
  <c r="AL80" i="95"/>
  <c r="AL62" i="95"/>
  <c r="AL55" i="95"/>
  <c r="AL68" i="95"/>
  <c r="AL53" i="95"/>
  <c r="AL71" i="95"/>
  <c r="AL72" i="95"/>
  <c r="AL54" i="95"/>
  <c r="AL91" i="95"/>
  <c r="AL76" i="95"/>
  <c r="AL58" i="95"/>
  <c r="AL75" i="95"/>
  <c r="AL59" i="95"/>
  <c r="AL61" i="95"/>
  <c r="AL82" i="95"/>
  <c r="AL65" i="95"/>
  <c r="AL86" i="95"/>
  <c r="AL69" i="95"/>
  <c r="AL90" i="95"/>
  <c r="D6" i="97"/>
  <c r="B7" i="97"/>
  <c r="B8" i="97"/>
  <c r="BJ21" i="89"/>
  <c r="BL21" i="89" s="1"/>
  <c r="BJ22" i="89"/>
  <c r="BL22" i="89" s="1"/>
  <c r="BJ37" i="89"/>
  <c r="BL37" i="89" s="1"/>
  <c r="O54" i="90"/>
  <c r="BJ38" i="89"/>
  <c r="BL38" i="89" s="1"/>
  <c r="BJ15" i="89"/>
  <c r="BL15" i="89" s="1"/>
  <c r="BJ12" i="89"/>
  <c r="BL12" i="89" s="1"/>
  <c r="BJ16" i="89"/>
  <c r="BL16" i="89" s="1"/>
  <c r="BJ14" i="89"/>
  <c r="BL14" i="89" s="1"/>
  <c r="O51" i="90"/>
  <c r="BJ19" i="89"/>
  <c r="BL19" i="89" s="1"/>
  <c r="BJ18" i="89"/>
  <c r="BL18" i="89" s="1"/>
  <c r="BJ9" i="89"/>
  <c r="BL9" i="89" s="1"/>
  <c r="BJ11" i="89"/>
  <c r="BL11" i="89" s="1"/>
  <c r="BJ10" i="89"/>
  <c r="BL10" i="89" s="1"/>
  <c r="O40" i="90"/>
  <c r="O42" i="90"/>
  <c r="O39" i="90"/>
  <c r="O47" i="90"/>
  <c r="O41" i="90"/>
  <c r="AN6" i="83"/>
  <c r="AN7" i="83"/>
  <c r="AN8" i="83"/>
  <c r="AN9" i="83"/>
  <c r="AN10" i="83"/>
  <c r="AN11" i="83"/>
  <c r="AN12" i="83"/>
  <c r="AN13" i="83"/>
  <c r="AN14" i="83"/>
  <c r="AN15" i="83"/>
  <c r="AN16" i="83"/>
  <c r="AN17" i="83"/>
  <c r="AN18" i="83"/>
  <c r="AN19" i="83"/>
  <c r="AN20" i="83"/>
  <c r="AN21" i="83"/>
  <c r="AN22" i="83"/>
  <c r="AN23" i="83"/>
  <c r="AN24" i="83"/>
  <c r="AN25" i="83"/>
  <c r="AN26" i="83"/>
  <c r="AN27" i="83"/>
  <c r="AN28" i="83"/>
  <c r="AN29" i="83"/>
  <c r="AN30" i="83"/>
  <c r="AN31" i="83"/>
  <c r="AN32" i="83"/>
  <c r="AN33" i="83"/>
  <c r="AN34" i="83"/>
  <c r="AN35" i="83"/>
  <c r="AN36" i="83"/>
  <c r="AN37" i="83"/>
  <c r="AN38" i="83"/>
  <c r="AN39" i="83"/>
  <c r="AN40" i="83"/>
  <c r="AN41" i="83"/>
  <c r="AN42" i="83"/>
  <c r="AN43" i="83"/>
  <c r="AN44" i="83"/>
  <c r="AN45" i="83"/>
  <c r="AN46" i="83"/>
  <c r="AN47" i="83"/>
  <c r="AN48" i="83"/>
  <c r="AN49" i="83"/>
  <c r="AN50" i="83"/>
  <c r="AN51" i="83"/>
  <c r="AN52" i="83"/>
  <c r="AN53" i="83"/>
  <c r="AN54" i="83"/>
  <c r="AN55" i="83"/>
  <c r="AN56" i="83"/>
  <c r="AN57" i="83"/>
  <c r="AN58" i="83"/>
  <c r="AN59" i="83"/>
  <c r="AN60" i="83"/>
  <c r="AN61" i="83"/>
  <c r="AN62" i="83"/>
  <c r="AN63" i="83"/>
  <c r="AN64" i="83"/>
  <c r="AN65" i="83"/>
  <c r="AN66" i="83"/>
  <c r="AN67" i="83"/>
  <c r="AN68" i="83"/>
  <c r="AN69" i="83"/>
  <c r="AN70" i="83"/>
  <c r="AN71" i="83"/>
  <c r="AN72" i="83"/>
  <c r="AN73" i="83"/>
  <c r="AN74" i="83"/>
  <c r="AN75" i="83"/>
  <c r="AN76" i="83"/>
  <c r="AN77" i="83"/>
  <c r="AN78" i="83"/>
  <c r="AN79" i="83"/>
  <c r="AN80" i="83"/>
  <c r="AN81" i="83"/>
  <c r="AN82" i="83"/>
  <c r="AN83" i="83"/>
  <c r="AN84" i="83"/>
  <c r="AN85" i="83"/>
  <c r="AN86" i="83"/>
  <c r="AN87" i="83"/>
  <c r="AN88" i="83"/>
  <c r="AN89" i="83"/>
  <c r="AN90" i="83"/>
  <c r="AN91" i="83"/>
  <c r="AN92" i="83"/>
  <c r="AN93" i="83"/>
  <c r="AN94" i="83"/>
  <c r="AN95" i="83"/>
  <c r="AN96" i="83"/>
  <c r="AN97" i="83"/>
  <c r="AN98" i="83"/>
  <c r="AN99" i="83"/>
  <c r="AN100" i="83"/>
  <c r="AN101" i="83"/>
  <c r="AN102" i="83"/>
  <c r="AN103" i="83"/>
  <c r="AN104" i="83"/>
  <c r="AN5" i="83"/>
  <c r="AC6" i="83"/>
  <c r="AC7" i="83"/>
  <c r="AC8" i="83"/>
  <c r="AC9" i="83"/>
  <c r="AC10" i="83"/>
  <c r="AC11" i="83"/>
  <c r="AC12" i="83"/>
  <c r="AC13" i="83"/>
  <c r="AC14" i="83"/>
  <c r="AC15" i="83"/>
  <c r="AC16" i="83"/>
  <c r="AC17" i="83"/>
  <c r="AC18" i="83"/>
  <c r="AC19" i="83"/>
  <c r="AC20" i="83"/>
  <c r="AC21" i="83"/>
  <c r="AC22" i="83"/>
  <c r="AC23" i="83"/>
  <c r="AC24" i="83"/>
  <c r="AC25" i="83"/>
  <c r="AC26" i="83"/>
  <c r="AC27" i="83"/>
  <c r="AC28" i="83"/>
  <c r="AC29" i="83"/>
  <c r="AC30" i="83"/>
  <c r="AC31" i="83"/>
  <c r="AC32" i="83"/>
  <c r="AC33" i="83"/>
  <c r="AC34" i="83"/>
  <c r="AC35" i="83"/>
  <c r="AC36" i="83"/>
  <c r="AC37" i="83"/>
  <c r="AC38" i="83"/>
  <c r="AC39" i="83"/>
  <c r="AC40" i="83"/>
  <c r="AC41" i="83"/>
  <c r="AC42" i="83"/>
  <c r="AC43" i="83"/>
  <c r="AC44" i="83"/>
  <c r="AC45" i="83"/>
  <c r="AC46" i="83"/>
  <c r="AC47" i="83"/>
  <c r="AC48" i="83"/>
  <c r="AC49" i="83"/>
  <c r="AC50" i="83"/>
  <c r="AC51" i="83"/>
  <c r="AC52" i="83"/>
  <c r="AC53" i="83"/>
  <c r="AC54" i="83"/>
  <c r="AC55" i="83"/>
  <c r="AC56" i="83"/>
  <c r="AC57" i="83"/>
  <c r="AC58" i="83"/>
  <c r="AC59" i="83"/>
  <c r="AC60" i="83"/>
  <c r="AC61" i="83"/>
  <c r="AC62" i="83"/>
  <c r="AC63" i="83"/>
  <c r="AC64" i="83"/>
  <c r="AC65" i="83"/>
  <c r="AC66" i="83"/>
  <c r="AC67" i="83"/>
  <c r="AC68" i="83"/>
  <c r="AC69" i="83"/>
  <c r="AC70" i="83"/>
  <c r="AC71" i="83"/>
  <c r="AC72" i="83"/>
  <c r="AC73" i="83"/>
  <c r="AC74" i="83"/>
  <c r="AC75" i="83"/>
  <c r="AC76" i="83"/>
  <c r="AC77" i="83"/>
  <c r="AC78" i="83"/>
  <c r="AC79" i="83"/>
  <c r="AC80" i="83"/>
  <c r="AC81" i="83"/>
  <c r="AC82" i="83"/>
  <c r="AC83" i="83"/>
  <c r="AC84" i="83"/>
  <c r="AC85" i="83"/>
  <c r="AC86" i="83"/>
  <c r="AC87" i="83"/>
  <c r="AC88" i="83"/>
  <c r="AC89" i="83"/>
  <c r="AC90" i="83"/>
  <c r="AC91" i="83"/>
  <c r="AC92" i="83"/>
  <c r="AC93" i="83"/>
  <c r="AC94" i="83"/>
  <c r="AC95" i="83"/>
  <c r="AC96" i="83"/>
  <c r="AC97" i="83"/>
  <c r="AC98" i="83"/>
  <c r="AC99" i="83"/>
  <c r="AC100" i="83"/>
  <c r="AC101" i="83"/>
  <c r="AC102" i="83"/>
  <c r="AC103" i="83"/>
  <c r="AC104" i="83"/>
  <c r="AC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20" i="83"/>
  <c r="R21" i="83"/>
  <c r="R22" i="83"/>
  <c r="R23" i="83"/>
  <c r="R24" i="83"/>
  <c r="R25" i="83"/>
  <c r="R26" i="83"/>
  <c r="R27" i="83"/>
  <c r="R28" i="83"/>
  <c r="R29" i="83"/>
  <c r="R30" i="83"/>
  <c r="R31" i="83"/>
  <c r="R32" i="83"/>
  <c r="R33" i="83"/>
  <c r="R34" i="83"/>
  <c r="R35" i="83"/>
  <c r="R36" i="83"/>
  <c r="R37" i="83"/>
  <c r="R38" i="83"/>
  <c r="R39" i="83"/>
  <c r="R40" i="83"/>
  <c r="R41" i="83"/>
  <c r="R42" i="83"/>
  <c r="R43" i="83"/>
  <c r="R44" i="83"/>
  <c r="R45" i="83"/>
  <c r="R46" i="83"/>
  <c r="R47" i="83"/>
  <c r="R48" i="83"/>
  <c r="R49" i="83"/>
  <c r="R50" i="83"/>
  <c r="R51" i="83"/>
  <c r="R52" i="83"/>
  <c r="R53" i="83"/>
  <c r="R54" i="83"/>
  <c r="R55" i="83"/>
  <c r="R56" i="83"/>
  <c r="R57" i="83"/>
  <c r="R58" i="83"/>
  <c r="R59" i="83"/>
  <c r="R60" i="83"/>
  <c r="R61" i="83"/>
  <c r="R62" i="83"/>
  <c r="R63" i="83"/>
  <c r="R64" i="83"/>
  <c r="R65" i="83"/>
  <c r="R66" i="83"/>
  <c r="R67" i="83"/>
  <c r="R68" i="83"/>
  <c r="R69" i="83"/>
  <c r="R70" i="83"/>
  <c r="R71" i="83"/>
  <c r="R72" i="83"/>
  <c r="R73" i="83"/>
  <c r="R74" i="83"/>
  <c r="R75" i="83"/>
  <c r="R76" i="83"/>
  <c r="R77" i="83"/>
  <c r="R78" i="83"/>
  <c r="R79" i="83"/>
  <c r="R80" i="83"/>
  <c r="R81" i="83"/>
  <c r="R82" i="83"/>
  <c r="R83" i="83"/>
  <c r="R84" i="83"/>
  <c r="R85" i="83"/>
  <c r="R86" i="83"/>
  <c r="R87" i="83"/>
  <c r="R88" i="83"/>
  <c r="R89" i="83"/>
  <c r="R90" i="83"/>
  <c r="R91" i="83"/>
  <c r="R92" i="83"/>
  <c r="R93" i="83"/>
  <c r="R94" i="83"/>
  <c r="R95" i="83"/>
  <c r="R96" i="83"/>
  <c r="R97" i="83"/>
  <c r="R98" i="83"/>
  <c r="R99" i="83"/>
  <c r="R100" i="83"/>
  <c r="R101" i="83"/>
  <c r="R102" i="83"/>
  <c r="R103" i="83"/>
  <c r="R104" i="83"/>
  <c r="R5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G5" i="83"/>
  <c r="BM8" i="98" l="1"/>
  <c r="BM9" i="98"/>
  <c r="BM10" i="98"/>
  <c r="BM11" i="98"/>
  <c r="BM12" i="98"/>
  <c r="BM13" i="98"/>
  <c r="BM6" i="98"/>
  <c r="BM7" i="98"/>
  <c r="BK7" i="98"/>
  <c r="BK8" i="98"/>
  <c r="BK9" i="98"/>
  <c r="BK10" i="98"/>
  <c r="BK11" i="98"/>
  <c r="BK12" i="98"/>
  <c r="BK6" i="98"/>
  <c r="BK13" i="98"/>
  <c r="BL12" i="98"/>
  <c r="BY12" i="98" s="1"/>
  <c r="BL13" i="98"/>
  <c r="BY13" i="98" s="1"/>
  <c r="BL6" i="98"/>
  <c r="BY6" i="98" s="1"/>
  <c r="BL7" i="98"/>
  <c r="BY7" i="98" s="1"/>
  <c r="BL11" i="98"/>
  <c r="BY11" i="98" s="1"/>
  <c r="BL8" i="98"/>
  <c r="BY8" i="98" s="1"/>
  <c r="BL9" i="98"/>
  <c r="BY9" i="98" s="1"/>
  <c r="BL10" i="98"/>
  <c r="BY10" i="98" s="1"/>
  <c r="BJ8" i="98"/>
  <c r="BJ9" i="98"/>
  <c r="BJ10" i="98"/>
  <c r="BJ7" i="98"/>
  <c r="BJ11" i="98"/>
  <c r="BJ12" i="98"/>
  <c r="BJ13" i="98"/>
  <c r="BJ6" i="98"/>
  <c r="E5" i="97"/>
  <c r="AT83" i="95"/>
  <c r="AT385" i="95"/>
  <c r="AT687" i="95"/>
  <c r="AT234" i="95"/>
  <c r="AT536" i="95"/>
  <c r="AT989" i="95"/>
  <c r="AT1140" i="95"/>
  <c r="AT838" i="95"/>
  <c r="AT1442" i="95"/>
  <c r="AT2046" i="95"/>
  <c r="AT1291" i="95"/>
  <c r="AT1895" i="95"/>
  <c r="AT1744" i="95"/>
  <c r="AT2197" i="95"/>
  <c r="AT2650" i="95"/>
  <c r="AT3254" i="95"/>
  <c r="AT2499" i="95"/>
  <c r="AT3103" i="95"/>
  <c r="AT2348" i="95"/>
  <c r="AT2952" i="95"/>
  <c r="AT1593" i="95"/>
  <c r="AT3556" i="95"/>
  <c r="AT2801" i="95"/>
  <c r="AT3405" i="95"/>
  <c r="AT71" i="95"/>
  <c r="AT373" i="95"/>
  <c r="AT222" i="95"/>
  <c r="AT675" i="95"/>
  <c r="AT977" i="95"/>
  <c r="AT524" i="95"/>
  <c r="AT1430" i="95"/>
  <c r="AT1128" i="95"/>
  <c r="AT2034" i="95"/>
  <c r="AT1883" i="95"/>
  <c r="AT1279" i="95"/>
  <c r="AT1581" i="95"/>
  <c r="AT1732" i="95"/>
  <c r="AT2638" i="95"/>
  <c r="AT3242" i="95"/>
  <c r="AT826" i="95"/>
  <c r="AT2487" i="95"/>
  <c r="AT3091" i="95"/>
  <c r="AT2336" i="95"/>
  <c r="AT2940" i="95"/>
  <c r="AT2789" i="95"/>
  <c r="AT2185" i="95"/>
  <c r="AT3544" i="95"/>
  <c r="AT3393" i="95"/>
  <c r="AT268" i="95"/>
  <c r="AT117" i="95"/>
  <c r="AT419" i="95"/>
  <c r="AT872" i="95"/>
  <c r="AT1023" i="95"/>
  <c r="AT1476" i="95"/>
  <c r="AT570" i="95"/>
  <c r="AT1174" i="95"/>
  <c r="AT1325" i="95"/>
  <c r="AT721" i="95"/>
  <c r="AT1627" i="95"/>
  <c r="AT1778" i="95"/>
  <c r="AT2080" i="95"/>
  <c r="AT2382" i="95"/>
  <c r="AT2986" i="95"/>
  <c r="AT2835" i="95"/>
  <c r="AT2231" i="95"/>
  <c r="AT2684" i="95"/>
  <c r="AT3288" i="95"/>
  <c r="AT3137" i="95"/>
  <c r="AT3439" i="95"/>
  <c r="AT3590" i="95"/>
  <c r="AT1929" i="95"/>
  <c r="AT2533" i="95"/>
  <c r="AT308" i="95"/>
  <c r="AT157" i="95"/>
  <c r="AT459" i="95"/>
  <c r="AT610" i="95"/>
  <c r="AT761" i="95"/>
  <c r="AT912" i="95"/>
  <c r="AT1516" i="95"/>
  <c r="AT1365" i="95"/>
  <c r="AT1063" i="95"/>
  <c r="AT1214" i="95"/>
  <c r="AT1818" i="95"/>
  <c r="AT1667" i="95"/>
  <c r="AT2120" i="95"/>
  <c r="AT2271" i="95"/>
  <c r="AT2422" i="95"/>
  <c r="AT3026" i="95"/>
  <c r="AT1969" i="95"/>
  <c r="AT2875" i="95"/>
  <c r="AT2724" i="95"/>
  <c r="AT3328" i="95"/>
  <c r="AT2573" i="95"/>
  <c r="AT3479" i="95"/>
  <c r="AT3630" i="95"/>
  <c r="AT3177" i="95"/>
  <c r="AT56" i="95"/>
  <c r="AT509" i="95"/>
  <c r="AT358" i="95"/>
  <c r="AT207" i="95"/>
  <c r="AT811" i="95"/>
  <c r="AT660" i="95"/>
  <c r="AT1113" i="95"/>
  <c r="AT1264" i="95"/>
  <c r="AT962" i="95"/>
  <c r="AT1566" i="95"/>
  <c r="AT2170" i="95"/>
  <c r="AT1415" i="95"/>
  <c r="AT2019" i="95"/>
  <c r="AT1868" i="95"/>
  <c r="AT2774" i="95"/>
  <c r="AT2623" i="95"/>
  <c r="AT3227" i="95"/>
  <c r="AT1717" i="95"/>
  <c r="AT2472" i="95"/>
  <c r="AT3076" i="95"/>
  <c r="AT3378" i="95"/>
  <c r="AT2321" i="95"/>
  <c r="AT3529" i="95"/>
  <c r="AT2925" i="95"/>
  <c r="AT237" i="95"/>
  <c r="AT86" i="95"/>
  <c r="AT539" i="95"/>
  <c r="AT388" i="95"/>
  <c r="AT690" i="95"/>
  <c r="AT841" i="95"/>
  <c r="AT992" i="95"/>
  <c r="AT1445" i="95"/>
  <c r="AT1143" i="95"/>
  <c r="AT1294" i="95"/>
  <c r="AT1898" i="95"/>
  <c r="AT1596" i="95"/>
  <c r="AT1747" i="95"/>
  <c r="AT2200" i="95"/>
  <c r="AT2502" i="95"/>
  <c r="AT3106" i="95"/>
  <c r="AT2351" i="95"/>
  <c r="AT2955" i="95"/>
  <c r="AT2049" i="95"/>
  <c r="AT2804" i="95"/>
  <c r="AT3559" i="95"/>
  <c r="AT3257" i="95"/>
  <c r="AT2653" i="95"/>
  <c r="AT3408" i="95"/>
  <c r="AT236" i="95"/>
  <c r="AT85" i="95"/>
  <c r="AT387" i="95"/>
  <c r="AT840" i="95"/>
  <c r="AT689" i="95"/>
  <c r="AT991" i="95"/>
  <c r="AT1444" i="95"/>
  <c r="AT538" i="95"/>
  <c r="AT1142" i="95"/>
  <c r="AT1293" i="95"/>
  <c r="AT1595" i="95"/>
  <c r="AT1746" i="95"/>
  <c r="AT2048" i="95"/>
  <c r="AT2350" i="95"/>
  <c r="AT2954" i="95"/>
  <c r="AT2803" i="95"/>
  <c r="AT2199" i="95"/>
  <c r="AT2652" i="95"/>
  <c r="AT3256" i="95"/>
  <c r="AT3105" i="95"/>
  <c r="AT3407" i="95"/>
  <c r="AT3558" i="95"/>
  <c r="AT1897" i="95"/>
  <c r="AT2501" i="95"/>
  <c r="AT245" i="95"/>
  <c r="AT547" i="95"/>
  <c r="AT94" i="95"/>
  <c r="AT396" i="95"/>
  <c r="AT698" i="95"/>
  <c r="AT849" i="95"/>
  <c r="AT1151" i="95"/>
  <c r="AT1453" i="95"/>
  <c r="AT1302" i="95"/>
  <c r="AT1000" i="95"/>
  <c r="AT1906" i="95"/>
  <c r="AT1755" i="95"/>
  <c r="AT2208" i="95"/>
  <c r="AT2057" i="95"/>
  <c r="AT2510" i="95"/>
  <c r="AT3114" i="95"/>
  <c r="AT1604" i="95"/>
  <c r="AT2359" i="95"/>
  <c r="AT2963" i="95"/>
  <c r="AT2812" i="95"/>
  <c r="AT3567" i="95"/>
  <c r="AT2661" i="95"/>
  <c r="AT3265" i="95"/>
  <c r="AT3416" i="95"/>
  <c r="AT277" i="95"/>
  <c r="AT579" i="95"/>
  <c r="AT126" i="95"/>
  <c r="AT428" i="95"/>
  <c r="AT730" i="95"/>
  <c r="AT881" i="95"/>
  <c r="AT1183" i="95"/>
  <c r="AT1334" i="95"/>
  <c r="AT1938" i="95"/>
  <c r="AT1787" i="95"/>
  <c r="AT1032" i="95"/>
  <c r="AT2240" i="95"/>
  <c r="AT2542" i="95"/>
  <c r="AT3146" i="95"/>
  <c r="AT2391" i="95"/>
  <c r="AT2995" i="95"/>
  <c r="AT2844" i="95"/>
  <c r="AT2089" i="95"/>
  <c r="AT3599" i="95"/>
  <c r="AT3297" i="95"/>
  <c r="AT3448" i="95"/>
  <c r="AT1485" i="95"/>
  <c r="AT1636" i="95"/>
  <c r="AT2693" i="95"/>
  <c r="AT284" i="95"/>
  <c r="AT133" i="95"/>
  <c r="AT435" i="95"/>
  <c r="AT586" i="95"/>
  <c r="AT888" i="95"/>
  <c r="AT1039" i="95"/>
  <c r="AT1492" i="95"/>
  <c r="AT737" i="95"/>
  <c r="AT1190" i="95"/>
  <c r="AT1341" i="95"/>
  <c r="AT1643" i="95"/>
  <c r="AT1794" i="95"/>
  <c r="AT2096" i="95"/>
  <c r="AT2398" i="95"/>
  <c r="AT3002" i="95"/>
  <c r="AT2851" i="95"/>
  <c r="AT2247" i="95"/>
  <c r="AT2700" i="95"/>
  <c r="AT3304" i="95"/>
  <c r="AT3153" i="95"/>
  <c r="AT3455" i="95"/>
  <c r="AT1945" i="95"/>
  <c r="AT2549" i="95"/>
  <c r="AT3606" i="95"/>
  <c r="AT301" i="95"/>
  <c r="AT150" i="95"/>
  <c r="AT603" i="95"/>
  <c r="AT452" i="95"/>
  <c r="AT754" i="95"/>
  <c r="AT905" i="95"/>
  <c r="AT1056" i="95"/>
  <c r="AT1358" i="95"/>
  <c r="AT1962" i="95"/>
  <c r="AT1660" i="95"/>
  <c r="AT1811" i="95"/>
  <c r="AT2264" i="95"/>
  <c r="AT2566" i="95"/>
  <c r="AT3170" i="95"/>
  <c r="AT2415" i="95"/>
  <c r="AT3019" i="95"/>
  <c r="AT1509" i="95"/>
  <c r="AT2868" i="95"/>
  <c r="AT1207" i="95"/>
  <c r="AT3623" i="95"/>
  <c r="AT2717" i="95"/>
  <c r="AT3321" i="95"/>
  <c r="AT3472" i="95"/>
  <c r="AT2113" i="95"/>
  <c r="AT293" i="95"/>
  <c r="AT595" i="95"/>
  <c r="AT444" i="95"/>
  <c r="AT746" i="95"/>
  <c r="AT897" i="95"/>
  <c r="AT1199" i="95"/>
  <c r="AT142" i="95"/>
  <c r="AT1350" i="95"/>
  <c r="AT1954" i="95"/>
  <c r="AT1048" i="95"/>
  <c r="AT1803" i="95"/>
  <c r="AT2256" i="95"/>
  <c r="AT2558" i="95"/>
  <c r="AT3162" i="95"/>
  <c r="AT1501" i="95"/>
  <c r="AT2407" i="95"/>
  <c r="AT3011" i="95"/>
  <c r="AT1652" i="95"/>
  <c r="AT2860" i="95"/>
  <c r="AT3615" i="95"/>
  <c r="AT3313" i="95"/>
  <c r="AT3464" i="95"/>
  <c r="AT2709" i="95"/>
  <c r="AT2105" i="95"/>
  <c r="AT221" i="95"/>
  <c r="AT70" i="95"/>
  <c r="AT523" i="95"/>
  <c r="AT372" i="95"/>
  <c r="AT674" i="95"/>
  <c r="AT825" i="95"/>
  <c r="AT976" i="95"/>
  <c r="AT1429" i="95"/>
  <c r="AT1127" i="95"/>
  <c r="AT1278" i="95"/>
  <c r="AT1882" i="95"/>
  <c r="AT1580" i="95"/>
  <c r="AT1731" i="95"/>
  <c r="AT2184" i="95"/>
  <c r="AT2486" i="95"/>
  <c r="AT3090" i="95"/>
  <c r="AT2335" i="95"/>
  <c r="AT2939" i="95"/>
  <c r="AT2033" i="95"/>
  <c r="AT2788" i="95"/>
  <c r="AT3543" i="95"/>
  <c r="AT2637" i="95"/>
  <c r="AT3392" i="95"/>
  <c r="AT3241" i="95"/>
  <c r="AT213" i="95"/>
  <c r="AT515" i="95"/>
  <c r="AT62" i="95"/>
  <c r="AT364" i="95"/>
  <c r="AT666" i="95"/>
  <c r="AT817" i="95"/>
  <c r="AT1119" i="95"/>
  <c r="AT1421" i="95"/>
  <c r="AT1270" i="95"/>
  <c r="AT1874" i="95"/>
  <c r="AT1723" i="95"/>
  <c r="AT968" i="95"/>
  <c r="AT2176" i="95"/>
  <c r="AT2025" i="95"/>
  <c r="AT2478" i="95"/>
  <c r="AT3082" i="95"/>
  <c r="AT2327" i="95"/>
  <c r="AT2931" i="95"/>
  <c r="AT2780" i="95"/>
  <c r="AT3535" i="95"/>
  <c r="AT3233" i="95"/>
  <c r="AT3384" i="95"/>
  <c r="AT2629" i="95"/>
  <c r="AT1572" i="95"/>
  <c r="AT228" i="95"/>
  <c r="AT77" i="95"/>
  <c r="AT530" i="95"/>
  <c r="AT379" i="95"/>
  <c r="AT681" i="95"/>
  <c r="AT832" i="95"/>
  <c r="AT1436" i="95"/>
  <c r="AT1285" i="95"/>
  <c r="AT983" i="95"/>
  <c r="AT1738" i="95"/>
  <c r="AT1134" i="95"/>
  <c r="AT1587" i="95"/>
  <c r="AT2040" i="95"/>
  <c r="AT2191" i="95"/>
  <c r="AT2342" i="95"/>
  <c r="AT2946" i="95"/>
  <c r="AT1889" i="95"/>
  <c r="AT2795" i="95"/>
  <c r="AT2644" i="95"/>
  <c r="AT3248" i="95"/>
  <c r="AT2493" i="95"/>
  <c r="AT3399" i="95"/>
  <c r="AT3550" i="95"/>
  <c r="AT3097" i="95"/>
  <c r="AT72" i="95"/>
  <c r="AT525" i="95"/>
  <c r="AT374" i="95"/>
  <c r="AT223" i="95"/>
  <c r="AT827" i="95"/>
  <c r="AT676" i="95"/>
  <c r="AT1129" i="95"/>
  <c r="AT1280" i="95"/>
  <c r="AT978" i="95"/>
  <c r="AT1582" i="95"/>
  <c r="AT1431" i="95"/>
  <c r="AT2035" i="95"/>
  <c r="AT1884" i="95"/>
  <c r="AT2186" i="95"/>
  <c r="AT2790" i="95"/>
  <c r="AT2639" i="95"/>
  <c r="AT3243" i="95"/>
  <c r="AT1733" i="95"/>
  <c r="AT2488" i="95"/>
  <c r="AT3092" i="95"/>
  <c r="AT2337" i="95"/>
  <c r="AT2941" i="95"/>
  <c r="AT3394" i="95"/>
  <c r="AT3545" i="95"/>
  <c r="AT63" i="95"/>
  <c r="AT365" i="95"/>
  <c r="AT214" i="95"/>
  <c r="AT667" i="95"/>
  <c r="AT516" i="95"/>
  <c r="AT969" i="95"/>
  <c r="AT818" i="95"/>
  <c r="AT1120" i="95"/>
  <c r="AT1422" i="95"/>
  <c r="AT1271" i="95"/>
  <c r="AT1573" i="95"/>
  <c r="AT2026" i="95"/>
  <c r="AT1875" i="95"/>
  <c r="AT1724" i="95"/>
  <c r="AT2630" i="95"/>
  <c r="AT3234" i="95"/>
  <c r="AT2479" i="95"/>
  <c r="AT3083" i="95"/>
  <c r="AT2328" i="95"/>
  <c r="AT2932" i="95"/>
  <c r="AT2177" i="95"/>
  <c r="AT3536" i="95"/>
  <c r="AT2781" i="95"/>
  <c r="AT3385" i="95"/>
  <c r="AT212" i="95"/>
  <c r="AT61" i="95"/>
  <c r="AT514" i="95"/>
  <c r="AT363" i="95"/>
  <c r="AT665" i="95"/>
  <c r="AT816" i="95"/>
  <c r="AT1420" i="95"/>
  <c r="AT1269" i="95"/>
  <c r="AT967" i="95"/>
  <c r="AT1722" i="95"/>
  <c r="AT1118" i="95"/>
  <c r="AT1571" i="95"/>
  <c r="AT2024" i="95"/>
  <c r="AT2326" i="95"/>
  <c r="AT2930" i="95"/>
  <c r="AT1873" i="95"/>
  <c r="AT2779" i="95"/>
  <c r="AT2175" i="95"/>
  <c r="AT2628" i="95"/>
  <c r="AT3232" i="95"/>
  <c r="AT2477" i="95"/>
  <c r="AT3383" i="95"/>
  <c r="AT3534" i="95"/>
  <c r="AT3081" i="95"/>
  <c r="AT229" i="95"/>
  <c r="AT531" i="95"/>
  <c r="AT380" i="95"/>
  <c r="AT682" i="95"/>
  <c r="AT833" i="95"/>
  <c r="AT78" i="95"/>
  <c r="AT1135" i="95"/>
  <c r="AT1437" i="95"/>
  <c r="AT1286" i="95"/>
  <c r="AT1890" i="95"/>
  <c r="AT984" i="95"/>
  <c r="AT1739" i="95"/>
  <c r="AT2192" i="95"/>
  <c r="AT2041" i="95"/>
  <c r="AT2494" i="95"/>
  <c r="AT3098" i="95"/>
  <c r="AT2343" i="95"/>
  <c r="AT2947" i="95"/>
  <c r="AT1588" i="95"/>
  <c r="AT2796" i="95"/>
  <c r="AT3551" i="95"/>
  <c r="AT3249" i="95"/>
  <c r="AT3400" i="95"/>
  <c r="AT2645" i="95"/>
  <c r="AT225" i="95"/>
  <c r="AT74" i="95"/>
  <c r="AT527" i="95"/>
  <c r="AT376" i="95"/>
  <c r="AT829" i="95"/>
  <c r="AT980" i="95"/>
  <c r="AT1131" i="95"/>
  <c r="AT1433" i="95"/>
  <c r="AT678" i="95"/>
  <c r="AT1282" i="95"/>
  <c r="AT1584" i="95"/>
  <c r="AT1886" i="95"/>
  <c r="AT1735" i="95"/>
  <c r="AT2188" i="95"/>
  <c r="AT2490" i="95"/>
  <c r="AT3094" i="95"/>
  <c r="AT2339" i="95"/>
  <c r="AT2943" i="95"/>
  <c r="AT2792" i="95"/>
  <c r="AT2037" i="95"/>
  <c r="AT3245" i="95"/>
  <c r="AT3547" i="95"/>
  <c r="AT3396" i="95"/>
  <c r="AT2641" i="95"/>
  <c r="AT240" i="95"/>
  <c r="AT89" i="95"/>
  <c r="AT391" i="95"/>
  <c r="AT542" i="95"/>
  <c r="AT844" i="95"/>
  <c r="AT693" i="95"/>
  <c r="AT1146" i="95"/>
  <c r="AT1448" i="95"/>
  <c r="AT1297" i="95"/>
  <c r="AT1750" i="95"/>
  <c r="AT2052" i="95"/>
  <c r="AT995" i="95"/>
  <c r="AT1599" i="95"/>
  <c r="AT1901" i="95"/>
  <c r="AT2354" i="95"/>
  <c r="AT2958" i="95"/>
  <c r="AT2203" i="95"/>
  <c r="AT2807" i="95"/>
  <c r="AT2656" i="95"/>
  <c r="AT3260" i="95"/>
  <c r="AT3411" i="95"/>
  <c r="AT3109" i="95"/>
  <c r="AT3562" i="95"/>
  <c r="AT2505" i="95"/>
  <c r="AT79" i="95"/>
  <c r="AT381" i="95"/>
  <c r="AT230" i="95"/>
  <c r="AT683" i="95"/>
  <c r="AT532" i="95"/>
  <c r="AT985" i="95"/>
  <c r="AT834" i="95"/>
  <c r="AT1136" i="95"/>
  <c r="AT1438" i="95"/>
  <c r="AT1287" i="95"/>
  <c r="AT1589" i="95"/>
  <c r="AT2042" i="95"/>
  <c r="AT1891" i="95"/>
  <c r="AT1740" i="95"/>
  <c r="AT2646" i="95"/>
  <c r="AT3250" i="95"/>
  <c r="AT2193" i="95"/>
  <c r="AT2495" i="95"/>
  <c r="AT3099" i="95"/>
  <c r="AT2344" i="95"/>
  <c r="AT2948" i="95"/>
  <c r="AT3552" i="95"/>
  <c r="AT2797" i="95"/>
  <c r="AT3401" i="95"/>
  <c r="AT111" i="95"/>
  <c r="AT413" i="95"/>
  <c r="AT262" i="95"/>
  <c r="AT715" i="95"/>
  <c r="AT564" i="95"/>
  <c r="AT1017" i="95"/>
  <c r="AT866" i="95"/>
  <c r="AT1168" i="95"/>
  <c r="AT1470" i="95"/>
  <c r="AT1319" i="95"/>
  <c r="AT1621" i="95"/>
  <c r="AT2074" i="95"/>
  <c r="AT1923" i="95"/>
  <c r="AT1772" i="95"/>
  <c r="AT2678" i="95"/>
  <c r="AT3282" i="95"/>
  <c r="AT2225" i="95"/>
  <c r="AT2527" i="95"/>
  <c r="AT3131" i="95"/>
  <c r="AT2376" i="95"/>
  <c r="AT2980" i="95"/>
  <c r="AT3584" i="95"/>
  <c r="AT2829" i="95"/>
  <c r="AT3433" i="95"/>
  <c r="AT260" i="95"/>
  <c r="AT109" i="95"/>
  <c r="AT411" i="95"/>
  <c r="AT713" i="95"/>
  <c r="AT562" i="95"/>
  <c r="AT864" i="95"/>
  <c r="AT1468" i="95"/>
  <c r="AT1317" i="95"/>
  <c r="AT1015" i="95"/>
  <c r="AT1770" i="95"/>
  <c r="AT1619" i="95"/>
  <c r="AT2072" i="95"/>
  <c r="AT2223" i="95"/>
  <c r="AT2374" i="95"/>
  <c r="AT2978" i="95"/>
  <c r="AT1166" i="95"/>
  <c r="AT1921" i="95"/>
  <c r="AT2827" i="95"/>
  <c r="AT2676" i="95"/>
  <c r="AT3280" i="95"/>
  <c r="AT2525" i="95"/>
  <c r="AT3431" i="95"/>
  <c r="AT3582" i="95"/>
  <c r="AT3129" i="95"/>
  <c r="AT112" i="95"/>
  <c r="AT565" i="95"/>
  <c r="AT414" i="95"/>
  <c r="AT263" i="95"/>
  <c r="AT867" i="95"/>
  <c r="AT1169" i="95"/>
  <c r="AT1018" i="95"/>
  <c r="AT1320" i="95"/>
  <c r="AT716" i="95"/>
  <c r="AT1622" i="95"/>
  <c r="AT1471" i="95"/>
  <c r="AT2075" i="95"/>
  <c r="AT1924" i="95"/>
  <c r="AT1773" i="95"/>
  <c r="AT2830" i="95"/>
  <c r="AT2679" i="95"/>
  <c r="AT3283" i="95"/>
  <c r="AT2226" i="95"/>
  <c r="AT2528" i="95"/>
  <c r="AT3132" i="95"/>
  <c r="AT3434" i="95"/>
  <c r="AT2981" i="95"/>
  <c r="AT2377" i="95"/>
  <c r="AT3585" i="95"/>
  <c r="AT103" i="95"/>
  <c r="AT405" i="95"/>
  <c r="AT254" i="95"/>
  <c r="AT707" i="95"/>
  <c r="AT556" i="95"/>
  <c r="AT1009" i="95"/>
  <c r="AT858" i="95"/>
  <c r="AT1462" i="95"/>
  <c r="AT2066" i="95"/>
  <c r="AT1915" i="95"/>
  <c r="AT1160" i="95"/>
  <c r="AT1311" i="95"/>
  <c r="AT1613" i="95"/>
  <c r="AT1764" i="95"/>
  <c r="AT2670" i="95"/>
  <c r="AT3274" i="95"/>
  <c r="AT2519" i="95"/>
  <c r="AT3123" i="95"/>
  <c r="AT2368" i="95"/>
  <c r="AT2972" i="95"/>
  <c r="AT2821" i="95"/>
  <c r="AT3576" i="95"/>
  <c r="AT2217" i="95"/>
  <c r="AT3425" i="95"/>
  <c r="AT253" i="95"/>
  <c r="AT102" i="95"/>
  <c r="AT555" i="95"/>
  <c r="AT404" i="95"/>
  <c r="AT706" i="95"/>
  <c r="AT857" i="95"/>
  <c r="AT1008" i="95"/>
  <c r="AT1461" i="95"/>
  <c r="AT1159" i="95"/>
  <c r="AT1310" i="95"/>
  <c r="AT1914" i="95"/>
  <c r="AT1612" i="95"/>
  <c r="AT1763" i="95"/>
  <c r="AT2216" i="95"/>
  <c r="AT2518" i="95"/>
  <c r="AT3122" i="95"/>
  <c r="AT2367" i="95"/>
  <c r="AT2971" i="95"/>
  <c r="AT2065" i="95"/>
  <c r="AT2820" i="95"/>
  <c r="AT3575" i="95"/>
  <c r="AT2669" i="95"/>
  <c r="AT3424" i="95"/>
  <c r="AT3273" i="95"/>
  <c r="AT281" i="95"/>
  <c r="AT130" i="95"/>
  <c r="AT583" i="95"/>
  <c r="AT734" i="95"/>
  <c r="AT885" i="95"/>
  <c r="AT432" i="95"/>
  <c r="AT1036" i="95"/>
  <c r="AT1338" i="95"/>
  <c r="AT1942" i="95"/>
  <c r="AT1489" i="95"/>
  <c r="AT1791" i="95"/>
  <c r="AT1640" i="95"/>
  <c r="AT2244" i="95"/>
  <c r="AT2546" i="95"/>
  <c r="AT3150" i="95"/>
  <c r="AT2093" i="95"/>
  <c r="AT2395" i="95"/>
  <c r="AT2999" i="95"/>
  <c r="AT1187" i="95"/>
  <c r="AT2848" i="95"/>
  <c r="AT2697" i="95"/>
  <c r="AT3603" i="95"/>
  <c r="AT3452" i="95"/>
  <c r="AT3301" i="95"/>
  <c r="AT123" i="95"/>
  <c r="AT425" i="95"/>
  <c r="AT727" i="95"/>
  <c r="AT274" i="95"/>
  <c r="AT576" i="95"/>
  <c r="AT1029" i="95"/>
  <c r="AT1180" i="95"/>
  <c r="AT1482" i="95"/>
  <c r="AT878" i="95"/>
  <c r="AT2086" i="95"/>
  <c r="AT1633" i="95"/>
  <c r="AT1935" i="95"/>
  <c r="AT1784" i="95"/>
  <c r="AT2690" i="95"/>
  <c r="AT3294" i="95"/>
  <c r="AT2539" i="95"/>
  <c r="AT3143" i="95"/>
  <c r="AT2237" i="95"/>
  <c r="AT2388" i="95"/>
  <c r="AT2992" i="95"/>
  <c r="AT2841" i="95"/>
  <c r="AT3596" i="95"/>
  <c r="AT3445" i="95"/>
  <c r="AT1331" i="95"/>
  <c r="AT132" i="95"/>
  <c r="AT283" i="95"/>
  <c r="AT434" i="95"/>
  <c r="AT887" i="95"/>
  <c r="AT585" i="95"/>
  <c r="AT736" i="95"/>
  <c r="AT1189" i="95"/>
  <c r="AT1340" i="95"/>
  <c r="AT1642" i="95"/>
  <c r="AT1491" i="95"/>
  <c r="AT1944" i="95"/>
  <c r="AT2850" i="95"/>
  <c r="AT1793" i="95"/>
  <c r="AT2246" i="95"/>
  <c r="AT2699" i="95"/>
  <c r="AT3303" i="95"/>
  <c r="AT1038" i="95"/>
  <c r="AT2095" i="95"/>
  <c r="AT2548" i="95"/>
  <c r="AT3152" i="95"/>
  <c r="AT2397" i="95"/>
  <c r="AT3001" i="95"/>
  <c r="AT3605" i="95"/>
  <c r="AT3454" i="95"/>
  <c r="AT116" i="95"/>
  <c r="AT267" i="95"/>
  <c r="AT569" i="95"/>
  <c r="AT418" i="95"/>
  <c r="AT871" i="95"/>
  <c r="AT720" i="95"/>
  <c r="AT1173" i="95"/>
  <c r="AT1324" i="95"/>
  <c r="AT1626" i="95"/>
  <c r="AT1022" i="95"/>
  <c r="AT1475" i="95"/>
  <c r="AT1928" i="95"/>
  <c r="AT2834" i="95"/>
  <c r="AT1777" i="95"/>
  <c r="AT2230" i="95"/>
  <c r="AT2683" i="95"/>
  <c r="AT3287" i="95"/>
  <c r="AT2079" i="95"/>
  <c r="AT2532" i="95"/>
  <c r="AT3136" i="95"/>
  <c r="AT2381" i="95"/>
  <c r="AT3438" i="95"/>
  <c r="AT2985" i="95"/>
  <c r="AT3589" i="95"/>
  <c r="AT280" i="95"/>
  <c r="AT129" i="95"/>
  <c r="AT431" i="95"/>
  <c r="AT733" i="95"/>
  <c r="AT1488" i="95"/>
  <c r="AT1035" i="95"/>
  <c r="AT1337" i="95"/>
  <c r="AT884" i="95"/>
  <c r="AT1186" i="95"/>
  <c r="AT582" i="95"/>
  <c r="AT1790" i="95"/>
  <c r="AT1639" i="95"/>
  <c r="AT2092" i="95"/>
  <c r="AT2394" i="95"/>
  <c r="AT2998" i="95"/>
  <c r="AT2847" i="95"/>
  <c r="AT1941" i="95"/>
  <c r="AT2696" i="95"/>
  <c r="AT3300" i="95"/>
  <c r="AT2243" i="95"/>
  <c r="AT3451" i="95"/>
  <c r="AT2545" i="95"/>
  <c r="AT3149" i="95"/>
  <c r="AT3602" i="95"/>
  <c r="AT292" i="95"/>
  <c r="AT141" i="95"/>
  <c r="AT443" i="95"/>
  <c r="AT594" i="95"/>
  <c r="AT745" i="95"/>
  <c r="AT896" i="95"/>
  <c r="AT1500" i="95"/>
  <c r="AT1349" i="95"/>
  <c r="AT1047" i="95"/>
  <c r="AT1802" i="95"/>
  <c r="AT1198" i="95"/>
  <c r="AT1651" i="95"/>
  <c r="AT2104" i="95"/>
  <c r="AT2255" i="95"/>
  <c r="AT2406" i="95"/>
  <c r="AT3010" i="95"/>
  <c r="AT1953" i="95"/>
  <c r="AT2859" i="95"/>
  <c r="AT2708" i="95"/>
  <c r="AT3312" i="95"/>
  <c r="AT2557" i="95"/>
  <c r="AT3463" i="95"/>
  <c r="AT3614" i="95"/>
  <c r="AT3161" i="95"/>
  <c r="AT152" i="95"/>
  <c r="AT454" i="95"/>
  <c r="AT303" i="95"/>
  <c r="AT605" i="95"/>
  <c r="AT907" i="95"/>
  <c r="AT756" i="95"/>
  <c r="AT1360" i="95"/>
  <c r="AT1209" i="95"/>
  <c r="AT1058" i="95"/>
  <c r="AT1662" i="95"/>
  <c r="AT1511" i="95"/>
  <c r="AT1964" i="95"/>
  <c r="AT2115" i="95"/>
  <c r="AT2266" i="95"/>
  <c r="AT2870" i="95"/>
  <c r="AT2719" i="95"/>
  <c r="AT1813" i="95"/>
  <c r="AT2568" i="95"/>
  <c r="AT3172" i="95"/>
  <c r="AT2417" i="95"/>
  <c r="AT3021" i="95"/>
  <c r="AT3323" i="95"/>
  <c r="AT3625" i="95"/>
  <c r="AT3474" i="95"/>
  <c r="AT289" i="95"/>
  <c r="AT138" i="95"/>
  <c r="AT591" i="95"/>
  <c r="AT440" i="95"/>
  <c r="AT893" i="95"/>
  <c r="AT1044" i="95"/>
  <c r="AT1195" i="95"/>
  <c r="AT742" i="95"/>
  <c r="AT1346" i="95"/>
  <c r="AT1648" i="95"/>
  <c r="AT1950" i="95"/>
  <c r="AT1497" i="95"/>
  <c r="AT1799" i="95"/>
  <c r="AT2252" i="95"/>
  <c r="AT2554" i="95"/>
  <c r="AT3158" i="95"/>
  <c r="AT2101" i="95"/>
  <c r="AT2403" i="95"/>
  <c r="AT3007" i="95"/>
  <c r="AT2856" i="95"/>
  <c r="AT3309" i="95"/>
  <c r="AT3611" i="95"/>
  <c r="AT3460" i="95"/>
  <c r="AT2705" i="95"/>
  <c r="AT309" i="95"/>
  <c r="AT611" i="95"/>
  <c r="AT158" i="95"/>
  <c r="AT460" i="95"/>
  <c r="AT913" i="95"/>
  <c r="AT762" i="95"/>
  <c r="AT1366" i="95"/>
  <c r="AT1064" i="95"/>
  <c r="AT1970" i="95"/>
  <c r="AT1215" i="95"/>
  <c r="AT1819" i="95"/>
  <c r="AT2272" i="95"/>
  <c r="AT2574" i="95"/>
  <c r="AT3178" i="95"/>
  <c r="AT1668" i="95"/>
  <c r="AT2423" i="95"/>
  <c r="AT3027" i="95"/>
  <c r="AT2876" i="95"/>
  <c r="AT1517" i="95"/>
  <c r="AT2121" i="95"/>
  <c r="AT3631" i="95"/>
  <c r="AT2725" i="95"/>
  <c r="AT3329" i="95"/>
  <c r="AT3480" i="95"/>
  <c r="AT143" i="95"/>
  <c r="AT445" i="95"/>
  <c r="AT294" i="95"/>
  <c r="AT747" i="95"/>
  <c r="AT596" i="95"/>
  <c r="AT1049" i="95"/>
  <c r="AT898" i="95"/>
  <c r="AT1200" i="95"/>
  <c r="AT1502" i="95"/>
  <c r="AT1351" i="95"/>
  <c r="AT1653" i="95"/>
  <c r="AT2106" i="95"/>
  <c r="AT1955" i="95"/>
  <c r="AT1804" i="95"/>
  <c r="AT2710" i="95"/>
  <c r="AT3314" i="95"/>
  <c r="AT2257" i="95"/>
  <c r="AT2559" i="95"/>
  <c r="AT3163" i="95"/>
  <c r="AT2408" i="95"/>
  <c r="AT3012" i="95"/>
  <c r="AT3616" i="95"/>
  <c r="AT2861" i="95"/>
  <c r="AT3465" i="95"/>
  <c r="AT140" i="95"/>
  <c r="AT291" i="95"/>
  <c r="AT442" i="95"/>
  <c r="AT744" i="95"/>
  <c r="AT895" i="95"/>
  <c r="AT1197" i="95"/>
  <c r="AT1348" i="95"/>
  <c r="AT593" i="95"/>
  <c r="AT1046" i="95"/>
  <c r="AT1650" i="95"/>
  <c r="AT1499" i="95"/>
  <c r="AT1952" i="95"/>
  <c r="AT2858" i="95"/>
  <c r="AT2707" i="95"/>
  <c r="AT3311" i="95"/>
  <c r="AT2103" i="95"/>
  <c r="AT2556" i="95"/>
  <c r="AT3160" i="95"/>
  <c r="AT1801" i="95"/>
  <c r="AT3009" i="95"/>
  <c r="AT3462" i="95"/>
  <c r="AT2254" i="95"/>
  <c r="AT2405" i="95"/>
  <c r="AT3613" i="95"/>
  <c r="AT305" i="95"/>
  <c r="AT154" i="95"/>
  <c r="AT607" i="95"/>
  <c r="AT456" i="95"/>
  <c r="AT909" i="95"/>
  <c r="AT1060" i="95"/>
  <c r="AT758" i="95"/>
  <c r="AT1362" i="95"/>
  <c r="AT1211" i="95"/>
  <c r="AT1664" i="95"/>
  <c r="AT1966" i="95"/>
  <c r="AT1513" i="95"/>
  <c r="AT1815" i="95"/>
  <c r="AT2268" i="95"/>
  <c r="AT2570" i="95"/>
  <c r="AT3174" i="95"/>
  <c r="AT2117" i="95"/>
  <c r="AT2419" i="95"/>
  <c r="AT3023" i="95"/>
  <c r="AT2872" i="95"/>
  <c r="AT3627" i="95"/>
  <c r="AT3325" i="95"/>
  <c r="AT3476" i="95"/>
  <c r="AT2721" i="95"/>
  <c r="AT288" i="95"/>
  <c r="AT137" i="95"/>
  <c r="AT439" i="95"/>
  <c r="AT590" i="95"/>
  <c r="AT741" i="95"/>
  <c r="AT1194" i="95"/>
  <c r="AT1496" i="95"/>
  <c r="AT1345" i="95"/>
  <c r="AT892" i="95"/>
  <c r="AT1043" i="95"/>
  <c r="AT1798" i="95"/>
  <c r="AT2100" i="95"/>
  <c r="AT1949" i="95"/>
  <c r="AT2402" i="95"/>
  <c r="AT3006" i="95"/>
  <c r="AT1647" i="95"/>
  <c r="AT2251" i="95"/>
  <c r="AT2855" i="95"/>
  <c r="AT2704" i="95"/>
  <c r="AT3308" i="95"/>
  <c r="AT3459" i="95"/>
  <c r="AT3610" i="95"/>
  <c r="AT3157" i="95"/>
  <c r="AT2553" i="95"/>
  <c r="AT59" i="95"/>
  <c r="AT361" i="95"/>
  <c r="AT663" i="95"/>
  <c r="AT512" i="95"/>
  <c r="AT210" i="95"/>
  <c r="AT965" i="95"/>
  <c r="AT814" i="95"/>
  <c r="AT1116" i="95"/>
  <c r="AT1418" i="95"/>
  <c r="AT2022" i="95"/>
  <c r="AT1569" i="95"/>
  <c r="AT1871" i="95"/>
  <c r="AT1720" i="95"/>
  <c r="AT2626" i="95"/>
  <c r="AT3230" i="95"/>
  <c r="AT2173" i="95"/>
  <c r="AT2475" i="95"/>
  <c r="AT3079" i="95"/>
  <c r="AT2324" i="95"/>
  <c r="AT2928" i="95"/>
  <c r="AT2777" i="95"/>
  <c r="AT3532" i="95"/>
  <c r="AT1267" i="95"/>
  <c r="AT3381" i="95"/>
  <c r="AT216" i="95"/>
  <c r="AT65" i="95"/>
  <c r="AT518" i="95"/>
  <c r="AT367" i="95"/>
  <c r="AT669" i="95"/>
  <c r="AT820" i="95"/>
  <c r="AT1424" i="95"/>
  <c r="AT971" i="95"/>
  <c r="AT1273" i="95"/>
  <c r="AT1122" i="95"/>
  <c r="AT1726" i="95"/>
  <c r="AT1575" i="95"/>
  <c r="AT2028" i="95"/>
  <c r="AT2179" i="95"/>
  <c r="AT2330" i="95"/>
  <c r="AT2934" i="95"/>
  <c r="AT2783" i="95"/>
  <c r="AT1877" i="95"/>
  <c r="AT2632" i="95"/>
  <c r="AT3236" i="95"/>
  <c r="AT3387" i="95"/>
  <c r="AT2481" i="95"/>
  <c r="AT3085" i="95"/>
  <c r="AT3538" i="95"/>
  <c r="AT264" i="95"/>
  <c r="AT113" i="95"/>
  <c r="AT415" i="95"/>
  <c r="AT717" i="95"/>
  <c r="AT566" i="95"/>
  <c r="AT1472" i="95"/>
  <c r="AT1019" i="95"/>
  <c r="AT1321" i="95"/>
  <c r="AT868" i="95"/>
  <c r="AT1170" i="95"/>
  <c r="AT1774" i="95"/>
  <c r="AT1623" i="95"/>
  <c r="AT2076" i="95"/>
  <c r="AT2378" i="95"/>
  <c r="AT2982" i="95"/>
  <c r="AT2831" i="95"/>
  <c r="AT1925" i="95"/>
  <c r="AT2680" i="95"/>
  <c r="AT3284" i="95"/>
  <c r="AT3435" i="95"/>
  <c r="AT2227" i="95"/>
  <c r="AT2529" i="95"/>
  <c r="AT3586" i="95"/>
  <c r="AT3133" i="95"/>
  <c r="AT248" i="95"/>
  <c r="AT97" i="95"/>
  <c r="AT399" i="95"/>
  <c r="AT701" i="95"/>
  <c r="AT550" i="95"/>
  <c r="AT1456" i="95"/>
  <c r="AT1003" i="95"/>
  <c r="AT1305" i="95"/>
  <c r="AT852" i="95"/>
  <c r="AT1154" i="95"/>
  <c r="AT1758" i="95"/>
  <c r="AT1607" i="95"/>
  <c r="AT2060" i="95"/>
  <c r="AT2362" i="95"/>
  <c r="AT2966" i="95"/>
  <c r="AT2815" i="95"/>
  <c r="AT1909" i="95"/>
  <c r="AT2664" i="95"/>
  <c r="AT3268" i="95"/>
  <c r="AT3419" i="95"/>
  <c r="AT3117" i="95"/>
  <c r="AT3570" i="95"/>
  <c r="AT2513" i="95"/>
  <c r="AT2211" i="95"/>
  <c r="AT119" i="95"/>
  <c r="AT421" i="95"/>
  <c r="AT270" i="95"/>
  <c r="AT723" i="95"/>
  <c r="AT572" i="95"/>
  <c r="AT1025" i="95"/>
  <c r="AT874" i="95"/>
  <c r="AT1478" i="95"/>
  <c r="AT2082" i="95"/>
  <c r="AT1176" i="95"/>
  <c r="AT1931" i="95"/>
  <c r="AT1327" i="95"/>
  <c r="AT1629" i="95"/>
  <c r="AT1780" i="95"/>
  <c r="AT2686" i="95"/>
  <c r="AT3290" i="95"/>
  <c r="AT2535" i="95"/>
  <c r="AT3139" i="95"/>
  <c r="AT2384" i="95"/>
  <c r="AT2988" i="95"/>
  <c r="AT2837" i="95"/>
  <c r="AT3592" i="95"/>
  <c r="AT2233" i="95"/>
  <c r="AT3441" i="95"/>
  <c r="AT136" i="95"/>
  <c r="AT438" i="95"/>
  <c r="AT287" i="95"/>
  <c r="AT589" i="95"/>
  <c r="AT891" i="95"/>
  <c r="AT740" i="95"/>
  <c r="AT1193" i="95"/>
  <c r="AT1344" i="95"/>
  <c r="AT1042" i="95"/>
  <c r="AT1646" i="95"/>
  <c r="AT1495" i="95"/>
  <c r="AT1948" i="95"/>
  <c r="AT2099" i="95"/>
  <c r="AT2250" i="95"/>
  <c r="AT2854" i="95"/>
  <c r="AT2703" i="95"/>
  <c r="AT3307" i="95"/>
  <c r="AT1797" i="95"/>
  <c r="AT2552" i="95"/>
  <c r="AT3156" i="95"/>
  <c r="AT3005" i="95"/>
  <c r="AT2401" i="95"/>
  <c r="AT3458" i="95"/>
  <c r="AT3609" i="95"/>
  <c r="AT300" i="95"/>
  <c r="AT149" i="95"/>
  <c r="AT451" i="95"/>
  <c r="AT602" i="95"/>
  <c r="AT753" i="95"/>
  <c r="AT904" i="95"/>
  <c r="AT1055" i="95"/>
  <c r="AT1508" i="95"/>
  <c r="AT1357" i="95"/>
  <c r="AT1206" i="95"/>
  <c r="AT1659" i="95"/>
  <c r="AT1810" i="95"/>
  <c r="AT2112" i="95"/>
  <c r="AT2414" i="95"/>
  <c r="AT3018" i="95"/>
  <c r="AT2867" i="95"/>
  <c r="AT2263" i="95"/>
  <c r="AT2716" i="95"/>
  <c r="AT3320" i="95"/>
  <c r="AT3169" i="95"/>
  <c r="AT3471" i="95"/>
  <c r="AT1961" i="95"/>
  <c r="AT2565" i="95"/>
  <c r="AT3622" i="95"/>
  <c r="AT87" i="95"/>
  <c r="AT389" i="95"/>
  <c r="AT238" i="95"/>
  <c r="AT691" i="95"/>
  <c r="AT540" i="95"/>
  <c r="AT993" i="95"/>
  <c r="AT1446" i="95"/>
  <c r="AT842" i="95"/>
  <c r="AT2050" i="95"/>
  <c r="AT1899" i="95"/>
  <c r="AT1295" i="95"/>
  <c r="AT1597" i="95"/>
  <c r="AT1748" i="95"/>
  <c r="AT1144" i="95"/>
  <c r="AT2654" i="95"/>
  <c r="AT3258" i="95"/>
  <c r="AT2503" i="95"/>
  <c r="AT3107" i="95"/>
  <c r="AT2352" i="95"/>
  <c r="AT2956" i="95"/>
  <c r="AT2201" i="95"/>
  <c r="AT2805" i="95"/>
  <c r="AT3560" i="95"/>
  <c r="AT3409" i="95"/>
  <c r="AT60" i="95"/>
  <c r="AT211" i="95"/>
  <c r="AT513" i="95"/>
  <c r="AT362" i="95"/>
  <c r="AT664" i="95"/>
  <c r="AT815" i="95"/>
  <c r="AT1117" i="95"/>
  <c r="AT1268" i="95"/>
  <c r="AT966" i="95"/>
  <c r="AT1570" i="95"/>
  <c r="AT2174" i="95"/>
  <c r="AT2023" i="95"/>
  <c r="AT1419" i="95"/>
  <c r="AT1872" i="95"/>
  <c r="AT2778" i="95"/>
  <c r="AT2627" i="95"/>
  <c r="AT3231" i="95"/>
  <c r="AT2476" i="95"/>
  <c r="AT3080" i="95"/>
  <c r="AT2929" i="95"/>
  <c r="AT3382" i="95"/>
  <c r="AT2325" i="95"/>
  <c r="AT3533" i="95"/>
  <c r="AT1721" i="95"/>
  <c r="AT92" i="95"/>
  <c r="AT243" i="95"/>
  <c r="AT545" i="95"/>
  <c r="AT394" i="95"/>
  <c r="AT696" i="95"/>
  <c r="AT847" i="95"/>
  <c r="AT1149" i="95"/>
  <c r="AT1300" i="95"/>
  <c r="AT998" i="95"/>
  <c r="AT1602" i="95"/>
  <c r="AT2055" i="95"/>
  <c r="AT1451" i="95"/>
  <c r="AT1904" i="95"/>
  <c r="AT2810" i="95"/>
  <c r="AT2659" i="95"/>
  <c r="AT3263" i="95"/>
  <c r="AT2508" i="95"/>
  <c r="AT3112" i="95"/>
  <c r="AT2961" i="95"/>
  <c r="AT1753" i="95"/>
  <c r="AT2206" i="95"/>
  <c r="AT2357" i="95"/>
  <c r="AT3565" i="95"/>
  <c r="AT3414" i="95"/>
  <c r="AT356" i="95"/>
  <c r="AT205" i="95"/>
  <c r="AT54" i="95"/>
  <c r="AT507" i="95"/>
  <c r="AT658" i="95"/>
  <c r="AT809" i="95"/>
  <c r="AT1564" i="95"/>
  <c r="AT960" i="95"/>
  <c r="AT1413" i="95"/>
  <c r="AT1111" i="95"/>
  <c r="AT1262" i="95"/>
  <c r="AT1866" i="95"/>
  <c r="AT1715" i="95"/>
  <c r="AT2168" i="95"/>
  <c r="AT2470" i="95"/>
  <c r="AT3074" i="95"/>
  <c r="AT2319" i="95"/>
  <c r="AT2923" i="95"/>
  <c r="AT2017" i="95"/>
  <c r="AT2772" i="95"/>
  <c r="AT3527" i="95"/>
  <c r="AT2621" i="95"/>
  <c r="AT3376" i="95"/>
  <c r="AT3225" i="95"/>
  <c r="AT232" i="95"/>
  <c r="AT81" i="95"/>
  <c r="AT534" i="95"/>
  <c r="AT383" i="95"/>
  <c r="AT685" i="95"/>
  <c r="AT836" i="95"/>
  <c r="AT1440" i="95"/>
  <c r="AT987" i="95"/>
  <c r="AT1289" i="95"/>
  <c r="AT1138" i="95"/>
  <c r="AT1742" i="95"/>
  <c r="AT1591" i="95"/>
  <c r="AT2044" i="95"/>
  <c r="AT2346" i="95"/>
  <c r="AT2950" i="95"/>
  <c r="AT2799" i="95"/>
  <c r="AT1893" i="95"/>
  <c r="AT2648" i="95"/>
  <c r="AT3252" i="95"/>
  <c r="AT3403" i="95"/>
  <c r="AT2497" i="95"/>
  <c r="AT2195" i="95"/>
  <c r="AT3101" i="95"/>
  <c r="AT3554" i="95"/>
  <c r="AT80" i="95"/>
  <c r="AT533" i="95"/>
  <c r="AT382" i="95"/>
  <c r="AT231" i="95"/>
  <c r="AT835" i="95"/>
  <c r="AT1137" i="95"/>
  <c r="AT986" i="95"/>
  <c r="AT1288" i="95"/>
  <c r="AT1590" i="95"/>
  <c r="AT2043" i="95"/>
  <c r="AT684" i="95"/>
  <c r="AT1892" i="95"/>
  <c r="AT1741" i="95"/>
  <c r="AT2798" i="95"/>
  <c r="AT2647" i="95"/>
  <c r="AT3251" i="95"/>
  <c r="AT2194" i="95"/>
  <c r="AT2496" i="95"/>
  <c r="AT3100" i="95"/>
  <c r="AT3402" i="95"/>
  <c r="AT2949" i="95"/>
  <c r="AT2345" i="95"/>
  <c r="AT1439" i="95"/>
  <c r="AT3553" i="95"/>
  <c r="AT88" i="95"/>
  <c r="AT541" i="95"/>
  <c r="AT390" i="95"/>
  <c r="AT239" i="95"/>
  <c r="AT843" i="95"/>
  <c r="AT692" i="95"/>
  <c r="AT1145" i="95"/>
  <c r="AT1296" i="95"/>
  <c r="AT994" i="95"/>
  <c r="AT1598" i="95"/>
  <c r="AT1447" i="95"/>
  <c r="AT2051" i="95"/>
  <c r="AT1900" i="95"/>
  <c r="AT2202" i="95"/>
  <c r="AT2806" i="95"/>
  <c r="AT2655" i="95"/>
  <c r="AT3259" i="95"/>
  <c r="AT1749" i="95"/>
  <c r="AT2504" i="95"/>
  <c r="AT3108" i="95"/>
  <c r="AT2957" i="95"/>
  <c r="AT3410" i="95"/>
  <c r="AT2353" i="95"/>
  <c r="AT3561" i="95"/>
  <c r="AT75" i="95"/>
  <c r="AT377" i="95"/>
  <c r="AT679" i="95"/>
  <c r="AT528" i="95"/>
  <c r="AT981" i="95"/>
  <c r="AT226" i="95"/>
  <c r="AT830" i="95"/>
  <c r="AT1132" i="95"/>
  <c r="AT1434" i="95"/>
  <c r="AT2038" i="95"/>
  <c r="AT1585" i="95"/>
  <c r="AT1887" i="95"/>
  <c r="AT1736" i="95"/>
  <c r="AT1283" i="95"/>
  <c r="AT2642" i="95"/>
  <c r="AT3246" i="95"/>
  <c r="AT2491" i="95"/>
  <c r="AT3095" i="95"/>
  <c r="AT2189" i="95"/>
  <c r="AT2340" i="95"/>
  <c r="AT2944" i="95"/>
  <c r="AT2793" i="95"/>
  <c r="AT3548" i="95"/>
  <c r="AT3397" i="95"/>
  <c r="AT84" i="95"/>
  <c r="AT235" i="95"/>
  <c r="AT537" i="95"/>
  <c r="AT386" i="95"/>
  <c r="AT839" i="95"/>
  <c r="AT688" i="95"/>
  <c r="AT1141" i="95"/>
  <c r="AT1292" i="95"/>
  <c r="AT1594" i="95"/>
  <c r="AT1443" i="95"/>
  <c r="AT2047" i="95"/>
  <c r="AT990" i="95"/>
  <c r="AT1896" i="95"/>
  <c r="AT2802" i="95"/>
  <c r="AT1745" i="95"/>
  <c r="AT2198" i="95"/>
  <c r="AT2651" i="95"/>
  <c r="AT3255" i="95"/>
  <c r="AT2500" i="95"/>
  <c r="AT3104" i="95"/>
  <c r="AT2349" i="95"/>
  <c r="AT3406" i="95"/>
  <c r="AT2953" i="95"/>
  <c r="AT3557" i="95"/>
  <c r="AT209" i="95"/>
  <c r="AT58" i="95"/>
  <c r="AT511" i="95"/>
  <c r="AT360" i="95"/>
  <c r="AT813" i="95"/>
  <c r="AT964" i="95"/>
  <c r="AT1568" i="95"/>
  <c r="AT1115" i="95"/>
  <c r="AT1417" i="95"/>
  <c r="AT1266" i="95"/>
  <c r="AT1870" i="95"/>
  <c r="AT662" i="95"/>
  <c r="AT1719" i="95"/>
  <c r="AT2172" i="95"/>
  <c r="AT2474" i="95"/>
  <c r="AT3078" i="95"/>
  <c r="AT2323" i="95"/>
  <c r="AT2927" i="95"/>
  <c r="AT2776" i="95"/>
  <c r="AT3229" i="95"/>
  <c r="AT3531" i="95"/>
  <c r="AT3380" i="95"/>
  <c r="AT2021" i="95"/>
  <c r="AT2625" i="95"/>
  <c r="AT104" i="95"/>
  <c r="AT557" i="95"/>
  <c r="AT406" i="95"/>
  <c r="AT255" i="95"/>
  <c r="AT859" i="95"/>
  <c r="AT708" i="95"/>
  <c r="AT1161" i="95"/>
  <c r="AT1312" i="95"/>
  <c r="AT1010" i="95"/>
  <c r="AT1614" i="95"/>
  <c r="AT1463" i="95"/>
  <c r="AT2067" i="95"/>
  <c r="AT1916" i="95"/>
  <c r="AT2218" i="95"/>
  <c r="AT2822" i="95"/>
  <c r="AT2671" i="95"/>
  <c r="AT3275" i="95"/>
  <c r="AT1765" i="95"/>
  <c r="AT2520" i="95"/>
  <c r="AT3124" i="95"/>
  <c r="AT2369" i="95"/>
  <c r="AT2973" i="95"/>
  <c r="AT3577" i="95"/>
  <c r="AT3426" i="95"/>
  <c r="AT256" i="95"/>
  <c r="AT105" i="95"/>
  <c r="AT407" i="95"/>
  <c r="AT558" i="95"/>
  <c r="AT709" i="95"/>
  <c r="AT1162" i="95"/>
  <c r="AT1464" i="95"/>
  <c r="AT1313" i="95"/>
  <c r="AT860" i="95"/>
  <c r="AT1766" i="95"/>
  <c r="AT1011" i="95"/>
  <c r="AT2068" i="95"/>
  <c r="AT1917" i="95"/>
  <c r="AT2370" i="95"/>
  <c r="AT2974" i="95"/>
  <c r="AT2219" i="95"/>
  <c r="AT2823" i="95"/>
  <c r="AT2672" i="95"/>
  <c r="AT3276" i="95"/>
  <c r="AT3427" i="95"/>
  <c r="AT1615" i="95"/>
  <c r="AT3125" i="95"/>
  <c r="AT2521" i="95"/>
  <c r="AT3578" i="95"/>
  <c r="AT108" i="95"/>
  <c r="AT259" i="95"/>
  <c r="AT561" i="95"/>
  <c r="AT410" i="95"/>
  <c r="AT712" i="95"/>
  <c r="AT863" i="95"/>
  <c r="AT1165" i="95"/>
  <c r="AT1316" i="95"/>
  <c r="AT1014" i="95"/>
  <c r="AT1618" i="95"/>
  <c r="AT2071" i="95"/>
  <c r="AT1467" i="95"/>
  <c r="AT1920" i="95"/>
  <c r="AT2826" i="95"/>
  <c r="AT2675" i="95"/>
  <c r="AT3279" i="95"/>
  <c r="AT2524" i="95"/>
  <c r="AT3128" i="95"/>
  <c r="AT2222" i="95"/>
  <c r="AT2977" i="95"/>
  <c r="AT3430" i="95"/>
  <c r="AT1769" i="95"/>
  <c r="AT2373" i="95"/>
  <c r="AT3581" i="95"/>
  <c r="AT249" i="95"/>
  <c r="AT98" i="95"/>
  <c r="AT551" i="95"/>
  <c r="AT702" i="95"/>
  <c r="AT853" i="95"/>
  <c r="AT1457" i="95"/>
  <c r="AT1004" i="95"/>
  <c r="AT1306" i="95"/>
  <c r="AT1910" i="95"/>
  <c r="AT1155" i="95"/>
  <c r="AT1759" i="95"/>
  <c r="AT1608" i="95"/>
  <c r="AT2212" i="95"/>
  <c r="AT2514" i="95"/>
  <c r="AT3118" i="95"/>
  <c r="AT2061" i="95"/>
  <c r="AT2363" i="95"/>
  <c r="AT2967" i="95"/>
  <c r="AT400" i="95"/>
  <c r="AT2816" i="95"/>
  <c r="AT2665" i="95"/>
  <c r="AT3571" i="95"/>
  <c r="AT3420" i="95"/>
  <c r="AT3269" i="95"/>
  <c r="AT107" i="95"/>
  <c r="AT409" i="95"/>
  <c r="AT711" i="95"/>
  <c r="AT560" i="95"/>
  <c r="AT1013" i="95"/>
  <c r="AT258" i="95"/>
  <c r="AT1164" i="95"/>
  <c r="AT1466" i="95"/>
  <c r="AT2070" i="95"/>
  <c r="AT1617" i="95"/>
  <c r="AT1919" i="95"/>
  <c r="AT862" i="95"/>
  <c r="AT1768" i="95"/>
  <c r="AT2674" i="95"/>
  <c r="AT3278" i="95"/>
  <c r="AT2523" i="95"/>
  <c r="AT3127" i="95"/>
  <c r="AT1315" i="95"/>
  <c r="AT2221" i="95"/>
  <c r="AT2372" i="95"/>
  <c r="AT2976" i="95"/>
  <c r="AT2825" i="95"/>
  <c r="AT3580" i="95"/>
  <c r="AT3429" i="95"/>
  <c r="AT131" i="95"/>
  <c r="AT433" i="95"/>
  <c r="AT735" i="95"/>
  <c r="AT584" i="95"/>
  <c r="AT282" i="95"/>
  <c r="AT1037" i="95"/>
  <c r="AT1188" i="95"/>
  <c r="AT1490" i="95"/>
  <c r="AT2094" i="95"/>
  <c r="AT886" i="95"/>
  <c r="AT1339" i="95"/>
  <c r="AT1943" i="95"/>
  <c r="AT1792" i="95"/>
  <c r="AT1641" i="95"/>
  <c r="AT2245" i="95"/>
  <c r="AT2698" i="95"/>
  <c r="AT3302" i="95"/>
  <c r="AT2547" i="95"/>
  <c r="AT3151" i="95"/>
  <c r="AT2396" i="95"/>
  <c r="AT3000" i="95"/>
  <c r="AT3604" i="95"/>
  <c r="AT2849" i="95"/>
  <c r="AT3453" i="95"/>
  <c r="AT273" i="95"/>
  <c r="AT122" i="95"/>
  <c r="AT575" i="95"/>
  <c r="AT424" i="95"/>
  <c r="AT877" i="95"/>
  <c r="AT1028" i="95"/>
  <c r="AT1179" i="95"/>
  <c r="AT1330" i="95"/>
  <c r="AT726" i="95"/>
  <c r="AT1632" i="95"/>
  <c r="AT1934" i="95"/>
  <c r="AT1481" i="95"/>
  <c r="AT1783" i="95"/>
  <c r="AT2236" i="95"/>
  <c r="AT2538" i="95"/>
  <c r="AT3142" i="95"/>
  <c r="AT2085" i="95"/>
  <c r="AT2387" i="95"/>
  <c r="AT2991" i="95"/>
  <c r="AT2840" i="95"/>
  <c r="AT3293" i="95"/>
  <c r="AT3595" i="95"/>
  <c r="AT3444" i="95"/>
  <c r="AT2689" i="95"/>
  <c r="AT276" i="95"/>
  <c r="AT125" i="95"/>
  <c r="AT427" i="95"/>
  <c r="AT578" i="95"/>
  <c r="AT729" i="95"/>
  <c r="AT880" i="95"/>
  <c r="AT1484" i="95"/>
  <c r="AT1333" i="95"/>
  <c r="AT1031" i="95"/>
  <c r="AT1786" i="95"/>
  <c r="AT1182" i="95"/>
  <c r="AT1635" i="95"/>
  <c r="AT2088" i="95"/>
  <c r="AT2239" i="95"/>
  <c r="AT2390" i="95"/>
  <c r="AT2994" i="95"/>
  <c r="AT1937" i="95"/>
  <c r="AT2843" i="95"/>
  <c r="AT2692" i="95"/>
  <c r="AT3296" i="95"/>
  <c r="AT2541" i="95"/>
  <c r="AT3447" i="95"/>
  <c r="AT3598" i="95"/>
  <c r="AT3145" i="95"/>
  <c r="AT128" i="95"/>
  <c r="AT430" i="95"/>
  <c r="AT279" i="95"/>
  <c r="AT883" i="95"/>
  <c r="AT581" i="95"/>
  <c r="AT1185" i="95"/>
  <c r="AT732" i="95"/>
  <c r="AT1034" i="95"/>
  <c r="AT1336" i="95"/>
  <c r="AT1638" i="95"/>
  <c r="AT1487" i="95"/>
  <c r="AT1940" i="95"/>
  <c r="AT1789" i="95"/>
  <c r="AT2091" i="95"/>
  <c r="AT2846" i="95"/>
  <c r="AT2695" i="95"/>
  <c r="AT3299" i="95"/>
  <c r="AT2242" i="95"/>
  <c r="AT2544" i="95"/>
  <c r="AT3148" i="95"/>
  <c r="AT3450" i="95"/>
  <c r="AT2997" i="95"/>
  <c r="AT3601" i="95"/>
  <c r="AT2393" i="95"/>
  <c r="AT265" i="95"/>
  <c r="AT114" i="95"/>
  <c r="AT567" i="95"/>
  <c r="AT718" i="95"/>
  <c r="AT869" i="95"/>
  <c r="AT416" i="95"/>
  <c r="AT1020" i="95"/>
  <c r="AT1322" i="95"/>
  <c r="AT1171" i="95"/>
  <c r="AT1926" i="95"/>
  <c r="AT1473" i="95"/>
  <c r="AT1775" i="95"/>
  <c r="AT1624" i="95"/>
  <c r="AT2228" i="95"/>
  <c r="AT2530" i="95"/>
  <c r="AT3134" i="95"/>
  <c r="AT2077" i="95"/>
  <c r="AT2379" i="95"/>
  <c r="AT2983" i="95"/>
  <c r="AT2832" i="95"/>
  <c r="AT2681" i="95"/>
  <c r="AT3587" i="95"/>
  <c r="AT3436" i="95"/>
  <c r="AT3285" i="95"/>
  <c r="AT156" i="95"/>
  <c r="AT307" i="95"/>
  <c r="AT458" i="95"/>
  <c r="AT911" i="95"/>
  <c r="AT760" i="95"/>
  <c r="AT609" i="95"/>
  <c r="AT1364" i="95"/>
  <c r="AT1062" i="95"/>
  <c r="AT1213" i="95"/>
  <c r="AT1666" i="95"/>
  <c r="AT1515" i="95"/>
  <c r="AT1968" i="95"/>
  <c r="AT2874" i="95"/>
  <c r="AT2723" i="95"/>
  <c r="AT2119" i="95"/>
  <c r="AT2572" i="95"/>
  <c r="AT3176" i="95"/>
  <c r="AT3025" i="95"/>
  <c r="AT3327" i="95"/>
  <c r="AT3478" i="95"/>
  <c r="AT1817" i="95"/>
  <c r="AT2270" i="95"/>
  <c r="AT2421" i="95"/>
  <c r="AT3629" i="95"/>
  <c r="AT144" i="95"/>
  <c r="AT446" i="95"/>
  <c r="AT295" i="95"/>
  <c r="AT899" i="95"/>
  <c r="AT597" i="95"/>
  <c r="AT1201" i="95"/>
  <c r="AT1050" i="95"/>
  <c r="AT1352" i="95"/>
  <c r="AT1654" i="95"/>
  <c r="AT1503" i="95"/>
  <c r="AT748" i="95"/>
  <c r="AT1956" i="95"/>
  <c r="AT1805" i="95"/>
  <c r="AT2107" i="95"/>
  <c r="AT2862" i="95"/>
  <c r="AT2711" i="95"/>
  <c r="AT2258" i="95"/>
  <c r="AT2560" i="95"/>
  <c r="AT3164" i="95"/>
  <c r="AT3013" i="95"/>
  <c r="AT2409" i="95"/>
  <c r="AT3315" i="95"/>
  <c r="AT3617" i="95"/>
  <c r="AT3466" i="95"/>
  <c r="AT312" i="95"/>
  <c r="AT161" i="95"/>
  <c r="AT463" i="95"/>
  <c r="AT765" i="95"/>
  <c r="AT1520" i="95"/>
  <c r="AT614" i="95"/>
  <c r="AT1067" i="95"/>
  <c r="AT1369" i="95"/>
  <c r="AT916" i="95"/>
  <c r="AT1218" i="95"/>
  <c r="AT1822" i="95"/>
  <c r="AT1671" i="95"/>
  <c r="AT2124" i="95"/>
  <c r="AT2426" i="95"/>
  <c r="AT3030" i="95"/>
  <c r="AT2879" i="95"/>
  <c r="AT1973" i="95"/>
  <c r="AT2728" i="95"/>
  <c r="AT3332" i="95"/>
  <c r="AT3483" i="95"/>
  <c r="AT2577" i="95"/>
  <c r="AT2275" i="95"/>
  <c r="AT3181" i="95"/>
  <c r="AT3634" i="95"/>
  <c r="AT304" i="95"/>
  <c r="AT153" i="95"/>
  <c r="AT455" i="95"/>
  <c r="AT606" i="95"/>
  <c r="AT757" i="95"/>
  <c r="AT1512" i="95"/>
  <c r="AT1361" i="95"/>
  <c r="AT908" i="95"/>
  <c r="AT1210" i="95"/>
  <c r="AT1814" i="95"/>
  <c r="AT2116" i="95"/>
  <c r="AT1663" i="95"/>
  <c r="AT1965" i="95"/>
  <c r="AT2418" i="95"/>
  <c r="AT3022" i="95"/>
  <c r="AT2267" i="95"/>
  <c r="AT2871" i="95"/>
  <c r="AT2720" i="95"/>
  <c r="AT3324" i="95"/>
  <c r="AT3475" i="95"/>
  <c r="AT1059" i="95"/>
  <c r="AT3173" i="95"/>
  <c r="AT3626" i="95"/>
  <c r="AT2569" i="95"/>
  <c r="AT296" i="95"/>
  <c r="AT145" i="95"/>
  <c r="AT447" i="95"/>
  <c r="AT749" i="95"/>
  <c r="AT1504" i="95"/>
  <c r="AT1051" i="95"/>
  <c r="AT1353" i="95"/>
  <c r="AT598" i="95"/>
  <c r="AT900" i="95"/>
  <c r="AT1202" i="95"/>
  <c r="AT1806" i="95"/>
  <c r="AT1655" i="95"/>
  <c r="AT2108" i="95"/>
  <c r="AT2410" i="95"/>
  <c r="AT3014" i="95"/>
  <c r="AT2863" i="95"/>
  <c r="AT1957" i="95"/>
  <c r="AT2712" i="95"/>
  <c r="AT3316" i="95"/>
  <c r="AT3467" i="95"/>
  <c r="AT3165" i="95"/>
  <c r="AT3618" i="95"/>
  <c r="AT2561" i="95"/>
  <c r="AT2259" i="95"/>
  <c r="AT135" i="95"/>
  <c r="AT437" i="95"/>
  <c r="AT286" i="95"/>
  <c r="AT739" i="95"/>
  <c r="AT1041" i="95"/>
  <c r="AT588" i="95"/>
  <c r="AT890" i="95"/>
  <c r="AT1494" i="95"/>
  <c r="AT1192" i="95"/>
  <c r="AT2098" i="95"/>
  <c r="AT1947" i="95"/>
  <c r="AT1343" i="95"/>
  <c r="AT1645" i="95"/>
  <c r="AT1796" i="95"/>
  <c r="AT2702" i="95"/>
  <c r="AT3306" i="95"/>
  <c r="AT2551" i="95"/>
  <c r="AT3155" i="95"/>
  <c r="AT2400" i="95"/>
  <c r="AT3004" i="95"/>
  <c r="AT2853" i="95"/>
  <c r="AT2249" i="95"/>
  <c r="AT3608" i="95"/>
  <c r="AT3457" i="95"/>
  <c r="AT155" i="95"/>
  <c r="AT457" i="95"/>
  <c r="AT759" i="95"/>
  <c r="AT306" i="95"/>
  <c r="AT608" i="95"/>
  <c r="AT1061" i="95"/>
  <c r="AT1212" i="95"/>
  <c r="AT1514" i="95"/>
  <c r="AT910" i="95"/>
  <c r="AT2118" i="95"/>
  <c r="AT1665" i="95"/>
  <c r="AT1967" i="95"/>
  <c r="AT1816" i="95"/>
  <c r="AT2722" i="95"/>
  <c r="AT3326" i="95"/>
  <c r="AT1363" i="95"/>
  <c r="AT2571" i="95"/>
  <c r="AT3175" i="95"/>
  <c r="AT2269" i="95"/>
  <c r="AT2420" i="95"/>
  <c r="AT3024" i="95"/>
  <c r="AT2873" i="95"/>
  <c r="AT3628" i="95"/>
  <c r="AT3477" i="95"/>
  <c r="AT91" i="95"/>
  <c r="AT393" i="95"/>
  <c r="AT695" i="95"/>
  <c r="AT242" i="95"/>
  <c r="AT544" i="95"/>
  <c r="AT997" i="95"/>
  <c r="AT846" i="95"/>
  <c r="AT1148" i="95"/>
  <c r="AT1450" i="95"/>
  <c r="AT2054" i="95"/>
  <c r="AT1601" i="95"/>
  <c r="AT1903" i="95"/>
  <c r="AT1752" i="95"/>
  <c r="AT2658" i="95"/>
  <c r="AT3262" i="95"/>
  <c r="AT1299" i="95"/>
  <c r="AT2507" i="95"/>
  <c r="AT3111" i="95"/>
  <c r="AT2205" i="95"/>
  <c r="AT2356" i="95"/>
  <c r="AT2960" i="95"/>
  <c r="AT2809" i="95"/>
  <c r="AT3564" i="95"/>
  <c r="AT3413" i="95"/>
  <c r="AT224" i="95"/>
  <c r="AT73" i="95"/>
  <c r="AT526" i="95"/>
  <c r="AT375" i="95"/>
  <c r="AT828" i="95"/>
  <c r="AT677" i="95"/>
  <c r="AT1130" i="95"/>
  <c r="AT1432" i="95"/>
  <c r="AT1281" i="95"/>
  <c r="AT979" i="95"/>
  <c r="AT1734" i="95"/>
  <c r="AT2036" i="95"/>
  <c r="AT1885" i="95"/>
  <c r="AT2338" i="95"/>
  <c r="AT2942" i="95"/>
  <c r="AT1583" i="95"/>
  <c r="AT2187" i="95"/>
  <c r="AT2791" i="95"/>
  <c r="AT2640" i="95"/>
  <c r="AT3244" i="95"/>
  <c r="AT3395" i="95"/>
  <c r="AT3093" i="95"/>
  <c r="AT2489" i="95"/>
  <c r="AT3546" i="95"/>
  <c r="AT64" i="95"/>
  <c r="AT517" i="95"/>
  <c r="AT366" i="95"/>
  <c r="AT215" i="95"/>
  <c r="AT819" i="95"/>
  <c r="AT1121" i="95"/>
  <c r="AT668" i="95"/>
  <c r="AT970" i="95"/>
  <c r="AT1272" i="95"/>
  <c r="AT1574" i="95"/>
  <c r="AT2178" i="95"/>
  <c r="AT2027" i="95"/>
  <c r="AT1876" i="95"/>
  <c r="AT1725" i="95"/>
  <c r="AT2782" i="95"/>
  <c r="AT2631" i="95"/>
  <c r="AT3235" i="95"/>
  <c r="AT1423" i="95"/>
  <c r="AT2480" i="95"/>
  <c r="AT3084" i="95"/>
  <c r="AT2933" i="95"/>
  <c r="AT2329" i="95"/>
  <c r="AT3537" i="95"/>
  <c r="AT3386" i="95"/>
  <c r="AT96" i="95"/>
  <c r="AT549" i="95"/>
  <c r="AT398" i="95"/>
  <c r="AT247" i="95"/>
  <c r="AT851" i="95"/>
  <c r="AT1153" i="95"/>
  <c r="AT1002" i="95"/>
  <c r="AT1304" i="95"/>
  <c r="AT700" i="95"/>
  <c r="AT1606" i="95"/>
  <c r="AT2059" i="95"/>
  <c r="AT1908" i="95"/>
  <c r="AT1455" i="95"/>
  <c r="AT1757" i="95"/>
  <c r="AT2814" i="95"/>
  <c r="AT2663" i="95"/>
  <c r="AT3267" i="95"/>
  <c r="AT2210" i="95"/>
  <c r="AT2512" i="95"/>
  <c r="AT3116" i="95"/>
  <c r="AT2965" i="95"/>
  <c r="AT3418" i="95"/>
  <c r="AT3569" i="95"/>
  <c r="AT2361" i="95"/>
  <c r="AT261" i="95"/>
  <c r="AT563" i="95"/>
  <c r="AT110" i="95"/>
  <c r="AT412" i="95"/>
  <c r="AT714" i="95"/>
  <c r="AT865" i="95"/>
  <c r="AT1167" i="95"/>
  <c r="AT1318" i="95"/>
  <c r="AT1922" i="95"/>
  <c r="AT1771" i="95"/>
  <c r="AT2224" i="95"/>
  <c r="AT1620" i="95"/>
  <c r="AT2073" i="95"/>
  <c r="AT2526" i="95"/>
  <c r="AT3130" i="95"/>
  <c r="AT1016" i="95"/>
  <c r="AT1469" i="95"/>
  <c r="AT2375" i="95"/>
  <c r="AT2979" i="95"/>
  <c r="AT2828" i="95"/>
  <c r="AT3583" i="95"/>
  <c r="AT3281" i="95"/>
  <c r="AT3432" i="95"/>
  <c r="AT2677" i="95"/>
  <c r="AT120" i="95"/>
  <c r="AT573" i="95"/>
  <c r="AT422" i="95"/>
  <c r="AT271" i="95"/>
  <c r="AT875" i="95"/>
  <c r="AT724" i="95"/>
  <c r="AT1177" i="95"/>
  <c r="AT1328" i="95"/>
  <c r="AT1026" i="95"/>
  <c r="AT1630" i="95"/>
  <c r="AT1479" i="95"/>
  <c r="AT1932" i="95"/>
  <c r="AT2083" i="95"/>
  <c r="AT2234" i="95"/>
  <c r="AT2838" i="95"/>
  <c r="AT2687" i="95"/>
  <c r="AT3291" i="95"/>
  <c r="AT1781" i="95"/>
  <c r="AT2536" i="95"/>
  <c r="AT3140" i="95"/>
  <c r="AT2385" i="95"/>
  <c r="AT3593" i="95"/>
  <c r="AT2989" i="95"/>
  <c r="AT3442" i="95"/>
  <c r="AT163" i="95"/>
  <c r="AT465" i="95"/>
  <c r="AT616" i="95"/>
  <c r="AT767" i="95"/>
  <c r="AT314" i="95"/>
  <c r="AT1069" i="95"/>
  <c r="AT1220" i="95"/>
  <c r="AT1522" i="95"/>
  <c r="AT2126" i="95"/>
  <c r="AT918" i="95"/>
  <c r="AT1371" i="95"/>
  <c r="AT1975" i="95"/>
  <c r="AT1824" i="95"/>
  <c r="AT2277" i="95"/>
  <c r="AT2730" i="95"/>
  <c r="AT3334" i="95"/>
  <c r="AT2579" i="95"/>
  <c r="AT3183" i="95"/>
  <c r="AT1673" i="95"/>
  <c r="AT2428" i="95"/>
  <c r="AT3032" i="95"/>
  <c r="AT3636" i="95"/>
  <c r="AT3485" i="95"/>
  <c r="AT2881" i="95"/>
  <c r="AT139" i="95"/>
  <c r="AT441" i="95"/>
  <c r="AT743" i="95"/>
  <c r="AT592" i="95"/>
  <c r="AT1045" i="95"/>
  <c r="AT290" i="95"/>
  <c r="AT1196" i="95"/>
  <c r="AT1498" i="95"/>
  <c r="AT2102" i="95"/>
  <c r="AT1649" i="95"/>
  <c r="AT1951" i="95"/>
  <c r="AT894" i="95"/>
  <c r="AT1800" i="95"/>
  <c r="AT1347" i="95"/>
  <c r="AT2706" i="95"/>
  <c r="AT3310" i="95"/>
  <c r="AT2555" i="95"/>
  <c r="AT3159" i="95"/>
  <c r="AT2253" i="95"/>
  <c r="AT2404" i="95"/>
  <c r="AT3008" i="95"/>
  <c r="AT2857" i="95"/>
  <c r="AT3612" i="95"/>
  <c r="AT3461" i="95"/>
  <c r="AT160" i="95"/>
  <c r="AT462" i="95"/>
  <c r="AT311" i="95"/>
  <c r="AT915" i="95"/>
  <c r="AT764" i="95"/>
  <c r="AT613" i="95"/>
  <c r="AT1066" i="95"/>
  <c r="AT1368" i="95"/>
  <c r="AT1217" i="95"/>
  <c r="AT1670" i="95"/>
  <c r="AT1519" i="95"/>
  <c r="AT1972" i="95"/>
  <c r="AT1821" i="95"/>
  <c r="AT2123" i="95"/>
  <c r="AT2878" i="95"/>
  <c r="AT2727" i="95"/>
  <c r="AT2274" i="95"/>
  <c r="AT2576" i="95"/>
  <c r="AT3180" i="95"/>
  <c r="AT3029" i="95"/>
  <c r="AT3331" i="95"/>
  <c r="AT3633" i="95"/>
  <c r="AT2425" i="95"/>
  <c r="AT3482" i="95"/>
  <c r="AT217" i="95"/>
  <c r="AT66" i="95"/>
  <c r="AT519" i="95"/>
  <c r="AT670" i="95"/>
  <c r="AT821" i="95"/>
  <c r="AT368" i="95"/>
  <c r="AT1425" i="95"/>
  <c r="AT972" i="95"/>
  <c r="AT1274" i="95"/>
  <c r="AT1878" i="95"/>
  <c r="AT1727" i="95"/>
  <c r="AT1576" i="95"/>
  <c r="AT2180" i="95"/>
  <c r="AT2482" i="95"/>
  <c r="AT3086" i="95"/>
  <c r="AT2029" i="95"/>
  <c r="AT2331" i="95"/>
  <c r="AT2935" i="95"/>
  <c r="AT2784" i="95"/>
  <c r="AT2633" i="95"/>
  <c r="AT3539" i="95"/>
  <c r="AT3388" i="95"/>
  <c r="AT1123" i="95"/>
  <c r="AT3237" i="95"/>
  <c r="AT76" i="95"/>
  <c r="AT227" i="95"/>
  <c r="AT529" i="95"/>
  <c r="AT378" i="95"/>
  <c r="AT680" i="95"/>
  <c r="AT831" i="95"/>
  <c r="AT1133" i="95"/>
  <c r="AT1284" i="95"/>
  <c r="AT982" i="95"/>
  <c r="AT1586" i="95"/>
  <c r="AT2039" i="95"/>
  <c r="AT1435" i="95"/>
  <c r="AT1888" i="95"/>
  <c r="AT2794" i="95"/>
  <c r="AT2643" i="95"/>
  <c r="AT3247" i="95"/>
  <c r="AT2492" i="95"/>
  <c r="AT3096" i="95"/>
  <c r="AT1737" i="95"/>
  <c r="AT2945" i="95"/>
  <c r="AT2190" i="95"/>
  <c r="AT2341" i="95"/>
  <c r="AT3549" i="95"/>
  <c r="AT3398" i="95"/>
  <c r="AT55" i="95"/>
  <c r="AT357" i="95"/>
  <c r="AT206" i="95"/>
  <c r="AT659" i="95"/>
  <c r="AT961" i="95"/>
  <c r="AT1414" i="95"/>
  <c r="AT2018" i="95"/>
  <c r="AT1112" i="95"/>
  <c r="AT1867" i="95"/>
  <c r="AT508" i="95"/>
  <c r="AT810" i="95"/>
  <c r="AT1263" i="95"/>
  <c r="AT1716" i="95"/>
  <c r="AT2622" i="95"/>
  <c r="AT3226" i="95"/>
  <c r="AT2471" i="95"/>
  <c r="AT3075" i="95"/>
  <c r="AT1565" i="95"/>
  <c r="AT2320" i="95"/>
  <c r="AT2924" i="95"/>
  <c r="AT2773" i="95"/>
  <c r="AT3528" i="95"/>
  <c r="AT2169" i="95"/>
  <c r="AT3377" i="95"/>
  <c r="AT220" i="95"/>
  <c r="AT69" i="95"/>
  <c r="AT522" i="95"/>
  <c r="AT371" i="95"/>
  <c r="AT824" i="95"/>
  <c r="AT975" i="95"/>
  <c r="AT1428" i="95"/>
  <c r="AT673" i="95"/>
  <c r="AT1126" i="95"/>
  <c r="AT1277" i="95"/>
  <c r="AT1579" i="95"/>
  <c r="AT1730" i="95"/>
  <c r="AT2032" i="95"/>
  <c r="AT2334" i="95"/>
  <c r="AT2938" i="95"/>
  <c r="AT2787" i="95"/>
  <c r="AT2183" i="95"/>
  <c r="AT2636" i="95"/>
  <c r="AT3240" i="95"/>
  <c r="AT3089" i="95"/>
  <c r="AT3391" i="95"/>
  <c r="AT3542" i="95"/>
  <c r="AT1881" i="95"/>
  <c r="AT2485" i="95"/>
  <c r="AT68" i="95"/>
  <c r="AT219" i="95"/>
  <c r="AT521" i="95"/>
  <c r="AT370" i="95"/>
  <c r="AT823" i="95"/>
  <c r="AT672" i="95"/>
  <c r="AT1125" i="95"/>
  <c r="AT1276" i="95"/>
  <c r="AT1578" i="95"/>
  <c r="AT1427" i="95"/>
  <c r="AT2182" i="95"/>
  <c r="AT2031" i="95"/>
  <c r="AT1880" i="95"/>
  <c r="AT2786" i="95"/>
  <c r="AT1729" i="95"/>
  <c r="AT2635" i="95"/>
  <c r="AT3239" i="95"/>
  <c r="AT2484" i="95"/>
  <c r="AT3088" i="95"/>
  <c r="AT974" i="95"/>
  <c r="AT2333" i="95"/>
  <c r="AT3390" i="95"/>
  <c r="AT2937" i="95"/>
  <c r="AT3541" i="95"/>
  <c r="AT233" i="95"/>
  <c r="AT82" i="95"/>
  <c r="AT535" i="95"/>
  <c r="AT686" i="95"/>
  <c r="AT837" i="95"/>
  <c r="AT1441" i="95"/>
  <c r="AT384" i="95"/>
  <c r="AT988" i="95"/>
  <c r="AT1290" i="95"/>
  <c r="AT1894" i="95"/>
  <c r="AT1743" i="95"/>
  <c r="AT1139" i="95"/>
  <c r="AT1592" i="95"/>
  <c r="AT2196" i="95"/>
  <c r="AT2498" i="95"/>
  <c r="AT3102" i="95"/>
  <c r="AT2045" i="95"/>
  <c r="AT2347" i="95"/>
  <c r="AT2951" i="95"/>
  <c r="AT2800" i="95"/>
  <c r="AT2649" i="95"/>
  <c r="AT3555" i="95"/>
  <c r="AT3404" i="95"/>
  <c r="AT3253" i="95"/>
  <c r="AT241" i="95"/>
  <c r="AT90" i="95"/>
  <c r="AT543" i="95"/>
  <c r="AT392" i="95"/>
  <c r="AT845" i="95"/>
  <c r="AT996" i="95"/>
  <c r="AT694" i="95"/>
  <c r="AT1147" i="95"/>
  <c r="AT1449" i="95"/>
  <c r="AT1298" i="95"/>
  <c r="AT1600" i="95"/>
  <c r="AT1902" i="95"/>
  <c r="AT1751" i="95"/>
  <c r="AT2204" i="95"/>
  <c r="AT2506" i="95"/>
  <c r="AT3110" i="95"/>
  <c r="AT2355" i="95"/>
  <c r="AT2959" i="95"/>
  <c r="AT2808" i="95"/>
  <c r="AT3261" i="95"/>
  <c r="AT3563" i="95"/>
  <c r="AT2053" i="95"/>
  <c r="AT3412" i="95"/>
  <c r="AT2657" i="95"/>
  <c r="AT244" i="95"/>
  <c r="AT93" i="95"/>
  <c r="AT395" i="95"/>
  <c r="AT697" i="95"/>
  <c r="AT848" i="95"/>
  <c r="AT1452" i="95"/>
  <c r="AT1301" i="95"/>
  <c r="AT546" i="95"/>
  <c r="AT999" i="95"/>
  <c r="AT1150" i="95"/>
  <c r="AT1754" i="95"/>
  <c r="AT1603" i="95"/>
  <c r="AT2056" i="95"/>
  <c r="AT2207" i="95"/>
  <c r="AT2358" i="95"/>
  <c r="AT2962" i="95"/>
  <c r="AT1905" i="95"/>
  <c r="AT2811" i="95"/>
  <c r="AT2660" i="95"/>
  <c r="AT3264" i="95"/>
  <c r="AT2509" i="95"/>
  <c r="AT3415" i="95"/>
  <c r="AT3113" i="95"/>
  <c r="AT3566" i="95"/>
  <c r="AT67" i="95"/>
  <c r="AT369" i="95"/>
  <c r="AT671" i="95"/>
  <c r="AT218" i="95"/>
  <c r="AT520" i="95"/>
  <c r="AT973" i="95"/>
  <c r="AT1124" i="95"/>
  <c r="AT822" i="95"/>
  <c r="AT1426" i="95"/>
  <c r="AT2030" i="95"/>
  <c r="AT1275" i="95"/>
  <c r="AT1879" i="95"/>
  <c r="AT1728" i="95"/>
  <c r="AT1577" i="95"/>
  <c r="AT2634" i="95"/>
  <c r="AT3238" i="95"/>
  <c r="AT2181" i="95"/>
  <c r="AT2483" i="95"/>
  <c r="AT3087" i="95"/>
  <c r="AT2332" i="95"/>
  <c r="AT2936" i="95"/>
  <c r="AT3540" i="95"/>
  <c r="AT3389" i="95"/>
  <c r="AT2785" i="95"/>
  <c r="AT208" i="95"/>
  <c r="AT57" i="95"/>
  <c r="AT510" i="95"/>
  <c r="AT359" i="95"/>
  <c r="AT812" i="95"/>
  <c r="AT661" i="95"/>
  <c r="AT1114" i="95"/>
  <c r="AT1416" i="95"/>
  <c r="AT1265" i="95"/>
  <c r="AT1567" i="95"/>
  <c r="AT1718" i="95"/>
  <c r="AT963" i="95"/>
  <c r="AT2020" i="95"/>
  <c r="AT1869" i="95"/>
  <c r="AT2171" i="95"/>
  <c r="AT2322" i="95"/>
  <c r="AT2926" i="95"/>
  <c r="AT2775" i="95"/>
  <c r="AT2624" i="95"/>
  <c r="AT3228" i="95"/>
  <c r="AT3379" i="95"/>
  <c r="AT3077" i="95"/>
  <c r="AT2473" i="95"/>
  <c r="AT3530" i="95"/>
  <c r="AT100" i="95"/>
  <c r="AT251" i="95"/>
  <c r="AT553" i="95"/>
  <c r="AT402" i="95"/>
  <c r="AT855" i="95"/>
  <c r="AT704" i="95"/>
  <c r="AT1157" i="95"/>
  <c r="AT1308" i="95"/>
  <c r="AT1610" i="95"/>
  <c r="AT1459" i="95"/>
  <c r="AT1006" i="95"/>
  <c r="AT2063" i="95"/>
  <c r="AT1912" i="95"/>
  <c r="AT2818" i="95"/>
  <c r="AT1761" i="95"/>
  <c r="AT2214" i="95"/>
  <c r="AT2667" i="95"/>
  <c r="AT3271" i="95"/>
  <c r="AT2516" i="95"/>
  <c r="AT3120" i="95"/>
  <c r="AT2365" i="95"/>
  <c r="AT3422" i="95"/>
  <c r="AT2969" i="95"/>
  <c r="AT3573" i="95"/>
  <c r="AT257" i="95"/>
  <c r="AT106" i="95"/>
  <c r="AT559" i="95"/>
  <c r="AT408" i="95"/>
  <c r="AT861" i="95"/>
  <c r="AT710" i="95"/>
  <c r="AT1012" i="95"/>
  <c r="AT1163" i="95"/>
  <c r="AT1465" i="95"/>
  <c r="AT1314" i="95"/>
  <c r="AT1616" i="95"/>
  <c r="AT1918" i="95"/>
  <c r="AT1767" i="95"/>
  <c r="AT2220" i="95"/>
  <c r="AT2522" i="95"/>
  <c r="AT3126" i="95"/>
  <c r="AT2371" i="95"/>
  <c r="AT2975" i="95"/>
  <c r="AT2824" i="95"/>
  <c r="AT3277" i="95"/>
  <c r="AT3579" i="95"/>
  <c r="AT3428" i="95"/>
  <c r="AT2069" i="95"/>
  <c r="AT2673" i="95"/>
  <c r="AT252" i="95"/>
  <c r="AT101" i="95"/>
  <c r="AT403" i="95"/>
  <c r="AT856" i="95"/>
  <c r="AT1007" i="95"/>
  <c r="AT1460" i="95"/>
  <c r="AT1158" i="95"/>
  <c r="AT1309" i="95"/>
  <c r="AT1611" i="95"/>
  <c r="AT1762" i="95"/>
  <c r="AT2064" i="95"/>
  <c r="AT554" i="95"/>
  <c r="AT2366" i="95"/>
  <c r="AT2970" i="95"/>
  <c r="AT2819" i="95"/>
  <c r="AT2215" i="95"/>
  <c r="AT2668" i="95"/>
  <c r="AT3272" i="95"/>
  <c r="AT705" i="95"/>
  <c r="AT1913" i="95"/>
  <c r="AT3121" i="95"/>
  <c r="AT3423" i="95"/>
  <c r="AT3574" i="95"/>
  <c r="AT2517" i="95"/>
  <c r="AT99" i="95"/>
  <c r="AT401" i="95"/>
  <c r="AT703" i="95"/>
  <c r="AT250" i="95"/>
  <c r="AT552" i="95"/>
  <c r="AT1005" i="95"/>
  <c r="AT1156" i="95"/>
  <c r="AT1458" i="95"/>
  <c r="AT2062" i="95"/>
  <c r="AT854" i="95"/>
  <c r="AT1307" i="95"/>
  <c r="AT1911" i="95"/>
  <c r="AT1760" i="95"/>
  <c r="AT2213" i="95"/>
  <c r="AT2666" i="95"/>
  <c r="AT3270" i="95"/>
  <c r="AT2515" i="95"/>
  <c r="AT3119" i="95"/>
  <c r="AT1609" i="95"/>
  <c r="AT2364" i="95"/>
  <c r="AT2968" i="95"/>
  <c r="AT2817" i="95"/>
  <c r="AT3572" i="95"/>
  <c r="AT3421" i="95"/>
  <c r="AT95" i="95"/>
  <c r="AT397" i="95"/>
  <c r="AT246" i="95"/>
  <c r="AT699" i="95"/>
  <c r="AT548" i="95"/>
  <c r="AT1001" i="95"/>
  <c r="AT850" i="95"/>
  <c r="AT1152" i="95"/>
  <c r="AT1454" i="95"/>
  <c r="AT1303" i="95"/>
  <c r="AT1605" i="95"/>
  <c r="AT2058" i="95"/>
  <c r="AT1907" i="95"/>
  <c r="AT1756" i="95"/>
  <c r="AT2662" i="95"/>
  <c r="AT3266" i="95"/>
  <c r="AT2209" i="95"/>
  <c r="AT2511" i="95"/>
  <c r="AT3115" i="95"/>
  <c r="AT2360" i="95"/>
  <c r="AT2964" i="95"/>
  <c r="AT3568" i="95"/>
  <c r="AT2813" i="95"/>
  <c r="AT3417" i="95"/>
  <c r="AT127" i="95"/>
  <c r="AT429" i="95"/>
  <c r="AT278" i="95"/>
  <c r="AT731" i="95"/>
  <c r="AT580" i="95"/>
  <c r="AT1033" i="95"/>
  <c r="AT882" i="95"/>
  <c r="AT1184" i="95"/>
  <c r="AT1486" i="95"/>
  <c r="AT1335" i="95"/>
  <c r="AT1637" i="95"/>
  <c r="AT2090" i="95"/>
  <c r="AT1939" i="95"/>
  <c r="AT1788" i="95"/>
  <c r="AT2694" i="95"/>
  <c r="AT3298" i="95"/>
  <c r="AT2241" i="95"/>
  <c r="AT2543" i="95"/>
  <c r="AT3147" i="95"/>
  <c r="AT2392" i="95"/>
  <c r="AT2996" i="95"/>
  <c r="AT3600" i="95"/>
  <c r="AT2845" i="95"/>
  <c r="AT3449" i="95"/>
  <c r="AT272" i="95"/>
  <c r="AT121" i="95"/>
  <c r="AT423" i="95"/>
  <c r="AT574" i="95"/>
  <c r="AT725" i="95"/>
  <c r="AT1178" i="95"/>
  <c r="AT1480" i="95"/>
  <c r="AT1329" i="95"/>
  <c r="AT876" i="95"/>
  <c r="AT1782" i="95"/>
  <c r="AT1027" i="95"/>
  <c r="AT2084" i="95"/>
  <c r="AT1933" i="95"/>
  <c r="AT2386" i="95"/>
  <c r="AT2990" i="95"/>
  <c r="AT2235" i="95"/>
  <c r="AT2839" i="95"/>
  <c r="AT1631" i="95"/>
  <c r="AT2688" i="95"/>
  <c r="AT3292" i="95"/>
  <c r="AT3443" i="95"/>
  <c r="AT3141" i="95"/>
  <c r="AT2537" i="95"/>
  <c r="AT3594" i="95"/>
  <c r="AT124" i="95"/>
  <c r="AT275" i="95"/>
  <c r="AT426" i="95"/>
  <c r="AT728" i="95"/>
  <c r="AT879" i="95"/>
  <c r="AT1181" i="95"/>
  <c r="AT1332" i="95"/>
  <c r="AT1030" i="95"/>
  <c r="AT577" i="95"/>
  <c r="AT1634" i="95"/>
  <c r="AT1483" i="95"/>
  <c r="AT1936" i="95"/>
  <c r="AT2842" i="95"/>
  <c r="AT2691" i="95"/>
  <c r="AT3295" i="95"/>
  <c r="AT2087" i="95"/>
  <c r="AT2540" i="95"/>
  <c r="AT3144" i="95"/>
  <c r="AT2993" i="95"/>
  <c r="AT1785" i="95"/>
  <c r="AT2238" i="95"/>
  <c r="AT3446" i="95"/>
  <c r="AT2389" i="95"/>
  <c r="AT3597" i="95"/>
  <c r="AT269" i="95"/>
  <c r="AT118" i="95"/>
  <c r="AT571" i="95"/>
  <c r="AT420" i="95"/>
  <c r="AT722" i="95"/>
  <c r="AT873" i="95"/>
  <c r="AT1024" i="95"/>
  <c r="AT1175" i="95"/>
  <c r="AT1326" i="95"/>
  <c r="AT1930" i="95"/>
  <c r="AT1628" i="95"/>
  <c r="AT1779" i="95"/>
  <c r="AT2232" i="95"/>
  <c r="AT2534" i="95"/>
  <c r="AT3138" i="95"/>
  <c r="AT2383" i="95"/>
  <c r="AT2987" i="95"/>
  <c r="AT1477" i="95"/>
  <c r="AT2836" i="95"/>
  <c r="AT3591" i="95"/>
  <c r="AT3289" i="95"/>
  <c r="AT2685" i="95"/>
  <c r="AT3440" i="95"/>
  <c r="AT2081" i="95"/>
  <c r="AT115" i="95"/>
  <c r="AT417" i="95"/>
  <c r="AT719" i="95"/>
  <c r="AT266" i="95"/>
  <c r="AT568" i="95"/>
  <c r="AT1021" i="95"/>
  <c r="AT1172" i="95"/>
  <c r="AT1474" i="95"/>
  <c r="AT2078" i="95"/>
  <c r="AT1323" i="95"/>
  <c r="AT1927" i="95"/>
  <c r="AT1776" i="95"/>
  <c r="AT2229" i="95"/>
  <c r="AT2682" i="95"/>
  <c r="AT3286" i="95"/>
  <c r="AT1625" i="95"/>
  <c r="AT2531" i="95"/>
  <c r="AT3135" i="95"/>
  <c r="AT870" i="95"/>
  <c r="AT2380" i="95"/>
  <c r="AT2984" i="95"/>
  <c r="AT3588" i="95"/>
  <c r="AT3437" i="95"/>
  <c r="AT2833" i="95"/>
  <c r="AT148" i="95"/>
  <c r="AT299" i="95"/>
  <c r="AT450" i="95"/>
  <c r="AT903" i="95"/>
  <c r="AT601" i="95"/>
  <c r="AT752" i="95"/>
  <c r="AT1356" i="95"/>
  <c r="AT1205" i="95"/>
  <c r="AT1658" i="95"/>
  <c r="AT1054" i="95"/>
  <c r="AT1507" i="95"/>
  <c r="AT1960" i="95"/>
  <c r="AT2866" i="95"/>
  <c r="AT1809" i="95"/>
  <c r="AT2262" i="95"/>
  <c r="AT2715" i="95"/>
  <c r="AT2111" i="95"/>
  <c r="AT2564" i="95"/>
  <c r="AT3168" i="95"/>
  <c r="AT2413" i="95"/>
  <c r="AT3319" i="95"/>
  <c r="AT3470" i="95"/>
  <c r="AT3017" i="95"/>
  <c r="AT3621" i="95"/>
  <c r="AT297" i="95"/>
  <c r="AT146" i="95"/>
  <c r="AT599" i="95"/>
  <c r="AT750" i="95"/>
  <c r="AT901" i="95"/>
  <c r="AT448" i="95"/>
  <c r="AT1052" i="95"/>
  <c r="AT1354" i="95"/>
  <c r="AT1958" i="95"/>
  <c r="AT1505" i="95"/>
  <c r="AT1807" i="95"/>
  <c r="AT1203" i="95"/>
  <c r="AT1656" i="95"/>
  <c r="AT2260" i="95"/>
  <c r="AT2562" i="95"/>
  <c r="AT3166" i="95"/>
  <c r="AT2109" i="95"/>
  <c r="AT2411" i="95"/>
  <c r="AT3015" i="95"/>
  <c r="AT2864" i="95"/>
  <c r="AT2713" i="95"/>
  <c r="AT3619" i="95"/>
  <c r="AT3468" i="95"/>
  <c r="AT3317" i="95"/>
  <c r="AT159" i="95"/>
  <c r="AT461" i="95"/>
  <c r="AT310" i="95"/>
  <c r="AT763" i="95"/>
  <c r="AT612" i="95"/>
  <c r="AT1065" i="95"/>
  <c r="AT1216" i="95"/>
  <c r="AT914" i="95"/>
  <c r="AT1518" i="95"/>
  <c r="AT1367" i="95"/>
  <c r="AT1669" i="95"/>
  <c r="AT2122" i="95"/>
  <c r="AT1971" i="95"/>
  <c r="AT1820" i="95"/>
  <c r="AT2726" i="95"/>
  <c r="AT3330" i="95"/>
  <c r="AT2273" i="95"/>
  <c r="AT2575" i="95"/>
  <c r="AT3179" i="95"/>
  <c r="AT2424" i="95"/>
  <c r="AT3028" i="95"/>
  <c r="AT3632" i="95"/>
  <c r="AT2877" i="95"/>
  <c r="AT3481" i="95"/>
  <c r="AT151" i="95"/>
  <c r="AT453" i="95"/>
  <c r="AT302" i="95"/>
  <c r="AT755" i="95"/>
  <c r="AT1057" i="95"/>
  <c r="AT1208" i="95"/>
  <c r="AT906" i="95"/>
  <c r="AT1510" i="95"/>
  <c r="AT2114" i="95"/>
  <c r="AT604" i="95"/>
  <c r="AT1963" i="95"/>
  <c r="AT1359" i="95"/>
  <c r="AT1661" i="95"/>
  <c r="AT1812" i="95"/>
  <c r="AT2718" i="95"/>
  <c r="AT3322" i="95"/>
  <c r="AT2567" i="95"/>
  <c r="AT3171" i="95"/>
  <c r="AT2416" i="95"/>
  <c r="AT3020" i="95"/>
  <c r="AT2265" i="95"/>
  <c r="AT2869" i="95"/>
  <c r="AT3624" i="95"/>
  <c r="AT3473" i="95"/>
  <c r="AT285" i="95"/>
  <c r="AT134" i="95"/>
  <c r="AT587" i="95"/>
  <c r="AT436" i="95"/>
  <c r="AT738" i="95"/>
  <c r="AT889" i="95"/>
  <c r="AT1040" i="95"/>
  <c r="AT1191" i="95"/>
  <c r="AT1342" i="95"/>
  <c r="AT1946" i="95"/>
  <c r="AT1644" i="95"/>
  <c r="AT1795" i="95"/>
  <c r="AT2248" i="95"/>
  <c r="AT1493" i="95"/>
  <c r="AT2550" i="95"/>
  <c r="AT3154" i="95"/>
  <c r="AT2399" i="95"/>
  <c r="AT3003" i="95"/>
  <c r="AT2852" i="95"/>
  <c r="AT3607" i="95"/>
  <c r="AT2097" i="95"/>
  <c r="AT2701" i="95"/>
  <c r="AT3456" i="95"/>
  <c r="AT3305" i="95"/>
  <c r="AT313" i="95"/>
  <c r="AT162" i="95"/>
  <c r="AT615" i="95"/>
  <c r="AT917" i="95"/>
  <c r="AT1068" i="95"/>
  <c r="AT1370" i="95"/>
  <c r="AT464" i="95"/>
  <c r="AT1974" i="95"/>
  <c r="AT1521" i="95"/>
  <c r="AT1823" i="95"/>
  <c r="AT766" i="95"/>
  <c r="AT1219" i="95"/>
  <c r="AT1672" i="95"/>
  <c r="AT2276" i="95"/>
  <c r="AT2578" i="95"/>
  <c r="AT3182" i="95"/>
  <c r="AT2125" i="95"/>
  <c r="AT2427" i="95"/>
  <c r="AT3031" i="95"/>
  <c r="AT2880" i="95"/>
  <c r="AT2729" i="95"/>
  <c r="AT3635" i="95"/>
  <c r="AT3484" i="95"/>
  <c r="AT3333" i="95"/>
  <c r="AT147" i="95"/>
  <c r="AT449" i="95"/>
  <c r="AT751" i="95"/>
  <c r="AT298" i="95"/>
  <c r="AT600" i="95"/>
  <c r="AT1053" i="95"/>
  <c r="AT1204" i="95"/>
  <c r="AT1506" i="95"/>
  <c r="AT2110" i="95"/>
  <c r="AT1355" i="95"/>
  <c r="AT1959" i="95"/>
  <c r="AT1808" i="95"/>
  <c r="AT2261" i="95"/>
  <c r="AT2714" i="95"/>
  <c r="AT3318" i="95"/>
  <c r="AT2563" i="95"/>
  <c r="AT3167" i="95"/>
  <c r="AT2412" i="95"/>
  <c r="AT3016" i="95"/>
  <c r="AT2865" i="95"/>
  <c r="AT3620" i="95"/>
  <c r="AT1657" i="95"/>
  <c r="AT902" i="95"/>
  <c r="AT3469" i="95"/>
  <c r="AU776" i="95"/>
  <c r="AU792" i="95"/>
  <c r="AU808" i="95"/>
  <c r="AU773" i="95"/>
  <c r="AU775" i="95"/>
  <c r="AU801" i="95"/>
  <c r="AU791" i="95"/>
  <c r="AU779" i="95"/>
  <c r="AU803" i="95"/>
  <c r="AU774" i="95"/>
  <c r="AU799" i="95"/>
  <c r="AU780" i="95"/>
  <c r="AU796" i="95"/>
  <c r="AU777" i="95"/>
  <c r="AU783" i="95"/>
  <c r="AU806" i="95"/>
  <c r="AU770" i="95"/>
  <c r="AU797" i="95"/>
  <c r="AU787" i="95"/>
  <c r="AU782" i="95"/>
  <c r="AU805" i="95"/>
  <c r="AU784" i="95"/>
  <c r="AU800" i="95"/>
  <c r="AU781" i="95"/>
  <c r="AU790" i="95"/>
  <c r="AU778" i="95"/>
  <c r="AU802" i="95"/>
  <c r="AU793" i="95"/>
  <c r="AU789" i="95"/>
  <c r="AU772" i="95"/>
  <c r="AU788" i="95"/>
  <c r="AU804" i="95"/>
  <c r="AU769" i="95"/>
  <c r="AU785" i="95"/>
  <c r="AU795" i="95"/>
  <c r="AU786" i="95"/>
  <c r="AU807" i="95"/>
  <c r="AU771" i="95"/>
  <c r="AU798" i="95"/>
  <c r="AU794" i="95"/>
  <c r="AU628" i="95"/>
  <c r="AU644" i="95"/>
  <c r="AU625" i="95"/>
  <c r="AU641" i="95"/>
  <c r="AU657" i="95"/>
  <c r="AU618" i="95"/>
  <c r="AU634" i="95"/>
  <c r="AU650" i="95"/>
  <c r="AU631" i="95"/>
  <c r="AU635" i="95"/>
  <c r="AU639" i="95"/>
  <c r="AU643" i="95"/>
  <c r="AU632" i="95"/>
  <c r="AU648" i="95"/>
  <c r="AU629" i="95"/>
  <c r="AU645" i="95"/>
  <c r="AU622" i="95"/>
  <c r="AU638" i="95"/>
  <c r="AU654" i="95"/>
  <c r="AU619" i="95"/>
  <c r="AU647" i="95"/>
  <c r="AU651" i="95"/>
  <c r="AU655" i="95"/>
  <c r="AU620" i="95"/>
  <c r="AU636" i="95"/>
  <c r="AU652" i="95"/>
  <c r="AU633" i="95"/>
  <c r="AU649" i="95"/>
  <c r="AU626" i="95"/>
  <c r="AU642" i="95"/>
  <c r="AU623" i="95"/>
  <c r="AU624" i="95"/>
  <c r="AU646" i="95"/>
  <c r="AU640" i="95"/>
  <c r="AU621" i="95"/>
  <c r="AU627" i="95"/>
  <c r="AU656" i="95"/>
  <c r="AU637" i="95"/>
  <c r="AU653" i="95"/>
  <c r="AU630" i="95"/>
  <c r="AU1073" i="95"/>
  <c r="AU1078" i="95"/>
  <c r="AU1075" i="95"/>
  <c r="AU1072" i="95"/>
  <c r="AU1094" i="95"/>
  <c r="AU1110" i="95"/>
  <c r="AU1085" i="95"/>
  <c r="AU1103" i="95"/>
  <c r="AU1077" i="95"/>
  <c r="AU1082" i="95"/>
  <c r="AU1079" i="95"/>
  <c r="AU1076" i="95"/>
  <c r="AU1098" i="95"/>
  <c r="AU1091" i="95"/>
  <c r="AU1107" i="95"/>
  <c r="AU1081" i="95"/>
  <c r="AU1086" i="95"/>
  <c r="AU1083" i="95"/>
  <c r="AU1084" i="95"/>
  <c r="AU1102" i="95"/>
  <c r="AU1095" i="95"/>
  <c r="AU1074" i="95"/>
  <c r="AU1071" i="95"/>
  <c r="AU1087" i="95"/>
  <c r="AU1090" i="95"/>
  <c r="AU1106" i="95"/>
  <c r="AU1099" i="95"/>
  <c r="AU1088" i="95"/>
  <c r="AU1104" i="95"/>
  <c r="AU1093" i="95"/>
  <c r="AU1109" i="95"/>
  <c r="AU1092" i="95"/>
  <c r="AU1108" i="95"/>
  <c r="AU1097" i="95"/>
  <c r="AU1096" i="95"/>
  <c r="AU1080" i="95"/>
  <c r="AU1101" i="95"/>
  <c r="AU1100" i="95"/>
  <c r="AU1089" i="95"/>
  <c r="AU1105" i="95"/>
  <c r="AU1834" i="95"/>
  <c r="AU1850" i="95"/>
  <c r="AU1827" i="95"/>
  <c r="AU1843" i="95"/>
  <c r="AU1859" i="95"/>
  <c r="AU1836" i="95"/>
  <c r="AU1852" i="95"/>
  <c r="AU1833" i="95"/>
  <c r="AU1849" i="95"/>
  <c r="AU1865" i="95"/>
  <c r="AU1838" i="95"/>
  <c r="AU1854" i="95"/>
  <c r="AU1831" i="95"/>
  <c r="AU1847" i="95"/>
  <c r="AU1863" i="95"/>
  <c r="AU1840" i="95"/>
  <c r="AU1856" i="95"/>
  <c r="AU1837" i="95"/>
  <c r="AU1853" i="95"/>
  <c r="AU1826" i="95"/>
  <c r="AU1842" i="95"/>
  <c r="AU1858" i="95"/>
  <c r="AU1835" i="95"/>
  <c r="AU1851" i="95"/>
  <c r="AU1828" i="95"/>
  <c r="AU1844" i="95"/>
  <c r="AU1860" i="95"/>
  <c r="AU1841" i="95"/>
  <c r="AU1857" i="95"/>
  <c r="AU1830" i="95"/>
  <c r="AU1846" i="95"/>
  <c r="AU1862" i="95"/>
  <c r="AU1839" i="95"/>
  <c r="AU1855" i="95"/>
  <c r="AU1832" i="95"/>
  <c r="AU1848" i="95"/>
  <c r="AU1829" i="95"/>
  <c r="AU1864" i="95"/>
  <c r="AU1845" i="95"/>
  <c r="AU1861" i="95"/>
  <c r="AU2134" i="95"/>
  <c r="AU2150" i="95"/>
  <c r="AU2166" i="95"/>
  <c r="AU2131" i="95"/>
  <c r="AU2147" i="95"/>
  <c r="AU2163" i="95"/>
  <c r="AU2140" i="95"/>
  <c r="AU2156" i="95"/>
  <c r="AU2133" i="95"/>
  <c r="AU2149" i="95"/>
  <c r="AU2165" i="95"/>
  <c r="AU2138" i="95"/>
  <c r="AU2154" i="95"/>
  <c r="AU2135" i="95"/>
  <c r="AU2151" i="95"/>
  <c r="AU2167" i="95"/>
  <c r="AU2128" i="95"/>
  <c r="AU2144" i="95"/>
  <c r="AU2160" i="95"/>
  <c r="AU2137" i="95"/>
  <c r="AU2153" i="95"/>
  <c r="AU2142" i="95"/>
  <c r="AU2158" i="95"/>
  <c r="AU2139" i="95"/>
  <c r="AU2155" i="95"/>
  <c r="AU2132" i="95"/>
  <c r="AU2148" i="95"/>
  <c r="AU2164" i="95"/>
  <c r="AU2141" i="95"/>
  <c r="AU2157" i="95"/>
  <c r="AU2130" i="95"/>
  <c r="AU2146" i="95"/>
  <c r="AU2162" i="95"/>
  <c r="AU2143" i="95"/>
  <c r="AU2159" i="95"/>
  <c r="AU2136" i="95"/>
  <c r="AU2152" i="95"/>
  <c r="AU2129" i="95"/>
  <c r="AU2145" i="95"/>
  <c r="AU2161" i="95"/>
  <c r="AU2585" i="95"/>
  <c r="AU2601" i="95"/>
  <c r="AU2617" i="95"/>
  <c r="AU2594" i="95"/>
  <c r="AU2610" i="95"/>
  <c r="AU2587" i="95"/>
  <c r="AU2597" i="95"/>
  <c r="AU2598" i="95"/>
  <c r="AU2618" i="95"/>
  <c r="AU2595" i="95"/>
  <c r="AU2611" i="95"/>
  <c r="AU2592" i="95"/>
  <c r="AU2608" i="95"/>
  <c r="AU2581" i="95"/>
  <c r="AU2605" i="95"/>
  <c r="AU2582" i="95"/>
  <c r="AU2602" i="95"/>
  <c r="AU2599" i="95"/>
  <c r="AU2615" i="95"/>
  <c r="AU2596" i="95"/>
  <c r="AU2612" i="95"/>
  <c r="AU2589" i="95"/>
  <c r="AU2609" i="95"/>
  <c r="AU2586" i="95"/>
  <c r="AU2606" i="95"/>
  <c r="AU2583" i="95"/>
  <c r="AU2603" i="95"/>
  <c r="AU2619" i="95"/>
  <c r="AU2584" i="95"/>
  <c r="AU2600" i="95"/>
  <c r="AU2616" i="95"/>
  <c r="AU2593" i="95"/>
  <c r="AU2613" i="95"/>
  <c r="AU2590" i="95"/>
  <c r="AU2614" i="95"/>
  <c r="AU2591" i="95"/>
  <c r="AU2607" i="95"/>
  <c r="AU2588" i="95"/>
  <c r="AU2604" i="95"/>
  <c r="AU2620" i="95"/>
  <c r="AU178" i="95"/>
  <c r="AU194" i="95"/>
  <c r="AU171" i="95"/>
  <c r="AU187" i="95"/>
  <c r="AU203" i="95"/>
  <c r="AU168" i="95"/>
  <c r="AU200" i="95"/>
  <c r="AU177" i="95"/>
  <c r="AU181" i="95"/>
  <c r="AU166" i="95"/>
  <c r="AU182" i="95"/>
  <c r="AU198" i="95"/>
  <c r="AU175" i="95"/>
  <c r="AU191" i="95"/>
  <c r="AU176" i="95"/>
  <c r="AU185" i="95"/>
  <c r="AU197" i="95"/>
  <c r="AU172" i="95"/>
  <c r="AU170" i="95"/>
  <c r="AU186" i="95"/>
  <c r="AU202" i="95"/>
  <c r="AU179" i="95"/>
  <c r="AU195" i="95"/>
  <c r="AU184" i="95"/>
  <c r="AU193" i="95"/>
  <c r="AU180" i="95"/>
  <c r="AU188" i="95"/>
  <c r="AU173" i="95"/>
  <c r="AU174" i="95"/>
  <c r="AU190" i="95"/>
  <c r="AU167" i="95"/>
  <c r="AU183" i="95"/>
  <c r="AU199" i="95"/>
  <c r="AU192" i="95"/>
  <c r="AU169" i="95"/>
  <c r="AU201" i="95"/>
  <c r="AU196" i="95"/>
  <c r="AU165" i="95"/>
  <c r="AU204" i="95"/>
  <c r="AU189" i="95"/>
  <c r="AU468" i="95"/>
  <c r="AU484" i="95"/>
  <c r="AU500" i="95"/>
  <c r="AU473" i="95"/>
  <c r="AU489" i="95"/>
  <c r="AU505" i="95"/>
  <c r="AU470" i="95"/>
  <c r="AU502" i="95"/>
  <c r="AU479" i="95"/>
  <c r="AU498" i="95"/>
  <c r="AU475" i="95"/>
  <c r="AU472" i="95"/>
  <c r="AU488" i="95"/>
  <c r="AU504" i="95"/>
  <c r="AU477" i="95"/>
  <c r="AU493" i="95"/>
  <c r="AU478" i="95"/>
  <c r="AU487" i="95"/>
  <c r="AU474" i="95"/>
  <c r="AU506" i="95"/>
  <c r="AU483" i="95"/>
  <c r="AU476" i="95"/>
  <c r="AU492" i="95"/>
  <c r="AU481" i="95"/>
  <c r="AU497" i="95"/>
  <c r="AU486" i="95"/>
  <c r="AU495" i="95"/>
  <c r="AU482" i="95"/>
  <c r="AU491" i="95"/>
  <c r="AU480" i="95"/>
  <c r="AU496" i="95"/>
  <c r="AU469" i="95"/>
  <c r="AU485" i="95"/>
  <c r="AU501" i="95"/>
  <c r="AU494" i="95"/>
  <c r="AU471" i="95"/>
  <c r="AU503" i="95"/>
  <c r="AU490" i="95"/>
  <c r="AU467" i="95"/>
  <c r="AU499" i="95"/>
  <c r="AU1686" i="95"/>
  <c r="AU1702" i="95"/>
  <c r="AU1687" i="95"/>
  <c r="AU1703" i="95"/>
  <c r="AU1688" i="95"/>
  <c r="AU1704" i="95"/>
  <c r="AU1685" i="95"/>
  <c r="AU1701" i="95"/>
  <c r="AU1690" i="95"/>
  <c r="AU1706" i="95"/>
  <c r="AU1675" i="95"/>
  <c r="AU1691" i="95"/>
  <c r="AU1707" i="95"/>
  <c r="AU1676" i="95"/>
  <c r="AU1692" i="95"/>
  <c r="AU1708" i="95"/>
  <c r="AU1689" i="95"/>
  <c r="AU1705" i="95"/>
  <c r="AU1678" i="95"/>
  <c r="AU1694" i="95"/>
  <c r="AU1710" i="95"/>
  <c r="AU1679" i="95"/>
  <c r="AU1695" i="95"/>
  <c r="AU1711" i="95"/>
  <c r="AU1680" i="95"/>
  <c r="AU1696" i="95"/>
  <c r="AU1677" i="95"/>
  <c r="AU1693" i="95"/>
  <c r="AU1709" i="95"/>
  <c r="AU1712" i="95"/>
  <c r="AU1682" i="95"/>
  <c r="AU1698" i="95"/>
  <c r="AU1714" i="95"/>
  <c r="AU1683" i="95"/>
  <c r="AU1699" i="95"/>
  <c r="AU1684" i="95"/>
  <c r="AU1700" i="95"/>
  <c r="AU1681" i="95"/>
  <c r="AU1697" i="95"/>
  <c r="AU1713" i="95"/>
  <c r="AU2282" i="95"/>
  <c r="AU2298" i="95"/>
  <c r="AU2314" i="95"/>
  <c r="AU2291" i="95"/>
  <c r="AU2307" i="95"/>
  <c r="AU2288" i="95"/>
  <c r="AU2304" i="95"/>
  <c r="AU2281" i="95"/>
  <c r="AU2297" i="95"/>
  <c r="AU2313" i="95"/>
  <c r="AU2286" i="95"/>
  <c r="AU2302" i="95"/>
  <c r="AU2318" i="95"/>
  <c r="AU2279" i="95"/>
  <c r="AU2295" i="95"/>
  <c r="AU2311" i="95"/>
  <c r="AU2292" i="95"/>
  <c r="AU2308" i="95"/>
  <c r="AU2285" i="95"/>
  <c r="AU2301" i="95"/>
  <c r="AU2317" i="95"/>
  <c r="AU2290" i="95"/>
  <c r="AU2306" i="95"/>
  <c r="AU2283" i="95"/>
  <c r="AU2299" i="95"/>
  <c r="AU2315" i="95"/>
  <c r="AU2280" i="95"/>
  <c r="AU2296" i="95"/>
  <c r="AU2312" i="95"/>
  <c r="AU2289" i="95"/>
  <c r="AU2305" i="95"/>
  <c r="AU2294" i="95"/>
  <c r="AU2310" i="95"/>
  <c r="AU2287" i="95"/>
  <c r="AU2303" i="95"/>
  <c r="AU2284" i="95"/>
  <c r="AU2300" i="95"/>
  <c r="AU2316" i="95"/>
  <c r="AU2293" i="95"/>
  <c r="AU2309" i="95"/>
  <c r="AU2745" i="95"/>
  <c r="AU2761" i="95"/>
  <c r="AU2738" i="95"/>
  <c r="AU2754" i="95"/>
  <c r="AU2770" i="95"/>
  <c r="AU2735" i="95"/>
  <c r="AU2751" i="95"/>
  <c r="AU2767" i="95"/>
  <c r="AU2744" i="95"/>
  <c r="AU2760" i="95"/>
  <c r="AU2733" i="95"/>
  <c r="AU2749" i="95"/>
  <c r="AU2765" i="95"/>
  <c r="AU2742" i="95"/>
  <c r="AU2758" i="95"/>
  <c r="AU2739" i="95"/>
  <c r="AU2755" i="95"/>
  <c r="AU2771" i="95"/>
  <c r="AU2732" i="95"/>
  <c r="AU2748" i="95"/>
  <c r="AU2764" i="95"/>
  <c r="AU2737" i="95"/>
  <c r="AU2753" i="95"/>
  <c r="AU2769" i="95"/>
  <c r="AU2746" i="95"/>
  <c r="AU2762" i="95"/>
  <c r="AU2743" i="95"/>
  <c r="AU2759" i="95"/>
  <c r="AU2736" i="95"/>
  <c r="AU2752" i="95"/>
  <c r="AU2768" i="95"/>
  <c r="AU2741" i="95"/>
  <c r="AU2757" i="95"/>
  <c r="AU2734" i="95"/>
  <c r="AU2750" i="95"/>
  <c r="AU2766" i="95"/>
  <c r="AU2747" i="95"/>
  <c r="AU2763" i="95"/>
  <c r="AU2740" i="95"/>
  <c r="AU2756" i="95"/>
  <c r="AU3195" i="95"/>
  <c r="AU3211" i="95"/>
  <c r="AU3192" i="95"/>
  <c r="AU3208" i="95"/>
  <c r="AU3224" i="95"/>
  <c r="AU3185" i="95"/>
  <c r="AU3201" i="95"/>
  <c r="AU3217" i="95"/>
  <c r="AU3194" i="95"/>
  <c r="AU3210" i="95"/>
  <c r="AU3199" i="95"/>
  <c r="AU3215" i="95"/>
  <c r="AU3196" i="95"/>
  <c r="AU3212" i="95"/>
  <c r="AU3189" i="95"/>
  <c r="AU3205" i="95"/>
  <c r="AU3221" i="95"/>
  <c r="AU3198" i="95"/>
  <c r="AU3214" i="95"/>
  <c r="AU3187" i="95"/>
  <c r="AU3203" i="95"/>
  <c r="AU3219" i="95"/>
  <c r="AU3200" i="95"/>
  <c r="AU3216" i="95"/>
  <c r="AU3193" i="95"/>
  <c r="AU3209" i="95"/>
  <c r="AU3186" i="95"/>
  <c r="AU3207" i="95"/>
  <c r="AU3188" i="95"/>
  <c r="AU3202" i="95"/>
  <c r="AU3223" i="95"/>
  <c r="AU3204" i="95"/>
  <c r="AU3206" i="95"/>
  <c r="AU3220" i="95"/>
  <c r="AU3197" i="95"/>
  <c r="AU3218" i="95"/>
  <c r="AU3191" i="95"/>
  <c r="AU3213" i="95"/>
  <c r="AU3190" i="95"/>
  <c r="AU3222" i="95"/>
  <c r="AU318" i="95"/>
  <c r="AU334" i="95"/>
  <c r="AU350" i="95"/>
  <c r="AU331" i="95"/>
  <c r="AU325" i="95"/>
  <c r="AU352" i="95"/>
  <c r="AU343" i="95"/>
  <c r="AU337" i="95"/>
  <c r="AU324" i="95"/>
  <c r="AU322" i="95"/>
  <c r="AU338" i="95"/>
  <c r="AU319" i="95"/>
  <c r="AU335" i="95"/>
  <c r="AU333" i="95"/>
  <c r="AU320" i="95"/>
  <c r="AU348" i="95"/>
  <c r="AU349" i="95"/>
  <c r="AU340" i="95"/>
  <c r="AU329" i="95"/>
  <c r="AU316" i="95"/>
  <c r="AU326" i="95"/>
  <c r="AU342" i="95"/>
  <c r="AU323" i="95"/>
  <c r="AU339" i="95"/>
  <c r="AU341" i="95"/>
  <c r="AU328" i="95"/>
  <c r="AU353" i="95"/>
  <c r="AU351" i="95"/>
  <c r="AU344" i="95"/>
  <c r="AU332" i="95"/>
  <c r="AU345" i="95"/>
  <c r="AU330" i="95"/>
  <c r="AU346" i="95"/>
  <c r="AU327" i="95"/>
  <c r="AU317" i="95"/>
  <c r="AU347" i="95"/>
  <c r="AU336" i="95"/>
  <c r="AU321" i="95"/>
  <c r="AU354" i="95"/>
  <c r="AU355" i="95"/>
  <c r="AU2430" i="95"/>
  <c r="AU2437" i="95"/>
  <c r="AU2453" i="95"/>
  <c r="AU2469" i="95"/>
  <c r="AU2431" i="95"/>
  <c r="AU2450" i="95"/>
  <c r="AU2466" i="95"/>
  <c r="AU2447" i="95"/>
  <c r="AU2463" i="95"/>
  <c r="AU2444" i="95"/>
  <c r="AU2460" i="95"/>
  <c r="AU2434" i="95"/>
  <c r="AU2441" i="95"/>
  <c r="AU2457" i="95"/>
  <c r="AU2438" i="95"/>
  <c r="AU2454" i="95"/>
  <c r="AU2433" i="95"/>
  <c r="AU2451" i="95"/>
  <c r="AU2467" i="95"/>
  <c r="AU2448" i="95"/>
  <c r="AU2464" i="95"/>
  <c r="AU2432" i="95"/>
  <c r="AU2445" i="95"/>
  <c r="AU2461" i="95"/>
  <c r="AU2442" i="95"/>
  <c r="AU2458" i="95"/>
  <c r="AU2439" i="95"/>
  <c r="AU2455" i="95"/>
  <c r="AU2435" i="95"/>
  <c r="AU2452" i="95"/>
  <c r="AU2468" i="95"/>
  <c r="AU2436" i="95"/>
  <c r="AU2449" i="95"/>
  <c r="AU2465" i="95"/>
  <c r="AU2446" i="95"/>
  <c r="AU2462" i="95"/>
  <c r="AU2443" i="95"/>
  <c r="AU2459" i="95"/>
  <c r="AU2440" i="95"/>
  <c r="AU2456" i="95"/>
  <c r="AU1386" i="95"/>
  <c r="AU1402" i="95"/>
  <c r="AU1379" i="95"/>
  <c r="AU1395" i="95"/>
  <c r="AU1411" i="95"/>
  <c r="AU1376" i="95"/>
  <c r="AU1392" i="95"/>
  <c r="AU1408" i="95"/>
  <c r="AU1385" i="95"/>
  <c r="AU1401" i="95"/>
  <c r="AU1374" i="95"/>
  <c r="AU1390" i="95"/>
  <c r="AU1406" i="95"/>
  <c r="AU1383" i="95"/>
  <c r="AU1399" i="95"/>
  <c r="AU1380" i="95"/>
  <c r="AU1396" i="95"/>
  <c r="AU1412" i="95"/>
  <c r="AU1373" i="95"/>
  <c r="AU1389" i="95"/>
  <c r="AU1405" i="95"/>
  <c r="AU1378" i="95"/>
  <c r="AU1394" i="95"/>
  <c r="AU1410" i="95"/>
  <c r="AU1387" i="95"/>
  <c r="AU1403" i="95"/>
  <c r="AU1384" i="95"/>
  <c r="AU1400" i="95"/>
  <c r="AU1377" i="95"/>
  <c r="AU1393" i="95"/>
  <c r="AU1409" i="95"/>
  <c r="AU1382" i="95"/>
  <c r="AU1398" i="95"/>
  <c r="AU1375" i="95"/>
  <c r="AU1391" i="95"/>
  <c r="AU1407" i="95"/>
  <c r="AU1388" i="95"/>
  <c r="AU1404" i="95"/>
  <c r="AU1381" i="95"/>
  <c r="AU1397" i="95"/>
  <c r="AU2893" i="95"/>
  <c r="AU2909" i="95"/>
  <c r="AU2890" i="95"/>
  <c r="AU2906" i="95"/>
  <c r="AU2922" i="95"/>
  <c r="AU2883" i="95"/>
  <c r="AU2899" i="95"/>
  <c r="AU2915" i="95"/>
  <c r="AU2892" i="95"/>
  <c r="AU2908" i="95"/>
  <c r="AU2897" i="95"/>
  <c r="AU2913" i="95"/>
  <c r="AU2894" i="95"/>
  <c r="AU2910" i="95"/>
  <c r="AU2887" i="95"/>
  <c r="AU2903" i="95"/>
  <c r="AU2919" i="95"/>
  <c r="AU2896" i="95"/>
  <c r="AU2912" i="95"/>
  <c r="AU2885" i="95"/>
  <c r="AU2901" i="95"/>
  <c r="AU2917" i="95"/>
  <c r="AU2898" i="95"/>
  <c r="AU2914" i="95"/>
  <c r="AU2891" i="95"/>
  <c r="AU2907" i="95"/>
  <c r="AU2884" i="95"/>
  <c r="AU2900" i="95"/>
  <c r="AU2916" i="95"/>
  <c r="AU2889" i="95"/>
  <c r="AU2905" i="95"/>
  <c r="AU2921" i="95"/>
  <c r="AU2886" i="95"/>
  <c r="AU2902" i="95"/>
  <c r="AU2918" i="95"/>
  <c r="AU2895" i="95"/>
  <c r="AU2911" i="95"/>
  <c r="AU2888" i="95"/>
  <c r="AU2904" i="95"/>
  <c r="AU2920" i="95"/>
  <c r="AU3343" i="95"/>
  <c r="AU3359" i="95"/>
  <c r="AU3375" i="95"/>
  <c r="AU3336" i="95"/>
  <c r="AU3352" i="95"/>
  <c r="AU3368" i="95"/>
  <c r="AU3345" i="95"/>
  <c r="AU3361" i="95"/>
  <c r="AU3338" i="95"/>
  <c r="AU3354" i="95"/>
  <c r="AU3370" i="95"/>
  <c r="AU3347" i="95"/>
  <c r="AU3363" i="95"/>
  <c r="AU3340" i="95"/>
  <c r="AU3356" i="95"/>
  <c r="AU3372" i="95"/>
  <c r="AU3349" i="95"/>
  <c r="AU3365" i="95"/>
  <c r="AU3342" i="95"/>
  <c r="AU3358" i="95"/>
  <c r="AU3374" i="95"/>
  <c r="AU3351" i="95"/>
  <c r="AU3367" i="95"/>
  <c r="AU3344" i="95"/>
  <c r="AU3360" i="95"/>
  <c r="AU3337" i="95"/>
  <c r="AU3353" i="95"/>
  <c r="AU3369" i="95"/>
  <c r="AU3346" i="95"/>
  <c r="AU3362" i="95"/>
  <c r="AU3339" i="95"/>
  <c r="AU3355" i="95"/>
  <c r="AU3371" i="95"/>
  <c r="AU3348" i="95"/>
  <c r="AU3364" i="95"/>
  <c r="AU3341" i="95"/>
  <c r="AU3357" i="95"/>
  <c r="AU3373" i="95"/>
  <c r="AU3350" i="95"/>
  <c r="AU3366" i="95"/>
  <c r="AU3487" i="95"/>
  <c r="AU3503" i="95"/>
  <c r="AU3519" i="95"/>
  <c r="AU3496" i="95"/>
  <c r="AU3512" i="95"/>
  <c r="AU3489" i="95"/>
  <c r="AU3505" i="95"/>
  <c r="AU3521" i="95"/>
  <c r="AU3502" i="95"/>
  <c r="AU3518" i="95"/>
  <c r="AU3491" i="95"/>
  <c r="AU3507" i="95"/>
  <c r="AU3523" i="95"/>
  <c r="AU3500" i="95"/>
  <c r="AU3516" i="95"/>
  <c r="AU3493" i="95"/>
  <c r="AU3509" i="95"/>
  <c r="AU3525" i="95"/>
  <c r="AU3490" i="95"/>
  <c r="AU3506" i="95"/>
  <c r="AU3522" i="95"/>
  <c r="AU3495" i="95"/>
  <c r="AU3511" i="95"/>
  <c r="AU3488" i="95"/>
  <c r="AU3504" i="95"/>
  <c r="AU3520" i="95"/>
  <c r="AU3497" i="95"/>
  <c r="AU3513" i="95"/>
  <c r="AU3494" i="95"/>
  <c r="AU3510" i="95"/>
  <c r="AU3526" i="95"/>
  <c r="AU3499" i="95"/>
  <c r="AU3515" i="95"/>
  <c r="AU3492" i="95"/>
  <c r="AU3508" i="95"/>
  <c r="AU3524" i="95"/>
  <c r="AU3501" i="95"/>
  <c r="AU3517" i="95"/>
  <c r="AU3498" i="95"/>
  <c r="AU3514" i="95"/>
  <c r="AU1526" i="95"/>
  <c r="AU1542" i="95"/>
  <c r="AU1538" i="95"/>
  <c r="AU1558" i="95"/>
  <c r="AU1539" i="95"/>
  <c r="AU1555" i="95"/>
  <c r="AU1532" i="95"/>
  <c r="AU1548" i="95"/>
  <c r="AU1525" i="95"/>
  <c r="AU1541" i="95"/>
  <c r="AU1557" i="95"/>
  <c r="AU1546" i="95"/>
  <c r="AU1562" i="95"/>
  <c r="AU1527" i="95"/>
  <c r="AU1543" i="95"/>
  <c r="AU1559" i="95"/>
  <c r="AU1536" i="95"/>
  <c r="AU1552" i="95"/>
  <c r="AU1529" i="95"/>
  <c r="AU1545" i="95"/>
  <c r="AU1561" i="95"/>
  <c r="AU1530" i="95"/>
  <c r="AU1550" i="95"/>
  <c r="AU1531" i="95"/>
  <c r="AU1547" i="95"/>
  <c r="AU1563" i="95"/>
  <c r="AU1524" i="95"/>
  <c r="AU1540" i="95"/>
  <c r="AU1556" i="95"/>
  <c r="AU1533" i="95"/>
  <c r="AU1549" i="95"/>
  <c r="AU1534" i="95"/>
  <c r="AU1554" i="95"/>
  <c r="AU1535" i="95"/>
  <c r="AU1551" i="95"/>
  <c r="AU1528" i="95"/>
  <c r="AU1544" i="95"/>
  <c r="AU1560" i="95"/>
  <c r="AU1537" i="95"/>
  <c r="AU1553" i="95"/>
  <c r="AU3045" i="95"/>
  <c r="AU3061" i="95"/>
  <c r="AU3038" i="95"/>
  <c r="AU3054" i="95"/>
  <c r="AU3070" i="95"/>
  <c r="AU3035" i="95"/>
  <c r="AU3051" i="95"/>
  <c r="AU3067" i="95"/>
  <c r="AU3040" i="95"/>
  <c r="AU3056" i="95"/>
  <c r="AU3072" i="95"/>
  <c r="AU3049" i="95"/>
  <c r="AU3065" i="95"/>
  <c r="AU3042" i="95"/>
  <c r="AU3058" i="95"/>
  <c r="AU3039" i="95"/>
  <c r="AU3055" i="95"/>
  <c r="AU3071" i="95"/>
  <c r="AU3044" i="95"/>
  <c r="AU3060" i="95"/>
  <c r="AU3037" i="95"/>
  <c r="AU3053" i="95"/>
  <c r="AU3069" i="95"/>
  <c r="AU3046" i="95"/>
  <c r="AU3062" i="95"/>
  <c r="AU3043" i="95"/>
  <c r="AU3059" i="95"/>
  <c r="AU3048" i="95"/>
  <c r="AU3064" i="95"/>
  <c r="AU3041" i="95"/>
  <c r="AU3057" i="95"/>
  <c r="AU3073" i="95"/>
  <c r="AU3034" i="95"/>
  <c r="AU3050" i="95"/>
  <c r="AU3066" i="95"/>
  <c r="AU3047" i="95"/>
  <c r="AU3063" i="95"/>
  <c r="AU3036" i="95"/>
  <c r="AU3052" i="95"/>
  <c r="AU3068" i="95"/>
  <c r="AU1222" i="95"/>
  <c r="AU1238" i="95"/>
  <c r="AU1254" i="95"/>
  <c r="AU1231" i="95"/>
  <c r="AU1247" i="95"/>
  <c r="AU1224" i="95"/>
  <c r="AU1240" i="95"/>
  <c r="AU1256" i="95"/>
  <c r="AU1237" i="95"/>
  <c r="AU1253" i="95"/>
  <c r="AU1226" i="95"/>
  <c r="AU1242" i="95"/>
  <c r="AU1258" i="95"/>
  <c r="AU1235" i="95"/>
  <c r="AU1251" i="95"/>
  <c r="AU1228" i="95"/>
  <c r="AU1244" i="95"/>
  <c r="AU1260" i="95"/>
  <c r="AU1225" i="95"/>
  <c r="AU1241" i="95"/>
  <c r="AU1257" i="95"/>
  <c r="AU1230" i="95"/>
  <c r="AU1246" i="95"/>
  <c r="AU1223" i="95"/>
  <c r="AU1239" i="95"/>
  <c r="AU1255" i="95"/>
  <c r="AU1232" i="95"/>
  <c r="AU1248" i="95"/>
  <c r="AU1229" i="95"/>
  <c r="AU1245" i="95"/>
  <c r="AU1261" i="95"/>
  <c r="AU1250" i="95"/>
  <c r="AU1227" i="95"/>
  <c r="AU1249" i="95"/>
  <c r="AU1243" i="95"/>
  <c r="AU1259" i="95"/>
  <c r="AU1236" i="95"/>
  <c r="AU1234" i="95"/>
  <c r="AU1252" i="95"/>
  <c r="AU1233" i="95"/>
  <c r="AU929" i="95"/>
  <c r="AU945" i="95"/>
  <c r="AU922" i="95"/>
  <c r="AU938" i="95"/>
  <c r="AU954" i="95"/>
  <c r="AU935" i="95"/>
  <c r="AU951" i="95"/>
  <c r="AU928" i="95"/>
  <c r="AU944" i="95"/>
  <c r="AU933" i="95"/>
  <c r="AU949" i="95"/>
  <c r="AU926" i="95"/>
  <c r="AU942" i="95"/>
  <c r="AU958" i="95"/>
  <c r="AU923" i="95"/>
  <c r="AU939" i="95"/>
  <c r="AU955" i="95"/>
  <c r="AU932" i="95"/>
  <c r="AU948" i="95"/>
  <c r="AU921" i="95"/>
  <c r="AU937" i="95"/>
  <c r="AU953" i="95"/>
  <c r="AU930" i="95"/>
  <c r="AU946" i="95"/>
  <c r="AU927" i="95"/>
  <c r="AU943" i="95"/>
  <c r="AU959" i="95"/>
  <c r="AU920" i="95"/>
  <c r="AU936" i="95"/>
  <c r="AU952" i="95"/>
  <c r="AU925" i="95"/>
  <c r="AU941" i="95"/>
  <c r="AU957" i="95"/>
  <c r="AU934" i="95"/>
  <c r="AU950" i="95"/>
  <c r="AU931" i="95"/>
  <c r="AU947" i="95"/>
  <c r="AU924" i="95"/>
  <c r="AU940" i="95"/>
  <c r="AU956" i="95"/>
  <c r="AU1982" i="95"/>
  <c r="AU1998" i="95"/>
  <c r="AU2014" i="95"/>
  <c r="AU1991" i="95"/>
  <c r="AU2007" i="95"/>
  <c r="AU1988" i="95"/>
  <c r="AU2004" i="95"/>
  <c r="AU1981" i="95"/>
  <c r="AU1997" i="95"/>
  <c r="AU2013" i="95"/>
  <c r="AU1986" i="95"/>
  <c r="AU2002" i="95"/>
  <c r="AU1979" i="95"/>
  <c r="AU1995" i="95"/>
  <c r="AU2011" i="95"/>
  <c r="AU1992" i="95"/>
  <c r="AU2008" i="95"/>
  <c r="AU1985" i="95"/>
  <c r="AU2001" i="95"/>
  <c r="AU1990" i="95"/>
  <c r="AU2006" i="95"/>
  <c r="AU1983" i="95"/>
  <c r="AU1999" i="95"/>
  <c r="AU2015" i="95"/>
  <c r="AU1980" i="95"/>
  <c r="AU1996" i="95"/>
  <c r="AU2012" i="95"/>
  <c r="AU1989" i="95"/>
  <c r="AU2005" i="95"/>
  <c r="AU1978" i="95"/>
  <c r="AU1994" i="95"/>
  <c r="AU2010" i="95"/>
  <c r="AU1987" i="95"/>
  <c r="AU2003" i="95"/>
  <c r="AU1984" i="95"/>
  <c r="AU2000" i="95"/>
  <c r="AU2016" i="95"/>
  <c r="AU1977" i="95"/>
  <c r="AU1993" i="95"/>
  <c r="AU2009" i="95"/>
  <c r="AU14" i="95"/>
  <c r="AU30" i="95"/>
  <c r="AU46" i="95"/>
  <c r="AU23" i="95"/>
  <c r="AU39" i="95"/>
  <c r="AU16" i="95"/>
  <c r="AU48" i="95"/>
  <c r="AU25" i="95"/>
  <c r="AU52" i="95"/>
  <c r="AU37" i="95"/>
  <c r="AU28" i="95"/>
  <c r="AU18" i="95"/>
  <c r="AU34" i="95"/>
  <c r="AU50" i="95"/>
  <c r="AU27" i="95"/>
  <c r="AU43" i="95"/>
  <c r="AU24" i="95"/>
  <c r="AU33" i="95"/>
  <c r="AU53" i="95"/>
  <c r="AU44" i="95"/>
  <c r="AU29" i="95"/>
  <c r="AU22" i="95"/>
  <c r="AU38" i="95"/>
  <c r="AU15" i="95"/>
  <c r="AU31" i="95"/>
  <c r="AU47" i="95"/>
  <c r="AU32" i="95"/>
  <c r="AU41" i="95"/>
  <c r="AU20" i="95"/>
  <c r="AU45" i="95"/>
  <c r="AU35" i="95"/>
  <c r="AU21" i="95"/>
  <c r="AU51" i="95"/>
  <c r="AU40" i="95"/>
  <c r="AU17" i="95"/>
  <c r="AU26" i="95"/>
  <c r="AU49" i="95"/>
  <c r="AU36" i="95"/>
  <c r="AU42" i="95"/>
  <c r="AU19" i="95"/>
  <c r="AU54" i="95"/>
  <c r="D8" i="97"/>
  <c r="E8" i="97"/>
  <c r="D7" i="97"/>
  <c r="E7" i="97"/>
  <c r="O46" i="90"/>
  <c r="O55" i="90"/>
  <c r="O57" i="90"/>
  <c r="O56" i="90"/>
  <c r="O53" i="90"/>
  <c r="O49" i="90"/>
  <c r="O48" i="90"/>
  <c r="O50" i="90"/>
  <c r="O52" i="90"/>
  <c r="O43" i="90"/>
  <c r="O44" i="90"/>
  <c r="O45" i="90"/>
  <c r="AC23" i="98" l="1"/>
  <c r="AC24" i="98"/>
  <c r="AC25" i="98"/>
  <c r="AC28" i="98"/>
  <c r="DV48" i="98" s="1"/>
  <c r="AC29" i="98"/>
  <c r="DV49" i="98" s="1"/>
  <c r="AC30" i="98"/>
  <c r="DV50" i="98" s="1"/>
  <c r="AC26" i="98"/>
  <c r="DV46" i="98" s="1"/>
  <c r="AC27" i="98"/>
  <c r="DV47" i="98" s="1"/>
  <c r="AC22" i="98"/>
  <c r="Q23" i="98"/>
  <c r="Q24" i="98"/>
  <c r="Q25" i="98"/>
  <c r="Q26" i="98"/>
  <c r="Q27" i="98"/>
  <c r="Q28" i="98"/>
  <c r="Q22" i="98"/>
  <c r="Q29" i="98"/>
  <c r="DV22" i="98" s="1"/>
  <c r="Q30" i="98"/>
  <c r="DV23" i="98" s="1"/>
  <c r="Y23" i="98"/>
  <c r="Y24" i="98"/>
  <c r="Y25" i="98"/>
  <c r="Y26" i="98"/>
  <c r="DV37" i="98" s="1"/>
  <c r="Y27" i="98"/>
  <c r="DV38" i="98" s="1"/>
  <c r="Y28" i="98"/>
  <c r="DV39" i="98" s="1"/>
  <c r="Y30" i="98"/>
  <c r="DV41" i="98" s="1"/>
  <c r="Y22" i="98"/>
  <c r="Y29" i="98"/>
  <c r="DV40" i="98" s="1"/>
  <c r="M23" i="98"/>
  <c r="M24" i="98"/>
  <c r="M25" i="98"/>
  <c r="M29" i="98"/>
  <c r="DV13" i="98" s="1"/>
  <c r="M30" i="98"/>
  <c r="DV14" i="98" s="1"/>
  <c r="M28" i="98"/>
  <c r="M22" i="98"/>
  <c r="M26" i="98"/>
  <c r="M27" i="98"/>
  <c r="U25" i="98"/>
  <c r="U23" i="98"/>
  <c r="U24" i="98"/>
  <c r="U29" i="98"/>
  <c r="DV31" i="98" s="1"/>
  <c r="U30" i="98"/>
  <c r="DV32" i="98" s="1"/>
  <c r="U27" i="98"/>
  <c r="DV29" i="98" s="1"/>
  <c r="U28" i="98"/>
  <c r="DV30" i="98" s="1"/>
  <c r="U26" i="98"/>
  <c r="U22" i="98"/>
  <c r="AO23" i="98"/>
  <c r="AO24" i="98"/>
  <c r="AO25" i="98"/>
  <c r="DV72" i="98" s="1"/>
  <c r="AO26" i="98"/>
  <c r="DV73" i="98" s="1"/>
  <c r="AO27" i="98"/>
  <c r="DV74" i="98" s="1"/>
  <c r="AO22" i="98"/>
  <c r="AO28" i="98"/>
  <c r="DV75" i="98" s="1"/>
  <c r="AO30" i="98"/>
  <c r="DV77" i="98" s="1"/>
  <c r="AO29" i="98"/>
  <c r="DV76" i="98" s="1"/>
  <c r="AG23" i="98"/>
  <c r="AG24" i="98"/>
  <c r="AG25" i="98"/>
  <c r="AG26" i="98"/>
  <c r="DV55" i="98" s="1"/>
  <c r="AG27" i="98"/>
  <c r="DV56" i="98" s="1"/>
  <c r="AG22" i="98"/>
  <c r="AG29" i="98"/>
  <c r="DV58" i="98" s="1"/>
  <c r="AG28" i="98"/>
  <c r="DV57" i="98" s="1"/>
  <c r="AG30" i="98"/>
  <c r="DV59" i="98" s="1"/>
  <c r="AK24" i="98"/>
  <c r="AK23" i="98"/>
  <c r="AK28" i="98"/>
  <c r="DV66" i="98" s="1"/>
  <c r="AK29" i="98"/>
  <c r="DV67" i="98" s="1"/>
  <c r="AK30" i="98"/>
  <c r="DV68" i="98" s="1"/>
  <c r="AK25" i="98"/>
  <c r="AK26" i="98"/>
  <c r="DV64" i="98" s="1"/>
  <c r="AK27" i="98"/>
  <c r="DV65" i="98" s="1"/>
  <c r="AK22" i="98"/>
  <c r="AU3093" i="95"/>
  <c r="AU2023" i="95"/>
  <c r="AU55" i="95"/>
  <c r="AU1357" i="95"/>
  <c r="AU2018" i="95"/>
  <c r="AU2941" i="95"/>
  <c r="AU2110" i="95"/>
  <c r="AU977" i="95"/>
  <c r="AU3535" i="95"/>
  <c r="AU1300" i="95"/>
  <c r="AU151" i="95"/>
  <c r="AU2062" i="95"/>
  <c r="AU78" i="95"/>
  <c r="AU2019" i="95"/>
  <c r="AU2017" i="95"/>
  <c r="AU406" i="95"/>
  <c r="AU1302" i="95"/>
  <c r="AU62" i="95"/>
  <c r="AU94" i="95"/>
  <c r="AU1590" i="95"/>
  <c r="AU2501" i="95"/>
  <c r="AU3423" i="95"/>
  <c r="AU1466" i="95"/>
  <c r="AU56" i="95"/>
  <c r="AU1750" i="95"/>
  <c r="AU1719" i="95"/>
  <c r="AU1717" i="95"/>
  <c r="AU1770" i="95"/>
  <c r="AU1752" i="95"/>
  <c r="AU1724" i="95"/>
  <c r="AU1820" i="95"/>
  <c r="AU1809" i="95"/>
  <c r="AU1738" i="95"/>
  <c r="AU1732" i="95"/>
  <c r="AU1822" i="95"/>
  <c r="AU1815" i="95"/>
  <c r="AU1808" i="95"/>
  <c r="AU1797" i="95"/>
  <c r="AU1743" i="95"/>
  <c r="AU1741" i="95"/>
  <c r="AU1794" i="95"/>
  <c r="AU1787" i="95"/>
  <c r="AU1780" i="95"/>
  <c r="AU1769" i="95"/>
  <c r="AU1746" i="95"/>
  <c r="AU1715" i="95"/>
  <c r="AU1764" i="95"/>
  <c r="AU1736" i="95"/>
  <c r="AU1823" i="95"/>
  <c r="AU1816" i="95"/>
  <c r="AU1805" i="95"/>
  <c r="AU1766" i="95"/>
  <c r="AU1735" i="95"/>
  <c r="AU1733" i="95"/>
  <c r="AU1786" i="95"/>
  <c r="AU1779" i="95"/>
  <c r="AU1772" i="95"/>
  <c r="AU1744" i="95"/>
  <c r="AU1754" i="95"/>
  <c r="AU1723" i="95"/>
  <c r="AU1721" i="95"/>
  <c r="AU1774" i="95"/>
  <c r="AU1765" i="95"/>
  <c r="AU1740" i="95"/>
  <c r="AU1824" i="95"/>
  <c r="AU1813" i="95"/>
  <c r="AU1726" i="95"/>
  <c r="AU1759" i="95"/>
  <c r="AU1757" i="95"/>
  <c r="AU1810" i="95"/>
  <c r="AU1803" i="95"/>
  <c r="AU1796" i="95"/>
  <c r="AU1785" i="95"/>
  <c r="AU1762" i="95"/>
  <c r="AU1731" i="95"/>
  <c r="AU1729" i="95"/>
  <c r="AU1782" i="95"/>
  <c r="AU1775" i="95"/>
  <c r="AU1768" i="95"/>
  <c r="AU1728" i="95"/>
  <c r="AU1821" i="95"/>
  <c r="AU1718" i="95"/>
  <c r="AU1751" i="95"/>
  <c r="AU1749" i="95"/>
  <c r="AU1802" i="95"/>
  <c r="AU1795" i="95"/>
  <c r="AU1788" i="95"/>
  <c r="AU1777" i="95"/>
  <c r="AU1739" i="95"/>
  <c r="AU1737" i="95"/>
  <c r="AU1790" i="95"/>
  <c r="AU1783" i="95"/>
  <c r="AU1776" i="95"/>
  <c r="AU1760" i="95"/>
  <c r="AU1742" i="95"/>
  <c r="AU1748" i="95"/>
  <c r="AU1720" i="95"/>
  <c r="AU1819" i="95"/>
  <c r="AU1812" i="95"/>
  <c r="AU1801" i="95"/>
  <c r="AU1747" i="95"/>
  <c r="AU1745" i="95"/>
  <c r="AU1798" i="95"/>
  <c r="AU1791" i="95"/>
  <c r="AU1784" i="95"/>
  <c r="AU1773" i="95"/>
  <c r="AU1734" i="95"/>
  <c r="AU1767" i="95"/>
  <c r="AU1716" i="95"/>
  <c r="AU1818" i="95"/>
  <c r="AU1811" i="95"/>
  <c r="AU1804" i="95"/>
  <c r="AU1793" i="95"/>
  <c r="AU1722" i="95"/>
  <c r="AU1755" i="95"/>
  <c r="AU1753" i="95"/>
  <c r="AU1806" i="95"/>
  <c r="AU1799" i="95"/>
  <c r="AU1792" i="95"/>
  <c r="AU1781" i="95"/>
  <c r="AU1758" i="95"/>
  <c r="AU1727" i="95"/>
  <c r="AU1725" i="95"/>
  <c r="AU1778" i="95"/>
  <c r="AU1771" i="95"/>
  <c r="AU1756" i="95"/>
  <c r="AU1817" i="95"/>
  <c r="AU1730" i="95"/>
  <c r="AU1763" i="95"/>
  <c r="AU1761" i="95"/>
  <c r="AU1814" i="95"/>
  <c r="AU1807" i="95"/>
  <c r="AU1800" i="95"/>
  <c r="AU1789" i="95"/>
  <c r="AU2041" i="95"/>
  <c r="AU2083" i="95"/>
  <c r="AU2028" i="95"/>
  <c r="AU2070" i="95"/>
  <c r="AU2104" i="95"/>
  <c r="AU2045" i="95"/>
  <c r="AU2087" i="95"/>
  <c r="AU979" i="95"/>
  <c r="AU1048" i="95"/>
  <c r="AU1007" i="95"/>
  <c r="AU1049" i="95"/>
  <c r="AU990" i="95"/>
  <c r="AU1024" i="95"/>
  <c r="AU1047" i="95"/>
  <c r="AU961" i="95"/>
  <c r="AU1297" i="95"/>
  <c r="AU1346" i="95"/>
  <c r="AU1291" i="95"/>
  <c r="AU1293" i="95"/>
  <c r="AU1312" i="95"/>
  <c r="AU1340" i="95"/>
  <c r="AU1276" i="95"/>
  <c r="AU1363" i="95"/>
  <c r="AU1299" i="95"/>
  <c r="AU1322" i="95"/>
  <c r="AU1349" i="95"/>
  <c r="AU1285" i="95"/>
  <c r="AU1368" i="95"/>
  <c r="AU1304" i="95"/>
  <c r="AU1327" i="95"/>
  <c r="AU1263" i="95"/>
  <c r="AU1350" i="95"/>
  <c r="AU1286" i="95"/>
  <c r="AU3134" i="95"/>
  <c r="AU3153" i="95"/>
  <c r="AU3172" i="95"/>
  <c r="AU3108" i="95"/>
  <c r="AU3131" i="95"/>
  <c r="AU3162" i="95"/>
  <c r="AU3181" i="95"/>
  <c r="AU3117" i="95"/>
  <c r="AU3136" i="95"/>
  <c r="AU3159" i="95"/>
  <c r="AU3096" i="95"/>
  <c r="AU3091" i="95"/>
  <c r="AU3094" i="95"/>
  <c r="AU3101" i="95"/>
  <c r="AU3126" i="95"/>
  <c r="AU3145" i="95"/>
  <c r="AU3164" i="95"/>
  <c r="AU3099" i="95"/>
  <c r="AU3123" i="95"/>
  <c r="AU3138" i="95"/>
  <c r="AU3157" i="95"/>
  <c r="AU3176" i="95"/>
  <c r="AU3112" i="95"/>
  <c r="AU3135" i="95"/>
  <c r="AU3077" i="95"/>
  <c r="AU1649" i="95"/>
  <c r="AU1585" i="95"/>
  <c r="AU1672" i="95"/>
  <c r="AU1608" i="95"/>
  <c r="AU1631" i="95"/>
  <c r="AU1567" i="95"/>
  <c r="AU1650" i="95"/>
  <c r="AU1586" i="95"/>
  <c r="AU1661" i="95"/>
  <c r="AU1597" i="95"/>
  <c r="AU1620" i="95"/>
  <c r="AU1643" i="95"/>
  <c r="AU1579" i="95"/>
  <c r="AU1662" i="95"/>
  <c r="AU1598" i="95"/>
  <c r="AU1625" i="95"/>
  <c r="AU1648" i="95"/>
  <c r="AU1584" i="95"/>
  <c r="AU1671" i="95"/>
  <c r="AU1607" i="95"/>
  <c r="AU1626" i="95"/>
  <c r="AU1637" i="95"/>
  <c r="AU1573" i="95"/>
  <c r="AU1660" i="95"/>
  <c r="AU1596" i="95"/>
  <c r="AU1619" i="95"/>
  <c r="AU1638" i="95"/>
  <c r="AU1574" i="95"/>
  <c r="AU3578" i="95"/>
  <c r="AU3597" i="95"/>
  <c r="AU3533" i="95"/>
  <c r="AU3620" i="95"/>
  <c r="AU3556" i="95"/>
  <c r="AU3579" i="95"/>
  <c r="AU3590" i="95"/>
  <c r="AU3609" i="95"/>
  <c r="AU3545" i="95"/>
  <c r="AU3632" i="95"/>
  <c r="AU3568" i="95"/>
  <c r="AU3591" i="95"/>
  <c r="AU3527" i="95"/>
  <c r="AU3618" i="95"/>
  <c r="AU3554" i="95"/>
  <c r="AU3573" i="95"/>
  <c r="AU3596" i="95"/>
  <c r="AU3532" i="95"/>
  <c r="AU3619" i="95"/>
  <c r="AU3555" i="95"/>
  <c r="AU3582" i="95"/>
  <c r="AU3601" i="95"/>
  <c r="AU3537" i="95"/>
  <c r="AU3624" i="95"/>
  <c r="AU3560" i="95"/>
  <c r="AU3583" i="95"/>
  <c r="AU3462" i="95"/>
  <c r="AU3398" i="95"/>
  <c r="AU3485" i="95"/>
  <c r="AU3421" i="95"/>
  <c r="AU3444" i="95"/>
  <c r="AU3380" i="95"/>
  <c r="AU3467" i="95"/>
  <c r="AU3403" i="95"/>
  <c r="AU3426" i="95"/>
  <c r="AU3449" i="95"/>
  <c r="AU3385" i="95"/>
  <c r="AU3472" i="95"/>
  <c r="AU3408" i="95"/>
  <c r="AU3431" i="95"/>
  <c r="AU3438" i="95"/>
  <c r="AU3461" i="95"/>
  <c r="AU3397" i="95"/>
  <c r="AU3484" i="95"/>
  <c r="AU3420" i="95"/>
  <c r="AU3443" i="95"/>
  <c r="AU3379" i="95"/>
  <c r="AU3466" i="95"/>
  <c r="AU3402" i="95"/>
  <c r="AU3425" i="95"/>
  <c r="AU3448" i="95"/>
  <c r="AU3384" i="95"/>
  <c r="AU3471" i="95"/>
  <c r="AU3407" i="95"/>
  <c r="AU2984" i="95"/>
  <c r="AU3007" i="95"/>
  <c r="AU2943" i="95"/>
  <c r="AU3030" i="95"/>
  <c r="AU2966" i="95"/>
  <c r="AU2985" i="95"/>
  <c r="AU3012" i="95"/>
  <c r="AU2948" i="95"/>
  <c r="AU2971" i="95"/>
  <c r="AU2994" i="95"/>
  <c r="AU2930" i="95"/>
  <c r="AU3013" i="95"/>
  <c r="AU2949" i="95"/>
  <c r="AU2976" i="95"/>
  <c r="AU2999" i="95"/>
  <c r="AU2935" i="95"/>
  <c r="AU3022" i="95"/>
  <c r="AU2958" i="95"/>
  <c r="AU2977" i="95"/>
  <c r="AU2988" i="95"/>
  <c r="AU2924" i="95"/>
  <c r="AU3011" i="95"/>
  <c r="AU2947" i="95"/>
  <c r="AU2970" i="95"/>
  <c r="AU2989" i="95"/>
  <c r="AU2925" i="95"/>
  <c r="AU1493" i="95"/>
  <c r="AU1429" i="95"/>
  <c r="AU1516" i="95"/>
  <c r="AU1452" i="95"/>
  <c r="AU1471" i="95"/>
  <c r="AU1494" i="95"/>
  <c r="AU1430" i="95"/>
  <c r="AU1521" i="95"/>
  <c r="AU1457" i="95"/>
  <c r="AU1480" i="95"/>
  <c r="AU1416" i="95"/>
  <c r="AU1499" i="95"/>
  <c r="AU1435" i="95"/>
  <c r="AU1522" i="95"/>
  <c r="AU1458" i="95"/>
  <c r="AU1485" i="95"/>
  <c r="AU1421" i="95"/>
  <c r="AU1508" i="95"/>
  <c r="AU1444" i="95"/>
  <c r="AU1463" i="95"/>
  <c r="AU1486" i="95"/>
  <c r="AU1422" i="95"/>
  <c r="AU1513" i="95"/>
  <c r="AU1449" i="95"/>
  <c r="AU1472" i="95"/>
  <c r="AU1491" i="95"/>
  <c r="AU1427" i="95"/>
  <c r="AU1514" i="95"/>
  <c r="AU1450" i="95"/>
  <c r="AU2520" i="95"/>
  <c r="AU2539" i="95"/>
  <c r="AU2475" i="95"/>
  <c r="AU2558" i="95"/>
  <c r="AU2494" i="95"/>
  <c r="AU2577" i="95"/>
  <c r="AU2513" i="95"/>
  <c r="AU2532" i="95"/>
  <c r="AU2551" i="95"/>
  <c r="AU2487" i="95"/>
  <c r="AU2570" i="95"/>
  <c r="AU2506" i="95"/>
  <c r="AU2525" i="95"/>
  <c r="AU2560" i="95"/>
  <c r="AU2496" i="95"/>
  <c r="AU2579" i="95"/>
  <c r="AU2515" i="95"/>
  <c r="AU2534" i="95"/>
  <c r="AU2470" i="95"/>
  <c r="AU2553" i="95"/>
  <c r="AU2489" i="95"/>
  <c r="AU2524" i="95"/>
  <c r="AU2543" i="95"/>
  <c r="AU2479" i="95"/>
  <c r="AU2562" i="95"/>
  <c r="AU2498" i="95"/>
  <c r="AU379" i="95"/>
  <c r="AU423" i="95"/>
  <c r="AU398" i="95"/>
  <c r="AU437" i="95"/>
  <c r="AU357" i="95"/>
  <c r="AU428" i="95"/>
  <c r="AU442" i="95"/>
  <c r="AU415" i="95"/>
  <c r="AU358" i="95"/>
  <c r="AU401" i="95"/>
  <c r="AU456" i="95"/>
  <c r="AU420" i="95"/>
  <c r="AU399" i="95"/>
  <c r="AU441" i="95"/>
  <c r="AU2105" i="95"/>
  <c r="AU2042" i="95"/>
  <c r="AU2092" i="95"/>
  <c r="AU2059" i="95"/>
  <c r="AU2109" i="95"/>
  <c r="AU2046" i="95"/>
  <c r="AU1043" i="95"/>
  <c r="AU962" i="95"/>
  <c r="AU1012" i="95"/>
  <c r="AU1054" i="95"/>
  <c r="AU960" i="95"/>
  <c r="AU1002" i="95"/>
  <c r="AU1025" i="95"/>
  <c r="AU1339" i="95"/>
  <c r="AU1348" i="95"/>
  <c r="AU1335" i="95"/>
  <c r="AU1271" i="95"/>
  <c r="AU1358" i="95"/>
  <c r="AU1294" i="95"/>
  <c r="AU1321" i="95"/>
  <c r="AU2533" i="95"/>
  <c r="AU564" i="95"/>
  <c r="AU550" i="95"/>
  <c r="AU578" i="95"/>
  <c r="AU526" i="95"/>
  <c r="AU606" i="95"/>
  <c r="AU554" i="95"/>
  <c r="AU536" i="95"/>
  <c r="AU510" i="95"/>
  <c r="AU596" i="95"/>
  <c r="AU541" i="95"/>
  <c r="AU574" i="95"/>
  <c r="AU515" i="95"/>
  <c r="AU599" i="95"/>
  <c r="AU508" i="95"/>
  <c r="AU572" i="95"/>
  <c r="AU513" i="95"/>
  <c r="AU561" i="95"/>
  <c r="AU589" i="95"/>
  <c r="AU537" i="95"/>
  <c r="AU614" i="95"/>
  <c r="AU565" i="95"/>
  <c r="AU560" i="95"/>
  <c r="AU545" i="95"/>
  <c r="AU573" i="95"/>
  <c r="AU521" i="95"/>
  <c r="AU602" i="95"/>
  <c r="AU549" i="95"/>
  <c r="AU516" i="95"/>
  <c r="AU580" i="95"/>
  <c r="AU571" i="95"/>
  <c r="AU511" i="95"/>
  <c r="AU597" i="95"/>
  <c r="AU547" i="95"/>
  <c r="AU575" i="95"/>
  <c r="AU552" i="95"/>
  <c r="AU534" i="95"/>
  <c r="AU612" i="95"/>
  <c r="AU562" i="95"/>
  <c r="AU594" i="95"/>
  <c r="AU538" i="95"/>
  <c r="AU615" i="95"/>
  <c r="AU524" i="95"/>
  <c r="AU588" i="95"/>
  <c r="AU582" i="95"/>
  <c r="AU525" i="95"/>
  <c r="AU605" i="95"/>
  <c r="AU558" i="95"/>
  <c r="AU586" i="95"/>
  <c r="AU512" i="95"/>
  <c r="AU576" i="95"/>
  <c r="AU517" i="95"/>
  <c r="AU566" i="95"/>
  <c r="AU593" i="95"/>
  <c r="AU542" i="95"/>
  <c r="AU570" i="95"/>
  <c r="AU532" i="95"/>
  <c r="AU592" i="95"/>
  <c r="AU535" i="95"/>
  <c r="AU613" i="95"/>
  <c r="AU569" i="95"/>
  <c r="AU507" i="95"/>
  <c r="AU595" i="95"/>
  <c r="AU568" i="95"/>
  <c r="AU509" i="95"/>
  <c r="AU555" i="95"/>
  <c r="AU583" i="95"/>
  <c r="AU531" i="95"/>
  <c r="AU610" i="95"/>
  <c r="AU559" i="95"/>
  <c r="AU540" i="95"/>
  <c r="AU518" i="95"/>
  <c r="AU600" i="95"/>
  <c r="AU546" i="95"/>
  <c r="AU579" i="95"/>
  <c r="AU522" i="95"/>
  <c r="AU603" i="95"/>
  <c r="AU528" i="95"/>
  <c r="AU587" i="95"/>
  <c r="AU530" i="95"/>
  <c r="AU609" i="95"/>
  <c r="AU563" i="95"/>
  <c r="AU591" i="95"/>
  <c r="AU548" i="95"/>
  <c r="AU529" i="95"/>
  <c r="AU608" i="95"/>
  <c r="AU557" i="95"/>
  <c r="AU590" i="95"/>
  <c r="AU533" i="95"/>
  <c r="AU611" i="95"/>
  <c r="AU520" i="95"/>
  <c r="AU584" i="95"/>
  <c r="AU577" i="95"/>
  <c r="AU519" i="95"/>
  <c r="AU601" i="95"/>
  <c r="AU553" i="95"/>
  <c r="AU581" i="95"/>
  <c r="AU556" i="95"/>
  <c r="AU539" i="95"/>
  <c r="AU616" i="95"/>
  <c r="AU567" i="95"/>
  <c r="AU514" i="95"/>
  <c r="AU598" i="95"/>
  <c r="AU543" i="95"/>
  <c r="AU544" i="95"/>
  <c r="AU523" i="95"/>
  <c r="AU604" i="95"/>
  <c r="AU551" i="95"/>
  <c r="AU585" i="95"/>
  <c r="AU527" i="95"/>
  <c r="AU607" i="95"/>
  <c r="AU76" i="95"/>
  <c r="AU147" i="95"/>
  <c r="AU154" i="95"/>
  <c r="AU85" i="95"/>
  <c r="AU115" i="95"/>
  <c r="AU140" i="95"/>
  <c r="AU163" i="95"/>
  <c r="AU58" i="95"/>
  <c r="AU60" i="95"/>
  <c r="AU84" i="95"/>
  <c r="AU73" i="95"/>
  <c r="AU96" i="95"/>
  <c r="AU143" i="95"/>
  <c r="AU79" i="95"/>
  <c r="AU102" i="95"/>
  <c r="AU129" i="95"/>
  <c r="AU152" i="95"/>
  <c r="AU107" i="95"/>
  <c r="AU130" i="95"/>
  <c r="AU66" i="95"/>
  <c r="AU141" i="95"/>
  <c r="AU57" i="95"/>
  <c r="AU80" i="95"/>
  <c r="AU135" i="95"/>
  <c r="AU71" i="95"/>
  <c r="AU158" i="95"/>
  <c r="AU2089" i="95"/>
  <c r="AU2025" i="95"/>
  <c r="AU2112" i="95"/>
  <c r="AU2048" i="95"/>
  <c r="AU2067" i="95"/>
  <c r="AU2090" i="95"/>
  <c r="AU2026" i="95"/>
  <c r="AU2117" i="95"/>
  <c r="AU2053" i="95"/>
  <c r="AU2076" i="95"/>
  <c r="AU2095" i="95"/>
  <c r="AU2031" i="95"/>
  <c r="AU2118" i="95"/>
  <c r="AU2054" i="95"/>
  <c r="AU2065" i="95"/>
  <c r="AU2088" i="95"/>
  <c r="AU2024" i="95"/>
  <c r="AU2107" i="95"/>
  <c r="AU2043" i="95"/>
  <c r="AU2066" i="95"/>
  <c r="AU2093" i="95"/>
  <c r="AU2029" i="95"/>
  <c r="AU2116" i="95"/>
  <c r="AU2052" i="95"/>
  <c r="AU2071" i="95"/>
  <c r="AU2094" i="95"/>
  <c r="AU2030" i="95"/>
  <c r="AU1068" i="95"/>
  <c r="AU1004" i="95"/>
  <c r="AU1027" i="95"/>
  <c r="AU963" i="95"/>
  <c r="AU1046" i="95"/>
  <c r="AU982" i="95"/>
  <c r="AU1069" i="95"/>
  <c r="AU1005" i="95"/>
  <c r="AU1032" i="95"/>
  <c r="AU968" i="95"/>
  <c r="AU1055" i="95"/>
  <c r="AU991" i="95"/>
  <c r="AU1010" i="95"/>
  <c r="AU1033" i="95"/>
  <c r="AU969" i="95"/>
  <c r="AU1060" i="95"/>
  <c r="AU996" i="95"/>
  <c r="AU1019" i="95"/>
  <c r="AU1038" i="95"/>
  <c r="AU974" i="95"/>
  <c r="AU1061" i="95"/>
  <c r="AU997" i="95"/>
  <c r="AU1008" i="95"/>
  <c r="AU1031" i="95"/>
  <c r="AU967" i="95"/>
  <c r="AU1050" i="95"/>
  <c r="AU986" i="95"/>
  <c r="AU1009" i="95"/>
  <c r="AU1275" i="95"/>
  <c r="AU1345" i="95"/>
  <c r="AU1282" i="95"/>
  <c r="AU1284" i="95"/>
  <c r="AU1330" i="95"/>
  <c r="AU1332" i="95"/>
  <c r="AU1341" i="95"/>
  <c r="AU1277" i="95"/>
  <c r="AU1360" i="95"/>
  <c r="AU1296" i="95"/>
  <c r="AU1319" i="95"/>
  <c r="AU1342" i="95"/>
  <c r="AU1278" i="95"/>
  <c r="AU1369" i="95"/>
  <c r="AU1305" i="95"/>
  <c r="AU1324" i="95"/>
  <c r="AU1347" i="95"/>
  <c r="AU1283" i="95"/>
  <c r="AU1370" i="95"/>
  <c r="AU1306" i="95"/>
  <c r="AU1333" i="95"/>
  <c r="AU1269" i="95"/>
  <c r="AU1352" i="95"/>
  <c r="AU1288" i="95"/>
  <c r="AU1311" i="95"/>
  <c r="AU1334" i="95"/>
  <c r="AU1270" i="95"/>
  <c r="AU3182" i="95"/>
  <c r="AU3118" i="95"/>
  <c r="AU3137" i="95"/>
  <c r="AU3156" i="95"/>
  <c r="AU3179" i="95"/>
  <c r="AU3115" i="95"/>
  <c r="AU3146" i="95"/>
  <c r="AU3165" i="95"/>
  <c r="AU3100" i="95"/>
  <c r="AU3120" i="95"/>
  <c r="AU3143" i="95"/>
  <c r="AU3080" i="95"/>
  <c r="AU3075" i="95"/>
  <c r="AU3078" i="95"/>
  <c r="AU3085" i="95"/>
  <c r="AU3174" i="95"/>
  <c r="AU3110" i="95"/>
  <c r="AU3129" i="95"/>
  <c r="AU3148" i="95"/>
  <c r="AU3171" i="95"/>
  <c r="AU3107" i="95"/>
  <c r="AU3122" i="95"/>
  <c r="AU3141" i="95"/>
  <c r="AU3160" i="95"/>
  <c r="AU3183" i="95"/>
  <c r="AU3119" i="95"/>
  <c r="AU1633" i="95"/>
  <c r="AU1569" i="95"/>
  <c r="AU1656" i="95"/>
  <c r="AU1592" i="95"/>
  <c r="AU1615" i="95"/>
  <c r="AU1634" i="95"/>
  <c r="AU1570" i="95"/>
  <c r="AU1645" i="95"/>
  <c r="AU1581" i="95"/>
  <c r="AU1668" i="95"/>
  <c r="AU1604" i="95"/>
  <c r="AU1627" i="95"/>
  <c r="AU1646" i="95"/>
  <c r="AU1582" i="95"/>
  <c r="AU1673" i="95"/>
  <c r="AU1609" i="95"/>
  <c r="AU1632" i="95"/>
  <c r="AU1568" i="95"/>
  <c r="AU1655" i="95"/>
  <c r="AU1591" i="95"/>
  <c r="AU1610" i="95"/>
  <c r="AU1621" i="95"/>
  <c r="AU1644" i="95"/>
  <c r="AU1580" i="95"/>
  <c r="AU1667" i="95"/>
  <c r="AU1603" i="95"/>
  <c r="AU1622" i="95"/>
  <c r="AU3626" i="95"/>
  <c r="AU3562" i="95"/>
  <c r="AU3581" i="95"/>
  <c r="AU3604" i="95"/>
  <c r="AU3540" i="95"/>
  <c r="AU3627" i="95"/>
  <c r="AU3563" i="95"/>
  <c r="AU3574" i="95"/>
  <c r="AU3593" i="95"/>
  <c r="AU3529" i="95"/>
  <c r="AU3616" i="95"/>
  <c r="AU3552" i="95"/>
  <c r="AU3575" i="95"/>
  <c r="AU3602" i="95"/>
  <c r="AU3538" i="95"/>
  <c r="AU3621" i="95"/>
  <c r="AU3557" i="95"/>
  <c r="AU3580" i="95"/>
  <c r="AU3603" i="95"/>
  <c r="AU3539" i="95"/>
  <c r="AU3630" i="95"/>
  <c r="AU3566" i="95"/>
  <c r="AU3585" i="95"/>
  <c r="AU3608" i="95"/>
  <c r="AU3544" i="95"/>
  <c r="AU3631" i="95"/>
  <c r="AU3567" i="95"/>
  <c r="AU3446" i="95"/>
  <c r="AU3382" i="95"/>
  <c r="AU3469" i="95"/>
  <c r="AU3405" i="95"/>
  <c r="AU3428" i="95"/>
  <c r="AU3451" i="95"/>
  <c r="AU3387" i="95"/>
  <c r="AU3474" i="95"/>
  <c r="AU3410" i="95"/>
  <c r="AU3433" i="95"/>
  <c r="AU3456" i="95"/>
  <c r="AU3392" i="95"/>
  <c r="AU3479" i="95"/>
  <c r="AU3415" i="95"/>
  <c r="AU3422" i="95"/>
  <c r="AU3445" i="95"/>
  <c r="AU3381" i="95"/>
  <c r="AU3468" i="95"/>
  <c r="AU3404" i="95"/>
  <c r="AU3427" i="95"/>
  <c r="AU3450" i="95"/>
  <c r="AU3386" i="95"/>
  <c r="AU3473" i="95"/>
  <c r="AU3409" i="95"/>
  <c r="AU3432" i="95"/>
  <c r="AU3455" i="95"/>
  <c r="AU3391" i="95"/>
  <c r="AU3032" i="95"/>
  <c r="AU2968" i="95"/>
  <c r="AU2991" i="95"/>
  <c r="AU2927" i="95"/>
  <c r="AU3014" i="95"/>
  <c r="AU2950" i="95"/>
  <c r="AU2969" i="95"/>
  <c r="AU2996" i="95"/>
  <c r="AU2932" i="95"/>
  <c r="AU3019" i="95"/>
  <c r="AU2955" i="95"/>
  <c r="AU2978" i="95"/>
  <c r="AU2997" i="95"/>
  <c r="AU2933" i="95"/>
  <c r="AU3024" i="95"/>
  <c r="AU2960" i="95"/>
  <c r="AU2983" i="95"/>
  <c r="AU3006" i="95"/>
  <c r="AU2942" i="95"/>
  <c r="AU3025" i="95"/>
  <c r="AU2961" i="95"/>
  <c r="AU2972" i="95"/>
  <c r="AU2995" i="95"/>
  <c r="AU2931" i="95"/>
  <c r="AU3018" i="95"/>
  <c r="AU2954" i="95"/>
  <c r="AU2973" i="95"/>
  <c r="AU1477" i="95"/>
  <c r="AU1413" i="95"/>
  <c r="AU1500" i="95"/>
  <c r="AU1436" i="95"/>
  <c r="AU1519" i="95"/>
  <c r="AU1455" i="95"/>
  <c r="AU1478" i="95"/>
  <c r="AU1414" i="95"/>
  <c r="AU1505" i="95"/>
  <c r="AU1441" i="95"/>
  <c r="AU1464" i="95"/>
  <c r="AU1483" i="95"/>
  <c r="AU1419" i="95"/>
  <c r="AU1506" i="95"/>
  <c r="AU1442" i="95"/>
  <c r="AU1469" i="95"/>
  <c r="AU1492" i="95"/>
  <c r="AU1428" i="95"/>
  <c r="AU1511" i="95"/>
  <c r="AU1447" i="95"/>
  <c r="AU1470" i="95"/>
  <c r="AU1497" i="95"/>
  <c r="AU1433" i="95"/>
  <c r="AU1520" i="95"/>
  <c r="AU1456" i="95"/>
  <c r="AU1475" i="95"/>
  <c r="AU1498" i="95"/>
  <c r="AU1434" i="95"/>
  <c r="AU2568" i="95"/>
  <c r="AU2504" i="95"/>
  <c r="AU2523" i="95"/>
  <c r="AU2542" i="95"/>
  <c r="AU2478" i="95"/>
  <c r="AU2561" i="95"/>
  <c r="AU2497" i="95"/>
  <c r="AU2516" i="95"/>
  <c r="AU2535" i="95"/>
  <c r="AU2471" i="95"/>
  <c r="AU2554" i="95"/>
  <c r="AU2490" i="95"/>
  <c r="AU2573" i="95"/>
  <c r="AU2509" i="95"/>
  <c r="AU2544" i="95"/>
  <c r="AU2480" i="95"/>
  <c r="AU2563" i="95"/>
  <c r="AU2499" i="95"/>
  <c r="AU2518" i="95"/>
  <c r="AU2537" i="95"/>
  <c r="AU2473" i="95"/>
  <c r="AU2572" i="95"/>
  <c r="AU2508" i="95"/>
  <c r="AU2527" i="95"/>
  <c r="AU2546" i="95"/>
  <c r="AU2482" i="95"/>
  <c r="AU2565" i="95"/>
  <c r="AU2485" i="95"/>
  <c r="AU418" i="95"/>
  <c r="AU391" i="95"/>
  <c r="AU366" i="95"/>
  <c r="AU421" i="95"/>
  <c r="AU396" i="95"/>
  <c r="AU459" i="95"/>
  <c r="AU435" i="95"/>
  <c r="AU410" i="95"/>
  <c r="AU465" i="95"/>
  <c r="AU385" i="95"/>
  <c r="AU424" i="95"/>
  <c r="AU413" i="95"/>
  <c r="AU356" i="95"/>
  <c r="AU1866" i="95"/>
  <c r="AU1930" i="95"/>
  <c r="AU1907" i="95"/>
  <c r="AU1971" i="95"/>
  <c r="AU1884" i="95"/>
  <c r="AU1948" i="95"/>
  <c r="AU1929" i="95"/>
  <c r="AU1918" i="95"/>
  <c r="AU1895" i="95"/>
  <c r="AU1959" i="95"/>
  <c r="AU1872" i="95"/>
  <c r="AU1936" i="95"/>
  <c r="AU1917" i="95"/>
  <c r="AU1890" i="95"/>
  <c r="AU1954" i="95"/>
  <c r="AU1867" i="95"/>
  <c r="AU1931" i="95"/>
  <c r="AU1908" i="95"/>
  <c r="AU1972" i="95"/>
  <c r="AU1889" i="95"/>
  <c r="AU1953" i="95"/>
  <c r="AU1926" i="95"/>
  <c r="AU1903" i="95"/>
  <c r="AU1960" i="95"/>
  <c r="AU1957" i="95"/>
  <c r="AU1880" i="95"/>
  <c r="AU1882" i="95"/>
  <c r="AU1946" i="95"/>
  <c r="AU1923" i="95"/>
  <c r="AU1900" i="95"/>
  <c r="AU1964" i="95"/>
  <c r="AU1881" i="95"/>
  <c r="AU1945" i="95"/>
  <c r="AU1870" i="95"/>
  <c r="AU1934" i="95"/>
  <c r="AU1911" i="95"/>
  <c r="AU1975" i="95"/>
  <c r="AU1888" i="95"/>
  <c r="AU1952" i="95"/>
  <c r="AU1869" i="95"/>
  <c r="AU1933" i="95"/>
  <c r="AU1906" i="95"/>
  <c r="AU1970" i="95"/>
  <c r="AU1883" i="95"/>
  <c r="AU1947" i="95"/>
  <c r="AU1924" i="95"/>
  <c r="AU1905" i="95"/>
  <c r="AU1969" i="95"/>
  <c r="AU1878" i="95"/>
  <c r="AU1942" i="95"/>
  <c r="AU1919" i="95"/>
  <c r="AU1877" i="95"/>
  <c r="AU1912" i="95"/>
  <c r="AU1951" i="95"/>
  <c r="AU1909" i="95"/>
  <c r="AU1944" i="95"/>
  <c r="AU1898" i="95"/>
  <c r="AU1962" i="95"/>
  <c r="AU1875" i="95"/>
  <c r="AU1939" i="95"/>
  <c r="AU1916" i="95"/>
  <c r="AU1897" i="95"/>
  <c r="AU1961" i="95"/>
  <c r="AU1886" i="95"/>
  <c r="AU1950" i="95"/>
  <c r="AU1927" i="95"/>
  <c r="AU1904" i="95"/>
  <c r="AU1968" i="95"/>
  <c r="AU1885" i="95"/>
  <c r="AU1949" i="95"/>
  <c r="AU1922" i="95"/>
  <c r="AU1899" i="95"/>
  <c r="AU1963" i="95"/>
  <c r="AU1876" i="95"/>
  <c r="AU1940" i="95"/>
  <c r="AU1921" i="95"/>
  <c r="AU1894" i="95"/>
  <c r="AU1958" i="95"/>
  <c r="AU1871" i="95"/>
  <c r="AU1941" i="95"/>
  <c r="AU1973" i="95"/>
  <c r="AU1914" i="95"/>
  <c r="AU1891" i="95"/>
  <c r="AU1955" i="95"/>
  <c r="AU1868" i="95"/>
  <c r="AU1932" i="95"/>
  <c r="AU1913" i="95"/>
  <c r="AU1902" i="95"/>
  <c r="AU1966" i="95"/>
  <c r="AU1879" i="95"/>
  <c r="AU1943" i="95"/>
  <c r="AU1920" i="95"/>
  <c r="AU1901" i="95"/>
  <c r="AU1965" i="95"/>
  <c r="AU1874" i="95"/>
  <c r="AU1938" i="95"/>
  <c r="AU1915" i="95"/>
  <c r="AU1892" i="95"/>
  <c r="AU1956" i="95"/>
  <c r="AU1873" i="95"/>
  <c r="AU1937" i="95"/>
  <c r="AU1910" i="95"/>
  <c r="AU1974" i="95"/>
  <c r="AU1887" i="95"/>
  <c r="AU1896" i="95"/>
  <c r="AU1935" i="95"/>
  <c r="AU1893" i="95"/>
  <c r="AU1928" i="95"/>
  <c r="AU1967" i="95"/>
  <c r="AU1925" i="95"/>
  <c r="AU104" i="95"/>
  <c r="AU61" i="95"/>
  <c r="AU74" i="95"/>
  <c r="AU122" i="95"/>
  <c r="AU148" i="95"/>
  <c r="AU128" i="95"/>
  <c r="AU95" i="95"/>
  <c r="AU117" i="95"/>
  <c r="AU59" i="95"/>
  <c r="AU82" i="95"/>
  <c r="AU92" i="95"/>
  <c r="AU89" i="95"/>
  <c r="AU112" i="95"/>
  <c r="AU87" i="95"/>
  <c r="AU110" i="95"/>
  <c r="AU2064" i="95"/>
  <c r="AU2106" i="95"/>
  <c r="AU2047" i="95"/>
  <c r="AU2081" i="95"/>
  <c r="AU2123" i="95"/>
  <c r="AU2068" i="95"/>
  <c r="AU1020" i="95"/>
  <c r="AU1062" i="95"/>
  <c r="AU1021" i="95"/>
  <c r="AU984" i="95"/>
  <c r="AU985" i="95"/>
  <c r="AU1035" i="95"/>
  <c r="AU1066" i="95"/>
  <c r="AU660" i="95"/>
  <c r="AU724" i="95"/>
  <c r="AU705" i="95"/>
  <c r="AU682" i="95"/>
  <c r="AU695" i="95"/>
  <c r="AU739" i="95"/>
  <c r="AU712" i="95"/>
  <c r="AU693" i="95"/>
  <c r="AU757" i="95"/>
  <c r="AU670" i="95"/>
  <c r="AU715" i="95"/>
  <c r="AU750" i="95"/>
  <c r="AU684" i="95"/>
  <c r="AU748" i="95"/>
  <c r="AU665" i="95"/>
  <c r="AU729" i="95"/>
  <c r="AU706" i="95"/>
  <c r="AU754" i="95"/>
  <c r="AU671" i="95"/>
  <c r="AU727" i="95"/>
  <c r="AU752" i="95"/>
  <c r="AU710" i="95"/>
  <c r="AU749" i="95"/>
  <c r="AU734" i="95"/>
  <c r="AU679" i="95"/>
  <c r="AU736" i="95"/>
  <c r="AU694" i="95"/>
  <c r="AU676" i="95"/>
  <c r="AU740" i="95"/>
  <c r="AU721" i="95"/>
  <c r="AU698" i="95"/>
  <c r="AU738" i="95"/>
  <c r="AU707" i="95"/>
  <c r="AU664" i="95"/>
  <c r="AU728" i="95"/>
  <c r="AU709" i="95"/>
  <c r="AU686" i="95"/>
  <c r="AU711" i="95"/>
  <c r="AU747" i="95"/>
  <c r="AU659" i="95"/>
  <c r="AU700" i="95"/>
  <c r="AU764" i="95"/>
  <c r="AU681" i="95"/>
  <c r="AU745" i="95"/>
  <c r="AU658" i="95"/>
  <c r="AU667" i="95"/>
  <c r="AU726" i="95"/>
  <c r="AU759" i="95"/>
  <c r="AU669" i="95"/>
  <c r="AU762" i="95"/>
  <c r="AU704" i="95"/>
  <c r="AU662" i="95"/>
  <c r="AU767" i="95"/>
  <c r="AU701" i="95"/>
  <c r="AU731" i="95"/>
  <c r="AU730" i="95"/>
  <c r="AU692" i="95"/>
  <c r="AU756" i="95"/>
  <c r="AU673" i="95"/>
  <c r="AU737" i="95"/>
  <c r="AU714" i="95"/>
  <c r="AU703" i="95"/>
  <c r="AU743" i="95"/>
  <c r="AU680" i="95"/>
  <c r="AU744" i="95"/>
  <c r="AU661" i="95"/>
  <c r="AU725" i="95"/>
  <c r="AU702" i="95"/>
  <c r="AU746" i="95"/>
  <c r="AU719" i="95"/>
  <c r="AU716" i="95"/>
  <c r="AU697" i="95"/>
  <c r="AU761" i="95"/>
  <c r="AU674" i="95"/>
  <c r="AU663" i="95"/>
  <c r="AU723" i="95"/>
  <c r="AU758" i="95"/>
  <c r="AU733" i="95"/>
  <c r="AU687" i="95"/>
  <c r="AU765" i="95"/>
  <c r="AU766" i="95"/>
  <c r="AU717" i="95"/>
  <c r="AU763" i="95"/>
  <c r="AU708" i="95"/>
  <c r="AU689" i="95"/>
  <c r="AU753" i="95"/>
  <c r="AU666" i="95"/>
  <c r="AU699" i="95"/>
  <c r="AU742" i="95"/>
  <c r="AU696" i="95"/>
  <c r="AU760" i="95"/>
  <c r="AU677" i="95"/>
  <c r="AU741" i="95"/>
  <c r="AU718" i="95"/>
  <c r="AU751" i="95"/>
  <c r="AU668" i="95"/>
  <c r="AU732" i="95"/>
  <c r="AU713" i="95"/>
  <c r="AU690" i="95"/>
  <c r="AU722" i="95"/>
  <c r="AU755" i="95"/>
  <c r="AU675" i="95"/>
  <c r="AU688" i="95"/>
  <c r="AU735" i="95"/>
  <c r="AU685" i="95"/>
  <c r="AU683" i="95"/>
  <c r="AU720" i="95"/>
  <c r="AU678" i="95"/>
  <c r="AU672" i="95"/>
  <c r="AU691" i="95"/>
  <c r="AU2378" i="95"/>
  <c r="AU2355" i="95"/>
  <c r="AU2336" i="95"/>
  <c r="AU2400" i="95"/>
  <c r="AU2377" i="95"/>
  <c r="AU2415" i="95"/>
  <c r="AU2350" i="95"/>
  <c r="AU2414" i="95"/>
  <c r="AU2327" i="95"/>
  <c r="AU2372" i="95"/>
  <c r="AU2349" i="95"/>
  <c r="AU2413" i="95"/>
  <c r="AU2363" i="95"/>
  <c r="AU2322" i="95"/>
  <c r="AU2386" i="95"/>
  <c r="AU2344" i="95"/>
  <c r="AU2408" i="95"/>
  <c r="AU2321" i="95"/>
  <c r="AU2385" i="95"/>
  <c r="AU2387" i="95"/>
  <c r="AU2374" i="95"/>
  <c r="AU2351" i="95"/>
  <c r="AU2332" i="95"/>
  <c r="AU2396" i="95"/>
  <c r="AU2373" i="95"/>
  <c r="AU2399" i="95"/>
  <c r="AU2330" i="95"/>
  <c r="AU2394" i="95"/>
  <c r="AU2352" i="95"/>
  <c r="AU2416" i="95"/>
  <c r="AU2329" i="95"/>
  <c r="AU2393" i="95"/>
  <c r="AU2419" i="95"/>
  <c r="AU2366" i="95"/>
  <c r="AU2343" i="95"/>
  <c r="AU2324" i="95"/>
  <c r="AU2388" i="95"/>
  <c r="AU2365" i="95"/>
  <c r="AU2367" i="95"/>
  <c r="AU2427" i="95"/>
  <c r="AU2338" i="95"/>
  <c r="AU2402" i="95"/>
  <c r="AU2360" i="95"/>
  <c r="AU2424" i="95"/>
  <c r="AU2337" i="95"/>
  <c r="AU2401" i="95"/>
  <c r="AU2391" i="95"/>
  <c r="AU2326" i="95"/>
  <c r="AU2390" i="95"/>
  <c r="AU2348" i="95"/>
  <c r="AU2412" i="95"/>
  <c r="AU2325" i="95"/>
  <c r="AU2389" i="95"/>
  <c r="AU2403" i="95"/>
  <c r="AU2346" i="95"/>
  <c r="AU2410" i="95"/>
  <c r="AU2323" i="95"/>
  <c r="AU2368" i="95"/>
  <c r="AU2345" i="95"/>
  <c r="AU2409" i="95"/>
  <c r="AU2423" i="95"/>
  <c r="AU2382" i="95"/>
  <c r="AU2359" i="95"/>
  <c r="AU2340" i="95"/>
  <c r="AU2404" i="95"/>
  <c r="AU2381" i="95"/>
  <c r="AU2371" i="95"/>
  <c r="AU2354" i="95"/>
  <c r="AU2418" i="95"/>
  <c r="AU2331" i="95"/>
  <c r="AU2376" i="95"/>
  <c r="AU2353" i="95"/>
  <c r="AU2417" i="95"/>
  <c r="AU2379" i="95"/>
  <c r="AU2342" i="95"/>
  <c r="AU2406" i="95"/>
  <c r="AU2319" i="95"/>
  <c r="AU2364" i="95"/>
  <c r="AU2428" i="95"/>
  <c r="AU2341" i="95"/>
  <c r="AU2405" i="95"/>
  <c r="AU2407" i="95"/>
  <c r="AU2362" i="95"/>
  <c r="AU2426" i="95"/>
  <c r="AU2339" i="95"/>
  <c r="AU2320" i="95"/>
  <c r="AU2384" i="95"/>
  <c r="AU2361" i="95"/>
  <c r="AU2425" i="95"/>
  <c r="AU2411" i="95"/>
  <c r="AU2334" i="95"/>
  <c r="AU2398" i="95"/>
  <c r="AU2356" i="95"/>
  <c r="AU2420" i="95"/>
  <c r="AU2333" i="95"/>
  <c r="AU2397" i="95"/>
  <c r="AU2375" i="95"/>
  <c r="AU2370" i="95"/>
  <c r="AU2347" i="95"/>
  <c r="AU2328" i="95"/>
  <c r="AU2392" i="95"/>
  <c r="AU2369" i="95"/>
  <c r="AU2383" i="95"/>
  <c r="AU2358" i="95"/>
  <c r="AU2422" i="95"/>
  <c r="AU2335" i="95"/>
  <c r="AU2380" i="95"/>
  <c r="AU2357" i="95"/>
  <c r="AU2421" i="95"/>
  <c r="AU2395" i="95"/>
  <c r="AU100" i="95"/>
  <c r="AU83" i="95"/>
  <c r="AU125" i="95"/>
  <c r="AU72" i="95"/>
  <c r="AU90" i="95"/>
  <c r="AU145" i="95"/>
  <c r="AU99" i="95"/>
  <c r="AU109" i="95"/>
  <c r="AU133" i="95"/>
  <c r="AU64" i="95"/>
  <c r="AU127" i="95"/>
  <c r="AU63" i="95"/>
  <c r="AU150" i="95"/>
  <c r="AU86" i="95"/>
  <c r="AU108" i="95"/>
  <c r="AU132" i="95"/>
  <c r="AU97" i="95"/>
  <c r="AU120" i="95"/>
  <c r="AU155" i="95"/>
  <c r="AU91" i="95"/>
  <c r="AU114" i="95"/>
  <c r="AU77" i="95"/>
  <c r="AU101" i="95"/>
  <c r="AU153" i="95"/>
  <c r="AU119" i="95"/>
  <c r="AU142" i="95"/>
  <c r="AU2073" i="95"/>
  <c r="AU2096" i="95"/>
  <c r="AU2032" i="95"/>
  <c r="AU2115" i="95"/>
  <c r="AU2051" i="95"/>
  <c r="AU2074" i="95"/>
  <c r="AU2101" i="95"/>
  <c r="AU2037" i="95"/>
  <c r="AU2124" i="95"/>
  <c r="AU2060" i="95"/>
  <c r="AU2079" i="95"/>
  <c r="AU2102" i="95"/>
  <c r="AU2038" i="95"/>
  <c r="AU2113" i="95"/>
  <c r="AU2049" i="95"/>
  <c r="AU2072" i="95"/>
  <c r="AU2091" i="95"/>
  <c r="AU2027" i="95"/>
  <c r="AU2114" i="95"/>
  <c r="AU2050" i="95"/>
  <c r="AU2077" i="95"/>
  <c r="AU2100" i="95"/>
  <c r="AU2036" i="95"/>
  <c r="AU2119" i="95"/>
  <c r="AU2055" i="95"/>
  <c r="AU2078" i="95"/>
  <c r="AU1052" i="95"/>
  <c r="AU988" i="95"/>
  <c r="AU1011" i="95"/>
  <c r="AU1030" i="95"/>
  <c r="AU966" i="95"/>
  <c r="AU1053" i="95"/>
  <c r="AU989" i="95"/>
  <c r="AU1016" i="95"/>
  <c r="AU1039" i="95"/>
  <c r="AU975" i="95"/>
  <c r="AU1058" i="95"/>
  <c r="AU994" i="95"/>
  <c r="AU1017" i="95"/>
  <c r="AU1044" i="95"/>
  <c r="AU980" i="95"/>
  <c r="AU1067" i="95"/>
  <c r="AU1003" i="95"/>
  <c r="AU1022" i="95"/>
  <c r="AU1045" i="95"/>
  <c r="AU981" i="95"/>
  <c r="AU1056" i="95"/>
  <c r="AU992" i="95"/>
  <c r="AU1015" i="95"/>
  <c r="AU1034" i="95"/>
  <c r="AU970" i="95"/>
  <c r="AU1057" i="95"/>
  <c r="AU993" i="95"/>
  <c r="AU1316" i="95"/>
  <c r="AU1362" i="95"/>
  <c r="AU1281" i="95"/>
  <c r="AU1323" i="95"/>
  <c r="AU1329" i="95"/>
  <c r="AU1371" i="95"/>
  <c r="AU1266" i="95"/>
  <c r="AU1268" i="95"/>
  <c r="AU1314" i="95"/>
  <c r="AU1325" i="95"/>
  <c r="AU1344" i="95"/>
  <c r="AU1280" i="95"/>
  <c r="AU1367" i="95"/>
  <c r="AU1303" i="95"/>
  <c r="AU1326" i="95"/>
  <c r="AU1262" i="95"/>
  <c r="AU1353" i="95"/>
  <c r="AU1289" i="95"/>
  <c r="AU1308" i="95"/>
  <c r="AU1331" i="95"/>
  <c r="AU1267" i="95"/>
  <c r="AU1354" i="95"/>
  <c r="AU1290" i="95"/>
  <c r="AU1317" i="95"/>
  <c r="AU1336" i="95"/>
  <c r="AU1272" i="95"/>
  <c r="AU1359" i="95"/>
  <c r="AU1295" i="95"/>
  <c r="AU1318" i="95"/>
  <c r="AU3166" i="95"/>
  <c r="AU3102" i="95"/>
  <c r="AU3121" i="95"/>
  <c r="AU3140" i="95"/>
  <c r="AU3163" i="95"/>
  <c r="AU3095" i="95"/>
  <c r="AU3098" i="95"/>
  <c r="AU3130" i="95"/>
  <c r="AU3149" i="95"/>
  <c r="AU3168" i="95"/>
  <c r="AU3104" i="95"/>
  <c r="AU3127" i="95"/>
  <c r="AU3158" i="95"/>
  <c r="AU3177" i="95"/>
  <c r="AU3113" i="95"/>
  <c r="AU3132" i="95"/>
  <c r="AU3155" i="95"/>
  <c r="AU3092" i="95"/>
  <c r="AU3087" i="95"/>
  <c r="AU3090" i="95"/>
  <c r="AU3097" i="95"/>
  <c r="AU3170" i="95"/>
  <c r="AU3106" i="95"/>
  <c r="AU3125" i="95"/>
  <c r="AU3144" i="95"/>
  <c r="AU3167" i="95"/>
  <c r="AU3103" i="95"/>
  <c r="AU1617" i="95"/>
  <c r="AU1640" i="95"/>
  <c r="AU1576" i="95"/>
  <c r="AU1663" i="95"/>
  <c r="AU1599" i="95"/>
  <c r="AU1618" i="95"/>
  <c r="AU1629" i="95"/>
  <c r="AU1565" i="95"/>
  <c r="AU1652" i="95"/>
  <c r="AU1588" i="95"/>
  <c r="AU1611" i="95"/>
  <c r="AU1630" i="95"/>
  <c r="AU1566" i="95"/>
  <c r="AU1657" i="95"/>
  <c r="AU1593" i="95"/>
  <c r="AU1616" i="95"/>
  <c r="AU1639" i="95"/>
  <c r="AU1575" i="95"/>
  <c r="AU1658" i="95"/>
  <c r="AU1594" i="95"/>
  <c r="AU1669" i="95"/>
  <c r="AU1605" i="95"/>
  <c r="AU1628" i="95"/>
  <c r="AU1564" i="95"/>
  <c r="AU1651" i="95"/>
  <c r="AU1587" i="95"/>
  <c r="AU1670" i="95"/>
  <c r="AU1606" i="95"/>
  <c r="AU3610" i="95"/>
  <c r="AU3546" i="95"/>
  <c r="AU3629" i="95"/>
  <c r="AU3565" i="95"/>
  <c r="AU3588" i="95"/>
  <c r="AU3611" i="95"/>
  <c r="AU3547" i="95"/>
  <c r="AU3622" i="95"/>
  <c r="AU3558" i="95"/>
  <c r="AU3577" i="95"/>
  <c r="AU3600" i="95"/>
  <c r="AU3536" i="95"/>
  <c r="AU3623" i="95"/>
  <c r="AU3559" i="95"/>
  <c r="AU3586" i="95"/>
  <c r="AU3605" i="95"/>
  <c r="AU3541" i="95"/>
  <c r="AU3628" i="95"/>
  <c r="AU3564" i="95"/>
  <c r="AU3587" i="95"/>
  <c r="AU3614" i="95"/>
  <c r="AU3550" i="95"/>
  <c r="AU3633" i="95"/>
  <c r="AU3569" i="95"/>
  <c r="AU3592" i="95"/>
  <c r="AU3528" i="95"/>
  <c r="AU3615" i="95"/>
  <c r="AU3551" i="95"/>
  <c r="AU3430" i="95"/>
  <c r="AU3453" i="95"/>
  <c r="AU3389" i="95"/>
  <c r="AU3476" i="95"/>
  <c r="AU3412" i="95"/>
  <c r="AU3435" i="95"/>
  <c r="AU3458" i="95"/>
  <c r="AU3394" i="95"/>
  <c r="AU3481" i="95"/>
  <c r="AU3417" i="95"/>
  <c r="AU3440" i="95"/>
  <c r="AU3376" i="95"/>
  <c r="AU3463" i="95"/>
  <c r="AU3399" i="95"/>
  <c r="AU3470" i="95"/>
  <c r="AU3406" i="95"/>
  <c r="AU3429" i="95"/>
  <c r="AU3452" i="95"/>
  <c r="AU3388" i="95"/>
  <c r="AU3475" i="95"/>
  <c r="AU3411" i="95"/>
  <c r="AU3434" i="95"/>
  <c r="AU3457" i="95"/>
  <c r="AU3393" i="95"/>
  <c r="AU3480" i="95"/>
  <c r="AU3416" i="95"/>
  <c r="AU3439" i="95"/>
  <c r="AU3016" i="95"/>
  <c r="AU2952" i="95"/>
  <c r="AU2975" i="95"/>
  <c r="AU2998" i="95"/>
  <c r="AU2934" i="95"/>
  <c r="AU3017" i="95"/>
  <c r="AU2953" i="95"/>
  <c r="AU2980" i="95"/>
  <c r="AU3003" i="95"/>
  <c r="AU2939" i="95"/>
  <c r="AU3026" i="95"/>
  <c r="AU2962" i="95"/>
  <c r="AU2981" i="95"/>
  <c r="AU3008" i="95"/>
  <c r="AU2944" i="95"/>
  <c r="AU3031" i="95"/>
  <c r="AU2967" i="95"/>
  <c r="AU2990" i="95"/>
  <c r="AU2926" i="95"/>
  <c r="AU3009" i="95"/>
  <c r="AU2945" i="95"/>
  <c r="AU3020" i="95"/>
  <c r="AU2956" i="95"/>
  <c r="AU2979" i="95"/>
  <c r="AU3002" i="95"/>
  <c r="AU2938" i="95"/>
  <c r="AU3021" i="95"/>
  <c r="AU2957" i="95"/>
  <c r="AU1461" i="95"/>
  <c r="AU1484" i="95"/>
  <c r="AU1420" i="95"/>
  <c r="AU1503" i="95"/>
  <c r="AU1439" i="95"/>
  <c r="AU1462" i="95"/>
  <c r="AU1489" i="95"/>
  <c r="AU1425" i="95"/>
  <c r="AU1512" i="95"/>
  <c r="AU1448" i="95"/>
  <c r="AU1467" i="95"/>
  <c r="AU1490" i="95"/>
  <c r="AU1426" i="95"/>
  <c r="AU1517" i="95"/>
  <c r="AU1453" i="95"/>
  <c r="AU1476" i="95"/>
  <c r="AU1495" i="95"/>
  <c r="AU1431" i="95"/>
  <c r="AU1518" i="95"/>
  <c r="AU1454" i="95"/>
  <c r="AU1481" i="95"/>
  <c r="AU1417" i="95"/>
  <c r="AU1504" i="95"/>
  <c r="AU1440" i="95"/>
  <c r="AU1459" i="95"/>
  <c r="AU1482" i="95"/>
  <c r="AU1418" i="95"/>
  <c r="AU2552" i="95"/>
  <c r="AU2488" i="95"/>
  <c r="AU2571" i="95"/>
  <c r="AU2507" i="95"/>
  <c r="AU2526" i="95"/>
  <c r="AU2545" i="95"/>
  <c r="AU2481" i="95"/>
  <c r="AU2564" i="95"/>
  <c r="AU2500" i="95"/>
  <c r="AU2519" i="95"/>
  <c r="AU2538" i="95"/>
  <c r="AU2474" i="95"/>
  <c r="AU2557" i="95"/>
  <c r="AU2493" i="95"/>
  <c r="AU2528" i="95"/>
  <c r="AU2547" i="95"/>
  <c r="AU2483" i="95"/>
  <c r="AU2566" i="95"/>
  <c r="AU2502" i="95"/>
  <c r="AU2521" i="95"/>
  <c r="AU2556" i="95"/>
  <c r="AU2492" i="95"/>
  <c r="AU2575" i="95"/>
  <c r="AU2511" i="95"/>
  <c r="AU2530" i="95"/>
  <c r="AU2549" i="95"/>
  <c r="AU386" i="95"/>
  <c r="AU359" i="95"/>
  <c r="AU389" i="95"/>
  <c r="AU460" i="95"/>
  <c r="AU380" i="95"/>
  <c r="AU387" i="95"/>
  <c r="AU403" i="95"/>
  <c r="AU454" i="95"/>
  <c r="AU449" i="95"/>
  <c r="AU408" i="95"/>
  <c r="AU242" i="95"/>
  <c r="AU306" i="95"/>
  <c r="AU219" i="95"/>
  <c r="AU283" i="95"/>
  <c r="AU232" i="95"/>
  <c r="AU209" i="95"/>
  <c r="AU212" i="95"/>
  <c r="AU309" i="95"/>
  <c r="AU269" i="95"/>
  <c r="AU214" i="95"/>
  <c r="AU278" i="95"/>
  <c r="AU255" i="95"/>
  <c r="AU304" i="95"/>
  <c r="AU281" i="95"/>
  <c r="AU300" i="95"/>
  <c r="AU250" i="95"/>
  <c r="AU314" i="95"/>
  <c r="AU227" i="95"/>
  <c r="AU291" i="95"/>
  <c r="AU248" i="95"/>
  <c r="AU225" i="95"/>
  <c r="AU244" i="95"/>
  <c r="AU301" i="95"/>
  <c r="AU222" i="95"/>
  <c r="AU286" i="95"/>
  <c r="AU263" i="95"/>
  <c r="AU297" i="95"/>
  <c r="AU229" i="95"/>
  <c r="AU258" i="95"/>
  <c r="AU235" i="95"/>
  <c r="AU299" i="95"/>
  <c r="AU264" i="95"/>
  <c r="AU241" i="95"/>
  <c r="AU276" i="95"/>
  <c r="AU220" i="95"/>
  <c r="AU230" i="95"/>
  <c r="AU294" i="95"/>
  <c r="AU207" i="95"/>
  <c r="AU271" i="95"/>
  <c r="AU208" i="95"/>
  <c r="AU313" i="95"/>
  <c r="AU261" i="95"/>
  <c r="AU221" i="95"/>
  <c r="AU266" i="95"/>
  <c r="AU243" i="95"/>
  <c r="AU307" i="95"/>
  <c r="AU280" i="95"/>
  <c r="AU257" i="95"/>
  <c r="AU308" i="95"/>
  <c r="AU252" i="95"/>
  <c r="AU238" i="95"/>
  <c r="AU302" i="95"/>
  <c r="AU215" i="95"/>
  <c r="AU279" i="95"/>
  <c r="AU224" i="95"/>
  <c r="AU293" i="95"/>
  <c r="AU253" i="95"/>
  <c r="AU210" i="95"/>
  <c r="AU274" i="95"/>
  <c r="AU251" i="95"/>
  <c r="AU296" i="95"/>
  <c r="AU273" i="95"/>
  <c r="AU284" i="95"/>
  <c r="AU246" i="95"/>
  <c r="AU310" i="95"/>
  <c r="AU223" i="95"/>
  <c r="AU287" i="95"/>
  <c r="AU240" i="95"/>
  <c r="AU217" i="95"/>
  <c r="AU228" i="95"/>
  <c r="AU285" i="95"/>
  <c r="AU218" i="95"/>
  <c r="AU282" i="95"/>
  <c r="AU259" i="95"/>
  <c r="AU312" i="95"/>
  <c r="AU289" i="95"/>
  <c r="AU213" i="95"/>
  <c r="AU254" i="95"/>
  <c r="AU231" i="95"/>
  <c r="AU295" i="95"/>
  <c r="AU256" i="95"/>
  <c r="AU233" i="95"/>
  <c r="AU260" i="95"/>
  <c r="AU226" i="95"/>
  <c r="AU290" i="95"/>
  <c r="AU267" i="95"/>
  <c r="AU305" i="95"/>
  <c r="AU245" i="95"/>
  <c r="AU205" i="95"/>
  <c r="AU262" i="95"/>
  <c r="AU239" i="95"/>
  <c r="AU303" i="95"/>
  <c r="AU272" i="95"/>
  <c r="AU249" i="95"/>
  <c r="AU292" i="95"/>
  <c r="AU236" i="95"/>
  <c r="AU234" i="95"/>
  <c r="AU298" i="95"/>
  <c r="AU211" i="95"/>
  <c r="AU275" i="95"/>
  <c r="AU216" i="95"/>
  <c r="AU277" i="95"/>
  <c r="AU237" i="95"/>
  <c r="AU206" i="95"/>
  <c r="AU270" i="95"/>
  <c r="AU247" i="95"/>
  <c r="AU311" i="95"/>
  <c r="AU288" i="95"/>
  <c r="AU265" i="95"/>
  <c r="AU268" i="95"/>
  <c r="AU2809" i="95"/>
  <c r="AU2873" i="95"/>
  <c r="AU2786" i="95"/>
  <c r="AU2850" i="95"/>
  <c r="AU2831" i="95"/>
  <c r="AU2808" i="95"/>
  <c r="AU2872" i="95"/>
  <c r="AU2781" i="95"/>
  <c r="AU2845" i="95"/>
  <c r="AU2822" i="95"/>
  <c r="AU2803" i="95"/>
  <c r="AU2867" i="95"/>
  <c r="AU2780" i="95"/>
  <c r="AU2844" i="95"/>
  <c r="AU2817" i="95"/>
  <c r="AU2881" i="95"/>
  <c r="AU2794" i="95"/>
  <c r="AU2858" i="95"/>
  <c r="AU2775" i="95"/>
  <c r="AU2839" i="95"/>
  <c r="AU2816" i="95"/>
  <c r="AU2880" i="95"/>
  <c r="AU2789" i="95"/>
  <c r="AU2853" i="95"/>
  <c r="AU2830" i="95"/>
  <c r="AU2811" i="95"/>
  <c r="AU2875" i="95"/>
  <c r="AU2788" i="95"/>
  <c r="AU2852" i="95"/>
  <c r="AU2825" i="95"/>
  <c r="AU2802" i="95"/>
  <c r="AU2866" i="95"/>
  <c r="AU2783" i="95"/>
  <c r="AU2847" i="95"/>
  <c r="AU2824" i="95"/>
  <c r="AU2797" i="95"/>
  <c r="AU2861" i="95"/>
  <c r="AU2774" i="95"/>
  <c r="AU2838" i="95"/>
  <c r="AU2819" i="95"/>
  <c r="AU2796" i="95"/>
  <c r="AU2860" i="95"/>
  <c r="AU2833" i="95"/>
  <c r="AU2810" i="95"/>
  <c r="AU2874" i="95"/>
  <c r="AU2791" i="95"/>
  <c r="AU2855" i="95"/>
  <c r="AU2832" i="95"/>
  <c r="AU2805" i="95"/>
  <c r="AU2869" i="95"/>
  <c r="AU2782" i="95"/>
  <c r="AU2846" i="95"/>
  <c r="AU2827" i="95"/>
  <c r="AU2804" i="95"/>
  <c r="AU2868" i="95"/>
  <c r="AU2777" i="95"/>
  <c r="AU2841" i="95"/>
  <c r="AU2818" i="95"/>
  <c r="AU2799" i="95"/>
  <c r="AU2863" i="95"/>
  <c r="AU2776" i="95"/>
  <c r="AU2840" i="95"/>
  <c r="AU2813" i="95"/>
  <c r="AU2877" i="95"/>
  <c r="AU2790" i="95"/>
  <c r="AU2854" i="95"/>
  <c r="AU2835" i="95"/>
  <c r="AU2812" i="95"/>
  <c r="AU2876" i="95"/>
  <c r="AU2785" i="95"/>
  <c r="AU2849" i="95"/>
  <c r="AU2826" i="95"/>
  <c r="AU2807" i="95"/>
  <c r="AU2871" i="95"/>
  <c r="AU2784" i="95"/>
  <c r="AU2848" i="95"/>
  <c r="AU2821" i="95"/>
  <c r="AU2798" i="95"/>
  <c r="AU2862" i="95"/>
  <c r="AU2779" i="95"/>
  <c r="AU2843" i="95"/>
  <c r="AU2820" i="95"/>
  <c r="AU2793" i="95"/>
  <c r="AU2857" i="95"/>
  <c r="AU2834" i="95"/>
  <c r="AU2815" i="95"/>
  <c r="AU2879" i="95"/>
  <c r="AU2792" i="95"/>
  <c r="AU2856" i="95"/>
  <c r="AU2829" i="95"/>
  <c r="AU2806" i="95"/>
  <c r="AU2870" i="95"/>
  <c r="AU2787" i="95"/>
  <c r="AU2851" i="95"/>
  <c r="AU2828" i="95"/>
  <c r="AU2801" i="95"/>
  <c r="AU2865" i="95"/>
  <c r="AU2778" i="95"/>
  <c r="AU2842" i="95"/>
  <c r="AU2823" i="95"/>
  <c r="AU2800" i="95"/>
  <c r="AU2864" i="95"/>
  <c r="AU2773" i="95"/>
  <c r="AU2837" i="95"/>
  <c r="AU2814" i="95"/>
  <c r="AU2878" i="95"/>
  <c r="AU2795" i="95"/>
  <c r="AU2859" i="95"/>
  <c r="AU2772" i="95"/>
  <c r="AU2836" i="95"/>
  <c r="AU106" i="95"/>
  <c r="AU67" i="95"/>
  <c r="AU136" i="95"/>
  <c r="AU124" i="95"/>
  <c r="AU105" i="95"/>
  <c r="AU159" i="95"/>
  <c r="AU118" i="95"/>
  <c r="AU93" i="95"/>
  <c r="AU161" i="95"/>
  <c r="AU123" i="95"/>
  <c r="AU146" i="95"/>
  <c r="AU116" i="95"/>
  <c r="AU2069" i="95"/>
  <c r="AU2111" i="95"/>
  <c r="AU2040" i="95"/>
  <c r="AU2082" i="95"/>
  <c r="AU998" i="95"/>
  <c r="AU1026" i="95"/>
  <c r="AU971" i="95"/>
  <c r="AU1013" i="95"/>
  <c r="AU983" i="95"/>
  <c r="AU853" i="95"/>
  <c r="AU917" i="95"/>
  <c r="AU846" i="95"/>
  <c r="AU910" i="95"/>
  <c r="AU839" i="95"/>
  <c r="AU903" i="95"/>
  <c r="AU836" i="95"/>
  <c r="AU900" i="95"/>
  <c r="AU812" i="95"/>
  <c r="AU825" i="95"/>
  <c r="AU889" i="95"/>
  <c r="AU818" i="95"/>
  <c r="AU882" i="95"/>
  <c r="AU809" i="95"/>
  <c r="AU875" i="95"/>
  <c r="AU872" i="95"/>
  <c r="AU811" i="95"/>
  <c r="AU877" i="95"/>
  <c r="AU870" i="95"/>
  <c r="AU863" i="95"/>
  <c r="AU860" i="95"/>
  <c r="AU849" i="95"/>
  <c r="AU913" i="95"/>
  <c r="AU842" i="95"/>
  <c r="AU906" i="95"/>
  <c r="AU835" i="95"/>
  <c r="AU899" i="95"/>
  <c r="AU832" i="95"/>
  <c r="AU896" i="95"/>
  <c r="AU869" i="95"/>
  <c r="AU862" i="95"/>
  <c r="AU855" i="95"/>
  <c r="AU852" i="95"/>
  <c r="AU916" i="95"/>
  <c r="AU841" i="95"/>
  <c r="AU905" i="95"/>
  <c r="AU834" i="95"/>
  <c r="AU898" i="95"/>
  <c r="AU827" i="95"/>
  <c r="AU891" i="95"/>
  <c r="AU824" i="95"/>
  <c r="AU888" i="95"/>
  <c r="AU816" i="95"/>
  <c r="AU829" i="95"/>
  <c r="AU893" i="95"/>
  <c r="AU822" i="95"/>
  <c r="AU886" i="95"/>
  <c r="AU814" i="95"/>
  <c r="AU879" i="95"/>
  <c r="AU810" i="95"/>
  <c r="AU876" i="95"/>
  <c r="AU865" i="95"/>
  <c r="AU858" i="95"/>
  <c r="AU851" i="95"/>
  <c r="AU915" i="95"/>
  <c r="AU848" i="95"/>
  <c r="AU912" i="95"/>
  <c r="AU821" i="95"/>
  <c r="AU885" i="95"/>
  <c r="AU813" i="95"/>
  <c r="AU878" i="95"/>
  <c r="AU871" i="95"/>
  <c r="AU868" i="95"/>
  <c r="AU857" i="95"/>
  <c r="AU850" i="95"/>
  <c r="AU914" i="95"/>
  <c r="AU843" i="95"/>
  <c r="AU907" i="95"/>
  <c r="AU840" i="95"/>
  <c r="AU904" i="95"/>
  <c r="AU845" i="95"/>
  <c r="AU909" i="95"/>
  <c r="AU838" i="95"/>
  <c r="AU902" i="95"/>
  <c r="AU831" i="95"/>
  <c r="AU895" i="95"/>
  <c r="AU828" i="95"/>
  <c r="AU892" i="95"/>
  <c r="AU817" i="95"/>
  <c r="AU881" i="95"/>
  <c r="AU874" i="95"/>
  <c r="AU867" i="95"/>
  <c r="AU864" i="95"/>
  <c r="AU837" i="95"/>
  <c r="AU901" i="95"/>
  <c r="AU830" i="95"/>
  <c r="AU894" i="95"/>
  <c r="AU823" i="95"/>
  <c r="AU887" i="95"/>
  <c r="AU820" i="95"/>
  <c r="AU884" i="95"/>
  <c r="AU873" i="95"/>
  <c r="AU866" i="95"/>
  <c r="AU859" i="95"/>
  <c r="AU856" i="95"/>
  <c r="AU861" i="95"/>
  <c r="AU854" i="95"/>
  <c r="AU918" i="95"/>
  <c r="AU847" i="95"/>
  <c r="AU911" i="95"/>
  <c r="AU844" i="95"/>
  <c r="AU908" i="95"/>
  <c r="AU833" i="95"/>
  <c r="AU897" i="95"/>
  <c r="AU826" i="95"/>
  <c r="AU890" i="95"/>
  <c r="AU819" i="95"/>
  <c r="AU883" i="95"/>
  <c r="AU815" i="95"/>
  <c r="AU880" i="95"/>
  <c r="AU2681" i="95"/>
  <c r="AU2658" i="95"/>
  <c r="AU2722" i="95"/>
  <c r="AU2641" i="95"/>
  <c r="AU2725" i="95"/>
  <c r="AU2662" i="95"/>
  <c r="AU2659" i="95"/>
  <c r="AU2723" i="95"/>
  <c r="AU2640" i="95"/>
  <c r="AU2704" i="95"/>
  <c r="AU2625" i="95"/>
  <c r="AU2709" i="95"/>
  <c r="AU2646" i="95"/>
  <c r="AU2730" i="95"/>
  <c r="AU2647" i="95"/>
  <c r="AU2711" i="95"/>
  <c r="AU2628" i="95"/>
  <c r="AU2692" i="95"/>
  <c r="AU2693" i="95"/>
  <c r="AU2630" i="95"/>
  <c r="AU2714" i="95"/>
  <c r="AU2635" i="95"/>
  <c r="AU2699" i="95"/>
  <c r="AU2680" i="95"/>
  <c r="AU2677" i="95"/>
  <c r="AU2698" i="95"/>
  <c r="AU2623" i="95"/>
  <c r="AU2687" i="95"/>
  <c r="AU2668" i="95"/>
  <c r="AU2633" i="95"/>
  <c r="AU2697" i="95"/>
  <c r="AU2674" i="95"/>
  <c r="AU2661" i="95"/>
  <c r="AU2682" i="95"/>
  <c r="AU2675" i="95"/>
  <c r="AU2656" i="95"/>
  <c r="AU2720" i="95"/>
  <c r="AU2645" i="95"/>
  <c r="AU2666" i="95"/>
  <c r="AU2663" i="95"/>
  <c r="AU2727" i="95"/>
  <c r="AU2644" i="95"/>
  <c r="AU2708" i="95"/>
  <c r="AU2629" i="95"/>
  <c r="AU2717" i="95"/>
  <c r="AU2650" i="95"/>
  <c r="AU2651" i="95"/>
  <c r="AU2715" i="95"/>
  <c r="AU2632" i="95"/>
  <c r="AU2696" i="95"/>
  <c r="AU2701" i="95"/>
  <c r="AU2634" i="95"/>
  <c r="AU2718" i="95"/>
  <c r="AU2639" i="95"/>
  <c r="AU2703" i="95"/>
  <c r="AU2684" i="95"/>
  <c r="AU2649" i="95"/>
  <c r="AU2713" i="95"/>
  <c r="AU2626" i="95"/>
  <c r="AU2690" i="95"/>
  <c r="AU2685" i="95"/>
  <c r="AU2702" i="95"/>
  <c r="AU2627" i="95"/>
  <c r="AU2691" i="95"/>
  <c r="AU2672" i="95"/>
  <c r="AU2669" i="95"/>
  <c r="AU2686" i="95"/>
  <c r="AU2679" i="95"/>
  <c r="AU2660" i="95"/>
  <c r="AU2724" i="95"/>
  <c r="AU2653" i="95"/>
  <c r="AU2670" i="95"/>
  <c r="AU2667" i="95"/>
  <c r="AU2648" i="95"/>
  <c r="AU2712" i="95"/>
  <c r="AU2637" i="95"/>
  <c r="AU2721" i="95"/>
  <c r="AU2654" i="95"/>
  <c r="AU2655" i="95"/>
  <c r="AU2719" i="95"/>
  <c r="AU2636" i="95"/>
  <c r="AU2700" i="95"/>
  <c r="AU2665" i="95"/>
  <c r="AU2729" i="95"/>
  <c r="AU2642" i="95"/>
  <c r="AU2706" i="95"/>
  <c r="AU2621" i="95"/>
  <c r="AU2705" i="95"/>
  <c r="AU2638" i="95"/>
  <c r="AU2726" i="95"/>
  <c r="AU2643" i="95"/>
  <c r="AU2707" i="95"/>
  <c r="AU2624" i="95"/>
  <c r="AU2688" i="95"/>
  <c r="AU2689" i="95"/>
  <c r="AU2622" i="95"/>
  <c r="AU2710" i="95"/>
  <c r="AU2631" i="95"/>
  <c r="AU2695" i="95"/>
  <c r="AU2676" i="95"/>
  <c r="AU2673" i="95"/>
  <c r="AU2694" i="95"/>
  <c r="AU2683" i="95"/>
  <c r="AU2664" i="95"/>
  <c r="AU2728" i="95"/>
  <c r="AU2657" i="95"/>
  <c r="AU2678" i="95"/>
  <c r="AU2671" i="95"/>
  <c r="AU2652" i="95"/>
  <c r="AU2716" i="95"/>
  <c r="AU400" i="95"/>
  <c r="AU464" i="95"/>
  <c r="AU393" i="95"/>
  <c r="AU457" i="95"/>
  <c r="AU438" i="95"/>
  <c r="AU431" i="95"/>
  <c r="AU458" i="95"/>
  <c r="AU372" i="95"/>
  <c r="AU436" i="95"/>
  <c r="AU365" i="95"/>
  <c r="AU429" i="95"/>
  <c r="AU382" i="95"/>
  <c r="AU375" i="95"/>
  <c r="AU370" i="95"/>
  <c r="AU363" i="95"/>
  <c r="AU416" i="95"/>
  <c r="AU409" i="95"/>
  <c r="AU463" i="95"/>
  <c r="AU419" i="95"/>
  <c r="AU388" i="95"/>
  <c r="AU452" i="95"/>
  <c r="AU381" i="95"/>
  <c r="AU445" i="95"/>
  <c r="AU414" i="95"/>
  <c r="AU407" i="95"/>
  <c r="AU402" i="95"/>
  <c r="AU395" i="95"/>
  <c r="AU376" i="95"/>
  <c r="AU440" i="95"/>
  <c r="AU369" i="95"/>
  <c r="AU433" i="95"/>
  <c r="AU390" i="95"/>
  <c r="AU383" i="95"/>
  <c r="AU378" i="95"/>
  <c r="AU371" i="95"/>
  <c r="AU411" i="95"/>
  <c r="AU412" i="95"/>
  <c r="AU405" i="95"/>
  <c r="AU462" i="95"/>
  <c r="AU455" i="95"/>
  <c r="AU450" i="95"/>
  <c r="AU451" i="95"/>
  <c r="AU368" i="95"/>
  <c r="AU432" i="95"/>
  <c r="AU361" i="95"/>
  <c r="AU425" i="95"/>
  <c r="AU374" i="95"/>
  <c r="AU367" i="95"/>
  <c r="AU362" i="95"/>
  <c r="AU404" i="95"/>
  <c r="AU397" i="95"/>
  <c r="AU461" i="95"/>
  <c r="AU446" i="95"/>
  <c r="AU439" i="95"/>
  <c r="AU434" i="95"/>
  <c r="AU427" i="95"/>
  <c r="AU392" i="95"/>
  <c r="AU384" i="95"/>
  <c r="AU448" i="95"/>
  <c r="AU377" i="95"/>
  <c r="AU1158" i="95"/>
  <c r="AU1114" i="95"/>
  <c r="AU1178" i="95"/>
  <c r="AU1166" i="95"/>
  <c r="AU1159" i="95"/>
  <c r="AU1170" i="95"/>
  <c r="AU1183" i="95"/>
  <c r="AU1120" i="95"/>
  <c r="AU1184" i="95"/>
  <c r="AU1173" i="95"/>
  <c r="AU1167" i="95"/>
  <c r="AU1172" i="95"/>
  <c r="AU1161" i="95"/>
  <c r="AU1147" i="95"/>
  <c r="AU1160" i="95"/>
  <c r="AU1149" i="95"/>
  <c r="AU1213" i="95"/>
  <c r="AU1219" i="95"/>
  <c r="AU1148" i="95"/>
  <c r="AU1212" i="95"/>
  <c r="AU1137" i="95"/>
  <c r="AU1201" i="95"/>
  <c r="AU1174" i="95"/>
  <c r="AU1130" i="95"/>
  <c r="AU1194" i="95"/>
  <c r="AU1123" i="95"/>
  <c r="AU1118" i="95"/>
  <c r="AU1182" i="95"/>
  <c r="AU1111" i="95"/>
  <c r="AU1175" i="95"/>
  <c r="AU1122" i="95"/>
  <c r="AU1186" i="95"/>
  <c r="AU1115" i="95"/>
  <c r="AU1203" i="95"/>
  <c r="AU1136" i="95"/>
  <c r="AU1200" i="95"/>
  <c r="AU1125" i="95"/>
  <c r="AU1189" i="95"/>
  <c r="AU1187" i="95"/>
  <c r="AU1124" i="95"/>
  <c r="AU1188" i="95"/>
  <c r="AU1113" i="95"/>
  <c r="AU1177" i="95"/>
  <c r="AU1171" i="95"/>
  <c r="AU1112" i="95"/>
  <c r="AU1176" i="95"/>
  <c r="AU1165" i="95"/>
  <c r="AU1151" i="95"/>
  <c r="AU1164" i="95"/>
  <c r="AU1153" i="95"/>
  <c r="AU1217" i="95"/>
  <c r="AU1126" i="95"/>
  <c r="AU1190" i="95"/>
  <c r="AU1119" i="95"/>
  <c r="AU1146" i="95"/>
  <c r="AU1210" i="95"/>
  <c r="AU1139" i="95"/>
  <c r="AU1134" i="95"/>
  <c r="AU1198" i="95"/>
  <c r="AU1127" i="95"/>
  <c r="AU1191" i="95"/>
  <c r="AU1138" i="95"/>
  <c r="AU1202" i="95"/>
  <c r="AU1131" i="95"/>
  <c r="AU1152" i="95"/>
  <c r="AU1216" i="95"/>
  <c r="AU1141" i="95"/>
  <c r="AU1205" i="95"/>
  <c r="AU1211" i="95"/>
  <c r="AU1140" i="95"/>
  <c r="AU1204" i="95"/>
  <c r="AU1129" i="95"/>
  <c r="AU1193" i="95"/>
  <c r="AU1195" i="95"/>
  <c r="AU1128" i="95"/>
  <c r="AU1192" i="95"/>
  <c r="AU1117" i="95"/>
  <c r="AU1181" i="95"/>
  <c r="AU1179" i="95"/>
  <c r="AU1116" i="95"/>
  <c r="AU1180" i="95"/>
  <c r="AU1169" i="95"/>
  <c r="AU1142" i="95"/>
  <c r="AU1206" i="95"/>
  <c r="AU1162" i="95"/>
  <c r="AU1155" i="95"/>
  <c r="AU1150" i="95"/>
  <c r="AU1214" i="95"/>
  <c r="AU1143" i="95"/>
  <c r="AU1207" i="95"/>
  <c r="AU1154" i="95"/>
  <c r="AU1218" i="95"/>
  <c r="AU1163" i="95"/>
  <c r="AU1168" i="95"/>
  <c r="AU1157" i="95"/>
  <c r="AU1135" i="95"/>
  <c r="AU1156" i="95"/>
  <c r="AU1220" i="95"/>
  <c r="AU1145" i="95"/>
  <c r="AU1209" i="95"/>
  <c r="AU1215" i="95"/>
  <c r="AU1144" i="95"/>
  <c r="AU1208" i="95"/>
  <c r="AU1133" i="95"/>
  <c r="AU1197" i="95"/>
  <c r="AU1199" i="95"/>
  <c r="AU1132" i="95"/>
  <c r="AU1196" i="95"/>
  <c r="AU1121" i="95"/>
  <c r="AU1185" i="95"/>
  <c r="AU2198" i="95"/>
  <c r="AU2262" i="95"/>
  <c r="AU2179" i="95"/>
  <c r="AU2243" i="95"/>
  <c r="AU2220" i="95"/>
  <c r="AU2197" i="95"/>
  <c r="AU2202" i="95"/>
  <c r="AU2266" i="95"/>
  <c r="AU2183" i="95"/>
  <c r="AU2247" i="95"/>
  <c r="AU2224" i="95"/>
  <c r="AU2201" i="95"/>
  <c r="AU2265" i="95"/>
  <c r="AU2190" i="95"/>
  <c r="AU2254" i="95"/>
  <c r="AU2171" i="95"/>
  <c r="AU2235" i="95"/>
  <c r="AU2212" i="95"/>
  <c r="AU2276" i="95"/>
  <c r="AU2189" i="95"/>
  <c r="AU2253" i="95"/>
  <c r="AU2226" i="95"/>
  <c r="AU2207" i="95"/>
  <c r="AU2271" i="95"/>
  <c r="AU2184" i="95"/>
  <c r="AU2248" i="95"/>
  <c r="AU2225" i="95"/>
  <c r="AU2261" i="95"/>
  <c r="AU2214" i="95"/>
  <c r="AU2195" i="95"/>
  <c r="AU2259" i="95"/>
  <c r="AU2172" i="95"/>
  <c r="AU2236" i="95"/>
  <c r="AU2213" i="95"/>
  <c r="AU2218" i="95"/>
  <c r="AU2199" i="95"/>
  <c r="AU2263" i="95"/>
  <c r="AU2176" i="95"/>
  <c r="AU2240" i="95"/>
  <c r="AU2217" i="95"/>
  <c r="AU2206" i="95"/>
  <c r="AU2270" i="95"/>
  <c r="AU2187" i="95"/>
  <c r="AU2251" i="95"/>
  <c r="AU2228" i="95"/>
  <c r="AU2205" i="95"/>
  <c r="AU2269" i="95"/>
  <c r="AU2178" i="95"/>
  <c r="AU2242" i="95"/>
  <c r="AU2223" i="95"/>
  <c r="AU2200" i="95"/>
  <c r="AU2264" i="95"/>
  <c r="AU2177" i="95"/>
  <c r="AU2241" i="95"/>
  <c r="AU2277" i="95"/>
  <c r="AU2230" i="95"/>
  <c r="AU2211" i="95"/>
  <c r="AU2275" i="95"/>
  <c r="AU2188" i="95"/>
  <c r="AU2252" i="95"/>
  <c r="AU2229" i="95"/>
  <c r="AU2170" i="95"/>
  <c r="AU2234" i="95"/>
  <c r="AU2215" i="95"/>
  <c r="AU2192" i="95"/>
  <c r="AU2256" i="95"/>
  <c r="AU2169" i="95"/>
  <c r="AU2233" i="95"/>
  <c r="AU2222" i="95"/>
  <c r="AU2203" i="95"/>
  <c r="AU2267" i="95"/>
  <c r="AU2180" i="95"/>
  <c r="AU2244" i="95"/>
  <c r="AU2221" i="95"/>
  <c r="AU2194" i="95"/>
  <c r="AU2258" i="95"/>
  <c r="AU2175" i="95"/>
  <c r="AU2239" i="95"/>
  <c r="AU2216" i="95"/>
  <c r="AU2193" i="95"/>
  <c r="AU2257" i="95"/>
  <c r="AU2182" i="95"/>
  <c r="AU2246" i="95"/>
  <c r="AU2227" i="95"/>
  <c r="AU2204" i="95"/>
  <c r="AU2268" i="95"/>
  <c r="AU2181" i="95"/>
  <c r="AU2245" i="95"/>
  <c r="AU2186" i="95"/>
  <c r="AU2250" i="95"/>
  <c r="AU2231" i="95"/>
  <c r="AU2208" i="95"/>
  <c r="AU2272" i="95"/>
  <c r="AU2185" i="95"/>
  <c r="AU2249" i="95"/>
  <c r="AU2174" i="95"/>
  <c r="AU2238" i="95"/>
  <c r="AU2219" i="95"/>
  <c r="AU2196" i="95"/>
  <c r="AU2260" i="95"/>
  <c r="AU2173" i="95"/>
  <c r="AU2237" i="95"/>
  <c r="AU2210" i="95"/>
  <c r="AU2274" i="95"/>
  <c r="AU2191" i="95"/>
  <c r="AU2255" i="95"/>
  <c r="AU2168" i="95"/>
  <c r="AU2232" i="95"/>
  <c r="AU2209" i="95"/>
  <c r="AU2273" i="95"/>
  <c r="AU3227" i="95"/>
  <c r="AU3291" i="95"/>
  <c r="AU3272" i="95"/>
  <c r="AU3249" i="95"/>
  <c r="AU3313" i="95"/>
  <c r="AU3226" i="95"/>
  <c r="AU3263" i="95"/>
  <c r="AU3327" i="95"/>
  <c r="AU3244" i="95"/>
  <c r="AU3308" i="95"/>
  <c r="AU3285" i="95"/>
  <c r="AU3262" i="95"/>
  <c r="AU3326" i="95"/>
  <c r="AU3235" i="95"/>
  <c r="AU3299" i="95"/>
  <c r="AU3280" i="95"/>
  <c r="AU3257" i="95"/>
  <c r="AU3321" i="95"/>
  <c r="AU3293" i="95"/>
  <c r="AU3290" i="95"/>
  <c r="AU3287" i="95"/>
  <c r="AU3245" i="95"/>
  <c r="AU3270" i="95"/>
  <c r="AU3303" i="95"/>
  <c r="AU3261" i="95"/>
  <c r="AU3282" i="95"/>
  <c r="AU3255" i="95"/>
  <c r="AU3254" i="95"/>
  <c r="AU3243" i="95"/>
  <c r="AU3307" i="95"/>
  <c r="AU3288" i="95"/>
  <c r="AU3265" i="95"/>
  <c r="AU3329" i="95"/>
  <c r="AU3242" i="95"/>
  <c r="AU3279" i="95"/>
  <c r="AU3260" i="95"/>
  <c r="AU3324" i="95"/>
  <c r="AU3237" i="95"/>
  <c r="AU3301" i="95"/>
  <c r="AU3278" i="95"/>
  <c r="AU3251" i="95"/>
  <c r="AU3315" i="95"/>
  <c r="AU3232" i="95"/>
  <c r="AU3296" i="95"/>
  <c r="AU3273" i="95"/>
  <c r="AU3252" i="95"/>
  <c r="AU3314" i="95"/>
  <c r="AU3309" i="95"/>
  <c r="AU3298" i="95"/>
  <c r="AU3325" i="95"/>
  <c r="AU3302" i="95"/>
  <c r="AU3319" i="95"/>
  <c r="AU3277" i="95"/>
  <c r="AU3286" i="95"/>
  <c r="AU3259" i="95"/>
  <c r="AU3323" i="95"/>
  <c r="AU3240" i="95"/>
  <c r="AU3304" i="95"/>
  <c r="AU3281" i="95"/>
  <c r="AU3258" i="95"/>
  <c r="AU3231" i="95"/>
  <c r="AU3295" i="95"/>
  <c r="AU3276" i="95"/>
  <c r="AU3253" i="95"/>
  <c r="AU3317" i="95"/>
  <c r="AU3230" i="95"/>
  <c r="AU3294" i="95"/>
  <c r="AU3267" i="95"/>
  <c r="AU3331" i="95"/>
  <c r="AU3248" i="95"/>
  <c r="AU3312" i="95"/>
  <c r="AU3225" i="95"/>
  <c r="AU3289" i="95"/>
  <c r="AU3316" i="95"/>
  <c r="AU3234" i="95"/>
  <c r="AU3334" i="95"/>
  <c r="AU3268" i="95"/>
  <c r="AU3318" i="95"/>
  <c r="AU3284" i="95"/>
  <c r="AU3322" i="95"/>
  <c r="AU3236" i="95"/>
  <c r="AU3306" i="95"/>
  <c r="AU3275" i="95"/>
  <c r="AU3256" i="95"/>
  <c r="AU3320" i="95"/>
  <c r="AU3233" i="95"/>
  <c r="AU3297" i="95"/>
  <c r="AU3274" i="95"/>
  <c r="AU3247" i="95"/>
  <c r="AU3311" i="95"/>
  <c r="AU3228" i="95"/>
  <c r="AU3292" i="95"/>
  <c r="AU3269" i="95"/>
  <c r="AU3333" i="95"/>
  <c r="AU3246" i="95"/>
  <c r="AU3310" i="95"/>
  <c r="AU3283" i="95"/>
  <c r="AU3264" i="95"/>
  <c r="AU3328" i="95"/>
  <c r="AU3241" i="95"/>
  <c r="AU3305" i="95"/>
  <c r="AU3271" i="95"/>
  <c r="AU3229" i="95"/>
  <c r="AU3266" i="95"/>
  <c r="AU3332" i="95"/>
  <c r="AU3238" i="95"/>
  <c r="AU3239" i="95"/>
  <c r="AU3250" i="95"/>
  <c r="AU3300" i="95"/>
  <c r="AU3330" i="95"/>
  <c r="AU81" i="95"/>
  <c r="AU149" i="95"/>
  <c r="AU131" i="95"/>
  <c r="AU138" i="95"/>
  <c r="AU113" i="95"/>
  <c r="AU69" i="95"/>
  <c r="AU137" i="95"/>
  <c r="AU160" i="95"/>
  <c r="AU111" i="95"/>
  <c r="AU134" i="95"/>
  <c r="AU70" i="95"/>
  <c r="AU157" i="95"/>
  <c r="AU68" i="95"/>
  <c r="AU65" i="95"/>
  <c r="AU88" i="95"/>
  <c r="AU139" i="95"/>
  <c r="AU75" i="95"/>
  <c r="AU162" i="95"/>
  <c r="AU98" i="95"/>
  <c r="AU156" i="95"/>
  <c r="AU121" i="95"/>
  <c r="AU144" i="95"/>
  <c r="AU103" i="95"/>
  <c r="AU126" i="95"/>
  <c r="AU2121" i="95"/>
  <c r="AU2057" i="95"/>
  <c r="AU2080" i="95"/>
  <c r="AU2099" i="95"/>
  <c r="AU2035" i="95"/>
  <c r="AU2122" i="95"/>
  <c r="AU2058" i="95"/>
  <c r="AU2085" i="95"/>
  <c r="AU2021" i="95"/>
  <c r="AU2108" i="95"/>
  <c r="AU2044" i="95"/>
  <c r="AU2063" i="95"/>
  <c r="AU2086" i="95"/>
  <c r="AU2022" i="95"/>
  <c r="AU2097" i="95"/>
  <c r="AU2033" i="95"/>
  <c r="AU2120" i="95"/>
  <c r="AU2056" i="95"/>
  <c r="AU2075" i="95"/>
  <c r="AU2098" i="95"/>
  <c r="AU2034" i="95"/>
  <c r="AU2125" i="95"/>
  <c r="AU2061" i="95"/>
  <c r="AU2084" i="95"/>
  <c r="AU2020" i="95"/>
  <c r="AU2103" i="95"/>
  <c r="AU2039" i="95"/>
  <c r="AU2126" i="95"/>
  <c r="AU1036" i="95"/>
  <c r="AU972" i="95"/>
  <c r="AU1059" i="95"/>
  <c r="AU995" i="95"/>
  <c r="AU1014" i="95"/>
  <c r="AU1037" i="95"/>
  <c r="AU973" i="95"/>
  <c r="AU1064" i="95"/>
  <c r="AU1000" i="95"/>
  <c r="AU1023" i="95"/>
  <c r="AU1042" i="95"/>
  <c r="AU978" i="95"/>
  <c r="AU1065" i="95"/>
  <c r="AU1001" i="95"/>
  <c r="AU1028" i="95"/>
  <c r="AU964" i="95"/>
  <c r="AU1051" i="95"/>
  <c r="AU987" i="95"/>
  <c r="AU1006" i="95"/>
  <c r="AU1029" i="95"/>
  <c r="AU965" i="95"/>
  <c r="AU1040" i="95"/>
  <c r="AU976" i="95"/>
  <c r="AU1063" i="95"/>
  <c r="AU999" i="95"/>
  <c r="AU1018" i="95"/>
  <c r="AU1041" i="95"/>
  <c r="AU1361" i="95"/>
  <c r="AU1298" i="95"/>
  <c r="AU1364" i="95"/>
  <c r="AU1265" i="95"/>
  <c r="AU1307" i="95"/>
  <c r="AU1313" i="95"/>
  <c r="AU1355" i="95"/>
  <c r="AU1309" i="95"/>
  <c r="AU1328" i="95"/>
  <c r="AU1264" i="95"/>
  <c r="AU1351" i="95"/>
  <c r="AU1287" i="95"/>
  <c r="AU1310" i="95"/>
  <c r="AU1337" i="95"/>
  <c r="AU1273" i="95"/>
  <c r="AU1356" i="95"/>
  <c r="AU1292" i="95"/>
  <c r="AU1315" i="95"/>
  <c r="AU1338" i="95"/>
  <c r="AU1274" i="95"/>
  <c r="AU1365" i="95"/>
  <c r="AU1301" i="95"/>
  <c r="AU1320" i="95"/>
  <c r="AU1343" i="95"/>
  <c r="AU1279" i="95"/>
  <c r="AU1366" i="95"/>
  <c r="AU3150" i="95"/>
  <c r="AU3169" i="95"/>
  <c r="AU3105" i="95"/>
  <c r="AU3124" i="95"/>
  <c r="AU3147" i="95"/>
  <c r="AU3084" i="95"/>
  <c r="AU3079" i="95"/>
  <c r="AU3082" i="95"/>
  <c r="AU3089" i="95"/>
  <c r="AU3178" i="95"/>
  <c r="AU3114" i="95"/>
  <c r="AU3133" i="95"/>
  <c r="AU3152" i="95"/>
  <c r="AU3175" i="95"/>
  <c r="AU3111" i="95"/>
  <c r="AU3142" i="95"/>
  <c r="AU3161" i="95"/>
  <c r="AU3180" i="95"/>
  <c r="AU3116" i="95"/>
  <c r="AU3139" i="95"/>
  <c r="AU3076" i="95"/>
  <c r="AU3074" i="95"/>
  <c r="AU3081" i="95"/>
  <c r="AU3154" i="95"/>
  <c r="AU3173" i="95"/>
  <c r="AU3109" i="95"/>
  <c r="AU3128" i="95"/>
  <c r="AU3151" i="95"/>
  <c r="AU3088" i="95"/>
  <c r="AU3083" i="95"/>
  <c r="AU3086" i="95"/>
  <c r="AU1665" i="95"/>
  <c r="AU1601" i="95"/>
  <c r="AU1624" i="95"/>
  <c r="AU1647" i="95"/>
  <c r="AU1583" i="95"/>
  <c r="AU1666" i="95"/>
  <c r="AU1602" i="95"/>
  <c r="AU1613" i="95"/>
  <c r="AU1636" i="95"/>
  <c r="AU1572" i="95"/>
  <c r="AU1659" i="95"/>
  <c r="AU1595" i="95"/>
  <c r="AU1614" i="95"/>
  <c r="AU1641" i="95"/>
  <c r="AU1577" i="95"/>
  <c r="AU1664" i="95"/>
  <c r="AU1600" i="95"/>
  <c r="AU1623" i="95"/>
  <c r="AU1642" i="95"/>
  <c r="AU1578" i="95"/>
  <c r="AU1653" i="95"/>
  <c r="AU1589" i="95"/>
  <c r="AU1612" i="95"/>
  <c r="AU1635" i="95"/>
  <c r="AU1571" i="95"/>
  <c r="AU1654" i="95"/>
  <c r="AU3594" i="95"/>
  <c r="AU3530" i="95"/>
  <c r="AU3613" i="95"/>
  <c r="AU3549" i="95"/>
  <c r="AU3636" i="95"/>
  <c r="AU3572" i="95"/>
  <c r="AU3595" i="95"/>
  <c r="AU3531" i="95"/>
  <c r="AU3606" i="95"/>
  <c r="AU3542" i="95"/>
  <c r="AU3625" i="95"/>
  <c r="AU3561" i="95"/>
  <c r="AU3584" i="95"/>
  <c r="AU3607" i="95"/>
  <c r="AU3543" i="95"/>
  <c r="AU3634" i="95"/>
  <c r="AU3570" i="95"/>
  <c r="AU3589" i="95"/>
  <c r="AU3612" i="95"/>
  <c r="AU3548" i="95"/>
  <c r="AU3635" i="95"/>
  <c r="AU3571" i="95"/>
  <c r="AU3598" i="95"/>
  <c r="AU3534" i="95"/>
  <c r="AU3617" i="95"/>
  <c r="AU3553" i="95"/>
  <c r="AU3576" i="95"/>
  <c r="AU3599" i="95"/>
  <c r="AU3478" i="95"/>
  <c r="AU3414" i="95"/>
  <c r="AU3437" i="95"/>
  <c r="AU3460" i="95"/>
  <c r="AU3396" i="95"/>
  <c r="AU3483" i="95"/>
  <c r="AU3419" i="95"/>
  <c r="AU3442" i="95"/>
  <c r="AU3378" i="95"/>
  <c r="AU3465" i="95"/>
  <c r="AU3401" i="95"/>
  <c r="AU3424" i="95"/>
  <c r="AU3447" i="95"/>
  <c r="AU3383" i="95"/>
  <c r="AU3454" i="95"/>
  <c r="AU3390" i="95"/>
  <c r="AU3477" i="95"/>
  <c r="AU3413" i="95"/>
  <c r="AU3436" i="95"/>
  <c r="AU3459" i="95"/>
  <c r="AU3395" i="95"/>
  <c r="AU3482" i="95"/>
  <c r="AU3418" i="95"/>
  <c r="AU3441" i="95"/>
  <c r="AU3377" i="95"/>
  <c r="AU3464" i="95"/>
  <c r="AU3400" i="95"/>
  <c r="AU3000" i="95"/>
  <c r="AU2936" i="95"/>
  <c r="AU3023" i="95"/>
  <c r="AU2959" i="95"/>
  <c r="AU2982" i="95"/>
  <c r="AU3001" i="95"/>
  <c r="AU2937" i="95"/>
  <c r="AU3028" i="95"/>
  <c r="AU2964" i="95"/>
  <c r="AU2987" i="95"/>
  <c r="AU2923" i="95"/>
  <c r="AU3010" i="95"/>
  <c r="AU2946" i="95"/>
  <c r="AU3029" i="95"/>
  <c r="AU2965" i="95"/>
  <c r="AU2992" i="95"/>
  <c r="AU2928" i="95"/>
  <c r="AU3015" i="95"/>
  <c r="AU2951" i="95"/>
  <c r="AU2974" i="95"/>
  <c r="AU2993" i="95"/>
  <c r="AU2929" i="95"/>
  <c r="AU3004" i="95"/>
  <c r="AU2940" i="95"/>
  <c r="AU3027" i="95"/>
  <c r="AU2963" i="95"/>
  <c r="AU2986" i="95"/>
  <c r="AU3005" i="95"/>
  <c r="AU1509" i="95"/>
  <c r="AU1445" i="95"/>
  <c r="AU1468" i="95"/>
  <c r="AU1487" i="95"/>
  <c r="AU1423" i="95"/>
  <c r="AU1510" i="95"/>
  <c r="AU1446" i="95"/>
  <c r="AU1473" i="95"/>
  <c r="AU1496" i="95"/>
  <c r="AU1432" i="95"/>
  <c r="AU1515" i="95"/>
  <c r="AU1451" i="95"/>
  <c r="AU1474" i="95"/>
  <c r="AU1501" i="95"/>
  <c r="AU1437" i="95"/>
  <c r="AU1460" i="95"/>
  <c r="AU1479" i="95"/>
  <c r="AU1415" i="95"/>
  <c r="AU1502" i="95"/>
  <c r="AU1438" i="95"/>
  <c r="AU1465" i="95"/>
  <c r="AU1488" i="95"/>
  <c r="AU1424" i="95"/>
  <c r="AU1507" i="95"/>
  <c r="AU1443" i="95"/>
  <c r="AU2536" i="95"/>
  <c r="AU2472" i="95"/>
  <c r="AU2555" i="95"/>
  <c r="AU2491" i="95"/>
  <c r="AU2574" i="95"/>
  <c r="AU2510" i="95"/>
  <c r="AU2529" i="95"/>
  <c r="AU2548" i="95"/>
  <c r="AU2484" i="95"/>
  <c r="AU2567" i="95"/>
  <c r="AU2503" i="95"/>
  <c r="AU2522" i="95"/>
  <c r="AU2541" i="95"/>
  <c r="AU2477" i="95"/>
  <c r="AU2576" i="95"/>
  <c r="AU2512" i="95"/>
  <c r="AU2531" i="95"/>
  <c r="AU2550" i="95"/>
  <c r="AU2486" i="95"/>
  <c r="AU2569" i="95"/>
  <c r="AU2505" i="95"/>
  <c r="AU2540" i="95"/>
  <c r="AU2476" i="95"/>
  <c r="AU2559" i="95"/>
  <c r="AU2495" i="95"/>
  <c r="AU2578" i="95"/>
  <c r="AU2514" i="95"/>
  <c r="AU2517" i="95"/>
  <c r="AU443" i="95"/>
  <c r="AU430" i="95"/>
  <c r="AU453" i="95"/>
  <c r="AU373" i="95"/>
  <c r="AU444" i="95"/>
  <c r="AU364" i="95"/>
  <c r="AU426" i="95"/>
  <c r="AU447" i="95"/>
  <c r="AU422" i="95"/>
  <c r="AU417" i="95"/>
  <c r="AU360" i="95"/>
  <c r="AU394" i="95"/>
  <c r="O58" i="90"/>
  <c r="O17" i="90"/>
  <c r="N17" i="90"/>
  <c r="P17" i="90"/>
  <c r="Q17" i="90"/>
  <c r="O14" i="90"/>
  <c r="Q14" i="90"/>
  <c r="P14" i="90"/>
  <c r="N14" i="90"/>
  <c r="O15" i="90"/>
  <c r="N15" i="90"/>
  <c r="P15" i="90"/>
  <c r="Q15" i="90"/>
  <c r="O16" i="90"/>
  <c r="Q16" i="90"/>
  <c r="P16" i="90"/>
  <c r="N16" i="90"/>
  <c r="P13" i="90"/>
  <c r="N13" i="90"/>
  <c r="Q13" i="90"/>
  <c r="O13" i="90"/>
  <c r="EG40" i="98" l="1"/>
  <c r="ED40" i="98"/>
  <c r="EG38" i="98"/>
  <c r="ED38" i="98"/>
  <c r="EG39" i="98"/>
  <c r="ED39" i="98"/>
  <c r="EG37" i="98"/>
  <c r="ED37" i="98"/>
  <c r="EG41" i="98"/>
  <c r="ED41" i="98"/>
  <c r="DE50" i="98"/>
  <c r="DV60" i="98"/>
  <c r="DE60" i="98"/>
  <c r="DV62" i="98"/>
  <c r="DE43" i="98"/>
  <c r="DV51" i="98"/>
  <c r="DE51" i="98"/>
  <c r="DV53" i="98"/>
  <c r="DE25" i="98"/>
  <c r="DV28" i="98"/>
  <c r="DE16" i="98"/>
  <c r="DV11" i="98"/>
  <c r="DE8" i="98"/>
  <c r="DM8" i="98" s="1"/>
  <c r="DV7" i="98"/>
  <c r="DE31" i="98"/>
  <c r="DV35" i="98"/>
  <c r="DE12" i="98"/>
  <c r="DV15" i="98"/>
  <c r="DE15" i="98"/>
  <c r="DV18" i="98"/>
  <c r="DE47" i="98"/>
  <c r="DV52" i="98"/>
  <c r="DE59" i="98"/>
  <c r="DV69" i="98"/>
  <c r="DE75" i="98"/>
  <c r="DV71" i="98"/>
  <c r="DE21" i="98"/>
  <c r="DV26" i="98"/>
  <c r="DE11" i="98"/>
  <c r="DV10" i="98"/>
  <c r="DE30" i="98"/>
  <c r="DV34" i="98"/>
  <c r="DE35" i="98"/>
  <c r="DV21" i="98"/>
  <c r="DE14" i="98"/>
  <c r="DV17" i="98"/>
  <c r="DE55" i="98"/>
  <c r="DV45" i="98"/>
  <c r="DE65" i="98"/>
  <c r="DV70" i="98"/>
  <c r="DE20" i="98"/>
  <c r="DV25" i="98"/>
  <c r="DE7" i="98"/>
  <c r="DV6" i="98"/>
  <c r="DE10" i="98"/>
  <c r="DV9" i="98"/>
  <c r="DE29" i="98"/>
  <c r="DV33" i="98"/>
  <c r="DE28" i="98"/>
  <c r="DV20" i="98"/>
  <c r="DE13" i="98"/>
  <c r="DV16" i="98"/>
  <c r="DE44" i="98"/>
  <c r="DV44" i="98"/>
  <c r="DE67" i="98"/>
  <c r="DV63" i="98"/>
  <c r="DE53" i="98"/>
  <c r="DV61" i="98"/>
  <c r="DE72" i="98"/>
  <c r="DV54" i="98"/>
  <c r="DE19" i="98"/>
  <c r="DV24" i="98"/>
  <c r="DE23" i="98"/>
  <c r="DV27" i="98"/>
  <c r="DE26" i="98"/>
  <c r="DV12" i="98"/>
  <c r="DE9" i="98"/>
  <c r="DV8" i="98"/>
  <c r="DE34" i="98"/>
  <c r="DV36" i="98"/>
  <c r="DE18" i="98"/>
  <c r="DV19" i="98"/>
  <c r="DE36" i="98"/>
  <c r="DV42" i="98"/>
  <c r="DE38" i="98"/>
  <c r="DV43" i="98"/>
  <c r="DE40" i="98"/>
  <c r="DE46" i="98"/>
  <c r="DM7" i="98"/>
  <c r="R42" i="81"/>
  <c r="S47" i="81" s="1"/>
  <c r="T47" i="81" s="1"/>
  <c r="EP38" i="98" l="1"/>
  <c r="EQ38" i="98"/>
  <c r="EM38" i="98"/>
  <c r="ES38" i="98"/>
  <c r="EN38" i="98"/>
  <c r="EG33" i="98"/>
  <c r="ED33" i="98"/>
  <c r="EG34" i="98"/>
  <c r="ED34" i="98"/>
  <c r="EG35" i="98"/>
  <c r="ED35" i="98"/>
  <c r="EG36" i="98"/>
  <c r="ED36" i="98"/>
  <c r="EQ37" i="98"/>
  <c r="EM37" i="98"/>
  <c r="ES37" i="98"/>
  <c r="EP37" i="98"/>
  <c r="EN37" i="98"/>
  <c r="EQ41" i="98"/>
  <c r="EP41" i="98"/>
  <c r="EM41" i="98"/>
  <c r="ES41" i="98"/>
  <c r="EN41" i="98"/>
  <c r="EN39" i="98"/>
  <c r="EM39" i="98"/>
  <c r="EP39" i="98"/>
  <c r="ES39" i="98"/>
  <c r="EQ39" i="98"/>
  <c r="EM40" i="98"/>
  <c r="ES40" i="98"/>
  <c r="EN40" i="98"/>
  <c r="EP40" i="98"/>
  <c r="EQ40" i="98"/>
  <c r="DM18" i="98"/>
  <c r="DM16" i="98"/>
  <c r="DM31" i="98"/>
  <c r="DM55" i="98"/>
  <c r="DM35" i="98"/>
  <c r="DM48" i="98"/>
  <c r="DM49" i="98"/>
  <c r="DM42" i="98"/>
  <c r="DM51" i="98"/>
  <c r="DM17" i="98"/>
  <c r="DM25" i="98"/>
  <c r="DM21" i="98"/>
  <c r="DM24" i="98"/>
  <c r="DM22" i="98"/>
  <c r="DM70" i="98"/>
  <c r="DM75" i="98"/>
  <c r="DM62" i="98"/>
  <c r="DM40" i="98"/>
  <c r="DM32" i="98"/>
  <c r="DM68" i="98"/>
  <c r="DM58" i="98"/>
  <c r="DM65" i="98"/>
  <c r="DM34" i="98"/>
  <c r="DM30" i="98"/>
  <c r="DM56" i="98"/>
  <c r="DM50" i="98"/>
  <c r="DM54" i="98"/>
  <c r="DM33" i="98"/>
  <c r="DM74" i="98"/>
  <c r="DM12" i="98"/>
  <c r="DM53" i="98"/>
  <c r="DM39" i="98"/>
  <c r="DM52" i="98"/>
  <c r="DM71" i="98"/>
  <c r="DM73" i="98"/>
  <c r="DM10" i="98"/>
  <c r="DM61" i="98"/>
  <c r="DM46" i="98"/>
  <c r="DM60" i="98"/>
  <c r="DM67" i="98"/>
  <c r="DM26" i="98"/>
  <c r="DM11" i="98"/>
  <c r="DM63" i="98"/>
  <c r="DM41" i="98"/>
  <c r="DM59" i="98"/>
  <c r="DM69" i="98"/>
  <c r="DM27" i="98"/>
  <c r="DM38" i="98"/>
  <c r="DM44" i="98"/>
  <c r="DM57" i="98"/>
  <c r="DM66" i="98"/>
  <c r="DM29" i="98"/>
  <c r="DM36" i="98"/>
  <c r="DM45" i="98"/>
  <c r="DM64" i="98"/>
  <c r="DM72" i="98"/>
  <c r="DM23" i="98"/>
  <c r="DM20" i="98"/>
  <c r="DM37" i="98"/>
  <c r="DM43" i="98"/>
  <c r="DM47" i="98"/>
  <c r="DM76" i="98"/>
  <c r="DM28" i="98"/>
  <c r="DM15" i="98"/>
  <c r="DM14" i="98"/>
  <c r="DM19" i="98"/>
  <c r="DM9" i="98"/>
  <c r="DM13" i="98"/>
  <c r="D7" i="84"/>
  <c r="E18" i="84"/>
  <c r="D18" i="84"/>
  <c r="BI144" i="83"/>
  <c r="BH359" i="83"/>
  <c r="BI469" i="83"/>
  <c r="BI435" i="83"/>
  <c r="BI493" i="83"/>
  <c r="BG413" i="83"/>
  <c r="BG451" i="83"/>
  <c r="BG473" i="83"/>
  <c r="BI433" i="83"/>
  <c r="BG487" i="83"/>
  <c r="BG419" i="83"/>
  <c r="BG455" i="83"/>
  <c r="BG502" i="83"/>
  <c r="BI446" i="83"/>
  <c r="BI414" i="83"/>
  <c r="BG450" i="83"/>
  <c r="BI499" i="83"/>
  <c r="BG501" i="83"/>
  <c r="BI117" i="83"/>
  <c r="BG112" i="83"/>
  <c r="BG148" i="83"/>
  <c r="BI139" i="83"/>
  <c r="BG137" i="83"/>
  <c r="BI128" i="83"/>
  <c r="BG120" i="83"/>
  <c r="BI160" i="83"/>
  <c r="BG222" i="83"/>
  <c r="BG276" i="83"/>
  <c r="BI359" i="83"/>
  <c r="BG161" i="83"/>
  <c r="BI249" i="83"/>
  <c r="BG323" i="83"/>
  <c r="BI171" i="83"/>
  <c r="BG232" i="83"/>
  <c r="BG286" i="83"/>
  <c r="BG363" i="83"/>
  <c r="BG172" i="83"/>
  <c r="BI268" i="83"/>
  <c r="BI334" i="83"/>
  <c r="BI399" i="83"/>
  <c r="BG188" i="83"/>
  <c r="BG242" i="83"/>
  <c r="BI309" i="83"/>
  <c r="BI390" i="83"/>
  <c r="BI192" i="83"/>
  <c r="BG295" i="83"/>
  <c r="BI348" i="83"/>
  <c r="BI379" i="83"/>
  <c r="BI206" i="83"/>
  <c r="BI260" i="83"/>
  <c r="BG342" i="83"/>
  <c r="BI370" i="83"/>
  <c r="BI229" i="83"/>
  <c r="BG314" i="83"/>
  <c r="BI364" i="83"/>
  <c r="BG207" i="83"/>
  <c r="BG261" i="83"/>
  <c r="BI164" i="83"/>
  <c r="BI261" i="83"/>
  <c r="BI332" i="83"/>
  <c r="BG160" i="83"/>
  <c r="BI253" i="83"/>
  <c r="BI329" i="83"/>
  <c r="BI398" i="83"/>
  <c r="BG398" i="83"/>
  <c r="BG280" i="83"/>
  <c r="BI239" i="83"/>
  <c r="BI203" i="83"/>
  <c r="BJ407" i="83"/>
  <c r="BJ469" i="83"/>
  <c r="BJ447" i="83"/>
  <c r="BJ467" i="83"/>
  <c r="BJ433" i="83"/>
  <c r="BJ496" i="83"/>
  <c r="BJ460" i="83"/>
  <c r="BJ482" i="83"/>
  <c r="BJ497" i="83"/>
  <c r="BJ141" i="83"/>
  <c r="BJ177" i="83"/>
  <c r="BJ213" i="83"/>
  <c r="BJ249" i="83"/>
  <c r="BJ285" i="83"/>
  <c r="BJ130" i="83"/>
  <c r="BJ166" i="83"/>
  <c r="BJ202" i="83"/>
  <c r="BJ238" i="83"/>
  <c r="BJ274" i="83"/>
  <c r="BG409" i="83"/>
  <c r="BG472" i="83"/>
  <c r="BI438" i="83"/>
  <c r="BG498" i="83"/>
  <c r="BG418" i="83"/>
  <c r="BG454" i="83"/>
  <c r="BI478" i="83"/>
  <c r="BI436" i="83"/>
  <c r="BI489" i="83"/>
  <c r="BG422" i="83"/>
  <c r="BG463" i="83"/>
  <c r="BG411" i="83"/>
  <c r="BI449" i="83"/>
  <c r="BI417" i="83"/>
  <c r="BG453" i="83"/>
  <c r="BI504" i="83"/>
  <c r="BI496" i="83"/>
  <c r="BI120" i="83"/>
  <c r="BG115" i="83"/>
  <c r="BG106" i="83"/>
  <c r="BI142" i="83"/>
  <c r="BG140" i="83"/>
  <c r="BI131" i="83"/>
  <c r="BG123" i="83"/>
  <c r="BI165" i="83"/>
  <c r="BG227" i="83"/>
  <c r="BG281" i="83"/>
  <c r="BI365" i="83"/>
  <c r="BG166" i="83"/>
  <c r="BI258" i="83"/>
  <c r="BI326" i="83"/>
  <c r="BG182" i="83"/>
  <c r="BI236" i="83"/>
  <c r="BG290" i="83"/>
  <c r="BG366" i="83"/>
  <c r="BG177" i="83"/>
  <c r="BI277" i="83"/>
  <c r="BG338" i="83"/>
  <c r="BI405" i="83"/>
  <c r="BG192" i="83"/>
  <c r="BG246" i="83"/>
  <c r="BG313" i="83"/>
  <c r="BI396" i="83"/>
  <c r="BI201" i="83"/>
  <c r="BG299" i="83"/>
  <c r="BG355" i="83"/>
  <c r="BI400" i="83"/>
  <c r="BG211" i="83"/>
  <c r="BG265" i="83"/>
  <c r="BI345" i="83"/>
  <c r="BI388" i="83"/>
  <c r="BI238" i="83"/>
  <c r="BI317" i="83"/>
  <c r="BI382" i="83"/>
  <c r="BG212" i="83"/>
  <c r="BG266" i="83"/>
  <c r="BI169" i="83"/>
  <c r="BI270" i="83"/>
  <c r="BG336" i="83"/>
  <c r="BG165" i="83"/>
  <c r="BI262" i="83"/>
  <c r="BG333" i="83"/>
  <c r="BI404" i="83"/>
  <c r="BI336" i="83"/>
  <c r="BG365" i="83"/>
  <c r="BG383" i="83"/>
  <c r="BG208" i="83"/>
  <c r="BJ414" i="83"/>
  <c r="BG407" i="83"/>
  <c r="BG483" i="83"/>
  <c r="BI441" i="83"/>
  <c r="BG408" i="83"/>
  <c r="BG421" i="83"/>
  <c r="BI459" i="83"/>
  <c r="BG484" i="83"/>
  <c r="BI439" i="83"/>
  <c r="BG416" i="83"/>
  <c r="BG425" i="83"/>
  <c r="BG471" i="83"/>
  <c r="BG414" i="83"/>
  <c r="BI452" i="83"/>
  <c r="BG420" i="83"/>
  <c r="BI458" i="83"/>
  <c r="BG417" i="83"/>
  <c r="BI501" i="83"/>
  <c r="BI123" i="83"/>
  <c r="BG118" i="83"/>
  <c r="BI109" i="83"/>
  <c r="BI145" i="83"/>
  <c r="BG143" i="83"/>
  <c r="BI134" i="83"/>
  <c r="BG126" i="83"/>
  <c r="BG176" i="83"/>
  <c r="BG231" i="83"/>
  <c r="BG285" i="83"/>
  <c r="BI371" i="83"/>
  <c r="BG171" i="83"/>
  <c r="BI267" i="83"/>
  <c r="BG330" i="83"/>
  <c r="BG187" i="83"/>
  <c r="BG241" i="83"/>
  <c r="BG298" i="83"/>
  <c r="BG369" i="83"/>
  <c r="BI182" i="83"/>
  <c r="BI286" i="83"/>
  <c r="BI344" i="83"/>
  <c r="BG325" i="83"/>
  <c r="BG197" i="83"/>
  <c r="BG251" i="83"/>
  <c r="BI327" i="83"/>
  <c r="BI402" i="83"/>
  <c r="BI210" i="83"/>
  <c r="BI302" i="83"/>
  <c r="BG361" i="83"/>
  <c r="BG158" i="83"/>
  <c r="BI215" i="83"/>
  <c r="BI269" i="83"/>
  <c r="BG352" i="83"/>
  <c r="BG153" i="83"/>
  <c r="BI247" i="83"/>
  <c r="BG321" i="83"/>
  <c r="BI153" i="83"/>
  <c r="BG216" i="83"/>
  <c r="BG270" i="83"/>
  <c r="BI174" i="83"/>
  <c r="BI279" i="83"/>
  <c r="BG343" i="83"/>
  <c r="BI170" i="83"/>
  <c r="BI271" i="83"/>
  <c r="BI343" i="83"/>
  <c r="BI350" i="83"/>
  <c r="BI346" i="83"/>
  <c r="BG374" i="83"/>
  <c r="BG190" i="83"/>
  <c r="BG262" i="83"/>
  <c r="BJ412" i="83"/>
  <c r="BJ500" i="83"/>
  <c r="BJ453" i="83"/>
  <c r="BJ486" i="83"/>
  <c r="BJ439" i="83"/>
  <c r="BJ457" i="83"/>
  <c r="BJ479" i="83"/>
  <c r="BJ455" i="83"/>
  <c r="BJ111" i="83"/>
  <c r="BJ147" i="83"/>
  <c r="BJ183" i="83"/>
  <c r="BJ219" i="83"/>
  <c r="BJ255" i="83"/>
  <c r="BJ291" i="83"/>
  <c r="BJ136" i="83"/>
  <c r="BJ172" i="83"/>
  <c r="BJ208" i="83"/>
  <c r="BJ244" i="83"/>
  <c r="BJ280" i="83"/>
  <c r="BI407" i="83"/>
  <c r="BI488" i="83"/>
  <c r="BI444" i="83"/>
  <c r="BI412" i="83"/>
  <c r="BG424" i="83"/>
  <c r="BG462" i="83"/>
  <c r="BI491" i="83"/>
  <c r="BI442" i="83"/>
  <c r="BI457" i="83"/>
  <c r="BG428" i="83"/>
  <c r="BI476" i="83"/>
  <c r="BI419" i="83"/>
  <c r="BI455" i="83"/>
  <c r="BG423" i="83"/>
  <c r="BI466" i="83"/>
  <c r="BG495" i="83"/>
  <c r="BG497" i="83"/>
  <c r="BI126" i="83"/>
  <c r="BG121" i="83"/>
  <c r="BI112" i="83"/>
  <c r="BG110" i="83"/>
  <c r="BG146" i="83"/>
  <c r="BI137" i="83"/>
  <c r="BG129" i="83"/>
  <c r="BG181" i="83"/>
  <c r="BG236" i="83"/>
  <c r="BI289" i="83"/>
  <c r="BI377" i="83"/>
  <c r="BI176" i="83"/>
  <c r="BI276" i="83"/>
  <c r="BI337" i="83"/>
  <c r="BI191" i="83"/>
  <c r="BI245" i="83"/>
  <c r="BI312" i="83"/>
  <c r="BG372" i="83"/>
  <c r="BI187" i="83"/>
  <c r="BG294" i="83"/>
  <c r="BG351" i="83"/>
  <c r="BI358" i="83"/>
  <c r="BG201" i="83"/>
  <c r="BG255" i="83"/>
  <c r="BG331" i="83"/>
  <c r="BI352" i="83"/>
  <c r="BI219" i="83"/>
  <c r="BG306" i="83"/>
  <c r="BG367" i="83"/>
  <c r="BG163" i="83"/>
  <c r="BG220" i="83"/>
  <c r="BG274" i="83"/>
  <c r="BG358" i="83"/>
  <c r="BI158" i="83"/>
  <c r="BI256" i="83"/>
  <c r="BI328" i="83"/>
  <c r="BG164" i="83"/>
  <c r="BG221" i="83"/>
  <c r="BG275" i="83"/>
  <c r="BG185" i="83"/>
  <c r="BG288" i="83"/>
  <c r="BI349" i="83"/>
  <c r="BI175" i="83"/>
  <c r="BI280" i="83"/>
  <c r="BG350" i="83"/>
  <c r="BG387" i="83"/>
  <c r="BI221" i="83"/>
  <c r="BG304" i="83"/>
  <c r="BG244" i="83"/>
  <c r="BG353" i="83"/>
  <c r="BJ417" i="83"/>
  <c r="BJ420" i="83"/>
  <c r="BJ480" i="83"/>
  <c r="BJ498" i="83"/>
  <c r="BJ442" i="83"/>
  <c r="BJ465" i="83"/>
  <c r="BJ440" i="83"/>
  <c r="BJ422" i="83"/>
  <c r="BJ114" i="83"/>
  <c r="BJ150" i="83"/>
  <c r="BJ186" i="83"/>
  <c r="BJ222" i="83"/>
  <c r="BJ258" i="83"/>
  <c r="BJ294" i="83"/>
  <c r="BJ139" i="83"/>
  <c r="BJ175" i="83"/>
  <c r="BJ211" i="83"/>
  <c r="BJ247" i="83"/>
  <c r="BJ283" i="83"/>
  <c r="BG410" i="83"/>
  <c r="BI500" i="83"/>
  <c r="BI447" i="83"/>
  <c r="BI415" i="83"/>
  <c r="BG427" i="83"/>
  <c r="BI467" i="83"/>
  <c r="BG494" i="83"/>
  <c r="BI445" i="83"/>
  <c r="BG460" i="83"/>
  <c r="BG431" i="83"/>
  <c r="BI487" i="83"/>
  <c r="BI422" i="83"/>
  <c r="BG458" i="83"/>
  <c r="BG426" i="83"/>
  <c r="BI474" i="83"/>
  <c r="BG505" i="83"/>
  <c r="BG469" i="83"/>
  <c r="BI129" i="83"/>
  <c r="BG124" i="83"/>
  <c r="BI115" i="83"/>
  <c r="BG113" i="83"/>
  <c r="BG149" i="83"/>
  <c r="BI140" i="83"/>
  <c r="BG132" i="83"/>
  <c r="BG186" i="83"/>
  <c r="BG240" i="83"/>
  <c r="BG297" i="83"/>
  <c r="BI383" i="83"/>
  <c r="BI181" i="83"/>
  <c r="BI285" i="83"/>
  <c r="BG344" i="83"/>
  <c r="BG196" i="83"/>
  <c r="BG250" i="83"/>
  <c r="BG316" i="83"/>
  <c r="BG375" i="83"/>
  <c r="BI196" i="83"/>
  <c r="BI298" i="83"/>
  <c r="BG348" i="83"/>
  <c r="BI373" i="83"/>
  <c r="BG206" i="83"/>
  <c r="BG260" i="83"/>
  <c r="BI341" i="83"/>
  <c r="BI367" i="83"/>
  <c r="BI228" i="83"/>
  <c r="BI313" i="83"/>
  <c r="BG373" i="83"/>
  <c r="BG168" i="83"/>
  <c r="BI224" i="83"/>
  <c r="BI278" i="83"/>
  <c r="BG364" i="83"/>
  <c r="BI163" i="83"/>
  <c r="BI265" i="83"/>
  <c r="BG332" i="83"/>
  <c r="BG169" i="83"/>
  <c r="BG225" i="83"/>
  <c r="BG279" i="83"/>
  <c r="BI189" i="83"/>
  <c r="BI292" i="83"/>
  <c r="BI148" i="83"/>
  <c r="BI180" i="83"/>
  <c r="BG289" i="83"/>
  <c r="BG347" i="83"/>
  <c r="BG399" i="83"/>
  <c r="BI275" i="83"/>
  <c r="BI230" i="83"/>
  <c r="BI296" i="83"/>
  <c r="BG389" i="83"/>
  <c r="BJ458" i="83"/>
  <c r="BJ423" i="83"/>
  <c r="BJ493" i="83"/>
  <c r="BJ478" i="83"/>
  <c r="BJ445" i="83"/>
  <c r="BJ473" i="83"/>
  <c r="BJ492" i="83"/>
  <c r="BJ485" i="83"/>
  <c r="BJ117" i="83"/>
  <c r="BJ153" i="83"/>
  <c r="BJ189" i="83"/>
  <c r="BJ225" i="83"/>
  <c r="BJ261" i="83"/>
  <c r="BJ297" i="83"/>
  <c r="BJ142" i="83"/>
  <c r="BJ178" i="83"/>
  <c r="BG406" i="83"/>
  <c r="BG503" i="83"/>
  <c r="BI450" i="83"/>
  <c r="BI456" i="83"/>
  <c r="BG430" i="83"/>
  <c r="BG470" i="83"/>
  <c r="BI409" i="83"/>
  <c r="BI448" i="83"/>
  <c r="BI465" i="83"/>
  <c r="BG434" i="83"/>
  <c r="BG492" i="83"/>
  <c r="BI425" i="83"/>
  <c r="BI463" i="83"/>
  <c r="BG429" i="83"/>
  <c r="BI477" i="83"/>
  <c r="BI485" i="83"/>
  <c r="BI490" i="83"/>
  <c r="BI132" i="83"/>
  <c r="BG127" i="83"/>
  <c r="BI118" i="83"/>
  <c r="BG116" i="83"/>
  <c r="BG107" i="83"/>
  <c r="BI143" i="83"/>
  <c r="BG135" i="83"/>
  <c r="BG191" i="83"/>
  <c r="BG245" i="83"/>
  <c r="BG301" i="83"/>
  <c r="BI389" i="83"/>
  <c r="BI186" i="83"/>
  <c r="BI293" i="83"/>
  <c r="BG384" i="83"/>
  <c r="BI200" i="83"/>
  <c r="BI254" i="83"/>
  <c r="BI330" i="83"/>
  <c r="BG378" i="83"/>
  <c r="BI205" i="83"/>
  <c r="BG302" i="83"/>
  <c r="BI357" i="83"/>
  <c r="BI394" i="83"/>
  <c r="BG210" i="83"/>
  <c r="BG264" i="83"/>
  <c r="BI351" i="83"/>
  <c r="BI385" i="83"/>
  <c r="BI237" i="83"/>
  <c r="BG317" i="83"/>
  <c r="BG379" i="83"/>
  <c r="BI173" i="83"/>
  <c r="BG229" i="83"/>
  <c r="BG283" i="83"/>
  <c r="BG370" i="83"/>
  <c r="BI168" i="83"/>
  <c r="BI274" i="83"/>
  <c r="BI335" i="83"/>
  <c r="BG174" i="83"/>
  <c r="BG230" i="83"/>
  <c r="BG284" i="83"/>
  <c r="BI198" i="83"/>
  <c r="BG300" i="83"/>
  <c r="BI154" i="83"/>
  <c r="BI190" i="83"/>
  <c r="BG293" i="83"/>
  <c r="BI356" i="83"/>
  <c r="BI266" i="83"/>
  <c r="BG322" i="83"/>
  <c r="BI284" i="83"/>
  <c r="BG340" i="83"/>
  <c r="BI212" i="83"/>
  <c r="BJ466" i="83"/>
  <c r="BJ426" i="83"/>
  <c r="BJ415" i="83"/>
  <c r="BJ491" i="83"/>
  <c r="BJ448" i="83"/>
  <c r="BJ484" i="83"/>
  <c r="BJ502" i="83"/>
  <c r="BJ425" i="83"/>
  <c r="BJ120" i="83"/>
  <c r="BJ156" i="83"/>
  <c r="BJ192" i="83"/>
  <c r="BJ228" i="83"/>
  <c r="BJ264" i="83"/>
  <c r="BJ109" i="83"/>
  <c r="BJ145" i="83"/>
  <c r="BJ181" i="83"/>
  <c r="BJ217" i="83"/>
  <c r="BJ253" i="83"/>
  <c r="BI408" i="83"/>
  <c r="BG412" i="83"/>
  <c r="BI453" i="83"/>
  <c r="BI464" i="83"/>
  <c r="BG433" i="83"/>
  <c r="BI475" i="83"/>
  <c r="BI413" i="83"/>
  <c r="BI451" i="83"/>
  <c r="BG468" i="83"/>
  <c r="BG437" i="83"/>
  <c r="BI416" i="83"/>
  <c r="BI428" i="83"/>
  <c r="BG466" i="83"/>
  <c r="BG432" i="83"/>
  <c r="BG480" i="83"/>
  <c r="BG500" i="83"/>
  <c r="BI497" i="83"/>
  <c r="BI135" i="83"/>
  <c r="BG130" i="83"/>
  <c r="BI121" i="83"/>
  <c r="BG119" i="83"/>
  <c r="BI110" i="83"/>
  <c r="BI146" i="83"/>
  <c r="BG138" i="83"/>
  <c r="BG195" i="83"/>
  <c r="BG249" i="83"/>
  <c r="BI315" i="83"/>
  <c r="BI395" i="83"/>
  <c r="BI195" i="83"/>
  <c r="BI297" i="83"/>
  <c r="BG396" i="83"/>
  <c r="BG205" i="83"/>
  <c r="BG259" i="83"/>
  <c r="BG334" i="83"/>
  <c r="BG381" i="83"/>
  <c r="BI214" i="83"/>
  <c r="BI305" i="83"/>
  <c r="BI363" i="83"/>
  <c r="BG152" i="83"/>
  <c r="BG215" i="83"/>
  <c r="BG269" i="83"/>
  <c r="BI354" i="83"/>
  <c r="BI152" i="83"/>
  <c r="BI246" i="83"/>
  <c r="BI320" i="83"/>
  <c r="BG385" i="83"/>
  <c r="BI178" i="83"/>
  <c r="BI233" i="83"/>
  <c r="BG291" i="83"/>
  <c r="BG376" i="83"/>
  <c r="BG179" i="83"/>
  <c r="BI283" i="83"/>
  <c r="BG339" i="83"/>
  <c r="BI179" i="83"/>
  <c r="BG234" i="83"/>
  <c r="BG292" i="83"/>
  <c r="BI207" i="83"/>
  <c r="BI307" i="83"/>
  <c r="BI159" i="83"/>
  <c r="BI199" i="83"/>
  <c r="BI304" i="83"/>
  <c r="BI362" i="83"/>
  <c r="BG392" i="83"/>
  <c r="BG362" i="83"/>
  <c r="BG368" i="83"/>
  <c r="BG386" i="83"/>
  <c r="BG356" i="83"/>
  <c r="BI406" i="83"/>
  <c r="BI420" i="83"/>
  <c r="BG459" i="83"/>
  <c r="BI472" i="83"/>
  <c r="BG436" i="83"/>
  <c r="BG481" i="83"/>
  <c r="BI418" i="83"/>
  <c r="BI454" i="83"/>
  <c r="BI473" i="83"/>
  <c r="BG440" i="83"/>
  <c r="BI460" i="83"/>
  <c r="BI431" i="83"/>
  <c r="BI471" i="83"/>
  <c r="BG435" i="83"/>
  <c r="BG493" i="83"/>
  <c r="BI495" i="83"/>
  <c r="BI492" i="83"/>
  <c r="BI138" i="83"/>
  <c r="BG133" i="83"/>
  <c r="BI124" i="83"/>
  <c r="BG122" i="83"/>
  <c r="BI113" i="83"/>
  <c r="BI149" i="83"/>
  <c r="BG141" i="83"/>
  <c r="BG200" i="83"/>
  <c r="BG254" i="83"/>
  <c r="BG319" i="83"/>
  <c r="BI401" i="83"/>
  <c r="BI204" i="83"/>
  <c r="BI301" i="83"/>
  <c r="BI391" i="83"/>
  <c r="BI209" i="83"/>
  <c r="BI263" i="83"/>
  <c r="BG341" i="83"/>
  <c r="BG393" i="83"/>
  <c r="BI223" i="83"/>
  <c r="BG309" i="83"/>
  <c r="BI369" i="83"/>
  <c r="BG157" i="83"/>
  <c r="BG219" i="83"/>
  <c r="BG273" i="83"/>
  <c r="BI360" i="83"/>
  <c r="BI157" i="83"/>
  <c r="BI255" i="83"/>
  <c r="BG324" i="83"/>
  <c r="BG391" i="83"/>
  <c r="BI183" i="83"/>
  <c r="BG238" i="83"/>
  <c r="BI295" i="83"/>
  <c r="BG382" i="83"/>
  <c r="BG184" i="83"/>
  <c r="BI287" i="83"/>
  <c r="BI342" i="83"/>
  <c r="BI184" i="83"/>
  <c r="BG239" i="83"/>
  <c r="BG307" i="83"/>
  <c r="BI216" i="83"/>
  <c r="BG311" i="83"/>
  <c r="BG170" i="83"/>
  <c r="BI208" i="83"/>
  <c r="BG308" i="83"/>
  <c r="BI368" i="83"/>
  <c r="BG217" i="83"/>
  <c r="BI397" i="83"/>
  <c r="BG401" i="83"/>
  <c r="BI194" i="83"/>
  <c r="BI106" i="83"/>
  <c r="BJ477" i="83"/>
  <c r="BJ432" i="83"/>
  <c r="BJ464" i="83"/>
  <c r="BJ418" i="83"/>
  <c r="BJ454" i="83"/>
  <c r="BJ476" i="83"/>
  <c r="BJ503" i="83"/>
  <c r="BJ463" i="83"/>
  <c r="BJ126" i="83"/>
  <c r="BJ162" i="83"/>
  <c r="BJ198" i="83"/>
  <c r="BJ234" i="83"/>
  <c r="BJ270" i="83"/>
  <c r="BJ115" i="83"/>
  <c r="BJ151" i="83"/>
  <c r="BJ187" i="83"/>
  <c r="BJ223" i="83"/>
  <c r="BJ259" i="83"/>
  <c r="BG415" i="83"/>
  <c r="BI423" i="83"/>
  <c r="BG467" i="83"/>
  <c r="BG478" i="83"/>
  <c r="BG439" i="83"/>
  <c r="BI486" i="83"/>
  <c r="BI421" i="83"/>
  <c r="BI462" i="83"/>
  <c r="BG479" i="83"/>
  <c r="BG443" i="83"/>
  <c r="BI468" i="83"/>
  <c r="BI434" i="83"/>
  <c r="BG474" i="83"/>
  <c r="BG438" i="83"/>
  <c r="BI498" i="83"/>
  <c r="BI505" i="83"/>
  <c r="BI502" i="83"/>
  <c r="BI141" i="83"/>
  <c r="BG136" i="83"/>
  <c r="BI127" i="83"/>
  <c r="BG125" i="83"/>
  <c r="BI116" i="83"/>
  <c r="BG108" i="83"/>
  <c r="BG144" i="83"/>
  <c r="BG204" i="83"/>
  <c r="BG258" i="83"/>
  <c r="BI333" i="83"/>
  <c r="BG390" i="83"/>
  <c r="BI213" i="83"/>
  <c r="BG305" i="83"/>
  <c r="BG151" i="83"/>
  <c r="BG214" i="83"/>
  <c r="BG268" i="83"/>
  <c r="BI347" i="83"/>
  <c r="BG405" i="83"/>
  <c r="BI232" i="83"/>
  <c r="BI316" i="83"/>
  <c r="BI375" i="83"/>
  <c r="BG162" i="83"/>
  <c r="BG224" i="83"/>
  <c r="BG278" i="83"/>
  <c r="BI366" i="83"/>
  <c r="BI162" i="83"/>
  <c r="BI264" i="83"/>
  <c r="BI331" i="83"/>
  <c r="BG397" i="83"/>
  <c r="BI188" i="83"/>
  <c r="BI242" i="83"/>
  <c r="BI306" i="83"/>
  <c r="BG388" i="83"/>
  <c r="BI193" i="83"/>
  <c r="BI291" i="83"/>
  <c r="BG349" i="83"/>
  <c r="BG189" i="83"/>
  <c r="BG243" i="83"/>
  <c r="BG346" i="83"/>
  <c r="BI225" i="83"/>
  <c r="BI314" i="83"/>
  <c r="BG175" i="83"/>
  <c r="BI217" i="83"/>
  <c r="BI311" i="83"/>
  <c r="BI374" i="83"/>
  <c r="BG271" i="83"/>
  <c r="BG377" i="83"/>
  <c r="BG235" i="83"/>
  <c r="BI248" i="83"/>
  <c r="BI107" i="83"/>
  <c r="BJ490" i="83"/>
  <c r="BJ435" i="83"/>
  <c r="BJ472" i="83"/>
  <c r="BJ421" i="83"/>
  <c r="BJ462" i="83"/>
  <c r="BJ487" i="83"/>
  <c r="BJ446" i="83"/>
  <c r="BJ431" i="83"/>
  <c r="BJ129" i="83"/>
  <c r="BJ165" i="83"/>
  <c r="BJ201" i="83"/>
  <c r="BJ237" i="83"/>
  <c r="BJ273" i="83"/>
  <c r="BJ118" i="83"/>
  <c r="BG464" i="83"/>
  <c r="BI432" i="83"/>
  <c r="BG486" i="83"/>
  <c r="BI503" i="83"/>
  <c r="BG448" i="83"/>
  <c r="BG465" i="83"/>
  <c r="BI430" i="83"/>
  <c r="BI481" i="83"/>
  <c r="BI410" i="83"/>
  <c r="BG452" i="83"/>
  <c r="BG485" i="83"/>
  <c r="BI443" i="83"/>
  <c r="BI411" i="83"/>
  <c r="BG447" i="83"/>
  <c r="BI482" i="83"/>
  <c r="BG496" i="83"/>
  <c r="BI114" i="83"/>
  <c r="BG109" i="83"/>
  <c r="BG145" i="83"/>
  <c r="BI136" i="83"/>
  <c r="BG134" i="83"/>
  <c r="BI125" i="83"/>
  <c r="BG117" i="83"/>
  <c r="BI155" i="83"/>
  <c r="BG218" i="83"/>
  <c r="BG272" i="83"/>
  <c r="BI353" i="83"/>
  <c r="BI150" i="83"/>
  <c r="BI240" i="83"/>
  <c r="BI319" i="83"/>
  <c r="BI166" i="83"/>
  <c r="BI227" i="83"/>
  <c r="BI281" i="83"/>
  <c r="BG360" i="83"/>
  <c r="BG167" i="83"/>
  <c r="BI259" i="83"/>
  <c r="BG327" i="83"/>
  <c r="BI393" i="83"/>
  <c r="BI177" i="83"/>
  <c r="BG237" i="83"/>
  <c r="BI294" i="83"/>
  <c r="BI384" i="83"/>
  <c r="BG183" i="83"/>
  <c r="BG287" i="83"/>
  <c r="BG345" i="83"/>
  <c r="BI361" i="83"/>
  <c r="BG202" i="83"/>
  <c r="BG256" i="83"/>
  <c r="BG328" i="83"/>
  <c r="BI355" i="83"/>
  <c r="BI220" i="83"/>
  <c r="BI310" i="83"/>
  <c r="BI339" i="83"/>
  <c r="BG203" i="83"/>
  <c r="BG257" i="83"/>
  <c r="BG159" i="83"/>
  <c r="BI252" i="83"/>
  <c r="BG329" i="83"/>
  <c r="BG155" i="83"/>
  <c r="BI244" i="83"/>
  <c r="BG326" i="83"/>
  <c r="BI392" i="83"/>
  <c r="BG395" i="83"/>
  <c r="BG226" i="83"/>
  <c r="BG404" i="83"/>
  <c r="BG199" i="83"/>
  <c r="BJ409" i="83"/>
  <c r="BJ461" i="83"/>
  <c r="BJ444" i="83"/>
  <c r="BJ459" i="83"/>
  <c r="BJ430" i="83"/>
  <c r="BJ489" i="83"/>
  <c r="BJ416" i="83"/>
  <c r="BJ452" i="83"/>
  <c r="BJ471" i="83"/>
  <c r="BJ138" i="83"/>
  <c r="BJ174" i="83"/>
  <c r="BJ210" i="83"/>
  <c r="BJ246" i="83"/>
  <c r="BJ282" i="83"/>
  <c r="BJ127" i="83"/>
  <c r="BJ163" i="83"/>
  <c r="BJ199" i="83"/>
  <c r="BJ235" i="83"/>
  <c r="BJ271" i="83"/>
  <c r="BH401" i="83"/>
  <c r="BH316" i="83"/>
  <c r="BH129" i="83"/>
  <c r="BH239" i="83"/>
  <c r="BH241" i="83"/>
  <c r="BH492" i="83"/>
  <c r="BH352" i="83"/>
  <c r="BH166" i="83"/>
  <c r="BH484" i="83"/>
  <c r="BH390" i="83"/>
  <c r="BH336" i="83"/>
  <c r="BH478" i="83"/>
  <c r="BH232" i="83"/>
  <c r="BH455" i="83"/>
  <c r="BH317" i="83"/>
  <c r="BH157" i="83"/>
  <c r="BH457" i="83"/>
  <c r="BH381" i="83"/>
  <c r="BH327" i="83"/>
  <c r="BH486" i="83"/>
  <c r="BH191" i="83"/>
  <c r="BH252" i="83"/>
  <c r="BH410" i="83"/>
  <c r="BH167" i="83"/>
  <c r="BH213" i="83"/>
  <c r="BH212" i="83"/>
  <c r="BH128" i="83"/>
  <c r="BH174" i="83"/>
  <c r="BH405" i="83"/>
  <c r="BH351" i="83"/>
  <c r="BH424" i="83"/>
  <c r="BH366" i="83"/>
  <c r="BH312" i="83"/>
  <c r="BH483" i="83"/>
  <c r="BJ374" i="83"/>
  <c r="BJ239" i="83"/>
  <c r="BJ400" i="83"/>
  <c r="BJ364" i="83"/>
  <c r="BJ158" i="83"/>
  <c r="BJ251" i="83"/>
  <c r="BJ338" i="83"/>
  <c r="BJ393" i="83"/>
  <c r="BJ357" i="83"/>
  <c r="BJ334" i="83"/>
  <c r="BJ272" i="83"/>
  <c r="BJ350" i="83"/>
  <c r="BJ368" i="83"/>
  <c r="BJ380" i="83"/>
  <c r="BJ277" i="83"/>
  <c r="BJ205" i="83"/>
  <c r="BJ121" i="83"/>
  <c r="BJ204" i="83"/>
  <c r="BJ434" i="83"/>
  <c r="BJ470" i="83"/>
  <c r="BJ438" i="83"/>
  <c r="BI257" i="83"/>
  <c r="BI325" i="83"/>
  <c r="BG303" i="83"/>
  <c r="BI321" i="83"/>
  <c r="BG233" i="83"/>
  <c r="BG357" i="83"/>
  <c r="BI403" i="83"/>
  <c r="BI122" i="83"/>
  <c r="BG488" i="83"/>
  <c r="BG449" i="83"/>
  <c r="BG491" i="83"/>
  <c r="BH365" i="83"/>
  <c r="BH280" i="83"/>
  <c r="BH500" i="83"/>
  <c r="BH391" i="83"/>
  <c r="BH205" i="83"/>
  <c r="BH428" i="83"/>
  <c r="BH224" i="83"/>
  <c r="BH130" i="83"/>
  <c r="BH448" i="83"/>
  <c r="BH354" i="83"/>
  <c r="BH300" i="83"/>
  <c r="BH415" i="83"/>
  <c r="BH196" i="83"/>
  <c r="BH419" i="83"/>
  <c r="BK420" i="83" s="1"/>
  <c r="BL420" i="83" s="1"/>
  <c r="BH197" i="83"/>
  <c r="BH121" i="83"/>
  <c r="BH439" i="83"/>
  <c r="BK440" i="83" s="1"/>
  <c r="BL440" i="83" s="1"/>
  <c r="BH344" i="83"/>
  <c r="BH291" i="83"/>
  <c r="BH453" i="83"/>
  <c r="BH170" i="83"/>
  <c r="BH216" i="83"/>
  <c r="BH382" i="83"/>
  <c r="BH131" i="83"/>
  <c r="BH177" i="83"/>
  <c r="BH343" i="83"/>
  <c r="BH325" i="83"/>
  <c r="BH138" i="83"/>
  <c r="BH369" i="83"/>
  <c r="BH315" i="83"/>
  <c r="BH503" i="83"/>
  <c r="BH263" i="83"/>
  <c r="BH276" i="83"/>
  <c r="BH438" i="83"/>
  <c r="BJ343" i="83"/>
  <c r="BJ230" i="83"/>
  <c r="BJ397" i="83"/>
  <c r="BJ361" i="83"/>
  <c r="BJ143" i="83"/>
  <c r="BJ242" i="83"/>
  <c r="BJ331" i="83"/>
  <c r="BJ390" i="83"/>
  <c r="BJ354" i="83"/>
  <c r="BJ323" i="83"/>
  <c r="BJ263" i="83"/>
  <c r="BJ337" i="83"/>
  <c r="BJ362" i="83"/>
  <c r="BJ371" i="83"/>
  <c r="BJ268" i="83"/>
  <c r="BJ196" i="83"/>
  <c r="BJ112" i="83"/>
  <c r="BJ195" i="83"/>
  <c r="BJ428" i="83"/>
  <c r="BJ451" i="83"/>
  <c r="BJ429" i="83"/>
  <c r="BG253" i="83"/>
  <c r="BK253" i="83" s="1"/>
  <c r="BL253" i="83" s="1"/>
  <c r="BG318" i="83"/>
  <c r="BK318" i="83" s="1"/>
  <c r="BL318" i="83" s="1"/>
  <c r="BI299" i="83"/>
  <c r="BG403" i="83"/>
  <c r="BG228" i="83"/>
  <c r="BG354" i="83"/>
  <c r="BG402" i="83"/>
  <c r="BI119" i="83"/>
  <c r="BG461" i="83"/>
  <c r="BG446" i="83"/>
  <c r="BI483" i="83"/>
  <c r="BH465" i="83"/>
  <c r="BH384" i="83"/>
  <c r="BH330" i="83"/>
  <c r="BH498" i="83"/>
  <c r="BH200" i="83"/>
  <c r="BH255" i="83"/>
  <c r="BH406" i="83"/>
  <c r="BH134" i="83"/>
  <c r="BH180" i="83"/>
  <c r="BH311" i="83"/>
  <c r="BH328" i="83"/>
  <c r="BH141" i="83"/>
  <c r="BH374" i="83"/>
  <c r="BH289" i="83"/>
  <c r="BH490" i="83"/>
  <c r="BH272" i="83"/>
  <c r="BH279" i="83"/>
  <c r="BH441" i="83"/>
  <c r="BH308" i="83"/>
  <c r="BH240" i="83"/>
  <c r="BH409" i="83"/>
  <c r="BJ346" i="83"/>
  <c r="BJ221" i="83"/>
  <c r="BJ394" i="83"/>
  <c r="BJ358" i="83"/>
  <c r="BJ107" i="83"/>
  <c r="BJ233" i="83"/>
  <c r="BJ320" i="83"/>
  <c r="BJ387" i="83"/>
  <c r="BJ351" i="83"/>
  <c r="BJ316" i="83"/>
  <c r="BJ254" i="83"/>
  <c r="BJ326" i="83"/>
  <c r="BJ356" i="83"/>
  <c r="BJ365" i="83"/>
  <c r="BJ265" i="83"/>
  <c r="BJ193" i="83"/>
  <c r="BJ288" i="83"/>
  <c r="BJ180" i="83"/>
  <c r="BJ419" i="83"/>
  <c r="BJ436" i="83"/>
  <c r="BJ488" i="83"/>
  <c r="BG359" i="83"/>
  <c r="BI243" i="83"/>
  <c r="BI211" i="83"/>
  <c r="BI338" i="83"/>
  <c r="BI172" i="83"/>
  <c r="BG277" i="83"/>
  <c r="BI340" i="83"/>
  <c r="BG131" i="83"/>
  <c r="BK131" i="83" s="1"/>
  <c r="BL131" i="83" s="1"/>
  <c r="BG504" i="83"/>
  <c r="BI494" i="83"/>
  <c r="BI480" i="83"/>
  <c r="BH206" i="83"/>
  <c r="BH124" i="83"/>
  <c r="BH442" i="83"/>
  <c r="BH290" i="83"/>
  <c r="BH294" i="83"/>
  <c r="BH480" i="83"/>
  <c r="BH173" i="83"/>
  <c r="BH219" i="83"/>
  <c r="BH389" i="83"/>
  <c r="BH331" i="83"/>
  <c r="BH144" i="83"/>
  <c r="BH377" i="83"/>
  <c r="BH292" i="83"/>
  <c r="BH502" i="83"/>
  <c r="BH275" i="83"/>
  <c r="BH253" i="83"/>
  <c r="BH461" i="83"/>
  <c r="BK462" i="83" s="1"/>
  <c r="BL462" i="83" s="1"/>
  <c r="BH326" i="83"/>
  <c r="BH243" i="83"/>
  <c r="BH407" i="83"/>
  <c r="BK408" i="83" s="1"/>
  <c r="BL408" i="83" s="1"/>
  <c r="BH158" i="83"/>
  <c r="BH204" i="83"/>
  <c r="BJ314" i="83"/>
  <c r="BJ336" i="83"/>
  <c r="BJ212" i="83"/>
  <c r="BJ391" i="83"/>
  <c r="BJ355" i="83"/>
  <c r="BJ328" i="83"/>
  <c r="BJ224" i="83"/>
  <c r="BJ313" i="83"/>
  <c r="BJ384" i="83"/>
  <c r="BJ341" i="83"/>
  <c r="BJ305" i="83"/>
  <c r="BJ245" i="83"/>
  <c r="BJ319" i="83"/>
  <c r="BJ340" i="83"/>
  <c r="BJ359" i="83"/>
  <c r="BJ262" i="83"/>
  <c r="BJ190" i="83"/>
  <c r="BJ279" i="83"/>
  <c r="BJ171" i="83"/>
  <c r="BJ494" i="83"/>
  <c r="BJ427" i="83"/>
  <c r="BJ505" i="83"/>
  <c r="BI318" i="83"/>
  <c r="BI234" i="83"/>
  <c r="BI202" i="83"/>
  <c r="BG335" i="83"/>
  <c r="BI167" i="83"/>
  <c r="BI272" i="83"/>
  <c r="BG337" i="83"/>
  <c r="BG128" i="83"/>
  <c r="BG499" i="83"/>
  <c r="BI484" i="83"/>
  <c r="BG475" i="83"/>
  <c r="BH413" i="83"/>
  <c r="BH236" i="83"/>
  <c r="BH267" i="83"/>
  <c r="BH429" i="83"/>
  <c r="BK430" i="83" s="1"/>
  <c r="BL430" i="83" s="1"/>
  <c r="BH146" i="83"/>
  <c r="BH192" i="83"/>
  <c r="BH387" i="83"/>
  <c r="BH333" i="83"/>
  <c r="BH408" i="83"/>
  <c r="BH209" i="83"/>
  <c r="BH258" i="83"/>
  <c r="BH420" i="83"/>
  <c r="BH137" i="83"/>
  <c r="BH183" i="83"/>
  <c r="BH380" i="83"/>
  <c r="BH295" i="83"/>
  <c r="BH108" i="83"/>
  <c r="BH284" i="83"/>
  <c r="BH256" i="83"/>
  <c r="BH469" i="83"/>
  <c r="BH403" i="83"/>
  <c r="BH217" i="83"/>
  <c r="BH440" i="83"/>
  <c r="BH161" i="83"/>
  <c r="BH207" i="83"/>
  <c r="BH260" i="83"/>
  <c r="BH122" i="83"/>
  <c r="BH168" i="83"/>
  <c r="BJ292" i="83"/>
  <c r="BJ318" i="83"/>
  <c r="BJ203" i="83"/>
  <c r="BJ388" i="83"/>
  <c r="BJ352" i="83"/>
  <c r="BJ287" i="83"/>
  <c r="BJ215" i="83"/>
  <c r="BJ302" i="83"/>
  <c r="BJ381" i="83"/>
  <c r="BJ327" i="83"/>
  <c r="BJ298" i="83"/>
  <c r="BJ236" i="83"/>
  <c r="BJ308" i="83"/>
  <c r="BJ333" i="83"/>
  <c r="BJ353" i="83"/>
  <c r="BJ256" i="83"/>
  <c r="BJ184" i="83"/>
  <c r="BJ276" i="83"/>
  <c r="BJ168" i="83"/>
  <c r="BJ449" i="83"/>
  <c r="BJ424" i="83"/>
  <c r="BJ495" i="83"/>
  <c r="BI386" i="83"/>
  <c r="BG154" i="83"/>
  <c r="BG400" i="83"/>
  <c r="BI282" i="83"/>
  <c r="BI387" i="83"/>
  <c r="BG223" i="83"/>
  <c r="BG267" i="83"/>
  <c r="BI133" i="83"/>
  <c r="BG444" i="83"/>
  <c r="BG476" i="83"/>
  <c r="BI429" i="83"/>
  <c r="BH242" i="83"/>
  <c r="BH136" i="83"/>
  <c r="BH454" i="83"/>
  <c r="BH360" i="83"/>
  <c r="BH306" i="83"/>
  <c r="BH464" i="83"/>
  <c r="BH185" i="83"/>
  <c r="BH231" i="83"/>
  <c r="BH371" i="83"/>
  <c r="BH110" i="83"/>
  <c r="BH156" i="83"/>
  <c r="BH341" i="83"/>
  <c r="BH297" i="83"/>
  <c r="BH493" i="83"/>
  <c r="BH176" i="83"/>
  <c r="BH222" i="83"/>
  <c r="BH335" i="83"/>
  <c r="BH334" i="83"/>
  <c r="BH147" i="83"/>
  <c r="BH296" i="83"/>
  <c r="BH259" i="83"/>
  <c r="BH474" i="83"/>
  <c r="BH314" i="83"/>
  <c r="BH220" i="83"/>
  <c r="BH443" i="83"/>
  <c r="BH367" i="83"/>
  <c r="BH181" i="83"/>
  <c r="BH504" i="83"/>
  <c r="BH125" i="83"/>
  <c r="BH171" i="83"/>
  <c r="BH404" i="83"/>
  <c r="BH319" i="83"/>
  <c r="BH132" i="83"/>
  <c r="BJ332" i="83"/>
  <c r="BJ300" i="83"/>
  <c r="BJ194" i="83"/>
  <c r="BJ385" i="83"/>
  <c r="BJ339" i="83"/>
  <c r="BJ345" i="83"/>
  <c r="BJ206" i="83"/>
  <c r="BJ152" i="83"/>
  <c r="BJ378" i="83"/>
  <c r="BJ309" i="83"/>
  <c r="BJ286" i="83"/>
  <c r="BJ227" i="83"/>
  <c r="BJ301" i="83"/>
  <c r="BJ315" i="83"/>
  <c r="BJ329" i="83"/>
  <c r="BJ250" i="83"/>
  <c r="BJ169" i="83"/>
  <c r="BJ267" i="83"/>
  <c r="BJ159" i="83"/>
  <c r="BJ443" i="83"/>
  <c r="BJ413" i="83"/>
  <c r="BJ474" i="83"/>
  <c r="BI380" i="83"/>
  <c r="BI376" i="83"/>
  <c r="BG394" i="83"/>
  <c r="BI273" i="83"/>
  <c r="BI381" i="83"/>
  <c r="BI218" i="83"/>
  <c r="BG263" i="83"/>
  <c r="BI130" i="83"/>
  <c r="BG441" i="83"/>
  <c r="BI470" i="83"/>
  <c r="BI426" i="83"/>
  <c r="BI15" i="83"/>
  <c r="BH399" i="83"/>
  <c r="BH345" i="83"/>
  <c r="BH418" i="83"/>
  <c r="BH245" i="83"/>
  <c r="BH270" i="83"/>
  <c r="BH432" i="83"/>
  <c r="BH149" i="83"/>
  <c r="BH195" i="83"/>
  <c r="BH392" i="83"/>
  <c r="BH307" i="83"/>
  <c r="BH120" i="83"/>
  <c r="BH218" i="83"/>
  <c r="BH261" i="83"/>
  <c r="BH423" i="83"/>
  <c r="BH140" i="83"/>
  <c r="BH186" i="83"/>
  <c r="BH383" i="83"/>
  <c r="BH298" i="83"/>
  <c r="BH111" i="83"/>
  <c r="BH332" i="83"/>
  <c r="BH223" i="83"/>
  <c r="BH446" i="83"/>
  <c r="BH370" i="83"/>
  <c r="BH184" i="83"/>
  <c r="BH416" i="83"/>
  <c r="BH269" i="83"/>
  <c r="BH145" i="83"/>
  <c r="BH481" i="83"/>
  <c r="BH322" i="83"/>
  <c r="BH135" i="83"/>
  <c r="BH368" i="83"/>
  <c r="BH283" i="83"/>
  <c r="BH488" i="83"/>
  <c r="BJ307" i="83"/>
  <c r="BJ296" i="83"/>
  <c r="BJ185" i="83"/>
  <c r="BJ382" i="83"/>
  <c r="BJ321" i="83"/>
  <c r="BJ324" i="83"/>
  <c r="BJ197" i="83"/>
  <c r="BJ137" i="83"/>
  <c r="BJ375" i="83"/>
  <c r="BJ290" i="83"/>
  <c r="BJ182" i="83"/>
  <c r="BJ218" i="83"/>
  <c r="BJ293" i="83"/>
  <c r="BJ289" i="83"/>
  <c r="BJ322" i="83"/>
  <c r="BJ241" i="83"/>
  <c r="BJ160" i="83"/>
  <c r="BJ252" i="83"/>
  <c r="BJ144" i="83"/>
  <c r="BJ468" i="83"/>
  <c r="BJ475" i="83"/>
  <c r="BJ411" i="83"/>
  <c r="BI322" i="83"/>
  <c r="BG252" i="83"/>
  <c r="BI324" i="83"/>
  <c r="BG178" i="83"/>
  <c r="BK178" i="83" s="1"/>
  <c r="BL178" i="83" s="1"/>
  <c r="BI323" i="83"/>
  <c r="BI161" i="83"/>
  <c r="BG213" i="83"/>
  <c r="BG142" i="83"/>
  <c r="BG490" i="83"/>
  <c r="BI427" i="83"/>
  <c r="BI461" i="83"/>
  <c r="BH363" i="83"/>
  <c r="BH309" i="83"/>
  <c r="BH472" i="83"/>
  <c r="BH107" i="83"/>
  <c r="BH234" i="83"/>
  <c r="BH329" i="83"/>
  <c r="BH113" i="83"/>
  <c r="BH159" i="83"/>
  <c r="BH356" i="83"/>
  <c r="BH271" i="83"/>
  <c r="BH495" i="83"/>
  <c r="BH179" i="83"/>
  <c r="BH225" i="83"/>
  <c r="BH353" i="83"/>
  <c r="BH337" i="83"/>
  <c r="BH150" i="83"/>
  <c r="BH346" i="83"/>
  <c r="BH262" i="83"/>
  <c r="BH477" i="83"/>
  <c r="BH373" i="83"/>
  <c r="BH187" i="83"/>
  <c r="BH460" i="83"/>
  <c r="BH278" i="83"/>
  <c r="BH148" i="83"/>
  <c r="BH489" i="83"/>
  <c r="BH302" i="83"/>
  <c r="BH109" i="83"/>
  <c r="BH427" i="83"/>
  <c r="BH286" i="83"/>
  <c r="BH466" i="83"/>
  <c r="BH257" i="83"/>
  <c r="BH247" i="83"/>
  <c r="BH482" i="83"/>
  <c r="BJ325" i="83"/>
  <c r="BJ284" i="83"/>
  <c r="BJ149" i="83"/>
  <c r="BJ379" i="83"/>
  <c r="BJ303" i="83"/>
  <c r="BJ306" i="83"/>
  <c r="BJ188" i="83"/>
  <c r="BJ348" i="83"/>
  <c r="BJ372" i="83"/>
  <c r="BJ167" i="83"/>
  <c r="BJ131" i="83"/>
  <c r="BJ209" i="83"/>
  <c r="BJ176" i="83"/>
  <c r="BJ155" i="83"/>
  <c r="BJ311" i="83"/>
  <c r="BJ232" i="83"/>
  <c r="BJ157" i="83"/>
  <c r="BJ243" i="83"/>
  <c r="BJ135" i="83"/>
  <c r="BJ504" i="83"/>
  <c r="BJ408" i="83"/>
  <c r="BJ406" i="83"/>
  <c r="BG315" i="83"/>
  <c r="BG248" i="83"/>
  <c r="BG310" i="83"/>
  <c r="BG173" i="83"/>
  <c r="BG320" i="83"/>
  <c r="BG156" i="83"/>
  <c r="BG209" i="83"/>
  <c r="BG139" i="83"/>
  <c r="BG477" i="83"/>
  <c r="BI424" i="83"/>
  <c r="BG456" i="83"/>
  <c r="BH152" i="83"/>
  <c r="BH198" i="83"/>
  <c r="BH395" i="83"/>
  <c r="BH310" i="83"/>
  <c r="BH123" i="83"/>
  <c r="BH221" i="83"/>
  <c r="BH235" i="83"/>
  <c r="BH463" i="83"/>
  <c r="BK464" i="83" s="1"/>
  <c r="BL464" i="83" s="1"/>
  <c r="BH143" i="83"/>
  <c r="BH189" i="83"/>
  <c r="BH386" i="83"/>
  <c r="BH301" i="83"/>
  <c r="BH114" i="83"/>
  <c r="BH194" i="83"/>
  <c r="BH226" i="83"/>
  <c r="BH449" i="83"/>
  <c r="BK450" i="83" s="1"/>
  <c r="BL450" i="83" s="1"/>
  <c r="BH287" i="83"/>
  <c r="BH151" i="83"/>
  <c r="BH496" i="83"/>
  <c r="BH320" i="83"/>
  <c r="BH112" i="83"/>
  <c r="BH430" i="83"/>
  <c r="BH372" i="83"/>
  <c r="BH318" i="83"/>
  <c r="BH459" i="83"/>
  <c r="BK460" i="83" s="1"/>
  <c r="BL460" i="83" s="1"/>
  <c r="BH250" i="83"/>
  <c r="BH485" i="83"/>
  <c r="BH397" i="83"/>
  <c r="BH211" i="83"/>
  <c r="BH434" i="83"/>
  <c r="BJ349" i="83"/>
  <c r="BJ275" i="83"/>
  <c r="BJ116" i="83"/>
  <c r="BJ376" i="83"/>
  <c r="BJ179" i="83"/>
  <c r="BJ295" i="83"/>
  <c r="BJ173" i="83"/>
  <c r="BJ405" i="83"/>
  <c r="BJ369" i="83"/>
  <c r="BJ134" i="83"/>
  <c r="BJ347" i="83"/>
  <c r="BJ200" i="83"/>
  <c r="BJ125" i="83"/>
  <c r="BJ122" i="83"/>
  <c r="BJ304" i="83"/>
  <c r="BJ229" i="83"/>
  <c r="BJ154" i="83"/>
  <c r="BJ240" i="83"/>
  <c r="BJ132" i="83"/>
  <c r="BJ499" i="83"/>
  <c r="BJ483" i="83"/>
  <c r="BG380" i="83"/>
  <c r="BI235" i="83"/>
  <c r="BG198" i="83"/>
  <c r="BI251" i="83"/>
  <c r="BI378" i="83"/>
  <c r="BI250" i="83"/>
  <c r="BG312" i="83"/>
  <c r="BK312" i="83" s="1"/>
  <c r="BL312" i="83" s="1"/>
  <c r="BG150" i="83"/>
  <c r="BI147" i="83"/>
  <c r="BI440" i="83"/>
  <c r="BG457" i="83"/>
  <c r="BH19" i="83"/>
  <c r="BH95" i="83"/>
  <c r="BH62" i="83"/>
  <c r="BH85" i="83"/>
  <c r="BH37" i="83"/>
  <c r="BH74" i="83"/>
  <c r="BH92" i="83"/>
  <c r="BH44" i="83"/>
  <c r="BJ9" i="83"/>
  <c r="BJ43" i="83"/>
  <c r="BH47" i="83"/>
  <c r="BH59" i="83"/>
  <c r="BH38" i="83"/>
  <c r="BH73" i="83"/>
  <c r="BH25" i="83"/>
  <c r="BH50" i="83"/>
  <c r="BH80" i="83"/>
  <c r="BH32" i="83"/>
  <c r="BJ60" i="83"/>
  <c r="BJ81" i="83"/>
  <c r="BH31" i="83"/>
  <c r="BH43" i="83"/>
  <c r="BH30" i="83"/>
  <c r="BH69" i="83"/>
  <c r="BH21" i="83"/>
  <c r="BH42" i="83"/>
  <c r="BH76" i="83"/>
  <c r="BH28" i="83"/>
  <c r="BJ44" i="83"/>
  <c r="BJ33" i="83"/>
  <c r="BH15" i="83"/>
  <c r="BH27" i="83"/>
  <c r="BH22" i="83"/>
  <c r="BH65" i="83"/>
  <c r="BH17" i="83"/>
  <c r="BH34" i="83"/>
  <c r="BH72" i="83"/>
  <c r="BH24" i="83"/>
  <c r="BJ28" i="83"/>
  <c r="BJ102" i="83"/>
  <c r="BI88" i="83"/>
  <c r="BH103" i="83"/>
  <c r="BH11" i="83"/>
  <c r="BH14" i="83"/>
  <c r="BH61" i="83"/>
  <c r="BH13" i="83"/>
  <c r="BH26" i="83"/>
  <c r="BH68" i="83"/>
  <c r="BH20" i="83"/>
  <c r="BJ12" i="83"/>
  <c r="BJ86" i="83"/>
  <c r="BJ77" i="83"/>
  <c r="BJ70" i="83"/>
  <c r="BH55" i="83"/>
  <c r="BH39" i="83"/>
  <c r="BH94" i="83"/>
  <c r="BH101" i="83"/>
  <c r="BH53" i="83"/>
  <c r="BH6" i="83"/>
  <c r="BH10" i="83"/>
  <c r="BH60" i="83"/>
  <c r="BH12" i="83"/>
  <c r="BJ25" i="83"/>
  <c r="BJ54" i="83"/>
  <c r="BJ91" i="83"/>
  <c r="BJ38" i="83"/>
  <c r="BH8" i="83"/>
  <c r="BH83" i="83"/>
  <c r="BH67" i="83"/>
  <c r="BH78" i="83"/>
  <c r="BH93" i="83"/>
  <c r="BH45" i="83"/>
  <c r="BH90" i="83"/>
  <c r="BH100" i="83"/>
  <c r="BH52" i="83"/>
  <c r="BJ101" i="83"/>
  <c r="BJ75" i="83"/>
  <c r="BJ22" i="83"/>
  <c r="BJ89" i="83"/>
  <c r="BJ41" i="83"/>
  <c r="BJ104" i="83"/>
  <c r="BJ88" i="83"/>
  <c r="BJ72" i="83"/>
  <c r="BJ56" i="83"/>
  <c r="BJ40" i="83"/>
  <c r="BJ24" i="83"/>
  <c r="BJ8" i="83"/>
  <c r="BJ65" i="83"/>
  <c r="BJ103" i="83"/>
  <c r="BJ87" i="83"/>
  <c r="BJ71" i="83"/>
  <c r="BJ55" i="83"/>
  <c r="BJ39" i="83"/>
  <c r="BJ23" i="83"/>
  <c r="BJ7" i="83"/>
  <c r="BJ69" i="83"/>
  <c r="BJ21" i="83"/>
  <c r="BJ98" i="83"/>
  <c r="BJ82" i="83"/>
  <c r="BJ66" i="83"/>
  <c r="BJ50" i="83"/>
  <c r="BJ34" i="83"/>
  <c r="BJ18" i="83"/>
  <c r="BJ73" i="83"/>
  <c r="BJ29" i="83"/>
  <c r="BJ100" i="83"/>
  <c r="BJ84" i="83"/>
  <c r="BJ68" i="83"/>
  <c r="BJ52" i="83"/>
  <c r="BJ36" i="83"/>
  <c r="BJ20" i="83"/>
  <c r="BJ97" i="83"/>
  <c r="BJ49" i="83"/>
  <c r="BJ99" i="83"/>
  <c r="BJ83" i="83"/>
  <c r="BJ67" i="83"/>
  <c r="BJ51" i="83"/>
  <c r="BJ35" i="83"/>
  <c r="BJ19" i="83"/>
  <c r="BJ105" i="83"/>
  <c r="BJ57" i="83"/>
  <c r="BJ13" i="83"/>
  <c r="BJ94" i="83"/>
  <c r="BJ78" i="83"/>
  <c r="BJ62" i="83"/>
  <c r="BJ46" i="83"/>
  <c r="BJ30" i="83"/>
  <c r="BJ14" i="83"/>
  <c r="BJ61" i="83"/>
  <c r="BJ17" i="83"/>
  <c r="BJ96" i="83"/>
  <c r="BJ80" i="83"/>
  <c r="BJ64" i="83"/>
  <c r="BJ48" i="83"/>
  <c r="BJ32" i="83"/>
  <c r="BJ16" i="83"/>
  <c r="BJ85" i="83"/>
  <c r="BJ37" i="83"/>
  <c r="BJ95" i="83"/>
  <c r="BJ79" i="83"/>
  <c r="BJ63" i="83"/>
  <c r="BJ47" i="83"/>
  <c r="BJ31" i="83"/>
  <c r="BJ15" i="83"/>
  <c r="BJ93" i="83"/>
  <c r="BJ45" i="83"/>
  <c r="BJ6" i="83"/>
  <c r="BJ90" i="83"/>
  <c r="BJ74" i="83"/>
  <c r="BJ58" i="83"/>
  <c r="BJ42" i="83"/>
  <c r="BJ26" i="83"/>
  <c r="BJ10" i="83"/>
  <c r="D14" i="84"/>
  <c r="D13" i="84"/>
  <c r="D12" i="84"/>
  <c r="D11" i="84"/>
  <c r="D10" i="84"/>
  <c r="D4" i="84"/>
  <c r="D8" i="84"/>
  <c r="E5" i="84"/>
  <c r="E16" i="84"/>
  <c r="E6" i="84"/>
  <c r="E17" i="84"/>
  <c r="E7" i="84"/>
  <c r="E8" i="84"/>
  <c r="E4" i="84"/>
  <c r="E9" i="84"/>
  <c r="E10" i="84"/>
  <c r="E11" i="84"/>
  <c r="E12" i="84"/>
  <c r="E13" i="84"/>
  <c r="E14" i="84"/>
  <c r="E15" i="84"/>
  <c r="D9" i="84"/>
  <c r="D17" i="84"/>
  <c r="D6" i="84"/>
  <c r="D16" i="84"/>
  <c r="O76" i="81" s="1"/>
  <c r="N79" i="81" s="1"/>
  <c r="D5" i="84"/>
  <c r="D15" i="84"/>
  <c r="BG19" i="83"/>
  <c r="BI55" i="83"/>
  <c r="BI72" i="83"/>
  <c r="BI8" i="83"/>
  <c r="BG67" i="83"/>
  <c r="BI103" i="83"/>
  <c r="BI39" i="83"/>
  <c r="BI23" i="83"/>
  <c r="BG98" i="83"/>
  <c r="BG50" i="83"/>
  <c r="BG34" i="83"/>
  <c r="BG18" i="83"/>
  <c r="BI102" i="83"/>
  <c r="BI86" i="83"/>
  <c r="BI70" i="83"/>
  <c r="BI54" i="83"/>
  <c r="BI38" i="83"/>
  <c r="BI22" i="83"/>
  <c r="BG6" i="83"/>
  <c r="BG89" i="83"/>
  <c r="BG73" i="83"/>
  <c r="BG57" i="83"/>
  <c r="BG41" i="83"/>
  <c r="BG25" i="83"/>
  <c r="BG9" i="83"/>
  <c r="BI93" i="83"/>
  <c r="BI77" i="83"/>
  <c r="BI61" i="83"/>
  <c r="BI45" i="83"/>
  <c r="BI29" i="83"/>
  <c r="BI13" i="83"/>
  <c r="BG96" i="83"/>
  <c r="BG80" i="83"/>
  <c r="BG64" i="83"/>
  <c r="BG48" i="83"/>
  <c r="BG32" i="83"/>
  <c r="BG16" i="83"/>
  <c r="BI100" i="83"/>
  <c r="BI84" i="83"/>
  <c r="BI68" i="83"/>
  <c r="BI52" i="83"/>
  <c r="BI36" i="83"/>
  <c r="BI20" i="83"/>
  <c r="BG95" i="83"/>
  <c r="BK95" i="83" s="1"/>
  <c r="BL95" i="83" s="1"/>
  <c r="BG79" i="83"/>
  <c r="BG63" i="83"/>
  <c r="BG47" i="83"/>
  <c r="BG31" i="83"/>
  <c r="BG15" i="83"/>
  <c r="BI99" i="83"/>
  <c r="BI83" i="83"/>
  <c r="BI67" i="83"/>
  <c r="BI51" i="83"/>
  <c r="BI35" i="83"/>
  <c r="BI19" i="83"/>
  <c r="BG82" i="83"/>
  <c r="BG94" i="83"/>
  <c r="BG78" i="83"/>
  <c r="BG62" i="83"/>
  <c r="BG46" i="83"/>
  <c r="BG30" i="83"/>
  <c r="BG14" i="83"/>
  <c r="BK14" i="83" s="1"/>
  <c r="BL14" i="83" s="1"/>
  <c r="BI98" i="83"/>
  <c r="BI82" i="83"/>
  <c r="BI66" i="83"/>
  <c r="BI50" i="83"/>
  <c r="BI34" i="83"/>
  <c r="BI18" i="83"/>
  <c r="BG101" i="83"/>
  <c r="BG85" i="83"/>
  <c r="BG69" i="83"/>
  <c r="BG53" i="83"/>
  <c r="BG37" i="83"/>
  <c r="BG21" i="83"/>
  <c r="BI105" i="83"/>
  <c r="BI89" i="83"/>
  <c r="BI73" i="83"/>
  <c r="BI57" i="83"/>
  <c r="BI41" i="83"/>
  <c r="BI25" i="83"/>
  <c r="BI9" i="83"/>
  <c r="BG92" i="83"/>
  <c r="BG76" i="83"/>
  <c r="BG60" i="83"/>
  <c r="BG44" i="83"/>
  <c r="BG28" i="83"/>
  <c r="BG12" i="83"/>
  <c r="BI96" i="83"/>
  <c r="BI80" i="83"/>
  <c r="BI64" i="83"/>
  <c r="BI48" i="83"/>
  <c r="BI32" i="83"/>
  <c r="BI16" i="83"/>
  <c r="BG105" i="83"/>
  <c r="BG91" i="83"/>
  <c r="BG75" i="83"/>
  <c r="BG59" i="83"/>
  <c r="BG43" i="83"/>
  <c r="BG27" i="83"/>
  <c r="BG11" i="83"/>
  <c r="BI95" i="83"/>
  <c r="BI79" i="83"/>
  <c r="BI63" i="83"/>
  <c r="BI47" i="83"/>
  <c r="BI31" i="83"/>
  <c r="BI11" i="83"/>
  <c r="BG66" i="83"/>
  <c r="BG90" i="83"/>
  <c r="BG74" i="83"/>
  <c r="BG58" i="83"/>
  <c r="BG42" i="83"/>
  <c r="BG26" i="83"/>
  <c r="BG10" i="83"/>
  <c r="BI94" i="83"/>
  <c r="BI78" i="83"/>
  <c r="BI62" i="83"/>
  <c r="BI46" i="83"/>
  <c r="BI30" i="83"/>
  <c r="BI14" i="83"/>
  <c r="BG97" i="83"/>
  <c r="BG81" i="83"/>
  <c r="BG65" i="83"/>
  <c r="BG49" i="83"/>
  <c r="BG33" i="83"/>
  <c r="BG17" i="83"/>
  <c r="BI101" i="83"/>
  <c r="BI85" i="83"/>
  <c r="BI69" i="83"/>
  <c r="BI53" i="83"/>
  <c r="BI37" i="83"/>
  <c r="BI21" i="83"/>
  <c r="BG104" i="83"/>
  <c r="BG88" i="83"/>
  <c r="BG72" i="83"/>
  <c r="BG56" i="83"/>
  <c r="BG40" i="83"/>
  <c r="BG24" i="83"/>
  <c r="BG8" i="83"/>
  <c r="BI92" i="83"/>
  <c r="BI76" i="83"/>
  <c r="BI60" i="83"/>
  <c r="BI44" i="83"/>
  <c r="BI28" i="83"/>
  <c r="BI12" i="83"/>
  <c r="BG103" i="83"/>
  <c r="BG87" i="83"/>
  <c r="BG71" i="83"/>
  <c r="BG55" i="83"/>
  <c r="BG39" i="83"/>
  <c r="BG23" i="83"/>
  <c r="BG7" i="83"/>
  <c r="BI91" i="83"/>
  <c r="BI75" i="83"/>
  <c r="BI59" i="83"/>
  <c r="BI43" i="83"/>
  <c r="BI27" i="83"/>
  <c r="BI7" i="83"/>
  <c r="BH9" i="83"/>
  <c r="S50" i="81"/>
  <c r="T50" i="81" s="1"/>
  <c r="S49" i="81"/>
  <c r="T49" i="81" s="1"/>
  <c r="S44" i="81"/>
  <c r="T44" i="81" s="1"/>
  <c r="S46" i="81"/>
  <c r="T46" i="81" s="1"/>
  <c r="S53" i="81"/>
  <c r="T53" i="81" s="1"/>
  <c r="S45" i="81"/>
  <c r="T45" i="81" s="1"/>
  <c r="S52" i="81"/>
  <c r="T52" i="81" s="1"/>
  <c r="S48" i="81"/>
  <c r="T48" i="81" s="1"/>
  <c r="S51" i="81"/>
  <c r="T51" i="81" s="1"/>
  <c r="R29" i="81"/>
  <c r="S35" i="81" s="1"/>
  <c r="T35" i="81" s="1"/>
  <c r="R16" i="81"/>
  <c r="S20" i="81" s="1"/>
  <c r="T20" i="81" s="1"/>
  <c r="R3" i="81"/>
  <c r="S6" i="81" s="1"/>
  <c r="T6" i="81" s="1"/>
  <c r="EM36" i="98" l="1"/>
  <c r="ES36" i="98"/>
  <c r="EQ36" i="98"/>
  <c r="EN36" i="98"/>
  <c r="EP36" i="98"/>
  <c r="EP34" i="98"/>
  <c r="EN34" i="98"/>
  <c r="EQ34" i="98"/>
  <c r="EM34" i="98"/>
  <c r="ES34" i="98"/>
  <c r="EN35" i="98"/>
  <c r="EP35" i="98"/>
  <c r="EM35" i="98"/>
  <c r="EQ35" i="98"/>
  <c r="ES35" i="98"/>
  <c r="EQ33" i="98"/>
  <c r="EM33" i="98"/>
  <c r="ES33" i="98"/>
  <c r="EN33" i="98"/>
  <c r="EP33" i="98"/>
  <c r="BK410" i="83"/>
  <c r="BL410" i="83" s="1"/>
  <c r="BK458" i="83"/>
  <c r="BL458" i="83" s="1"/>
  <c r="BK470" i="83"/>
  <c r="BL470" i="83" s="1"/>
  <c r="BK466" i="83"/>
  <c r="BL466" i="83" s="1"/>
  <c r="BK416" i="83"/>
  <c r="BL416" i="83" s="1"/>
  <c r="BK139" i="83"/>
  <c r="BL139" i="83" s="1"/>
  <c r="BK478" i="83"/>
  <c r="BL478" i="83" s="1"/>
  <c r="BK28" i="83"/>
  <c r="BL28" i="83" s="1"/>
  <c r="BK15" i="83"/>
  <c r="BL15" i="83" s="1"/>
  <c r="BK23" i="83"/>
  <c r="BL23" i="83" s="1"/>
  <c r="BK337" i="83"/>
  <c r="BL337" i="83" s="1"/>
  <c r="BK424" i="83"/>
  <c r="BL424" i="83" s="1"/>
  <c r="BK484" i="83"/>
  <c r="BL484" i="83" s="1"/>
  <c r="BK40" i="83"/>
  <c r="BL40" i="83" s="1"/>
  <c r="BK26" i="83"/>
  <c r="BL26" i="83" s="1"/>
  <c r="BG147" i="83"/>
  <c r="BI241" i="83"/>
  <c r="BI437" i="83"/>
  <c r="BG247" i="83"/>
  <c r="BJ231" i="83"/>
  <c r="BJ330" i="83"/>
  <c r="BH321" i="83"/>
  <c r="BK322" i="83" s="1"/>
  <c r="BL322" i="83" s="1"/>
  <c r="BI308" i="83"/>
  <c r="BG194" i="83"/>
  <c r="BJ148" i="83"/>
  <c r="BJ140" i="83"/>
  <c r="BH433" i="83"/>
  <c r="BK434" i="83" s="1"/>
  <c r="BL434" i="83" s="1"/>
  <c r="BI226" i="83"/>
  <c r="BJ404" i="83"/>
  <c r="BJ373" i="83"/>
  <c r="BI372" i="83"/>
  <c r="BI300" i="83"/>
  <c r="BJ191" i="83"/>
  <c r="BJ164" i="83"/>
  <c r="BJ170" i="83"/>
  <c r="BJ401" i="83"/>
  <c r="BK310" i="83"/>
  <c r="BL310" i="83" s="1"/>
  <c r="BH444" i="83"/>
  <c r="BJ395" i="83"/>
  <c r="BH282" i="83"/>
  <c r="BK283" i="83" s="1"/>
  <c r="BL283" i="83" s="1"/>
  <c r="BH281" i="83"/>
  <c r="T78" i="81"/>
  <c r="T73" i="81"/>
  <c r="T71" i="81"/>
  <c r="T79" i="81"/>
  <c r="O78" i="81"/>
  <c r="T76" i="81"/>
  <c r="T75" i="81"/>
  <c r="T74" i="81"/>
  <c r="T80" i="81"/>
  <c r="T77" i="81"/>
  <c r="T72" i="81"/>
  <c r="BJ366" i="83"/>
  <c r="BH375" i="83"/>
  <c r="BK376" i="83" s="1"/>
  <c r="BL376" i="83" s="1"/>
  <c r="BK150" i="83"/>
  <c r="BL150" i="83" s="1"/>
  <c r="BJ456" i="83"/>
  <c r="BJ278" i="83"/>
  <c r="BH411" i="83"/>
  <c r="BK412" i="83" s="1"/>
  <c r="BL412" i="83" s="1"/>
  <c r="BJ123" i="83"/>
  <c r="BJ146" i="83"/>
  <c r="BH340" i="83"/>
  <c r="BK341" i="83" s="1"/>
  <c r="BL341" i="83" s="1"/>
  <c r="BJ226" i="83"/>
  <c r="BJ266" i="83"/>
  <c r="BK66" i="83"/>
  <c r="BL66" i="83" s="1"/>
  <c r="BK62" i="83"/>
  <c r="BL62" i="83" s="1"/>
  <c r="BK496" i="83"/>
  <c r="BL496" i="83" s="1"/>
  <c r="BK75" i="83"/>
  <c r="BL75" i="83" s="1"/>
  <c r="BK454" i="83"/>
  <c r="BL454" i="83" s="1"/>
  <c r="BK32" i="83"/>
  <c r="BL32" i="83" s="1"/>
  <c r="BK53" i="83"/>
  <c r="BL53" i="83" s="1"/>
  <c r="BK198" i="83"/>
  <c r="BL198" i="83" s="1"/>
  <c r="BK44" i="83"/>
  <c r="BL44" i="83" s="1"/>
  <c r="BK101" i="83"/>
  <c r="BL101" i="83" s="1"/>
  <c r="BK315" i="83"/>
  <c r="BL315" i="83" s="1"/>
  <c r="BK499" i="83"/>
  <c r="BL499" i="83" s="1"/>
  <c r="BK320" i="83"/>
  <c r="BL320" i="83" s="1"/>
  <c r="BK9" i="83"/>
  <c r="BL9" i="83" s="1"/>
  <c r="BK142" i="83"/>
  <c r="BL142" i="83" s="1"/>
  <c r="BK504" i="83"/>
  <c r="BL504" i="83" s="1"/>
  <c r="BK402" i="83"/>
  <c r="BL402" i="83" s="1"/>
  <c r="BK444" i="83"/>
  <c r="BL444" i="83" s="1"/>
  <c r="BK449" i="83"/>
  <c r="BL449" i="83" s="1"/>
  <c r="BK490" i="83"/>
  <c r="BL490" i="83" s="1"/>
  <c r="BK277" i="83"/>
  <c r="BL277" i="83" s="1"/>
  <c r="BK233" i="83"/>
  <c r="BL233" i="83" s="1"/>
  <c r="BK335" i="83"/>
  <c r="BL335" i="83" s="1"/>
  <c r="BK248" i="83"/>
  <c r="BL248" i="83" s="1"/>
  <c r="BK256" i="83"/>
  <c r="BL256" i="83" s="1"/>
  <c r="BK456" i="83"/>
  <c r="BL456" i="83" s="1"/>
  <c r="BK144" i="83"/>
  <c r="BL144" i="83" s="1"/>
  <c r="BK308" i="83"/>
  <c r="BL308" i="83" s="1"/>
  <c r="BK309" i="83"/>
  <c r="BL309" i="83" s="1"/>
  <c r="BK292" i="83"/>
  <c r="BL292" i="83" s="1"/>
  <c r="BK205" i="83"/>
  <c r="BL205" i="83" s="1"/>
  <c r="BK279" i="83"/>
  <c r="BL279" i="83" s="1"/>
  <c r="BK196" i="83"/>
  <c r="BL196" i="83" s="1"/>
  <c r="BK288" i="83"/>
  <c r="BL288" i="83" s="1"/>
  <c r="BK367" i="83"/>
  <c r="BL367" i="83" s="1"/>
  <c r="BK146" i="83"/>
  <c r="BL146" i="83" s="1"/>
  <c r="BK126" i="83"/>
  <c r="BL126" i="83" s="1"/>
  <c r="BK182" i="83"/>
  <c r="BL182" i="83" s="1"/>
  <c r="BK137" i="83"/>
  <c r="BL137" i="83" s="1"/>
  <c r="BK419" i="83"/>
  <c r="BL419" i="83" s="1"/>
  <c r="BK147" i="83"/>
  <c r="BL147" i="83" s="1"/>
  <c r="BK91" i="83"/>
  <c r="BL91" i="83" s="1"/>
  <c r="BK104" i="83"/>
  <c r="BL104" i="83" s="1"/>
  <c r="BK60" i="83"/>
  <c r="BL60" i="83" s="1"/>
  <c r="BK46" i="83"/>
  <c r="BL46" i="83" s="1"/>
  <c r="BK31" i="83"/>
  <c r="BL31" i="83" s="1"/>
  <c r="BK25" i="83"/>
  <c r="BL25" i="83" s="1"/>
  <c r="BK18" i="83"/>
  <c r="BL18" i="83" s="1"/>
  <c r="BK263" i="83"/>
  <c r="BL263" i="83" s="1"/>
  <c r="BK226" i="83"/>
  <c r="BL226" i="83" s="1"/>
  <c r="BK237" i="83"/>
  <c r="BL237" i="83" s="1"/>
  <c r="BK382" i="83"/>
  <c r="BL382" i="83" s="1"/>
  <c r="BK254" i="83"/>
  <c r="BL254" i="83" s="1"/>
  <c r="BK435" i="83"/>
  <c r="BL435" i="83" s="1"/>
  <c r="BK259" i="83"/>
  <c r="BL259" i="83" s="1"/>
  <c r="BK113" i="83"/>
  <c r="BL113" i="83" s="1"/>
  <c r="BK372" i="83"/>
  <c r="BL372" i="83" s="1"/>
  <c r="BK407" i="83"/>
  <c r="BL407" i="83" s="1"/>
  <c r="BK299" i="83"/>
  <c r="BL299" i="83" s="1"/>
  <c r="BK455" i="83"/>
  <c r="BL455" i="83" s="1"/>
  <c r="BH265" i="83"/>
  <c r="BK266" i="83" s="1"/>
  <c r="BL266" i="83" s="1"/>
  <c r="BK63" i="83"/>
  <c r="BL63" i="83" s="1"/>
  <c r="BK414" i="83"/>
  <c r="BL414" i="83" s="1"/>
  <c r="BK357" i="83"/>
  <c r="BL357" i="83" s="1"/>
  <c r="BK272" i="83"/>
  <c r="BL272" i="83" s="1"/>
  <c r="BK447" i="83"/>
  <c r="BL447" i="83" s="1"/>
  <c r="BK175" i="83"/>
  <c r="BL175" i="83" s="1"/>
  <c r="BK405" i="83"/>
  <c r="BL405" i="83" s="1"/>
  <c r="BK108" i="83"/>
  <c r="BL108" i="83" s="1"/>
  <c r="BK141" i="83"/>
  <c r="BL141" i="83" s="1"/>
  <c r="BK396" i="83"/>
  <c r="BL396" i="83" s="1"/>
  <c r="BK130" i="83"/>
  <c r="BL130" i="83" s="1"/>
  <c r="BK284" i="83"/>
  <c r="BL284" i="83" s="1"/>
  <c r="BK225" i="83"/>
  <c r="BL225" i="83" s="1"/>
  <c r="BK344" i="83"/>
  <c r="BL344" i="83" s="1"/>
  <c r="BK124" i="83"/>
  <c r="BL124" i="83" s="1"/>
  <c r="BK494" i="83"/>
  <c r="BL494" i="83" s="1"/>
  <c r="BK185" i="83"/>
  <c r="BL185" i="83" s="1"/>
  <c r="BK110" i="83"/>
  <c r="BL110" i="83" s="1"/>
  <c r="BK158" i="83"/>
  <c r="BL158" i="83" s="1"/>
  <c r="BK369" i="83"/>
  <c r="BL369" i="83" s="1"/>
  <c r="BK208" i="83"/>
  <c r="BL208" i="83" s="1"/>
  <c r="BK212" i="83"/>
  <c r="BL212" i="83" s="1"/>
  <c r="BK115" i="83"/>
  <c r="BL115" i="83" s="1"/>
  <c r="BK295" i="83"/>
  <c r="BL295" i="83" s="1"/>
  <c r="BK232" i="83"/>
  <c r="BL232" i="83" s="1"/>
  <c r="BK487" i="83"/>
  <c r="BL487" i="83" s="1"/>
  <c r="BH467" i="83"/>
  <c r="BK468" i="83" s="1"/>
  <c r="BL468" i="83" s="1"/>
  <c r="BH153" i="83"/>
  <c r="BK154" i="83" s="1"/>
  <c r="BL154" i="83" s="1"/>
  <c r="BK48" i="83"/>
  <c r="BL48" i="83" s="1"/>
  <c r="BK94" i="83"/>
  <c r="BL94" i="83" s="1"/>
  <c r="BK79" i="83"/>
  <c r="BL79" i="83" s="1"/>
  <c r="BK73" i="83"/>
  <c r="BL73" i="83" s="1"/>
  <c r="BK475" i="83"/>
  <c r="BL475" i="83" s="1"/>
  <c r="BK326" i="83"/>
  <c r="BL326" i="83" s="1"/>
  <c r="BK328" i="83"/>
  <c r="BL328" i="83" s="1"/>
  <c r="BK327" i="83"/>
  <c r="BL327" i="83" s="1"/>
  <c r="BK218" i="83"/>
  <c r="BL218" i="83" s="1"/>
  <c r="BK443" i="83"/>
  <c r="BL443" i="83" s="1"/>
  <c r="BK393" i="83"/>
  <c r="BL393" i="83" s="1"/>
  <c r="BK384" i="83"/>
  <c r="BL384" i="83" s="1"/>
  <c r="BK169" i="83"/>
  <c r="BL169" i="83" s="1"/>
  <c r="BK361" i="83"/>
  <c r="BL361" i="83" s="1"/>
  <c r="BK298" i="83"/>
  <c r="BL298" i="83" s="1"/>
  <c r="BK425" i="83"/>
  <c r="BL425" i="83" s="1"/>
  <c r="BK383" i="83"/>
  <c r="BL383" i="83" s="1"/>
  <c r="BK313" i="83"/>
  <c r="BL313" i="83" s="1"/>
  <c r="BK261" i="83"/>
  <c r="BL261" i="83" s="1"/>
  <c r="BK148" i="83"/>
  <c r="BL148" i="83" s="1"/>
  <c r="BH106" i="83"/>
  <c r="BK107" i="83" s="1"/>
  <c r="BL107" i="83" s="1"/>
  <c r="BK96" i="83"/>
  <c r="BL96" i="83" s="1"/>
  <c r="BK486" i="83"/>
  <c r="BL486" i="83" s="1"/>
  <c r="BK268" i="83"/>
  <c r="BL268" i="83" s="1"/>
  <c r="BK125" i="83"/>
  <c r="BL125" i="83" s="1"/>
  <c r="BK479" i="83"/>
  <c r="BL479" i="83" s="1"/>
  <c r="BK311" i="83"/>
  <c r="BL311" i="83" s="1"/>
  <c r="BK391" i="83"/>
  <c r="BL391" i="83" s="1"/>
  <c r="BK368" i="83"/>
  <c r="BL368" i="83" s="1"/>
  <c r="BK433" i="83"/>
  <c r="BL433" i="83" s="1"/>
  <c r="BK174" i="83"/>
  <c r="BL174" i="83" s="1"/>
  <c r="BK332" i="83"/>
  <c r="BL332" i="83" s="1"/>
  <c r="BK260" i="83"/>
  <c r="BL260" i="83" s="1"/>
  <c r="BK353" i="83"/>
  <c r="BL353" i="83" s="1"/>
  <c r="BK221" i="83"/>
  <c r="BL221" i="83" s="1"/>
  <c r="BK121" i="83"/>
  <c r="BL121" i="83" s="1"/>
  <c r="BK241" i="83"/>
  <c r="BL241" i="83" s="1"/>
  <c r="BK246" i="83"/>
  <c r="BL246" i="83" s="1"/>
  <c r="BK207" i="83"/>
  <c r="BL207" i="83" s="1"/>
  <c r="BK323" i="83"/>
  <c r="BL323" i="83" s="1"/>
  <c r="BK112" i="83"/>
  <c r="BL112" i="83" s="1"/>
  <c r="BK473" i="83"/>
  <c r="BL473" i="83" s="1"/>
  <c r="BH422" i="83"/>
  <c r="BK423" i="83" s="1"/>
  <c r="BL423" i="83" s="1"/>
  <c r="BK7" i="83"/>
  <c r="BL7" i="83" s="1"/>
  <c r="BK6" i="83"/>
  <c r="BL6" i="83" s="1"/>
  <c r="BK213" i="83"/>
  <c r="BL213" i="83" s="1"/>
  <c r="BK461" i="83"/>
  <c r="BL461" i="83" s="1"/>
  <c r="BK303" i="83"/>
  <c r="BL303" i="83" s="1"/>
  <c r="BK167" i="83"/>
  <c r="BL167" i="83" s="1"/>
  <c r="BK485" i="83"/>
  <c r="BL485" i="83" s="1"/>
  <c r="BK346" i="83"/>
  <c r="BL346" i="83" s="1"/>
  <c r="BK214" i="83"/>
  <c r="BL214" i="83" s="1"/>
  <c r="BK122" i="83"/>
  <c r="BL122" i="83" s="1"/>
  <c r="BK264" i="83"/>
  <c r="BL264" i="83" s="1"/>
  <c r="BK206" i="83"/>
  <c r="BL206" i="83" s="1"/>
  <c r="BK505" i="83"/>
  <c r="BL505" i="83" s="1"/>
  <c r="BK244" i="83"/>
  <c r="BL244" i="83" s="1"/>
  <c r="BK331" i="83"/>
  <c r="BL331" i="83" s="1"/>
  <c r="BK270" i="83"/>
  <c r="BL270" i="83" s="1"/>
  <c r="BK187" i="83"/>
  <c r="BL187" i="83" s="1"/>
  <c r="BK192" i="83"/>
  <c r="BL192" i="83" s="1"/>
  <c r="BH199" i="83"/>
  <c r="BK200" i="83" s="1"/>
  <c r="BL200" i="83" s="1"/>
  <c r="BK329" i="83"/>
  <c r="BL329" i="83" s="1"/>
  <c r="BK360" i="83"/>
  <c r="BL360" i="83" s="1"/>
  <c r="BK243" i="83"/>
  <c r="BL243" i="83" s="1"/>
  <c r="BK151" i="83"/>
  <c r="BL151" i="83" s="1"/>
  <c r="BK136" i="83"/>
  <c r="BL136" i="83" s="1"/>
  <c r="BK307" i="83"/>
  <c r="BL307" i="83" s="1"/>
  <c r="BK392" i="83"/>
  <c r="BL392" i="83" s="1"/>
  <c r="BK152" i="83"/>
  <c r="BL152" i="83" s="1"/>
  <c r="BK210" i="83"/>
  <c r="BL210" i="83" s="1"/>
  <c r="BK297" i="83"/>
  <c r="BL297" i="83" s="1"/>
  <c r="BK497" i="83"/>
  <c r="BL497" i="83" s="1"/>
  <c r="BK262" i="83"/>
  <c r="BL262" i="83" s="1"/>
  <c r="BK330" i="83"/>
  <c r="BL330" i="83" s="1"/>
  <c r="BK281" i="83"/>
  <c r="BL281" i="83" s="1"/>
  <c r="BK280" i="83"/>
  <c r="BL280" i="83" s="1"/>
  <c r="BK242" i="83"/>
  <c r="BL242" i="83" s="1"/>
  <c r="BK501" i="83"/>
  <c r="BL501" i="83" s="1"/>
  <c r="BH487" i="83"/>
  <c r="BK488" i="83" s="1"/>
  <c r="BL488" i="83" s="1"/>
  <c r="BH115" i="83"/>
  <c r="BK116" i="83" s="1"/>
  <c r="BL116" i="83" s="1"/>
  <c r="BH385" i="83"/>
  <c r="BK386" i="83" s="1"/>
  <c r="BL386" i="83" s="1"/>
  <c r="BK317" i="83"/>
  <c r="BL317" i="83" s="1"/>
  <c r="BK10" i="83"/>
  <c r="BL10" i="83" s="1"/>
  <c r="BK223" i="83"/>
  <c r="BL223" i="83" s="1"/>
  <c r="BK345" i="83"/>
  <c r="BL345" i="83" s="1"/>
  <c r="BK133" i="83"/>
  <c r="BL133" i="83" s="1"/>
  <c r="BK301" i="83"/>
  <c r="BL301" i="83" s="1"/>
  <c r="BK347" i="83"/>
  <c r="BL347" i="83" s="1"/>
  <c r="BK364" i="83"/>
  <c r="BL364" i="83" s="1"/>
  <c r="BK240" i="83"/>
  <c r="BL240" i="83" s="1"/>
  <c r="BK201" i="83"/>
  <c r="BL201" i="83" s="1"/>
  <c r="BK190" i="83"/>
  <c r="BL190" i="83" s="1"/>
  <c r="BK333" i="83"/>
  <c r="BL333" i="83" s="1"/>
  <c r="BK338" i="83"/>
  <c r="BL338" i="83" s="1"/>
  <c r="BK227" i="83"/>
  <c r="BL227" i="83" s="1"/>
  <c r="BK398" i="83"/>
  <c r="BL398" i="83" s="1"/>
  <c r="BK188" i="83"/>
  <c r="BL188" i="83" s="1"/>
  <c r="BH175" i="83"/>
  <c r="BK176" i="83" s="1"/>
  <c r="BL176" i="83" s="1"/>
  <c r="BH338" i="83"/>
  <c r="BK339" i="83" s="1"/>
  <c r="BL339" i="83" s="1"/>
  <c r="BH505" i="83"/>
  <c r="BK69" i="83"/>
  <c r="BL69" i="83" s="1"/>
  <c r="BK39" i="83"/>
  <c r="BL39" i="83" s="1"/>
  <c r="BK33" i="83"/>
  <c r="BL33" i="83" s="1"/>
  <c r="BK11" i="83"/>
  <c r="BL11" i="83" s="1"/>
  <c r="BK354" i="83"/>
  <c r="BL354" i="83" s="1"/>
  <c r="BK159" i="83"/>
  <c r="BL159" i="83" s="1"/>
  <c r="BK287" i="83"/>
  <c r="BL287" i="83" s="1"/>
  <c r="BK235" i="83"/>
  <c r="BL235" i="83" s="1"/>
  <c r="BK439" i="83"/>
  <c r="BL439" i="83" s="1"/>
  <c r="BK481" i="83"/>
  <c r="BL481" i="83" s="1"/>
  <c r="BK291" i="83"/>
  <c r="BL291" i="83" s="1"/>
  <c r="BK195" i="83"/>
  <c r="BL195" i="83" s="1"/>
  <c r="BK370" i="83"/>
  <c r="BL370" i="83" s="1"/>
  <c r="BK429" i="83"/>
  <c r="BL429" i="83" s="1"/>
  <c r="BK503" i="83"/>
  <c r="BL503" i="83" s="1"/>
  <c r="BK186" i="83"/>
  <c r="BL186" i="83" s="1"/>
  <c r="BK387" i="83"/>
  <c r="BL387" i="83" s="1"/>
  <c r="BK374" i="83"/>
  <c r="BL374" i="83" s="1"/>
  <c r="BK321" i="83"/>
  <c r="BL321" i="83" s="1"/>
  <c r="BK251" i="83"/>
  <c r="BL251" i="83" s="1"/>
  <c r="BK171" i="83"/>
  <c r="BL171" i="83" s="1"/>
  <c r="BK421" i="83"/>
  <c r="BL421" i="83" s="1"/>
  <c r="BK409" i="83"/>
  <c r="BL409" i="83" s="1"/>
  <c r="BK276" i="83"/>
  <c r="BL276" i="83" s="1"/>
  <c r="BJ342" i="83"/>
  <c r="BH361" i="83"/>
  <c r="BK362" i="83" s="1"/>
  <c r="BL362" i="83" s="1"/>
  <c r="BH468" i="83"/>
  <c r="BK469" i="83" s="1"/>
  <c r="BL469" i="83" s="1"/>
  <c r="BH274" i="83"/>
  <c r="BK275" i="83" s="1"/>
  <c r="BL275" i="83" s="1"/>
  <c r="BK56" i="83"/>
  <c r="BL56" i="83" s="1"/>
  <c r="BK27" i="83"/>
  <c r="BL27" i="83" s="1"/>
  <c r="BK12" i="83"/>
  <c r="BL12" i="83" s="1"/>
  <c r="BK428" i="83"/>
  <c r="BL428" i="83" s="1"/>
  <c r="BK491" i="83"/>
  <c r="BL491" i="83" s="1"/>
  <c r="BK257" i="83"/>
  <c r="BL257" i="83" s="1"/>
  <c r="BK145" i="83"/>
  <c r="BL145" i="83" s="1"/>
  <c r="BK224" i="83"/>
  <c r="BL224" i="83" s="1"/>
  <c r="BK390" i="83"/>
  <c r="BL390" i="83" s="1"/>
  <c r="BK273" i="83"/>
  <c r="BL273" i="83" s="1"/>
  <c r="BK138" i="83"/>
  <c r="BL138" i="83" s="1"/>
  <c r="BK293" i="83"/>
  <c r="BL293" i="83" s="1"/>
  <c r="BK302" i="83"/>
  <c r="BL302" i="83" s="1"/>
  <c r="BK406" i="83"/>
  <c r="BL406" i="83" s="1"/>
  <c r="BK132" i="83"/>
  <c r="BL132" i="83" s="1"/>
  <c r="BK236" i="83"/>
  <c r="BL236" i="83" s="1"/>
  <c r="BK197" i="83"/>
  <c r="BL197" i="83" s="1"/>
  <c r="BK417" i="83"/>
  <c r="BL417" i="83" s="1"/>
  <c r="BK177" i="83"/>
  <c r="BL177" i="83" s="1"/>
  <c r="BK123" i="83"/>
  <c r="BL123" i="83" s="1"/>
  <c r="BK411" i="83"/>
  <c r="BL411" i="83" s="1"/>
  <c r="BK342" i="83"/>
  <c r="BL342" i="83" s="1"/>
  <c r="BK222" i="83"/>
  <c r="BL222" i="83" s="1"/>
  <c r="BH437" i="83"/>
  <c r="BK438" i="83" s="1"/>
  <c r="BL438" i="83" s="1"/>
  <c r="BH190" i="83"/>
  <c r="BK191" i="83" s="1"/>
  <c r="BL191" i="83" s="1"/>
  <c r="BK43" i="83"/>
  <c r="BL43" i="83" s="1"/>
  <c r="BK21" i="83"/>
  <c r="BL21" i="83" s="1"/>
  <c r="BK441" i="83"/>
  <c r="BL441" i="83" s="1"/>
  <c r="BK400" i="83"/>
  <c r="BL400" i="83" s="1"/>
  <c r="BK199" i="83"/>
  <c r="BL199" i="83" s="1"/>
  <c r="BK109" i="83"/>
  <c r="BL109" i="83" s="1"/>
  <c r="BK465" i="83"/>
  <c r="BL465" i="83" s="1"/>
  <c r="BK271" i="83"/>
  <c r="BL271" i="83" s="1"/>
  <c r="BK162" i="83"/>
  <c r="BL162" i="83" s="1"/>
  <c r="BK467" i="83"/>
  <c r="BL467" i="83" s="1"/>
  <c r="BK219" i="83"/>
  <c r="BL219" i="83" s="1"/>
  <c r="BK381" i="83"/>
  <c r="BL381" i="83" s="1"/>
  <c r="BK135" i="83"/>
  <c r="BL135" i="83" s="1"/>
  <c r="BK168" i="83"/>
  <c r="BL168" i="83" s="1"/>
  <c r="BK375" i="83"/>
  <c r="BL375" i="83" s="1"/>
  <c r="BK181" i="83"/>
  <c r="BL181" i="83" s="1"/>
  <c r="BK153" i="83"/>
  <c r="BL153" i="83" s="1"/>
  <c r="BK285" i="83"/>
  <c r="BL285" i="83" s="1"/>
  <c r="BK336" i="83"/>
  <c r="BL336" i="83" s="1"/>
  <c r="BK366" i="83"/>
  <c r="BL366" i="83" s="1"/>
  <c r="BH435" i="83"/>
  <c r="BK436" i="83" s="1"/>
  <c r="BL436" i="83" s="1"/>
  <c r="BH273" i="83"/>
  <c r="BK274" i="83" s="1"/>
  <c r="BL274" i="83" s="1"/>
  <c r="BH254" i="83"/>
  <c r="BK255" i="83" s="1"/>
  <c r="BL255" i="83" s="1"/>
  <c r="BH48" i="83"/>
  <c r="BH7" i="83"/>
  <c r="BH54" i="83"/>
  <c r="BH23" i="83"/>
  <c r="BK24" i="83" s="1"/>
  <c r="BL24" i="83" s="1"/>
  <c r="BI104" i="83"/>
  <c r="BI97" i="83"/>
  <c r="BI90" i="83"/>
  <c r="BG86" i="83"/>
  <c r="BK86" i="83" s="1"/>
  <c r="BL86" i="83" s="1"/>
  <c r="BJ481" i="83"/>
  <c r="BJ248" i="83"/>
  <c r="BH142" i="83"/>
  <c r="BK143" i="83" s="1"/>
  <c r="BL143" i="83" s="1"/>
  <c r="BH323" i="83"/>
  <c r="BK324" i="83" s="1"/>
  <c r="BL324" i="83" s="1"/>
  <c r="BH127" i="83"/>
  <c r="BK128" i="83" s="1"/>
  <c r="BL128" i="83" s="1"/>
  <c r="BH165" i="83"/>
  <c r="BK166" i="83" s="1"/>
  <c r="BL166" i="83" s="1"/>
  <c r="BH16" i="83"/>
  <c r="BI231" i="83"/>
  <c r="BJ216" i="83"/>
  <c r="BJ386" i="83"/>
  <c r="BJ399" i="83"/>
  <c r="BJ370" i="83"/>
  <c r="BH412" i="83"/>
  <c r="BK413" i="83" s="1"/>
  <c r="BL413" i="83" s="1"/>
  <c r="BH501" i="83"/>
  <c r="BK502" i="83" s="1"/>
  <c r="BL502" i="83" s="1"/>
  <c r="BH473" i="83"/>
  <c r="BK474" i="83" s="1"/>
  <c r="BL474" i="83" s="1"/>
  <c r="BH201" i="83"/>
  <c r="BK202" i="83" s="1"/>
  <c r="BL202" i="83" s="1"/>
  <c r="BH82" i="83"/>
  <c r="BH56" i="83"/>
  <c r="BH29" i="83"/>
  <c r="BK30" i="83" s="1"/>
  <c r="BL30" i="83" s="1"/>
  <c r="BH70" i="83"/>
  <c r="BH87" i="83"/>
  <c r="BK88" i="83" s="1"/>
  <c r="BL88" i="83" s="1"/>
  <c r="BG20" i="83"/>
  <c r="BK20" i="83" s="1"/>
  <c r="BL20" i="83" s="1"/>
  <c r="BG13" i="83"/>
  <c r="BK13" i="83" s="1"/>
  <c r="BL13" i="83" s="1"/>
  <c r="BI6" i="83"/>
  <c r="BI222" i="83"/>
  <c r="BJ344" i="83"/>
  <c r="BH421" i="83"/>
  <c r="BK422" i="83" s="1"/>
  <c r="BL422" i="83" s="1"/>
  <c r="BH249" i="83"/>
  <c r="BK250" i="83" s="1"/>
  <c r="BL250" i="83" s="1"/>
  <c r="BH479" i="83"/>
  <c r="BK480" i="83" s="1"/>
  <c r="BL480" i="83" s="1"/>
  <c r="BH202" i="83"/>
  <c r="BK203" i="83" s="1"/>
  <c r="BL203" i="83" s="1"/>
  <c r="BH66" i="83"/>
  <c r="BI156" i="83"/>
  <c r="BJ108" i="83"/>
  <c r="BJ133" i="83"/>
  <c r="BJ398" i="83"/>
  <c r="BJ317" i="83"/>
  <c r="BJ110" i="83"/>
  <c r="BH178" i="83"/>
  <c r="BK179" i="83" s="1"/>
  <c r="BL179" i="83" s="1"/>
  <c r="BH324" i="83"/>
  <c r="BK325" i="83" s="1"/>
  <c r="BL325" i="83" s="1"/>
  <c r="BH203" i="83"/>
  <c r="BK204" i="83" s="1"/>
  <c r="BL204" i="83" s="1"/>
  <c r="BH126" i="83"/>
  <c r="BK127" i="83" s="1"/>
  <c r="BL127" i="83" s="1"/>
  <c r="BJ11" i="83"/>
  <c r="BH64" i="83"/>
  <c r="BK65" i="83" s="1"/>
  <c r="BL65" i="83" s="1"/>
  <c r="BH33" i="83"/>
  <c r="BH86" i="83"/>
  <c r="BG36" i="83"/>
  <c r="BG29" i="83"/>
  <c r="BK29" i="83" s="1"/>
  <c r="BL29" i="83" s="1"/>
  <c r="BG22" i="83"/>
  <c r="BK22" i="83" s="1"/>
  <c r="BL22" i="83" s="1"/>
  <c r="BG77" i="83"/>
  <c r="BK77" i="83" s="1"/>
  <c r="BL77" i="83" s="1"/>
  <c r="BG296" i="83"/>
  <c r="BK296" i="83" s="1"/>
  <c r="BL296" i="83" s="1"/>
  <c r="BJ128" i="83"/>
  <c r="BJ260" i="83"/>
  <c r="BH470" i="83"/>
  <c r="BK471" i="83" s="1"/>
  <c r="BL471" i="83" s="1"/>
  <c r="BH450" i="83"/>
  <c r="BK451" i="83" s="1"/>
  <c r="BL451" i="83" s="1"/>
  <c r="BH193" i="83"/>
  <c r="BK194" i="83" s="1"/>
  <c r="BL194" i="83" s="1"/>
  <c r="BH388" i="83"/>
  <c r="BK389" i="83" s="1"/>
  <c r="BL389" i="83" s="1"/>
  <c r="BG445" i="83"/>
  <c r="BK445" i="83" s="1"/>
  <c r="BL445" i="83" s="1"/>
  <c r="BI303" i="83"/>
  <c r="BJ363" i="83"/>
  <c r="BJ113" i="83"/>
  <c r="BH246" i="83"/>
  <c r="BH154" i="83"/>
  <c r="BK155" i="83" s="1"/>
  <c r="BL155" i="83" s="1"/>
  <c r="BH349" i="83"/>
  <c r="BK350" i="83" s="1"/>
  <c r="BL350" i="83" s="1"/>
  <c r="BI58" i="83"/>
  <c r="BJ27" i="83"/>
  <c r="BH84" i="83"/>
  <c r="BH41" i="83"/>
  <c r="BH102" i="83"/>
  <c r="BK103" i="83" s="1"/>
  <c r="BL103" i="83" s="1"/>
  <c r="BI71" i="83"/>
  <c r="BG52" i="83"/>
  <c r="BG45" i="83"/>
  <c r="BK45" i="83" s="1"/>
  <c r="BL45" i="83" s="1"/>
  <c r="BG38" i="83"/>
  <c r="BK38" i="83" s="1"/>
  <c r="BL38" i="83" s="1"/>
  <c r="BG61" i="83"/>
  <c r="BK61" i="83" s="1"/>
  <c r="BL61" i="83" s="1"/>
  <c r="BG70" i="83"/>
  <c r="BK70" i="83" s="1"/>
  <c r="BL70" i="83" s="1"/>
  <c r="BI288" i="83"/>
  <c r="BH118" i="83"/>
  <c r="BK119" i="83" s="1"/>
  <c r="BL119" i="83" s="1"/>
  <c r="BH277" i="83"/>
  <c r="BK278" i="83" s="1"/>
  <c r="BL278" i="83" s="1"/>
  <c r="BI111" i="83"/>
  <c r="BJ220" i="83"/>
  <c r="BJ312" i="83"/>
  <c r="BJ269" i="83"/>
  <c r="BH251" i="83"/>
  <c r="BK252" i="83" s="1"/>
  <c r="BL252" i="83" s="1"/>
  <c r="BH285" i="83"/>
  <c r="BK286" i="83" s="1"/>
  <c r="BL286" i="83" s="1"/>
  <c r="BH452" i="83"/>
  <c r="BK453" i="83" s="1"/>
  <c r="BL453" i="83" s="1"/>
  <c r="BH238" i="83"/>
  <c r="BK239" i="83" s="1"/>
  <c r="BL239" i="83" s="1"/>
  <c r="BI40" i="83"/>
  <c r="BH342" i="83"/>
  <c r="BK343" i="83" s="1"/>
  <c r="BL343" i="83" s="1"/>
  <c r="BH396" i="83"/>
  <c r="BK397" i="83" s="1"/>
  <c r="BL397" i="83" s="1"/>
  <c r="BH476" i="83"/>
  <c r="BK477" i="83" s="1"/>
  <c r="BL477" i="83" s="1"/>
  <c r="BH172" i="83"/>
  <c r="BK173" i="83" s="1"/>
  <c r="BL173" i="83" s="1"/>
  <c r="BH358" i="83"/>
  <c r="BK359" i="83" s="1"/>
  <c r="BL359" i="83" s="1"/>
  <c r="BJ59" i="83"/>
  <c r="BH88" i="83"/>
  <c r="BH49" i="83"/>
  <c r="BH75" i="83"/>
  <c r="BK76" i="83" s="1"/>
  <c r="BL76" i="83" s="1"/>
  <c r="BI87" i="83"/>
  <c r="BG68" i="83"/>
  <c r="BK68" i="83" s="1"/>
  <c r="BL68" i="83" s="1"/>
  <c r="BG54" i="83"/>
  <c r="BK54" i="83" s="1"/>
  <c r="BL54" i="83" s="1"/>
  <c r="BG193" i="83"/>
  <c r="BK193" i="83" s="1"/>
  <c r="BL193" i="83" s="1"/>
  <c r="BJ367" i="83"/>
  <c r="BH164" i="83"/>
  <c r="BK165" i="83" s="1"/>
  <c r="BL165" i="83" s="1"/>
  <c r="BH268" i="83"/>
  <c r="BK269" i="83" s="1"/>
  <c r="BL269" i="83" s="1"/>
  <c r="BH119" i="83"/>
  <c r="BK120" i="83" s="1"/>
  <c r="BL120" i="83" s="1"/>
  <c r="BI42" i="83"/>
  <c r="BJ501" i="83"/>
  <c r="BH499" i="83"/>
  <c r="BK500" i="83" s="1"/>
  <c r="BL500" i="83" s="1"/>
  <c r="BH378" i="83"/>
  <c r="BK379" i="83" s="1"/>
  <c r="BL379" i="83" s="1"/>
  <c r="BH163" i="83"/>
  <c r="BK164" i="83" s="1"/>
  <c r="BL164" i="83" s="1"/>
  <c r="BH155" i="83"/>
  <c r="BK156" i="83" s="1"/>
  <c r="BL156" i="83" s="1"/>
  <c r="BI65" i="83"/>
  <c r="BH228" i="83"/>
  <c r="BK229" i="83" s="1"/>
  <c r="BL229" i="83" s="1"/>
  <c r="BH182" i="83"/>
  <c r="BK183" i="83" s="1"/>
  <c r="BL183" i="83" s="1"/>
  <c r="BH456" i="83"/>
  <c r="BK457" i="83" s="1"/>
  <c r="BL457" i="83" s="1"/>
  <c r="BH303" i="83"/>
  <c r="BK304" i="83" s="1"/>
  <c r="BL304" i="83" s="1"/>
  <c r="BH357" i="83"/>
  <c r="BK358" i="83" s="1"/>
  <c r="BL358" i="83" s="1"/>
  <c r="BH451" i="83"/>
  <c r="BK452" i="83" s="1"/>
  <c r="BL452" i="83" s="1"/>
  <c r="BH133" i="83"/>
  <c r="BK134" i="83" s="1"/>
  <c r="BL134" i="83" s="1"/>
  <c r="BH233" i="83"/>
  <c r="BK234" i="83" s="1"/>
  <c r="BL234" i="83" s="1"/>
  <c r="BH431" i="83"/>
  <c r="BK432" i="83" s="1"/>
  <c r="BL432" i="83" s="1"/>
  <c r="BH208" i="83"/>
  <c r="BK209" i="83" s="1"/>
  <c r="BL209" i="83" s="1"/>
  <c r="BH394" i="83"/>
  <c r="BK395" i="83" s="1"/>
  <c r="BL395" i="83" s="1"/>
  <c r="BJ76" i="83"/>
  <c r="BH96" i="83"/>
  <c r="BH57" i="83"/>
  <c r="BH91" i="83"/>
  <c r="BG35" i="83"/>
  <c r="BK35" i="83" s="1"/>
  <c r="BL35" i="83" s="1"/>
  <c r="BG84" i="83"/>
  <c r="BK84" i="83" s="1"/>
  <c r="BL84" i="83" s="1"/>
  <c r="BG93" i="83"/>
  <c r="BK93" i="83" s="1"/>
  <c r="BL93" i="83" s="1"/>
  <c r="BJ437" i="83"/>
  <c r="BJ403" i="83"/>
  <c r="BH400" i="83"/>
  <c r="BK401" i="83" s="1"/>
  <c r="BL401" i="83" s="1"/>
  <c r="BH436" i="83"/>
  <c r="BK437" i="83" s="1"/>
  <c r="BL437" i="83" s="1"/>
  <c r="BH215" i="83"/>
  <c r="BK216" i="83" s="1"/>
  <c r="BL216" i="83" s="1"/>
  <c r="BH63" i="83"/>
  <c r="BG114" i="83"/>
  <c r="BK114" i="83" s="1"/>
  <c r="BL114" i="83" s="1"/>
  <c r="BJ119" i="83"/>
  <c r="BJ161" i="83"/>
  <c r="BJ335" i="83"/>
  <c r="BH139" i="83"/>
  <c r="BK140" i="83" s="1"/>
  <c r="BL140" i="83" s="1"/>
  <c r="BH447" i="83"/>
  <c r="BK448" i="83" s="1"/>
  <c r="BL448" i="83" s="1"/>
  <c r="BH229" i="83"/>
  <c r="BK230" i="83" s="1"/>
  <c r="BL230" i="83" s="1"/>
  <c r="BH230" i="83"/>
  <c r="BK231" i="83" s="1"/>
  <c r="BL231" i="83" s="1"/>
  <c r="BH36" i="83"/>
  <c r="BK37" i="83" s="1"/>
  <c r="BL37" i="83" s="1"/>
  <c r="BH160" i="83"/>
  <c r="BK161" i="83" s="1"/>
  <c r="BL161" i="83" s="1"/>
  <c r="BH426" i="83"/>
  <c r="BK427" i="83" s="1"/>
  <c r="BL427" i="83" s="1"/>
  <c r="BH264" i="83"/>
  <c r="BK265" i="83" s="1"/>
  <c r="BL265" i="83" s="1"/>
  <c r="BH227" i="83"/>
  <c r="BK228" i="83" s="1"/>
  <c r="BL228" i="83" s="1"/>
  <c r="BH491" i="83"/>
  <c r="BK492" i="83" s="1"/>
  <c r="BL492" i="83" s="1"/>
  <c r="BH339" i="83"/>
  <c r="BK340" i="83" s="1"/>
  <c r="BL340" i="83" s="1"/>
  <c r="BH393" i="83"/>
  <c r="BK394" i="83" s="1"/>
  <c r="BL394" i="83" s="1"/>
  <c r="BH494" i="83"/>
  <c r="BK495" i="83" s="1"/>
  <c r="BL495" i="83" s="1"/>
  <c r="BH169" i="83"/>
  <c r="BK170" i="83" s="1"/>
  <c r="BL170" i="83" s="1"/>
  <c r="BH355" i="83"/>
  <c r="BK356" i="83" s="1"/>
  <c r="BL356" i="83" s="1"/>
  <c r="BH497" i="83"/>
  <c r="BK498" i="83" s="1"/>
  <c r="BL498" i="83" s="1"/>
  <c r="BH244" i="83"/>
  <c r="BK245" i="83" s="1"/>
  <c r="BL245" i="83" s="1"/>
  <c r="BH248" i="83"/>
  <c r="BK249" i="83" s="1"/>
  <c r="BL249" i="83" s="1"/>
  <c r="BJ92" i="83"/>
  <c r="BH104" i="83"/>
  <c r="BH77" i="83"/>
  <c r="BH35" i="83"/>
  <c r="BG51" i="83"/>
  <c r="BG100" i="83"/>
  <c r="BG111" i="83"/>
  <c r="BK111" i="83" s="1"/>
  <c r="BL111" i="83" s="1"/>
  <c r="BJ360" i="83"/>
  <c r="BH402" i="83"/>
  <c r="BK403" i="83" s="1"/>
  <c r="BL403" i="83" s="1"/>
  <c r="BH288" i="83"/>
  <c r="BK289" i="83" s="1"/>
  <c r="BL289" i="83" s="1"/>
  <c r="BH445" i="83"/>
  <c r="BK446" i="83" s="1"/>
  <c r="BL446" i="83" s="1"/>
  <c r="BH364" i="83"/>
  <c r="BK365" i="83" s="1"/>
  <c r="BL365" i="83" s="1"/>
  <c r="BH97" i="83"/>
  <c r="BI290" i="83"/>
  <c r="BG371" i="83"/>
  <c r="BK371" i="83" s="1"/>
  <c r="BL371" i="83" s="1"/>
  <c r="BH462" i="83"/>
  <c r="BK463" i="83" s="1"/>
  <c r="BL463" i="83" s="1"/>
  <c r="BH475" i="83"/>
  <c r="BK476" i="83" s="1"/>
  <c r="BL476" i="83" s="1"/>
  <c r="BH304" i="83"/>
  <c r="BK305" i="83" s="1"/>
  <c r="BL305" i="83" s="1"/>
  <c r="BH398" i="83"/>
  <c r="BK399" i="83" s="1"/>
  <c r="BL399" i="83" s="1"/>
  <c r="BJ53" i="83"/>
  <c r="BH18" i="83"/>
  <c r="BK19" i="83" s="1"/>
  <c r="BL19" i="83" s="1"/>
  <c r="BH81" i="83"/>
  <c r="BH99" i="83"/>
  <c r="BG83" i="83"/>
  <c r="BI17" i="83"/>
  <c r="BI10" i="83"/>
  <c r="BG102" i="83"/>
  <c r="BK102" i="83" s="1"/>
  <c r="BL102" i="83" s="1"/>
  <c r="BI479" i="83"/>
  <c r="BG180" i="83"/>
  <c r="BK180" i="83" s="1"/>
  <c r="BL180" i="83" s="1"/>
  <c r="BJ106" i="83"/>
  <c r="BJ377" i="83"/>
  <c r="BJ396" i="83"/>
  <c r="BH348" i="83"/>
  <c r="BK349" i="83" s="1"/>
  <c r="BL349" i="83" s="1"/>
  <c r="BH347" i="83"/>
  <c r="BK348" i="83" s="1"/>
  <c r="BL348" i="83" s="1"/>
  <c r="BH379" i="83"/>
  <c r="BK380" i="83" s="1"/>
  <c r="BL380" i="83" s="1"/>
  <c r="BH458" i="83"/>
  <c r="BK459" i="83" s="1"/>
  <c r="BL459" i="83" s="1"/>
  <c r="BI49" i="83"/>
  <c r="BI185" i="83"/>
  <c r="BH58" i="83"/>
  <c r="BH89" i="83"/>
  <c r="BH71" i="83"/>
  <c r="BG99" i="83"/>
  <c r="BI33" i="83"/>
  <c r="BI26" i="83"/>
  <c r="BG442" i="83"/>
  <c r="BK442" i="83" s="1"/>
  <c r="BL442" i="83" s="1"/>
  <c r="BI108" i="83"/>
  <c r="BG282" i="83"/>
  <c r="BJ441" i="83"/>
  <c r="BJ207" i="83"/>
  <c r="BJ124" i="83"/>
  <c r="BJ214" i="83"/>
  <c r="BJ389" i="83"/>
  <c r="BJ281" i="83"/>
  <c r="BJ310" i="83"/>
  <c r="BJ383" i="83"/>
  <c r="BH210" i="83"/>
  <c r="BK211" i="83" s="1"/>
  <c r="BL211" i="83" s="1"/>
  <c r="BH188" i="83"/>
  <c r="BK189" i="83" s="1"/>
  <c r="BL189" i="83" s="1"/>
  <c r="BH425" i="83"/>
  <c r="BK426" i="83" s="1"/>
  <c r="BL426" i="83" s="1"/>
  <c r="BI24" i="83"/>
  <c r="BJ450" i="83"/>
  <c r="BJ257" i="83"/>
  <c r="BH350" i="83"/>
  <c r="BK351" i="83" s="1"/>
  <c r="BL351" i="83" s="1"/>
  <c r="BH299" i="83"/>
  <c r="BK300" i="83" s="1"/>
  <c r="BL300" i="83" s="1"/>
  <c r="BH471" i="83"/>
  <c r="BK472" i="83" s="1"/>
  <c r="BL472" i="83" s="1"/>
  <c r="BH105" i="83"/>
  <c r="BK106" i="83" s="1"/>
  <c r="BL106" i="83" s="1"/>
  <c r="BH116" i="83"/>
  <c r="BK117" i="83" s="1"/>
  <c r="BL117" i="83" s="1"/>
  <c r="BH266" i="83"/>
  <c r="BK267" i="83" s="1"/>
  <c r="BL267" i="83" s="1"/>
  <c r="BH237" i="83"/>
  <c r="BK238" i="83" s="1"/>
  <c r="BL238" i="83" s="1"/>
  <c r="BH293" i="83"/>
  <c r="BK294" i="83" s="1"/>
  <c r="BL294" i="83" s="1"/>
  <c r="BH40" i="83"/>
  <c r="BH98" i="83"/>
  <c r="BH46" i="83"/>
  <c r="BK47" i="83" s="1"/>
  <c r="BL47" i="83" s="1"/>
  <c r="BH51" i="83"/>
  <c r="BI56" i="83"/>
  <c r="BI81" i="83"/>
  <c r="BI74" i="83"/>
  <c r="BI151" i="83"/>
  <c r="BJ299" i="83"/>
  <c r="BH417" i="83"/>
  <c r="BK418" i="83" s="1"/>
  <c r="BL418" i="83" s="1"/>
  <c r="BH414" i="83"/>
  <c r="BK415" i="83" s="1"/>
  <c r="BL415" i="83" s="1"/>
  <c r="BH362" i="83"/>
  <c r="BK363" i="83" s="1"/>
  <c r="BL363" i="83" s="1"/>
  <c r="BG482" i="83"/>
  <c r="BK482" i="83" s="1"/>
  <c r="BL482" i="83" s="1"/>
  <c r="BI197" i="83"/>
  <c r="BJ392" i="83"/>
  <c r="BH305" i="83"/>
  <c r="BK306" i="83" s="1"/>
  <c r="BL306" i="83" s="1"/>
  <c r="BH117" i="83"/>
  <c r="BK118" i="83" s="1"/>
  <c r="BL118" i="83" s="1"/>
  <c r="BH313" i="83"/>
  <c r="BK314" i="83" s="1"/>
  <c r="BL314" i="83" s="1"/>
  <c r="BH79" i="83"/>
  <c r="BJ410" i="83"/>
  <c r="BJ402" i="83"/>
  <c r="BH214" i="83"/>
  <c r="BK215" i="83" s="1"/>
  <c r="BL215" i="83" s="1"/>
  <c r="BH376" i="83"/>
  <c r="BK377" i="83" s="1"/>
  <c r="BL377" i="83" s="1"/>
  <c r="BH162" i="83"/>
  <c r="BK163" i="83" s="1"/>
  <c r="BL163" i="83" s="1"/>
  <c r="BK81" i="83"/>
  <c r="BL81" i="83" s="1"/>
  <c r="BK74" i="83"/>
  <c r="BL74" i="83" s="1"/>
  <c r="BK16" i="83"/>
  <c r="BL16" i="83" s="1"/>
  <c r="BK404" i="83"/>
  <c r="BL404" i="83" s="1"/>
  <c r="BK388" i="83"/>
  <c r="BL388" i="83" s="1"/>
  <c r="BK258" i="83"/>
  <c r="BL258" i="83" s="1"/>
  <c r="BK217" i="83"/>
  <c r="BL217" i="83" s="1"/>
  <c r="BK184" i="83"/>
  <c r="BL184" i="83" s="1"/>
  <c r="BK157" i="83"/>
  <c r="BL157" i="83" s="1"/>
  <c r="BK319" i="83"/>
  <c r="BL319" i="83" s="1"/>
  <c r="BK493" i="83"/>
  <c r="BL493" i="83" s="1"/>
  <c r="BK385" i="83"/>
  <c r="BL385" i="83" s="1"/>
  <c r="BK334" i="83"/>
  <c r="BL334" i="83" s="1"/>
  <c r="BK378" i="83"/>
  <c r="BL378" i="83" s="1"/>
  <c r="BK373" i="83"/>
  <c r="BL373" i="83" s="1"/>
  <c r="BK316" i="83"/>
  <c r="BL316" i="83" s="1"/>
  <c r="BK149" i="83"/>
  <c r="BL149" i="83" s="1"/>
  <c r="BK431" i="83"/>
  <c r="BL431" i="83" s="1"/>
  <c r="BK220" i="83"/>
  <c r="BL220" i="83" s="1"/>
  <c r="BK129" i="83"/>
  <c r="BL129" i="83" s="1"/>
  <c r="BK352" i="83"/>
  <c r="BL352" i="83" s="1"/>
  <c r="BK483" i="83"/>
  <c r="BL483" i="83" s="1"/>
  <c r="BK355" i="83"/>
  <c r="BL355" i="83" s="1"/>
  <c r="BK290" i="83"/>
  <c r="BL290" i="83" s="1"/>
  <c r="BK160" i="83"/>
  <c r="BL160" i="83" s="1"/>
  <c r="BK172" i="83"/>
  <c r="BL172" i="83" s="1"/>
  <c r="BG489" i="83"/>
  <c r="BK489" i="83" s="1"/>
  <c r="BL489" i="83" s="1"/>
  <c r="S38" i="81"/>
  <c r="T38" i="81" s="1"/>
  <c r="S34" i="81"/>
  <c r="T34" i="81" s="1"/>
  <c r="S31" i="81"/>
  <c r="T31" i="81" s="1"/>
  <c r="S37" i="81"/>
  <c r="T37" i="81" s="1"/>
  <c r="S33" i="81"/>
  <c r="T33" i="81" s="1"/>
  <c r="S40" i="81"/>
  <c r="T40" i="81" s="1"/>
  <c r="S36" i="81"/>
  <c r="T36" i="81" s="1"/>
  <c r="S32" i="81"/>
  <c r="T32" i="81" s="1"/>
  <c r="S39" i="81"/>
  <c r="T39" i="81" s="1"/>
  <c r="S27" i="81"/>
  <c r="T27" i="81" s="1"/>
  <c r="S23" i="81"/>
  <c r="T23" i="81" s="1"/>
  <c r="S19" i="81"/>
  <c r="T19" i="81" s="1"/>
  <c r="S26" i="81"/>
  <c r="T26" i="81" s="1"/>
  <c r="S25" i="81"/>
  <c r="T25" i="81" s="1"/>
  <c r="S21" i="81"/>
  <c r="T21" i="81" s="1"/>
  <c r="S22" i="81"/>
  <c r="T22" i="81" s="1"/>
  <c r="S18" i="81"/>
  <c r="T18" i="81" s="1"/>
  <c r="S24" i="81"/>
  <c r="T24" i="81" s="1"/>
  <c r="S13" i="81"/>
  <c r="T13" i="81" s="1"/>
  <c r="S9" i="81"/>
  <c r="T9" i="81" s="1"/>
  <c r="S11" i="81"/>
  <c r="T11" i="81" s="1"/>
  <c r="S7" i="81"/>
  <c r="T7" i="81" s="1"/>
  <c r="S12" i="81"/>
  <c r="T12" i="81" s="1"/>
  <c r="S8" i="81"/>
  <c r="T8" i="81" s="1"/>
  <c r="S5" i="81"/>
  <c r="T5" i="81" s="1"/>
  <c r="S10" i="81"/>
  <c r="T10" i="81" s="1"/>
  <c r="BK282" i="83" l="1"/>
  <c r="BL282" i="83" s="1"/>
  <c r="BK247" i="83"/>
  <c r="BL247" i="83" s="1"/>
  <c r="BK59" i="83"/>
  <c r="BL59" i="83" s="1"/>
  <c r="BS3" i="83"/>
  <c r="BK55" i="83"/>
  <c r="BL55" i="83" s="1"/>
  <c r="BK83" i="83"/>
  <c r="BL83" i="83" s="1"/>
  <c r="BK42" i="83"/>
  <c r="BL42" i="83" s="1"/>
  <c r="BK78" i="83"/>
  <c r="BL78" i="83" s="1"/>
  <c r="BK90" i="83"/>
  <c r="BL90" i="83" s="1"/>
  <c r="BK89" i="83"/>
  <c r="BL89" i="83" s="1"/>
  <c r="BK52" i="83"/>
  <c r="BL52" i="83" s="1"/>
  <c r="BK36" i="83"/>
  <c r="BL36" i="83" s="1"/>
  <c r="BK49" i="83"/>
  <c r="BL49" i="83" s="1"/>
  <c r="BK98" i="83"/>
  <c r="BL98" i="83" s="1"/>
  <c r="BK85" i="83"/>
  <c r="BL85" i="83" s="1"/>
  <c r="BK97" i="83"/>
  <c r="BL97" i="83" s="1"/>
  <c r="BK8" i="83"/>
  <c r="BL8" i="83" s="1"/>
  <c r="BK34" i="83"/>
  <c r="BL34" i="83" s="1"/>
  <c r="BK58" i="83"/>
  <c r="BL58" i="83" s="1"/>
  <c r="BK50" i="83"/>
  <c r="BL50" i="83" s="1"/>
  <c r="BK92" i="83"/>
  <c r="BL92" i="83" s="1"/>
  <c r="BK82" i="83"/>
  <c r="BL82" i="83" s="1"/>
  <c r="BK99" i="83"/>
  <c r="BL99" i="83" s="1"/>
  <c r="BK100" i="83"/>
  <c r="BL100" i="83" s="1"/>
  <c r="BK87" i="83"/>
  <c r="BL87" i="83" s="1"/>
  <c r="BK71" i="83"/>
  <c r="BL71" i="83" s="1"/>
  <c r="BK80" i="83"/>
  <c r="BL80" i="83" s="1"/>
  <c r="BK57" i="83"/>
  <c r="BL57" i="83" s="1"/>
  <c r="BK105" i="83"/>
  <c r="BL105" i="83" s="1"/>
  <c r="BK72" i="83"/>
  <c r="BL72" i="83" s="1"/>
  <c r="BK51" i="83"/>
  <c r="BL51" i="83" s="1"/>
  <c r="BK67" i="83"/>
  <c r="BL67" i="83" s="1"/>
  <c r="BK41" i="83"/>
  <c r="BL41" i="83" s="1"/>
  <c r="BK17" i="83"/>
  <c r="BL17" i="83" s="1"/>
  <c r="BK64" i="83"/>
  <c r="BL64" i="83" s="1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竞技场兑换1个，商店买2个(20钻)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月卡，300钻+每日100钻
终身卡，980钻+每日200钻
周卡（破冰，只卖1次），120钻+每日100钻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月卡，300钻+每日100钻
终身卡，980钻+每日200钻
周卡（破冰，只卖1次），120钻+每日100钻</t>
        </r>
      </text>
    </commen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竞技场兑换1个，商店买2个(20钻)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L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X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<sst xmlns="http://schemas.openxmlformats.org/spreadsheetml/2006/main" count="6497" uniqueCount="1191">
  <si>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</si>
  <si>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</si>
  <si>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</si>
  <si>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</si>
  <si>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</si>
  <si>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</si>
  <si>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</si>
  <si>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</si>
  <si>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</si>
  <si>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</si>
  <si>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</si>
  <si>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</si>
  <si>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</si>
  <si>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</si>
  <si>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</si>
  <si>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</si>
  <si>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</si>
  <si>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</si>
  <si>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</si>
  <si>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</si>
  <si>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</si>
  <si>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</si>
  <si>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</si>
  <si>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</si>
  <si>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</si>
  <si>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</si>
  <si>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</si>
  <si>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</si>
  <si>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</si>
  <si>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</si>
  <si>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</si>
  <si>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</si>
  <si>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</si>
  <si>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</si>
  <si>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</si>
  <si>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</si>
  <si>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</si>
  <si>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</si>
  <si>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</si>
  <si>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</si>
  <si>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困难</t>
    <phoneticPr fontId="2" type="noConversion"/>
  </si>
  <si>
    <t>芦花古楼</t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</si>
  <si>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</si>
  <si>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</si>
  <si>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</si>
  <si>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</si>
  <si>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</si>
  <si>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</si>
  <si>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</si>
  <si>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</si>
  <si>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日常任务</t>
    <phoneticPr fontId="2" type="noConversion"/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</si>
  <si>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</si>
  <si>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</si>
  <si>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</si>
  <si>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</si>
  <si>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</si>
  <si>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</si>
  <si>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</si>
  <si>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普通守护灵扭蛋</t>
  </si>
  <si>
    <t>杂货店采购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</si>
  <si>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</si>
  <si>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</si>
  <si>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</si>
  <si>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</si>
  <si>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</si>
  <si>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</si>
  <si>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</si>
  <si>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</si>
  <si>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</si>
  <si>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</si>
  <si>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</si>
  <si>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</si>
  <si>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</si>
  <si>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</si>
  <si>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</si>
  <si>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</si>
  <si>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</si>
  <si>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</si>
  <si>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芦花币.E</t>
    <phoneticPr fontId="2" type="noConversion"/>
  </si>
  <si>
    <t>金币.F</t>
    <phoneticPr fontId="2" type="noConversion"/>
  </si>
  <si>
    <t>芦花币总产出100天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</si>
  <si>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</si>
  <si>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</si>
  <si>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</si>
  <si>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</si>
  <si>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</si>
  <si>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</si>
  <si>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</si>
  <si>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</si>
  <si>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</si>
  <si>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</si>
  <si>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</si>
  <si>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</si>
  <si>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扫荡赠送</t>
    <phoneticPr fontId="2" type="noConversion"/>
  </si>
  <si>
    <t>月卡时间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</si>
  <si>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</si>
  <si>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</si>
  <si>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</si>
  <si>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</si>
  <si>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</si>
  <si>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</si>
  <si>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</si>
  <si>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</si>
  <si>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</si>
  <si>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</si>
  <si>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</si>
  <si>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</si>
  <si>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</si>
  <si>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</si>
  <si>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</si>
  <si>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</si>
  <si>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</si>
  <si>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</si>
  <si>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</si>
  <si>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</si>
  <si>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</si>
  <si>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</si>
  <si>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</si>
  <si>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</si>
  <si>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</si>
  <si>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</si>
  <si>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</si>
  <si>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</si>
  <si>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困难第4章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</si>
  <si>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</si>
  <si>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</si>
  <si>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</si>
  <si>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</si>
  <si>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</si>
  <si>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</si>
  <si>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</si>
  <si>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</si>
  <si>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</si>
  <si>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</si>
  <si>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</si>
  <si>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</si>
  <si>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</si>
  <si>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</si>
  <si>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</si>
  <si>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</si>
  <si>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停留扫荡</t>
    <phoneticPr fontId="2" type="noConversion"/>
  </si>
  <si>
    <t>等级</t>
    <phoneticPr fontId="2" type="noConversion"/>
  </si>
  <si>
    <t>绿材料</t>
  </si>
  <si>
    <t>蓝材料</t>
  </si>
  <si>
    <t>紫材料</t>
  </si>
  <si>
    <t>橙材料</t>
  </si>
  <si>
    <t>要求等级</t>
    <phoneticPr fontId="2" type="noConversion"/>
  </si>
  <si>
    <t>产率</t>
    <phoneticPr fontId="2" type="noConversion"/>
  </si>
  <si>
    <t>间隔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</si>
  <si>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</si>
  <si>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</si>
  <si>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</si>
  <si>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</si>
  <si>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</si>
  <si>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</si>
  <si>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</si>
  <si>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</si>
  <si>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</si>
  <si>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</si>
  <si>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</si>
  <si>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</si>
  <si>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</si>
  <si>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</si>
  <si>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</si>
  <si>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</si>
  <si>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</si>
  <si>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</si>
  <si>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</si>
  <si>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</si>
  <si>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</si>
  <si>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</si>
  <si>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</si>
  <si>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</si>
  <si>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</si>
  <si>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</si>
  <si>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</si>
  <si>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</si>
  <si>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</si>
  <si>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</si>
  <si>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</si>
  <si>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</si>
  <si>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</si>
  <si>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</si>
  <si>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</si>
  <si>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</si>
  <si>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</si>
  <si>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</si>
  <si>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</si>
  <si>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</si>
  <si>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</si>
  <si>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</si>
  <si>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</si>
  <si>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</si>
  <si>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</si>
  <si>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</si>
  <si>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</si>
  <si>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</si>
  <si>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</si>
  <si>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</si>
  <si>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</si>
  <si>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</si>
  <si>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</si>
  <si>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</si>
  <si>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</si>
  <si>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</si>
  <si>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</si>
  <si>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</si>
  <si>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</si>
  <si>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</si>
  <si>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</si>
  <si>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</si>
  <si>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</si>
  <si>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</si>
  <si>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</si>
  <si>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</si>
  <si>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</si>
  <si>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</si>
  <si>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</si>
  <si>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</si>
  <si>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</si>
  <si>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</si>
  <si>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</si>
  <si>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</si>
  <si>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</si>
  <si>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</si>
  <si>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</si>
  <si>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</si>
  <si>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</si>
  <si>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</si>
  <si>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</si>
  <si>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</si>
  <si>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</si>
  <si>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</si>
  <si>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</si>
  <si>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</si>
  <si>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</si>
  <si>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</si>
  <si>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</si>
  <si>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</si>
  <si>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</si>
  <si>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</si>
  <si>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</si>
  <si>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</si>
  <si>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</si>
  <si>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</si>
  <si>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</si>
  <si>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</si>
  <si>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</si>
  <si>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</si>
  <si>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</si>
  <si>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</si>
  <si>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</si>
  <si>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</si>
  <si>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</si>
  <si>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</si>
  <si>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</si>
  <si>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</si>
  <si>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</si>
  <si>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金币</t>
    <phoneticPr fontId="2" type="noConversion"/>
  </si>
  <si>
    <t>数量</t>
    <phoneticPr fontId="2" type="noConversion"/>
  </si>
  <si>
    <t>专属武器强化</t>
    <phoneticPr fontId="2" type="noConversion"/>
  </si>
  <si>
    <t>专属武器解封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</si>
  <si>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</si>
  <si>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</si>
  <si>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</si>
  <si>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</si>
  <si>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</si>
  <si>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</si>
  <si>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</si>
  <si>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阶段2</t>
  </si>
  <si>
    <t>阶段3</t>
  </si>
  <si>
    <t>阶段4</t>
  </si>
  <si>
    <t>等级Min</t>
    <phoneticPr fontId="2" type="noConversion"/>
  </si>
  <si>
    <t>期望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</si>
  <si>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</si>
  <si>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</si>
  <si>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</si>
  <si>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</si>
  <si>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专属武器</t>
    <phoneticPr fontId="2" type="noConversion"/>
  </si>
  <si>
    <t>Loc</t>
    <phoneticPr fontId="2" type="noConversion"/>
  </si>
  <si>
    <t>位置2</t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</si>
  <si>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</si>
  <si>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</si>
  <si>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</si>
  <si>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</si>
  <si>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</si>
  <si>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</si>
  <si>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</si>
  <si>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</si>
  <si>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</si>
  <si>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</si>
  <si>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</si>
  <si>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</si>
  <si>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</si>
  <si>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</si>
  <si>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</si>
  <si>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</si>
  <si>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</si>
  <si>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</si>
  <si>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</si>
  <si>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</si>
  <si>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</si>
  <si>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</si>
  <si>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</si>
  <si>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</si>
  <si>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</si>
  <si>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</si>
  <si>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</si>
  <si>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</si>
  <si>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</si>
  <si>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</si>
  <si>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</si>
  <si>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</si>
  <si>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</si>
  <si>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</si>
  <si>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</si>
  <si>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</si>
  <si>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</si>
  <si>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</si>
  <si>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</si>
  <si>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</si>
  <si>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</si>
  <si>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</si>
  <si>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</si>
  <si>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</si>
  <si>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</si>
  <si>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</si>
  <si>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</si>
  <si>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</si>
  <si>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</si>
  <si>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</si>
  <si>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</si>
  <si>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</si>
  <si>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</si>
  <si>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</si>
  <si>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</si>
  <si>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</si>
  <si>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</si>
  <si>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</si>
  <si>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</si>
  <si>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神器低级材料</t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</si>
  <si>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</si>
  <si>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</si>
  <si>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</si>
  <si>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</si>
  <si>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登录</t>
  </si>
  <si>
    <t>使用1次牧守令</t>
  </si>
  <si>
    <t>恶灵入侵</t>
  </si>
  <si>
    <t>神器惊喜宝箱</t>
    <phoneticPr fontId="2" type="noConversion"/>
  </si>
  <si>
    <t>卡牌经验</t>
    <phoneticPr fontId="2" type="noConversion"/>
  </si>
  <si>
    <t>等级段</t>
    <phoneticPr fontId="2" type="noConversion"/>
  </si>
  <si>
    <t>等级</t>
    <phoneticPr fontId="2" type="noConversion"/>
  </si>
  <si>
    <t>等级段经验</t>
    <phoneticPr fontId="2" type="noConversion"/>
  </si>
  <si>
    <t>经验消耗</t>
    <phoneticPr fontId="2" type="noConversion"/>
  </si>
  <si>
    <t>经验</t>
    <phoneticPr fontId="2" type="noConversion"/>
  </si>
  <si>
    <t>1~10</t>
    <phoneticPr fontId="2" type="noConversion"/>
  </si>
  <si>
    <t>10~20</t>
    <phoneticPr fontId="2" type="noConversion"/>
  </si>
  <si>
    <t>20~30</t>
    <phoneticPr fontId="2" type="noConversion"/>
  </si>
  <si>
    <t>40~50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</si>
  <si>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</si>
  <si>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</si>
  <si>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</si>
  <si>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</si>
  <si>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</si>
  <si>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</si>
  <si>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</si>
  <si>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</si>
  <si>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140~150</t>
    <phoneticPr fontId="2" type="noConversion"/>
  </si>
  <si>
    <t>挂机经验</t>
    <phoneticPr fontId="2" type="noConversion"/>
  </si>
  <si>
    <t>130~140</t>
    <phoneticPr fontId="2" type="noConversion"/>
  </si>
  <si>
    <t>普通关卡</t>
    <phoneticPr fontId="2" type="noConversion"/>
  </si>
  <si>
    <t>普通章节</t>
    <phoneticPr fontId="2" type="noConversion"/>
  </si>
  <si>
    <t>困难关卡</t>
    <phoneticPr fontId="2" type="noConversion"/>
  </si>
  <si>
    <t>困难章节</t>
    <phoneticPr fontId="2" type="noConversion"/>
  </si>
  <si>
    <t>加总</t>
    <phoneticPr fontId="2" type="noConversion"/>
  </si>
  <si>
    <t>百分比</t>
    <phoneticPr fontId="2" type="noConversion"/>
  </si>
  <si>
    <t>总经验</t>
    <phoneticPr fontId="2" type="noConversion"/>
  </si>
  <si>
    <t>培养卡牌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</si>
  <si>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</si>
  <si>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</si>
  <si>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</si>
  <si>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比例</t>
    <phoneticPr fontId="2" type="noConversion"/>
  </si>
  <si>
    <t>队伍</t>
    <phoneticPr fontId="2" type="noConversion"/>
  </si>
  <si>
    <t>30~40</t>
    <phoneticPr fontId="2" type="noConversion"/>
  </si>
  <si>
    <t>章节</t>
    <phoneticPr fontId="2" type="noConversion"/>
  </si>
  <si>
    <t>品质</t>
    <phoneticPr fontId="2" type="noConversion"/>
  </si>
  <si>
    <t>Row</t>
    <phoneticPr fontId="2" type="noConversion"/>
  </si>
  <si>
    <t>Row</t>
    <phoneticPr fontId="2" type="noConversion"/>
  </si>
  <si>
    <t>Module</t>
    <phoneticPr fontId="2" type="noConversion"/>
  </si>
  <si>
    <t>Module</t>
    <phoneticPr fontId="2" type="noConversion"/>
  </si>
  <si>
    <t>ModuleId</t>
    <phoneticPr fontId="2" type="noConversion"/>
  </si>
  <si>
    <t>#note</t>
    <phoneticPr fontId="2" type="noConversion"/>
  </si>
  <si>
    <t>Qua</t>
    <phoneticPr fontId="2" type="noConversion"/>
  </si>
  <si>
    <t>Lv</t>
    <phoneticPr fontId="2" type="noConversion"/>
  </si>
  <si>
    <t>Sum</t>
    <phoneticPr fontId="2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</si>
  <si>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</si>
  <si>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</si>
  <si>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</si>
  <si>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</si>
  <si>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</si>
  <si>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</si>
  <si>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</si>
  <si>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</si>
  <si>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</si>
  <si>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</si>
  <si>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</si>
  <si>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</si>
  <si>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</si>
  <si>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</si>
  <si>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</si>
  <si>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</si>
  <si>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</si>
  <si>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</si>
  <si>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</si>
  <si>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</si>
  <si>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</si>
  <si>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</si>
  <si>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</si>
  <si>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</si>
  <si>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</si>
  <si>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</si>
  <si>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</si>
  <si>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</si>
  <si>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</si>
  <si>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</si>
  <si>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</si>
  <si>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</si>
  <si>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</si>
  <si>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</si>
  <si>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</si>
  <si>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</si>
  <si>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</si>
  <si>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</si>
  <si>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</si>
  <si>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</si>
  <si>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</si>
  <si>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</si>
  <si>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两仪剑</t>
  </si>
  <si>
    <t>无界之爪</t>
  </si>
  <si>
    <t>踏雪白狼</t>
  </si>
  <si>
    <t>大荒紫电</t>
  </si>
  <si>
    <t>十殿阎罗</t>
  </si>
  <si>
    <t>大夏龙雀</t>
  </si>
  <si>
    <t>阿波普之刃</t>
  </si>
  <si>
    <t>#note</t>
    <phoneticPr fontId="2" type="noConversion"/>
  </si>
  <si>
    <t>Qua</t>
    <phoneticPr fontId="2" type="noConversion"/>
  </si>
  <si>
    <t>金币</t>
  </si>
  <si>
    <t>芦花币</t>
  </si>
  <si>
    <t>初级神器1配件1</t>
  </si>
  <si>
    <t>价值</t>
    <phoneticPr fontId="2" type="noConversion"/>
  </si>
  <si>
    <t>绿</t>
    <phoneticPr fontId="2" type="noConversion"/>
  </si>
  <si>
    <t>紫</t>
    <phoneticPr fontId="2" type="noConversion"/>
  </si>
  <si>
    <t>橙</t>
    <phoneticPr fontId="2" type="noConversion"/>
  </si>
  <si>
    <t>芦花币.F</t>
    <phoneticPr fontId="2" type="noConversion"/>
  </si>
  <si>
    <t>芦花币.sum</t>
    <phoneticPr fontId="2" type="noConversion"/>
  </si>
  <si>
    <t>初强.E</t>
    <phoneticPr fontId="2" type="noConversion"/>
  </si>
  <si>
    <t>初强.sum</t>
    <phoneticPr fontId="2" type="noConversion"/>
  </si>
  <si>
    <t>普通</t>
    <phoneticPr fontId="3" type="noConversion"/>
  </si>
  <si>
    <t>阎风吒</t>
  </si>
  <si>
    <t>Cost[2].id</t>
  </si>
  <si>
    <t>Cost[2].val</t>
  </si>
  <si>
    <t>UR</t>
    <phoneticPr fontId="2" type="noConversion"/>
  </si>
  <si>
    <t>星</t>
    <phoneticPr fontId="2" type="noConversion"/>
  </si>
  <si>
    <t>UR</t>
    <phoneticPr fontId="2" type="noConversion"/>
  </si>
  <si>
    <t>常服曹焱兵</t>
  </si>
  <si>
    <t>曹玄亮</t>
  </si>
  <si>
    <t>战斗夏铃</t>
  </si>
  <si>
    <t>项昆仑</t>
  </si>
  <si>
    <t>刘羽禅</t>
  </si>
  <si>
    <t>红莲缇娜</t>
  </si>
  <si>
    <t>战斗曹焱兵</t>
  </si>
  <si>
    <t>黑尔坎普</t>
  </si>
  <si>
    <t>北落师门</t>
  </si>
  <si>
    <t>盖文</t>
  </si>
  <si>
    <t>南御夫</t>
  </si>
  <si>
    <t>吉拉</t>
  </si>
  <si>
    <t>吕仙宫</t>
  </si>
  <si>
    <t>阎巧巧</t>
  </si>
  <si>
    <t>常服夏铃</t>
  </si>
  <si>
    <t>柠檬精</t>
  </si>
  <si>
    <t>升星碎片</t>
    <phoneticPr fontId="2" type="noConversion"/>
  </si>
  <si>
    <t>升星金币</t>
    <phoneticPr fontId="2" type="noConversion"/>
  </si>
  <si>
    <t>购买初级抽卡</t>
    <phoneticPr fontId="2" type="noConversion"/>
  </si>
  <si>
    <t>普通抽</t>
    <phoneticPr fontId="2" type="noConversion"/>
  </si>
  <si>
    <t>挂机队伍</t>
    <phoneticPr fontId="2" type="noConversion"/>
  </si>
  <si>
    <t>蓝</t>
    <phoneticPr fontId="2" type="noConversion"/>
  </si>
  <si>
    <t>橙</t>
    <phoneticPr fontId="2" type="noConversion"/>
  </si>
  <si>
    <t>套橙</t>
    <phoneticPr fontId="2" type="noConversion"/>
  </si>
  <si>
    <t>属性投放</t>
    <phoneticPr fontId="2" type="noConversion"/>
  </si>
  <si>
    <t>价值</t>
    <phoneticPr fontId="2" type="noConversion"/>
  </si>
  <si>
    <t>20级套</t>
    <phoneticPr fontId="2" type="noConversion"/>
  </si>
  <si>
    <t>40级套</t>
    <phoneticPr fontId="2" type="noConversion"/>
  </si>
  <si>
    <t>60级套</t>
    <phoneticPr fontId="2" type="noConversion"/>
  </si>
  <si>
    <t>80级套</t>
    <phoneticPr fontId="2" type="noConversion"/>
  </si>
  <si>
    <t>100级套</t>
    <phoneticPr fontId="2" type="noConversion"/>
  </si>
  <si>
    <t>120级套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</si>
  <si>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</si>
  <si>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</si>
  <si>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</si>
  <si>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</si>
  <si>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套橙</t>
    <phoneticPr fontId="2" type="noConversion"/>
  </si>
  <si>
    <t>装备价值</t>
    <phoneticPr fontId="2" type="noConversion"/>
  </si>
  <si>
    <t>1章</t>
    <phoneticPr fontId="2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</si>
  <si>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</si>
  <si>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</si>
  <si>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</si>
  <si>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</si>
  <si>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</si>
  <si>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</si>
  <si>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</si>
  <si>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</si>
  <si>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</si>
  <si>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</si>
  <si>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</si>
  <si>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</si>
  <si>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14章</t>
  </si>
  <si>
    <t>15章</t>
  </si>
  <si>
    <t>停留时间</t>
    <phoneticPr fontId="2" type="noConversion"/>
  </si>
  <si>
    <t>装备掉落</t>
    <phoneticPr fontId="2" type="noConversion"/>
  </si>
  <si>
    <t>综述</t>
    <phoneticPr fontId="2" type="noConversion"/>
  </si>
  <si>
    <t>掉落绿</t>
    <phoneticPr fontId="2" type="noConversion"/>
  </si>
  <si>
    <t>掉落蓝</t>
    <phoneticPr fontId="2" type="noConversion"/>
  </si>
  <si>
    <t>掉落紫</t>
    <phoneticPr fontId="2" type="noConversion"/>
  </si>
  <si>
    <t>掉落橙</t>
    <phoneticPr fontId="2" type="noConversion"/>
  </si>
  <si>
    <t>锻造绿</t>
    <phoneticPr fontId="2" type="noConversion"/>
  </si>
  <si>
    <t>锻造蓝</t>
    <phoneticPr fontId="2" type="noConversion"/>
  </si>
  <si>
    <t>锻造紫</t>
    <phoneticPr fontId="2" type="noConversion"/>
  </si>
  <si>
    <t>锻造橙</t>
    <phoneticPr fontId="2" type="noConversion"/>
  </si>
  <si>
    <t>锻造套橙</t>
    <phoneticPr fontId="2" type="noConversion"/>
  </si>
  <si>
    <t>鉴定套橙</t>
    <phoneticPr fontId="2" type="noConversion"/>
  </si>
  <si>
    <t>橙套</t>
    <phoneticPr fontId="2" type="noConversion"/>
  </si>
  <si>
    <t>晶体</t>
    <phoneticPr fontId="2" type="noConversion"/>
  </si>
  <si>
    <t>装备属性</t>
    <phoneticPr fontId="2" type="noConversion"/>
  </si>
  <si>
    <t>装备套装</t>
    <phoneticPr fontId="2" type="noConversion"/>
  </si>
  <si>
    <t>套装一</t>
    <phoneticPr fontId="2" type="noConversion"/>
  </si>
  <si>
    <t>套装二</t>
    <phoneticPr fontId="2" type="noConversion"/>
  </si>
  <si>
    <t>套装三</t>
    <phoneticPr fontId="2" type="noConversion"/>
  </si>
  <si>
    <t>装备合成</t>
    <phoneticPr fontId="2" type="noConversion"/>
  </si>
  <si>
    <t>合成消耗</t>
    <phoneticPr fontId="2" type="noConversion"/>
  </si>
  <si>
    <t xml:space="preserve">20级开启装备系统
8件装备，头盔(+2)，肩甲(+3)，衣服(+1)，武器(价值x2)(+0)，鞋子(+4)，护手(+5)，戒指(价值x1.5)(+8)，项链(价值x1.5)(+10)。
装备掉落：
6分钟掉落一件装备，装备掉率如下
50%绿，30%蓝，15%紫，5%橙
武器掉率/2，戒指和项链掉率/1.5
橙色装备出现必然需要鉴定。鉴定30%出套装。
装备属性上，橙装按3星SR为基准，60%属性投放。套装前2个属性40%（攻，血），套装3，某项百分比属性，套装4，某项2级属性。
锻造：
80%紫，15%橙，5%套装橙
套装：
20级，40级，60级，80级，100级，120级
洗练属性：
紫色和橙色装备可能产生洗练属性。
装备在生成时，决定洗练条目数。
装备套装：
20级套装8件套，4条套装属性。
40级套装有2套：
套1(武器，头盔，肩甲，衣服)（2,4：血，百分比攻）；套2（护手，鞋子，项链，戒指：攻，百分比血）
60，级套装有2套：
套1(武器，肩甲，头，衣，护手，鞋（2,3,5：血,攻,百分比血）)，套2（武器，衣服，鞋子，护手，项链，戒指（2,3,5：攻,血,百分比攻））
80,100,120级套装有3套：
套1(稀有，只可鉴定出)(武器，头盔，肩甲，项链，戒指（2,3,4,5：攻，血，增伤，免伤）)；套2（武器，头，肩，护手，鞋子，衣（2,3,5：血,攻,百分比血））;套3（武器，项链，戒指，护手，鞋子，衣（2,3,5：攻,血,百分比攻））
功能拓展：
公会护送：
每天刷出3个护送任务（低中高）。护送需要提交特定道具，派遣3个寄灵人和3个守护灵进行护送。护送完成奖励装备精华和帮会币。被劫持装备精华奖励减少20%，劫持者获得50%的装备精华。提交的道具包括药品，食物，装备，古董。药品和食物产出自生活技能，装备产出自掉落和锻造，古董产出自日常任务宝箱和恶灵入侵。
生活技能：
生活技能有2个，烹饪和制药。烹饪品可给寄灵人吃，提升基础属性，食用量受地狱道制约。药品可给守护灵吃，提升基础属性，食用量受突破等级制约。
生活技能可升级，使用帮贡升级，升级降低烹饪所需的经历。生活技能可进阶，进阶需要到达一定等级，进阶消耗技能书。进阶解锁新的产品，提升精力消耗。
制作消耗精力，每天回复精力300点，可吃精力丹回复精力。精力丹在商店限购。
每次制造，在已解锁的产品中随机一个。
交易：
未鉴定的装备和商品（食物，药品，古董）可以交易。低价为配置价格的1/3，一口价为配置价的2~3倍。交易币可由充值和成就获得，有一个交易币对应的商店，售卖基础强化材料。
</t>
    <phoneticPr fontId="2" type="noConversion"/>
  </si>
  <si>
    <t>装备强化</t>
    <phoneticPr fontId="2" type="noConversion"/>
  </si>
  <si>
    <t>高</t>
    <phoneticPr fontId="2" type="noConversion"/>
  </si>
  <si>
    <t>中高</t>
    <phoneticPr fontId="2" type="noConversion"/>
  </si>
  <si>
    <t>初中</t>
    <phoneticPr fontId="2" type="noConversion"/>
  </si>
  <si>
    <t>初级</t>
    <phoneticPr fontId="2" type="noConversion"/>
  </si>
  <si>
    <t>阶段1</t>
    <phoneticPr fontId="2" type="noConversion"/>
  </si>
  <si>
    <t>强化石类型</t>
    <phoneticPr fontId="2" type="noConversion"/>
  </si>
  <si>
    <t>分配等级</t>
    <phoneticPr fontId="2" type="noConversion"/>
  </si>
  <si>
    <t>培养数量</t>
    <phoneticPr fontId="2" type="noConversion"/>
  </si>
  <si>
    <t>坑</t>
    <phoneticPr fontId="2" type="noConversion"/>
  </si>
  <si>
    <t>强化石购买</t>
    <phoneticPr fontId="2" type="noConversion"/>
  </si>
  <si>
    <t>金币消耗</t>
    <phoneticPr fontId="2" type="noConversion"/>
  </si>
  <si>
    <t>停留时间</t>
    <phoneticPr fontId="2" type="noConversion"/>
  </si>
  <si>
    <t>金币总产</t>
    <phoneticPr fontId="2" type="noConversion"/>
  </si>
  <si>
    <t>装备金币</t>
    <phoneticPr fontId="2" type="noConversion"/>
  </si>
  <si>
    <t>等级段</t>
    <phoneticPr fontId="2" type="noConversion"/>
  </si>
  <si>
    <t>金币分配</t>
    <phoneticPr fontId="2" type="noConversion"/>
  </si>
  <si>
    <t>装备</t>
    <phoneticPr fontId="2" type="noConversion"/>
  </si>
  <si>
    <t>1~40</t>
  </si>
  <si>
    <t>40~80</t>
  </si>
  <si>
    <t>80~100</t>
  </si>
  <si>
    <t>100~120</t>
  </si>
  <si>
    <t>120~150</t>
  </si>
  <si>
    <t>装备阶段</t>
    <phoneticPr fontId="2" type="noConversion"/>
  </si>
  <si>
    <t>金币消耗系数</t>
    <phoneticPr fontId="2" type="noConversion"/>
  </si>
  <si>
    <t>品质系数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</si>
  <si>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</si>
  <si>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</si>
  <si>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</si>
  <si>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</si>
  <si>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</si>
  <si>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</si>
  <si>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</si>
  <si>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分配总额</t>
    <phoneticPr fontId="2" type="noConversion"/>
  </si>
  <si>
    <t>金币</t>
    <phoneticPr fontId="2" type="noConversion"/>
  </si>
  <si>
    <t>等级段</t>
    <phoneticPr fontId="2" type="noConversion"/>
  </si>
  <si>
    <t>品质</t>
    <phoneticPr fontId="2" type="noConversion"/>
  </si>
  <si>
    <t>RowId</t>
    <phoneticPr fontId="2" type="noConversion"/>
  </si>
  <si>
    <t>CostId</t>
    <phoneticPr fontId="2" type="noConversion"/>
  </si>
  <si>
    <t>章节Id</t>
    <phoneticPr fontId="2" type="noConversion"/>
  </si>
  <si>
    <t>等级1Id掉率</t>
    <phoneticPr fontId="2" type="noConversion"/>
  </si>
  <si>
    <t>等级2Id掉率</t>
  </si>
  <si>
    <t>等级3Id掉率</t>
  </si>
  <si>
    <t>等级4Id掉率</t>
  </si>
  <si>
    <t>等级5Id掉率</t>
  </si>
  <si>
    <t>等级6Id掉率</t>
  </si>
  <si>
    <t>熔炼值</t>
    <phoneticPr fontId="2" type="noConversion"/>
  </si>
  <si>
    <t>金币本</t>
    <phoneticPr fontId="2" type="noConversion"/>
  </si>
  <si>
    <t>装备锻造</t>
    <phoneticPr fontId="2" type="noConversion"/>
  </si>
  <si>
    <t>装备锻造</t>
    <phoneticPr fontId="2" type="noConversion"/>
  </si>
  <si>
    <t>产出E</t>
    <phoneticPr fontId="2" type="noConversion"/>
  </si>
  <si>
    <t>金币消耗</t>
    <phoneticPr fontId="2" type="noConversion"/>
  </si>
  <si>
    <t>每日任务100钻</t>
    <phoneticPr fontId="2" type="noConversion"/>
  </si>
  <si>
    <t>竞技场50钻（按前500名算）</t>
    <phoneticPr fontId="2" type="noConversion"/>
  </si>
  <si>
    <t>实时竞技</t>
    <phoneticPr fontId="2" type="noConversion"/>
  </si>
  <si>
    <t>SR</t>
    <phoneticPr fontId="10" type="noConversion"/>
  </si>
  <si>
    <t>道具Id</t>
    <phoneticPr fontId="2" type="noConversion"/>
  </si>
  <si>
    <t>金币Sum</t>
    <phoneticPr fontId="2" type="noConversion"/>
  </si>
  <si>
    <t>产率/h</t>
    <phoneticPr fontId="2" type="noConversion"/>
  </si>
  <si>
    <t>160~170</t>
    <phoneticPr fontId="2" type="noConversion"/>
  </si>
  <si>
    <t>170~180</t>
    <phoneticPr fontId="2" type="noConversion"/>
  </si>
  <si>
    <t>玄铁</t>
    <phoneticPr fontId="2" type="noConversion"/>
  </si>
  <si>
    <t>乌金</t>
    <phoneticPr fontId="2" type="noConversion"/>
  </si>
  <si>
    <t>银母</t>
    <phoneticPr fontId="2" type="noConversion"/>
  </si>
  <si>
    <t>玄铁</t>
  </si>
  <si>
    <t>乌金</t>
  </si>
  <si>
    <t>银母</t>
  </si>
  <si>
    <t>突破设计</t>
    <phoneticPr fontId="2" type="noConversion"/>
  </si>
  <si>
    <t>绿色基础材料</t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</si>
  <si>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</si>
  <si>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</si>
  <si>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</si>
  <si>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</si>
  <si>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</si>
  <si>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</si>
  <si>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</si>
  <si>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玄铁</t>
    <phoneticPr fontId="2" type="noConversion"/>
  </si>
  <si>
    <t>乌金</t>
    <phoneticPr fontId="2" type="noConversion"/>
  </si>
  <si>
    <t>银母</t>
    <phoneticPr fontId="2" type="noConversion"/>
  </si>
  <si>
    <t>红材料</t>
    <phoneticPr fontId="2" type="noConversion"/>
  </si>
  <si>
    <t>灵玉</t>
  </si>
  <si>
    <t>灵玉</t>
    <phoneticPr fontId="2" type="noConversion"/>
  </si>
  <si>
    <t>铀金</t>
    <phoneticPr fontId="2" type="noConversion"/>
  </si>
  <si>
    <t>红材料</t>
    <phoneticPr fontId="2" type="noConversion"/>
  </si>
  <si>
    <t>红材料</t>
    <phoneticPr fontId="2" type="noConversion"/>
  </si>
  <si>
    <t>铀金</t>
    <phoneticPr fontId="2" type="noConversion"/>
  </si>
  <si>
    <t>铀金</t>
    <phoneticPr fontId="2" type="noConversion"/>
  </si>
  <si>
    <t>灵玉</t>
    <phoneticPr fontId="2" type="noConversion"/>
  </si>
  <si>
    <t>铀金</t>
    <phoneticPr fontId="2" type="noConversion"/>
  </si>
  <si>
    <t>灵玉</t>
    <phoneticPr fontId="2" type="noConversion"/>
  </si>
  <si>
    <t>铀金</t>
    <phoneticPr fontId="2" type="noConversion"/>
  </si>
  <si>
    <t>铀金</t>
    <phoneticPr fontId="2" type="noConversion"/>
  </si>
  <si>
    <t>玄铁</t>
    <phoneticPr fontId="2" type="noConversion"/>
  </si>
  <si>
    <t>铀金</t>
    <phoneticPr fontId="2" type="noConversion"/>
  </si>
  <si>
    <t>150~160</t>
    <phoneticPr fontId="2" type="noConversion"/>
  </si>
  <si>
    <t>180~190</t>
    <phoneticPr fontId="2" type="noConversion"/>
  </si>
  <si>
    <t>190~200</t>
    <phoneticPr fontId="2" type="noConversion"/>
  </si>
  <si>
    <t>红色基础材料</t>
  </si>
  <si>
    <t>sum</t>
    <phoneticPr fontId="2" type="noConversion"/>
  </si>
  <si>
    <t>芦花-风</t>
    <phoneticPr fontId="2" type="noConversion"/>
  </si>
  <si>
    <t>章节</t>
    <phoneticPr fontId="2" type="noConversion"/>
  </si>
  <si>
    <t>芦花-花</t>
    <phoneticPr fontId="2" type="noConversion"/>
  </si>
  <si>
    <t>芦花-雪</t>
    <phoneticPr fontId="2" type="noConversion"/>
  </si>
  <si>
    <t>芦花-月</t>
    <phoneticPr fontId="2" type="noConversion"/>
  </si>
  <si>
    <t>停留时间/h</t>
    <phoneticPr fontId="2" type="noConversion"/>
  </si>
  <si>
    <t>第几天</t>
    <phoneticPr fontId="2" type="noConversion"/>
  </si>
  <si>
    <t>大R时间</t>
    <phoneticPr fontId="2" type="noConversion"/>
  </si>
  <si>
    <t>非R时间</t>
    <phoneticPr fontId="2" type="noConversion"/>
  </si>
  <si>
    <t>等级</t>
    <phoneticPr fontId="2" type="noConversion"/>
  </si>
  <si>
    <t>比例</t>
    <phoneticPr fontId="2" type="noConversion"/>
  </si>
  <si>
    <t>本级停留</t>
    <phoneticPr fontId="2" type="noConversion"/>
  </si>
  <si>
    <t>停留总</t>
    <phoneticPr fontId="2" type="noConversion"/>
  </si>
  <si>
    <t>非R停留</t>
    <phoneticPr fontId="2" type="noConversion"/>
  </si>
  <si>
    <t>月卡停留</t>
    <phoneticPr fontId="2" type="noConversion"/>
  </si>
  <si>
    <t>大R停留</t>
    <phoneticPr fontId="2" type="noConversion"/>
  </si>
  <si>
    <t>非R加总</t>
    <phoneticPr fontId="2" type="noConversion"/>
  </si>
  <si>
    <t>月卡加总</t>
    <phoneticPr fontId="2" type="noConversion"/>
  </si>
  <si>
    <t>大R加总</t>
    <phoneticPr fontId="2" type="noConversion"/>
  </si>
  <si>
    <t>天</t>
    <phoneticPr fontId="2" type="noConversion"/>
  </si>
  <si>
    <t>非R等级</t>
    <phoneticPr fontId="2" type="noConversion"/>
  </si>
  <si>
    <t>月卡等级</t>
    <phoneticPr fontId="2" type="noConversion"/>
  </si>
  <si>
    <t>大R等级</t>
    <phoneticPr fontId="2" type="noConversion"/>
  </si>
  <si>
    <t>通关pt-02，12关。
开放挂机派遣，挂机4小时可通过20级。
2-9开启挂机派遣。引导玩家装备系统。
开启困难关卡。困难关卡奖励装备。
2-12BOSS对装备强度有验证
20级才开启第3章。</t>
    <phoneticPr fontId="2" type="noConversion"/>
  </si>
  <si>
    <t xml:space="preserve">通关pt-01，9关。
第9关验证2突守护灵。
第8关开启养成。
预估停留30分钟。
</t>
    <phoneticPr fontId="2" type="noConversion"/>
  </si>
  <si>
    <t>通关pt-04
通关kn-03
开启芦花古楼-风（不限制阵容），预计可通7层
开启神器。
30级的恶灵入侵可掉落神器。
挂机28小时</t>
    <phoneticPr fontId="2" type="noConversion"/>
  </si>
  <si>
    <t>通关pt-03
通关kn-02
开启日常副本，日常任务，恶灵入侵，离线竞技场。
恶灵入侵的日常任务，产出大量经验。
恶灵入侵产出金币和橙色装备，概率出套装。越高难度的恶灵，金币产出越高。
挂机20小时。</t>
    <phoneticPr fontId="2" type="noConversion"/>
  </si>
  <si>
    <t>第一天上半日</t>
    <phoneticPr fontId="2" type="noConversion"/>
  </si>
  <si>
    <t>通关pt-07
通关kn-06
芦花-f-20。
开启专属武器，开启组队副本。
组队副本，组队副本掉落专属武器碎片。
挂机36小时。</t>
    <phoneticPr fontId="2" type="noConversion"/>
  </si>
  <si>
    <t>通关pt-05
通关kn-04
芦花-f-10
开启花，雪，月。花雪月对阵容有要求。
集训营，实时竞技场。
挂机30小时</t>
    <phoneticPr fontId="2" type="noConversion"/>
  </si>
  <si>
    <t>通关pt-06
通关kn-05
芦花-f-15。
开启羁绊副本。
挂机30小时</t>
    <phoneticPr fontId="2" type="noConversion"/>
  </si>
  <si>
    <t>第一天下半日</t>
    <phoneticPr fontId="2" type="noConversion"/>
  </si>
  <si>
    <t>10~15</t>
    <phoneticPr fontId="2" type="noConversion"/>
  </si>
  <si>
    <t>15~20</t>
    <phoneticPr fontId="2" type="noConversion"/>
  </si>
  <si>
    <t>20~25</t>
    <phoneticPr fontId="2" type="noConversion"/>
  </si>
  <si>
    <t>25~30</t>
    <phoneticPr fontId="2" type="noConversion"/>
  </si>
  <si>
    <t>30~35</t>
    <phoneticPr fontId="2" type="noConversion"/>
  </si>
  <si>
    <t>35~40</t>
    <phoneticPr fontId="2" type="noConversion"/>
  </si>
  <si>
    <t>40~45</t>
    <phoneticPr fontId="2" type="noConversion"/>
  </si>
  <si>
    <t>45~50</t>
    <phoneticPr fontId="2" type="noConversion"/>
  </si>
  <si>
    <t>50~55</t>
    <phoneticPr fontId="2" type="noConversion"/>
  </si>
  <si>
    <t>55~60</t>
    <phoneticPr fontId="2" type="noConversion"/>
  </si>
  <si>
    <t>60~65</t>
    <phoneticPr fontId="2" type="noConversion"/>
  </si>
  <si>
    <t>65~70</t>
    <phoneticPr fontId="2" type="noConversion"/>
  </si>
  <si>
    <t>70~75</t>
    <phoneticPr fontId="2" type="noConversion"/>
  </si>
  <si>
    <t>75~80</t>
    <phoneticPr fontId="2" type="noConversion"/>
  </si>
  <si>
    <t>80~85</t>
    <phoneticPr fontId="2" type="noConversion"/>
  </si>
  <si>
    <t>85~90</t>
    <phoneticPr fontId="2" type="noConversion"/>
  </si>
  <si>
    <t>90~95</t>
    <phoneticPr fontId="2" type="noConversion"/>
  </si>
  <si>
    <t>95~100</t>
    <phoneticPr fontId="2" type="noConversion"/>
  </si>
  <si>
    <t>首日修正</t>
    <phoneticPr fontId="2" type="noConversion"/>
  </si>
  <si>
    <t>100~105</t>
    <phoneticPr fontId="2" type="noConversion"/>
  </si>
  <si>
    <t>105~110</t>
    <phoneticPr fontId="2" type="noConversion"/>
  </si>
  <si>
    <t>110~115</t>
    <phoneticPr fontId="2" type="noConversion"/>
  </si>
  <si>
    <t>115~120</t>
    <phoneticPr fontId="2" type="noConversion"/>
  </si>
  <si>
    <t>120~125</t>
    <phoneticPr fontId="2" type="noConversion"/>
  </si>
  <si>
    <t>125~130</t>
    <phoneticPr fontId="2" type="noConversion"/>
  </si>
  <si>
    <t>130~135</t>
    <phoneticPr fontId="2" type="noConversion"/>
  </si>
  <si>
    <t>135~140</t>
    <phoneticPr fontId="2" type="noConversion"/>
  </si>
  <si>
    <t>140~145</t>
    <phoneticPr fontId="2" type="noConversion"/>
  </si>
  <si>
    <t>145~150</t>
    <phoneticPr fontId="2" type="noConversion"/>
  </si>
  <si>
    <t>格子</t>
    <phoneticPr fontId="2" type="noConversion"/>
  </si>
  <si>
    <t>突破</t>
    <phoneticPr fontId="2" type="noConversion"/>
  </si>
  <si>
    <t>等活</t>
    <phoneticPr fontId="2" type="noConversion"/>
  </si>
  <si>
    <t>黑绳</t>
    <phoneticPr fontId="2" type="noConversion"/>
  </si>
  <si>
    <t>众合</t>
    <phoneticPr fontId="2" type="noConversion"/>
  </si>
  <si>
    <t>大叫唤</t>
    <phoneticPr fontId="2" type="noConversion"/>
  </si>
  <si>
    <t>焦热</t>
    <phoneticPr fontId="2" type="noConversion"/>
  </si>
  <si>
    <t>众合+1</t>
    <phoneticPr fontId="2" type="noConversion"/>
  </si>
  <si>
    <t>叫唤</t>
    <phoneticPr fontId="2" type="noConversion"/>
  </si>
  <si>
    <t>焦热+2</t>
  </si>
  <si>
    <t>地狱道名</t>
    <phoneticPr fontId="2" type="noConversion"/>
  </si>
  <si>
    <t>总格子</t>
    <phoneticPr fontId="2" type="noConversion"/>
  </si>
  <si>
    <t>大焦热</t>
    <phoneticPr fontId="2" type="noConversion"/>
  </si>
  <si>
    <t>无间</t>
    <phoneticPr fontId="2" type="noConversion"/>
  </si>
  <si>
    <t>境界</t>
    <phoneticPr fontId="2" type="noConversion"/>
  </si>
  <si>
    <t>格子等级</t>
    <phoneticPr fontId="2" type="noConversion"/>
  </si>
  <si>
    <t>总格子数</t>
    <phoneticPr fontId="2" type="noConversion"/>
  </si>
  <si>
    <t>黑绳+1</t>
    <phoneticPr fontId="2" type="noConversion"/>
  </si>
  <si>
    <t>叫唤+2</t>
  </si>
  <si>
    <t>大叫唤+2</t>
  </si>
  <si>
    <t>大焦热+2</t>
  </si>
  <si>
    <t>等级</t>
    <phoneticPr fontId="2" type="noConversion"/>
  </si>
  <si>
    <t>总时间</t>
    <phoneticPr fontId="2" type="noConversion"/>
  </si>
  <si>
    <t>极限停留</t>
    <phoneticPr fontId="2" type="noConversion"/>
  </si>
  <si>
    <t>极限加总</t>
    <phoneticPr fontId="2" type="noConversion"/>
  </si>
  <si>
    <t>等级</t>
    <phoneticPr fontId="2" type="noConversion"/>
  </si>
  <si>
    <t>地狱道</t>
    <phoneticPr fontId="2" type="noConversion"/>
  </si>
  <si>
    <t>等级上限</t>
    <phoneticPr fontId="2" type="noConversion"/>
  </si>
  <si>
    <t>日常本产出</t>
    <phoneticPr fontId="2" type="noConversion"/>
  </si>
  <si>
    <t>名字</t>
    <phoneticPr fontId="2" type="noConversion"/>
  </si>
  <si>
    <t>境界</t>
    <phoneticPr fontId="2" type="noConversion"/>
  </si>
  <si>
    <t>寄灵人地狱道</t>
    <phoneticPr fontId="2" type="noConversion"/>
  </si>
  <si>
    <t>境界名</t>
    <phoneticPr fontId="2" type="noConversion"/>
  </si>
  <si>
    <t>境界名</t>
    <phoneticPr fontId="2" type="noConversion"/>
  </si>
  <si>
    <t>颜色</t>
    <phoneticPr fontId="2" type="noConversion"/>
  </si>
  <si>
    <t>白(偏黄)</t>
    <phoneticPr fontId="2" type="noConversion"/>
  </si>
  <si>
    <t>绿</t>
    <phoneticPr fontId="2" type="noConversion"/>
  </si>
  <si>
    <t>青</t>
    <phoneticPr fontId="2" type="noConversion"/>
  </si>
  <si>
    <t>蓝</t>
    <phoneticPr fontId="2" type="noConversion"/>
  </si>
  <si>
    <t>靛蓝</t>
    <phoneticPr fontId="2" type="noConversion"/>
  </si>
  <si>
    <t>紫</t>
    <phoneticPr fontId="2" type="noConversion"/>
  </si>
  <si>
    <t>橙</t>
    <phoneticPr fontId="2" type="noConversion"/>
  </si>
  <si>
    <t>红</t>
    <phoneticPr fontId="2" type="noConversion"/>
  </si>
  <si>
    <t>众合+2</t>
  </si>
  <si>
    <t>叫唤+1</t>
    <phoneticPr fontId="2" type="noConversion"/>
  </si>
  <si>
    <t>大叫唤</t>
    <phoneticPr fontId="2" type="noConversion"/>
  </si>
  <si>
    <t>大叫唤+1</t>
    <phoneticPr fontId="2" type="noConversion"/>
  </si>
  <si>
    <t>焦热</t>
    <phoneticPr fontId="2" type="noConversion"/>
  </si>
  <si>
    <t>焦热+1</t>
    <phoneticPr fontId="2" type="noConversion"/>
  </si>
  <si>
    <t>大焦热+1</t>
    <phoneticPr fontId="2" type="noConversion"/>
  </si>
  <si>
    <t>无间</t>
    <phoneticPr fontId="2" type="noConversion"/>
  </si>
  <si>
    <t>无间+1</t>
    <phoneticPr fontId="2" type="noConversion"/>
  </si>
  <si>
    <t>地狱道</t>
    <phoneticPr fontId="2" type="noConversion"/>
  </si>
  <si>
    <t>非R</t>
    <phoneticPr fontId="2" type="noConversion"/>
  </si>
  <si>
    <t>双卡</t>
    <phoneticPr fontId="2" type="noConversion"/>
  </si>
  <si>
    <t>大R</t>
    <phoneticPr fontId="2" type="noConversion"/>
  </si>
  <si>
    <t>要求等级</t>
    <phoneticPr fontId="2" type="noConversion"/>
  </si>
  <si>
    <t>等活</t>
  </si>
  <si>
    <t>黑绳</t>
  </si>
  <si>
    <t>黑绳+1</t>
  </si>
  <si>
    <t>众合</t>
  </si>
  <si>
    <t>众合+1</t>
  </si>
  <si>
    <t>叫唤</t>
  </si>
  <si>
    <t>叫唤+1</t>
  </si>
  <si>
    <t>大叫唤</t>
  </si>
  <si>
    <t>大叫唤+1</t>
  </si>
  <si>
    <t>焦热</t>
  </si>
  <si>
    <t>焦热+1</t>
  </si>
  <si>
    <t>大焦热</t>
  </si>
  <si>
    <t>大焦热+1</t>
  </si>
  <si>
    <t>无间</t>
  </si>
  <si>
    <t>lv</t>
    <phoneticPr fontId="2" type="noConversion"/>
  </si>
  <si>
    <t>金币</t>
    <phoneticPr fontId="2" type="noConversion"/>
  </si>
  <si>
    <t>灵玉</t>
    <phoneticPr fontId="2" type="noConversion"/>
  </si>
  <si>
    <t>副本位</t>
    <phoneticPr fontId="2" type="noConversion"/>
  </si>
  <si>
    <t>强化石1</t>
    <phoneticPr fontId="2" type="noConversion"/>
  </si>
  <si>
    <t>强化石2</t>
  </si>
  <si>
    <t>强化石3</t>
  </si>
  <si>
    <t>强化石4</t>
  </si>
  <si>
    <t>强化石2-少</t>
    <phoneticPr fontId="2" type="noConversion"/>
  </si>
  <si>
    <t>强化石1-多</t>
    <phoneticPr fontId="2" type="noConversion"/>
  </si>
  <si>
    <t>强化石2-多</t>
    <phoneticPr fontId="2" type="noConversion"/>
  </si>
  <si>
    <t>强化石3-少</t>
    <phoneticPr fontId="2" type="noConversion"/>
  </si>
  <si>
    <t>强化石3-多</t>
    <phoneticPr fontId="2" type="noConversion"/>
  </si>
  <si>
    <t>强化石4-少</t>
    <phoneticPr fontId="2" type="noConversion"/>
  </si>
  <si>
    <t>道具</t>
    <phoneticPr fontId="2" type="noConversion"/>
  </si>
  <si>
    <t>价值</t>
    <phoneticPr fontId="2" type="noConversion"/>
  </si>
  <si>
    <t>强化石4-中</t>
    <phoneticPr fontId="2" type="noConversion"/>
  </si>
  <si>
    <t>强化石4-多</t>
    <phoneticPr fontId="2" type="noConversion"/>
  </si>
  <si>
    <t>强化石2-中</t>
    <phoneticPr fontId="2" type="noConversion"/>
  </si>
  <si>
    <t>强化石3-中</t>
    <phoneticPr fontId="2" type="noConversion"/>
  </si>
  <si>
    <t>强化石1-中</t>
    <phoneticPr fontId="2" type="noConversion"/>
  </si>
  <si>
    <t>停留</t>
    <phoneticPr fontId="2" type="noConversion"/>
  </si>
  <si>
    <t>每日次数</t>
    <phoneticPr fontId="2" type="noConversion"/>
  </si>
  <si>
    <t>开放等级</t>
    <phoneticPr fontId="2" type="noConversion"/>
  </si>
  <si>
    <t>材料1</t>
    <phoneticPr fontId="2" type="noConversion"/>
  </si>
  <si>
    <t>材料2</t>
    <phoneticPr fontId="2" type="noConversion"/>
  </si>
  <si>
    <t>魂珠</t>
    <phoneticPr fontId="2" type="noConversion"/>
  </si>
  <si>
    <t>强化石1-少</t>
    <phoneticPr fontId="2" type="noConversion"/>
  </si>
  <si>
    <t>难度</t>
    <phoneticPr fontId="2" type="noConversion"/>
  </si>
  <si>
    <t>普通</t>
    <phoneticPr fontId="2" type="noConversion"/>
  </si>
  <si>
    <t>噩梦</t>
    <phoneticPr fontId="2" type="noConversion"/>
  </si>
  <si>
    <t>专属强化石副本</t>
    <phoneticPr fontId="2" type="noConversion"/>
  </si>
  <si>
    <t>非R次数</t>
    <phoneticPr fontId="2" type="noConversion"/>
  </si>
  <si>
    <t>pt价值</t>
    <phoneticPr fontId="2" type="noConversion"/>
  </si>
  <si>
    <t>kn价值</t>
    <phoneticPr fontId="2" type="noConversion"/>
  </si>
  <si>
    <t>EM价值</t>
    <phoneticPr fontId="2" type="noConversion"/>
  </si>
  <si>
    <t>1珠</t>
    <phoneticPr fontId="2" type="noConversion"/>
  </si>
  <si>
    <t>2珠</t>
  </si>
  <si>
    <t>3珠</t>
  </si>
  <si>
    <t>4珠</t>
  </si>
  <si>
    <t>5珠</t>
  </si>
  <si>
    <t>6珠</t>
  </si>
  <si>
    <t>7珠</t>
  </si>
  <si>
    <t>8珠</t>
  </si>
  <si>
    <t>预估等级</t>
    <phoneticPr fontId="2" type="noConversion"/>
  </si>
  <si>
    <t>1珠.强化石1</t>
    <phoneticPr fontId="2" type="noConversion"/>
  </si>
  <si>
    <t>1珠.强化石2</t>
    <phoneticPr fontId="2" type="noConversion"/>
  </si>
  <si>
    <t>1珠.强化石3</t>
    <phoneticPr fontId="2" type="noConversion"/>
  </si>
  <si>
    <t>1珠.强化石4</t>
    <phoneticPr fontId="2" type="noConversion"/>
  </si>
  <si>
    <t>2珠.强化石1</t>
    <phoneticPr fontId="2" type="noConversion"/>
  </si>
  <si>
    <t>2珠.强化石2</t>
    <phoneticPr fontId="2" type="noConversion"/>
  </si>
  <si>
    <t>2珠.强化石3</t>
    <phoneticPr fontId="2" type="noConversion"/>
  </si>
  <si>
    <t>2珠.强化石4</t>
    <phoneticPr fontId="2" type="noConversion"/>
  </si>
  <si>
    <t>3珠.强化石1</t>
    <phoneticPr fontId="2" type="noConversion"/>
  </si>
  <si>
    <t>3珠.强化石2</t>
    <phoneticPr fontId="2" type="noConversion"/>
  </si>
  <si>
    <t>3珠.强化石3</t>
    <phoneticPr fontId="2" type="noConversion"/>
  </si>
  <si>
    <t>3珠.强化石4</t>
    <phoneticPr fontId="2" type="noConversion"/>
  </si>
  <si>
    <t>4珠.强化石1</t>
    <phoneticPr fontId="2" type="noConversion"/>
  </si>
  <si>
    <t>4珠.强化石2</t>
    <phoneticPr fontId="2" type="noConversion"/>
  </si>
  <si>
    <t>4珠.强化石3</t>
    <phoneticPr fontId="2" type="noConversion"/>
  </si>
  <si>
    <t>4珠.强化石4</t>
    <phoneticPr fontId="2" type="noConversion"/>
  </si>
  <si>
    <t>5珠.强化石2</t>
    <phoneticPr fontId="2" type="noConversion"/>
  </si>
  <si>
    <t>5珠.强化石3</t>
    <phoneticPr fontId="2" type="noConversion"/>
  </si>
  <si>
    <t>5珠.强化石4</t>
    <phoneticPr fontId="2" type="noConversion"/>
  </si>
  <si>
    <t>6珠.强化石2</t>
    <phoneticPr fontId="2" type="noConversion"/>
  </si>
  <si>
    <t>6珠.强化石3</t>
    <phoneticPr fontId="2" type="noConversion"/>
  </si>
  <si>
    <t>6珠.强化石4</t>
    <phoneticPr fontId="2" type="noConversion"/>
  </si>
  <si>
    <t>7珠.强化石2</t>
    <phoneticPr fontId="2" type="noConversion"/>
  </si>
  <si>
    <t>5珠.强化石1</t>
    <phoneticPr fontId="2" type="noConversion"/>
  </si>
  <si>
    <t>6珠.强化石1</t>
    <phoneticPr fontId="2" type="noConversion"/>
  </si>
  <si>
    <t>7珠.强化石1</t>
    <phoneticPr fontId="2" type="noConversion"/>
  </si>
  <si>
    <t>7珠.强化石3</t>
    <phoneticPr fontId="2" type="noConversion"/>
  </si>
  <si>
    <t>7珠.强化石4</t>
    <phoneticPr fontId="2" type="noConversion"/>
  </si>
  <si>
    <t>8珠.强化石1</t>
    <phoneticPr fontId="2" type="noConversion"/>
  </si>
  <si>
    <t>8珠.强化石2</t>
    <phoneticPr fontId="2" type="noConversion"/>
  </si>
  <si>
    <t>8珠.强化石3</t>
    <phoneticPr fontId="2" type="noConversion"/>
  </si>
  <si>
    <t>8珠.强化石4</t>
    <phoneticPr fontId="2" type="noConversion"/>
  </si>
  <si>
    <t>龙珠开启</t>
    <phoneticPr fontId="2" type="noConversion"/>
  </si>
  <si>
    <t>养成龙珠</t>
    <phoneticPr fontId="2" type="noConversion"/>
  </si>
  <si>
    <t>消耗</t>
    <phoneticPr fontId="2" type="noConversion"/>
  </si>
  <si>
    <t>剩余</t>
    <phoneticPr fontId="2" type="noConversion"/>
  </si>
  <si>
    <t>获得</t>
    <phoneticPr fontId="2" type="noConversion"/>
  </si>
  <si>
    <t>购买</t>
    <phoneticPr fontId="2" type="noConversion"/>
  </si>
  <si>
    <t>扫荡5次</t>
    <phoneticPr fontId="2" type="noConversion"/>
  </si>
  <si>
    <t>商店购买</t>
    <phoneticPr fontId="2" type="noConversion"/>
  </si>
  <si>
    <t>每日购买</t>
    <phoneticPr fontId="2" type="noConversion"/>
  </si>
  <si>
    <t>花费钻石</t>
    <phoneticPr fontId="2" type="noConversion"/>
  </si>
  <si>
    <t>花费金币</t>
    <phoneticPr fontId="2" type="noConversion"/>
  </si>
  <si>
    <t>神器日常本</t>
    <phoneticPr fontId="2" type="noConversion"/>
  </si>
  <si>
    <t>层数</t>
    <phoneticPr fontId="2" type="noConversion"/>
  </si>
  <si>
    <t>神器</t>
    <phoneticPr fontId="2" type="noConversion"/>
  </si>
  <si>
    <t>组件位</t>
    <phoneticPr fontId="2" type="noConversion"/>
  </si>
  <si>
    <t>品质</t>
    <phoneticPr fontId="2" type="noConversion"/>
  </si>
  <si>
    <t>神器位</t>
    <phoneticPr fontId="2" type="noConversion"/>
  </si>
  <si>
    <t>比例</t>
    <phoneticPr fontId="2" type="noConversion"/>
  </si>
  <si>
    <t>品质名</t>
    <phoneticPr fontId="2" type="noConversion"/>
  </si>
  <si>
    <t>属性权重</t>
    <phoneticPr fontId="2" type="noConversion"/>
  </si>
  <si>
    <t>绿</t>
    <phoneticPr fontId="2" type="noConversion"/>
  </si>
  <si>
    <t>紫</t>
    <phoneticPr fontId="2" type="noConversion"/>
  </si>
  <si>
    <t>产出描述</t>
    <phoneticPr fontId="2" type="noConversion"/>
  </si>
  <si>
    <t>等级</t>
    <phoneticPr fontId="2" type="noConversion"/>
  </si>
  <si>
    <t>价值</t>
    <phoneticPr fontId="2" type="noConversion"/>
  </si>
  <si>
    <t>价值</t>
    <phoneticPr fontId="2" type="noConversion"/>
  </si>
  <si>
    <t>基本价值</t>
    <phoneticPr fontId="2" type="noConversion"/>
  </si>
  <si>
    <t>价值</t>
    <phoneticPr fontId="2" type="noConversion"/>
  </si>
  <si>
    <t>Loc</t>
    <phoneticPr fontId="2" type="noConversion"/>
  </si>
  <si>
    <t>#note</t>
    <phoneticPr fontId="2" type="noConversion"/>
  </si>
  <si>
    <t>产出价值</t>
    <phoneticPr fontId="2" type="noConversion"/>
  </si>
  <si>
    <t>比例</t>
    <phoneticPr fontId="2" type="noConversion"/>
  </si>
  <si>
    <t>神器1</t>
    <phoneticPr fontId="2" type="noConversion"/>
  </si>
  <si>
    <t>概率</t>
    <phoneticPr fontId="2" type="noConversion"/>
  </si>
  <si>
    <t>碎片</t>
    <phoneticPr fontId="2" type="noConversion"/>
  </si>
  <si>
    <t>数量.Min</t>
    <phoneticPr fontId="2" type="noConversion"/>
  </si>
  <si>
    <t>数量.Max</t>
    <phoneticPr fontId="2" type="noConversion"/>
  </si>
  <si>
    <t>神器1中，神器2少</t>
    <phoneticPr fontId="2" type="noConversion"/>
  </si>
  <si>
    <t>神器1多，神器2中，神器3少</t>
    <phoneticPr fontId="2" type="noConversion"/>
  </si>
  <si>
    <t>神器2多，神器3中，神器4少</t>
    <phoneticPr fontId="2" type="noConversion"/>
  </si>
  <si>
    <t>神器3多，神器4中，神器5少</t>
    <phoneticPr fontId="2" type="noConversion"/>
  </si>
  <si>
    <t>神器4多，神器5中，神器6少</t>
    <phoneticPr fontId="2" type="noConversion"/>
  </si>
  <si>
    <t>神器5多，神器6中，神器7少</t>
    <phoneticPr fontId="2" type="noConversion"/>
  </si>
  <si>
    <t>神器6多，神器7中</t>
    <phoneticPr fontId="2" type="noConversion"/>
  </si>
  <si>
    <t>少.概率</t>
    <phoneticPr fontId="2" type="noConversion"/>
  </si>
  <si>
    <t>少.Min</t>
    <phoneticPr fontId="2" type="noConversion"/>
  </si>
  <si>
    <t>少.Max</t>
    <phoneticPr fontId="2" type="noConversion"/>
  </si>
  <si>
    <t>中.概率</t>
    <phoneticPr fontId="2" type="noConversion"/>
  </si>
  <si>
    <t>中.Min</t>
    <phoneticPr fontId="2" type="noConversion"/>
  </si>
  <si>
    <t>中.Max</t>
    <phoneticPr fontId="2" type="noConversion"/>
  </si>
  <si>
    <t>高.概率</t>
    <phoneticPr fontId="2" type="noConversion"/>
  </si>
  <si>
    <t>高.Min</t>
    <phoneticPr fontId="2" type="noConversion"/>
  </si>
  <si>
    <t>高.Max</t>
    <phoneticPr fontId="2" type="noConversion"/>
  </si>
  <si>
    <t>神器5-1</t>
    <phoneticPr fontId="2" type="noConversion"/>
  </si>
  <si>
    <t>神器5-2</t>
    <phoneticPr fontId="2" type="noConversion"/>
  </si>
  <si>
    <t>神器5-3</t>
    <phoneticPr fontId="2" type="noConversion"/>
  </si>
  <si>
    <t>神器5-4</t>
    <phoneticPr fontId="2" type="noConversion"/>
  </si>
  <si>
    <t>神器5-5</t>
    <phoneticPr fontId="2" type="noConversion"/>
  </si>
  <si>
    <t>神器5-6</t>
    <phoneticPr fontId="2" type="noConversion"/>
  </si>
  <si>
    <t>神器7-1</t>
    <phoneticPr fontId="2" type="noConversion"/>
  </si>
  <si>
    <t>位置</t>
    <phoneticPr fontId="2" type="noConversion"/>
  </si>
  <si>
    <t>数量</t>
    <phoneticPr fontId="2" type="noConversion"/>
  </si>
  <si>
    <t>概率组</t>
    <phoneticPr fontId="2" type="noConversion"/>
  </si>
  <si>
    <t>等级</t>
    <phoneticPr fontId="2" type="noConversion"/>
  </si>
  <si>
    <t>消耗</t>
    <phoneticPr fontId="2" type="noConversion"/>
  </si>
  <si>
    <t>位置1</t>
    <phoneticPr fontId="2" type="noConversion"/>
  </si>
  <si>
    <t>位置3</t>
  </si>
  <si>
    <t>位置4</t>
  </si>
  <si>
    <t>位置5</t>
  </si>
  <si>
    <t>位置6</t>
  </si>
  <si>
    <t>位置7</t>
  </si>
  <si>
    <t>位置8</t>
  </si>
  <si>
    <t>层数</t>
    <phoneticPr fontId="2" type="noConversion"/>
  </si>
  <si>
    <t>次数</t>
    <phoneticPr fontId="2" type="noConversion"/>
  </si>
  <si>
    <t>时间</t>
    <phoneticPr fontId="2" type="noConversion"/>
  </si>
  <si>
    <t>等级</t>
    <phoneticPr fontId="2" type="noConversion"/>
  </si>
  <si>
    <t>位置9</t>
  </si>
  <si>
    <t>位置10</t>
  </si>
  <si>
    <t>位置11</t>
  </si>
  <si>
    <t>位置12</t>
  </si>
  <si>
    <t>位置13</t>
  </si>
  <si>
    <t>位置14</t>
  </si>
  <si>
    <t>位置15</t>
  </si>
  <si>
    <t>位置16</t>
  </si>
  <si>
    <t>位置17</t>
  </si>
  <si>
    <t>位置18</t>
  </si>
  <si>
    <t>位置19</t>
  </si>
  <si>
    <t>位置20</t>
  </si>
  <si>
    <t>位置21</t>
  </si>
  <si>
    <t>位置22</t>
  </si>
  <si>
    <t>位置23</t>
  </si>
  <si>
    <t>位置24</t>
  </si>
  <si>
    <t>位置25</t>
  </si>
  <si>
    <t>位置26</t>
  </si>
  <si>
    <t>位置27</t>
  </si>
  <si>
    <t>位置28</t>
  </si>
  <si>
    <t>位置29</t>
  </si>
  <si>
    <t>位置30</t>
  </si>
  <si>
    <t>位置31</t>
  </si>
  <si>
    <t>位置32</t>
  </si>
  <si>
    <t>位置33</t>
  </si>
  <si>
    <t>位置34</t>
  </si>
  <si>
    <t>位置35</t>
  </si>
  <si>
    <t>位置36</t>
  </si>
  <si>
    <t>位置37</t>
  </si>
  <si>
    <t>位置38</t>
  </si>
  <si>
    <t>位置39</t>
  </si>
  <si>
    <t>位置40</t>
  </si>
  <si>
    <t>位置41</t>
  </si>
  <si>
    <t>位置42</t>
  </si>
  <si>
    <t>sum</t>
    <phoneticPr fontId="2" type="noConversion"/>
  </si>
  <si>
    <t>神器等级消耗</t>
    <phoneticPr fontId="2" type="noConversion"/>
  </si>
  <si>
    <t>产率</t>
    <phoneticPr fontId="2" type="noConversion"/>
  </si>
  <si>
    <t>普通副本</t>
    <phoneticPr fontId="2" type="noConversion"/>
  </si>
  <si>
    <t>掉落次数</t>
    <phoneticPr fontId="2" type="noConversion"/>
  </si>
  <si>
    <t>等级</t>
  </si>
  <si>
    <t>时间</t>
    <phoneticPr fontId="2" type="noConversion"/>
  </si>
  <si>
    <t>神器日常本</t>
  </si>
  <si>
    <t>层数</t>
  </si>
  <si>
    <t>普通本</t>
    <phoneticPr fontId="2" type="noConversion"/>
  </si>
  <si>
    <t>困难本</t>
    <phoneticPr fontId="2" type="noConversion"/>
  </si>
  <si>
    <t>神器1-1</t>
    <phoneticPr fontId="2" type="noConversion"/>
  </si>
  <si>
    <t>神器1-2</t>
    <phoneticPr fontId="2" type="noConversion"/>
  </si>
  <si>
    <t>神器1-3</t>
    <phoneticPr fontId="2" type="noConversion"/>
  </si>
  <si>
    <t>碎片</t>
    <phoneticPr fontId="2" type="noConversion"/>
  </si>
  <si>
    <t>Min</t>
    <phoneticPr fontId="2" type="noConversion"/>
  </si>
  <si>
    <t>Max</t>
    <phoneticPr fontId="2" type="noConversion"/>
  </si>
  <si>
    <t>概率</t>
    <phoneticPr fontId="2" type="noConversion"/>
  </si>
  <si>
    <t>品质</t>
    <phoneticPr fontId="2" type="noConversion"/>
  </si>
  <si>
    <t>必掉1,2，30%概率额外掉3</t>
    <phoneticPr fontId="2" type="noConversion"/>
  </si>
  <si>
    <t>必掉神器1；必掉1,2碎片；70%概率掉3,4</t>
    <phoneticPr fontId="2" type="noConversion"/>
  </si>
  <si>
    <t>必掉神器1；必掉1,2碎片；70%掉3,4碎片；25%掉5碎片</t>
    <phoneticPr fontId="2" type="noConversion"/>
  </si>
  <si>
    <t>Layer</t>
    <phoneticPr fontId="2" type="noConversion"/>
  </si>
  <si>
    <t>Difficulty</t>
    <phoneticPr fontId="2" type="noConversion"/>
  </si>
  <si>
    <t>Loc</t>
    <phoneticPr fontId="2" type="noConversion"/>
  </si>
  <si>
    <t>价值</t>
    <phoneticPr fontId="2" type="noConversion"/>
  </si>
  <si>
    <t>神器2-1</t>
    <phoneticPr fontId="2" type="noConversion"/>
  </si>
  <si>
    <t>神器2-2</t>
    <phoneticPr fontId="2" type="noConversion"/>
  </si>
  <si>
    <t>Group</t>
    <phoneticPr fontId="2" type="noConversion"/>
  </si>
  <si>
    <t>攻击套</t>
    <phoneticPr fontId="2" type="noConversion"/>
  </si>
  <si>
    <t>防御套</t>
    <phoneticPr fontId="2" type="noConversion"/>
  </si>
  <si>
    <t>武器</t>
    <phoneticPr fontId="2" type="noConversion"/>
  </si>
  <si>
    <t>头盔</t>
    <phoneticPr fontId="2" type="noConversion"/>
  </si>
  <si>
    <t>肩甲</t>
    <phoneticPr fontId="2" type="noConversion"/>
  </si>
  <si>
    <t>鞋子</t>
    <phoneticPr fontId="2" type="noConversion"/>
  </si>
  <si>
    <t>项链</t>
    <phoneticPr fontId="2" type="noConversion"/>
  </si>
  <si>
    <t>戒指</t>
    <phoneticPr fontId="2" type="noConversion"/>
  </si>
  <si>
    <t>衣服</t>
    <phoneticPr fontId="2" type="noConversion"/>
  </si>
  <si>
    <t>护手</t>
    <phoneticPr fontId="2" type="noConversion"/>
  </si>
  <si>
    <t>鞋子</t>
    <phoneticPr fontId="2" type="noConversion"/>
  </si>
  <si>
    <t>武器</t>
    <phoneticPr fontId="2" type="noConversion"/>
  </si>
  <si>
    <t>头盔</t>
    <phoneticPr fontId="2" type="noConversion"/>
  </si>
  <si>
    <t>肩甲</t>
    <phoneticPr fontId="2" type="noConversion"/>
  </si>
  <si>
    <t>项链</t>
    <phoneticPr fontId="2" type="noConversion"/>
  </si>
  <si>
    <t>绝世套-防</t>
    <phoneticPr fontId="2" type="noConversion"/>
  </si>
  <si>
    <t>绝世套-攻</t>
    <phoneticPr fontId="2" type="noConversion"/>
  </si>
  <si>
    <t>必掉神器3,4,5；必掉1,2,3碎片；30%概率掉4,5,6碎片；15%概率掉7,8碎片</t>
    <phoneticPr fontId="2" type="noConversion"/>
  </si>
  <si>
    <t>必掉神器3,4,5；60%掉1,2,3碎片；30%概率掉4,5,6碎片</t>
    <phoneticPr fontId="2" type="noConversion"/>
  </si>
  <si>
    <t>必掉神器3,4,5；60%掉1,2,3碎片；</t>
    <phoneticPr fontId="2" type="noConversion"/>
  </si>
  <si>
    <t>必掉神器1或2；必掉1,2碎片；50%概率掉3,4；20%掉5碎片；10%掉6碎片</t>
    <phoneticPr fontId="2" type="noConversion"/>
  </si>
  <si>
    <t>必掉神器1或2；必掉1,2碎片；50%概率掉3,4；20%掉5碎片；10%掉6碎片</t>
    <phoneticPr fontId="2" type="noConversion"/>
  </si>
  <si>
    <t>必掉神器1或2；必掉1,2碎片；50%概率掉3,4；20%掉5碎片</t>
    <phoneticPr fontId="2" type="noConversion"/>
  </si>
  <si>
    <t>必掉神器1或2；必掉1,2碎片；50%概率掉3,4；20%掉5碎片</t>
    <phoneticPr fontId="2" type="noConversion"/>
  </si>
  <si>
    <t>必掉神器1或2；必掉1,2碎片；50%概率掉3,4；20%掉5碎片</t>
    <phoneticPr fontId="2" type="noConversion"/>
  </si>
  <si>
    <t>必掉神器1或2；必掉1,2碎片；50%概率掉3,4</t>
    <phoneticPr fontId="2" type="noConversion"/>
  </si>
  <si>
    <t>必掉神器1或2；必掉1,2碎片；50%概率掉3,4</t>
    <phoneticPr fontId="2" type="noConversion"/>
  </si>
  <si>
    <t>必掉神器1或2；必掉1,2碎片；50%概率掉3,4</t>
    <phoneticPr fontId="2" type="noConversion"/>
  </si>
  <si>
    <t>神器3-1</t>
    <phoneticPr fontId="2" type="noConversion"/>
  </si>
  <si>
    <t>神器6-1</t>
    <phoneticPr fontId="2" type="noConversion"/>
  </si>
  <si>
    <t>神器6-2</t>
    <phoneticPr fontId="2" type="noConversion"/>
  </si>
  <si>
    <t>神器6-3</t>
    <phoneticPr fontId="2" type="noConversion"/>
  </si>
  <si>
    <t>神器7-2</t>
    <phoneticPr fontId="2" type="noConversion"/>
  </si>
  <si>
    <t>神器7-3</t>
    <phoneticPr fontId="2" type="noConversion"/>
  </si>
  <si>
    <t>神器7-4</t>
    <phoneticPr fontId="2" type="noConversion"/>
  </si>
  <si>
    <t>神器7-5</t>
    <phoneticPr fontId="2" type="noConversion"/>
  </si>
  <si>
    <t>神器7-6</t>
    <phoneticPr fontId="2" type="noConversion"/>
  </si>
  <si>
    <t>神器7-7</t>
    <phoneticPr fontId="2" type="noConversion"/>
  </si>
  <si>
    <t>神器7-8</t>
    <phoneticPr fontId="2" type="noConversion"/>
  </si>
  <si>
    <t>价值</t>
    <phoneticPr fontId="2" type="noConversion"/>
  </si>
  <si>
    <t>碎片信息</t>
    <phoneticPr fontId="2" type="noConversion"/>
  </si>
  <si>
    <t>掉落组</t>
    <phoneticPr fontId="2" type="noConversion"/>
  </si>
  <si>
    <t>层</t>
    <phoneticPr fontId="2" type="noConversion"/>
  </si>
  <si>
    <t>价值</t>
    <phoneticPr fontId="2" type="noConversion"/>
  </si>
  <si>
    <t>产出价值</t>
    <phoneticPr fontId="2" type="noConversion"/>
  </si>
  <si>
    <t>时间</t>
    <phoneticPr fontId="2" type="noConversion"/>
  </si>
  <si>
    <t>等级</t>
    <phoneticPr fontId="2" type="noConversion"/>
  </si>
  <si>
    <t>产出进度</t>
    <phoneticPr fontId="2" type="noConversion"/>
  </si>
  <si>
    <t>层数</t>
    <phoneticPr fontId="2" type="noConversion"/>
  </si>
  <si>
    <t>难度</t>
    <phoneticPr fontId="2" type="noConversion"/>
  </si>
  <si>
    <t>必掉神器3,4,5,6；60%掉1,2,3碎片；</t>
    <phoneticPr fontId="2" type="noConversion"/>
  </si>
  <si>
    <t>必掉神器3,4,5,6；50%掉6；60%掉1,2,3碎片；30%概率掉4,5,6碎片</t>
    <phoneticPr fontId="2" type="noConversion"/>
  </si>
  <si>
    <t>必掉神器3,4,5,6；50%掉6；必掉1,2,3碎片；30%概率掉4,5,6碎片；15%概率掉7,8碎片</t>
    <phoneticPr fontId="2" type="noConversion"/>
  </si>
  <si>
    <t>神器6-1</t>
    <phoneticPr fontId="2" type="noConversion"/>
  </si>
  <si>
    <t>产出总量</t>
    <phoneticPr fontId="2" type="noConversion"/>
  </si>
  <si>
    <t>神器</t>
    <phoneticPr fontId="2" type="noConversion"/>
  </si>
  <si>
    <t>神器位</t>
    <phoneticPr fontId="2" type="noConversion"/>
  </si>
  <si>
    <t>品质</t>
    <phoneticPr fontId="2" type="noConversion"/>
  </si>
  <si>
    <t>MaxLv</t>
    <phoneticPr fontId="2" type="noConversion"/>
  </si>
  <si>
    <t>Sum</t>
    <phoneticPr fontId="2" type="noConversion"/>
  </si>
  <si>
    <t>碎片名</t>
    <phoneticPr fontId="2" type="noConversion"/>
  </si>
  <si>
    <t>卡牌碎片</t>
    <phoneticPr fontId="2" type="noConversion"/>
  </si>
  <si>
    <t>RowId</t>
    <phoneticPr fontId="2" type="noConversion"/>
  </si>
  <si>
    <t>Id</t>
    <phoneticPr fontId="2" type="noConversion"/>
  </si>
  <si>
    <t>ID</t>
    <phoneticPr fontId="2" type="noConversion"/>
  </si>
  <si>
    <t>HelpCol</t>
    <phoneticPr fontId="2" type="noConversion"/>
  </si>
  <si>
    <t>等级</t>
    <phoneticPr fontId="2" type="noConversion"/>
  </si>
  <si>
    <t>Loc</t>
    <phoneticPr fontId="2" type="noConversion"/>
  </si>
  <si>
    <t>Lvs</t>
    <phoneticPr fontId="2" type="noConversion"/>
  </si>
  <si>
    <t>Cost[1].Id</t>
    <phoneticPr fontId="2" type="noConversion"/>
  </si>
  <si>
    <t>Cost[1].Val</t>
    <phoneticPr fontId="2" type="noConversion"/>
  </si>
  <si>
    <t>神器碎片升级消耗</t>
    <phoneticPr fontId="2" type="noConversion"/>
  </si>
  <si>
    <t>神器1</t>
    <phoneticPr fontId="2" type="noConversion"/>
  </si>
  <si>
    <t>神器2</t>
    <phoneticPr fontId="2" type="noConversion"/>
  </si>
  <si>
    <t>神器3</t>
    <phoneticPr fontId="2" type="noConversion"/>
  </si>
  <si>
    <t>神器4</t>
  </si>
  <si>
    <t>神器5</t>
  </si>
  <si>
    <t>神器6</t>
    <phoneticPr fontId="2" type="noConversion"/>
  </si>
  <si>
    <t>神器7</t>
  </si>
  <si>
    <t>位置1</t>
    <phoneticPr fontId="2" type="noConversion"/>
  </si>
  <si>
    <t>位置2</t>
    <phoneticPr fontId="2" type="noConversion"/>
  </si>
  <si>
    <t>位置3</t>
    <phoneticPr fontId="2" type="noConversion"/>
  </si>
  <si>
    <t>位置4</t>
    <phoneticPr fontId="2" type="noConversion"/>
  </si>
  <si>
    <t>位置5</t>
    <phoneticPr fontId="2" type="noConversion"/>
  </si>
  <si>
    <t>位置2</t>
    <phoneticPr fontId="2" type="noConversion"/>
  </si>
  <si>
    <t>位置3</t>
    <phoneticPr fontId="2" type="noConversion"/>
  </si>
  <si>
    <t>位置4</t>
    <phoneticPr fontId="2" type="noConversion"/>
  </si>
  <si>
    <t>位置5</t>
    <phoneticPr fontId="2" type="noConversion"/>
  </si>
  <si>
    <t>位置6</t>
    <phoneticPr fontId="2" type="noConversion"/>
  </si>
  <si>
    <t>位置1</t>
    <phoneticPr fontId="2" type="noConversion"/>
  </si>
  <si>
    <t>位置3</t>
    <phoneticPr fontId="2" type="noConversion"/>
  </si>
  <si>
    <t>位置6</t>
    <phoneticPr fontId="2" type="noConversion"/>
  </si>
  <si>
    <t>位置1</t>
    <phoneticPr fontId="2" type="noConversion"/>
  </si>
  <si>
    <t>消耗Id1</t>
    <phoneticPr fontId="2" type="noConversion"/>
  </si>
  <si>
    <t>消耗Id2</t>
  </si>
  <si>
    <t>RowId</t>
    <phoneticPr fontId="2" type="noConversion"/>
  </si>
  <si>
    <t>Loc</t>
    <phoneticPr fontId="2" type="noConversion"/>
  </si>
  <si>
    <t>Lv</t>
    <phoneticPr fontId="2" type="noConversion"/>
  </si>
  <si>
    <t>Cost[1]</t>
    <phoneticPr fontId="2" type="noConversion"/>
  </si>
  <si>
    <t>Cost[2]</t>
  </si>
  <si>
    <t>Cost[3]</t>
  </si>
  <si>
    <t>Cost[4]</t>
  </si>
  <si>
    <t>Loc1</t>
    <phoneticPr fontId="2" type="noConversion"/>
  </si>
  <si>
    <t>Loc2</t>
  </si>
  <si>
    <t>ST[1].P</t>
    <phoneticPr fontId="2" type="noConversion"/>
  </si>
  <si>
    <t>ST[1].FvUp</t>
    <phoneticPr fontId="2" type="noConversion"/>
  </si>
  <si>
    <t>ST[1].MaxV</t>
    <phoneticPr fontId="2" type="noConversion"/>
  </si>
  <si>
    <t>ST[2].P</t>
    <phoneticPr fontId="2" type="noConversion"/>
  </si>
  <si>
    <t>ST[2].FvUp</t>
    <phoneticPr fontId="2" type="noConversion"/>
  </si>
  <si>
    <t>ST[2].MaxV</t>
    <phoneticPr fontId="2" type="noConversion"/>
  </si>
  <si>
    <t>ST[3].P</t>
    <phoneticPr fontId="2" type="noConversion"/>
  </si>
  <si>
    <t>ST[3].FvUp</t>
    <phoneticPr fontId="2" type="noConversion"/>
  </si>
  <si>
    <t>ST[3].MaxV</t>
    <phoneticPr fontId="2" type="noConversion"/>
  </si>
  <si>
    <t>专属强化石1</t>
    <phoneticPr fontId="2" type="noConversion"/>
  </si>
  <si>
    <t>专属强化石2</t>
  </si>
  <si>
    <t>专属强化石3</t>
  </si>
  <si>
    <t>专属强化石4</t>
  </si>
  <si>
    <t>Cost[1].Id</t>
    <phoneticPr fontId="2" type="noConversion"/>
  </si>
  <si>
    <t>Cost[1].Val</t>
    <phoneticPr fontId="2" type="noConversion"/>
  </si>
  <si>
    <t>Times</t>
    <phoneticPr fontId="2" type="noConversion"/>
  </si>
  <si>
    <t>Cost[2].Id</t>
    <phoneticPr fontId="2" type="noConversion"/>
  </si>
  <si>
    <t>Cost[2].Val</t>
    <phoneticPr fontId="2" type="noConversion"/>
  </si>
  <si>
    <t>专属强化石1</t>
    <phoneticPr fontId="2" type="noConversion"/>
  </si>
  <si>
    <t>专属强化石2</t>
    <phoneticPr fontId="2" type="noConversion"/>
  </si>
  <si>
    <t>专属强化石3</t>
    <phoneticPr fontId="2" type="noConversion"/>
  </si>
  <si>
    <t>P</t>
    <phoneticPr fontId="2" type="noConversion"/>
  </si>
  <si>
    <t>MaxV</t>
    <phoneticPr fontId="2" type="noConversion"/>
  </si>
  <si>
    <t>专属强化石4</t>
    <phoneticPr fontId="2" type="noConversion"/>
  </si>
  <si>
    <t>Name</t>
    <phoneticPr fontId="2" type="noConversion"/>
  </si>
  <si>
    <t>Quality</t>
    <phoneticPr fontId="2" type="noConversion"/>
  </si>
  <si>
    <t>典韦</t>
    <phoneticPr fontId="2" type="noConversion"/>
  </si>
  <si>
    <t>夏侯渊</t>
    <phoneticPr fontId="2" type="noConversion"/>
  </si>
  <si>
    <t>雷震子</t>
    <phoneticPr fontId="2" type="noConversion"/>
  </si>
  <si>
    <t>许褚</t>
    <phoneticPr fontId="2" type="noConversion"/>
  </si>
  <si>
    <t>李轩辕</t>
    <phoneticPr fontId="2" type="noConversion"/>
  </si>
  <si>
    <t>天使缇娜</t>
    <phoneticPr fontId="2" type="noConversion"/>
  </si>
  <si>
    <t>徐晃</t>
    <phoneticPr fontId="2" type="noConversion"/>
  </si>
  <si>
    <t>张郃</t>
    <phoneticPr fontId="2" type="noConversion"/>
  </si>
  <si>
    <t>张飞</t>
    <phoneticPr fontId="2" type="noConversion"/>
  </si>
  <si>
    <t>石灵明</t>
    <phoneticPr fontId="2" type="noConversion"/>
  </si>
  <si>
    <t>朱仙</t>
    <phoneticPr fontId="2" type="noConversion"/>
  </si>
  <si>
    <t>燕青</t>
    <phoneticPr fontId="2" type="noConversion"/>
  </si>
  <si>
    <t>秦琼</t>
    <phoneticPr fontId="2" type="noConversion"/>
  </si>
  <si>
    <t>ID</t>
    <phoneticPr fontId="2" type="noConversion"/>
  </si>
  <si>
    <t>CardId</t>
    <phoneticPr fontId="2" type="noConversion"/>
  </si>
  <si>
    <t>NxtLvId</t>
    <phoneticPr fontId="2" type="noConversion"/>
  </si>
  <si>
    <t>#note</t>
    <phoneticPr fontId="2" type="noConversion"/>
  </si>
  <si>
    <t>Name</t>
  </si>
  <si>
    <t>LvLimit</t>
  </si>
  <si>
    <t>AwardTimes</t>
  </si>
  <si>
    <t>ResetCost</t>
    <phoneticPr fontId="2" type="noConversion"/>
  </si>
  <si>
    <t>Drop[1]</t>
    <phoneticPr fontId="2" type="noConversion"/>
  </si>
  <si>
    <t>Drop[2]</t>
    <phoneticPr fontId="2" type="noConversion"/>
  </si>
  <si>
    <t>KeyDropShow[1].Id</t>
  </si>
  <si>
    <t>KeyDropShow[1].Desc</t>
  </si>
  <si>
    <t>KeyDropShow[2].Id</t>
  </si>
  <si>
    <t>KeyDropShow[2].Desc</t>
  </si>
  <si>
    <t>SceneName</t>
  </si>
  <si>
    <t>Num</t>
    <phoneticPr fontId="2" type="noConversion"/>
  </si>
  <si>
    <t>RowId</t>
    <phoneticPr fontId="2" type="noConversion"/>
  </si>
  <si>
    <t>Levels</t>
    <phoneticPr fontId="2" type="noConversion"/>
  </si>
  <si>
    <t>Lv</t>
    <phoneticPr fontId="2" type="noConversion"/>
  </si>
  <si>
    <t>等级解锁</t>
    <phoneticPr fontId="2" type="noConversion"/>
  </si>
  <si>
    <t>星级要求</t>
    <phoneticPr fontId="2" type="noConversion"/>
  </si>
  <si>
    <t>50#100#200</t>
    <phoneticPr fontId="2" type="noConversion"/>
  </si>
  <si>
    <t>碎片</t>
    <phoneticPr fontId="2" type="noConversion"/>
  </si>
  <si>
    <t>掉落1</t>
    <phoneticPr fontId="2" type="noConversion"/>
  </si>
  <si>
    <t>掉落2</t>
    <phoneticPr fontId="2" type="noConversion"/>
  </si>
  <si>
    <t>专属武器碎片</t>
    <phoneticPr fontId="2" type="noConversion"/>
  </si>
  <si>
    <t>碎片</t>
    <phoneticPr fontId="2" type="noConversion"/>
  </si>
  <si>
    <t>掉落1.数量Max</t>
    <phoneticPr fontId="2" type="noConversion"/>
  </si>
  <si>
    <t>掉落1.数量Min</t>
    <phoneticPr fontId="2" type="noConversion"/>
  </si>
  <si>
    <t>掉落2.数量Min</t>
    <phoneticPr fontId="2" type="noConversion"/>
  </si>
  <si>
    <t>掉落2.数量Max</t>
    <phoneticPr fontId="2" type="noConversion"/>
  </si>
  <si>
    <t>掉落数量</t>
    <phoneticPr fontId="2" type="noConversion"/>
  </si>
  <si>
    <t>LevelPic</t>
    <phoneticPr fontId="2" type="noConversion"/>
  </si>
  <si>
    <t>CardLimit</t>
    <phoneticPr fontId="2" type="noConversion"/>
  </si>
  <si>
    <t>DropGroup</t>
    <phoneticPr fontId="2" type="noConversion"/>
  </si>
  <si>
    <t>RowId</t>
    <phoneticPr fontId="2" type="noConversion"/>
  </si>
  <si>
    <t>Lv</t>
    <phoneticPr fontId="2" type="noConversion"/>
  </si>
  <si>
    <t>SubLv</t>
    <phoneticPr fontId="2" type="noConversion"/>
  </si>
  <si>
    <t>Drop</t>
    <phoneticPr fontId="2" type="noConversion"/>
  </si>
  <si>
    <t>Row</t>
    <phoneticPr fontId="2" type="noConversion"/>
  </si>
  <si>
    <t>Loc</t>
    <phoneticPr fontId="2" type="noConversion"/>
  </si>
  <si>
    <t>DropSum</t>
    <phoneticPr fontId="2" type="noConversion"/>
  </si>
  <si>
    <t>#note</t>
    <phoneticPr fontId="2" type="noConversion"/>
  </si>
  <si>
    <t>#note</t>
    <phoneticPr fontId="2" type="noConversion"/>
  </si>
  <si>
    <t>subDropLoc</t>
    <phoneticPr fontId="2" type="noConversion"/>
  </si>
  <si>
    <t>Item.id</t>
  </si>
  <si>
    <t>Item.numMin</t>
  </si>
  <si>
    <t>Item.numMax</t>
  </si>
  <si>
    <t>Weight</t>
  </si>
  <si>
    <t>StarLimit</t>
    <phoneticPr fontId="2" type="noConversion"/>
  </si>
  <si>
    <t>1-1</t>
    <phoneticPr fontId="2" type="noConversion"/>
  </si>
  <si>
    <t>2-1</t>
    <phoneticPr fontId="2" type="noConversion"/>
  </si>
  <si>
    <t>3-1</t>
    <phoneticPr fontId="2" type="noConversion"/>
  </si>
  <si>
    <t>4-1</t>
    <phoneticPr fontId="2" type="noConversion"/>
  </si>
  <si>
    <t>5-1</t>
    <phoneticPr fontId="2" type="noConversion"/>
  </si>
  <si>
    <t>5-2</t>
    <phoneticPr fontId="2" type="noConversion"/>
  </si>
  <si>
    <t>6-1</t>
    <phoneticPr fontId="2" type="noConversion"/>
  </si>
  <si>
    <t>6-2</t>
    <phoneticPr fontId="2" type="noConversion"/>
  </si>
  <si>
    <t>7-1</t>
    <phoneticPr fontId="2" type="noConversion"/>
  </si>
  <si>
    <t>7-2</t>
    <phoneticPr fontId="2" type="noConversion"/>
  </si>
  <si>
    <t>8-1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</si>
</sst>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 tint="-0.249977111117893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71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9" fontId="1" fillId="0" borderId="0" xfId="1" applyNumberFormat="1">
      <alignment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1" fillId="8" borderId="4" xfId="8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28" xfId="8" applyFont="1" applyBorder="1">
      <alignment horizontal="center" vertical="center" wrapText="1"/>
    </xf>
    <xf numFmtId="0" fontId="19" fillId="0" borderId="4" xfId="4" applyFont="1">
      <alignment vertical="top" wrapText="1"/>
    </xf>
    <xf numFmtId="0" fontId="19" fillId="0" borderId="33" xfId="4" applyFont="1" applyFill="1" applyBorder="1">
      <alignment vertical="top" wrapText="1"/>
    </xf>
    <xf numFmtId="0" fontId="7" fillId="0" borderId="0" xfId="4" applyNumberFormat="1" applyFill="1" applyBorder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176" fontId="7" fillId="0" borderId="4" xfId="4" applyNumberFormat="1">
      <alignment vertical="top" wrapText="1"/>
    </xf>
    <xf numFmtId="0" fontId="0" fillId="0" borderId="0" xfId="0" applyAlignmen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33" xfId="4" applyFill="1" applyBorder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7" borderId="4" xfId="7" applyNumberFormat="1">
      <alignment horizontal="center" vertical="center" wrapText="1"/>
    </xf>
    <xf numFmtId="10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27" xfId="4" applyFill="1" applyBorder="1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 applyFont="1" applyFill="1" applyBorder="1" applyAlignment="1">
      <alignment vertical="top" wrapText="1"/>
    </xf>
    <xf numFmtId="3" fontId="7" fillId="0" borderId="4" xfId="4" applyNumberFormat="1" applyFont="1" applyFill="1" applyBorder="1" applyAlignment="1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13" borderId="0" xfId="1" applyFont="1" applyFill="1" applyAlignment="1">
      <alignment horizontal="center" vertical="center"/>
    </xf>
    <xf numFmtId="0" fontId="1" fillId="13" borderId="0" xfId="1" applyFill="1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3" borderId="3" xfId="2" applyBorder="1" applyAlignment="1">
      <alignment horizontal="center" vertical="top"/>
    </xf>
    <xf numFmtId="0" fontId="3" fillId="3" borderId="0" xfId="2">
      <alignment horizontal="center" vertical="top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34" t="s">
        <v>13</v>
      </c>
      <c r="C2" s="135"/>
      <c r="D2" s="135"/>
      <c r="E2" s="136"/>
    </row>
    <row r="3" spans="2:5" ht="35.1" customHeight="1" x14ac:dyDescent="0.2">
      <c r="B3" s="2" t="s">
        <v>0</v>
      </c>
      <c r="C3" s="3" t="s">
        <v>11</v>
      </c>
      <c r="D3" s="137" t="s">
        <v>1</v>
      </c>
      <c r="E3" s="139" t="s">
        <v>14</v>
      </c>
    </row>
    <row r="4" spans="2:5" ht="35.1" customHeight="1" x14ac:dyDescent="0.2">
      <c r="B4" s="2" t="s">
        <v>2</v>
      </c>
      <c r="C4" s="3" t="s">
        <v>12</v>
      </c>
      <c r="D4" s="138"/>
      <c r="E4" s="140"/>
    </row>
    <row r="5" spans="2:5" ht="35.1" customHeight="1" x14ac:dyDescent="0.2">
      <c r="B5" s="4" t="s">
        <v>3</v>
      </c>
      <c r="C5" s="141" t="s">
        <v>15</v>
      </c>
      <c r="D5" s="142"/>
      <c r="E5" s="143"/>
    </row>
    <row r="6" spans="2:5" ht="18" x14ac:dyDescent="0.2">
      <c r="B6" s="144" t="s">
        <v>4</v>
      </c>
      <c r="C6" s="145"/>
      <c r="D6" s="145"/>
      <c r="E6" s="146"/>
    </row>
    <row r="7" spans="2:5" ht="18" x14ac:dyDescent="0.2">
      <c r="B7" s="5" t="s">
        <v>5</v>
      </c>
      <c r="C7" s="6" t="s">
        <v>6</v>
      </c>
      <c r="D7" s="132" t="s">
        <v>7</v>
      </c>
      <c r="E7" s="133"/>
    </row>
    <row r="8" spans="2:5" x14ac:dyDescent="0.2">
      <c r="B8" s="7">
        <v>43490</v>
      </c>
      <c r="C8" s="8" t="s">
        <v>10</v>
      </c>
      <c r="D8" s="147" t="s">
        <v>8</v>
      </c>
      <c r="E8" s="148"/>
    </row>
    <row r="9" spans="2:5" x14ac:dyDescent="0.2">
      <c r="B9" s="7"/>
      <c r="C9" s="8"/>
      <c r="D9" s="147"/>
      <c r="E9" s="148"/>
    </row>
    <row r="10" spans="2:5" x14ac:dyDescent="0.2">
      <c r="B10" s="9"/>
      <c r="C10" s="8"/>
      <c r="D10" s="147"/>
      <c r="E10" s="148"/>
    </row>
    <row r="11" spans="2:5" x14ac:dyDescent="0.2">
      <c r="B11" s="9"/>
      <c r="C11" s="8"/>
      <c r="D11" s="147"/>
      <c r="E11" s="148"/>
    </row>
    <row r="12" spans="2:5" x14ac:dyDescent="0.2">
      <c r="B12" s="9"/>
      <c r="C12" s="8"/>
      <c r="D12" s="147"/>
      <c r="E12" s="148"/>
    </row>
    <row r="13" spans="2:5" x14ac:dyDescent="0.2">
      <c r="B13" s="9"/>
      <c r="C13" s="8"/>
      <c r="D13" s="147"/>
      <c r="E13" s="148"/>
    </row>
    <row r="14" spans="2:5" x14ac:dyDescent="0.2">
      <c r="B14" s="9"/>
      <c r="C14" s="8"/>
      <c r="D14" s="147"/>
      <c r="E14" s="148"/>
    </row>
    <row r="15" spans="2:5" x14ac:dyDescent="0.2">
      <c r="B15" s="9"/>
      <c r="C15" s="8"/>
      <c r="D15" s="147"/>
      <c r="E15" s="148"/>
    </row>
    <row r="16" spans="2:5" x14ac:dyDescent="0.2">
      <c r="B16" s="9"/>
      <c r="C16" s="8"/>
      <c r="D16" s="147"/>
      <c r="E16" s="148"/>
    </row>
    <row r="17" spans="2:5" x14ac:dyDescent="0.2">
      <c r="B17" s="9"/>
      <c r="C17" s="8"/>
      <c r="D17" s="147"/>
      <c r="E17" s="148"/>
    </row>
    <row r="18" spans="2:5" x14ac:dyDescent="0.2">
      <c r="B18" s="9"/>
      <c r="C18" s="8"/>
      <c r="D18" s="147"/>
      <c r="E18" s="148"/>
    </row>
    <row r="19" spans="2:5" x14ac:dyDescent="0.2">
      <c r="B19" s="9"/>
      <c r="C19" s="8"/>
      <c r="D19" s="147"/>
      <c r="E19" s="148"/>
    </row>
    <row r="20" spans="2:5" x14ac:dyDescent="0.2">
      <c r="B20" s="9"/>
      <c r="C20" s="8"/>
      <c r="D20" s="147"/>
      <c r="E20" s="148"/>
    </row>
    <row r="21" spans="2:5" x14ac:dyDescent="0.2">
      <c r="B21" s="9"/>
      <c r="C21" s="8"/>
      <c r="D21" s="147"/>
      <c r="E21" s="148"/>
    </row>
    <row r="22" spans="2:5" x14ac:dyDescent="0.2">
      <c r="B22" s="9"/>
      <c r="C22" s="8"/>
      <c r="D22" s="147"/>
      <c r="E22" s="148"/>
    </row>
    <row r="23" spans="2:5" x14ac:dyDescent="0.2">
      <c r="B23" s="9"/>
      <c r="C23" s="8"/>
      <c r="D23" s="147"/>
      <c r="E23" s="148"/>
    </row>
    <row r="24" spans="2:5" x14ac:dyDescent="0.2">
      <c r="B24" s="9"/>
      <c r="C24" s="8"/>
      <c r="D24" s="147"/>
      <c r="E24" s="148"/>
    </row>
    <row r="25" spans="2:5" x14ac:dyDescent="0.2">
      <c r="B25" s="9"/>
      <c r="C25" s="8"/>
      <c r="D25" s="147"/>
      <c r="E25" s="148"/>
    </row>
    <row r="26" spans="2:5" x14ac:dyDescent="0.2">
      <c r="B26" s="9"/>
      <c r="C26" s="8"/>
      <c r="D26" s="147"/>
      <c r="E26" s="148"/>
    </row>
    <row r="27" spans="2:5" x14ac:dyDescent="0.2">
      <c r="B27" s="9"/>
      <c r="C27" s="8"/>
      <c r="D27" s="147"/>
      <c r="E27" s="148"/>
    </row>
    <row r="28" spans="2:5" ht="18" thickBot="1" x14ac:dyDescent="0.25">
      <c r="B28" s="10"/>
      <c r="C28" s="11"/>
      <c r="D28" s="149"/>
      <c r="E28" s="150"/>
    </row>
    <row r="30" spans="2:5" x14ac:dyDescent="0.2">
      <c r="B30" s="151" t="s">
        <v>9</v>
      </c>
      <c r="C30" s="151"/>
      <c r="D30" s="151"/>
      <c r="E30" s="151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80"/>
  <sheetViews>
    <sheetView workbookViewId="0">
      <selection activeCell="G2" sqref="G2"/>
    </sheetView>
  </sheetViews>
  <sheetFormatPr defaultRowHeight="14.25" x14ac:dyDescent="0.2"/>
  <cols>
    <col min="2" max="9" width="10" customWidth="1"/>
    <col min="10" max="10" width="11" customWidth="1"/>
    <col min="11" max="11" width="10.625" customWidth="1"/>
    <col min="12" max="13" width="10.375" customWidth="1"/>
    <col min="14" max="17" width="11" customWidth="1"/>
    <col min="18" max="39" width="10.875" customWidth="1"/>
    <col min="40" max="42" width="10.125" customWidth="1"/>
    <col min="49" max="50" width="7.625" customWidth="1"/>
    <col min="54" max="54" width="11.5" customWidth="1"/>
    <col min="55" max="57" width="11.625" customWidth="1"/>
    <col min="58" max="58" width="12" customWidth="1"/>
    <col min="59" max="59" width="11" customWidth="1"/>
    <col min="60" max="60" width="9.875" customWidth="1"/>
    <col min="61" max="61" width="11.625" customWidth="1"/>
    <col min="62" max="63" width="10.125" customWidth="1"/>
    <col min="64" max="64" width="9.875" customWidth="1"/>
    <col min="65" max="65" width="10.75" customWidth="1"/>
    <col min="71" max="71" width="9.375" customWidth="1"/>
    <col min="84" max="84" width="7.25" customWidth="1"/>
    <col min="98" max="98" width="9.75" customWidth="1"/>
    <col min="105" max="106" width="9.125" bestFit="1" customWidth="1"/>
    <col min="107" max="107" width="14" bestFit="1" customWidth="1"/>
    <col min="108" max="108" width="10.125" bestFit="1" customWidth="1"/>
    <col min="109" max="109" width="9.25" bestFit="1" customWidth="1"/>
    <col min="110" max="110" width="9.125" bestFit="1" customWidth="1"/>
    <col min="112" max="112" width="9.125" bestFit="1" customWidth="1"/>
    <col min="115" max="115" width="13.875" bestFit="1" customWidth="1"/>
    <col min="116" max="118" width="9.125" bestFit="1" customWidth="1"/>
    <col min="124" max="124" width="8.375" customWidth="1"/>
    <col min="131" max="131" width="12" customWidth="1"/>
    <col min="133" max="133" width="13.125" customWidth="1"/>
    <col min="134" max="134" width="10.875" customWidth="1"/>
    <col min="135" max="135" width="11.5" customWidth="1"/>
    <col min="136" max="136" width="10.875" customWidth="1"/>
    <col min="142" max="142" width="12.375" customWidth="1"/>
    <col min="143" max="143" width="11.875" customWidth="1"/>
    <col min="145" max="145" width="12.75" customWidth="1"/>
    <col min="146" max="146" width="12.125" customWidth="1"/>
    <col min="148" max="148" width="12.75" customWidth="1"/>
    <col min="149" max="149" width="13.625" customWidth="1"/>
  </cols>
  <sheetData>
    <row r="2" spans="1:149" x14ac:dyDescent="0.2">
      <c r="A2" t="s">
        <v>802</v>
      </c>
    </row>
    <row r="3" spans="1:149" ht="16.5" x14ac:dyDescent="0.2">
      <c r="A3" s="111" t="s">
        <v>793</v>
      </c>
      <c r="B3" s="110">
        <v>5</v>
      </c>
      <c r="C3" s="113" t="s">
        <v>803</v>
      </c>
      <c r="D3" s="112">
        <v>3</v>
      </c>
      <c r="DT3">
        <v>1</v>
      </c>
      <c r="DU3">
        <v>2</v>
      </c>
      <c r="DV3">
        <v>3</v>
      </c>
      <c r="DW3">
        <v>4</v>
      </c>
    </row>
    <row r="4" spans="1:149" ht="20.25" x14ac:dyDescent="0.2">
      <c r="F4">
        <v>5</v>
      </c>
      <c r="G4">
        <v>10</v>
      </c>
      <c r="H4">
        <v>20</v>
      </c>
      <c r="I4">
        <v>50</v>
      </c>
      <c r="AU4">
        <f>PRODUCT(AU6:AU8)</f>
        <v>524880</v>
      </c>
      <c r="BV4" s="113" t="s">
        <v>275</v>
      </c>
      <c r="BW4" s="37">
        <v>0</v>
      </c>
      <c r="BX4" s="37">
        <v>0</v>
      </c>
      <c r="BY4" s="37">
        <v>0</v>
      </c>
      <c r="BZ4" s="37">
        <v>0</v>
      </c>
      <c r="CG4" s="153" t="s">
        <v>854</v>
      </c>
      <c r="CH4" s="153"/>
      <c r="CI4" s="153"/>
      <c r="CJ4" s="153"/>
      <c r="CK4" s="153" t="s">
        <v>855</v>
      </c>
      <c r="CL4" s="153"/>
      <c r="CM4" s="153"/>
      <c r="CN4" s="153"/>
      <c r="CO4" s="153" t="s">
        <v>137</v>
      </c>
      <c r="CP4" s="153"/>
      <c r="CQ4" s="153"/>
      <c r="CR4" s="153"/>
      <c r="CW4" s="153" t="s">
        <v>852</v>
      </c>
      <c r="CX4" s="153"/>
      <c r="CY4" s="153"/>
      <c r="CZ4" s="153"/>
      <c r="DC4" s="152" t="s">
        <v>850</v>
      </c>
      <c r="DD4" s="152"/>
      <c r="DE4" s="152"/>
      <c r="DF4" s="152"/>
      <c r="DG4" s="153" t="s">
        <v>853</v>
      </c>
      <c r="DH4" s="153"/>
      <c r="DI4" s="153"/>
      <c r="DJ4" s="153"/>
      <c r="DK4" s="152" t="s">
        <v>851</v>
      </c>
      <c r="DL4" s="152"/>
      <c r="DM4" s="152"/>
      <c r="DN4" s="152"/>
    </row>
    <row r="5" spans="1:149" ht="17.25" x14ac:dyDescent="0.2">
      <c r="A5" s="12" t="s">
        <v>774</v>
      </c>
      <c r="B5" s="12" t="s">
        <v>76</v>
      </c>
      <c r="C5" s="12" t="s">
        <v>792</v>
      </c>
      <c r="D5" s="12" t="s">
        <v>804</v>
      </c>
      <c r="E5" s="12" t="s">
        <v>449</v>
      </c>
      <c r="F5" s="12" t="s">
        <v>775</v>
      </c>
      <c r="G5" s="12" t="s">
        <v>776</v>
      </c>
      <c r="H5" s="12" t="s">
        <v>777</v>
      </c>
      <c r="I5" s="12" t="s">
        <v>778</v>
      </c>
      <c r="J5" s="12" t="s">
        <v>775</v>
      </c>
      <c r="K5" s="12" t="s">
        <v>776</v>
      </c>
      <c r="L5" s="12" t="s">
        <v>777</v>
      </c>
      <c r="M5" s="12" t="s">
        <v>778</v>
      </c>
      <c r="N5" s="12" t="s">
        <v>775</v>
      </c>
      <c r="O5" s="12" t="s">
        <v>776</v>
      </c>
      <c r="P5" s="12" t="s">
        <v>777</v>
      </c>
      <c r="Q5" s="12" t="s">
        <v>778</v>
      </c>
      <c r="R5" s="12" t="s">
        <v>805</v>
      </c>
      <c r="S5" s="12" t="s">
        <v>84</v>
      </c>
      <c r="T5" s="12" t="s">
        <v>775</v>
      </c>
      <c r="U5" s="12" t="s">
        <v>776</v>
      </c>
      <c r="V5" s="12" t="s">
        <v>777</v>
      </c>
      <c r="W5" s="12" t="s">
        <v>778</v>
      </c>
      <c r="X5" s="12" t="s">
        <v>775</v>
      </c>
      <c r="Y5" s="12" t="s">
        <v>776</v>
      </c>
      <c r="Z5" s="12" t="s">
        <v>777</v>
      </c>
      <c r="AA5" s="12" t="s">
        <v>778</v>
      </c>
      <c r="AB5" s="12" t="s">
        <v>806</v>
      </c>
      <c r="AC5" s="12" t="s">
        <v>84</v>
      </c>
      <c r="AD5" s="12" t="s">
        <v>775</v>
      </c>
      <c r="AE5" s="12" t="s">
        <v>776</v>
      </c>
      <c r="AF5" s="12" t="s">
        <v>777</v>
      </c>
      <c r="AG5" s="12" t="s">
        <v>778</v>
      </c>
      <c r="AH5" s="12" t="s">
        <v>775</v>
      </c>
      <c r="AI5" s="12" t="s">
        <v>776</v>
      </c>
      <c r="AJ5" s="12" t="s">
        <v>777</v>
      </c>
      <c r="AK5" s="12" t="s">
        <v>778</v>
      </c>
      <c r="AN5" s="12" t="s">
        <v>785</v>
      </c>
      <c r="AO5" s="12" t="s">
        <v>786</v>
      </c>
      <c r="AP5" s="12" t="s">
        <v>856</v>
      </c>
      <c r="AQ5" s="12" t="s">
        <v>857</v>
      </c>
      <c r="AR5" s="12" t="s">
        <v>858</v>
      </c>
      <c r="AT5" s="47" t="s">
        <v>799</v>
      </c>
      <c r="AU5" s="12" t="s">
        <v>276</v>
      </c>
      <c r="AV5" s="12" t="s">
        <v>46</v>
      </c>
      <c r="AW5" s="12" t="s">
        <v>147</v>
      </c>
      <c r="AX5" s="12" t="s">
        <v>147</v>
      </c>
      <c r="AZ5" s="12" t="s">
        <v>797</v>
      </c>
      <c r="BA5" s="12" t="s">
        <v>794</v>
      </c>
      <c r="BB5" s="12" t="s">
        <v>795</v>
      </c>
      <c r="BC5" s="12" t="s">
        <v>796</v>
      </c>
      <c r="BD5" s="12" t="s">
        <v>1080</v>
      </c>
      <c r="BE5" s="12" t="s">
        <v>1081</v>
      </c>
      <c r="BF5" s="12" t="s">
        <v>775</v>
      </c>
      <c r="BG5" s="12" t="s">
        <v>776</v>
      </c>
      <c r="BH5" s="12" t="s">
        <v>777</v>
      </c>
      <c r="BI5" s="12" t="s">
        <v>778</v>
      </c>
      <c r="BJ5" s="12" t="s">
        <v>775</v>
      </c>
      <c r="BK5" s="12" t="s">
        <v>776</v>
      </c>
      <c r="BL5" s="12" t="s">
        <v>777</v>
      </c>
      <c r="BM5" s="12" t="s">
        <v>778</v>
      </c>
      <c r="BN5" s="12" t="s">
        <v>775</v>
      </c>
      <c r="BO5" s="12" t="s">
        <v>776</v>
      </c>
      <c r="BP5" s="12" t="s">
        <v>777</v>
      </c>
      <c r="BQ5" s="12" t="s">
        <v>778</v>
      </c>
      <c r="BR5" s="12" t="s">
        <v>815</v>
      </c>
      <c r="BS5" s="12" t="s">
        <v>775</v>
      </c>
      <c r="BT5" s="12" t="s">
        <v>776</v>
      </c>
      <c r="BU5" s="12" t="s">
        <v>777</v>
      </c>
      <c r="BV5" s="12" t="s">
        <v>778</v>
      </c>
      <c r="BW5" s="12" t="s">
        <v>775</v>
      </c>
      <c r="BX5" s="12" t="s">
        <v>776</v>
      </c>
      <c r="BY5" s="12" t="s">
        <v>777</v>
      </c>
      <c r="BZ5" s="12" t="s">
        <v>778</v>
      </c>
      <c r="CC5" s="12" t="s">
        <v>74</v>
      </c>
      <c r="CD5" s="12" t="s">
        <v>37</v>
      </c>
      <c r="CE5" s="12" t="s">
        <v>848</v>
      </c>
      <c r="CF5" s="12" t="s">
        <v>279</v>
      </c>
      <c r="CG5" s="12" t="s">
        <v>775</v>
      </c>
      <c r="CH5" s="12" t="s">
        <v>776</v>
      </c>
      <c r="CI5" s="12" t="s">
        <v>777</v>
      </c>
      <c r="CJ5" s="12" t="s">
        <v>778</v>
      </c>
      <c r="CK5" s="12" t="s">
        <v>775</v>
      </c>
      <c r="CL5" s="12" t="s">
        <v>776</v>
      </c>
      <c r="CM5" s="12" t="s">
        <v>777</v>
      </c>
      <c r="CN5" s="12" t="s">
        <v>778</v>
      </c>
      <c r="CO5" s="12" t="s">
        <v>775</v>
      </c>
      <c r="CP5" s="12" t="s">
        <v>776</v>
      </c>
      <c r="CQ5" s="12" t="s">
        <v>777</v>
      </c>
      <c r="CR5" s="12" t="s">
        <v>778</v>
      </c>
      <c r="CU5" s="12" t="s">
        <v>74</v>
      </c>
      <c r="CV5" s="12" t="s">
        <v>37</v>
      </c>
      <c r="CW5" s="12" t="s">
        <v>775</v>
      </c>
      <c r="CX5" s="12" t="s">
        <v>776</v>
      </c>
      <c r="CY5" s="12" t="s">
        <v>777</v>
      </c>
      <c r="CZ5" s="12" t="s">
        <v>778</v>
      </c>
      <c r="DA5" s="12" t="s">
        <v>849</v>
      </c>
      <c r="DB5" s="12" t="s">
        <v>37</v>
      </c>
      <c r="DC5" s="12" t="s">
        <v>775</v>
      </c>
      <c r="DD5" s="12" t="s">
        <v>776</v>
      </c>
      <c r="DE5" s="12" t="s">
        <v>777</v>
      </c>
      <c r="DF5" s="12" t="s">
        <v>778</v>
      </c>
      <c r="DG5" s="12" t="s">
        <v>775</v>
      </c>
      <c r="DH5" s="12" t="s">
        <v>776</v>
      </c>
      <c r="DI5" s="12" t="s">
        <v>777</v>
      </c>
      <c r="DJ5" s="12" t="s">
        <v>778</v>
      </c>
      <c r="DK5" s="12" t="s">
        <v>775</v>
      </c>
      <c r="DL5" s="12" t="s">
        <v>776</v>
      </c>
      <c r="DM5" s="12" t="s">
        <v>777</v>
      </c>
      <c r="DN5" s="12" t="s">
        <v>778</v>
      </c>
      <c r="DQ5" s="12" t="s">
        <v>1082</v>
      </c>
      <c r="DR5" s="12" t="s">
        <v>1083</v>
      </c>
      <c r="DS5" s="12" t="s">
        <v>1084</v>
      </c>
      <c r="DT5" s="12" t="s">
        <v>1085</v>
      </c>
      <c r="DU5" s="12" t="s">
        <v>1086</v>
      </c>
      <c r="DV5" s="12" t="s">
        <v>1087</v>
      </c>
      <c r="DW5" s="12" t="s">
        <v>1088</v>
      </c>
      <c r="DX5" s="12" t="s">
        <v>1089</v>
      </c>
      <c r="DY5" s="12" t="s">
        <v>1090</v>
      </c>
      <c r="EC5" t="s">
        <v>1104</v>
      </c>
      <c r="ED5" t="s">
        <v>1105</v>
      </c>
      <c r="EE5" t="s">
        <v>1107</v>
      </c>
      <c r="EF5" t="s">
        <v>1108</v>
      </c>
      <c r="EG5" t="s">
        <v>1106</v>
      </c>
      <c r="EH5" t="s">
        <v>1112</v>
      </c>
      <c r="EI5" t="s">
        <v>1113</v>
      </c>
      <c r="EK5" s="12" t="s">
        <v>1091</v>
      </c>
      <c r="EL5" s="12" t="s">
        <v>1092</v>
      </c>
      <c r="EM5" s="12" t="s">
        <v>1093</v>
      </c>
      <c r="EN5" s="12" t="s">
        <v>1094</v>
      </c>
      <c r="EO5" s="12" t="s">
        <v>1095</v>
      </c>
      <c r="EP5" s="12" t="s">
        <v>1096</v>
      </c>
      <c r="EQ5" s="12" t="s">
        <v>1097</v>
      </c>
      <c r="ER5" s="12" t="s">
        <v>1098</v>
      </c>
      <c r="ES5" s="12" t="s">
        <v>1099</v>
      </c>
    </row>
    <row r="6" spans="1:149" ht="16.5" x14ac:dyDescent="0.2">
      <c r="A6" s="112">
        <v>0</v>
      </c>
      <c r="B6" s="112">
        <v>0</v>
      </c>
      <c r="C6" s="112">
        <v>0</v>
      </c>
      <c r="D6" s="112">
        <v>0</v>
      </c>
      <c r="E6" s="112">
        <v>0</v>
      </c>
      <c r="F6" s="112">
        <v>0</v>
      </c>
      <c r="G6" s="112">
        <v>0</v>
      </c>
      <c r="H6" s="112">
        <v>0</v>
      </c>
      <c r="I6" s="112">
        <v>0</v>
      </c>
      <c r="J6" s="112">
        <v>0</v>
      </c>
      <c r="K6" s="112">
        <v>0</v>
      </c>
      <c r="L6" s="112">
        <v>0</v>
      </c>
      <c r="M6" s="112">
        <v>0</v>
      </c>
      <c r="N6" s="112">
        <v>0</v>
      </c>
      <c r="O6" s="112">
        <v>0</v>
      </c>
      <c r="P6" s="112">
        <v>0</v>
      </c>
      <c r="Q6" s="112">
        <v>0</v>
      </c>
      <c r="R6" s="112">
        <v>0</v>
      </c>
      <c r="S6" s="112">
        <v>0</v>
      </c>
      <c r="T6" s="112">
        <v>0</v>
      </c>
      <c r="U6" s="112">
        <v>0</v>
      </c>
      <c r="V6" s="112">
        <v>0</v>
      </c>
      <c r="W6" s="112">
        <v>0</v>
      </c>
      <c r="X6" s="112">
        <v>0</v>
      </c>
      <c r="Y6" s="112">
        <v>0</v>
      </c>
      <c r="Z6" s="112">
        <v>0</v>
      </c>
      <c r="AA6" s="112">
        <v>0</v>
      </c>
      <c r="AB6" s="112">
        <v>0</v>
      </c>
      <c r="AC6" s="112">
        <v>0</v>
      </c>
      <c r="AD6" s="112">
        <v>0</v>
      </c>
      <c r="AE6" s="112">
        <v>0</v>
      </c>
      <c r="AF6" s="112">
        <v>0</v>
      </c>
      <c r="AG6" s="112">
        <v>0</v>
      </c>
      <c r="AH6" s="112">
        <v>0</v>
      </c>
      <c r="AI6" s="112">
        <v>0</v>
      </c>
      <c r="AJ6" s="112">
        <v>0</v>
      </c>
      <c r="AK6" s="112">
        <v>0</v>
      </c>
      <c r="AN6" s="110" t="s">
        <v>775</v>
      </c>
      <c r="AO6" s="110">
        <v>5</v>
      </c>
      <c r="AP6" s="114">
        <v>20</v>
      </c>
      <c r="AQ6" s="114"/>
      <c r="AR6" s="114">
        <f>AO6*AP6*1000</f>
        <v>100000</v>
      </c>
      <c r="AT6" s="112" t="s">
        <v>800</v>
      </c>
      <c r="AU6" s="112">
        <v>108</v>
      </c>
      <c r="AV6" s="112">
        <f>AU$4/AU6</f>
        <v>4860</v>
      </c>
      <c r="AW6" s="34">
        <v>1</v>
      </c>
      <c r="AX6" s="34">
        <v>1</v>
      </c>
      <c r="AZ6" s="110">
        <v>1</v>
      </c>
      <c r="BA6" s="110">
        <v>37</v>
      </c>
      <c r="BB6" s="110" t="s">
        <v>798</v>
      </c>
      <c r="BC6" s="110"/>
      <c r="BD6" s="127">
        <v>1</v>
      </c>
      <c r="BE6" s="127"/>
      <c r="BF6" s="19">
        <v>0.2</v>
      </c>
      <c r="BG6" s="110"/>
      <c r="BH6" s="110"/>
      <c r="BI6" s="110"/>
      <c r="BJ6" s="112">
        <f t="shared" ref="BJ6:BJ13" si="0">$N$16*BF6</f>
        <v>357.99600000000004</v>
      </c>
      <c r="BK6" s="112">
        <f t="shared" ref="BK6:BK13" si="1">$O$16*BG6</f>
        <v>0</v>
      </c>
      <c r="BL6" s="112">
        <f t="shared" ref="BL6:BL13" si="2">$P$16*BH6</f>
        <v>0</v>
      </c>
      <c r="BM6" s="112">
        <f t="shared" ref="BM6:BM13" si="3">$Q$16*BI6</f>
        <v>0</v>
      </c>
      <c r="BN6" s="112">
        <f t="shared" ref="BN6:BN13" si="4">$X$16*BF6</f>
        <v>626.5</v>
      </c>
      <c r="BO6" s="112">
        <f t="shared" ref="BO6:BO13" si="5">$Y$16*BG6</f>
        <v>0</v>
      </c>
      <c r="BP6" s="112">
        <f t="shared" ref="BP6:BP13" si="6">$Z$16*BH6</f>
        <v>0</v>
      </c>
      <c r="BQ6" s="112">
        <f t="shared" ref="BQ6:BQ13" si="7">$AA$16*BI6</f>
        <v>0</v>
      </c>
      <c r="BR6" s="112">
        <v>7</v>
      </c>
      <c r="BS6" s="112">
        <f t="shared" ref="BS6:BT13" si="8">$AH$16*BF6</f>
        <v>663.04</v>
      </c>
      <c r="BT6" s="112">
        <f t="shared" si="8"/>
        <v>0</v>
      </c>
      <c r="BU6" s="112">
        <f t="shared" ref="BU6:BU13" si="9">$AJ$16*BH6</f>
        <v>0</v>
      </c>
      <c r="BV6" s="112">
        <f t="shared" ref="BV6:BV13" si="10">$AK$16*BI6</f>
        <v>0</v>
      </c>
      <c r="BW6" s="14">
        <f>BS6/(1-BW$4)</f>
        <v>663.04</v>
      </c>
      <c r="BX6" s="14">
        <f t="shared" ref="BX6:BZ6" si="11">BT6/(1-BX$4)</f>
        <v>0</v>
      </c>
      <c r="BY6" s="14">
        <f t="shared" si="11"/>
        <v>0</v>
      </c>
      <c r="BZ6" s="14">
        <f t="shared" si="11"/>
        <v>0</v>
      </c>
      <c r="CC6" s="112">
        <v>1</v>
      </c>
      <c r="CD6" s="112">
        <f>INDEX(节奏总表!$AH$4:$AH$153,MATCH(专属武器强化!CC6,节奏总表!$AP$4:$AP$153,1))</f>
        <v>32</v>
      </c>
      <c r="CE6" s="112"/>
      <c r="CF6" s="112">
        <f t="shared" ref="CF6:CF37" si="12">MATCH(CD6,$B$6:$B$15,1)-1</f>
        <v>0</v>
      </c>
      <c r="CG6" s="14">
        <f t="shared" ref="CG6:CG37" si="13">IF($CF6&gt;0,INDEX(AD$7:AD$15,$CF6),0)*$B$3</f>
        <v>0</v>
      </c>
      <c r="CH6" s="14">
        <f t="shared" ref="CH6:CH37" si="14">IF($CF6&gt;0,INDEX(AE$7:AE$15,$CF6),0)*$B$3</f>
        <v>0</v>
      </c>
      <c r="CI6" s="14">
        <f t="shared" ref="CI6:CI37" si="15">IF($CF6&gt;0,INDEX(AF$7:AF$15,$CF6),0)*$B$3</f>
        <v>0</v>
      </c>
      <c r="CJ6" s="14">
        <f t="shared" ref="CJ6:CJ37" si="16">IF($CF6&gt;0,INDEX(AG$7:AG$15,$CF6),0)*$B$3</f>
        <v>0</v>
      </c>
      <c r="CK6" s="14"/>
      <c r="CL6" s="14"/>
      <c r="CM6" s="14"/>
      <c r="CN6" s="14"/>
      <c r="CO6" s="14">
        <f>SUM(CG$6:CG6)</f>
        <v>0</v>
      </c>
      <c r="CP6" s="14">
        <f>SUM(CH$6:CH6)</f>
        <v>0</v>
      </c>
      <c r="CQ6" s="14">
        <f>SUM(CI$6:CI6)</f>
        <v>0</v>
      </c>
      <c r="CR6" s="14">
        <f>SUM(CJ$6:CJ6)</f>
        <v>0</v>
      </c>
      <c r="CU6" s="114">
        <v>1</v>
      </c>
      <c r="CV6" s="14">
        <f>INDEX(节奏总表!$BW$4:$BW$63,专属武器强化!CU6)</f>
        <v>32</v>
      </c>
      <c r="CW6" s="14">
        <f t="shared" ref="CW6:CW37" si="17">INDEX(CO$6:CO$65,$CU6)</f>
        <v>0</v>
      </c>
      <c r="CX6" s="14">
        <f t="shared" ref="CX6:CZ6" si="18">INDEX(CP$6:CP$65,$CU6)</f>
        <v>0</v>
      </c>
      <c r="CY6" s="14">
        <f t="shared" si="18"/>
        <v>0</v>
      </c>
      <c r="CZ6" s="14">
        <f t="shared" si="18"/>
        <v>0</v>
      </c>
      <c r="DA6" s="114"/>
      <c r="DB6" s="114"/>
      <c r="DC6" s="14"/>
      <c r="DD6" s="114"/>
      <c r="DE6" s="114"/>
      <c r="DF6" s="114"/>
      <c r="DG6" s="114"/>
      <c r="DH6" s="114"/>
      <c r="DI6" s="114"/>
      <c r="DJ6" s="114"/>
      <c r="DK6" s="114"/>
      <c r="DL6" s="114"/>
      <c r="DM6" s="114"/>
      <c r="DN6" s="114"/>
      <c r="DQ6" s="127">
        <v>1</v>
      </c>
      <c r="DR6" s="14">
        <f>INT((DQ6-1)/9)+1</f>
        <v>1</v>
      </c>
      <c r="DS6" s="14">
        <f>DQ6-(DR6-1)*9</f>
        <v>1</v>
      </c>
      <c r="DT6" s="14">
        <f t="shared" ref="DT6:DW25" si="19">INDEX($K$22:$AP$30,$DS6,($DR6-1)*4+DT$3)</f>
        <v>4.1700628930817603</v>
      </c>
      <c r="DU6" s="14">
        <f t="shared" si="19"/>
        <v>0</v>
      </c>
      <c r="DV6" s="14">
        <f t="shared" si="19"/>
        <v>0</v>
      </c>
      <c r="DW6" s="14">
        <f t="shared" si="19"/>
        <v>0</v>
      </c>
      <c r="DX6" s="14">
        <f>INDEX($BD$6:$BD$13,DR6)</f>
        <v>1</v>
      </c>
      <c r="DY6" s="14">
        <f>INDEX($BE$6:$BE$13,DR6)</f>
        <v>0</v>
      </c>
      <c r="EA6" t="s">
        <v>1100</v>
      </c>
      <c r="EC6" t="s">
        <v>1100</v>
      </c>
      <c r="ED6">
        <v>1</v>
      </c>
      <c r="EG6">
        <f>DT6/ED6</f>
        <v>4.1700628930817603</v>
      </c>
      <c r="EH6">
        <f>ROUND(1/EG6,2)</f>
        <v>0.24</v>
      </c>
      <c r="EI6">
        <f>ES6</f>
        <v>6</v>
      </c>
      <c r="EK6">
        <v>0</v>
      </c>
      <c r="EL6">
        <v>1</v>
      </c>
      <c r="EM6">
        <f>ROUND(EG6*0.35,0)</f>
        <v>1</v>
      </c>
      <c r="EN6" s="120">
        <f>ROUND(1/EG6/2,4)</f>
        <v>0.11990000000000001</v>
      </c>
      <c r="EO6">
        <v>1</v>
      </c>
      <c r="EP6">
        <f>ROUND(EG6*0.7,0)</f>
        <v>3</v>
      </c>
      <c r="EQ6" s="120">
        <f>ROUND(2/EG6,4)</f>
        <v>0.47960000000000003</v>
      </c>
      <c r="ER6">
        <v>1</v>
      </c>
      <c r="ES6">
        <f>ROUND(EG6*1.5,0)</f>
        <v>6</v>
      </c>
    </row>
    <row r="7" spans="1:149" ht="16.5" x14ac:dyDescent="0.2">
      <c r="A7" s="110">
        <v>1</v>
      </c>
      <c r="B7" s="110">
        <v>37</v>
      </c>
      <c r="C7" s="14">
        <f>INDEX(节奏总表!$AL$4:$AL$153,专属武器强化!B8)-INDEX(节奏总表!$AL$4:$AL$153,专属武器强化!B7)</f>
        <v>3.0799999999999996</v>
      </c>
      <c r="D7" s="112">
        <v>50</v>
      </c>
      <c r="E7" s="14">
        <f t="shared" ref="E7:E15" si="20">SUMPRODUCT(J7:M7,F$4:I$4)</f>
        <v>50</v>
      </c>
      <c r="F7" s="19">
        <v>1</v>
      </c>
      <c r="G7" s="112"/>
      <c r="H7" s="112"/>
      <c r="I7" s="112"/>
      <c r="J7" s="14">
        <f t="shared" ref="J7:J16" si="21">$D7*F7/F$4</f>
        <v>10</v>
      </c>
      <c r="K7" s="14">
        <f t="shared" ref="K7:K16" si="22">$D7*G7/G$4</f>
        <v>0</v>
      </c>
      <c r="L7" s="14">
        <f t="shared" ref="L7:L16" si="23">$D7*H7/H$4</f>
        <v>0</v>
      </c>
      <c r="M7" s="14">
        <f t="shared" ref="M7:M16" si="24">$D7*I7/I$4</f>
        <v>0</v>
      </c>
      <c r="N7" s="14">
        <f t="shared" ref="N7:N15" si="25">J7*$C7*$D$3</f>
        <v>92.399999999999991</v>
      </c>
      <c r="O7" s="14">
        <f t="shared" ref="O7:O15" si="26">K7*$C7*$D$3</f>
        <v>0</v>
      </c>
      <c r="P7" s="14">
        <f t="shared" ref="P7:P15" si="27">L7*$C7*$D$3</f>
        <v>0</v>
      </c>
      <c r="Q7" s="14">
        <f t="shared" ref="Q7:Q15" si="28">M7*$C7*$D$3</f>
        <v>0</v>
      </c>
      <c r="R7" s="14">
        <f t="shared" ref="R7:R15" si="29">D7*$AX$7</f>
        <v>70</v>
      </c>
      <c r="S7" s="14">
        <f>INDEX(节奏总表!$AN$4:$AN$153,专属武器强化!B8)-INDEX(节奏总表!$AN$4:$AN$153,专属武器强化!B7)</f>
        <v>2.31</v>
      </c>
      <c r="T7" s="14">
        <f t="shared" ref="T7:T15" si="30">$R7*F7/F$4</f>
        <v>14</v>
      </c>
      <c r="U7" s="14">
        <f t="shared" ref="U7:U15" si="31">$R7*G7/G$4</f>
        <v>0</v>
      </c>
      <c r="V7" s="14">
        <f t="shared" ref="V7:V15" si="32">$R7*H7/H$4</f>
        <v>0</v>
      </c>
      <c r="W7" s="14">
        <f t="shared" ref="W7:W15" si="33">$R7*I7/I$4</f>
        <v>0</v>
      </c>
      <c r="X7" s="14">
        <f t="shared" ref="X7:X15" si="34">T7*$S7*$B$3</f>
        <v>161.70000000000002</v>
      </c>
      <c r="Y7" s="14">
        <f t="shared" ref="Y7:Y15" si="35">U7*$S7*$B$3</f>
        <v>0</v>
      </c>
      <c r="Z7" s="14">
        <f t="shared" ref="Z7:Z15" si="36">V7*$S7*$B$3</f>
        <v>0</v>
      </c>
      <c r="AA7" s="14">
        <f t="shared" ref="AA7:AA15" si="37">W7*$S7*$B$3</f>
        <v>0</v>
      </c>
      <c r="AB7" s="14">
        <f t="shared" ref="AB7:AB15" si="38">D7*$AX$8</f>
        <v>100</v>
      </c>
      <c r="AC7" s="14">
        <f>INDEX(节奏总表!$AP$4:$AP$153,专属武器强化!B8)-INDEX(节奏总表!$AP$4:$AP$153,专属武器强化!B7)</f>
        <v>1.72</v>
      </c>
      <c r="AD7" s="14">
        <f t="shared" ref="AD7:AD15" si="39">$AB7*F7/F$4</f>
        <v>20</v>
      </c>
      <c r="AE7" s="14">
        <f t="shared" ref="AE7:AE15" si="40">$AB7*G7/G$4</f>
        <v>0</v>
      </c>
      <c r="AF7" s="14">
        <f t="shared" ref="AF7:AF15" si="41">$AB7*H7/H$4</f>
        <v>0</v>
      </c>
      <c r="AG7" s="14">
        <f t="shared" ref="AG7:AG15" si="42">$AB7*I7/I$4</f>
        <v>0</v>
      </c>
      <c r="AH7" s="14">
        <f t="shared" ref="AH7:AH15" si="43">AD7*$AC7*$B$3</f>
        <v>172</v>
      </c>
      <c r="AI7" s="14">
        <f t="shared" ref="AI7:AI15" si="44">AE7*$AC7*$B$3</f>
        <v>0</v>
      </c>
      <c r="AJ7" s="14">
        <f t="shared" ref="AJ7:AJ15" si="45">AF7*$AC7*$B$3</f>
        <v>0</v>
      </c>
      <c r="AK7" s="14">
        <f t="shared" ref="AK7:AK15" si="46">AG7*$AC7*$B$3</f>
        <v>0</v>
      </c>
      <c r="AN7" s="110" t="s">
        <v>776</v>
      </c>
      <c r="AO7" s="110">
        <v>10</v>
      </c>
      <c r="AP7" s="114">
        <v>10</v>
      </c>
      <c r="AQ7" s="114"/>
      <c r="AR7" s="114">
        <f>AO7*AP7</f>
        <v>100</v>
      </c>
      <c r="AT7" s="112" t="s">
        <v>40</v>
      </c>
      <c r="AU7" s="112">
        <v>81</v>
      </c>
      <c r="AV7" s="112">
        <f t="shared" ref="AV7:AV8" si="47">AU$4/AU7</f>
        <v>6480</v>
      </c>
      <c r="AW7" s="34">
        <f>ROUND(AV7/AV$6,4)</f>
        <v>1.3332999999999999</v>
      </c>
      <c r="AX7" s="34">
        <v>1.4</v>
      </c>
      <c r="AZ7" s="110">
        <v>2</v>
      </c>
      <c r="BA7" s="110">
        <v>53</v>
      </c>
      <c r="BB7" s="110" t="s">
        <v>791</v>
      </c>
      <c r="BC7" s="110" t="s">
        <v>779</v>
      </c>
      <c r="BD7" s="127">
        <v>1</v>
      </c>
      <c r="BE7" s="127">
        <v>2</v>
      </c>
      <c r="BF7" s="19">
        <v>0.3</v>
      </c>
      <c r="BG7" s="19">
        <v>0.1</v>
      </c>
      <c r="BH7" s="110"/>
      <c r="BI7" s="110"/>
      <c r="BJ7" s="112">
        <f t="shared" si="0"/>
        <v>536.99400000000003</v>
      </c>
      <c r="BK7" s="112">
        <f t="shared" si="1"/>
        <v>182.14499999999998</v>
      </c>
      <c r="BL7" s="112">
        <f t="shared" si="2"/>
        <v>0</v>
      </c>
      <c r="BM7" s="112">
        <f t="shared" si="3"/>
        <v>0</v>
      </c>
      <c r="BN7" s="112">
        <f t="shared" si="4"/>
        <v>939.75</v>
      </c>
      <c r="BO7" s="112">
        <f t="shared" si="5"/>
        <v>318.75200000000001</v>
      </c>
      <c r="BP7" s="112">
        <f t="shared" si="6"/>
        <v>0</v>
      </c>
      <c r="BQ7" s="112">
        <f t="shared" si="7"/>
        <v>0</v>
      </c>
      <c r="BR7" s="112">
        <v>6</v>
      </c>
      <c r="BS7" s="112">
        <f t="shared" si="8"/>
        <v>994.56</v>
      </c>
      <c r="BT7" s="112">
        <f t="shared" si="8"/>
        <v>331.52</v>
      </c>
      <c r="BU7" s="112">
        <f t="shared" si="9"/>
        <v>0</v>
      </c>
      <c r="BV7" s="112">
        <f t="shared" si="10"/>
        <v>0</v>
      </c>
      <c r="BW7" s="14">
        <f t="shared" ref="BW7:BW13" si="48">BS7/(1-BW$4)</f>
        <v>994.56</v>
      </c>
      <c r="BX7" s="14">
        <f t="shared" ref="BX7:BX13" si="49">BT7/(1-BX$4)</f>
        <v>331.52</v>
      </c>
      <c r="BY7" s="14">
        <f t="shared" ref="BY7:BY13" si="50">BU7/(1-BY$4)</f>
        <v>0</v>
      </c>
      <c r="BZ7" s="14">
        <f t="shared" ref="BZ7:BZ13" si="51">BV7/(1-BZ$4)</f>
        <v>0</v>
      </c>
      <c r="CC7" s="112">
        <v>2</v>
      </c>
      <c r="CD7" s="112">
        <f>INDEX(节奏总表!$AH$4:$AH$153,MATCH(专属武器强化!CC7,节奏总表!$AP$4:$AP$153,1))</f>
        <v>42</v>
      </c>
      <c r="CE7" s="112">
        <v>1</v>
      </c>
      <c r="CF7" s="112">
        <f t="shared" si="12"/>
        <v>1</v>
      </c>
      <c r="CG7" s="14">
        <f t="shared" si="13"/>
        <v>100</v>
      </c>
      <c r="CH7" s="14">
        <f t="shared" si="14"/>
        <v>0</v>
      </c>
      <c r="CI7" s="14">
        <f t="shared" si="15"/>
        <v>0</v>
      </c>
      <c r="CJ7" s="14">
        <f t="shared" si="16"/>
        <v>0</v>
      </c>
      <c r="CK7" s="14"/>
      <c r="CL7" s="14"/>
      <c r="CM7" s="14"/>
      <c r="CN7" s="14"/>
      <c r="CO7" s="14">
        <f>SUM(CG$6:CG7)</f>
        <v>100</v>
      </c>
      <c r="CP7" s="14">
        <f>SUM(CH$6:CH7)</f>
        <v>0</v>
      </c>
      <c r="CQ7" s="14">
        <f>SUM(CI$6:CI7)</f>
        <v>0</v>
      </c>
      <c r="CR7" s="14">
        <f>SUM(CJ$6:CJ7)</f>
        <v>0</v>
      </c>
      <c r="CU7" s="114">
        <v>2</v>
      </c>
      <c r="CV7" s="14">
        <f>INDEX(节奏总表!$BW$4:$BW$63,专属武器强化!CU7)</f>
        <v>42</v>
      </c>
      <c r="CW7" s="14">
        <f t="shared" si="17"/>
        <v>100</v>
      </c>
      <c r="CX7" s="14">
        <f t="shared" ref="CX7:CX65" si="52">INDEX(CP$6:CP$65,$CU7)</f>
        <v>0</v>
      </c>
      <c r="CY7" s="14">
        <f t="shared" ref="CY7:CY65" si="53">INDEX(CQ$6:CQ$65,$CU7)</f>
        <v>0</v>
      </c>
      <c r="CZ7" s="14">
        <f t="shared" ref="CZ7:CZ65" si="54">INDEX(CR$6:CR$65,$CU7)</f>
        <v>0</v>
      </c>
      <c r="DA7" s="114">
        <v>1</v>
      </c>
      <c r="DB7" s="114">
        <v>1</v>
      </c>
      <c r="DC7" s="14">
        <f t="shared" ref="DC7:DC16" si="55">IF(DA7&gt;0,INDEX($K$22:$AP$30,$DB7,($DA7-1)*4+1),0)*3</f>
        <v>12.510188679245282</v>
      </c>
      <c r="DD7" s="14">
        <f t="shared" ref="DD7:DD16" si="56">IF(DA7&gt;0,INDEX($K$22:$AP$30,$DB7,($DA7-1)*4+2),0)*3</f>
        <v>0</v>
      </c>
      <c r="DE7" s="14">
        <f t="shared" ref="DE7:DE16" si="57">IF(DA7&gt;0,INDEX($K$22:$AP$30,$DB7,($DA7-1)*4+3),0)*3</f>
        <v>0</v>
      </c>
      <c r="DF7" s="14">
        <f t="shared" ref="DF7:DF16" si="58">IF(DB7&gt;0,INDEX($K$22:$AP$30,$DB7,($DA7-1)*4+4),0)*3</f>
        <v>0</v>
      </c>
      <c r="DG7" s="114"/>
      <c r="DH7" s="114"/>
      <c r="DI7" s="114"/>
      <c r="DJ7" s="114"/>
      <c r="DK7" s="14">
        <f>CW7-SUM(DC$7:DC7)+SUM(DG$7:DG7)</f>
        <v>87.489811320754711</v>
      </c>
      <c r="DL7" s="14">
        <f>CX7-SUM(DD$7:DD7)+SUM(DH$7:DH7)</f>
        <v>0</v>
      </c>
      <c r="DM7" s="14">
        <f>CY7-SUM(DE$7:DE7)+SUM(DI$7:DI7)</f>
        <v>0</v>
      </c>
      <c r="DN7" s="14">
        <f>CZ7-SUM(DF$7:DF7)+SUM(DJ$7:DJ7)</f>
        <v>0</v>
      </c>
      <c r="DQ7" s="127">
        <v>2</v>
      </c>
      <c r="DR7" s="14">
        <f t="shared" ref="DR7:DR70" si="59">INT((DQ7-1)/9)+1</f>
        <v>1</v>
      </c>
      <c r="DS7" s="14">
        <f t="shared" ref="DS7:DS70" si="60">DQ7-(DR7-1)*9</f>
        <v>2</v>
      </c>
      <c r="DT7" s="14">
        <f t="shared" si="19"/>
        <v>8.3401257861635205</v>
      </c>
      <c r="DU7" s="14">
        <f t="shared" si="19"/>
        <v>0</v>
      </c>
      <c r="DV7" s="14">
        <f t="shared" si="19"/>
        <v>0</v>
      </c>
      <c r="DW7" s="14">
        <f t="shared" si="19"/>
        <v>0</v>
      </c>
      <c r="DX7" s="14">
        <f t="shared" ref="DX7:DX70" si="61">INDEX($BD$6:$BD$13,DR7)</f>
        <v>1</v>
      </c>
      <c r="DY7" s="14">
        <f t="shared" ref="DY7:DY70" si="62">INDEX($BE$6:$BE$13,DR7)</f>
        <v>0</v>
      </c>
      <c r="EA7" t="s">
        <v>1101</v>
      </c>
      <c r="EC7" t="s">
        <v>1100</v>
      </c>
      <c r="ED7">
        <v>2</v>
      </c>
      <c r="EG7">
        <f t="shared" ref="EG7:EG14" si="63">DT7/ED7</f>
        <v>4.1700628930817603</v>
      </c>
      <c r="EH7">
        <f t="shared" ref="EH7:EH70" si="64">ROUND(1/EG7,2)</f>
        <v>0.24</v>
      </c>
      <c r="EI7">
        <f t="shared" ref="EI7:EI41" si="65">ES7</f>
        <v>6</v>
      </c>
      <c r="EK7">
        <v>0</v>
      </c>
      <c r="EL7">
        <v>1</v>
      </c>
      <c r="EM7">
        <f t="shared" ref="EM7:EM15" si="66">ROUND(EG7*0.35,0)</f>
        <v>1</v>
      </c>
      <c r="EN7" s="120">
        <f t="shared" ref="EN7:EN15" si="67">ROUND(1/EG7/2,4)</f>
        <v>0.11990000000000001</v>
      </c>
      <c r="EO7">
        <v>1</v>
      </c>
      <c r="EP7">
        <f t="shared" ref="EP7:EP15" si="68">ROUND(EG7*0.7,0)</f>
        <v>3</v>
      </c>
      <c r="EQ7" s="120">
        <f t="shared" ref="EQ7:EQ15" si="69">ROUND(2/EG7,4)</f>
        <v>0.47960000000000003</v>
      </c>
      <c r="ER7">
        <v>1</v>
      </c>
      <c r="ES7">
        <f t="shared" ref="ES7:ES15" si="70">ROUND(EG7*1.5,0)</f>
        <v>6</v>
      </c>
    </row>
    <row r="8" spans="1:149" ht="16.5" x14ac:dyDescent="0.2">
      <c r="A8" s="110">
        <v>2</v>
      </c>
      <c r="B8" s="110">
        <v>50</v>
      </c>
      <c r="C8" s="14">
        <f>INDEX(节奏总表!$AL$4:$AL$153,专属武器强化!B9)-INDEX(节奏总表!$AL$4:$AL$153,专属武器强化!B8)</f>
        <v>4.5999999999999996</v>
      </c>
      <c r="D8" s="112">
        <v>100</v>
      </c>
      <c r="E8" s="14">
        <f t="shared" si="20"/>
        <v>100</v>
      </c>
      <c r="F8" s="19">
        <v>0.7</v>
      </c>
      <c r="G8" s="19">
        <v>0.3</v>
      </c>
      <c r="H8" s="112"/>
      <c r="I8" s="112"/>
      <c r="J8" s="14">
        <f t="shared" si="21"/>
        <v>14</v>
      </c>
      <c r="K8" s="14">
        <f t="shared" si="22"/>
        <v>3</v>
      </c>
      <c r="L8" s="14">
        <f t="shared" si="23"/>
        <v>0</v>
      </c>
      <c r="M8" s="14">
        <f t="shared" si="24"/>
        <v>0</v>
      </c>
      <c r="N8" s="14">
        <f t="shared" si="25"/>
        <v>193.2</v>
      </c>
      <c r="O8" s="14">
        <f t="shared" si="26"/>
        <v>41.4</v>
      </c>
      <c r="P8" s="14">
        <f t="shared" si="27"/>
        <v>0</v>
      </c>
      <c r="Q8" s="14">
        <f t="shared" si="28"/>
        <v>0</v>
      </c>
      <c r="R8" s="14">
        <f t="shared" si="29"/>
        <v>140</v>
      </c>
      <c r="S8" s="14">
        <f>INDEX(节奏总表!$AN$4:$AN$153,专属武器强化!B9)-INDEX(节奏总表!$AN$4:$AN$153,专属武器强化!B8)</f>
        <v>3.45</v>
      </c>
      <c r="T8" s="14">
        <f t="shared" si="30"/>
        <v>19.600000000000001</v>
      </c>
      <c r="U8" s="14">
        <f t="shared" si="31"/>
        <v>4.2</v>
      </c>
      <c r="V8" s="14">
        <f t="shared" si="32"/>
        <v>0</v>
      </c>
      <c r="W8" s="14">
        <f t="shared" si="33"/>
        <v>0</v>
      </c>
      <c r="X8" s="14">
        <f t="shared" si="34"/>
        <v>338.1</v>
      </c>
      <c r="Y8" s="14">
        <f t="shared" si="35"/>
        <v>72.450000000000017</v>
      </c>
      <c r="Z8" s="14">
        <f t="shared" si="36"/>
        <v>0</v>
      </c>
      <c r="AA8" s="14">
        <f t="shared" si="37"/>
        <v>0</v>
      </c>
      <c r="AB8" s="14">
        <f t="shared" si="38"/>
        <v>200</v>
      </c>
      <c r="AC8" s="14">
        <f>INDEX(节奏总表!$AP$4:$AP$153,专属武器强化!B9)-INDEX(节奏总表!$AP$4:$AP$153,专属武器强化!B8)</f>
        <v>2.5499999999999998</v>
      </c>
      <c r="AD8" s="14">
        <f t="shared" si="39"/>
        <v>28</v>
      </c>
      <c r="AE8" s="14">
        <f t="shared" si="40"/>
        <v>6</v>
      </c>
      <c r="AF8" s="14">
        <f t="shared" si="41"/>
        <v>0</v>
      </c>
      <c r="AG8" s="14">
        <f t="shared" si="42"/>
        <v>0</v>
      </c>
      <c r="AH8" s="14">
        <f t="shared" si="43"/>
        <v>356.99999999999994</v>
      </c>
      <c r="AI8" s="14">
        <f t="shared" si="44"/>
        <v>76.5</v>
      </c>
      <c r="AJ8" s="14">
        <f t="shared" si="45"/>
        <v>0</v>
      </c>
      <c r="AK8" s="14">
        <f t="shared" si="46"/>
        <v>0</v>
      </c>
      <c r="AN8" s="110" t="s">
        <v>777</v>
      </c>
      <c r="AO8" s="110">
        <v>20</v>
      </c>
      <c r="AP8" s="114">
        <v>5</v>
      </c>
      <c r="AQ8" s="114"/>
      <c r="AR8" s="114">
        <f>AO8*AP8</f>
        <v>100</v>
      </c>
      <c r="AT8" s="112" t="s">
        <v>801</v>
      </c>
      <c r="AU8" s="112">
        <v>60</v>
      </c>
      <c r="AV8" s="112">
        <f t="shared" si="47"/>
        <v>8748</v>
      </c>
      <c r="AW8" s="34">
        <f>ROUND(AV8/AV$6,4)</f>
        <v>1.8</v>
      </c>
      <c r="AX8" s="34">
        <v>2</v>
      </c>
      <c r="AZ8" s="110">
        <v>3</v>
      </c>
      <c r="BA8" s="110">
        <v>77</v>
      </c>
      <c r="BB8" s="110" t="s">
        <v>780</v>
      </c>
      <c r="BC8" s="110" t="s">
        <v>789</v>
      </c>
      <c r="BD8" s="127">
        <v>1</v>
      </c>
      <c r="BE8" s="127">
        <v>2</v>
      </c>
      <c r="BF8" s="19">
        <v>0.5</v>
      </c>
      <c r="BG8" s="19">
        <v>0.25</v>
      </c>
      <c r="BH8" s="110"/>
      <c r="BI8" s="110"/>
      <c r="BJ8" s="112">
        <f t="shared" si="0"/>
        <v>894.99</v>
      </c>
      <c r="BK8" s="112">
        <f t="shared" si="1"/>
        <v>455.36249999999995</v>
      </c>
      <c r="BL8" s="112">
        <f t="shared" si="2"/>
        <v>0</v>
      </c>
      <c r="BM8" s="112">
        <f t="shared" si="3"/>
        <v>0</v>
      </c>
      <c r="BN8" s="112">
        <f t="shared" si="4"/>
        <v>1566.25</v>
      </c>
      <c r="BO8" s="112">
        <f t="shared" si="5"/>
        <v>796.88</v>
      </c>
      <c r="BP8" s="112">
        <f t="shared" si="6"/>
        <v>0</v>
      </c>
      <c r="BQ8" s="112">
        <f t="shared" si="7"/>
        <v>0</v>
      </c>
      <c r="BR8" s="112">
        <v>6</v>
      </c>
      <c r="BS8" s="112">
        <f t="shared" si="8"/>
        <v>1657.6</v>
      </c>
      <c r="BT8" s="112">
        <f t="shared" si="8"/>
        <v>828.8</v>
      </c>
      <c r="BU8" s="112">
        <f t="shared" si="9"/>
        <v>0</v>
      </c>
      <c r="BV8" s="112">
        <f t="shared" si="10"/>
        <v>0</v>
      </c>
      <c r="BW8" s="14">
        <f t="shared" si="48"/>
        <v>1657.6</v>
      </c>
      <c r="BX8" s="14">
        <f t="shared" si="49"/>
        <v>828.8</v>
      </c>
      <c r="BY8" s="14">
        <f t="shared" si="50"/>
        <v>0</v>
      </c>
      <c r="BZ8" s="14">
        <f t="shared" si="51"/>
        <v>0</v>
      </c>
      <c r="CC8" s="112">
        <v>3</v>
      </c>
      <c r="CD8" s="112">
        <f>INDEX(节奏总表!$AH$4:$AH$153,MATCH(专属武器强化!CC8,节奏总表!$AP$4:$AP$153,1))</f>
        <v>49</v>
      </c>
      <c r="CE8" s="112"/>
      <c r="CF8" s="112">
        <f t="shared" si="12"/>
        <v>1</v>
      </c>
      <c r="CG8" s="14">
        <f t="shared" si="13"/>
        <v>100</v>
      </c>
      <c r="CH8" s="14">
        <f t="shared" si="14"/>
        <v>0</v>
      </c>
      <c r="CI8" s="14">
        <f t="shared" si="15"/>
        <v>0</v>
      </c>
      <c r="CJ8" s="14">
        <f t="shared" si="16"/>
        <v>0</v>
      </c>
      <c r="CK8" s="14"/>
      <c r="CL8" s="14"/>
      <c r="CM8" s="14"/>
      <c r="CN8" s="14"/>
      <c r="CO8" s="14">
        <f>SUM(CG$6:CG8)</f>
        <v>200</v>
      </c>
      <c r="CP8" s="14">
        <f>SUM(CH$6:CH8)</f>
        <v>0</v>
      </c>
      <c r="CQ8" s="14">
        <f>SUM(CI$6:CI8)</f>
        <v>0</v>
      </c>
      <c r="CR8" s="14">
        <f>SUM(CJ$6:CJ8)</f>
        <v>0</v>
      </c>
      <c r="CU8" s="114">
        <v>2</v>
      </c>
      <c r="CV8" s="14">
        <f>INDEX(节奏总表!$BW$4:$BW$63,专属武器强化!CU8)</f>
        <v>42</v>
      </c>
      <c r="CW8" s="14">
        <f t="shared" si="17"/>
        <v>100</v>
      </c>
      <c r="CX8" s="14">
        <f t="shared" si="52"/>
        <v>0</v>
      </c>
      <c r="CY8" s="14">
        <f t="shared" si="53"/>
        <v>0</v>
      </c>
      <c r="CZ8" s="14">
        <f t="shared" si="54"/>
        <v>0</v>
      </c>
      <c r="DA8" s="114">
        <v>1</v>
      </c>
      <c r="DB8" s="114">
        <v>2</v>
      </c>
      <c r="DC8" s="14">
        <f t="shared" si="55"/>
        <v>25.020377358490563</v>
      </c>
      <c r="DD8" s="14">
        <f t="shared" si="56"/>
        <v>0</v>
      </c>
      <c r="DE8" s="14">
        <f t="shared" si="57"/>
        <v>0</v>
      </c>
      <c r="DF8" s="14">
        <f t="shared" si="58"/>
        <v>0</v>
      </c>
      <c r="DG8" s="114"/>
      <c r="DH8" s="114"/>
      <c r="DI8" s="114"/>
      <c r="DJ8" s="114"/>
      <c r="DK8" s="14">
        <f>CW8-SUM(DC$7:DC8)+SUM(DG$7:DG8)</f>
        <v>62.469433962264155</v>
      </c>
      <c r="DL8" s="14">
        <f>CX8-SUM(DD$7:DD8)+SUM(DH$7:DH8)</f>
        <v>0</v>
      </c>
      <c r="DM8" s="14">
        <f>CY8-SUM(DE$7:DE8)+SUM(DI$7:DI8)</f>
        <v>0</v>
      </c>
      <c r="DN8" s="14">
        <f>CZ8-SUM(DF$7:DF8)+SUM(DJ$7:DJ8)</f>
        <v>0</v>
      </c>
      <c r="DQ8" s="127">
        <v>3</v>
      </c>
      <c r="DR8" s="14">
        <f t="shared" si="59"/>
        <v>1</v>
      </c>
      <c r="DS8" s="14">
        <f t="shared" si="60"/>
        <v>3</v>
      </c>
      <c r="DT8" s="14">
        <f t="shared" si="19"/>
        <v>12.510188679245282</v>
      </c>
      <c r="DU8" s="14">
        <f t="shared" si="19"/>
        <v>0</v>
      </c>
      <c r="DV8" s="14">
        <f t="shared" si="19"/>
        <v>0</v>
      </c>
      <c r="DW8" s="14">
        <f t="shared" si="19"/>
        <v>0</v>
      </c>
      <c r="DX8" s="14">
        <f t="shared" si="61"/>
        <v>1</v>
      </c>
      <c r="DY8" s="14">
        <f t="shared" si="62"/>
        <v>0</v>
      </c>
      <c r="EA8" t="s">
        <v>1102</v>
      </c>
      <c r="EC8" t="s">
        <v>1100</v>
      </c>
      <c r="ED8">
        <v>3</v>
      </c>
      <c r="EG8">
        <f t="shared" si="63"/>
        <v>4.1700628930817603</v>
      </c>
      <c r="EH8">
        <f t="shared" si="64"/>
        <v>0.24</v>
      </c>
      <c r="EI8">
        <f t="shared" si="65"/>
        <v>6</v>
      </c>
      <c r="EK8">
        <v>0</v>
      </c>
      <c r="EL8">
        <v>1</v>
      </c>
      <c r="EM8">
        <f t="shared" si="66"/>
        <v>1</v>
      </c>
      <c r="EN8" s="120">
        <f t="shared" si="67"/>
        <v>0.11990000000000001</v>
      </c>
      <c r="EO8">
        <v>1</v>
      </c>
      <c r="EP8">
        <f t="shared" si="68"/>
        <v>3</v>
      </c>
      <c r="EQ8" s="120">
        <f t="shared" si="69"/>
        <v>0.47960000000000003</v>
      </c>
      <c r="ER8">
        <v>1</v>
      </c>
      <c r="ES8">
        <f t="shared" si="70"/>
        <v>6</v>
      </c>
    </row>
    <row r="9" spans="1:149" ht="16.5" x14ac:dyDescent="0.2">
      <c r="A9" s="110">
        <v>3</v>
      </c>
      <c r="B9" s="110">
        <v>65</v>
      </c>
      <c r="C9" s="14">
        <f>INDEX(节奏总表!$AL$4:$AL$153,专属武器强化!B10)-INDEX(节奏总表!$AL$4:$AL$153,专属武器强化!B9)</f>
        <v>7.2700000000000014</v>
      </c>
      <c r="D9" s="112">
        <v>150</v>
      </c>
      <c r="E9" s="14">
        <f t="shared" si="20"/>
        <v>150</v>
      </c>
      <c r="F9" s="19">
        <v>0.6</v>
      </c>
      <c r="G9" s="19">
        <v>0.4</v>
      </c>
      <c r="H9" s="112"/>
      <c r="I9" s="112"/>
      <c r="J9" s="14">
        <f t="shared" si="21"/>
        <v>18</v>
      </c>
      <c r="K9" s="14">
        <f t="shared" si="22"/>
        <v>6</v>
      </c>
      <c r="L9" s="14">
        <f t="shared" si="23"/>
        <v>0</v>
      </c>
      <c r="M9" s="14">
        <f t="shared" si="24"/>
        <v>0</v>
      </c>
      <c r="N9" s="14">
        <f t="shared" si="25"/>
        <v>392.58000000000004</v>
      </c>
      <c r="O9" s="14">
        <f t="shared" si="26"/>
        <v>130.86000000000001</v>
      </c>
      <c r="P9" s="14">
        <f t="shared" si="27"/>
        <v>0</v>
      </c>
      <c r="Q9" s="14">
        <f t="shared" si="28"/>
        <v>0</v>
      </c>
      <c r="R9" s="14">
        <f t="shared" si="29"/>
        <v>210</v>
      </c>
      <c r="S9" s="14">
        <f>INDEX(节奏总表!$AN$4:$AN$153,专属武器强化!B10)-INDEX(节奏总表!$AN$4:$AN$153,专属武器强化!B9)</f>
        <v>5.4499999999999993</v>
      </c>
      <c r="T9" s="14">
        <f t="shared" si="30"/>
        <v>25.2</v>
      </c>
      <c r="U9" s="14">
        <f t="shared" si="31"/>
        <v>8.4</v>
      </c>
      <c r="V9" s="14">
        <f t="shared" si="32"/>
        <v>0</v>
      </c>
      <c r="W9" s="14">
        <f t="shared" si="33"/>
        <v>0</v>
      </c>
      <c r="X9" s="14">
        <f t="shared" si="34"/>
        <v>686.69999999999982</v>
      </c>
      <c r="Y9" s="14">
        <f t="shared" si="35"/>
        <v>228.89999999999998</v>
      </c>
      <c r="Z9" s="14">
        <f t="shared" si="36"/>
        <v>0</v>
      </c>
      <c r="AA9" s="14">
        <f t="shared" si="37"/>
        <v>0</v>
      </c>
      <c r="AB9" s="14">
        <f t="shared" si="38"/>
        <v>300</v>
      </c>
      <c r="AC9" s="14">
        <f>INDEX(节奏总表!$AP$4:$AP$153,专属武器强化!B10)-INDEX(节奏总表!$AP$4:$AP$153,专属武器强化!B9)</f>
        <v>4.0400000000000009</v>
      </c>
      <c r="AD9" s="14">
        <f t="shared" si="39"/>
        <v>36</v>
      </c>
      <c r="AE9" s="14">
        <f t="shared" si="40"/>
        <v>12</v>
      </c>
      <c r="AF9" s="14">
        <f t="shared" si="41"/>
        <v>0</v>
      </c>
      <c r="AG9" s="14">
        <f t="shared" si="42"/>
        <v>0</v>
      </c>
      <c r="AH9" s="14">
        <f t="shared" si="43"/>
        <v>727.20000000000016</v>
      </c>
      <c r="AI9" s="14">
        <f t="shared" si="44"/>
        <v>242.40000000000006</v>
      </c>
      <c r="AJ9" s="14">
        <f t="shared" si="45"/>
        <v>0</v>
      </c>
      <c r="AK9" s="14">
        <f t="shared" si="46"/>
        <v>0</v>
      </c>
      <c r="AN9" s="110" t="s">
        <v>778</v>
      </c>
      <c r="AO9" s="110">
        <v>50</v>
      </c>
      <c r="AP9" s="114">
        <v>5</v>
      </c>
      <c r="AQ9" s="114"/>
      <c r="AR9" s="114">
        <f>AO9*AP9</f>
        <v>250</v>
      </c>
      <c r="AZ9" s="110">
        <v>4</v>
      </c>
      <c r="BA9" s="110">
        <v>97</v>
      </c>
      <c r="BB9" s="110" t="s">
        <v>781</v>
      </c>
      <c r="BC9" s="110" t="s">
        <v>782</v>
      </c>
      <c r="BD9" s="127">
        <v>2</v>
      </c>
      <c r="BE9" s="127">
        <v>3</v>
      </c>
      <c r="BF9" s="110"/>
      <c r="BG9" s="19">
        <v>0.3</v>
      </c>
      <c r="BH9" s="19">
        <v>0.1</v>
      </c>
      <c r="BI9" s="110"/>
      <c r="BJ9" s="112">
        <f t="shared" si="0"/>
        <v>0</v>
      </c>
      <c r="BK9" s="112">
        <f t="shared" si="1"/>
        <v>546.43499999999995</v>
      </c>
      <c r="BL9" s="112">
        <f t="shared" si="2"/>
        <v>166.27350000000001</v>
      </c>
      <c r="BM9" s="112">
        <f t="shared" si="3"/>
        <v>0</v>
      </c>
      <c r="BN9" s="112">
        <f t="shared" si="4"/>
        <v>0</v>
      </c>
      <c r="BO9" s="112">
        <f t="shared" si="5"/>
        <v>956.25599999999997</v>
      </c>
      <c r="BP9" s="112">
        <f t="shared" si="6"/>
        <v>290.97250000000003</v>
      </c>
      <c r="BQ9" s="112">
        <f t="shared" si="7"/>
        <v>0</v>
      </c>
      <c r="BR9" s="112">
        <v>5</v>
      </c>
      <c r="BS9" s="112">
        <f t="shared" si="8"/>
        <v>0</v>
      </c>
      <c r="BT9" s="112">
        <f t="shared" si="8"/>
        <v>994.56</v>
      </c>
      <c r="BU9" s="112">
        <f t="shared" si="9"/>
        <v>307.90999999999997</v>
      </c>
      <c r="BV9" s="112">
        <f t="shared" si="10"/>
        <v>0</v>
      </c>
      <c r="BW9" s="14">
        <f t="shared" si="48"/>
        <v>0</v>
      </c>
      <c r="BX9" s="14">
        <f t="shared" si="49"/>
        <v>994.56</v>
      </c>
      <c r="BY9" s="14">
        <f t="shared" si="50"/>
        <v>307.90999999999997</v>
      </c>
      <c r="BZ9" s="14">
        <f t="shared" si="51"/>
        <v>0</v>
      </c>
      <c r="CC9" s="112">
        <v>4</v>
      </c>
      <c r="CD9" s="112">
        <f>INDEX(节奏总表!$AH$4:$AH$153,MATCH(专属武器强化!CC9,节奏总表!$AP$4:$AP$153,1))</f>
        <v>56</v>
      </c>
      <c r="CE9" s="112">
        <v>2</v>
      </c>
      <c r="CF9" s="112">
        <f t="shared" si="12"/>
        <v>2</v>
      </c>
      <c r="CG9" s="14">
        <f t="shared" si="13"/>
        <v>140</v>
      </c>
      <c r="CH9" s="14">
        <f t="shared" si="14"/>
        <v>30</v>
      </c>
      <c r="CI9" s="14">
        <f t="shared" si="15"/>
        <v>0</v>
      </c>
      <c r="CJ9" s="14">
        <f t="shared" si="16"/>
        <v>0</v>
      </c>
      <c r="CK9" s="14"/>
      <c r="CL9" s="14"/>
      <c r="CM9" s="14"/>
      <c r="CN9" s="14"/>
      <c r="CO9" s="14">
        <f>SUM(CG$6:CG9)</f>
        <v>340</v>
      </c>
      <c r="CP9" s="14">
        <f>SUM(CH$6:CH9)</f>
        <v>30</v>
      </c>
      <c r="CQ9" s="14">
        <f>SUM(CI$6:CI9)</f>
        <v>0</v>
      </c>
      <c r="CR9" s="14">
        <f>SUM(CJ$6:CJ9)</f>
        <v>0</v>
      </c>
      <c r="CU9" s="114">
        <v>2</v>
      </c>
      <c r="CV9" s="14">
        <f>INDEX(节奏总表!$BW$4:$BW$63,专属武器强化!CU9)</f>
        <v>42</v>
      </c>
      <c r="CW9" s="14">
        <f t="shared" si="17"/>
        <v>100</v>
      </c>
      <c r="CX9" s="14">
        <f t="shared" si="52"/>
        <v>0</v>
      </c>
      <c r="CY9" s="14">
        <f t="shared" si="53"/>
        <v>0</v>
      </c>
      <c r="CZ9" s="14">
        <f t="shared" si="54"/>
        <v>0</v>
      </c>
      <c r="DA9" s="114">
        <v>1</v>
      </c>
      <c r="DB9" s="114">
        <v>3</v>
      </c>
      <c r="DC9" s="14">
        <f t="shared" si="55"/>
        <v>37.530566037735845</v>
      </c>
      <c r="DD9" s="14">
        <f t="shared" si="56"/>
        <v>0</v>
      </c>
      <c r="DE9" s="14">
        <f t="shared" si="57"/>
        <v>0</v>
      </c>
      <c r="DF9" s="14">
        <f t="shared" si="58"/>
        <v>0</v>
      </c>
      <c r="DG9" s="114"/>
      <c r="DH9" s="114"/>
      <c r="DI9" s="114"/>
      <c r="DJ9" s="114"/>
      <c r="DK9" s="14">
        <f>CW9-SUM(DC$7:DC9)+SUM(DG$7:DG9)</f>
        <v>24.93886792452831</v>
      </c>
      <c r="DL9" s="14">
        <f>CX9-SUM(DD$7:DD9)+SUM(DH$7:DH9)</f>
        <v>0</v>
      </c>
      <c r="DM9" s="14">
        <f>CY9-SUM(DE$7:DE9)+SUM(DI$7:DI9)</f>
        <v>0</v>
      </c>
      <c r="DN9" s="14">
        <f>CZ9-SUM(DF$7:DF9)+SUM(DJ$7:DJ9)</f>
        <v>0</v>
      </c>
      <c r="DQ9" s="127">
        <v>4</v>
      </c>
      <c r="DR9" s="14">
        <f t="shared" si="59"/>
        <v>1</v>
      </c>
      <c r="DS9" s="14">
        <f t="shared" si="60"/>
        <v>4</v>
      </c>
      <c r="DT9" s="14">
        <f t="shared" si="19"/>
        <v>20.850314465408804</v>
      </c>
      <c r="DU9" s="14">
        <f t="shared" si="19"/>
        <v>0</v>
      </c>
      <c r="DV9" s="14">
        <f t="shared" si="19"/>
        <v>0</v>
      </c>
      <c r="DW9" s="14">
        <f t="shared" si="19"/>
        <v>0</v>
      </c>
      <c r="DX9" s="14">
        <f t="shared" si="61"/>
        <v>1</v>
      </c>
      <c r="DY9" s="14">
        <f t="shared" si="62"/>
        <v>0</v>
      </c>
      <c r="EA9" t="s">
        <v>1103</v>
      </c>
      <c r="EC9" t="s">
        <v>1100</v>
      </c>
      <c r="ED9">
        <v>4</v>
      </c>
      <c r="EG9">
        <f t="shared" si="63"/>
        <v>5.212578616352201</v>
      </c>
      <c r="EH9">
        <f t="shared" si="64"/>
        <v>0.19</v>
      </c>
      <c r="EI9">
        <f t="shared" si="65"/>
        <v>8</v>
      </c>
      <c r="EK9">
        <v>0</v>
      </c>
      <c r="EL9">
        <v>1</v>
      </c>
      <c r="EM9">
        <f t="shared" si="66"/>
        <v>2</v>
      </c>
      <c r="EN9" s="120">
        <f t="shared" si="67"/>
        <v>9.5899999999999999E-2</v>
      </c>
      <c r="EO9">
        <v>1</v>
      </c>
      <c r="EP9">
        <f t="shared" si="68"/>
        <v>4</v>
      </c>
      <c r="EQ9" s="120">
        <f t="shared" si="69"/>
        <v>0.38369999999999999</v>
      </c>
      <c r="ER9">
        <v>1</v>
      </c>
      <c r="ES9">
        <f t="shared" si="70"/>
        <v>8</v>
      </c>
    </row>
    <row r="10" spans="1:149" ht="16.5" x14ac:dyDescent="0.2">
      <c r="A10" s="110">
        <v>4</v>
      </c>
      <c r="B10" s="110">
        <v>80</v>
      </c>
      <c r="C10" s="14">
        <f>INDEX(节奏总表!$AL$4:$AL$153,专属武器强化!B11)-INDEX(节奏总表!$AL$4:$AL$153,专属武器强化!B10)</f>
        <v>11.529999999999998</v>
      </c>
      <c r="D10" s="112">
        <v>200</v>
      </c>
      <c r="E10" s="14">
        <f t="shared" si="20"/>
        <v>200</v>
      </c>
      <c r="F10" s="19">
        <v>0.5</v>
      </c>
      <c r="G10" s="19">
        <v>0.5</v>
      </c>
      <c r="H10" s="19"/>
      <c r="I10" s="112"/>
      <c r="J10" s="14">
        <f t="shared" si="21"/>
        <v>20</v>
      </c>
      <c r="K10" s="14">
        <f t="shared" si="22"/>
        <v>10</v>
      </c>
      <c r="L10" s="14">
        <f t="shared" si="23"/>
        <v>0</v>
      </c>
      <c r="M10" s="14">
        <f t="shared" si="24"/>
        <v>0</v>
      </c>
      <c r="N10" s="14">
        <f t="shared" si="25"/>
        <v>691.8</v>
      </c>
      <c r="O10" s="14">
        <f t="shared" si="26"/>
        <v>345.9</v>
      </c>
      <c r="P10" s="14">
        <f t="shared" si="27"/>
        <v>0</v>
      </c>
      <c r="Q10" s="14">
        <f t="shared" si="28"/>
        <v>0</v>
      </c>
      <c r="R10" s="14">
        <f t="shared" si="29"/>
        <v>280</v>
      </c>
      <c r="S10" s="14">
        <f>INDEX(节奏总表!$AN$4:$AN$153,专属武器强化!B11)-INDEX(节奏总表!$AN$4:$AN$153,专属武器强化!B10)</f>
        <v>8.65</v>
      </c>
      <c r="T10" s="14">
        <f t="shared" si="30"/>
        <v>28</v>
      </c>
      <c r="U10" s="14">
        <f t="shared" si="31"/>
        <v>14</v>
      </c>
      <c r="V10" s="14">
        <f t="shared" si="32"/>
        <v>0</v>
      </c>
      <c r="W10" s="14">
        <f t="shared" si="33"/>
        <v>0</v>
      </c>
      <c r="X10" s="14">
        <f t="shared" si="34"/>
        <v>1211</v>
      </c>
      <c r="Y10" s="14">
        <f t="shared" si="35"/>
        <v>605.5</v>
      </c>
      <c r="Z10" s="14">
        <f t="shared" si="36"/>
        <v>0</v>
      </c>
      <c r="AA10" s="14">
        <f t="shared" si="37"/>
        <v>0</v>
      </c>
      <c r="AB10" s="14">
        <f t="shared" si="38"/>
        <v>400</v>
      </c>
      <c r="AC10" s="14">
        <f>INDEX(节奏总表!$AP$4:$AP$153,专属武器强化!B11)-INDEX(节奏总表!$AP$4:$AP$153,专属武器强化!B10)</f>
        <v>6.4099999999999984</v>
      </c>
      <c r="AD10" s="14">
        <f t="shared" si="39"/>
        <v>40</v>
      </c>
      <c r="AE10" s="14">
        <f t="shared" si="40"/>
        <v>20</v>
      </c>
      <c r="AF10" s="14">
        <f t="shared" si="41"/>
        <v>0</v>
      </c>
      <c r="AG10" s="14">
        <f t="shared" si="42"/>
        <v>0</v>
      </c>
      <c r="AH10" s="14">
        <f t="shared" si="43"/>
        <v>1281.9999999999995</v>
      </c>
      <c r="AI10" s="14">
        <f t="shared" si="44"/>
        <v>640.99999999999977</v>
      </c>
      <c r="AJ10" s="14">
        <f t="shared" si="45"/>
        <v>0</v>
      </c>
      <c r="AK10" s="14">
        <f t="shared" si="46"/>
        <v>0</v>
      </c>
      <c r="AZ10" s="110">
        <v>5</v>
      </c>
      <c r="BA10" s="110">
        <v>107</v>
      </c>
      <c r="BB10" s="110" t="s">
        <v>781</v>
      </c>
      <c r="BC10" s="110" t="s">
        <v>790</v>
      </c>
      <c r="BD10" s="127">
        <v>2</v>
      </c>
      <c r="BE10" s="127">
        <v>3</v>
      </c>
      <c r="BF10" s="110"/>
      <c r="BG10" s="19">
        <v>0.35</v>
      </c>
      <c r="BH10" s="19">
        <v>0.2</v>
      </c>
      <c r="BI10" s="110"/>
      <c r="BJ10" s="112">
        <f t="shared" si="0"/>
        <v>0</v>
      </c>
      <c r="BK10" s="112">
        <f t="shared" si="1"/>
        <v>637.50749999999994</v>
      </c>
      <c r="BL10" s="112">
        <f t="shared" si="2"/>
        <v>332.54700000000003</v>
      </c>
      <c r="BM10" s="112">
        <f t="shared" si="3"/>
        <v>0</v>
      </c>
      <c r="BN10" s="112">
        <f t="shared" si="4"/>
        <v>0</v>
      </c>
      <c r="BO10" s="112">
        <f t="shared" si="5"/>
        <v>1115.6319999999998</v>
      </c>
      <c r="BP10" s="112">
        <f t="shared" si="6"/>
        <v>581.94500000000005</v>
      </c>
      <c r="BQ10" s="112">
        <f t="shared" si="7"/>
        <v>0</v>
      </c>
      <c r="BR10" s="112">
        <v>5</v>
      </c>
      <c r="BS10" s="112">
        <f t="shared" si="8"/>
        <v>0</v>
      </c>
      <c r="BT10" s="112">
        <f t="shared" si="8"/>
        <v>1160.32</v>
      </c>
      <c r="BU10" s="112">
        <f t="shared" si="9"/>
        <v>615.81999999999994</v>
      </c>
      <c r="BV10" s="112">
        <f t="shared" si="10"/>
        <v>0</v>
      </c>
      <c r="BW10" s="14">
        <f t="shared" si="48"/>
        <v>0</v>
      </c>
      <c r="BX10" s="14">
        <f t="shared" si="49"/>
        <v>1160.32</v>
      </c>
      <c r="BY10" s="14">
        <f t="shared" si="50"/>
        <v>615.81999999999994</v>
      </c>
      <c r="BZ10" s="14">
        <f t="shared" si="51"/>
        <v>0</v>
      </c>
      <c r="CC10" s="112">
        <v>5</v>
      </c>
      <c r="CD10" s="112">
        <f>INDEX(节奏总表!$AH$4:$AH$153,MATCH(专属武器强化!CC10,节奏总表!$AP$4:$AP$153,1))</f>
        <v>62</v>
      </c>
      <c r="CE10" s="112"/>
      <c r="CF10" s="112">
        <f t="shared" si="12"/>
        <v>2</v>
      </c>
      <c r="CG10" s="14">
        <f t="shared" si="13"/>
        <v>140</v>
      </c>
      <c r="CH10" s="14">
        <f t="shared" si="14"/>
        <v>30</v>
      </c>
      <c r="CI10" s="14">
        <f t="shared" si="15"/>
        <v>0</v>
      </c>
      <c r="CJ10" s="14">
        <f t="shared" si="16"/>
        <v>0</v>
      </c>
      <c r="CK10" s="14"/>
      <c r="CL10" s="14"/>
      <c r="CM10" s="14"/>
      <c r="CN10" s="14"/>
      <c r="CO10" s="14">
        <f>SUM(CG$6:CG10)</f>
        <v>480</v>
      </c>
      <c r="CP10" s="14">
        <f>SUM(CH$6:CH10)</f>
        <v>60</v>
      </c>
      <c r="CQ10" s="14">
        <f>SUM(CI$6:CI10)</f>
        <v>0</v>
      </c>
      <c r="CR10" s="14">
        <f>SUM(CJ$6:CJ10)</f>
        <v>0</v>
      </c>
      <c r="CU10" s="114">
        <v>3</v>
      </c>
      <c r="CV10" s="14">
        <f>INDEX(节奏总表!$BW$4:$BW$63,专属武器强化!CU10)</f>
        <v>49</v>
      </c>
      <c r="CW10" s="14">
        <f t="shared" si="17"/>
        <v>200</v>
      </c>
      <c r="CX10" s="14">
        <f t="shared" si="52"/>
        <v>0</v>
      </c>
      <c r="CY10" s="14">
        <f t="shared" si="53"/>
        <v>0</v>
      </c>
      <c r="CZ10" s="14">
        <f t="shared" si="54"/>
        <v>0</v>
      </c>
      <c r="DA10" s="114">
        <v>1</v>
      </c>
      <c r="DB10" s="114">
        <v>4</v>
      </c>
      <c r="DC10" s="14">
        <f t="shared" si="55"/>
        <v>62.550943396226415</v>
      </c>
      <c r="DD10" s="14">
        <f t="shared" si="56"/>
        <v>0</v>
      </c>
      <c r="DE10" s="14">
        <f t="shared" si="57"/>
        <v>0</v>
      </c>
      <c r="DF10" s="14">
        <f t="shared" si="58"/>
        <v>0</v>
      </c>
      <c r="DG10" s="114"/>
      <c r="DH10" s="114"/>
      <c r="DI10" s="114"/>
      <c r="DJ10" s="114"/>
      <c r="DK10" s="14">
        <f>CW10-SUM(DC$7:DC10)+SUM(DG$7:DG10)</f>
        <v>62.38792452830188</v>
      </c>
      <c r="DL10" s="14">
        <f>CX10-SUM(DD$7:DD10)+SUM(DH$7:DH10)</f>
        <v>0</v>
      </c>
      <c r="DM10" s="14">
        <f>CY10-SUM(DE$7:DE10)+SUM(DI$7:DI10)</f>
        <v>0</v>
      </c>
      <c r="DN10" s="14">
        <f>CZ10-SUM(DF$7:DF10)+SUM(DJ$7:DJ10)</f>
        <v>0</v>
      </c>
      <c r="DQ10" s="127">
        <v>5</v>
      </c>
      <c r="DR10" s="14">
        <f t="shared" si="59"/>
        <v>1</v>
      </c>
      <c r="DS10" s="14">
        <f t="shared" si="60"/>
        <v>5</v>
      </c>
      <c r="DT10" s="14">
        <f t="shared" si="19"/>
        <v>33.360503144654082</v>
      </c>
      <c r="DU10" s="14">
        <f t="shared" si="19"/>
        <v>0</v>
      </c>
      <c r="DV10" s="14">
        <f t="shared" si="19"/>
        <v>0</v>
      </c>
      <c r="DW10" s="14">
        <f t="shared" si="19"/>
        <v>0</v>
      </c>
      <c r="DX10" s="14">
        <f t="shared" si="61"/>
        <v>1</v>
      </c>
      <c r="DY10" s="14">
        <f t="shared" si="62"/>
        <v>0</v>
      </c>
      <c r="EC10" t="s">
        <v>1100</v>
      </c>
      <c r="ED10">
        <v>5</v>
      </c>
      <c r="EG10">
        <f t="shared" si="63"/>
        <v>6.6721006289308162</v>
      </c>
      <c r="EH10">
        <f t="shared" si="64"/>
        <v>0.15</v>
      </c>
      <c r="EI10">
        <f t="shared" si="65"/>
        <v>10</v>
      </c>
      <c r="EK10">
        <v>0</v>
      </c>
      <c r="EL10">
        <v>1</v>
      </c>
      <c r="EM10">
        <f t="shared" si="66"/>
        <v>2</v>
      </c>
      <c r="EN10" s="120">
        <f t="shared" si="67"/>
        <v>7.4899999999999994E-2</v>
      </c>
      <c r="EO10">
        <v>1</v>
      </c>
      <c r="EP10">
        <f t="shared" si="68"/>
        <v>5</v>
      </c>
      <c r="EQ10" s="120">
        <f t="shared" si="69"/>
        <v>0.29980000000000001</v>
      </c>
      <c r="ER10">
        <v>1</v>
      </c>
      <c r="ES10">
        <f t="shared" si="70"/>
        <v>10</v>
      </c>
    </row>
    <row r="11" spans="1:149" ht="16.5" x14ac:dyDescent="0.2">
      <c r="A11" s="110">
        <v>5</v>
      </c>
      <c r="B11" s="110">
        <v>95</v>
      </c>
      <c r="C11" s="14">
        <f>INDEX(节奏总表!$AL$4:$AL$153,专属武器强化!B12)-INDEX(节奏总表!$AL$4:$AL$153,专属武器强化!B11)</f>
        <v>14</v>
      </c>
      <c r="D11" s="112">
        <v>250</v>
      </c>
      <c r="E11" s="14">
        <f t="shared" si="20"/>
        <v>250</v>
      </c>
      <c r="F11" s="19">
        <v>0.2</v>
      </c>
      <c r="G11" s="19">
        <v>0.6</v>
      </c>
      <c r="H11" s="19">
        <v>0.2</v>
      </c>
      <c r="I11" s="112"/>
      <c r="J11" s="14">
        <f t="shared" si="21"/>
        <v>10</v>
      </c>
      <c r="K11" s="14">
        <f t="shared" si="22"/>
        <v>15</v>
      </c>
      <c r="L11" s="14">
        <f t="shared" si="23"/>
        <v>2.5</v>
      </c>
      <c r="M11" s="14">
        <f t="shared" si="24"/>
        <v>0</v>
      </c>
      <c r="N11" s="14">
        <f t="shared" si="25"/>
        <v>420</v>
      </c>
      <c r="O11" s="14">
        <f t="shared" si="26"/>
        <v>630</v>
      </c>
      <c r="P11" s="14">
        <f t="shared" si="27"/>
        <v>105</v>
      </c>
      <c r="Q11" s="14">
        <f t="shared" si="28"/>
        <v>0</v>
      </c>
      <c r="R11" s="14">
        <f t="shared" si="29"/>
        <v>350</v>
      </c>
      <c r="S11" s="14">
        <f>INDEX(节奏总表!$AN$4:$AN$153,专属武器强化!B12)-INDEX(节奏总表!$AN$4:$AN$153,专属武器强化!B11)</f>
        <v>10.5</v>
      </c>
      <c r="T11" s="14">
        <f t="shared" si="30"/>
        <v>14</v>
      </c>
      <c r="U11" s="14">
        <f t="shared" si="31"/>
        <v>21</v>
      </c>
      <c r="V11" s="14">
        <f t="shared" si="32"/>
        <v>3.5</v>
      </c>
      <c r="W11" s="14">
        <f t="shared" si="33"/>
        <v>0</v>
      </c>
      <c r="X11" s="14">
        <f t="shared" si="34"/>
        <v>735</v>
      </c>
      <c r="Y11" s="14">
        <f t="shared" si="35"/>
        <v>1102.5</v>
      </c>
      <c r="Z11" s="14">
        <f t="shared" si="36"/>
        <v>183.75</v>
      </c>
      <c r="AA11" s="14">
        <f t="shared" si="37"/>
        <v>0</v>
      </c>
      <c r="AB11" s="14">
        <f t="shared" si="38"/>
        <v>500</v>
      </c>
      <c r="AC11" s="14">
        <f>INDEX(节奏总表!$AP$4:$AP$153,专属武器强化!B12)-INDEX(节奏总表!$AP$4:$AP$153,专属武器强化!B11)</f>
        <v>7.77</v>
      </c>
      <c r="AD11" s="14">
        <f t="shared" si="39"/>
        <v>20</v>
      </c>
      <c r="AE11" s="14">
        <f t="shared" si="40"/>
        <v>30</v>
      </c>
      <c r="AF11" s="14">
        <f t="shared" si="41"/>
        <v>5</v>
      </c>
      <c r="AG11" s="14">
        <f t="shared" si="42"/>
        <v>0</v>
      </c>
      <c r="AH11" s="14">
        <f t="shared" si="43"/>
        <v>776.99999999999989</v>
      </c>
      <c r="AI11" s="14">
        <f t="shared" si="44"/>
        <v>1165.5</v>
      </c>
      <c r="AJ11" s="14">
        <f t="shared" si="45"/>
        <v>194.24999999999997</v>
      </c>
      <c r="AK11" s="14">
        <f t="shared" si="46"/>
        <v>0</v>
      </c>
      <c r="AZ11" s="110">
        <v>6</v>
      </c>
      <c r="BA11" s="110">
        <v>117</v>
      </c>
      <c r="BB11" s="110" t="s">
        <v>783</v>
      </c>
      <c r="BC11" s="110" t="s">
        <v>784</v>
      </c>
      <c r="BD11" s="127">
        <v>3</v>
      </c>
      <c r="BE11" s="127">
        <v>4</v>
      </c>
      <c r="BF11" s="110"/>
      <c r="BG11" s="110"/>
      <c r="BH11" s="19">
        <v>0.35</v>
      </c>
      <c r="BI11" s="19">
        <v>0.15</v>
      </c>
      <c r="BJ11" s="112">
        <f t="shared" si="0"/>
        <v>0</v>
      </c>
      <c r="BK11" s="112">
        <f t="shared" si="1"/>
        <v>0</v>
      </c>
      <c r="BL11" s="112">
        <f t="shared" si="2"/>
        <v>581.95725000000004</v>
      </c>
      <c r="BM11" s="112">
        <f t="shared" si="3"/>
        <v>123.5097</v>
      </c>
      <c r="BN11" s="112">
        <f t="shared" si="4"/>
        <v>0</v>
      </c>
      <c r="BO11" s="112">
        <f t="shared" si="5"/>
        <v>0</v>
      </c>
      <c r="BP11" s="112">
        <f t="shared" si="6"/>
        <v>1018.4037499999999</v>
      </c>
      <c r="BQ11" s="112">
        <f t="shared" si="7"/>
        <v>216.12989999999999</v>
      </c>
      <c r="BR11" s="112">
        <v>4</v>
      </c>
      <c r="BS11" s="112">
        <f t="shared" si="8"/>
        <v>0</v>
      </c>
      <c r="BT11" s="112">
        <f t="shared" si="8"/>
        <v>0</v>
      </c>
      <c r="BU11" s="112">
        <f t="shared" si="9"/>
        <v>1077.6849999999997</v>
      </c>
      <c r="BV11" s="112">
        <f t="shared" si="10"/>
        <v>228.71099999999998</v>
      </c>
      <c r="BW11" s="14">
        <f t="shared" si="48"/>
        <v>0</v>
      </c>
      <c r="BX11" s="14">
        <f t="shared" si="49"/>
        <v>0</v>
      </c>
      <c r="BY11" s="14">
        <f t="shared" si="50"/>
        <v>1077.6849999999997</v>
      </c>
      <c r="BZ11" s="14">
        <f t="shared" si="51"/>
        <v>228.71099999999998</v>
      </c>
      <c r="CC11" s="112">
        <v>6</v>
      </c>
      <c r="CD11" s="112">
        <f>INDEX(节奏总表!$AH$4:$AH$153,MATCH(专属武器强化!CC11,节奏总表!$AP$4:$AP$153,1))</f>
        <v>67</v>
      </c>
      <c r="CE11" s="112"/>
      <c r="CF11" s="112">
        <f t="shared" si="12"/>
        <v>3</v>
      </c>
      <c r="CG11" s="14">
        <f t="shared" si="13"/>
        <v>180</v>
      </c>
      <c r="CH11" s="14">
        <f t="shared" si="14"/>
        <v>60</v>
      </c>
      <c r="CI11" s="14">
        <f t="shared" si="15"/>
        <v>0</v>
      </c>
      <c r="CJ11" s="14">
        <f t="shared" si="16"/>
        <v>0</v>
      </c>
      <c r="CK11" s="14"/>
      <c r="CL11" s="14"/>
      <c r="CM11" s="14"/>
      <c r="CN11" s="14"/>
      <c r="CO11" s="14">
        <f>SUM(CG$6:CG11)</f>
        <v>660</v>
      </c>
      <c r="CP11" s="14">
        <f>SUM(CH$6:CH11)</f>
        <v>120</v>
      </c>
      <c r="CQ11" s="14">
        <f>SUM(CI$6:CI11)</f>
        <v>0</v>
      </c>
      <c r="CR11" s="14">
        <f>SUM(CJ$6:CJ11)</f>
        <v>0</v>
      </c>
      <c r="CU11" s="114">
        <v>3</v>
      </c>
      <c r="CV11" s="14">
        <f>INDEX(节奏总表!$BW$4:$BW$63,专属武器强化!CU11)</f>
        <v>49</v>
      </c>
      <c r="CW11" s="14">
        <f t="shared" si="17"/>
        <v>200</v>
      </c>
      <c r="CX11" s="14">
        <f t="shared" si="52"/>
        <v>0</v>
      </c>
      <c r="CY11" s="14">
        <f t="shared" si="53"/>
        <v>0</v>
      </c>
      <c r="CZ11" s="14">
        <f t="shared" si="54"/>
        <v>0</v>
      </c>
      <c r="DA11" s="114">
        <v>1</v>
      </c>
      <c r="DB11" s="114">
        <v>5</v>
      </c>
      <c r="DC11" s="14">
        <f t="shared" si="55"/>
        <v>100.08150943396225</v>
      </c>
      <c r="DD11" s="14">
        <f t="shared" si="56"/>
        <v>0</v>
      </c>
      <c r="DE11" s="14">
        <f t="shared" si="57"/>
        <v>0</v>
      </c>
      <c r="DF11" s="14">
        <f t="shared" si="58"/>
        <v>0</v>
      </c>
      <c r="DG11" s="114">
        <v>40</v>
      </c>
      <c r="DH11" s="114"/>
      <c r="DI11" s="114"/>
      <c r="DJ11" s="114"/>
      <c r="DK11" s="14">
        <f>CW11-SUM(DC$7:DC11)+SUM(DG$7:DG11)</f>
        <v>2.3064150943396271</v>
      </c>
      <c r="DL11" s="14">
        <f>CX11-SUM(DD$7:DD11)+SUM(DH$7:DH11)</f>
        <v>0</v>
      </c>
      <c r="DM11" s="14">
        <f>CY11-SUM(DE$7:DE11)+SUM(DI$7:DI11)</f>
        <v>0</v>
      </c>
      <c r="DN11" s="14">
        <f>CZ11-SUM(DF$7:DF11)+SUM(DJ$7:DJ11)</f>
        <v>0</v>
      </c>
      <c r="DQ11" s="127">
        <v>6</v>
      </c>
      <c r="DR11" s="14">
        <f t="shared" si="59"/>
        <v>1</v>
      </c>
      <c r="DS11" s="14">
        <f t="shared" si="60"/>
        <v>6</v>
      </c>
      <c r="DT11" s="14">
        <f t="shared" si="19"/>
        <v>54.210817610062897</v>
      </c>
      <c r="DU11" s="14">
        <f t="shared" si="19"/>
        <v>0</v>
      </c>
      <c r="DV11" s="14">
        <f t="shared" si="19"/>
        <v>0</v>
      </c>
      <c r="DW11" s="14">
        <f t="shared" si="19"/>
        <v>0</v>
      </c>
      <c r="DX11" s="14">
        <f t="shared" si="61"/>
        <v>1</v>
      </c>
      <c r="DY11" s="14">
        <f t="shared" si="62"/>
        <v>0</v>
      </c>
      <c r="EC11" t="s">
        <v>1100</v>
      </c>
      <c r="ED11">
        <v>6</v>
      </c>
      <c r="EG11">
        <f t="shared" si="63"/>
        <v>9.0351362683438161</v>
      </c>
      <c r="EH11">
        <f t="shared" si="64"/>
        <v>0.11</v>
      </c>
      <c r="EI11">
        <f t="shared" si="65"/>
        <v>14</v>
      </c>
      <c r="EK11">
        <v>0</v>
      </c>
      <c r="EL11">
        <v>1</v>
      </c>
      <c r="EM11">
        <f t="shared" si="66"/>
        <v>3</v>
      </c>
      <c r="EN11" s="120">
        <f t="shared" si="67"/>
        <v>5.5300000000000002E-2</v>
      </c>
      <c r="EO11">
        <v>1</v>
      </c>
      <c r="EP11">
        <f t="shared" si="68"/>
        <v>6</v>
      </c>
      <c r="EQ11" s="120">
        <f t="shared" si="69"/>
        <v>0.22140000000000001</v>
      </c>
      <c r="ER11">
        <v>1</v>
      </c>
      <c r="ES11">
        <f t="shared" si="70"/>
        <v>14</v>
      </c>
    </row>
    <row r="12" spans="1:149" ht="16.5" x14ac:dyDescent="0.2">
      <c r="A12" s="110">
        <v>6</v>
      </c>
      <c r="B12" s="110">
        <v>110</v>
      </c>
      <c r="C12" s="14">
        <f>INDEX(节奏总表!$AL$4:$AL$153,专属武器强化!B13)-INDEX(节奏总表!$AL$4:$AL$153,专属武器强化!B12)</f>
        <v>10.670000000000002</v>
      </c>
      <c r="D12" s="112">
        <v>300</v>
      </c>
      <c r="E12" s="14">
        <f t="shared" si="20"/>
        <v>300</v>
      </c>
      <c r="F12" s="112"/>
      <c r="G12" s="19">
        <v>0.4</v>
      </c>
      <c r="H12" s="19">
        <v>0.4</v>
      </c>
      <c r="I12" s="19">
        <v>0.2</v>
      </c>
      <c r="J12" s="14">
        <f t="shared" si="21"/>
        <v>0</v>
      </c>
      <c r="K12" s="14">
        <f t="shared" si="22"/>
        <v>12</v>
      </c>
      <c r="L12" s="14">
        <f t="shared" si="23"/>
        <v>6</v>
      </c>
      <c r="M12" s="14">
        <f t="shared" si="24"/>
        <v>1.2</v>
      </c>
      <c r="N12" s="14">
        <f t="shared" si="25"/>
        <v>0</v>
      </c>
      <c r="O12" s="14">
        <f t="shared" si="26"/>
        <v>384.12000000000006</v>
      </c>
      <c r="P12" s="14">
        <f t="shared" si="27"/>
        <v>192.06000000000003</v>
      </c>
      <c r="Q12" s="14">
        <f t="shared" si="28"/>
        <v>38.412000000000006</v>
      </c>
      <c r="R12" s="14">
        <f t="shared" si="29"/>
        <v>420</v>
      </c>
      <c r="S12" s="14">
        <f>INDEX(节奏总表!$AN$4:$AN$153,专属武器强化!B13)-INDEX(节奏总表!$AN$4:$AN$153,专属武器强化!B12)</f>
        <v>8</v>
      </c>
      <c r="T12" s="14">
        <f t="shared" si="30"/>
        <v>0</v>
      </c>
      <c r="U12" s="14">
        <f t="shared" si="31"/>
        <v>16.8</v>
      </c>
      <c r="V12" s="14">
        <f t="shared" si="32"/>
        <v>8.4</v>
      </c>
      <c r="W12" s="14">
        <f t="shared" si="33"/>
        <v>1.68</v>
      </c>
      <c r="X12" s="14">
        <f t="shared" si="34"/>
        <v>0</v>
      </c>
      <c r="Y12" s="14">
        <f t="shared" si="35"/>
        <v>672</v>
      </c>
      <c r="Z12" s="14">
        <f t="shared" si="36"/>
        <v>336</v>
      </c>
      <c r="AA12" s="14">
        <f t="shared" si="37"/>
        <v>67.2</v>
      </c>
      <c r="AB12" s="14">
        <f t="shared" si="38"/>
        <v>600</v>
      </c>
      <c r="AC12" s="14">
        <f>INDEX(节奏总表!$AP$4:$AP$153,专属武器强化!B13)-INDEX(节奏总表!$AP$4:$AP$153,专属武器强化!B12)</f>
        <v>5.93</v>
      </c>
      <c r="AD12" s="14">
        <f t="shared" si="39"/>
        <v>0</v>
      </c>
      <c r="AE12" s="14">
        <f t="shared" si="40"/>
        <v>24</v>
      </c>
      <c r="AF12" s="14">
        <f t="shared" si="41"/>
        <v>12</v>
      </c>
      <c r="AG12" s="14">
        <f t="shared" si="42"/>
        <v>2.4</v>
      </c>
      <c r="AH12" s="14">
        <f t="shared" si="43"/>
        <v>0</v>
      </c>
      <c r="AI12" s="14">
        <f t="shared" si="44"/>
        <v>711.59999999999991</v>
      </c>
      <c r="AJ12" s="14">
        <f t="shared" si="45"/>
        <v>355.79999999999995</v>
      </c>
      <c r="AK12" s="14">
        <f t="shared" si="46"/>
        <v>71.16</v>
      </c>
      <c r="AZ12" s="110">
        <v>7</v>
      </c>
      <c r="BA12" s="110">
        <v>127</v>
      </c>
      <c r="BB12" s="110" t="s">
        <v>783</v>
      </c>
      <c r="BC12" s="110" t="s">
        <v>787</v>
      </c>
      <c r="BD12" s="127">
        <v>3</v>
      </c>
      <c r="BE12" s="127">
        <v>4</v>
      </c>
      <c r="BF12" s="110"/>
      <c r="BG12" s="110"/>
      <c r="BH12" s="19">
        <v>0.35</v>
      </c>
      <c r="BI12" s="19">
        <v>0.25</v>
      </c>
      <c r="BJ12" s="112">
        <f t="shared" si="0"/>
        <v>0</v>
      </c>
      <c r="BK12" s="112">
        <f t="shared" si="1"/>
        <v>0</v>
      </c>
      <c r="BL12" s="112">
        <f t="shared" si="2"/>
        <v>581.95725000000004</v>
      </c>
      <c r="BM12" s="112">
        <f t="shared" si="3"/>
        <v>205.84950000000001</v>
      </c>
      <c r="BN12" s="112">
        <f t="shared" si="4"/>
        <v>0</v>
      </c>
      <c r="BO12" s="112">
        <f t="shared" si="5"/>
        <v>0</v>
      </c>
      <c r="BP12" s="112">
        <f t="shared" si="6"/>
        <v>1018.4037499999999</v>
      </c>
      <c r="BQ12" s="112">
        <f t="shared" si="7"/>
        <v>360.2165</v>
      </c>
      <c r="BR12" s="112">
        <v>4</v>
      </c>
      <c r="BS12" s="112">
        <f t="shared" si="8"/>
        <v>0</v>
      </c>
      <c r="BT12" s="112">
        <f t="shared" si="8"/>
        <v>0</v>
      </c>
      <c r="BU12" s="112">
        <f t="shared" si="9"/>
        <v>1077.6849999999997</v>
      </c>
      <c r="BV12" s="112">
        <f t="shared" si="10"/>
        <v>381.185</v>
      </c>
      <c r="BW12" s="14">
        <f t="shared" si="48"/>
        <v>0</v>
      </c>
      <c r="BX12" s="14">
        <f t="shared" si="49"/>
        <v>0</v>
      </c>
      <c r="BY12" s="14">
        <f t="shared" si="50"/>
        <v>1077.6849999999997</v>
      </c>
      <c r="BZ12" s="14">
        <f t="shared" si="51"/>
        <v>381.185</v>
      </c>
      <c r="CC12" s="112">
        <v>7</v>
      </c>
      <c r="CD12" s="112">
        <f>INDEX(节奏总表!$AH$4:$AH$153,MATCH(专属武器强化!CC12,节奏总表!$AP$4:$AP$153,1))</f>
        <v>71</v>
      </c>
      <c r="CE12" s="112"/>
      <c r="CF12" s="112">
        <f t="shared" si="12"/>
        <v>3</v>
      </c>
      <c r="CG12" s="14">
        <f t="shared" si="13"/>
        <v>180</v>
      </c>
      <c r="CH12" s="14">
        <f t="shared" si="14"/>
        <v>60</v>
      </c>
      <c r="CI12" s="14">
        <f t="shared" si="15"/>
        <v>0</v>
      </c>
      <c r="CJ12" s="14">
        <f t="shared" si="16"/>
        <v>0</v>
      </c>
      <c r="CK12" s="14"/>
      <c r="CL12" s="14"/>
      <c r="CM12" s="14"/>
      <c r="CN12" s="14"/>
      <c r="CO12" s="14">
        <f>SUM(CG$6:CG12)</f>
        <v>840</v>
      </c>
      <c r="CP12" s="14">
        <f>SUM(CH$6:CH12)</f>
        <v>180</v>
      </c>
      <c r="CQ12" s="14">
        <f>SUM(CI$6:CI12)</f>
        <v>0</v>
      </c>
      <c r="CR12" s="14">
        <f>SUM(CJ$6:CJ12)</f>
        <v>0</v>
      </c>
      <c r="CU12" s="114">
        <v>4</v>
      </c>
      <c r="CV12" s="14">
        <f>INDEX(节奏总表!$BW$4:$BW$63,专属武器强化!CU12)</f>
        <v>56</v>
      </c>
      <c r="CW12" s="14">
        <f t="shared" si="17"/>
        <v>340</v>
      </c>
      <c r="CX12" s="14">
        <f t="shared" si="52"/>
        <v>30</v>
      </c>
      <c r="CY12" s="14">
        <f t="shared" si="53"/>
        <v>0</v>
      </c>
      <c r="CZ12" s="14">
        <f t="shared" si="54"/>
        <v>0</v>
      </c>
      <c r="DA12" s="114">
        <v>2</v>
      </c>
      <c r="DB12" s="114">
        <v>1</v>
      </c>
      <c r="DC12" s="14">
        <f t="shared" si="55"/>
        <v>31.08</v>
      </c>
      <c r="DD12" s="14">
        <f t="shared" si="56"/>
        <v>10.36</v>
      </c>
      <c r="DE12" s="14">
        <f t="shared" si="57"/>
        <v>0</v>
      </c>
      <c r="DF12" s="14">
        <f t="shared" si="58"/>
        <v>0</v>
      </c>
      <c r="DG12" s="114"/>
      <c r="DH12" s="114"/>
      <c r="DI12" s="114"/>
      <c r="DJ12" s="114"/>
      <c r="DK12" s="14">
        <f>CW12-SUM(DC$7:DC12)+SUM(DG$7:DG12)</f>
        <v>111.22641509433964</v>
      </c>
      <c r="DL12" s="14">
        <f>CX12-SUM(DD$7:DD12)+SUM(DH$7:DH12)</f>
        <v>19.64</v>
      </c>
      <c r="DM12" s="14">
        <f>CY12-SUM(DE$7:DE12)+SUM(DI$7:DI12)</f>
        <v>0</v>
      </c>
      <c r="DN12" s="14">
        <f>CZ12-SUM(DF$7:DF12)+SUM(DJ$7:DJ12)</f>
        <v>0</v>
      </c>
      <c r="DQ12" s="127">
        <v>7</v>
      </c>
      <c r="DR12" s="14">
        <f t="shared" si="59"/>
        <v>1</v>
      </c>
      <c r="DS12" s="14">
        <f t="shared" si="60"/>
        <v>7</v>
      </c>
      <c r="DT12" s="14">
        <f t="shared" si="19"/>
        <v>87.571320754716979</v>
      </c>
      <c r="DU12" s="14">
        <f t="shared" si="19"/>
        <v>0</v>
      </c>
      <c r="DV12" s="14">
        <f t="shared" si="19"/>
        <v>0</v>
      </c>
      <c r="DW12" s="14">
        <f t="shared" si="19"/>
        <v>0</v>
      </c>
      <c r="DX12" s="14">
        <f t="shared" si="61"/>
        <v>1</v>
      </c>
      <c r="DY12" s="14">
        <f t="shared" si="62"/>
        <v>0</v>
      </c>
      <c r="EC12" t="s">
        <v>1100</v>
      </c>
      <c r="ED12">
        <v>7</v>
      </c>
      <c r="EG12">
        <f t="shared" si="63"/>
        <v>12.510188679245283</v>
      </c>
      <c r="EH12">
        <f t="shared" si="64"/>
        <v>0.08</v>
      </c>
      <c r="EI12">
        <f t="shared" si="65"/>
        <v>19</v>
      </c>
      <c r="EK12">
        <v>0</v>
      </c>
      <c r="EL12">
        <v>1</v>
      </c>
      <c r="EM12">
        <f t="shared" si="66"/>
        <v>4</v>
      </c>
      <c r="EN12" s="120">
        <f t="shared" si="67"/>
        <v>0.04</v>
      </c>
      <c r="EO12">
        <v>1</v>
      </c>
      <c r="EP12">
        <f t="shared" si="68"/>
        <v>9</v>
      </c>
      <c r="EQ12" s="120">
        <f t="shared" si="69"/>
        <v>0.15989999999999999</v>
      </c>
      <c r="ER12">
        <v>1</v>
      </c>
      <c r="ES12">
        <f t="shared" si="70"/>
        <v>19</v>
      </c>
    </row>
    <row r="13" spans="1:149" ht="16.5" x14ac:dyDescent="0.2">
      <c r="A13" s="110">
        <v>7</v>
      </c>
      <c r="B13" s="110">
        <v>120</v>
      </c>
      <c r="C13" s="14">
        <f>INDEX(节奏总表!$AL$4:$AL$153,专属武器强化!B14)-INDEX(节奏总表!$AL$4:$AL$153,专属武器强化!B13)</f>
        <v>13.769999999999996</v>
      </c>
      <c r="D13" s="112">
        <v>350</v>
      </c>
      <c r="E13" s="14">
        <f t="shared" si="20"/>
        <v>350</v>
      </c>
      <c r="F13" s="112"/>
      <c r="G13" s="19">
        <v>0.2</v>
      </c>
      <c r="H13" s="19">
        <v>0.6</v>
      </c>
      <c r="I13" s="19">
        <v>0.2</v>
      </c>
      <c r="J13" s="14">
        <f t="shared" si="21"/>
        <v>0</v>
      </c>
      <c r="K13" s="14">
        <f t="shared" si="22"/>
        <v>7</v>
      </c>
      <c r="L13" s="14">
        <f t="shared" si="23"/>
        <v>10.5</v>
      </c>
      <c r="M13" s="14">
        <f t="shared" si="24"/>
        <v>1.4</v>
      </c>
      <c r="N13" s="14">
        <f t="shared" si="25"/>
        <v>0</v>
      </c>
      <c r="O13" s="14">
        <f t="shared" si="26"/>
        <v>289.1699999999999</v>
      </c>
      <c r="P13" s="14">
        <f t="shared" si="27"/>
        <v>433.75499999999988</v>
      </c>
      <c r="Q13" s="14">
        <f t="shared" si="28"/>
        <v>57.833999999999975</v>
      </c>
      <c r="R13" s="14">
        <f t="shared" si="29"/>
        <v>489.99999999999994</v>
      </c>
      <c r="S13" s="14">
        <f>INDEX(节奏总表!$AN$4:$AN$153,专属武器强化!B14)-INDEX(节奏总表!$AN$4:$AN$153,专属武器强化!B13)</f>
        <v>10.329999999999998</v>
      </c>
      <c r="T13" s="14">
        <f t="shared" si="30"/>
        <v>0</v>
      </c>
      <c r="U13" s="14">
        <f t="shared" si="31"/>
        <v>9.8000000000000007</v>
      </c>
      <c r="V13" s="14">
        <f t="shared" si="32"/>
        <v>14.699999999999998</v>
      </c>
      <c r="W13" s="14">
        <f t="shared" si="33"/>
        <v>1.96</v>
      </c>
      <c r="X13" s="14">
        <f t="shared" si="34"/>
        <v>0</v>
      </c>
      <c r="Y13" s="14">
        <f t="shared" si="35"/>
        <v>506.16999999999996</v>
      </c>
      <c r="Z13" s="14">
        <f t="shared" si="36"/>
        <v>759.25499999999965</v>
      </c>
      <c r="AA13" s="14">
        <f t="shared" si="37"/>
        <v>101.23399999999998</v>
      </c>
      <c r="AB13" s="14">
        <f t="shared" si="38"/>
        <v>700</v>
      </c>
      <c r="AC13" s="14">
        <f>INDEX(节奏总表!$AP$4:$AP$153,专属武器强化!B14)-INDEX(节奏总表!$AP$4:$AP$153,专属武器强化!B13)</f>
        <v>7.6499999999999986</v>
      </c>
      <c r="AD13" s="14">
        <f t="shared" si="39"/>
        <v>0</v>
      </c>
      <c r="AE13" s="14">
        <f t="shared" si="40"/>
        <v>14</v>
      </c>
      <c r="AF13" s="14">
        <f t="shared" si="41"/>
        <v>21</v>
      </c>
      <c r="AG13" s="14">
        <f t="shared" si="42"/>
        <v>2.8</v>
      </c>
      <c r="AH13" s="14">
        <f t="shared" si="43"/>
        <v>0</v>
      </c>
      <c r="AI13" s="14">
        <f t="shared" si="44"/>
        <v>535.49999999999989</v>
      </c>
      <c r="AJ13" s="14">
        <f t="shared" si="45"/>
        <v>803.24999999999989</v>
      </c>
      <c r="AK13" s="14">
        <f t="shared" si="46"/>
        <v>107.09999999999997</v>
      </c>
      <c r="AZ13" s="110">
        <v>8</v>
      </c>
      <c r="BA13" s="110">
        <v>137</v>
      </c>
      <c r="BB13" s="110" t="s">
        <v>788</v>
      </c>
      <c r="BC13" s="110"/>
      <c r="BD13" s="127">
        <v>4</v>
      </c>
      <c r="BE13" s="127"/>
      <c r="BF13" s="110"/>
      <c r="BG13" s="110"/>
      <c r="BH13" s="110"/>
      <c r="BI13" s="19">
        <v>0.6</v>
      </c>
      <c r="BJ13" s="112">
        <f t="shared" si="0"/>
        <v>0</v>
      </c>
      <c r="BK13" s="112">
        <f t="shared" si="1"/>
        <v>0</v>
      </c>
      <c r="BL13" s="112">
        <f t="shared" si="2"/>
        <v>0</v>
      </c>
      <c r="BM13" s="112">
        <f t="shared" si="3"/>
        <v>494.03879999999998</v>
      </c>
      <c r="BN13" s="112">
        <f t="shared" si="4"/>
        <v>0</v>
      </c>
      <c r="BO13" s="112">
        <f t="shared" si="5"/>
        <v>0</v>
      </c>
      <c r="BP13" s="112">
        <f t="shared" si="6"/>
        <v>0</v>
      </c>
      <c r="BQ13" s="112">
        <f t="shared" si="7"/>
        <v>864.51959999999997</v>
      </c>
      <c r="BR13" s="112">
        <v>3</v>
      </c>
      <c r="BS13" s="112">
        <f t="shared" si="8"/>
        <v>0</v>
      </c>
      <c r="BT13" s="112">
        <f t="shared" si="8"/>
        <v>0</v>
      </c>
      <c r="BU13" s="112">
        <f t="shared" si="9"/>
        <v>0</v>
      </c>
      <c r="BV13" s="112">
        <f t="shared" si="10"/>
        <v>914.84399999999994</v>
      </c>
      <c r="BW13" s="14">
        <f t="shared" si="48"/>
        <v>0</v>
      </c>
      <c r="BX13" s="14">
        <f t="shared" si="49"/>
        <v>0</v>
      </c>
      <c r="BY13" s="14">
        <f t="shared" si="50"/>
        <v>0</v>
      </c>
      <c r="BZ13" s="14">
        <f t="shared" si="51"/>
        <v>914.84399999999994</v>
      </c>
      <c r="CC13" s="112">
        <v>8</v>
      </c>
      <c r="CD13" s="112">
        <f>INDEX(节奏总表!$AH$4:$AH$153,MATCH(专属武器强化!CC13,节奏总表!$AP$4:$AP$153,1))</f>
        <v>74</v>
      </c>
      <c r="CE13" s="112"/>
      <c r="CF13" s="112">
        <f t="shared" si="12"/>
        <v>3</v>
      </c>
      <c r="CG13" s="14">
        <f t="shared" si="13"/>
        <v>180</v>
      </c>
      <c r="CH13" s="14">
        <f t="shared" si="14"/>
        <v>60</v>
      </c>
      <c r="CI13" s="14">
        <f t="shared" si="15"/>
        <v>0</v>
      </c>
      <c r="CJ13" s="14">
        <f t="shared" si="16"/>
        <v>0</v>
      </c>
      <c r="CK13" s="14"/>
      <c r="CL13" s="14"/>
      <c r="CM13" s="14"/>
      <c r="CN13" s="14"/>
      <c r="CO13" s="14">
        <f>SUM(CG$6:CG13)</f>
        <v>1020</v>
      </c>
      <c r="CP13" s="14">
        <f>SUM(CH$6:CH13)</f>
        <v>240</v>
      </c>
      <c r="CQ13" s="14">
        <f>SUM(CI$6:CI13)</f>
        <v>0</v>
      </c>
      <c r="CR13" s="14">
        <f>SUM(CJ$6:CJ13)</f>
        <v>0</v>
      </c>
      <c r="CU13" s="114">
        <v>4</v>
      </c>
      <c r="CV13" s="14">
        <f>INDEX(节奏总表!$BW$4:$BW$63,专属武器强化!CU13)</f>
        <v>56</v>
      </c>
      <c r="CW13" s="14">
        <f t="shared" si="17"/>
        <v>340</v>
      </c>
      <c r="CX13" s="14">
        <f t="shared" si="52"/>
        <v>30</v>
      </c>
      <c r="CY13" s="14">
        <f t="shared" si="53"/>
        <v>0</v>
      </c>
      <c r="CZ13" s="14">
        <f t="shared" si="54"/>
        <v>0</v>
      </c>
      <c r="DA13" s="114">
        <v>2</v>
      </c>
      <c r="DB13" s="114">
        <v>2</v>
      </c>
      <c r="DC13" s="14">
        <f t="shared" si="55"/>
        <v>62.16</v>
      </c>
      <c r="DD13" s="14">
        <f t="shared" si="56"/>
        <v>20.72</v>
      </c>
      <c r="DE13" s="14">
        <f t="shared" si="57"/>
        <v>0</v>
      </c>
      <c r="DF13" s="14">
        <f t="shared" si="58"/>
        <v>0</v>
      </c>
      <c r="DG13" s="114"/>
      <c r="DH13" s="114">
        <v>2</v>
      </c>
      <c r="DI13" s="114"/>
      <c r="DJ13" s="114"/>
      <c r="DK13" s="14">
        <f>CW13-SUM(DC$7:DC13)+SUM(DG$7:DG13)</f>
        <v>49.066415094339618</v>
      </c>
      <c r="DL13" s="14">
        <f>CX13-SUM(DD$7:DD13)+SUM(DH$7:DH13)</f>
        <v>0.92000000000000171</v>
      </c>
      <c r="DM13" s="14">
        <f>CY13-SUM(DE$7:DE13)+SUM(DI$7:DI13)</f>
        <v>0</v>
      </c>
      <c r="DN13" s="14">
        <f>CZ13-SUM(DF$7:DF13)+SUM(DJ$7:DJ13)</f>
        <v>0</v>
      </c>
      <c r="DQ13" s="127">
        <v>8</v>
      </c>
      <c r="DR13" s="14">
        <f t="shared" si="59"/>
        <v>1</v>
      </c>
      <c r="DS13" s="14">
        <f t="shared" si="60"/>
        <v>8</v>
      </c>
      <c r="DT13" s="14">
        <f t="shared" si="19"/>
        <v>141.78213836477988</v>
      </c>
      <c r="DU13" s="14">
        <f t="shared" si="19"/>
        <v>0</v>
      </c>
      <c r="DV13" s="14">
        <f t="shared" si="19"/>
        <v>0</v>
      </c>
      <c r="DW13" s="14">
        <f t="shared" si="19"/>
        <v>0</v>
      </c>
      <c r="DX13" s="14">
        <f t="shared" si="61"/>
        <v>1</v>
      </c>
      <c r="DY13" s="14">
        <f t="shared" si="62"/>
        <v>0</v>
      </c>
      <c r="EC13" t="s">
        <v>1100</v>
      </c>
      <c r="ED13">
        <v>8</v>
      </c>
      <c r="EG13">
        <f t="shared" si="63"/>
        <v>17.722767295597485</v>
      </c>
      <c r="EH13">
        <f t="shared" si="64"/>
        <v>0.06</v>
      </c>
      <c r="EI13">
        <f t="shared" si="65"/>
        <v>27</v>
      </c>
      <c r="EK13">
        <v>0</v>
      </c>
      <c r="EL13">
        <v>1</v>
      </c>
      <c r="EM13">
        <f t="shared" si="66"/>
        <v>6</v>
      </c>
      <c r="EN13" s="120">
        <f t="shared" si="67"/>
        <v>2.8199999999999999E-2</v>
      </c>
      <c r="EO13">
        <v>1</v>
      </c>
      <c r="EP13">
        <f t="shared" si="68"/>
        <v>12</v>
      </c>
      <c r="EQ13" s="120">
        <f t="shared" si="69"/>
        <v>0.1128</v>
      </c>
      <c r="ER13">
        <v>1</v>
      </c>
      <c r="ES13">
        <f t="shared" si="70"/>
        <v>27</v>
      </c>
    </row>
    <row r="14" spans="1:149" ht="16.5" x14ac:dyDescent="0.2">
      <c r="A14" s="110">
        <v>8</v>
      </c>
      <c r="B14" s="110">
        <v>130</v>
      </c>
      <c r="C14" s="14">
        <f>INDEX(节奏总表!$AL$4:$AL$153,专属武器强化!B15)-INDEX(节奏总表!$AL$4:$AL$153,专属武器强化!B14)</f>
        <v>17.829999999999998</v>
      </c>
      <c r="D14" s="112">
        <v>400</v>
      </c>
      <c r="E14" s="14">
        <f t="shared" si="20"/>
        <v>400</v>
      </c>
      <c r="F14" s="112"/>
      <c r="G14" s="19"/>
      <c r="H14" s="19">
        <v>0.4</v>
      </c>
      <c r="I14" s="19">
        <v>0.6</v>
      </c>
      <c r="J14" s="14">
        <f t="shared" si="21"/>
        <v>0</v>
      </c>
      <c r="K14" s="14">
        <f t="shared" si="22"/>
        <v>0</v>
      </c>
      <c r="L14" s="14">
        <f t="shared" si="23"/>
        <v>8</v>
      </c>
      <c r="M14" s="14">
        <f t="shared" si="24"/>
        <v>4.8</v>
      </c>
      <c r="N14" s="14">
        <f t="shared" si="25"/>
        <v>0</v>
      </c>
      <c r="O14" s="14">
        <f t="shared" si="26"/>
        <v>0</v>
      </c>
      <c r="P14" s="14">
        <f t="shared" si="27"/>
        <v>427.91999999999996</v>
      </c>
      <c r="Q14" s="14">
        <f t="shared" si="28"/>
        <v>256.75199999999995</v>
      </c>
      <c r="R14" s="14">
        <f t="shared" si="29"/>
        <v>560</v>
      </c>
      <c r="S14" s="14">
        <f>INDEX(节奏总表!$AN$4:$AN$153,专属武器强化!B15)-INDEX(节奏总表!$AN$4:$AN$153,专属武器强化!B14)</f>
        <v>13.370000000000005</v>
      </c>
      <c r="T14" s="14">
        <f t="shared" si="30"/>
        <v>0</v>
      </c>
      <c r="U14" s="14">
        <f t="shared" si="31"/>
        <v>0</v>
      </c>
      <c r="V14" s="14">
        <f t="shared" si="32"/>
        <v>11.2</v>
      </c>
      <c r="W14" s="14">
        <f t="shared" si="33"/>
        <v>6.72</v>
      </c>
      <c r="X14" s="14">
        <f t="shared" si="34"/>
        <v>0</v>
      </c>
      <c r="Y14" s="14">
        <f t="shared" si="35"/>
        <v>0</v>
      </c>
      <c r="Z14" s="14">
        <f t="shared" si="36"/>
        <v>748.72000000000014</v>
      </c>
      <c r="AA14" s="14">
        <f t="shared" si="37"/>
        <v>449.23200000000014</v>
      </c>
      <c r="AB14" s="14">
        <f t="shared" si="38"/>
        <v>800</v>
      </c>
      <c r="AC14" s="14">
        <f>INDEX(节奏总表!$AP$4:$AP$153,专属武器强化!B15)-INDEX(节奏总表!$AP$4:$AP$153,专属武器强化!B14)</f>
        <v>9.9100000000000037</v>
      </c>
      <c r="AD14" s="14">
        <f t="shared" si="39"/>
        <v>0</v>
      </c>
      <c r="AE14" s="14">
        <f t="shared" si="40"/>
        <v>0</v>
      </c>
      <c r="AF14" s="14">
        <f t="shared" si="41"/>
        <v>16</v>
      </c>
      <c r="AG14" s="14">
        <f t="shared" si="42"/>
        <v>9.6</v>
      </c>
      <c r="AH14" s="14">
        <f t="shared" si="43"/>
        <v>0</v>
      </c>
      <c r="AI14" s="14">
        <f t="shared" si="44"/>
        <v>0</v>
      </c>
      <c r="AJ14" s="14">
        <f t="shared" si="45"/>
        <v>792.8000000000003</v>
      </c>
      <c r="AK14" s="14">
        <f t="shared" si="46"/>
        <v>475.68000000000018</v>
      </c>
      <c r="CC14" s="112">
        <v>9</v>
      </c>
      <c r="CD14" s="112">
        <f>INDEX(节奏总表!$AH$4:$AH$153,MATCH(专属武器强化!CC14,节奏总表!$AP$4:$AP$153,1))</f>
        <v>78</v>
      </c>
      <c r="CE14" s="112">
        <v>3</v>
      </c>
      <c r="CF14" s="112">
        <f t="shared" si="12"/>
        <v>3</v>
      </c>
      <c r="CG14" s="14">
        <f t="shared" si="13"/>
        <v>180</v>
      </c>
      <c r="CH14" s="14">
        <f t="shared" si="14"/>
        <v>60</v>
      </c>
      <c r="CI14" s="14">
        <f t="shared" si="15"/>
        <v>0</v>
      </c>
      <c r="CJ14" s="14">
        <f t="shared" si="16"/>
        <v>0</v>
      </c>
      <c r="CK14" s="14"/>
      <c r="CL14" s="14"/>
      <c r="CM14" s="14"/>
      <c r="CN14" s="14"/>
      <c r="CO14" s="14">
        <f>SUM(CG$6:CG14)</f>
        <v>1200</v>
      </c>
      <c r="CP14" s="14">
        <f>SUM(CH$6:CH14)</f>
        <v>300</v>
      </c>
      <c r="CQ14" s="14">
        <f>SUM(CI$6:CI14)</f>
        <v>0</v>
      </c>
      <c r="CR14" s="14">
        <f>SUM(CJ$6:CJ14)</f>
        <v>0</v>
      </c>
      <c r="CU14" s="114">
        <v>5</v>
      </c>
      <c r="CV14" s="14">
        <f>INDEX(节奏总表!$BW$4:$BW$63,专属武器强化!CU14)</f>
        <v>62</v>
      </c>
      <c r="CW14" s="14">
        <f t="shared" si="17"/>
        <v>480</v>
      </c>
      <c r="CX14" s="14">
        <f t="shared" si="52"/>
        <v>60</v>
      </c>
      <c r="CY14" s="14">
        <f t="shared" si="53"/>
        <v>0</v>
      </c>
      <c r="CZ14" s="14">
        <f t="shared" si="54"/>
        <v>0</v>
      </c>
      <c r="DA14" s="114">
        <v>2</v>
      </c>
      <c r="DB14" s="114">
        <v>3</v>
      </c>
      <c r="DC14" s="14">
        <f t="shared" si="55"/>
        <v>93.24</v>
      </c>
      <c r="DD14" s="14">
        <f t="shared" si="56"/>
        <v>31.08</v>
      </c>
      <c r="DE14" s="14">
        <f t="shared" si="57"/>
        <v>0</v>
      </c>
      <c r="DF14" s="14">
        <f t="shared" si="58"/>
        <v>0</v>
      </c>
      <c r="DG14" s="114"/>
      <c r="DH14" s="114">
        <v>25</v>
      </c>
      <c r="DI14" s="114"/>
      <c r="DJ14" s="114"/>
      <c r="DK14" s="14">
        <f>CW14-SUM(DC$7:DC14)+SUM(DG$7:DG14)</f>
        <v>95.826415094339609</v>
      </c>
      <c r="DL14" s="14">
        <f>CX14-SUM(DD$7:DD14)+SUM(DH$7:DH14)</f>
        <v>24.840000000000003</v>
      </c>
      <c r="DM14" s="14">
        <f>CY14-SUM(DE$7:DE14)+SUM(DI$7:DI14)</f>
        <v>0</v>
      </c>
      <c r="DN14" s="14">
        <f>CZ14-SUM(DF$7:DF14)+SUM(DJ$7:DJ14)</f>
        <v>0</v>
      </c>
      <c r="DQ14" s="127">
        <v>9</v>
      </c>
      <c r="DR14" s="14">
        <f t="shared" si="59"/>
        <v>1</v>
      </c>
      <c r="DS14" s="14">
        <f t="shared" si="60"/>
        <v>9</v>
      </c>
      <c r="DT14" s="14">
        <f t="shared" si="19"/>
        <v>229.35345911949685</v>
      </c>
      <c r="DU14" s="14">
        <f t="shared" si="19"/>
        <v>0</v>
      </c>
      <c r="DV14" s="14">
        <f t="shared" si="19"/>
        <v>0</v>
      </c>
      <c r="DW14" s="14">
        <f t="shared" si="19"/>
        <v>0</v>
      </c>
      <c r="DX14" s="14">
        <f t="shared" si="61"/>
        <v>1</v>
      </c>
      <c r="DY14" s="14">
        <f t="shared" si="62"/>
        <v>0</v>
      </c>
      <c r="EC14" t="s">
        <v>1100</v>
      </c>
      <c r="ED14">
        <v>10</v>
      </c>
      <c r="EG14">
        <f t="shared" si="63"/>
        <v>22.935345911949685</v>
      </c>
      <c r="EH14">
        <f t="shared" si="64"/>
        <v>0.04</v>
      </c>
      <c r="EI14">
        <f t="shared" si="65"/>
        <v>34</v>
      </c>
      <c r="EK14">
        <v>0</v>
      </c>
      <c r="EL14">
        <v>1</v>
      </c>
      <c r="EM14">
        <f t="shared" si="66"/>
        <v>8</v>
      </c>
      <c r="EN14" s="120">
        <f t="shared" si="67"/>
        <v>2.18E-2</v>
      </c>
      <c r="EO14">
        <v>1</v>
      </c>
      <c r="EP14">
        <f t="shared" si="68"/>
        <v>16</v>
      </c>
      <c r="EQ14" s="120">
        <f t="shared" si="69"/>
        <v>8.72E-2</v>
      </c>
      <c r="ER14">
        <v>1</v>
      </c>
      <c r="ES14">
        <f t="shared" si="70"/>
        <v>34</v>
      </c>
    </row>
    <row r="15" spans="1:149" ht="16.5" x14ac:dyDescent="0.2">
      <c r="A15" s="110">
        <v>9</v>
      </c>
      <c r="B15" s="110">
        <v>140</v>
      </c>
      <c r="C15" s="14">
        <f>INDEX(节奏总表!$AL$4:$AL$153,专属武器强化!B16)-INDEX(节奏总表!$AL$4:$AL$153,专属武器强化!B15)</f>
        <v>22.400000000000006</v>
      </c>
      <c r="D15" s="112">
        <v>500</v>
      </c>
      <c r="E15" s="14">
        <f t="shared" si="20"/>
        <v>500</v>
      </c>
      <c r="F15" s="112"/>
      <c r="G15" s="19"/>
      <c r="H15" s="19">
        <v>0.3</v>
      </c>
      <c r="I15" s="19">
        <v>0.7</v>
      </c>
      <c r="J15" s="14">
        <f t="shared" si="21"/>
        <v>0</v>
      </c>
      <c r="K15" s="14">
        <f t="shared" si="22"/>
        <v>0</v>
      </c>
      <c r="L15" s="14">
        <f t="shared" si="23"/>
        <v>7.5</v>
      </c>
      <c r="M15" s="14">
        <f t="shared" si="24"/>
        <v>7</v>
      </c>
      <c r="N15" s="14">
        <f t="shared" si="25"/>
        <v>0</v>
      </c>
      <c r="O15" s="14">
        <f t="shared" si="26"/>
        <v>0</v>
      </c>
      <c r="P15" s="14">
        <f t="shared" si="27"/>
        <v>504.00000000000017</v>
      </c>
      <c r="Q15" s="14">
        <f t="shared" si="28"/>
        <v>470.40000000000009</v>
      </c>
      <c r="R15" s="14">
        <f t="shared" si="29"/>
        <v>700</v>
      </c>
      <c r="S15" s="14">
        <f>INDEX(节奏总表!$AN$4:$AN$153,专属武器强化!B16)-INDEX(节奏总表!$AN$4:$AN$153,专属武器强化!B15)</f>
        <v>16.799999999999997</v>
      </c>
      <c r="T15" s="14">
        <f t="shared" si="30"/>
        <v>0</v>
      </c>
      <c r="U15" s="14">
        <f t="shared" si="31"/>
        <v>0</v>
      </c>
      <c r="V15" s="14">
        <f t="shared" si="32"/>
        <v>10.5</v>
      </c>
      <c r="W15" s="14">
        <f t="shared" si="33"/>
        <v>9.7999999999999989</v>
      </c>
      <c r="X15" s="14">
        <f t="shared" si="34"/>
        <v>0</v>
      </c>
      <c r="Y15" s="14">
        <f t="shared" si="35"/>
        <v>0</v>
      </c>
      <c r="Z15" s="14">
        <f t="shared" si="36"/>
        <v>881.99999999999989</v>
      </c>
      <c r="AA15" s="14">
        <f t="shared" si="37"/>
        <v>823.19999999999982</v>
      </c>
      <c r="AB15" s="14">
        <f t="shared" si="38"/>
        <v>1000</v>
      </c>
      <c r="AC15" s="14">
        <f>INDEX(节奏总表!$AP$4:$AP$153,专属武器强化!B16)-INDEX(节奏总表!$AP$4:$AP$153,专属武器强化!B15)</f>
        <v>12.439999999999998</v>
      </c>
      <c r="AD15" s="14">
        <f t="shared" si="39"/>
        <v>0</v>
      </c>
      <c r="AE15" s="14">
        <f t="shared" si="40"/>
        <v>0</v>
      </c>
      <c r="AF15" s="14">
        <f t="shared" si="41"/>
        <v>15</v>
      </c>
      <c r="AG15" s="14">
        <f t="shared" si="42"/>
        <v>14</v>
      </c>
      <c r="AH15" s="14">
        <f t="shared" si="43"/>
        <v>0</v>
      </c>
      <c r="AI15" s="14">
        <f t="shared" si="44"/>
        <v>0</v>
      </c>
      <c r="AJ15" s="14">
        <f t="shared" si="45"/>
        <v>932.99999999999977</v>
      </c>
      <c r="AK15" s="14">
        <f t="shared" si="46"/>
        <v>870.79999999999984</v>
      </c>
      <c r="CC15" s="112">
        <v>10</v>
      </c>
      <c r="CD15" s="112">
        <f>INDEX(节奏总表!$AH$4:$AH$153,MATCH(专属武器强化!CC15,节奏总表!$AP$4:$AP$153,1))</f>
        <v>81</v>
      </c>
      <c r="CE15" s="112"/>
      <c r="CF15" s="112">
        <f t="shared" si="12"/>
        <v>4</v>
      </c>
      <c r="CG15" s="14">
        <f t="shared" si="13"/>
        <v>200</v>
      </c>
      <c r="CH15" s="14">
        <f t="shared" si="14"/>
        <v>100</v>
      </c>
      <c r="CI15" s="14">
        <f t="shared" si="15"/>
        <v>0</v>
      </c>
      <c r="CJ15" s="14">
        <f t="shared" si="16"/>
        <v>0</v>
      </c>
      <c r="CK15" s="14"/>
      <c r="CL15" s="14"/>
      <c r="CM15" s="14"/>
      <c r="CN15" s="14"/>
      <c r="CO15" s="14">
        <f>SUM(CG$6:CG15)</f>
        <v>1400</v>
      </c>
      <c r="CP15" s="14">
        <f>SUM(CH$6:CH15)</f>
        <v>400</v>
      </c>
      <c r="CQ15" s="14">
        <f>SUM(CI$6:CI15)</f>
        <v>0</v>
      </c>
      <c r="CR15" s="14">
        <f>SUM(CJ$6:CJ15)</f>
        <v>0</v>
      </c>
      <c r="CU15" s="114">
        <v>6</v>
      </c>
      <c r="CV15" s="14">
        <f>INDEX(节奏总表!$BW$4:$BW$63,专属武器强化!CU15)</f>
        <v>67</v>
      </c>
      <c r="CW15" s="14">
        <f t="shared" si="17"/>
        <v>660</v>
      </c>
      <c r="CX15" s="14">
        <f t="shared" si="52"/>
        <v>120</v>
      </c>
      <c r="CY15" s="14">
        <f t="shared" si="53"/>
        <v>0</v>
      </c>
      <c r="CZ15" s="14">
        <f t="shared" si="54"/>
        <v>0</v>
      </c>
      <c r="DA15" s="114">
        <v>2</v>
      </c>
      <c r="DB15" s="114">
        <v>4</v>
      </c>
      <c r="DC15" s="14">
        <f t="shared" si="55"/>
        <v>155.39999999999998</v>
      </c>
      <c r="DD15" s="14">
        <f t="shared" si="56"/>
        <v>51.8</v>
      </c>
      <c r="DE15" s="14">
        <f t="shared" si="57"/>
        <v>0</v>
      </c>
      <c r="DF15" s="14">
        <f t="shared" si="58"/>
        <v>0</v>
      </c>
      <c r="DG15" s="114"/>
      <c r="DH15" s="114">
        <v>12</v>
      </c>
      <c r="DI15" s="114"/>
      <c r="DJ15" s="114"/>
      <c r="DK15" s="14">
        <f>CW15-SUM(DC$7:DC15)+SUM(DG$7:DG15)</f>
        <v>120.42641509433963</v>
      </c>
      <c r="DL15" s="14">
        <f>CX15-SUM(DD$7:DD15)+SUM(DH$7:DH15)</f>
        <v>45.040000000000006</v>
      </c>
      <c r="DM15" s="14">
        <f>CY15-SUM(DE$7:DE15)+SUM(DI$7:DI15)</f>
        <v>0</v>
      </c>
      <c r="DN15" s="14">
        <f>CZ15-SUM(DF$7:DF15)+SUM(DJ$7:DJ15)</f>
        <v>0</v>
      </c>
      <c r="DQ15" s="127">
        <v>10</v>
      </c>
      <c r="DR15" s="14">
        <f t="shared" si="59"/>
        <v>2</v>
      </c>
      <c r="DS15" s="14">
        <f t="shared" si="60"/>
        <v>1</v>
      </c>
      <c r="DT15" s="14">
        <f t="shared" si="19"/>
        <v>10.36</v>
      </c>
      <c r="DU15" s="14">
        <f t="shared" si="19"/>
        <v>3.4533333333333331</v>
      </c>
      <c r="DV15" s="14">
        <f t="shared" si="19"/>
        <v>0</v>
      </c>
      <c r="DW15" s="14">
        <f t="shared" si="19"/>
        <v>0</v>
      </c>
      <c r="DX15" s="14">
        <f t="shared" si="61"/>
        <v>1</v>
      </c>
      <c r="DY15" s="14">
        <f t="shared" si="62"/>
        <v>2</v>
      </c>
      <c r="EC15" t="s">
        <v>1109</v>
      </c>
      <c r="ED15">
        <f>ROUND(EF15*DT15/DU15,0)</f>
        <v>3</v>
      </c>
      <c r="EE15" t="s">
        <v>1110</v>
      </c>
      <c r="EF15">
        <v>1</v>
      </c>
      <c r="EG15">
        <f>DU15/EF15</f>
        <v>3.4533333333333331</v>
      </c>
      <c r="EH15">
        <f t="shared" si="64"/>
        <v>0.28999999999999998</v>
      </c>
      <c r="EI15">
        <f t="shared" si="65"/>
        <v>5</v>
      </c>
      <c r="EK15">
        <v>0</v>
      </c>
      <c r="EL15">
        <v>1</v>
      </c>
      <c r="EM15">
        <f t="shared" si="66"/>
        <v>1</v>
      </c>
      <c r="EN15" s="120">
        <f t="shared" si="67"/>
        <v>0.14480000000000001</v>
      </c>
      <c r="EO15">
        <v>1</v>
      </c>
      <c r="EP15">
        <f t="shared" si="68"/>
        <v>2</v>
      </c>
      <c r="EQ15" s="120">
        <f t="shared" si="69"/>
        <v>0.57920000000000005</v>
      </c>
      <c r="ER15">
        <v>1</v>
      </c>
      <c r="ES15">
        <f t="shared" si="70"/>
        <v>5</v>
      </c>
    </row>
    <row r="16" spans="1:149" ht="16.5" x14ac:dyDescent="0.2">
      <c r="A16" s="110"/>
      <c r="B16" s="110">
        <v>150</v>
      </c>
      <c r="C16" s="110"/>
      <c r="D16" s="112"/>
      <c r="E16" s="110"/>
      <c r="F16" s="112"/>
      <c r="G16" s="112"/>
      <c r="H16" s="112"/>
      <c r="I16" s="112"/>
      <c r="J16" s="14">
        <f t="shared" si="21"/>
        <v>0</v>
      </c>
      <c r="K16" s="14">
        <f t="shared" si="22"/>
        <v>0</v>
      </c>
      <c r="L16" s="14">
        <f t="shared" si="23"/>
        <v>0</v>
      </c>
      <c r="M16" s="14">
        <f t="shared" si="24"/>
        <v>0</v>
      </c>
      <c r="N16" s="14">
        <f>SUM(N7:N15)</f>
        <v>1789.98</v>
      </c>
      <c r="O16" s="14">
        <f t="shared" ref="O16:Q16" si="71">SUM(O7:O15)</f>
        <v>1821.4499999999998</v>
      </c>
      <c r="P16" s="14">
        <f t="shared" si="71"/>
        <v>1662.7350000000001</v>
      </c>
      <c r="Q16" s="14">
        <f t="shared" si="71"/>
        <v>823.39800000000002</v>
      </c>
      <c r="R16" s="14"/>
      <c r="S16" s="14"/>
      <c r="T16" s="14"/>
      <c r="U16" s="14"/>
      <c r="V16" s="14"/>
      <c r="W16" s="14"/>
      <c r="X16" s="14">
        <f>SUM(X7:X15)</f>
        <v>3132.5</v>
      </c>
      <c r="Y16" s="14">
        <f t="shared" ref="Y16" si="72">SUM(Y7:Y15)</f>
        <v>3187.52</v>
      </c>
      <c r="Z16" s="14">
        <f t="shared" ref="Z16" si="73">SUM(Z7:Z15)</f>
        <v>2909.7249999999999</v>
      </c>
      <c r="AA16" s="14">
        <f t="shared" ref="AA16" si="74">SUM(AA7:AA15)</f>
        <v>1440.866</v>
      </c>
      <c r="AB16" s="14"/>
      <c r="AC16" s="14"/>
      <c r="AD16" s="14"/>
      <c r="AE16" s="14"/>
      <c r="AF16" s="14"/>
      <c r="AG16" s="14"/>
      <c r="AH16" s="14">
        <f>SUM(AH7:AH15)</f>
        <v>3315.2</v>
      </c>
      <c r="AI16" s="14">
        <f>SUM(AI7:AI15)</f>
        <v>3372.4999999999995</v>
      </c>
      <c r="AJ16" s="14">
        <f>SUM(AJ7:AJ15)</f>
        <v>3079.0999999999995</v>
      </c>
      <c r="AK16" s="14">
        <f>SUM(AK7:AK15)</f>
        <v>1524.74</v>
      </c>
      <c r="CC16" s="112">
        <v>11</v>
      </c>
      <c r="CD16" s="112">
        <f>INDEX(节奏总表!$AH$4:$AH$153,MATCH(专属武器强化!CC16,节奏总表!$AP$4:$AP$153,1))</f>
        <v>83</v>
      </c>
      <c r="CE16" s="112"/>
      <c r="CF16" s="112">
        <f t="shared" si="12"/>
        <v>4</v>
      </c>
      <c r="CG16" s="14">
        <f t="shared" si="13"/>
        <v>200</v>
      </c>
      <c r="CH16" s="14">
        <f t="shared" si="14"/>
        <v>100</v>
      </c>
      <c r="CI16" s="14">
        <f t="shared" si="15"/>
        <v>0</v>
      </c>
      <c r="CJ16" s="14">
        <f t="shared" si="16"/>
        <v>0</v>
      </c>
      <c r="CK16" s="14"/>
      <c r="CL16" s="14"/>
      <c r="CM16" s="14"/>
      <c r="CN16" s="14"/>
      <c r="CO16" s="14">
        <f>SUM(CG$6:CG16)</f>
        <v>1600</v>
      </c>
      <c r="CP16" s="14">
        <f>SUM(CH$6:CH16)</f>
        <v>500</v>
      </c>
      <c r="CQ16" s="14">
        <f>SUM(CI$6:CI16)</f>
        <v>0</v>
      </c>
      <c r="CR16" s="14">
        <f>SUM(CJ$6:CJ16)</f>
        <v>0</v>
      </c>
      <c r="CU16" s="114">
        <v>6</v>
      </c>
      <c r="CV16" s="14">
        <f>INDEX(节奏总表!$BW$4:$BW$63,专属武器强化!CU16)</f>
        <v>67</v>
      </c>
      <c r="CW16" s="14">
        <f t="shared" si="17"/>
        <v>660</v>
      </c>
      <c r="CX16" s="14">
        <f t="shared" si="52"/>
        <v>120</v>
      </c>
      <c r="CY16" s="14">
        <f t="shared" si="53"/>
        <v>0</v>
      </c>
      <c r="CZ16" s="14">
        <f t="shared" si="54"/>
        <v>0</v>
      </c>
      <c r="DA16" s="114">
        <v>1</v>
      </c>
      <c r="DB16" s="114">
        <v>6</v>
      </c>
      <c r="DC16" s="14">
        <f t="shared" si="55"/>
        <v>162.6324528301887</v>
      </c>
      <c r="DD16" s="14">
        <f t="shared" si="56"/>
        <v>0</v>
      </c>
      <c r="DE16" s="14">
        <f t="shared" si="57"/>
        <v>0</v>
      </c>
      <c r="DF16" s="14">
        <f t="shared" si="58"/>
        <v>0</v>
      </c>
      <c r="DG16" s="114">
        <v>45</v>
      </c>
      <c r="DH16" s="114"/>
      <c r="DI16" s="114"/>
      <c r="DJ16" s="114"/>
      <c r="DK16" s="14">
        <f>CW16-SUM(DC$7:DC16)+SUM(DG$7:DG16)</f>
        <v>2.7939622641508777</v>
      </c>
      <c r="DL16" s="14">
        <f>CX16-SUM(DD$7:DD16)+SUM(DH$7:DH16)</f>
        <v>45.040000000000006</v>
      </c>
      <c r="DM16" s="14">
        <f>CY16-SUM(DE$7:DE16)+SUM(DI$7:DI16)</f>
        <v>0</v>
      </c>
      <c r="DN16" s="14">
        <f>CZ16-SUM(DF$7:DF16)+SUM(DJ$7:DJ16)</f>
        <v>0</v>
      </c>
      <c r="DQ16" s="127">
        <v>11</v>
      </c>
      <c r="DR16" s="14">
        <f t="shared" si="59"/>
        <v>2</v>
      </c>
      <c r="DS16" s="14">
        <f t="shared" si="60"/>
        <v>2</v>
      </c>
      <c r="DT16" s="14">
        <f t="shared" si="19"/>
        <v>20.72</v>
      </c>
      <c r="DU16" s="14">
        <f t="shared" si="19"/>
        <v>6.9066666666666663</v>
      </c>
      <c r="DV16" s="14">
        <f t="shared" si="19"/>
        <v>0</v>
      </c>
      <c r="DW16" s="14">
        <f t="shared" si="19"/>
        <v>0</v>
      </c>
      <c r="DX16" s="14">
        <f t="shared" si="61"/>
        <v>1</v>
      </c>
      <c r="DY16" s="14">
        <f t="shared" si="62"/>
        <v>2</v>
      </c>
      <c r="EC16" t="s">
        <v>1109</v>
      </c>
      <c r="ED16">
        <f t="shared" ref="ED16:ED32" si="75">ROUND(EF16*DT16/DU16,0)</f>
        <v>3</v>
      </c>
      <c r="EE16" t="s">
        <v>1110</v>
      </c>
      <c r="EF16">
        <v>1</v>
      </c>
      <c r="EG16">
        <f t="shared" ref="EG16:EG32" si="76">DU16/EF16</f>
        <v>6.9066666666666663</v>
      </c>
      <c r="EH16">
        <f t="shared" si="64"/>
        <v>0.14000000000000001</v>
      </c>
      <c r="EI16">
        <f t="shared" si="65"/>
        <v>10</v>
      </c>
      <c r="EK16">
        <v>0</v>
      </c>
      <c r="EL16">
        <v>1</v>
      </c>
      <c r="EM16">
        <f t="shared" ref="EM16:EM41" si="77">ROUND(EG16*0.35,0)</f>
        <v>2</v>
      </c>
      <c r="EN16" s="120">
        <f t="shared" ref="EN16:EN41" si="78">ROUND(1/EG16/2,4)</f>
        <v>7.2400000000000006E-2</v>
      </c>
      <c r="EO16">
        <v>1</v>
      </c>
      <c r="EP16">
        <f t="shared" ref="EP16:EP41" si="79">ROUND(EG16*0.7,0)</f>
        <v>5</v>
      </c>
      <c r="EQ16" s="120">
        <f t="shared" ref="EQ16:EQ41" si="80">ROUND(2/EG16,4)</f>
        <v>0.28960000000000002</v>
      </c>
      <c r="ER16">
        <v>1</v>
      </c>
      <c r="ES16">
        <f t="shared" ref="ES16:ES41" si="81">ROUND(EG16*1.5,0)</f>
        <v>10</v>
      </c>
    </row>
    <row r="17" spans="1:149" ht="16.5" x14ac:dyDescent="0.2">
      <c r="CC17" s="112">
        <v>12</v>
      </c>
      <c r="CD17" s="112">
        <f>INDEX(节奏总表!$AH$4:$AH$153,MATCH(专属武器强化!CC17,节奏总表!$AP$4:$AP$153,1))</f>
        <v>86</v>
      </c>
      <c r="CE17" s="112"/>
      <c r="CF17" s="112">
        <f t="shared" si="12"/>
        <v>4</v>
      </c>
      <c r="CG17" s="14">
        <f t="shared" si="13"/>
        <v>200</v>
      </c>
      <c r="CH17" s="14">
        <f t="shared" si="14"/>
        <v>100</v>
      </c>
      <c r="CI17" s="14">
        <f t="shared" si="15"/>
        <v>0</v>
      </c>
      <c r="CJ17" s="14">
        <f t="shared" si="16"/>
        <v>0</v>
      </c>
      <c r="CK17" s="14"/>
      <c r="CL17" s="14"/>
      <c r="CM17" s="14"/>
      <c r="CN17" s="14"/>
      <c r="CO17" s="14">
        <f>SUM(CG$6:CG17)</f>
        <v>1800</v>
      </c>
      <c r="CP17" s="14">
        <f>SUM(CH$6:CH17)</f>
        <v>600</v>
      </c>
      <c r="CQ17" s="14">
        <f>SUM(CI$6:CI17)</f>
        <v>0</v>
      </c>
      <c r="CR17" s="14">
        <f>SUM(CJ$6:CJ17)</f>
        <v>0</v>
      </c>
      <c r="CU17" s="114">
        <v>7</v>
      </c>
      <c r="CV17" s="14">
        <f>INDEX(节奏总表!$BW$4:$BW$63,专属武器强化!CU17)</f>
        <v>71</v>
      </c>
      <c r="CW17" s="14">
        <f t="shared" si="17"/>
        <v>840</v>
      </c>
      <c r="CX17" s="14">
        <f t="shared" si="52"/>
        <v>180</v>
      </c>
      <c r="CY17" s="14">
        <f t="shared" si="53"/>
        <v>0</v>
      </c>
      <c r="CZ17" s="14">
        <f t="shared" si="54"/>
        <v>0</v>
      </c>
      <c r="DA17" s="114">
        <v>0</v>
      </c>
      <c r="DB17" s="114">
        <v>0</v>
      </c>
      <c r="DC17" s="14">
        <f>IF(DA17&gt;0,INDEX($K$22:$AP$30,$DB17,($DA17-1)*4+1),0)*3</f>
        <v>0</v>
      </c>
      <c r="DD17" s="14">
        <f>IF(DA17&gt;0,INDEX($K$22:$AP$30,$DB17,($DA17-1)*4+2),0)*3</f>
        <v>0</v>
      </c>
      <c r="DE17" s="14">
        <f>IF(DA17&gt;0,INDEX($K$22:$AP$30,$DB17,($DA17-1)*4+3),0)*3</f>
        <v>0</v>
      </c>
      <c r="DF17" s="14">
        <f>IF(DB17&gt;0,INDEX($K$22:$AP$30,$DB17,($DA17-1)*4+4),0)*3</f>
        <v>0</v>
      </c>
      <c r="DG17" s="114"/>
      <c r="DH17" s="114"/>
      <c r="DI17" s="114"/>
      <c r="DJ17" s="114"/>
      <c r="DK17" s="14">
        <f>CW17-SUM(DC$7:DC17)+SUM(DG$7:DG17)</f>
        <v>182.79396226415088</v>
      </c>
      <c r="DL17" s="14">
        <f>CX17-SUM(DD$7:DD17)+SUM(DH$7:DH17)</f>
        <v>105.04</v>
      </c>
      <c r="DM17" s="14">
        <f>CY17-SUM(DE$7:DE17)+SUM(DI$7:DI17)</f>
        <v>0</v>
      </c>
      <c r="DN17" s="14">
        <f>CZ17-SUM(DF$7:DF17)+SUM(DJ$7:DJ17)</f>
        <v>0</v>
      </c>
      <c r="DQ17" s="127">
        <v>12</v>
      </c>
      <c r="DR17" s="14">
        <f t="shared" si="59"/>
        <v>2</v>
      </c>
      <c r="DS17" s="14">
        <f t="shared" si="60"/>
        <v>3</v>
      </c>
      <c r="DT17" s="14">
        <f t="shared" si="19"/>
        <v>31.08</v>
      </c>
      <c r="DU17" s="14">
        <f t="shared" si="19"/>
        <v>10.36</v>
      </c>
      <c r="DV17" s="14">
        <f t="shared" si="19"/>
        <v>0</v>
      </c>
      <c r="DW17" s="14">
        <f t="shared" si="19"/>
        <v>0</v>
      </c>
      <c r="DX17" s="14">
        <f t="shared" si="61"/>
        <v>1</v>
      </c>
      <c r="DY17" s="14">
        <f t="shared" si="62"/>
        <v>2</v>
      </c>
      <c r="EC17" t="s">
        <v>1109</v>
      </c>
      <c r="ED17">
        <f t="shared" si="75"/>
        <v>6</v>
      </c>
      <c r="EE17" t="s">
        <v>1110</v>
      </c>
      <c r="EF17">
        <v>2</v>
      </c>
      <c r="EG17">
        <f t="shared" si="76"/>
        <v>5.18</v>
      </c>
      <c r="EH17">
        <f t="shared" si="64"/>
        <v>0.19</v>
      </c>
      <c r="EI17">
        <f t="shared" si="65"/>
        <v>8</v>
      </c>
      <c r="EK17">
        <v>0</v>
      </c>
      <c r="EL17">
        <v>1</v>
      </c>
      <c r="EM17">
        <f t="shared" si="77"/>
        <v>2</v>
      </c>
      <c r="EN17" s="120">
        <f t="shared" si="78"/>
        <v>9.6500000000000002E-2</v>
      </c>
      <c r="EO17">
        <v>1</v>
      </c>
      <c r="EP17">
        <f t="shared" si="79"/>
        <v>4</v>
      </c>
      <c r="EQ17" s="120">
        <f t="shared" si="80"/>
        <v>0.3861</v>
      </c>
      <c r="ER17">
        <v>1</v>
      </c>
      <c r="ES17">
        <f t="shared" si="81"/>
        <v>8</v>
      </c>
    </row>
    <row r="18" spans="1:149" ht="16.5" x14ac:dyDescent="0.2">
      <c r="CC18" s="112">
        <v>13</v>
      </c>
      <c r="CD18" s="112">
        <f>INDEX(节奏总表!$AH$4:$AH$153,MATCH(专属武器强化!CC18,节奏总表!$AP$4:$AP$153,1))</f>
        <v>88</v>
      </c>
      <c r="CE18" s="112"/>
      <c r="CF18" s="112">
        <f t="shared" si="12"/>
        <v>4</v>
      </c>
      <c r="CG18" s="14">
        <f t="shared" si="13"/>
        <v>200</v>
      </c>
      <c r="CH18" s="14">
        <f t="shared" si="14"/>
        <v>100</v>
      </c>
      <c r="CI18" s="14">
        <f t="shared" si="15"/>
        <v>0</v>
      </c>
      <c r="CJ18" s="14">
        <f t="shared" si="16"/>
        <v>0</v>
      </c>
      <c r="CK18" s="14"/>
      <c r="CL18" s="14"/>
      <c r="CM18" s="14"/>
      <c r="CN18" s="14"/>
      <c r="CO18" s="14">
        <f>SUM(CG$6:CG18)</f>
        <v>2000</v>
      </c>
      <c r="CP18" s="14">
        <f>SUM(CH$6:CH18)</f>
        <v>700</v>
      </c>
      <c r="CQ18" s="14">
        <f>SUM(CI$6:CI18)</f>
        <v>0</v>
      </c>
      <c r="CR18" s="14">
        <f>SUM(CJ$6:CJ18)</f>
        <v>0</v>
      </c>
      <c r="CU18" s="114">
        <v>8</v>
      </c>
      <c r="CV18" s="14">
        <f>INDEX(节奏总表!$BW$4:$BW$63,专属武器强化!CU18)</f>
        <v>74</v>
      </c>
      <c r="CW18" s="14">
        <f t="shared" si="17"/>
        <v>1020</v>
      </c>
      <c r="CX18" s="14">
        <f t="shared" si="52"/>
        <v>240</v>
      </c>
      <c r="CY18" s="14">
        <f t="shared" si="53"/>
        <v>0</v>
      </c>
      <c r="CZ18" s="14">
        <f t="shared" si="54"/>
        <v>0</v>
      </c>
      <c r="DA18" s="114">
        <v>2</v>
      </c>
      <c r="DB18" s="114">
        <v>5</v>
      </c>
      <c r="DC18" s="14">
        <f t="shared" ref="DC18:DC76" si="82">IF(DA18&gt;0,INDEX($K$22:$AP$30,$DB18,($DA18-1)*4+1),0)*3</f>
        <v>248.64</v>
      </c>
      <c r="DD18" s="14">
        <f t="shared" ref="DD18:DD76" si="83">IF(DA18&gt;0,INDEX($K$22:$AP$30,$DB18,($DA18-1)*4+2),0)*3</f>
        <v>82.88</v>
      </c>
      <c r="DE18" s="14">
        <f t="shared" ref="DE18:DE76" si="84">IF(DA18&gt;0,INDEX($K$22:$AP$30,$DB18,($DA18-1)*4+3),0)*3</f>
        <v>0</v>
      </c>
      <c r="DF18" s="14">
        <f t="shared" ref="DF18:DF76" si="85">IF(DB18&gt;0,INDEX($K$22:$AP$30,$DB18,($DA18-1)*4+4),0)*3</f>
        <v>0</v>
      </c>
      <c r="DG18" s="114">
        <v>20</v>
      </c>
      <c r="DH18" s="114"/>
      <c r="DI18" s="114"/>
      <c r="DJ18" s="114"/>
      <c r="DK18" s="14">
        <f>CW18-SUM(DC$7:DC18)+SUM(DG$7:DG18)</f>
        <v>134.15396226415089</v>
      </c>
      <c r="DL18" s="14">
        <f>CX18-SUM(DD$7:DD18)+SUM(DH$7:DH18)</f>
        <v>82.160000000000025</v>
      </c>
      <c r="DM18" s="14">
        <f>CY18-SUM(DE$7:DE18)+SUM(DI$7:DI18)</f>
        <v>0</v>
      </c>
      <c r="DN18" s="14">
        <f>CZ18-SUM(DF$7:DF18)+SUM(DJ$7:DJ18)</f>
        <v>0</v>
      </c>
      <c r="DQ18" s="127">
        <v>13</v>
      </c>
      <c r="DR18" s="14">
        <f t="shared" si="59"/>
        <v>2</v>
      </c>
      <c r="DS18" s="14">
        <f t="shared" si="60"/>
        <v>4</v>
      </c>
      <c r="DT18" s="14">
        <f t="shared" si="19"/>
        <v>51.79999999999999</v>
      </c>
      <c r="DU18" s="14">
        <f t="shared" si="19"/>
        <v>17.266666666666666</v>
      </c>
      <c r="DV18" s="14">
        <f t="shared" si="19"/>
        <v>0</v>
      </c>
      <c r="DW18" s="14">
        <f t="shared" si="19"/>
        <v>0</v>
      </c>
      <c r="DX18" s="14">
        <f t="shared" si="61"/>
        <v>1</v>
      </c>
      <c r="DY18" s="14">
        <f t="shared" si="62"/>
        <v>2</v>
      </c>
      <c r="EC18" t="s">
        <v>1109</v>
      </c>
      <c r="ED18">
        <f t="shared" si="75"/>
        <v>6</v>
      </c>
      <c r="EE18" t="s">
        <v>1110</v>
      </c>
      <c r="EF18">
        <v>2</v>
      </c>
      <c r="EG18">
        <f t="shared" si="76"/>
        <v>8.6333333333333329</v>
      </c>
      <c r="EH18">
        <f t="shared" si="64"/>
        <v>0.12</v>
      </c>
      <c r="EI18">
        <f t="shared" si="65"/>
        <v>13</v>
      </c>
      <c r="EK18">
        <v>0</v>
      </c>
      <c r="EL18">
        <v>1</v>
      </c>
      <c r="EM18">
        <f t="shared" si="77"/>
        <v>3</v>
      </c>
      <c r="EN18" s="120">
        <f t="shared" si="78"/>
        <v>5.79E-2</v>
      </c>
      <c r="EO18">
        <v>1</v>
      </c>
      <c r="EP18">
        <f t="shared" si="79"/>
        <v>6</v>
      </c>
      <c r="EQ18" s="120">
        <f t="shared" si="80"/>
        <v>0.23169999999999999</v>
      </c>
      <c r="ER18">
        <v>1</v>
      </c>
      <c r="ES18">
        <f t="shared" si="81"/>
        <v>13</v>
      </c>
    </row>
    <row r="19" spans="1:149" ht="16.5" x14ac:dyDescent="0.2">
      <c r="K19">
        <v>1</v>
      </c>
      <c r="L19">
        <v>2</v>
      </c>
      <c r="M19">
        <v>3</v>
      </c>
      <c r="N19">
        <v>4</v>
      </c>
      <c r="O19">
        <v>1</v>
      </c>
      <c r="P19">
        <v>2</v>
      </c>
      <c r="Q19">
        <v>3</v>
      </c>
      <c r="R19">
        <v>4</v>
      </c>
      <c r="S19">
        <v>1</v>
      </c>
      <c r="T19">
        <v>2</v>
      </c>
      <c r="U19">
        <v>3</v>
      </c>
      <c r="V19">
        <v>4</v>
      </c>
      <c r="W19">
        <v>1</v>
      </c>
      <c r="X19">
        <v>2</v>
      </c>
      <c r="Y19">
        <v>3</v>
      </c>
      <c r="Z19">
        <v>4</v>
      </c>
      <c r="AA19">
        <v>1</v>
      </c>
      <c r="AB19">
        <v>2</v>
      </c>
      <c r="AC19">
        <v>3</v>
      </c>
      <c r="AD19">
        <v>4</v>
      </c>
      <c r="AE19">
        <v>1</v>
      </c>
      <c r="AF19">
        <v>2</v>
      </c>
      <c r="AG19">
        <v>3</v>
      </c>
      <c r="AH19">
        <v>4</v>
      </c>
      <c r="AI19">
        <v>1</v>
      </c>
      <c r="AJ19">
        <v>2</v>
      </c>
      <c r="AK19">
        <v>3</v>
      </c>
      <c r="AL19">
        <v>4</v>
      </c>
      <c r="AM19">
        <v>1</v>
      </c>
      <c r="AN19">
        <v>2</v>
      </c>
      <c r="AO19">
        <v>3</v>
      </c>
      <c r="AP19">
        <v>4</v>
      </c>
      <c r="CC19" s="112">
        <v>14</v>
      </c>
      <c r="CD19" s="112">
        <f>INDEX(节奏总表!$AH$4:$AH$153,MATCH(专属武器强化!CC19,节奏总表!$AP$4:$AP$153,1))</f>
        <v>90</v>
      </c>
      <c r="CE19" s="112"/>
      <c r="CF19" s="112">
        <f t="shared" si="12"/>
        <v>4</v>
      </c>
      <c r="CG19" s="14">
        <f t="shared" si="13"/>
        <v>200</v>
      </c>
      <c r="CH19" s="14">
        <f t="shared" si="14"/>
        <v>100</v>
      </c>
      <c r="CI19" s="14">
        <f t="shared" si="15"/>
        <v>0</v>
      </c>
      <c r="CJ19" s="14">
        <f t="shared" si="16"/>
        <v>0</v>
      </c>
      <c r="CK19" s="14"/>
      <c r="CL19" s="14"/>
      <c r="CM19" s="14"/>
      <c r="CN19" s="14"/>
      <c r="CO19" s="14">
        <f>SUM(CG$6:CG19)</f>
        <v>2200</v>
      </c>
      <c r="CP19" s="14">
        <f>SUM(CH$6:CH19)</f>
        <v>800</v>
      </c>
      <c r="CQ19" s="14">
        <f>SUM(CI$6:CI19)</f>
        <v>0</v>
      </c>
      <c r="CR19" s="14">
        <f>SUM(CJ$6:CJ19)</f>
        <v>0</v>
      </c>
      <c r="CU19" s="114">
        <v>9</v>
      </c>
      <c r="CV19" s="14">
        <f>INDEX(节奏总表!$BW$4:$BW$63,专属武器强化!CU19)</f>
        <v>78</v>
      </c>
      <c r="CW19" s="14">
        <f t="shared" si="17"/>
        <v>1200</v>
      </c>
      <c r="CX19" s="14">
        <f t="shared" si="52"/>
        <v>300</v>
      </c>
      <c r="CY19" s="14">
        <f t="shared" si="53"/>
        <v>0</v>
      </c>
      <c r="CZ19" s="14">
        <f t="shared" si="54"/>
        <v>0</v>
      </c>
      <c r="DA19" s="114">
        <v>3</v>
      </c>
      <c r="DB19" s="114">
        <v>1</v>
      </c>
      <c r="DC19" s="14">
        <f t="shared" si="82"/>
        <v>51.8</v>
      </c>
      <c r="DD19" s="14">
        <f t="shared" si="83"/>
        <v>25.9</v>
      </c>
      <c r="DE19" s="14">
        <f t="shared" si="84"/>
        <v>0</v>
      </c>
      <c r="DF19" s="14">
        <f t="shared" si="85"/>
        <v>0</v>
      </c>
      <c r="DG19" s="114"/>
      <c r="DH19" s="114"/>
      <c r="DI19" s="114"/>
      <c r="DJ19" s="114"/>
      <c r="DK19" s="14">
        <f>CW19-SUM(DC$7:DC19)+SUM(DG$7:DG19)</f>
        <v>262.35396226415082</v>
      </c>
      <c r="DL19" s="14">
        <f>CX19-SUM(DD$7:DD19)+SUM(DH$7:DH19)</f>
        <v>116.26000000000002</v>
      </c>
      <c r="DM19" s="14">
        <f>CY19-SUM(DE$7:DE19)+SUM(DI$7:DI19)</f>
        <v>0</v>
      </c>
      <c r="DN19" s="14">
        <f>CZ19-SUM(DF$7:DF19)+SUM(DJ$7:DJ19)</f>
        <v>0</v>
      </c>
      <c r="DQ19" s="127">
        <v>14</v>
      </c>
      <c r="DR19" s="14">
        <f t="shared" si="59"/>
        <v>2</v>
      </c>
      <c r="DS19" s="14">
        <f t="shared" si="60"/>
        <v>5</v>
      </c>
      <c r="DT19" s="14">
        <f t="shared" si="19"/>
        <v>82.88</v>
      </c>
      <c r="DU19" s="14">
        <f t="shared" si="19"/>
        <v>27.626666666666665</v>
      </c>
      <c r="DV19" s="14">
        <f t="shared" si="19"/>
        <v>0</v>
      </c>
      <c r="DW19" s="14">
        <f t="shared" si="19"/>
        <v>0</v>
      </c>
      <c r="DX19" s="14">
        <f t="shared" si="61"/>
        <v>1</v>
      </c>
      <c r="DY19" s="14">
        <f t="shared" si="62"/>
        <v>2</v>
      </c>
      <c r="EC19" t="s">
        <v>1109</v>
      </c>
      <c r="ED19">
        <f t="shared" si="75"/>
        <v>9</v>
      </c>
      <c r="EE19" t="s">
        <v>1110</v>
      </c>
      <c r="EF19">
        <v>3</v>
      </c>
      <c r="EG19">
        <f t="shared" si="76"/>
        <v>9.2088888888888878</v>
      </c>
      <c r="EH19">
        <f t="shared" si="64"/>
        <v>0.11</v>
      </c>
      <c r="EI19">
        <f t="shared" si="65"/>
        <v>14</v>
      </c>
      <c r="EK19">
        <v>0</v>
      </c>
      <c r="EL19">
        <v>1</v>
      </c>
      <c r="EM19">
        <f t="shared" si="77"/>
        <v>3</v>
      </c>
      <c r="EN19" s="120">
        <f t="shared" si="78"/>
        <v>5.4300000000000001E-2</v>
      </c>
      <c r="EO19">
        <v>1</v>
      </c>
      <c r="EP19">
        <f t="shared" si="79"/>
        <v>6</v>
      </c>
      <c r="EQ19" s="120">
        <f t="shared" si="80"/>
        <v>0.2172</v>
      </c>
      <c r="ER19">
        <v>1</v>
      </c>
      <c r="ES19">
        <f t="shared" si="81"/>
        <v>14</v>
      </c>
    </row>
    <row r="20" spans="1:149" ht="16.5" x14ac:dyDescent="0.2">
      <c r="B20">
        <f>SUMIFS(B$22:B$30,$A$22:$A$30,"&lt;="&amp;BR6)</f>
        <v>53</v>
      </c>
      <c r="C20">
        <f>SUMIFS(C$22:C$30,$A$22:$A$30,"&lt;="&amp;BR7)</f>
        <v>32</v>
      </c>
      <c r="D20">
        <f>SUMIFS(D$22:D$30,$A$22:$A$30,"&lt;="&amp;BR8)</f>
        <v>32</v>
      </c>
      <c r="E20">
        <f>SUMIFS(E$22:E$30,$A$22:$A$30,"&lt;="&amp;BR9)</f>
        <v>19</v>
      </c>
      <c r="F20">
        <f>SUMIFS(F$22:F$30,$A$22:$A$30,"&lt;="&amp;BR10)</f>
        <v>19</v>
      </c>
      <c r="G20">
        <f>SUMIFS(G$22:G$30,$A$22:$A$30,"&lt;="&amp;BR11)</f>
        <v>11</v>
      </c>
      <c r="H20">
        <f>SUMIFS(H$22:H$30,$A$22:$A$30,"&lt;="&amp;BR12)</f>
        <v>11</v>
      </c>
      <c r="I20">
        <f>SUMIFS(I$22:I$30,$A$22:$A$30,"&lt;="&amp;BR13)</f>
        <v>6</v>
      </c>
      <c r="K20">
        <v>1</v>
      </c>
      <c r="L20">
        <v>1</v>
      </c>
      <c r="M20">
        <v>1</v>
      </c>
      <c r="N20">
        <v>1</v>
      </c>
      <c r="O20">
        <v>2</v>
      </c>
      <c r="P20">
        <v>2</v>
      </c>
      <c r="Q20">
        <v>2</v>
      </c>
      <c r="R20">
        <v>2</v>
      </c>
      <c r="S20">
        <v>3</v>
      </c>
      <c r="T20">
        <v>3</v>
      </c>
      <c r="U20">
        <v>3</v>
      </c>
      <c r="V20">
        <v>3</v>
      </c>
      <c r="W20">
        <v>4</v>
      </c>
      <c r="X20">
        <v>4</v>
      </c>
      <c r="Y20">
        <v>4</v>
      </c>
      <c r="Z20">
        <v>4</v>
      </c>
      <c r="AA20">
        <v>5</v>
      </c>
      <c r="AB20">
        <v>5</v>
      </c>
      <c r="AC20">
        <v>5</v>
      </c>
      <c r="AD20">
        <v>5</v>
      </c>
      <c r="AE20">
        <v>6</v>
      </c>
      <c r="AF20">
        <v>6</v>
      </c>
      <c r="AG20">
        <v>6</v>
      </c>
      <c r="AH20">
        <v>6</v>
      </c>
      <c r="AI20">
        <v>7</v>
      </c>
      <c r="AJ20">
        <v>7</v>
      </c>
      <c r="AK20">
        <v>7</v>
      </c>
      <c r="AL20">
        <v>7</v>
      </c>
      <c r="AM20">
        <v>8</v>
      </c>
      <c r="AN20">
        <v>8</v>
      </c>
      <c r="AO20">
        <v>8</v>
      </c>
      <c r="AP20">
        <v>8</v>
      </c>
      <c r="CC20" s="112">
        <v>15</v>
      </c>
      <c r="CD20" s="112">
        <f>INDEX(节奏总表!$AH$4:$AH$153,MATCH(专属武器强化!CC20,节奏总表!$AP$4:$AP$153,1))</f>
        <v>93</v>
      </c>
      <c r="CE20" s="112"/>
      <c r="CF20" s="112">
        <f t="shared" si="12"/>
        <v>4</v>
      </c>
      <c r="CG20" s="14">
        <f t="shared" si="13"/>
        <v>200</v>
      </c>
      <c r="CH20" s="14">
        <f t="shared" si="14"/>
        <v>100</v>
      </c>
      <c r="CI20" s="14">
        <f t="shared" si="15"/>
        <v>0</v>
      </c>
      <c r="CJ20" s="14">
        <f t="shared" si="16"/>
        <v>0</v>
      </c>
      <c r="CK20" s="14"/>
      <c r="CL20" s="14"/>
      <c r="CM20" s="14"/>
      <c r="CN20" s="14"/>
      <c r="CO20" s="14">
        <f>SUM(CG$6:CG20)</f>
        <v>2400</v>
      </c>
      <c r="CP20" s="14">
        <f>SUM(CH$6:CH20)</f>
        <v>900</v>
      </c>
      <c r="CQ20" s="14">
        <f>SUM(CI$6:CI20)</f>
        <v>0</v>
      </c>
      <c r="CR20" s="14">
        <f>SUM(CJ$6:CJ20)</f>
        <v>0</v>
      </c>
      <c r="CU20" s="114">
        <v>9</v>
      </c>
      <c r="CV20" s="14">
        <f>INDEX(节奏总表!$BW$4:$BW$63,专属武器强化!CU20)</f>
        <v>78</v>
      </c>
      <c r="CW20" s="14">
        <f t="shared" si="17"/>
        <v>1200</v>
      </c>
      <c r="CX20" s="14">
        <f t="shared" si="52"/>
        <v>300</v>
      </c>
      <c r="CY20" s="14">
        <f t="shared" si="53"/>
        <v>0</v>
      </c>
      <c r="CZ20" s="14">
        <f t="shared" si="54"/>
        <v>0</v>
      </c>
      <c r="DA20" s="114">
        <v>3</v>
      </c>
      <c r="DB20" s="114">
        <v>2</v>
      </c>
      <c r="DC20" s="14">
        <f t="shared" si="82"/>
        <v>103.6</v>
      </c>
      <c r="DD20" s="14">
        <f t="shared" si="83"/>
        <v>51.8</v>
      </c>
      <c r="DE20" s="14">
        <f t="shared" si="84"/>
        <v>0</v>
      </c>
      <c r="DF20" s="14">
        <f t="shared" si="85"/>
        <v>0</v>
      </c>
      <c r="DG20" s="114"/>
      <c r="DH20" s="114"/>
      <c r="DI20" s="114"/>
      <c r="DJ20" s="114"/>
      <c r="DK20" s="14">
        <f>CW20-SUM(DC$7:DC20)+SUM(DG$7:DG20)</f>
        <v>158.75396226415091</v>
      </c>
      <c r="DL20" s="14">
        <f>CX20-SUM(DD$7:DD20)+SUM(DH$7:DH20)</f>
        <v>64.460000000000036</v>
      </c>
      <c r="DM20" s="14">
        <f>CY20-SUM(DE$7:DE20)+SUM(DI$7:DI20)</f>
        <v>0</v>
      </c>
      <c r="DN20" s="14">
        <f>CZ20-SUM(DF$7:DF20)+SUM(DJ$7:DJ20)</f>
        <v>0</v>
      </c>
      <c r="DQ20" s="127">
        <v>15</v>
      </c>
      <c r="DR20" s="14">
        <f t="shared" si="59"/>
        <v>2</v>
      </c>
      <c r="DS20" s="14">
        <f t="shared" si="60"/>
        <v>6</v>
      </c>
      <c r="DT20" s="14">
        <f t="shared" si="19"/>
        <v>134.67999999999998</v>
      </c>
      <c r="DU20" s="14">
        <f t="shared" si="19"/>
        <v>44.893333333333338</v>
      </c>
      <c r="DV20" s="14">
        <f t="shared" si="19"/>
        <v>0</v>
      </c>
      <c r="DW20" s="14">
        <f t="shared" si="19"/>
        <v>0</v>
      </c>
      <c r="DX20" s="14">
        <f t="shared" si="61"/>
        <v>1</v>
      </c>
      <c r="DY20" s="14">
        <f t="shared" si="62"/>
        <v>2</v>
      </c>
      <c r="EC20" t="s">
        <v>1109</v>
      </c>
      <c r="ED20">
        <f t="shared" si="75"/>
        <v>12</v>
      </c>
      <c r="EE20" t="s">
        <v>1110</v>
      </c>
      <c r="EF20">
        <v>4</v>
      </c>
      <c r="EG20">
        <f t="shared" si="76"/>
        <v>11.223333333333334</v>
      </c>
      <c r="EH20">
        <f t="shared" si="64"/>
        <v>0.09</v>
      </c>
      <c r="EI20">
        <f t="shared" si="65"/>
        <v>17</v>
      </c>
      <c r="EK20">
        <v>0</v>
      </c>
      <c r="EL20">
        <v>1</v>
      </c>
      <c r="EM20">
        <f t="shared" si="77"/>
        <v>4</v>
      </c>
      <c r="EN20" s="120">
        <f t="shared" si="78"/>
        <v>4.4600000000000001E-2</v>
      </c>
      <c r="EO20">
        <v>1</v>
      </c>
      <c r="EP20">
        <f t="shared" si="79"/>
        <v>8</v>
      </c>
      <c r="EQ20" s="120">
        <f t="shared" si="80"/>
        <v>0.1782</v>
      </c>
      <c r="ER20">
        <v>1</v>
      </c>
      <c r="ES20">
        <f t="shared" si="81"/>
        <v>17</v>
      </c>
    </row>
    <row r="21" spans="1:149" ht="17.25" x14ac:dyDescent="0.2">
      <c r="A21" s="12" t="s">
        <v>37</v>
      </c>
      <c r="B21" s="12" t="s">
        <v>807</v>
      </c>
      <c r="C21" s="12" t="s">
        <v>808</v>
      </c>
      <c r="D21" s="12" t="s">
        <v>809</v>
      </c>
      <c r="E21" s="12" t="s">
        <v>810</v>
      </c>
      <c r="F21" s="12" t="s">
        <v>811</v>
      </c>
      <c r="G21" s="12" t="s">
        <v>812</v>
      </c>
      <c r="H21" s="12" t="s">
        <v>813</v>
      </c>
      <c r="I21" s="12" t="s">
        <v>814</v>
      </c>
      <c r="K21" s="12" t="s">
        <v>816</v>
      </c>
      <c r="L21" s="12" t="s">
        <v>817</v>
      </c>
      <c r="M21" s="12" t="s">
        <v>818</v>
      </c>
      <c r="N21" s="12" t="s">
        <v>819</v>
      </c>
      <c r="O21" s="12" t="s">
        <v>820</v>
      </c>
      <c r="P21" s="12" t="s">
        <v>821</v>
      </c>
      <c r="Q21" s="12" t="s">
        <v>822</v>
      </c>
      <c r="R21" s="12" t="s">
        <v>823</v>
      </c>
      <c r="S21" s="12" t="s">
        <v>824</v>
      </c>
      <c r="T21" s="12" t="s">
        <v>825</v>
      </c>
      <c r="U21" s="12" t="s">
        <v>826</v>
      </c>
      <c r="V21" s="12" t="s">
        <v>827</v>
      </c>
      <c r="W21" s="12" t="s">
        <v>828</v>
      </c>
      <c r="X21" s="12" t="s">
        <v>829</v>
      </c>
      <c r="Y21" s="12" t="s">
        <v>830</v>
      </c>
      <c r="Z21" s="12" t="s">
        <v>831</v>
      </c>
      <c r="AA21" s="12" t="s">
        <v>839</v>
      </c>
      <c r="AB21" s="12" t="s">
        <v>832</v>
      </c>
      <c r="AC21" s="12" t="s">
        <v>833</v>
      </c>
      <c r="AD21" s="12" t="s">
        <v>834</v>
      </c>
      <c r="AE21" s="12" t="s">
        <v>840</v>
      </c>
      <c r="AF21" s="12" t="s">
        <v>835</v>
      </c>
      <c r="AG21" s="12" t="s">
        <v>836</v>
      </c>
      <c r="AH21" s="12" t="s">
        <v>837</v>
      </c>
      <c r="AI21" s="12" t="s">
        <v>841</v>
      </c>
      <c r="AJ21" s="12" t="s">
        <v>838</v>
      </c>
      <c r="AK21" s="12" t="s">
        <v>842</v>
      </c>
      <c r="AL21" s="12" t="s">
        <v>843</v>
      </c>
      <c r="AM21" s="12" t="s">
        <v>844</v>
      </c>
      <c r="AN21" s="12" t="s">
        <v>845</v>
      </c>
      <c r="AO21" s="12" t="s">
        <v>846</v>
      </c>
      <c r="AP21" s="12" t="s">
        <v>847</v>
      </c>
      <c r="CC21" s="112">
        <v>16</v>
      </c>
      <c r="CD21" s="112">
        <f>INDEX(节奏总表!$AH$4:$AH$153,MATCH(专属武器强化!CC21,节奏总表!$AP$4:$AP$153,1))</f>
        <v>94</v>
      </c>
      <c r="CE21" s="112"/>
      <c r="CF21" s="112">
        <f t="shared" si="12"/>
        <v>4</v>
      </c>
      <c r="CG21" s="14">
        <f t="shared" si="13"/>
        <v>200</v>
      </c>
      <c r="CH21" s="14">
        <f t="shared" si="14"/>
        <v>100</v>
      </c>
      <c r="CI21" s="14">
        <f t="shared" si="15"/>
        <v>0</v>
      </c>
      <c r="CJ21" s="14">
        <f t="shared" si="16"/>
        <v>0</v>
      </c>
      <c r="CK21" s="14"/>
      <c r="CL21" s="14"/>
      <c r="CM21" s="14"/>
      <c r="CN21" s="14"/>
      <c r="CO21" s="14">
        <f>SUM(CG$6:CG21)</f>
        <v>2600</v>
      </c>
      <c r="CP21" s="14">
        <f>SUM(CH$6:CH21)</f>
        <v>1000</v>
      </c>
      <c r="CQ21" s="14">
        <f>SUM(CI$6:CI21)</f>
        <v>0</v>
      </c>
      <c r="CR21" s="14">
        <f>SUM(CJ$6:CJ21)</f>
        <v>0</v>
      </c>
      <c r="CU21" s="114">
        <v>9</v>
      </c>
      <c r="CV21" s="14">
        <f>INDEX(节奏总表!$BW$4:$BW$63,专属武器强化!CU21)</f>
        <v>78</v>
      </c>
      <c r="CW21" s="14">
        <f t="shared" si="17"/>
        <v>1200</v>
      </c>
      <c r="CX21" s="14">
        <f t="shared" si="52"/>
        <v>300</v>
      </c>
      <c r="CY21" s="14">
        <f t="shared" si="53"/>
        <v>0</v>
      </c>
      <c r="CZ21" s="14">
        <f t="shared" si="54"/>
        <v>0</v>
      </c>
      <c r="DA21" s="114">
        <v>3</v>
      </c>
      <c r="DB21" s="114">
        <v>3</v>
      </c>
      <c r="DC21" s="14">
        <f t="shared" si="82"/>
        <v>155.39999999999998</v>
      </c>
      <c r="DD21" s="14">
        <f t="shared" si="83"/>
        <v>77.699999999999989</v>
      </c>
      <c r="DE21" s="14">
        <f t="shared" si="84"/>
        <v>0</v>
      </c>
      <c r="DF21" s="14">
        <f t="shared" si="85"/>
        <v>0</v>
      </c>
      <c r="DG21" s="114"/>
      <c r="DH21" s="114">
        <v>15</v>
      </c>
      <c r="DI21" s="114"/>
      <c r="DJ21" s="114"/>
      <c r="DK21" s="14">
        <f>CW21-SUM(DC$7:DC21)+SUM(DG$7:DG21)</f>
        <v>3.3539622641510505</v>
      </c>
      <c r="DL21" s="14">
        <f>CX21-SUM(DD$7:DD21)+SUM(DH$7:DH21)</f>
        <v>1.7600000000000477</v>
      </c>
      <c r="DM21" s="14">
        <f>CY21-SUM(DE$7:DE21)+SUM(DI$7:DI21)</f>
        <v>0</v>
      </c>
      <c r="DN21" s="14">
        <f>CZ21-SUM(DF$7:DF21)+SUM(DJ$7:DJ21)</f>
        <v>0</v>
      </c>
      <c r="DQ21" s="127">
        <v>16</v>
      </c>
      <c r="DR21" s="14">
        <f t="shared" si="59"/>
        <v>2</v>
      </c>
      <c r="DS21" s="14">
        <f t="shared" si="60"/>
        <v>7</v>
      </c>
      <c r="DT21" s="14">
        <f t="shared" si="19"/>
        <v>217.55999999999997</v>
      </c>
      <c r="DU21" s="14">
        <f t="shared" si="19"/>
        <v>72.52</v>
      </c>
      <c r="DV21" s="14">
        <f t="shared" si="19"/>
        <v>0</v>
      </c>
      <c r="DW21" s="14">
        <f t="shared" si="19"/>
        <v>0</v>
      </c>
      <c r="DX21" s="14">
        <f t="shared" si="61"/>
        <v>1</v>
      </c>
      <c r="DY21" s="14">
        <f t="shared" si="62"/>
        <v>2</v>
      </c>
      <c r="EC21" t="s">
        <v>1109</v>
      </c>
      <c r="ED21">
        <f t="shared" si="75"/>
        <v>15</v>
      </c>
      <c r="EE21" t="s">
        <v>1110</v>
      </c>
      <c r="EF21">
        <v>5</v>
      </c>
      <c r="EG21">
        <f t="shared" si="76"/>
        <v>14.504</v>
      </c>
      <c r="EH21">
        <f t="shared" si="64"/>
        <v>7.0000000000000007E-2</v>
      </c>
      <c r="EI21">
        <f t="shared" si="65"/>
        <v>22</v>
      </c>
      <c r="EK21">
        <v>0</v>
      </c>
      <c r="EL21">
        <v>1</v>
      </c>
      <c r="EM21">
        <f t="shared" si="77"/>
        <v>5</v>
      </c>
      <c r="EN21" s="120">
        <f t="shared" si="78"/>
        <v>3.4500000000000003E-2</v>
      </c>
      <c r="EO21">
        <v>1</v>
      </c>
      <c r="EP21">
        <f t="shared" si="79"/>
        <v>10</v>
      </c>
      <c r="EQ21" s="120">
        <f t="shared" si="80"/>
        <v>0.13789999999999999</v>
      </c>
      <c r="ER21">
        <v>1</v>
      </c>
      <c r="ES21">
        <f t="shared" si="81"/>
        <v>22</v>
      </c>
    </row>
    <row r="22" spans="1:149" ht="16.5" x14ac:dyDescent="0.2">
      <c r="A22" s="112">
        <v>1</v>
      </c>
      <c r="B22" s="112">
        <v>1</v>
      </c>
      <c r="C22" s="112">
        <v>1</v>
      </c>
      <c r="D22" s="112">
        <v>1</v>
      </c>
      <c r="E22" s="112">
        <v>1</v>
      </c>
      <c r="F22" s="112">
        <v>1</v>
      </c>
      <c r="G22" s="112">
        <v>1</v>
      </c>
      <c r="H22" s="112">
        <v>1</v>
      </c>
      <c r="I22" s="112">
        <v>1</v>
      </c>
      <c r="K22" s="112">
        <f t="shared" ref="K22:T30" si="86">INDEX($BW$6:$BZ$13,K$20,K$19)*INDEX($B22:$I22,K$20)/INDEX($B$20:$I$20,K$20)/3</f>
        <v>4.1700628930817603</v>
      </c>
      <c r="L22" s="115">
        <f t="shared" si="86"/>
        <v>0</v>
      </c>
      <c r="M22" s="115">
        <f t="shared" si="86"/>
        <v>0</v>
      </c>
      <c r="N22" s="115">
        <f t="shared" si="86"/>
        <v>0</v>
      </c>
      <c r="O22" s="115">
        <f t="shared" si="86"/>
        <v>10.36</v>
      </c>
      <c r="P22" s="115">
        <f t="shared" si="86"/>
        <v>3.4533333333333331</v>
      </c>
      <c r="Q22" s="115">
        <f t="shared" si="86"/>
        <v>0</v>
      </c>
      <c r="R22" s="115">
        <f t="shared" si="86"/>
        <v>0</v>
      </c>
      <c r="S22" s="115">
        <f t="shared" si="86"/>
        <v>17.266666666666666</v>
      </c>
      <c r="T22" s="115">
        <f t="shared" si="86"/>
        <v>8.6333333333333329</v>
      </c>
      <c r="U22" s="115">
        <f t="shared" ref="U22:AD30" si="87">INDEX($BW$6:$BZ$13,U$20,U$19)*INDEX($B22:$I22,U$20)/INDEX($B$20:$I$20,U$20)/3</f>
        <v>0</v>
      </c>
      <c r="V22" s="115">
        <f t="shared" si="87"/>
        <v>0</v>
      </c>
      <c r="W22" s="115">
        <f t="shared" si="87"/>
        <v>0</v>
      </c>
      <c r="X22" s="115">
        <f t="shared" si="87"/>
        <v>17.448421052631577</v>
      </c>
      <c r="Y22" s="115">
        <f t="shared" si="87"/>
        <v>5.4019298245614031</v>
      </c>
      <c r="Z22" s="115">
        <f t="shared" si="87"/>
        <v>0</v>
      </c>
      <c r="AA22" s="115">
        <f t="shared" si="87"/>
        <v>0</v>
      </c>
      <c r="AB22" s="115">
        <f t="shared" si="87"/>
        <v>20.356491228070173</v>
      </c>
      <c r="AC22" s="115">
        <f t="shared" si="87"/>
        <v>10.803859649122806</v>
      </c>
      <c r="AD22" s="115">
        <f t="shared" si="87"/>
        <v>0</v>
      </c>
      <c r="AE22" s="115">
        <f t="shared" ref="AE22:AP30" si="88">INDEX($BW$6:$BZ$13,AE$20,AE$19)*INDEX($B22:$I22,AE$20)/INDEX($B$20:$I$20,AE$20)/3</f>
        <v>0</v>
      </c>
      <c r="AF22" s="115">
        <f t="shared" si="88"/>
        <v>0</v>
      </c>
      <c r="AG22" s="115">
        <f t="shared" si="88"/>
        <v>32.657121212121204</v>
      </c>
      <c r="AH22" s="115">
        <f t="shared" si="88"/>
        <v>6.9306363636363635</v>
      </c>
      <c r="AI22" s="115">
        <f t="shared" si="88"/>
        <v>0</v>
      </c>
      <c r="AJ22" s="115">
        <f t="shared" si="88"/>
        <v>0</v>
      </c>
      <c r="AK22" s="115">
        <f t="shared" si="88"/>
        <v>32.657121212121204</v>
      </c>
      <c r="AL22" s="115">
        <f t="shared" si="88"/>
        <v>11.551060606060608</v>
      </c>
      <c r="AM22" s="115">
        <f t="shared" si="88"/>
        <v>0</v>
      </c>
      <c r="AN22" s="115">
        <f t="shared" si="88"/>
        <v>0</v>
      </c>
      <c r="AO22" s="115">
        <f t="shared" si="88"/>
        <v>0</v>
      </c>
      <c r="AP22" s="115">
        <f t="shared" si="88"/>
        <v>50.824666666666666</v>
      </c>
      <c r="CC22" s="112">
        <v>17</v>
      </c>
      <c r="CD22" s="112">
        <f>INDEX(节奏总表!$AH$4:$AH$153,MATCH(专属武器强化!CC22,节奏总表!$AP$4:$AP$153,1))</f>
        <v>97</v>
      </c>
      <c r="CE22" s="112">
        <v>4</v>
      </c>
      <c r="CF22" s="112">
        <f t="shared" si="12"/>
        <v>5</v>
      </c>
      <c r="CG22" s="14">
        <f t="shared" si="13"/>
        <v>100</v>
      </c>
      <c r="CH22" s="14">
        <f t="shared" si="14"/>
        <v>150</v>
      </c>
      <c r="CI22" s="14">
        <f t="shared" si="15"/>
        <v>25</v>
      </c>
      <c r="CJ22" s="14">
        <f t="shared" si="16"/>
        <v>0</v>
      </c>
      <c r="CK22" s="14"/>
      <c r="CL22" s="14"/>
      <c r="CM22" s="14"/>
      <c r="CN22" s="14"/>
      <c r="CO22" s="14">
        <f>SUM(CG$6:CG22)</f>
        <v>2700</v>
      </c>
      <c r="CP22" s="14">
        <f>SUM(CH$6:CH22)</f>
        <v>1150</v>
      </c>
      <c r="CQ22" s="14">
        <f>SUM(CI$6:CI22)</f>
        <v>25</v>
      </c>
      <c r="CR22" s="14">
        <f>SUM(CJ$6:CJ22)</f>
        <v>0</v>
      </c>
      <c r="CU22" s="114">
        <v>10</v>
      </c>
      <c r="CV22" s="14">
        <f>INDEX(节奏总表!$BW$4:$BW$63,专属武器强化!CU22)</f>
        <v>81</v>
      </c>
      <c r="CW22" s="14">
        <f t="shared" si="17"/>
        <v>1400</v>
      </c>
      <c r="CX22" s="14">
        <f t="shared" si="52"/>
        <v>400</v>
      </c>
      <c r="CY22" s="14">
        <f t="shared" si="53"/>
        <v>0</v>
      </c>
      <c r="CZ22" s="14">
        <f t="shared" si="54"/>
        <v>0</v>
      </c>
      <c r="DA22" s="114">
        <v>0</v>
      </c>
      <c r="DB22" s="114">
        <v>0</v>
      </c>
      <c r="DC22" s="14">
        <f t="shared" si="82"/>
        <v>0</v>
      </c>
      <c r="DD22" s="14">
        <f t="shared" si="83"/>
        <v>0</v>
      </c>
      <c r="DE22" s="14">
        <f t="shared" si="84"/>
        <v>0</v>
      </c>
      <c r="DF22" s="14">
        <f t="shared" si="85"/>
        <v>0</v>
      </c>
      <c r="DG22" s="114"/>
      <c r="DH22" s="114"/>
      <c r="DI22" s="114"/>
      <c r="DJ22" s="114"/>
      <c r="DK22" s="14">
        <f>CW22-SUM(DC$7:DC22)+SUM(DG$7:DG22)</f>
        <v>203.35396226415105</v>
      </c>
      <c r="DL22" s="14">
        <f>CX22-SUM(DD$7:DD22)+SUM(DH$7:DH22)</f>
        <v>101.76000000000005</v>
      </c>
      <c r="DM22" s="14">
        <f>CY22-SUM(DE$7:DE22)+SUM(DI$7:DI22)</f>
        <v>0</v>
      </c>
      <c r="DN22" s="14">
        <f>CZ22-SUM(DF$7:DF22)+SUM(DJ$7:DJ22)</f>
        <v>0</v>
      </c>
      <c r="DQ22" s="127">
        <v>17</v>
      </c>
      <c r="DR22" s="14">
        <f t="shared" si="59"/>
        <v>2</v>
      </c>
      <c r="DS22" s="14">
        <f t="shared" si="60"/>
        <v>8</v>
      </c>
      <c r="DT22" s="14">
        <f t="shared" si="19"/>
        <v>352.24</v>
      </c>
      <c r="DU22" s="14">
        <f t="shared" si="19"/>
        <v>117.41333333333334</v>
      </c>
      <c r="DV22" s="14">
        <f t="shared" si="19"/>
        <v>0</v>
      </c>
      <c r="DW22" s="14">
        <f t="shared" si="19"/>
        <v>0</v>
      </c>
      <c r="DX22" s="14">
        <f t="shared" si="61"/>
        <v>1</v>
      </c>
      <c r="DY22" s="14">
        <f t="shared" si="62"/>
        <v>2</v>
      </c>
      <c r="EC22" t="s">
        <v>1109</v>
      </c>
      <c r="ED22">
        <f t="shared" si="75"/>
        <v>18</v>
      </c>
      <c r="EE22" t="s">
        <v>1110</v>
      </c>
      <c r="EF22">
        <v>6</v>
      </c>
      <c r="EG22">
        <f t="shared" si="76"/>
        <v>19.568888888888889</v>
      </c>
      <c r="EH22">
        <f t="shared" si="64"/>
        <v>0.05</v>
      </c>
      <c r="EI22">
        <f t="shared" si="65"/>
        <v>29</v>
      </c>
      <c r="EK22">
        <v>0</v>
      </c>
      <c r="EL22">
        <v>1</v>
      </c>
      <c r="EM22">
        <f t="shared" si="77"/>
        <v>7</v>
      </c>
      <c r="EN22" s="120">
        <f t="shared" si="78"/>
        <v>2.5600000000000001E-2</v>
      </c>
      <c r="EO22">
        <v>1</v>
      </c>
      <c r="EP22">
        <f t="shared" si="79"/>
        <v>14</v>
      </c>
      <c r="EQ22" s="120">
        <f t="shared" si="80"/>
        <v>0.1022</v>
      </c>
      <c r="ER22">
        <v>1</v>
      </c>
      <c r="ES22">
        <f t="shared" si="81"/>
        <v>29</v>
      </c>
    </row>
    <row r="23" spans="1:149" ht="16.5" x14ac:dyDescent="0.2">
      <c r="A23" s="112">
        <v>2</v>
      </c>
      <c r="B23" s="112">
        <v>2</v>
      </c>
      <c r="C23" s="112">
        <v>2</v>
      </c>
      <c r="D23" s="112">
        <v>2</v>
      </c>
      <c r="E23" s="112">
        <v>2</v>
      </c>
      <c r="F23" s="112">
        <v>2</v>
      </c>
      <c r="G23" s="112">
        <v>2</v>
      </c>
      <c r="H23" s="112">
        <v>2</v>
      </c>
      <c r="I23" s="112">
        <v>2</v>
      </c>
      <c r="K23" s="115">
        <f t="shared" si="86"/>
        <v>8.3401257861635205</v>
      </c>
      <c r="L23" s="115">
        <f t="shared" si="86"/>
        <v>0</v>
      </c>
      <c r="M23" s="115">
        <f t="shared" si="86"/>
        <v>0</v>
      </c>
      <c r="N23" s="115">
        <f t="shared" si="86"/>
        <v>0</v>
      </c>
      <c r="O23" s="115">
        <f t="shared" si="86"/>
        <v>20.72</v>
      </c>
      <c r="P23" s="115">
        <f t="shared" si="86"/>
        <v>6.9066666666666663</v>
      </c>
      <c r="Q23" s="115">
        <f t="shared" si="86"/>
        <v>0</v>
      </c>
      <c r="R23" s="115">
        <f t="shared" si="86"/>
        <v>0</v>
      </c>
      <c r="S23" s="115">
        <f t="shared" si="86"/>
        <v>34.533333333333331</v>
      </c>
      <c r="T23" s="115">
        <f t="shared" si="86"/>
        <v>17.266666666666666</v>
      </c>
      <c r="U23" s="115">
        <f t="shared" si="87"/>
        <v>0</v>
      </c>
      <c r="V23" s="115">
        <f t="shared" si="87"/>
        <v>0</v>
      </c>
      <c r="W23" s="115">
        <f t="shared" si="87"/>
        <v>0</v>
      </c>
      <c r="X23" s="115">
        <f t="shared" si="87"/>
        <v>34.896842105263154</v>
      </c>
      <c r="Y23" s="115">
        <f t="shared" si="87"/>
        <v>10.803859649122806</v>
      </c>
      <c r="Z23" s="115">
        <f t="shared" si="87"/>
        <v>0</v>
      </c>
      <c r="AA23" s="115">
        <f t="shared" si="87"/>
        <v>0</v>
      </c>
      <c r="AB23" s="115">
        <f t="shared" si="87"/>
        <v>40.712982456140345</v>
      </c>
      <c r="AC23" s="115">
        <f t="shared" si="87"/>
        <v>21.607719298245613</v>
      </c>
      <c r="AD23" s="115">
        <f t="shared" si="87"/>
        <v>0</v>
      </c>
      <c r="AE23" s="115">
        <f t="shared" si="88"/>
        <v>0</v>
      </c>
      <c r="AF23" s="115">
        <f t="shared" si="88"/>
        <v>0</v>
      </c>
      <c r="AG23" s="115">
        <f t="shared" si="88"/>
        <v>65.314242424242408</v>
      </c>
      <c r="AH23" s="115">
        <f t="shared" si="88"/>
        <v>13.861272727272727</v>
      </c>
      <c r="AI23" s="115">
        <f t="shared" si="88"/>
        <v>0</v>
      </c>
      <c r="AJ23" s="115">
        <f t="shared" si="88"/>
        <v>0</v>
      </c>
      <c r="AK23" s="115">
        <f t="shared" si="88"/>
        <v>65.314242424242408</v>
      </c>
      <c r="AL23" s="115">
        <f t="shared" si="88"/>
        <v>23.102121212121215</v>
      </c>
      <c r="AM23" s="115">
        <f t="shared" si="88"/>
        <v>0</v>
      </c>
      <c r="AN23" s="115">
        <f t="shared" si="88"/>
        <v>0</v>
      </c>
      <c r="AO23" s="115">
        <f t="shared" si="88"/>
        <v>0</v>
      </c>
      <c r="AP23" s="115">
        <f t="shared" si="88"/>
        <v>101.64933333333333</v>
      </c>
      <c r="CC23" s="112">
        <v>18</v>
      </c>
      <c r="CD23" s="112">
        <f>INDEX(节奏总表!$AH$4:$AH$153,MATCH(专属武器强化!CC23,节奏总表!$AP$4:$AP$153,1))</f>
        <v>99</v>
      </c>
      <c r="CE23" s="112"/>
      <c r="CF23" s="112">
        <f t="shared" si="12"/>
        <v>5</v>
      </c>
      <c r="CG23" s="14">
        <f t="shared" si="13"/>
        <v>100</v>
      </c>
      <c r="CH23" s="14">
        <f t="shared" si="14"/>
        <v>150</v>
      </c>
      <c r="CI23" s="14">
        <f t="shared" si="15"/>
        <v>25</v>
      </c>
      <c r="CJ23" s="14">
        <f t="shared" si="16"/>
        <v>0</v>
      </c>
      <c r="CK23" s="14"/>
      <c r="CL23" s="14"/>
      <c r="CM23" s="14"/>
      <c r="CN23" s="14"/>
      <c r="CO23" s="14">
        <f>SUM(CG$6:CG23)</f>
        <v>2800</v>
      </c>
      <c r="CP23" s="14">
        <f>SUM(CH$6:CH23)</f>
        <v>1300</v>
      </c>
      <c r="CQ23" s="14">
        <f>SUM(CI$6:CI23)</f>
        <v>50</v>
      </c>
      <c r="CR23" s="14">
        <f>SUM(CJ$6:CJ23)</f>
        <v>0</v>
      </c>
      <c r="CU23" s="114">
        <v>11</v>
      </c>
      <c r="CV23" s="14">
        <f>INDEX(节奏总表!$BW$4:$BW$63,专属武器强化!CU23)</f>
        <v>83</v>
      </c>
      <c r="CW23" s="14">
        <f t="shared" si="17"/>
        <v>1600</v>
      </c>
      <c r="CX23" s="14">
        <f t="shared" si="52"/>
        <v>500</v>
      </c>
      <c r="CY23" s="14">
        <f t="shared" si="53"/>
        <v>0</v>
      </c>
      <c r="CZ23" s="14">
        <f t="shared" si="54"/>
        <v>0</v>
      </c>
      <c r="DA23" s="114">
        <v>3</v>
      </c>
      <c r="DB23" s="114">
        <v>4</v>
      </c>
      <c r="DC23" s="14">
        <f t="shared" si="82"/>
        <v>259</v>
      </c>
      <c r="DD23" s="14">
        <f t="shared" si="83"/>
        <v>129.5</v>
      </c>
      <c r="DE23" s="14">
        <f t="shared" si="84"/>
        <v>0</v>
      </c>
      <c r="DF23" s="14">
        <f t="shared" si="85"/>
        <v>0</v>
      </c>
      <c r="DG23" s="114"/>
      <c r="DH23" s="114"/>
      <c r="DI23" s="114"/>
      <c r="DJ23" s="114"/>
      <c r="DK23" s="14">
        <f>CW23-SUM(DC$7:DC23)+SUM(DG$7:DG23)</f>
        <v>144.35396226415105</v>
      </c>
      <c r="DL23" s="14">
        <f>CX23-SUM(DD$7:DD23)+SUM(DH$7:DH23)</f>
        <v>72.260000000000048</v>
      </c>
      <c r="DM23" s="14">
        <f>CY23-SUM(DE$7:DE23)+SUM(DI$7:DI23)</f>
        <v>0</v>
      </c>
      <c r="DN23" s="14">
        <f>CZ23-SUM(DF$7:DF23)+SUM(DJ$7:DJ23)</f>
        <v>0</v>
      </c>
      <c r="DQ23" s="127">
        <v>18</v>
      </c>
      <c r="DR23" s="14">
        <f t="shared" si="59"/>
        <v>2</v>
      </c>
      <c r="DS23" s="14">
        <f t="shared" si="60"/>
        <v>9</v>
      </c>
      <c r="DT23" s="14">
        <f t="shared" si="19"/>
        <v>569.79999999999995</v>
      </c>
      <c r="DU23" s="14">
        <f t="shared" si="19"/>
        <v>189.93333333333331</v>
      </c>
      <c r="DV23" s="14">
        <f t="shared" si="19"/>
        <v>0</v>
      </c>
      <c r="DW23" s="14">
        <f t="shared" si="19"/>
        <v>0</v>
      </c>
      <c r="DX23" s="14">
        <f t="shared" si="61"/>
        <v>1</v>
      </c>
      <c r="DY23" s="14">
        <f t="shared" si="62"/>
        <v>2</v>
      </c>
      <c r="EC23" t="s">
        <v>1109</v>
      </c>
      <c r="ED23">
        <f t="shared" si="75"/>
        <v>24</v>
      </c>
      <c r="EE23" t="s">
        <v>1110</v>
      </c>
      <c r="EF23">
        <v>8</v>
      </c>
      <c r="EG23">
        <f t="shared" si="76"/>
        <v>23.741666666666664</v>
      </c>
      <c r="EH23">
        <f t="shared" si="64"/>
        <v>0.04</v>
      </c>
      <c r="EI23">
        <f t="shared" si="65"/>
        <v>36</v>
      </c>
      <c r="EK23">
        <v>0</v>
      </c>
      <c r="EL23">
        <v>1</v>
      </c>
      <c r="EM23">
        <f t="shared" si="77"/>
        <v>8</v>
      </c>
      <c r="EN23" s="120">
        <f t="shared" si="78"/>
        <v>2.1100000000000001E-2</v>
      </c>
      <c r="EO23">
        <v>1</v>
      </c>
      <c r="EP23">
        <f t="shared" si="79"/>
        <v>17</v>
      </c>
      <c r="EQ23" s="120">
        <f t="shared" si="80"/>
        <v>8.4199999999999997E-2</v>
      </c>
      <c r="ER23">
        <v>1</v>
      </c>
      <c r="ES23">
        <f t="shared" si="81"/>
        <v>36</v>
      </c>
    </row>
    <row r="24" spans="1:149" ht="16.5" x14ac:dyDescent="0.2">
      <c r="A24" s="112">
        <v>3</v>
      </c>
      <c r="B24" s="112">
        <v>3</v>
      </c>
      <c r="C24" s="112">
        <v>3</v>
      </c>
      <c r="D24" s="112">
        <v>3</v>
      </c>
      <c r="E24" s="112">
        <v>3</v>
      </c>
      <c r="F24" s="112">
        <v>3</v>
      </c>
      <c r="G24" s="112">
        <v>3</v>
      </c>
      <c r="H24" s="112">
        <v>3</v>
      </c>
      <c r="I24" s="112">
        <v>3</v>
      </c>
      <c r="K24" s="115">
        <f t="shared" si="86"/>
        <v>12.510188679245282</v>
      </c>
      <c r="L24" s="115">
        <f t="shared" si="86"/>
        <v>0</v>
      </c>
      <c r="M24" s="115">
        <f t="shared" si="86"/>
        <v>0</v>
      </c>
      <c r="N24" s="115">
        <f t="shared" si="86"/>
        <v>0</v>
      </c>
      <c r="O24" s="115">
        <f t="shared" si="86"/>
        <v>31.08</v>
      </c>
      <c r="P24" s="115">
        <f t="shared" si="86"/>
        <v>10.36</v>
      </c>
      <c r="Q24" s="115">
        <f t="shared" si="86"/>
        <v>0</v>
      </c>
      <c r="R24" s="115">
        <f t="shared" si="86"/>
        <v>0</v>
      </c>
      <c r="S24" s="115">
        <f t="shared" si="86"/>
        <v>51.79999999999999</v>
      </c>
      <c r="T24" s="115">
        <f t="shared" si="86"/>
        <v>25.899999999999995</v>
      </c>
      <c r="U24" s="115">
        <f t="shared" si="87"/>
        <v>0</v>
      </c>
      <c r="V24" s="115">
        <f t="shared" si="87"/>
        <v>0</v>
      </c>
      <c r="W24" s="115">
        <f t="shared" si="87"/>
        <v>0</v>
      </c>
      <c r="X24" s="115">
        <f t="shared" si="87"/>
        <v>52.345263157894728</v>
      </c>
      <c r="Y24" s="115">
        <f t="shared" si="87"/>
        <v>16.205789473684209</v>
      </c>
      <c r="Z24" s="115">
        <f t="shared" si="87"/>
        <v>0</v>
      </c>
      <c r="AA24" s="115">
        <f t="shared" si="87"/>
        <v>0</v>
      </c>
      <c r="AB24" s="115">
        <f t="shared" si="87"/>
        <v>61.069473684210529</v>
      </c>
      <c r="AC24" s="115">
        <f t="shared" si="87"/>
        <v>32.411578947368419</v>
      </c>
      <c r="AD24" s="115">
        <f t="shared" si="87"/>
        <v>0</v>
      </c>
      <c r="AE24" s="115">
        <f t="shared" si="88"/>
        <v>0</v>
      </c>
      <c r="AF24" s="115">
        <f t="shared" si="88"/>
        <v>0</v>
      </c>
      <c r="AG24" s="115">
        <f t="shared" si="88"/>
        <v>97.97136363636362</v>
      </c>
      <c r="AH24" s="115">
        <f t="shared" si="88"/>
        <v>20.79190909090909</v>
      </c>
      <c r="AI24" s="115">
        <f t="shared" si="88"/>
        <v>0</v>
      </c>
      <c r="AJ24" s="115">
        <f t="shared" si="88"/>
        <v>0</v>
      </c>
      <c r="AK24" s="115">
        <f t="shared" si="88"/>
        <v>97.97136363636362</v>
      </c>
      <c r="AL24" s="115">
        <f t="shared" si="88"/>
        <v>34.653181818181821</v>
      </c>
      <c r="AM24" s="115">
        <f t="shared" si="88"/>
        <v>0</v>
      </c>
      <c r="AN24" s="115">
        <f t="shared" si="88"/>
        <v>0</v>
      </c>
      <c r="AO24" s="115">
        <f t="shared" si="88"/>
        <v>0</v>
      </c>
      <c r="AP24" s="115">
        <f t="shared" si="88"/>
        <v>152.47399999999999</v>
      </c>
      <c r="CC24" s="112">
        <v>19</v>
      </c>
      <c r="CD24" s="112">
        <f>INDEX(节奏总表!$AH$4:$AH$153,MATCH(专属武器强化!CC24,节奏总表!$AP$4:$AP$153,1))</f>
        <v>101</v>
      </c>
      <c r="CE24" s="112"/>
      <c r="CF24" s="112">
        <f t="shared" si="12"/>
        <v>5</v>
      </c>
      <c r="CG24" s="14">
        <f t="shared" si="13"/>
        <v>100</v>
      </c>
      <c r="CH24" s="14">
        <f t="shared" si="14"/>
        <v>150</v>
      </c>
      <c r="CI24" s="14">
        <f t="shared" si="15"/>
        <v>25</v>
      </c>
      <c r="CJ24" s="14">
        <f t="shared" si="16"/>
        <v>0</v>
      </c>
      <c r="CK24" s="14"/>
      <c r="CL24" s="14"/>
      <c r="CM24" s="14"/>
      <c r="CN24" s="14"/>
      <c r="CO24" s="14">
        <f>SUM(CG$6:CG24)</f>
        <v>2900</v>
      </c>
      <c r="CP24" s="14">
        <f>SUM(CH$6:CH24)</f>
        <v>1450</v>
      </c>
      <c r="CQ24" s="14">
        <f>SUM(CI$6:CI24)</f>
        <v>75</v>
      </c>
      <c r="CR24" s="14">
        <f>SUM(CJ$6:CJ24)</f>
        <v>0</v>
      </c>
      <c r="CU24" s="114">
        <v>12</v>
      </c>
      <c r="CV24" s="14">
        <f>INDEX(节奏总表!$BW$4:$BW$63,专属武器强化!CU24)</f>
        <v>86</v>
      </c>
      <c r="CW24" s="14">
        <f t="shared" si="17"/>
        <v>1800</v>
      </c>
      <c r="CX24" s="14">
        <f t="shared" si="52"/>
        <v>600</v>
      </c>
      <c r="CY24" s="14">
        <f t="shared" si="53"/>
        <v>0</v>
      </c>
      <c r="CZ24" s="14">
        <f t="shared" si="54"/>
        <v>0</v>
      </c>
      <c r="DA24" s="114">
        <v>0</v>
      </c>
      <c r="DB24" s="114">
        <v>0</v>
      </c>
      <c r="DC24" s="14">
        <f t="shared" si="82"/>
        <v>0</v>
      </c>
      <c r="DD24" s="14">
        <f t="shared" si="83"/>
        <v>0</v>
      </c>
      <c r="DE24" s="14">
        <f t="shared" si="84"/>
        <v>0</v>
      </c>
      <c r="DF24" s="14">
        <f t="shared" si="85"/>
        <v>0</v>
      </c>
      <c r="DG24" s="114"/>
      <c r="DH24" s="114"/>
      <c r="DI24" s="114"/>
      <c r="DJ24" s="114"/>
      <c r="DK24" s="14">
        <f>CW24-SUM(DC$7:DC24)+SUM(DG$7:DG24)</f>
        <v>344.35396226415105</v>
      </c>
      <c r="DL24" s="14">
        <f>CX24-SUM(DD$7:DD24)+SUM(DH$7:DH24)</f>
        <v>172.26000000000005</v>
      </c>
      <c r="DM24" s="14">
        <f>CY24-SUM(DE$7:DE24)+SUM(DI$7:DI24)</f>
        <v>0</v>
      </c>
      <c r="DN24" s="14">
        <f>CZ24-SUM(DF$7:DF24)+SUM(DJ$7:DJ24)</f>
        <v>0</v>
      </c>
      <c r="DQ24" s="127">
        <v>19</v>
      </c>
      <c r="DR24" s="14">
        <f t="shared" si="59"/>
        <v>3</v>
      </c>
      <c r="DS24" s="14">
        <f t="shared" si="60"/>
        <v>1</v>
      </c>
      <c r="DT24" s="14">
        <f t="shared" si="19"/>
        <v>17.266666666666666</v>
      </c>
      <c r="DU24" s="14">
        <f t="shared" si="19"/>
        <v>8.6333333333333329</v>
      </c>
      <c r="DV24" s="14">
        <f t="shared" si="19"/>
        <v>0</v>
      </c>
      <c r="DW24" s="14">
        <f t="shared" si="19"/>
        <v>0</v>
      </c>
      <c r="DX24" s="14">
        <f t="shared" si="61"/>
        <v>1</v>
      </c>
      <c r="DY24" s="14">
        <f t="shared" si="62"/>
        <v>2</v>
      </c>
      <c r="EC24" t="s">
        <v>1109</v>
      </c>
      <c r="ED24">
        <f t="shared" si="75"/>
        <v>4</v>
      </c>
      <c r="EE24" t="s">
        <v>1110</v>
      </c>
      <c r="EF24">
        <v>2</v>
      </c>
      <c r="EG24">
        <f t="shared" si="76"/>
        <v>4.3166666666666664</v>
      </c>
      <c r="EH24">
        <f t="shared" si="64"/>
        <v>0.23</v>
      </c>
      <c r="EI24">
        <f t="shared" si="65"/>
        <v>6</v>
      </c>
      <c r="EK24">
        <v>0</v>
      </c>
      <c r="EL24">
        <v>1</v>
      </c>
      <c r="EM24">
        <f t="shared" si="77"/>
        <v>2</v>
      </c>
      <c r="EN24" s="120">
        <f t="shared" si="78"/>
        <v>0.1158</v>
      </c>
      <c r="EO24">
        <v>1</v>
      </c>
      <c r="EP24">
        <f t="shared" si="79"/>
        <v>3</v>
      </c>
      <c r="EQ24" s="120">
        <f t="shared" si="80"/>
        <v>0.46329999999999999</v>
      </c>
      <c r="ER24">
        <v>1</v>
      </c>
      <c r="ES24">
        <f t="shared" si="81"/>
        <v>6</v>
      </c>
    </row>
    <row r="25" spans="1:149" ht="16.5" x14ac:dyDescent="0.2">
      <c r="A25" s="112">
        <v>4</v>
      </c>
      <c r="B25" s="112">
        <v>5</v>
      </c>
      <c r="C25" s="112">
        <v>5</v>
      </c>
      <c r="D25" s="112">
        <v>5</v>
      </c>
      <c r="E25" s="112">
        <v>5</v>
      </c>
      <c r="F25" s="112">
        <v>5</v>
      </c>
      <c r="G25" s="112">
        <v>5</v>
      </c>
      <c r="H25" s="112">
        <v>5</v>
      </c>
      <c r="I25" s="112">
        <v>5</v>
      </c>
      <c r="K25" s="115">
        <f t="shared" si="86"/>
        <v>20.850314465408804</v>
      </c>
      <c r="L25" s="115">
        <f t="shared" si="86"/>
        <v>0</v>
      </c>
      <c r="M25" s="115">
        <f t="shared" si="86"/>
        <v>0</v>
      </c>
      <c r="N25" s="115">
        <f t="shared" si="86"/>
        <v>0</v>
      </c>
      <c r="O25" s="115">
        <f t="shared" si="86"/>
        <v>51.79999999999999</v>
      </c>
      <c r="P25" s="115">
        <f t="shared" si="86"/>
        <v>17.266666666666666</v>
      </c>
      <c r="Q25" s="115">
        <f t="shared" si="86"/>
        <v>0</v>
      </c>
      <c r="R25" s="115">
        <f t="shared" si="86"/>
        <v>0</v>
      </c>
      <c r="S25" s="115">
        <f t="shared" si="86"/>
        <v>86.333333333333329</v>
      </c>
      <c r="T25" s="115">
        <f t="shared" si="86"/>
        <v>43.166666666666664</v>
      </c>
      <c r="U25" s="115">
        <f t="shared" si="87"/>
        <v>0</v>
      </c>
      <c r="V25" s="115">
        <f t="shared" si="87"/>
        <v>0</v>
      </c>
      <c r="W25" s="115">
        <f t="shared" si="87"/>
        <v>0</v>
      </c>
      <c r="X25" s="115">
        <f t="shared" si="87"/>
        <v>87.242105263157882</v>
      </c>
      <c r="Y25" s="115">
        <f t="shared" si="87"/>
        <v>27.009649122807016</v>
      </c>
      <c r="Z25" s="115">
        <f t="shared" si="87"/>
        <v>0</v>
      </c>
      <c r="AA25" s="115">
        <f t="shared" si="87"/>
        <v>0</v>
      </c>
      <c r="AB25" s="115">
        <f t="shared" si="87"/>
        <v>101.78245614035086</v>
      </c>
      <c r="AC25" s="115">
        <f t="shared" si="87"/>
        <v>54.019298245614031</v>
      </c>
      <c r="AD25" s="115">
        <f t="shared" si="87"/>
        <v>0</v>
      </c>
      <c r="AE25" s="115">
        <f t="shared" si="88"/>
        <v>0</v>
      </c>
      <c r="AF25" s="115">
        <f t="shared" si="88"/>
        <v>0</v>
      </c>
      <c r="AG25" s="115">
        <f t="shared" si="88"/>
        <v>163.285606060606</v>
      </c>
      <c r="AH25" s="115">
        <f t="shared" si="88"/>
        <v>34.653181818181814</v>
      </c>
      <c r="AI25" s="115">
        <f t="shared" si="88"/>
        <v>0</v>
      </c>
      <c r="AJ25" s="115">
        <f t="shared" si="88"/>
        <v>0</v>
      </c>
      <c r="AK25" s="115">
        <f t="shared" si="88"/>
        <v>163.285606060606</v>
      </c>
      <c r="AL25" s="115">
        <f t="shared" si="88"/>
        <v>57.755303030303025</v>
      </c>
      <c r="AM25" s="115">
        <f t="shared" si="88"/>
        <v>0</v>
      </c>
      <c r="AN25" s="115">
        <f t="shared" si="88"/>
        <v>0</v>
      </c>
      <c r="AO25" s="115">
        <f t="shared" si="88"/>
        <v>0</v>
      </c>
      <c r="AP25" s="115">
        <f t="shared" si="88"/>
        <v>254.12333333333331</v>
      </c>
      <c r="CC25" s="112">
        <v>20</v>
      </c>
      <c r="CD25" s="112">
        <f>INDEX(节奏总表!$AH$4:$AH$153,MATCH(专属武器强化!CC25,节奏总表!$AP$4:$AP$153,1))</f>
        <v>103</v>
      </c>
      <c r="CE25" s="112"/>
      <c r="CF25" s="112">
        <f t="shared" si="12"/>
        <v>5</v>
      </c>
      <c r="CG25" s="14">
        <f t="shared" si="13"/>
        <v>100</v>
      </c>
      <c r="CH25" s="14">
        <f t="shared" si="14"/>
        <v>150</v>
      </c>
      <c r="CI25" s="14">
        <f t="shared" si="15"/>
        <v>25</v>
      </c>
      <c r="CJ25" s="14">
        <f t="shared" si="16"/>
        <v>0</v>
      </c>
      <c r="CK25" s="14"/>
      <c r="CL25" s="14"/>
      <c r="CM25" s="14"/>
      <c r="CN25" s="14"/>
      <c r="CO25" s="14">
        <f>SUM(CG$6:CG25)</f>
        <v>3000</v>
      </c>
      <c r="CP25" s="14">
        <f>SUM(CH$6:CH25)</f>
        <v>1600</v>
      </c>
      <c r="CQ25" s="14">
        <f>SUM(CI$6:CI25)</f>
        <v>100</v>
      </c>
      <c r="CR25" s="14">
        <f>SUM(CJ$6:CJ25)</f>
        <v>0</v>
      </c>
      <c r="CU25" s="114">
        <v>13</v>
      </c>
      <c r="CV25" s="14">
        <f>INDEX(节奏总表!$BW$4:$BW$63,专属武器强化!CU25)</f>
        <v>88</v>
      </c>
      <c r="CW25" s="14">
        <f t="shared" si="17"/>
        <v>2000</v>
      </c>
      <c r="CX25" s="14">
        <f t="shared" si="52"/>
        <v>700</v>
      </c>
      <c r="CY25" s="14">
        <f t="shared" si="53"/>
        <v>0</v>
      </c>
      <c r="CZ25" s="14">
        <f t="shared" si="54"/>
        <v>0</v>
      </c>
      <c r="DA25" s="114">
        <v>3</v>
      </c>
      <c r="DB25" s="114">
        <v>5</v>
      </c>
      <c r="DC25" s="14">
        <f t="shared" si="82"/>
        <v>414.4</v>
      </c>
      <c r="DD25" s="14">
        <f t="shared" si="83"/>
        <v>207.2</v>
      </c>
      <c r="DE25" s="14">
        <f t="shared" si="84"/>
        <v>0</v>
      </c>
      <c r="DF25" s="14">
        <f t="shared" si="85"/>
        <v>0</v>
      </c>
      <c r="DG25" s="114"/>
      <c r="DH25" s="114"/>
      <c r="DI25" s="114"/>
      <c r="DJ25" s="114"/>
      <c r="DK25" s="14">
        <f>CW25-SUM(DC$7:DC25)+SUM(DG$7:DG25)</f>
        <v>129.95396226415096</v>
      </c>
      <c r="DL25" s="14">
        <f>CX25-SUM(DD$7:DD25)+SUM(DH$7:DH25)</f>
        <v>65.060000000000059</v>
      </c>
      <c r="DM25" s="14">
        <f>CY25-SUM(DE$7:DE25)+SUM(DI$7:DI25)</f>
        <v>0</v>
      </c>
      <c r="DN25" s="14">
        <f>CZ25-SUM(DF$7:DF25)+SUM(DJ$7:DJ25)</f>
        <v>0</v>
      </c>
      <c r="DQ25" s="127">
        <v>20</v>
      </c>
      <c r="DR25" s="14">
        <f t="shared" si="59"/>
        <v>3</v>
      </c>
      <c r="DS25" s="14">
        <f t="shared" si="60"/>
        <v>2</v>
      </c>
      <c r="DT25" s="14">
        <f t="shared" si="19"/>
        <v>34.533333333333331</v>
      </c>
      <c r="DU25" s="14">
        <f t="shared" si="19"/>
        <v>17.266666666666666</v>
      </c>
      <c r="DV25" s="14">
        <f t="shared" si="19"/>
        <v>0</v>
      </c>
      <c r="DW25" s="14">
        <f t="shared" si="19"/>
        <v>0</v>
      </c>
      <c r="DX25" s="14">
        <f t="shared" si="61"/>
        <v>1</v>
      </c>
      <c r="DY25" s="14">
        <f t="shared" si="62"/>
        <v>2</v>
      </c>
      <c r="EC25" t="s">
        <v>1109</v>
      </c>
      <c r="ED25">
        <f t="shared" si="75"/>
        <v>4</v>
      </c>
      <c r="EE25" t="s">
        <v>1110</v>
      </c>
      <c r="EF25">
        <v>2</v>
      </c>
      <c r="EG25">
        <f t="shared" si="76"/>
        <v>8.6333333333333329</v>
      </c>
      <c r="EH25">
        <f t="shared" si="64"/>
        <v>0.12</v>
      </c>
      <c r="EI25">
        <f t="shared" si="65"/>
        <v>13</v>
      </c>
      <c r="EK25">
        <v>0</v>
      </c>
      <c r="EL25">
        <v>1</v>
      </c>
      <c r="EM25">
        <f t="shared" si="77"/>
        <v>3</v>
      </c>
      <c r="EN25" s="120">
        <f t="shared" si="78"/>
        <v>5.79E-2</v>
      </c>
      <c r="EO25">
        <v>1</v>
      </c>
      <c r="EP25">
        <f t="shared" si="79"/>
        <v>6</v>
      </c>
      <c r="EQ25" s="120">
        <f t="shared" si="80"/>
        <v>0.23169999999999999</v>
      </c>
      <c r="ER25">
        <v>1</v>
      </c>
      <c r="ES25">
        <f t="shared" si="81"/>
        <v>13</v>
      </c>
    </row>
    <row r="26" spans="1:149" ht="16.5" x14ac:dyDescent="0.2">
      <c r="A26" s="112">
        <v>5</v>
      </c>
      <c r="B26" s="112">
        <v>8</v>
      </c>
      <c r="C26" s="112">
        <v>8</v>
      </c>
      <c r="D26" s="112">
        <v>8</v>
      </c>
      <c r="E26" s="112">
        <v>8</v>
      </c>
      <c r="F26" s="112">
        <v>8</v>
      </c>
      <c r="G26" s="112">
        <v>8</v>
      </c>
      <c r="H26" s="112">
        <v>8</v>
      </c>
      <c r="I26" s="112">
        <v>8</v>
      </c>
      <c r="K26" s="115">
        <f t="shared" si="86"/>
        <v>33.360503144654082</v>
      </c>
      <c r="L26" s="115">
        <f t="shared" si="86"/>
        <v>0</v>
      </c>
      <c r="M26" s="115">
        <f t="shared" si="86"/>
        <v>0</v>
      </c>
      <c r="N26" s="115">
        <f t="shared" si="86"/>
        <v>0</v>
      </c>
      <c r="O26" s="115">
        <f t="shared" si="86"/>
        <v>82.88</v>
      </c>
      <c r="P26" s="115">
        <f t="shared" si="86"/>
        <v>27.626666666666665</v>
      </c>
      <c r="Q26" s="115">
        <f t="shared" si="86"/>
        <v>0</v>
      </c>
      <c r="R26" s="115">
        <f t="shared" si="86"/>
        <v>0</v>
      </c>
      <c r="S26" s="115">
        <f t="shared" si="86"/>
        <v>138.13333333333333</v>
      </c>
      <c r="T26" s="115">
        <f t="shared" si="86"/>
        <v>69.066666666666663</v>
      </c>
      <c r="U26" s="115">
        <f t="shared" si="87"/>
        <v>0</v>
      </c>
      <c r="V26" s="115">
        <f t="shared" si="87"/>
        <v>0</v>
      </c>
      <c r="W26" s="115">
        <f t="shared" si="87"/>
        <v>0</v>
      </c>
      <c r="X26" s="115">
        <f t="shared" si="87"/>
        <v>139.58736842105262</v>
      </c>
      <c r="Y26" s="115">
        <f t="shared" si="87"/>
        <v>43.215438596491225</v>
      </c>
      <c r="Z26" s="115">
        <f t="shared" si="87"/>
        <v>0</v>
      </c>
      <c r="AA26" s="115">
        <f t="shared" si="87"/>
        <v>0</v>
      </c>
      <c r="AB26" s="115">
        <f t="shared" si="87"/>
        <v>162.85192982456138</v>
      </c>
      <c r="AC26" s="115">
        <f t="shared" si="87"/>
        <v>86.43087719298245</v>
      </c>
      <c r="AD26" s="115">
        <f t="shared" si="87"/>
        <v>0</v>
      </c>
      <c r="AE26" s="115">
        <f t="shared" si="88"/>
        <v>0</v>
      </c>
      <c r="AF26" s="115">
        <f t="shared" si="88"/>
        <v>0</v>
      </c>
      <c r="AG26" s="115">
        <f t="shared" si="88"/>
        <v>261.25696969696963</v>
      </c>
      <c r="AH26" s="115">
        <f t="shared" si="88"/>
        <v>55.445090909090908</v>
      </c>
      <c r="AI26" s="115">
        <f t="shared" si="88"/>
        <v>0</v>
      </c>
      <c r="AJ26" s="115">
        <f t="shared" si="88"/>
        <v>0</v>
      </c>
      <c r="AK26" s="115">
        <f t="shared" si="88"/>
        <v>261.25696969696963</v>
      </c>
      <c r="AL26" s="115">
        <f t="shared" si="88"/>
        <v>92.408484848484861</v>
      </c>
      <c r="AM26" s="115">
        <f t="shared" si="88"/>
        <v>0</v>
      </c>
      <c r="AN26" s="115">
        <f t="shared" si="88"/>
        <v>0</v>
      </c>
      <c r="AO26" s="115">
        <f t="shared" si="88"/>
        <v>0</v>
      </c>
      <c r="AP26" s="115">
        <f t="shared" si="88"/>
        <v>406.59733333333332</v>
      </c>
      <c r="CC26" s="112">
        <v>21</v>
      </c>
      <c r="CD26" s="112">
        <f>INDEX(节奏总表!$AH$4:$AH$153,MATCH(专属武器强化!CC26,节奏总表!$AP$4:$AP$153,1))</f>
        <v>104</v>
      </c>
      <c r="CE26" s="112"/>
      <c r="CF26" s="112">
        <f t="shared" si="12"/>
        <v>5</v>
      </c>
      <c r="CG26" s="14">
        <f t="shared" si="13"/>
        <v>100</v>
      </c>
      <c r="CH26" s="14">
        <f t="shared" si="14"/>
        <v>150</v>
      </c>
      <c r="CI26" s="14">
        <f t="shared" si="15"/>
        <v>25</v>
      </c>
      <c r="CJ26" s="14">
        <f t="shared" si="16"/>
        <v>0</v>
      </c>
      <c r="CK26" s="14"/>
      <c r="CL26" s="14"/>
      <c r="CM26" s="14"/>
      <c r="CN26" s="14"/>
      <c r="CO26" s="14">
        <f>SUM(CG$6:CG26)</f>
        <v>3100</v>
      </c>
      <c r="CP26" s="14">
        <f>SUM(CH$6:CH26)</f>
        <v>1750</v>
      </c>
      <c r="CQ26" s="14">
        <f>SUM(CI$6:CI26)</f>
        <v>125</v>
      </c>
      <c r="CR26" s="14">
        <f>SUM(CJ$6:CJ26)</f>
        <v>0</v>
      </c>
      <c r="CU26" s="114">
        <v>14</v>
      </c>
      <c r="CV26" s="14">
        <f>INDEX(节奏总表!$BW$4:$BW$63,专属武器强化!CU26)</f>
        <v>90</v>
      </c>
      <c r="CW26" s="14">
        <f t="shared" si="17"/>
        <v>2200</v>
      </c>
      <c r="CX26" s="14">
        <f t="shared" si="52"/>
        <v>800</v>
      </c>
      <c r="CY26" s="14">
        <f t="shared" si="53"/>
        <v>0</v>
      </c>
      <c r="CZ26" s="14">
        <f t="shared" si="54"/>
        <v>0</v>
      </c>
      <c r="DA26" s="114">
        <v>1</v>
      </c>
      <c r="DB26" s="114">
        <v>7</v>
      </c>
      <c r="DC26" s="14">
        <f t="shared" si="82"/>
        <v>262.71396226415095</v>
      </c>
      <c r="DD26" s="14">
        <f t="shared" si="83"/>
        <v>0</v>
      </c>
      <c r="DE26" s="14">
        <f t="shared" si="84"/>
        <v>0</v>
      </c>
      <c r="DF26" s="14">
        <f t="shared" si="85"/>
        <v>0</v>
      </c>
      <c r="DG26" s="114"/>
      <c r="DH26" s="114"/>
      <c r="DI26" s="114"/>
      <c r="DJ26" s="114"/>
      <c r="DK26" s="14">
        <f>CW26-SUM(DC$7:DC26)+SUM(DG$7:DG26)</f>
        <v>67.239999999999782</v>
      </c>
      <c r="DL26" s="14">
        <f>CX26-SUM(DD$7:DD26)+SUM(DH$7:DH26)</f>
        <v>165.06000000000006</v>
      </c>
      <c r="DM26" s="14">
        <f>CY26-SUM(DE$7:DE26)+SUM(DI$7:DI26)</f>
        <v>0</v>
      </c>
      <c r="DN26" s="14">
        <f>CZ26-SUM(DF$7:DF26)+SUM(DJ$7:DJ26)</f>
        <v>0</v>
      </c>
      <c r="DQ26" s="127">
        <v>21</v>
      </c>
      <c r="DR26" s="14">
        <f t="shared" si="59"/>
        <v>3</v>
      </c>
      <c r="DS26" s="14">
        <f t="shared" si="60"/>
        <v>3</v>
      </c>
      <c r="DT26" s="14">
        <f t="shared" ref="DT26:DW45" si="89">INDEX($K$22:$AP$30,$DS26,($DR26-1)*4+DT$3)</f>
        <v>51.79999999999999</v>
      </c>
      <c r="DU26" s="14">
        <f t="shared" si="89"/>
        <v>25.899999999999995</v>
      </c>
      <c r="DV26" s="14">
        <f t="shared" si="89"/>
        <v>0</v>
      </c>
      <c r="DW26" s="14">
        <f t="shared" si="89"/>
        <v>0</v>
      </c>
      <c r="DX26" s="14">
        <f t="shared" si="61"/>
        <v>1</v>
      </c>
      <c r="DY26" s="14">
        <f t="shared" si="62"/>
        <v>2</v>
      </c>
      <c r="EC26" t="s">
        <v>1109</v>
      </c>
      <c r="ED26">
        <f t="shared" si="75"/>
        <v>6</v>
      </c>
      <c r="EE26" t="s">
        <v>1110</v>
      </c>
      <c r="EF26">
        <v>3</v>
      </c>
      <c r="EG26">
        <f t="shared" si="76"/>
        <v>8.6333333333333311</v>
      </c>
      <c r="EH26">
        <f t="shared" si="64"/>
        <v>0.12</v>
      </c>
      <c r="EI26">
        <f t="shared" si="65"/>
        <v>13</v>
      </c>
      <c r="EK26">
        <v>0</v>
      </c>
      <c r="EL26">
        <v>1</v>
      </c>
      <c r="EM26">
        <f t="shared" si="77"/>
        <v>3</v>
      </c>
      <c r="EN26" s="120">
        <f t="shared" si="78"/>
        <v>5.79E-2</v>
      </c>
      <c r="EO26">
        <v>1</v>
      </c>
      <c r="EP26">
        <f t="shared" si="79"/>
        <v>6</v>
      </c>
      <c r="EQ26" s="120">
        <f t="shared" si="80"/>
        <v>0.23169999999999999</v>
      </c>
      <c r="ER26">
        <v>1</v>
      </c>
      <c r="ES26">
        <f t="shared" si="81"/>
        <v>13</v>
      </c>
    </row>
    <row r="27" spans="1:149" ht="16.5" x14ac:dyDescent="0.2">
      <c r="A27" s="112">
        <v>6</v>
      </c>
      <c r="B27" s="112">
        <v>13</v>
      </c>
      <c r="C27" s="112">
        <v>13</v>
      </c>
      <c r="D27" s="112">
        <v>13</v>
      </c>
      <c r="E27" s="112">
        <v>13</v>
      </c>
      <c r="F27" s="112">
        <v>13</v>
      </c>
      <c r="G27" s="112">
        <v>13</v>
      </c>
      <c r="H27" s="112">
        <v>13</v>
      </c>
      <c r="I27" s="112">
        <v>13</v>
      </c>
      <c r="K27" s="115">
        <f t="shared" si="86"/>
        <v>54.210817610062897</v>
      </c>
      <c r="L27" s="115">
        <f t="shared" si="86"/>
        <v>0</v>
      </c>
      <c r="M27" s="115">
        <f t="shared" si="86"/>
        <v>0</v>
      </c>
      <c r="N27" s="115">
        <f t="shared" si="86"/>
        <v>0</v>
      </c>
      <c r="O27" s="115">
        <f t="shared" si="86"/>
        <v>134.67999999999998</v>
      </c>
      <c r="P27" s="115">
        <f t="shared" si="86"/>
        <v>44.893333333333338</v>
      </c>
      <c r="Q27" s="115">
        <f t="shared" si="86"/>
        <v>0</v>
      </c>
      <c r="R27" s="115">
        <f t="shared" si="86"/>
        <v>0</v>
      </c>
      <c r="S27" s="115">
        <f t="shared" si="86"/>
        <v>224.46666666666667</v>
      </c>
      <c r="T27" s="115">
        <f t="shared" si="86"/>
        <v>112.23333333333333</v>
      </c>
      <c r="U27" s="115">
        <f t="shared" si="87"/>
        <v>0</v>
      </c>
      <c r="V27" s="115">
        <f t="shared" si="87"/>
        <v>0</v>
      </c>
      <c r="W27" s="115">
        <f t="shared" si="87"/>
        <v>0</v>
      </c>
      <c r="X27" s="115">
        <f t="shared" si="87"/>
        <v>226.82947368421051</v>
      </c>
      <c r="Y27" s="115">
        <f t="shared" si="87"/>
        <v>70.22508771929823</v>
      </c>
      <c r="Z27" s="115">
        <f t="shared" si="87"/>
        <v>0</v>
      </c>
      <c r="AA27" s="115">
        <f t="shared" si="87"/>
        <v>0</v>
      </c>
      <c r="AB27" s="115">
        <f t="shared" si="87"/>
        <v>264.63438596491227</v>
      </c>
      <c r="AC27" s="115">
        <f t="shared" si="87"/>
        <v>140.45017543859646</v>
      </c>
      <c r="AD27" s="115">
        <f t="shared" si="87"/>
        <v>0</v>
      </c>
      <c r="AE27" s="115">
        <f t="shared" si="88"/>
        <v>0</v>
      </c>
      <c r="AF27" s="115">
        <f t="shared" si="88"/>
        <v>0</v>
      </c>
      <c r="AG27" s="115">
        <f t="shared" si="88"/>
        <v>424.54257575757566</v>
      </c>
      <c r="AH27" s="115">
        <f t="shared" si="88"/>
        <v>90.098272727272729</v>
      </c>
      <c r="AI27" s="115">
        <f t="shared" si="88"/>
        <v>0</v>
      </c>
      <c r="AJ27" s="115">
        <f t="shared" si="88"/>
        <v>0</v>
      </c>
      <c r="AK27" s="115">
        <f t="shared" si="88"/>
        <v>424.54257575757566</v>
      </c>
      <c r="AL27" s="115">
        <f t="shared" si="88"/>
        <v>150.16378787878787</v>
      </c>
      <c r="AM27" s="115">
        <f t="shared" si="88"/>
        <v>0</v>
      </c>
      <c r="AN27" s="115">
        <f t="shared" si="88"/>
        <v>0</v>
      </c>
      <c r="AO27" s="115">
        <f t="shared" si="88"/>
        <v>0</v>
      </c>
      <c r="AP27" s="115">
        <f t="shared" si="88"/>
        <v>660.72066666666672</v>
      </c>
      <c r="CC27" s="112">
        <v>22</v>
      </c>
      <c r="CD27" s="112">
        <f>INDEX(节奏总表!$AH$4:$AH$153,MATCH(专属武器强化!CC27,节奏总表!$AP$4:$AP$153,1))</f>
        <v>107</v>
      </c>
      <c r="CE27" s="112">
        <v>5</v>
      </c>
      <c r="CF27" s="112">
        <f t="shared" si="12"/>
        <v>5</v>
      </c>
      <c r="CG27" s="14">
        <f t="shared" si="13"/>
        <v>100</v>
      </c>
      <c r="CH27" s="14">
        <f t="shared" si="14"/>
        <v>150</v>
      </c>
      <c r="CI27" s="14">
        <f t="shared" si="15"/>
        <v>25</v>
      </c>
      <c r="CJ27" s="14">
        <f t="shared" si="16"/>
        <v>0</v>
      </c>
      <c r="CK27" s="14"/>
      <c r="CL27" s="14"/>
      <c r="CM27" s="14"/>
      <c r="CN27" s="14"/>
      <c r="CO27" s="14">
        <f>SUM(CG$6:CG27)</f>
        <v>3200</v>
      </c>
      <c r="CP27" s="14">
        <f>SUM(CH$6:CH27)</f>
        <v>1900</v>
      </c>
      <c r="CQ27" s="14">
        <f>SUM(CI$6:CI27)</f>
        <v>150</v>
      </c>
      <c r="CR27" s="14">
        <f>SUM(CJ$6:CJ27)</f>
        <v>0</v>
      </c>
      <c r="CU27" s="114">
        <v>15</v>
      </c>
      <c r="CV27" s="14">
        <f>INDEX(节奏总表!$BW$4:$BW$63,专属武器强化!CU27)</f>
        <v>93</v>
      </c>
      <c r="CW27" s="14">
        <f t="shared" si="17"/>
        <v>2400</v>
      </c>
      <c r="CX27" s="14">
        <f t="shared" si="52"/>
        <v>900</v>
      </c>
      <c r="CY27" s="14">
        <f t="shared" si="53"/>
        <v>0</v>
      </c>
      <c r="CZ27" s="14">
        <f t="shared" si="54"/>
        <v>0</v>
      </c>
      <c r="DA27" s="114">
        <v>0</v>
      </c>
      <c r="DB27" s="114">
        <v>0</v>
      </c>
      <c r="DC27" s="14">
        <f t="shared" si="82"/>
        <v>0</v>
      </c>
      <c r="DD27" s="14">
        <f t="shared" si="83"/>
        <v>0</v>
      </c>
      <c r="DE27" s="14">
        <f t="shared" si="84"/>
        <v>0</v>
      </c>
      <c r="DF27" s="14">
        <f t="shared" si="85"/>
        <v>0</v>
      </c>
      <c r="DG27" s="114"/>
      <c r="DH27" s="114"/>
      <c r="DI27" s="114"/>
      <c r="DJ27" s="114"/>
      <c r="DK27" s="14">
        <f>CW27-SUM(DC$7:DC27)+SUM(DG$7:DG27)</f>
        <v>267.23999999999978</v>
      </c>
      <c r="DL27" s="14">
        <f>CX27-SUM(DD$7:DD27)+SUM(DH$7:DH27)</f>
        <v>265.06000000000006</v>
      </c>
      <c r="DM27" s="14">
        <f>CY27-SUM(DE$7:DE27)+SUM(DI$7:DI27)</f>
        <v>0</v>
      </c>
      <c r="DN27" s="14">
        <f>CZ27-SUM(DF$7:DF27)+SUM(DJ$7:DJ27)</f>
        <v>0</v>
      </c>
      <c r="DQ27" s="127">
        <v>22</v>
      </c>
      <c r="DR27" s="14">
        <f t="shared" si="59"/>
        <v>3</v>
      </c>
      <c r="DS27" s="14">
        <f t="shared" si="60"/>
        <v>4</v>
      </c>
      <c r="DT27" s="14">
        <f t="shared" si="89"/>
        <v>86.333333333333329</v>
      </c>
      <c r="DU27" s="14">
        <f t="shared" si="89"/>
        <v>43.166666666666664</v>
      </c>
      <c r="DV27" s="14">
        <f t="shared" si="89"/>
        <v>0</v>
      </c>
      <c r="DW27" s="14">
        <f t="shared" si="89"/>
        <v>0</v>
      </c>
      <c r="DX27" s="14">
        <f t="shared" si="61"/>
        <v>1</v>
      </c>
      <c r="DY27" s="14">
        <f t="shared" si="62"/>
        <v>2</v>
      </c>
      <c r="EC27" t="s">
        <v>1109</v>
      </c>
      <c r="ED27">
        <f t="shared" si="75"/>
        <v>6</v>
      </c>
      <c r="EE27" t="s">
        <v>1110</v>
      </c>
      <c r="EF27">
        <v>3</v>
      </c>
      <c r="EG27">
        <f t="shared" si="76"/>
        <v>14.388888888888888</v>
      </c>
      <c r="EH27">
        <f t="shared" si="64"/>
        <v>7.0000000000000007E-2</v>
      </c>
      <c r="EI27">
        <f t="shared" si="65"/>
        <v>22</v>
      </c>
      <c r="EK27">
        <v>0</v>
      </c>
      <c r="EL27">
        <v>1</v>
      </c>
      <c r="EM27">
        <f t="shared" si="77"/>
        <v>5</v>
      </c>
      <c r="EN27" s="120">
        <f t="shared" si="78"/>
        <v>3.4700000000000002E-2</v>
      </c>
      <c r="EO27">
        <v>1</v>
      </c>
      <c r="EP27">
        <f t="shared" si="79"/>
        <v>10</v>
      </c>
      <c r="EQ27" s="120">
        <f t="shared" si="80"/>
        <v>0.13900000000000001</v>
      </c>
      <c r="ER27">
        <v>1</v>
      </c>
      <c r="ES27">
        <f t="shared" si="81"/>
        <v>22</v>
      </c>
    </row>
    <row r="28" spans="1:149" ht="16.5" x14ac:dyDescent="0.2">
      <c r="A28" s="112">
        <v>7</v>
      </c>
      <c r="B28" s="112">
        <v>21</v>
      </c>
      <c r="C28" s="112">
        <v>21</v>
      </c>
      <c r="D28" s="112">
        <v>21</v>
      </c>
      <c r="E28" s="112">
        <v>21</v>
      </c>
      <c r="F28" s="112">
        <v>21</v>
      </c>
      <c r="G28" s="112">
        <v>21</v>
      </c>
      <c r="H28" s="112">
        <v>21</v>
      </c>
      <c r="I28" s="112">
        <v>21</v>
      </c>
      <c r="K28" s="115">
        <f t="shared" si="86"/>
        <v>87.571320754716979</v>
      </c>
      <c r="L28" s="115">
        <f t="shared" si="86"/>
        <v>0</v>
      </c>
      <c r="M28" s="115">
        <f t="shared" si="86"/>
        <v>0</v>
      </c>
      <c r="N28" s="115">
        <f t="shared" si="86"/>
        <v>0</v>
      </c>
      <c r="O28" s="115">
        <f t="shared" si="86"/>
        <v>217.55999999999997</v>
      </c>
      <c r="P28" s="115">
        <f t="shared" si="86"/>
        <v>72.52</v>
      </c>
      <c r="Q28" s="115">
        <f t="shared" si="86"/>
        <v>0</v>
      </c>
      <c r="R28" s="115">
        <f t="shared" si="86"/>
        <v>0</v>
      </c>
      <c r="S28" s="115">
        <f t="shared" si="86"/>
        <v>362.59999999999997</v>
      </c>
      <c r="T28" s="115">
        <f t="shared" si="86"/>
        <v>181.29999999999998</v>
      </c>
      <c r="U28" s="115">
        <f t="shared" si="87"/>
        <v>0</v>
      </c>
      <c r="V28" s="115">
        <f t="shared" si="87"/>
        <v>0</v>
      </c>
      <c r="W28" s="115">
        <f t="shared" si="87"/>
        <v>0</v>
      </c>
      <c r="X28" s="115">
        <f t="shared" si="87"/>
        <v>366.41684210526313</v>
      </c>
      <c r="Y28" s="115">
        <f t="shared" si="87"/>
        <v>113.44052631578946</v>
      </c>
      <c r="Z28" s="115">
        <f t="shared" si="87"/>
        <v>0</v>
      </c>
      <c r="AA28" s="115">
        <f t="shared" si="87"/>
        <v>0</v>
      </c>
      <c r="AB28" s="115">
        <f t="shared" si="87"/>
        <v>427.48631578947362</v>
      </c>
      <c r="AC28" s="115">
        <f t="shared" si="87"/>
        <v>226.88105263157891</v>
      </c>
      <c r="AD28" s="115">
        <f t="shared" si="87"/>
        <v>0</v>
      </c>
      <c r="AE28" s="115">
        <f t="shared" si="88"/>
        <v>0</v>
      </c>
      <c r="AF28" s="115">
        <f t="shared" si="88"/>
        <v>0</v>
      </c>
      <c r="AG28" s="115">
        <f t="shared" si="88"/>
        <v>685.7995454545453</v>
      </c>
      <c r="AH28" s="115">
        <f t="shared" si="88"/>
        <v>145.54336363636364</v>
      </c>
      <c r="AI28" s="115">
        <f t="shared" si="88"/>
        <v>0</v>
      </c>
      <c r="AJ28" s="115">
        <f t="shared" si="88"/>
        <v>0</v>
      </c>
      <c r="AK28" s="115">
        <f t="shared" si="88"/>
        <v>685.7995454545453</v>
      </c>
      <c r="AL28" s="115">
        <f t="shared" si="88"/>
        <v>242.57227272727275</v>
      </c>
      <c r="AM28" s="115">
        <f t="shared" si="88"/>
        <v>0</v>
      </c>
      <c r="AN28" s="115">
        <f t="shared" si="88"/>
        <v>0</v>
      </c>
      <c r="AO28" s="115">
        <f t="shared" si="88"/>
        <v>0</v>
      </c>
      <c r="AP28" s="115">
        <f t="shared" si="88"/>
        <v>1067.318</v>
      </c>
      <c r="CC28" s="112">
        <v>23</v>
      </c>
      <c r="CD28" s="112">
        <f>INDEX(节奏总表!$AH$4:$AH$153,MATCH(专属武器强化!CC28,节奏总表!$AP$4:$AP$153,1))</f>
        <v>108</v>
      </c>
      <c r="CE28" s="112"/>
      <c r="CF28" s="112">
        <f t="shared" si="12"/>
        <v>5</v>
      </c>
      <c r="CG28" s="14">
        <f t="shared" si="13"/>
        <v>100</v>
      </c>
      <c r="CH28" s="14">
        <f t="shared" si="14"/>
        <v>150</v>
      </c>
      <c r="CI28" s="14">
        <f t="shared" si="15"/>
        <v>25</v>
      </c>
      <c r="CJ28" s="14">
        <f t="shared" si="16"/>
        <v>0</v>
      </c>
      <c r="CK28" s="14"/>
      <c r="CL28" s="14"/>
      <c r="CM28" s="14"/>
      <c r="CN28" s="14"/>
      <c r="CO28" s="14">
        <f>SUM(CG$6:CG28)</f>
        <v>3300</v>
      </c>
      <c r="CP28" s="14">
        <f>SUM(CH$6:CH28)</f>
        <v>2050</v>
      </c>
      <c r="CQ28" s="14">
        <f>SUM(CI$6:CI28)</f>
        <v>175</v>
      </c>
      <c r="CR28" s="14">
        <f>SUM(CJ$6:CJ28)</f>
        <v>0</v>
      </c>
      <c r="CU28" s="114">
        <v>16</v>
      </c>
      <c r="CV28" s="14">
        <f>INDEX(节奏总表!$BW$4:$BW$63,专属武器强化!CU28)</f>
        <v>94</v>
      </c>
      <c r="CW28" s="14">
        <f t="shared" si="17"/>
        <v>2600</v>
      </c>
      <c r="CX28" s="14">
        <f t="shared" si="52"/>
        <v>1000</v>
      </c>
      <c r="CY28" s="14">
        <f t="shared" si="53"/>
        <v>0</v>
      </c>
      <c r="CZ28" s="14">
        <f t="shared" si="54"/>
        <v>0</v>
      </c>
      <c r="DA28" s="114">
        <v>2</v>
      </c>
      <c r="DB28" s="114">
        <v>6</v>
      </c>
      <c r="DC28" s="14">
        <f t="shared" si="82"/>
        <v>404.03999999999996</v>
      </c>
      <c r="DD28" s="14">
        <f t="shared" si="83"/>
        <v>134.68</v>
      </c>
      <c r="DE28" s="14">
        <f t="shared" si="84"/>
        <v>0</v>
      </c>
      <c r="DF28" s="14">
        <f t="shared" si="85"/>
        <v>0</v>
      </c>
      <c r="DG28" s="114"/>
      <c r="DH28" s="114"/>
      <c r="DI28" s="114"/>
      <c r="DJ28" s="114"/>
      <c r="DK28" s="14">
        <f>CW28-SUM(DC$7:DC28)+SUM(DG$7:DG28)</f>
        <v>63.199999999999818</v>
      </c>
      <c r="DL28" s="14">
        <f>CX28-SUM(DD$7:DD28)+SUM(DH$7:DH28)</f>
        <v>230.38000000000011</v>
      </c>
      <c r="DM28" s="14">
        <f>CY28-SUM(DE$7:DE28)+SUM(DI$7:DI28)</f>
        <v>0</v>
      </c>
      <c r="DN28" s="14">
        <f>CZ28-SUM(DF$7:DF28)+SUM(DJ$7:DJ28)</f>
        <v>0</v>
      </c>
      <c r="DQ28" s="127">
        <v>23</v>
      </c>
      <c r="DR28" s="14">
        <f t="shared" si="59"/>
        <v>3</v>
      </c>
      <c r="DS28" s="14">
        <f t="shared" si="60"/>
        <v>5</v>
      </c>
      <c r="DT28" s="14">
        <f t="shared" si="89"/>
        <v>138.13333333333333</v>
      </c>
      <c r="DU28" s="14">
        <f t="shared" si="89"/>
        <v>69.066666666666663</v>
      </c>
      <c r="DV28" s="14">
        <f t="shared" si="89"/>
        <v>0</v>
      </c>
      <c r="DW28" s="14">
        <f t="shared" si="89"/>
        <v>0</v>
      </c>
      <c r="DX28" s="14">
        <f t="shared" si="61"/>
        <v>1</v>
      </c>
      <c r="DY28" s="14">
        <f t="shared" si="62"/>
        <v>2</v>
      </c>
      <c r="EC28" t="s">
        <v>1109</v>
      </c>
      <c r="ED28">
        <f t="shared" si="75"/>
        <v>8</v>
      </c>
      <c r="EE28" t="s">
        <v>1110</v>
      </c>
      <c r="EF28">
        <v>4</v>
      </c>
      <c r="EG28">
        <f t="shared" si="76"/>
        <v>17.266666666666666</v>
      </c>
      <c r="EH28">
        <f t="shared" si="64"/>
        <v>0.06</v>
      </c>
      <c r="EI28">
        <f t="shared" si="65"/>
        <v>26</v>
      </c>
      <c r="EK28">
        <v>0</v>
      </c>
      <c r="EL28">
        <v>1</v>
      </c>
      <c r="EM28">
        <f t="shared" si="77"/>
        <v>6</v>
      </c>
      <c r="EN28" s="120">
        <f t="shared" si="78"/>
        <v>2.9000000000000001E-2</v>
      </c>
      <c r="EO28">
        <v>1</v>
      </c>
      <c r="EP28">
        <f t="shared" si="79"/>
        <v>12</v>
      </c>
      <c r="EQ28" s="120">
        <f t="shared" si="80"/>
        <v>0.1158</v>
      </c>
      <c r="ER28">
        <v>1</v>
      </c>
      <c r="ES28">
        <f t="shared" si="81"/>
        <v>26</v>
      </c>
    </row>
    <row r="29" spans="1:149" ht="16.5" x14ac:dyDescent="0.2">
      <c r="A29" s="112">
        <v>8</v>
      </c>
      <c r="B29" s="112">
        <v>34</v>
      </c>
      <c r="C29" s="112">
        <v>34</v>
      </c>
      <c r="D29" s="112">
        <v>34</v>
      </c>
      <c r="E29" s="112">
        <v>34</v>
      </c>
      <c r="F29" s="112">
        <v>34</v>
      </c>
      <c r="G29" s="112">
        <v>34</v>
      </c>
      <c r="H29" s="112">
        <v>34</v>
      </c>
      <c r="I29" s="112">
        <v>34</v>
      </c>
      <c r="K29" s="115">
        <f t="shared" si="86"/>
        <v>141.78213836477988</v>
      </c>
      <c r="L29" s="115">
        <f t="shared" si="86"/>
        <v>0</v>
      </c>
      <c r="M29" s="115">
        <f t="shared" si="86"/>
        <v>0</v>
      </c>
      <c r="N29" s="115">
        <f t="shared" si="86"/>
        <v>0</v>
      </c>
      <c r="O29" s="115">
        <f t="shared" si="86"/>
        <v>352.24</v>
      </c>
      <c r="P29" s="115">
        <f t="shared" si="86"/>
        <v>117.41333333333334</v>
      </c>
      <c r="Q29" s="115">
        <f t="shared" si="86"/>
        <v>0</v>
      </c>
      <c r="R29" s="115">
        <f t="shared" si="86"/>
        <v>0</v>
      </c>
      <c r="S29" s="115">
        <f t="shared" si="86"/>
        <v>587.06666666666661</v>
      </c>
      <c r="T29" s="115">
        <f t="shared" si="86"/>
        <v>293.5333333333333</v>
      </c>
      <c r="U29" s="115">
        <f t="shared" si="87"/>
        <v>0</v>
      </c>
      <c r="V29" s="115">
        <f t="shared" si="87"/>
        <v>0</v>
      </c>
      <c r="W29" s="115">
        <f t="shared" si="87"/>
        <v>0</v>
      </c>
      <c r="X29" s="115">
        <f t="shared" si="87"/>
        <v>593.24631578947367</v>
      </c>
      <c r="Y29" s="115">
        <f t="shared" si="87"/>
        <v>183.66561403508771</v>
      </c>
      <c r="Z29" s="115">
        <f t="shared" si="87"/>
        <v>0</v>
      </c>
      <c r="AA29" s="115">
        <f t="shared" si="87"/>
        <v>0</v>
      </c>
      <c r="AB29" s="115">
        <f t="shared" si="87"/>
        <v>692.120701754386</v>
      </c>
      <c r="AC29" s="115">
        <f t="shared" si="87"/>
        <v>367.33122807017543</v>
      </c>
      <c r="AD29" s="115">
        <f t="shared" si="87"/>
        <v>0</v>
      </c>
      <c r="AE29" s="115">
        <f t="shared" si="88"/>
        <v>0</v>
      </c>
      <c r="AF29" s="115">
        <f t="shared" si="88"/>
        <v>0</v>
      </c>
      <c r="AG29" s="115">
        <f t="shared" si="88"/>
        <v>1110.3421212121209</v>
      </c>
      <c r="AH29" s="115">
        <f t="shared" si="88"/>
        <v>235.64163636363631</v>
      </c>
      <c r="AI29" s="115">
        <f t="shared" si="88"/>
        <v>0</v>
      </c>
      <c r="AJ29" s="115">
        <f t="shared" si="88"/>
        <v>0</v>
      </c>
      <c r="AK29" s="115">
        <f t="shared" si="88"/>
        <v>1110.3421212121209</v>
      </c>
      <c r="AL29" s="115">
        <f t="shared" si="88"/>
        <v>392.73606060606062</v>
      </c>
      <c r="AM29" s="115">
        <f t="shared" si="88"/>
        <v>0</v>
      </c>
      <c r="AN29" s="115">
        <f t="shared" si="88"/>
        <v>0</v>
      </c>
      <c r="AO29" s="115">
        <f t="shared" si="88"/>
        <v>0</v>
      </c>
      <c r="AP29" s="115">
        <f t="shared" si="88"/>
        <v>1728.0386666666664</v>
      </c>
      <c r="CC29" s="112">
        <v>24</v>
      </c>
      <c r="CD29" s="112">
        <f>INDEX(节奏总表!$AH$4:$AH$153,MATCH(专属武器强化!CC29,节奏总表!$AP$4:$AP$153,1))</f>
        <v>110</v>
      </c>
      <c r="CE29" s="112"/>
      <c r="CF29" s="112">
        <f t="shared" si="12"/>
        <v>6</v>
      </c>
      <c r="CG29" s="14">
        <f t="shared" si="13"/>
        <v>0</v>
      </c>
      <c r="CH29" s="14">
        <f t="shared" si="14"/>
        <v>120</v>
      </c>
      <c r="CI29" s="14">
        <f t="shared" si="15"/>
        <v>60</v>
      </c>
      <c r="CJ29" s="14">
        <f t="shared" si="16"/>
        <v>12</v>
      </c>
      <c r="CK29" s="14"/>
      <c r="CL29" s="14"/>
      <c r="CM29" s="14"/>
      <c r="CN29" s="14"/>
      <c r="CO29" s="14">
        <f>SUM(CG$6:CG29)</f>
        <v>3300</v>
      </c>
      <c r="CP29" s="14">
        <f>SUM(CH$6:CH29)</f>
        <v>2170</v>
      </c>
      <c r="CQ29" s="14">
        <f>SUM(CI$6:CI29)</f>
        <v>235</v>
      </c>
      <c r="CR29" s="14">
        <f>SUM(CJ$6:CJ29)</f>
        <v>12</v>
      </c>
      <c r="CU29" s="114">
        <v>17</v>
      </c>
      <c r="CV29" s="14">
        <f>INDEX(节奏总表!$BW$4:$BW$63,专属武器强化!CU29)</f>
        <v>97</v>
      </c>
      <c r="CW29" s="14">
        <f t="shared" si="17"/>
        <v>2700</v>
      </c>
      <c r="CX29" s="14">
        <f t="shared" si="52"/>
        <v>1150</v>
      </c>
      <c r="CY29" s="14">
        <f t="shared" si="53"/>
        <v>25</v>
      </c>
      <c r="CZ29" s="14">
        <f t="shared" si="54"/>
        <v>0</v>
      </c>
      <c r="DA29" s="114">
        <v>4</v>
      </c>
      <c r="DB29" s="114">
        <v>1</v>
      </c>
      <c r="DC29" s="14">
        <f t="shared" si="82"/>
        <v>0</v>
      </c>
      <c r="DD29" s="14">
        <f t="shared" si="83"/>
        <v>52.345263157894735</v>
      </c>
      <c r="DE29" s="14">
        <f t="shared" si="84"/>
        <v>16.205789473684209</v>
      </c>
      <c r="DF29" s="14">
        <f t="shared" si="85"/>
        <v>0</v>
      </c>
      <c r="DG29" s="114"/>
      <c r="DH29" s="114"/>
      <c r="DI29" s="114"/>
      <c r="DJ29" s="114"/>
      <c r="DK29" s="14">
        <f>CW29-SUM(DC$7:DC29)+SUM(DG$7:DG29)</f>
        <v>163.19999999999982</v>
      </c>
      <c r="DL29" s="14">
        <f>CX29-SUM(DD$7:DD29)+SUM(DH$7:DH29)</f>
        <v>328.03473684210542</v>
      </c>
      <c r="DM29" s="14">
        <f>CY29-SUM(DE$7:DE29)+SUM(DI$7:DI29)</f>
        <v>8.7942105263157906</v>
      </c>
      <c r="DN29" s="14">
        <f>CZ29-SUM(DF$7:DF29)+SUM(DJ$7:DJ29)</f>
        <v>0</v>
      </c>
      <c r="DQ29" s="127">
        <v>24</v>
      </c>
      <c r="DR29" s="14">
        <f t="shared" si="59"/>
        <v>3</v>
      </c>
      <c r="DS29" s="14">
        <f t="shared" si="60"/>
        <v>6</v>
      </c>
      <c r="DT29" s="14">
        <f t="shared" si="89"/>
        <v>224.46666666666667</v>
      </c>
      <c r="DU29" s="14">
        <f t="shared" si="89"/>
        <v>112.23333333333333</v>
      </c>
      <c r="DV29" s="14">
        <f t="shared" si="89"/>
        <v>0</v>
      </c>
      <c r="DW29" s="14">
        <f t="shared" si="89"/>
        <v>0</v>
      </c>
      <c r="DX29" s="14">
        <f t="shared" si="61"/>
        <v>1</v>
      </c>
      <c r="DY29" s="14">
        <f t="shared" si="62"/>
        <v>2</v>
      </c>
      <c r="EC29" t="s">
        <v>1109</v>
      </c>
      <c r="ED29">
        <f t="shared" si="75"/>
        <v>10</v>
      </c>
      <c r="EE29" t="s">
        <v>1110</v>
      </c>
      <c r="EF29">
        <v>5</v>
      </c>
      <c r="EG29">
        <f t="shared" si="76"/>
        <v>22.446666666666665</v>
      </c>
      <c r="EH29">
        <f t="shared" si="64"/>
        <v>0.04</v>
      </c>
      <c r="EI29">
        <f t="shared" si="65"/>
        <v>34</v>
      </c>
      <c r="EK29">
        <v>0</v>
      </c>
      <c r="EL29">
        <v>1</v>
      </c>
      <c r="EM29">
        <f t="shared" si="77"/>
        <v>8</v>
      </c>
      <c r="EN29" s="120">
        <f t="shared" si="78"/>
        <v>2.23E-2</v>
      </c>
      <c r="EO29">
        <v>1</v>
      </c>
      <c r="EP29">
        <f t="shared" si="79"/>
        <v>16</v>
      </c>
      <c r="EQ29" s="120">
        <f t="shared" si="80"/>
        <v>8.9099999999999999E-2</v>
      </c>
      <c r="ER29">
        <v>1</v>
      </c>
      <c r="ES29">
        <f t="shared" si="81"/>
        <v>34</v>
      </c>
    </row>
    <row r="30" spans="1:149" ht="16.5" x14ac:dyDescent="0.2">
      <c r="A30" s="112">
        <v>9</v>
      </c>
      <c r="B30" s="112">
        <v>55</v>
      </c>
      <c r="C30" s="112">
        <v>55</v>
      </c>
      <c r="D30" s="112">
        <v>55</v>
      </c>
      <c r="E30" s="112">
        <v>55</v>
      </c>
      <c r="F30" s="112">
        <v>55</v>
      </c>
      <c r="G30" s="112">
        <v>55</v>
      </c>
      <c r="H30" s="112">
        <v>55</v>
      </c>
      <c r="I30" s="112">
        <v>55</v>
      </c>
      <c r="K30" s="115">
        <f t="shared" si="86"/>
        <v>229.35345911949685</v>
      </c>
      <c r="L30" s="115">
        <f t="shared" si="86"/>
        <v>0</v>
      </c>
      <c r="M30" s="115">
        <f t="shared" si="86"/>
        <v>0</v>
      </c>
      <c r="N30" s="115">
        <f t="shared" si="86"/>
        <v>0</v>
      </c>
      <c r="O30" s="115">
        <f t="shared" si="86"/>
        <v>569.79999999999995</v>
      </c>
      <c r="P30" s="115">
        <f t="shared" si="86"/>
        <v>189.93333333333331</v>
      </c>
      <c r="Q30" s="115">
        <f t="shared" si="86"/>
        <v>0</v>
      </c>
      <c r="R30" s="115">
        <f t="shared" si="86"/>
        <v>0</v>
      </c>
      <c r="S30" s="115">
        <f t="shared" si="86"/>
        <v>949.66666666666663</v>
      </c>
      <c r="T30" s="115">
        <f t="shared" si="86"/>
        <v>474.83333333333331</v>
      </c>
      <c r="U30" s="115">
        <f t="shared" si="87"/>
        <v>0</v>
      </c>
      <c r="V30" s="115">
        <f t="shared" si="87"/>
        <v>0</v>
      </c>
      <c r="W30" s="115">
        <f t="shared" si="87"/>
        <v>0</v>
      </c>
      <c r="X30" s="115">
        <f t="shared" si="87"/>
        <v>959.66315789473674</v>
      </c>
      <c r="Y30" s="115">
        <f t="shared" si="87"/>
        <v>297.10614035087718</v>
      </c>
      <c r="Z30" s="115">
        <f t="shared" si="87"/>
        <v>0</v>
      </c>
      <c r="AA30" s="115">
        <f t="shared" si="87"/>
        <v>0</v>
      </c>
      <c r="AB30" s="115">
        <f t="shared" si="87"/>
        <v>1119.6070175438597</v>
      </c>
      <c r="AC30" s="115">
        <f t="shared" si="87"/>
        <v>594.21228070175437</v>
      </c>
      <c r="AD30" s="115">
        <f t="shared" si="87"/>
        <v>0</v>
      </c>
      <c r="AE30" s="115">
        <f t="shared" si="88"/>
        <v>0</v>
      </c>
      <c r="AF30" s="115">
        <f t="shared" si="88"/>
        <v>0</v>
      </c>
      <c r="AG30" s="115">
        <f t="shared" si="88"/>
        <v>1796.1416666666662</v>
      </c>
      <c r="AH30" s="115">
        <f t="shared" si="88"/>
        <v>381.185</v>
      </c>
      <c r="AI30" s="115">
        <f t="shared" si="88"/>
        <v>0</v>
      </c>
      <c r="AJ30" s="115">
        <f t="shared" si="88"/>
        <v>0</v>
      </c>
      <c r="AK30" s="115">
        <f t="shared" si="88"/>
        <v>1796.1416666666662</v>
      </c>
      <c r="AL30" s="115">
        <f t="shared" si="88"/>
        <v>635.30833333333328</v>
      </c>
      <c r="AM30" s="115">
        <f t="shared" si="88"/>
        <v>0</v>
      </c>
      <c r="AN30" s="115">
        <f t="shared" si="88"/>
        <v>0</v>
      </c>
      <c r="AO30" s="115">
        <f t="shared" si="88"/>
        <v>0</v>
      </c>
      <c r="AP30" s="115">
        <f t="shared" si="88"/>
        <v>2795.3566666666666</v>
      </c>
      <c r="CC30" s="112">
        <v>25</v>
      </c>
      <c r="CD30" s="112">
        <f>INDEX(节奏总表!$AH$4:$AH$153,MATCH(专属武器强化!CC30,节奏总表!$AP$4:$AP$153,1))</f>
        <v>112</v>
      </c>
      <c r="CE30" s="112"/>
      <c r="CF30" s="112">
        <f t="shared" si="12"/>
        <v>6</v>
      </c>
      <c r="CG30" s="14">
        <f t="shared" si="13"/>
        <v>0</v>
      </c>
      <c r="CH30" s="14">
        <f t="shared" si="14"/>
        <v>120</v>
      </c>
      <c r="CI30" s="14">
        <f t="shared" si="15"/>
        <v>60</v>
      </c>
      <c r="CJ30" s="14">
        <f t="shared" si="16"/>
        <v>12</v>
      </c>
      <c r="CK30" s="14"/>
      <c r="CL30" s="14"/>
      <c r="CM30" s="14"/>
      <c r="CN30" s="14"/>
      <c r="CO30" s="14">
        <f>SUM(CG$6:CG30)</f>
        <v>3300</v>
      </c>
      <c r="CP30" s="14">
        <f>SUM(CH$6:CH30)</f>
        <v>2290</v>
      </c>
      <c r="CQ30" s="14">
        <f>SUM(CI$6:CI30)</f>
        <v>295</v>
      </c>
      <c r="CR30" s="14">
        <f>SUM(CJ$6:CJ30)</f>
        <v>24</v>
      </c>
      <c r="CU30" s="114">
        <v>17</v>
      </c>
      <c r="CV30" s="14">
        <f>INDEX(节奏总表!$BW$4:$BW$63,专属武器强化!CU30)</f>
        <v>97</v>
      </c>
      <c r="CW30" s="14">
        <f t="shared" si="17"/>
        <v>2700</v>
      </c>
      <c r="CX30" s="14">
        <f t="shared" si="52"/>
        <v>1150</v>
      </c>
      <c r="CY30" s="14">
        <f t="shared" si="53"/>
        <v>25</v>
      </c>
      <c r="CZ30" s="14">
        <f t="shared" si="54"/>
        <v>0</v>
      </c>
      <c r="DA30" s="114">
        <v>4</v>
      </c>
      <c r="DB30" s="114">
        <v>2</v>
      </c>
      <c r="DC30" s="14">
        <f t="shared" si="82"/>
        <v>0</v>
      </c>
      <c r="DD30" s="14">
        <f t="shared" si="83"/>
        <v>104.69052631578947</v>
      </c>
      <c r="DE30" s="14">
        <f t="shared" si="84"/>
        <v>32.411578947368419</v>
      </c>
      <c r="DF30" s="14">
        <f t="shared" si="85"/>
        <v>0</v>
      </c>
      <c r="DG30" s="114"/>
      <c r="DH30" s="114"/>
      <c r="DI30" s="114">
        <v>25</v>
      </c>
      <c r="DJ30" s="114"/>
      <c r="DK30" s="14">
        <f>CW30-SUM(DC$7:DC30)+SUM(DG$7:DG30)</f>
        <v>163.19999999999982</v>
      </c>
      <c r="DL30" s="14">
        <f>CX30-SUM(DD$7:DD30)+SUM(DH$7:DH30)</f>
        <v>223.34421052631592</v>
      </c>
      <c r="DM30" s="14">
        <f>CY30-SUM(DE$7:DE30)+SUM(DI$7:DI30)</f>
        <v>1.3826315789473682</v>
      </c>
      <c r="DN30" s="14">
        <f>CZ30-SUM(DF$7:DF30)+SUM(DJ$7:DJ30)</f>
        <v>0</v>
      </c>
      <c r="DQ30" s="127">
        <v>25</v>
      </c>
      <c r="DR30" s="14">
        <f t="shared" si="59"/>
        <v>3</v>
      </c>
      <c r="DS30" s="14">
        <f t="shared" si="60"/>
        <v>7</v>
      </c>
      <c r="DT30" s="14">
        <f t="shared" si="89"/>
        <v>362.59999999999997</v>
      </c>
      <c r="DU30" s="14">
        <f t="shared" si="89"/>
        <v>181.29999999999998</v>
      </c>
      <c r="DV30" s="14">
        <f t="shared" si="89"/>
        <v>0</v>
      </c>
      <c r="DW30" s="14">
        <f t="shared" si="89"/>
        <v>0</v>
      </c>
      <c r="DX30" s="14">
        <f t="shared" si="61"/>
        <v>1</v>
      </c>
      <c r="DY30" s="14">
        <f t="shared" si="62"/>
        <v>2</v>
      </c>
      <c r="EC30" t="s">
        <v>1109</v>
      </c>
      <c r="ED30">
        <f t="shared" si="75"/>
        <v>12</v>
      </c>
      <c r="EE30" t="s">
        <v>1110</v>
      </c>
      <c r="EF30">
        <v>6</v>
      </c>
      <c r="EG30">
        <f t="shared" si="76"/>
        <v>30.216666666666665</v>
      </c>
      <c r="EH30">
        <f t="shared" si="64"/>
        <v>0.03</v>
      </c>
      <c r="EI30">
        <f t="shared" si="65"/>
        <v>45</v>
      </c>
      <c r="EK30">
        <v>0</v>
      </c>
      <c r="EL30">
        <v>1</v>
      </c>
      <c r="EM30">
        <f t="shared" si="77"/>
        <v>11</v>
      </c>
      <c r="EN30" s="120">
        <f t="shared" si="78"/>
        <v>1.6500000000000001E-2</v>
      </c>
      <c r="EO30">
        <v>1</v>
      </c>
      <c r="EP30">
        <f t="shared" si="79"/>
        <v>21</v>
      </c>
      <c r="EQ30" s="120">
        <f t="shared" si="80"/>
        <v>6.6199999999999995E-2</v>
      </c>
      <c r="ER30">
        <v>1</v>
      </c>
      <c r="ES30">
        <f t="shared" si="81"/>
        <v>45</v>
      </c>
    </row>
    <row r="31" spans="1:149" ht="16.5" x14ac:dyDescent="0.2">
      <c r="CC31" s="112">
        <v>26</v>
      </c>
      <c r="CD31" s="112">
        <f>INDEX(节奏总表!$AH$4:$AH$153,MATCH(专属武器强化!CC31,节奏总表!$AP$4:$AP$153,1))</f>
        <v>114</v>
      </c>
      <c r="CE31" s="112"/>
      <c r="CF31" s="112">
        <f t="shared" si="12"/>
        <v>6</v>
      </c>
      <c r="CG31" s="14">
        <f t="shared" si="13"/>
        <v>0</v>
      </c>
      <c r="CH31" s="14">
        <f t="shared" si="14"/>
        <v>120</v>
      </c>
      <c r="CI31" s="14">
        <f t="shared" si="15"/>
        <v>60</v>
      </c>
      <c r="CJ31" s="14">
        <f t="shared" si="16"/>
        <v>12</v>
      </c>
      <c r="CK31" s="14"/>
      <c r="CL31" s="14"/>
      <c r="CM31" s="14"/>
      <c r="CN31" s="14"/>
      <c r="CO31" s="14">
        <f>SUM(CG$6:CG31)</f>
        <v>3300</v>
      </c>
      <c r="CP31" s="14">
        <f>SUM(CH$6:CH31)</f>
        <v>2410</v>
      </c>
      <c r="CQ31" s="14">
        <f>SUM(CI$6:CI31)</f>
        <v>355</v>
      </c>
      <c r="CR31" s="14">
        <f>SUM(CJ$6:CJ31)</f>
        <v>36</v>
      </c>
      <c r="CU31" s="114">
        <v>18</v>
      </c>
      <c r="CV31" s="14">
        <f>INDEX(节奏总表!$BW$4:$BW$63,专属武器强化!CU31)</f>
        <v>99</v>
      </c>
      <c r="CW31" s="14">
        <f t="shared" si="17"/>
        <v>2800</v>
      </c>
      <c r="CX31" s="14">
        <f t="shared" si="52"/>
        <v>1300</v>
      </c>
      <c r="CY31" s="14">
        <f t="shared" si="53"/>
        <v>50</v>
      </c>
      <c r="CZ31" s="14">
        <f t="shared" si="54"/>
        <v>0</v>
      </c>
      <c r="DA31" s="116">
        <v>4</v>
      </c>
      <c r="DB31" s="116">
        <v>3</v>
      </c>
      <c r="DC31" s="14">
        <f t="shared" si="82"/>
        <v>0</v>
      </c>
      <c r="DD31" s="14">
        <f t="shared" si="83"/>
        <v>157.03578947368419</v>
      </c>
      <c r="DE31" s="14">
        <f t="shared" si="84"/>
        <v>48.617368421052632</v>
      </c>
      <c r="DF31" s="14">
        <f t="shared" si="85"/>
        <v>0</v>
      </c>
      <c r="DG31" s="114"/>
      <c r="DH31" s="114"/>
      <c r="DI31" s="114">
        <v>23</v>
      </c>
      <c r="DJ31" s="114"/>
      <c r="DK31" s="14">
        <f>CW31-SUM(DC$7:DC31)+SUM(DG$7:DG31)</f>
        <v>263.19999999999982</v>
      </c>
      <c r="DL31" s="14">
        <f>CX31-SUM(DD$7:DD31)+SUM(DH$7:DH31)</f>
        <v>216.30842105263173</v>
      </c>
      <c r="DM31" s="14">
        <f>CY31-SUM(DE$7:DE31)+SUM(DI$7:DI31)</f>
        <v>0.76526315789473642</v>
      </c>
      <c r="DN31" s="14">
        <f>CZ31-SUM(DF$7:DF31)+SUM(DJ$7:DJ31)</f>
        <v>0</v>
      </c>
      <c r="DQ31" s="127">
        <v>26</v>
      </c>
      <c r="DR31" s="14">
        <f t="shared" si="59"/>
        <v>3</v>
      </c>
      <c r="DS31" s="14">
        <f t="shared" si="60"/>
        <v>8</v>
      </c>
      <c r="DT31" s="14">
        <f t="shared" si="89"/>
        <v>587.06666666666661</v>
      </c>
      <c r="DU31" s="14">
        <f t="shared" si="89"/>
        <v>293.5333333333333</v>
      </c>
      <c r="DV31" s="14">
        <f t="shared" si="89"/>
        <v>0</v>
      </c>
      <c r="DW31" s="14">
        <f t="shared" si="89"/>
        <v>0</v>
      </c>
      <c r="DX31" s="14">
        <f t="shared" si="61"/>
        <v>1</v>
      </c>
      <c r="DY31" s="14">
        <f t="shared" si="62"/>
        <v>2</v>
      </c>
      <c r="EC31" t="s">
        <v>1109</v>
      </c>
      <c r="ED31">
        <f t="shared" si="75"/>
        <v>16</v>
      </c>
      <c r="EE31" t="s">
        <v>1110</v>
      </c>
      <c r="EF31">
        <v>8</v>
      </c>
      <c r="EG31">
        <f t="shared" si="76"/>
        <v>36.691666666666663</v>
      </c>
      <c r="EH31">
        <f t="shared" si="64"/>
        <v>0.03</v>
      </c>
      <c r="EI31">
        <f t="shared" si="65"/>
        <v>55</v>
      </c>
      <c r="EK31">
        <v>0</v>
      </c>
      <c r="EL31">
        <v>1</v>
      </c>
      <c r="EM31">
        <f t="shared" si="77"/>
        <v>13</v>
      </c>
      <c r="EN31" s="120">
        <f t="shared" si="78"/>
        <v>1.3599999999999999E-2</v>
      </c>
      <c r="EO31">
        <v>1</v>
      </c>
      <c r="EP31">
        <f t="shared" si="79"/>
        <v>26</v>
      </c>
      <c r="EQ31" s="120">
        <f t="shared" si="80"/>
        <v>5.45E-2</v>
      </c>
      <c r="ER31">
        <v>1</v>
      </c>
      <c r="ES31">
        <f t="shared" si="81"/>
        <v>55</v>
      </c>
    </row>
    <row r="32" spans="1:149" ht="16.5" x14ac:dyDescent="0.2">
      <c r="CC32" s="112">
        <v>27</v>
      </c>
      <c r="CD32" s="112">
        <f>INDEX(节奏总表!$AH$4:$AH$153,MATCH(专属武器强化!CC32,节奏总表!$AP$4:$AP$153,1))</f>
        <v>115</v>
      </c>
      <c r="CE32" s="112"/>
      <c r="CF32" s="112">
        <f t="shared" si="12"/>
        <v>6</v>
      </c>
      <c r="CG32" s="14">
        <f t="shared" si="13"/>
        <v>0</v>
      </c>
      <c r="CH32" s="14">
        <f t="shared" si="14"/>
        <v>120</v>
      </c>
      <c r="CI32" s="14">
        <f t="shared" si="15"/>
        <v>60</v>
      </c>
      <c r="CJ32" s="14">
        <f t="shared" si="16"/>
        <v>12</v>
      </c>
      <c r="CK32" s="14"/>
      <c r="CL32" s="14"/>
      <c r="CM32" s="14"/>
      <c r="CN32" s="14"/>
      <c r="CO32" s="14">
        <f>SUM(CG$6:CG32)</f>
        <v>3300</v>
      </c>
      <c r="CP32" s="14">
        <f>SUM(CH$6:CH32)</f>
        <v>2530</v>
      </c>
      <c r="CQ32" s="14">
        <f>SUM(CI$6:CI32)</f>
        <v>415</v>
      </c>
      <c r="CR32" s="14">
        <f>SUM(CJ$6:CJ32)</f>
        <v>48</v>
      </c>
      <c r="CU32" s="114">
        <v>19</v>
      </c>
      <c r="CV32" s="14">
        <f>INDEX(节奏总表!$BW$4:$BW$63,专属武器强化!CU32)</f>
        <v>101</v>
      </c>
      <c r="CW32" s="14">
        <f t="shared" si="17"/>
        <v>2900</v>
      </c>
      <c r="CX32" s="14">
        <f t="shared" si="52"/>
        <v>1450</v>
      </c>
      <c r="CY32" s="14">
        <f t="shared" si="53"/>
        <v>75</v>
      </c>
      <c r="CZ32" s="14">
        <f t="shared" si="54"/>
        <v>0</v>
      </c>
      <c r="DA32" s="114">
        <v>0</v>
      </c>
      <c r="DB32" s="114">
        <v>0</v>
      </c>
      <c r="DC32" s="14">
        <f t="shared" si="82"/>
        <v>0</v>
      </c>
      <c r="DD32" s="14">
        <f t="shared" si="83"/>
        <v>0</v>
      </c>
      <c r="DE32" s="14">
        <f t="shared" si="84"/>
        <v>0</v>
      </c>
      <c r="DF32" s="14">
        <f t="shared" si="85"/>
        <v>0</v>
      </c>
      <c r="DG32" s="114"/>
      <c r="DH32" s="114"/>
      <c r="DI32" s="114"/>
      <c r="DJ32" s="114"/>
      <c r="DK32" s="14">
        <f>CW32-SUM(DC$7:DC32)+SUM(DG$7:DG32)</f>
        <v>363.19999999999982</v>
      </c>
      <c r="DL32" s="14">
        <f>CX32-SUM(DD$7:DD32)+SUM(DH$7:DH32)</f>
        <v>366.30842105263173</v>
      </c>
      <c r="DM32" s="14">
        <f>CY32-SUM(DE$7:DE32)+SUM(DI$7:DI32)</f>
        <v>25.765263157894736</v>
      </c>
      <c r="DN32" s="14">
        <f>CZ32-SUM(DF$7:DF32)+SUM(DJ$7:DJ32)</f>
        <v>0</v>
      </c>
      <c r="DQ32" s="127">
        <v>27</v>
      </c>
      <c r="DR32" s="14">
        <f t="shared" si="59"/>
        <v>3</v>
      </c>
      <c r="DS32" s="14">
        <f t="shared" si="60"/>
        <v>9</v>
      </c>
      <c r="DT32" s="14">
        <f t="shared" si="89"/>
        <v>949.66666666666663</v>
      </c>
      <c r="DU32" s="14">
        <f t="shared" si="89"/>
        <v>474.83333333333331</v>
      </c>
      <c r="DV32" s="14">
        <f t="shared" si="89"/>
        <v>0</v>
      </c>
      <c r="DW32" s="14">
        <f t="shared" si="89"/>
        <v>0</v>
      </c>
      <c r="DX32" s="14">
        <f t="shared" si="61"/>
        <v>1</v>
      </c>
      <c r="DY32" s="14">
        <f t="shared" si="62"/>
        <v>2</v>
      </c>
      <c r="EC32" t="s">
        <v>1109</v>
      </c>
      <c r="ED32">
        <f t="shared" si="75"/>
        <v>20</v>
      </c>
      <c r="EE32" t="s">
        <v>1110</v>
      </c>
      <c r="EF32">
        <v>10</v>
      </c>
      <c r="EG32">
        <f t="shared" si="76"/>
        <v>47.483333333333334</v>
      </c>
      <c r="EH32">
        <f t="shared" si="64"/>
        <v>0.02</v>
      </c>
      <c r="EI32">
        <f t="shared" si="65"/>
        <v>71</v>
      </c>
      <c r="EK32">
        <v>0</v>
      </c>
      <c r="EL32">
        <v>1</v>
      </c>
      <c r="EM32">
        <f t="shared" si="77"/>
        <v>17</v>
      </c>
      <c r="EN32" s="120">
        <f t="shared" si="78"/>
        <v>1.0500000000000001E-2</v>
      </c>
      <c r="EO32">
        <v>1</v>
      </c>
      <c r="EP32">
        <f t="shared" si="79"/>
        <v>33</v>
      </c>
      <c r="EQ32" s="120">
        <f t="shared" si="80"/>
        <v>4.2099999999999999E-2</v>
      </c>
      <c r="ER32">
        <v>1</v>
      </c>
      <c r="ES32">
        <f t="shared" si="81"/>
        <v>71</v>
      </c>
    </row>
    <row r="33" spans="81:149" ht="16.5" x14ac:dyDescent="0.2">
      <c r="CC33" s="112">
        <v>28</v>
      </c>
      <c r="CD33" s="112">
        <f>INDEX(节奏总表!$AH$4:$AH$153,MATCH(专属武器强化!CC33,节奏总表!$AP$4:$AP$153,1))</f>
        <v>117</v>
      </c>
      <c r="CE33" s="112">
        <v>6</v>
      </c>
      <c r="CF33" s="112">
        <f t="shared" si="12"/>
        <v>6</v>
      </c>
      <c r="CG33" s="14">
        <f t="shared" si="13"/>
        <v>0</v>
      </c>
      <c r="CH33" s="14">
        <f t="shared" si="14"/>
        <v>120</v>
      </c>
      <c r="CI33" s="14">
        <f t="shared" si="15"/>
        <v>60</v>
      </c>
      <c r="CJ33" s="14">
        <f t="shared" si="16"/>
        <v>12</v>
      </c>
      <c r="CK33" s="14"/>
      <c r="CL33" s="14"/>
      <c r="CM33" s="14"/>
      <c r="CN33" s="14"/>
      <c r="CO33" s="14">
        <f>SUM(CG$6:CG33)</f>
        <v>3300</v>
      </c>
      <c r="CP33" s="14">
        <f>SUM(CH$6:CH33)</f>
        <v>2650</v>
      </c>
      <c r="CQ33" s="14">
        <f>SUM(CI$6:CI33)</f>
        <v>475</v>
      </c>
      <c r="CR33" s="14">
        <f>SUM(CJ$6:CJ33)</f>
        <v>60</v>
      </c>
      <c r="CU33" s="114">
        <v>20</v>
      </c>
      <c r="CV33" s="14">
        <f>INDEX(节奏总表!$BW$4:$BW$63,专属武器强化!CU33)</f>
        <v>103</v>
      </c>
      <c r="CW33" s="14">
        <f t="shared" si="17"/>
        <v>3000</v>
      </c>
      <c r="CX33" s="14">
        <f t="shared" si="52"/>
        <v>1600</v>
      </c>
      <c r="CY33" s="14">
        <f t="shared" si="53"/>
        <v>100</v>
      </c>
      <c r="CZ33" s="14">
        <f t="shared" si="54"/>
        <v>0</v>
      </c>
      <c r="DA33" s="114">
        <v>0</v>
      </c>
      <c r="DB33" s="114">
        <v>0</v>
      </c>
      <c r="DC33" s="14">
        <f t="shared" si="82"/>
        <v>0</v>
      </c>
      <c r="DD33" s="14">
        <f t="shared" si="83"/>
        <v>0</v>
      </c>
      <c r="DE33" s="14">
        <f t="shared" si="84"/>
        <v>0</v>
      </c>
      <c r="DF33" s="14">
        <f t="shared" si="85"/>
        <v>0</v>
      </c>
      <c r="DG33" s="114"/>
      <c r="DH33" s="114"/>
      <c r="DI33" s="114"/>
      <c r="DJ33" s="114"/>
      <c r="DK33" s="14">
        <f>CW33-SUM(DC$7:DC33)+SUM(DG$7:DG33)</f>
        <v>463.19999999999982</v>
      </c>
      <c r="DL33" s="14">
        <f>CX33-SUM(DD$7:DD33)+SUM(DH$7:DH33)</f>
        <v>516.30842105263173</v>
      </c>
      <c r="DM33" s="14">
        <f>CY33-SUM(DE$7:DE33)+SUM(DI$7:DI33)</f>
        <v>50.765263157894736</v>
      </c>
      <c r="DN33" s="14">
        <f>CZ33-SUM(DF$7:DF33)+SUM(DJ$7:DJ33)</f>
        <v>0</v>
      </c>
      <c r="DQ33" s="127">
        <v>28</v>
      </c>
      <c r="DR33" s="14">
        <f t="shared" si="59"/>
        <v>4</v>
      </c>
      <c r="DS33" s="14">
        <f t="shared" si="60"/>
        <v>1</v>
      </c>
      <c r="DT33" s="14">
        <f t="shared" si="89"/>
        <v>0</v>
      </c>
      <c r="DU33" s="14">
        <f t="shared" si="89"/>
        <v>17.448421052631577</v>
      </c>
      <c r="DV33" s="14">
        <f t="shared" si="89"/>
        <v>5.4019298245614031</v>
      </c>
      <c r="DW33" s="14">
        <f t="shared" si="89"/>
        <v>0</v>
      </c>
      <c r="DX33" s="14">
        <f t="shared" si="61"/>
        <v>2</v>
      </c>
      <c r="DY33" s="14">
        <f t="shared" si="62"/>
        <v>3</v>
      </c>
      <c r="EC33" t="s">
        <v>1110</v>
      </c>
      <c r="ED33">
        <f>ROUND(EF33*DU33/DV33,0)</f>
        <v>3</v>
      </c>
      <c r="EE33" t="s">
        <v>1111</v>
      </c>
      <c r="EF33">
        <v>1</v>
      </c>
      <c r="EG33">
        <f>DV33/EF33</f>
        <v>5.4019298245614031</v>
      </c>
      <c r="EH33">
        <f t="shared" si="64"/>
        <v>0.19</v>
      </c>
      <c r="EI33">
        <f t="shared" si="65"/>
        <v>8</v>
      </c>
      <c r="EK33">
        <v>0</v>
      </c>
      <c r="EL33">
        <v>1</v>
      </c>
      <c r="EM33">
        <f t="shared" si="77"/>
        <v>2</v>
      </c>
      <c r="EN33" s="120">
        <f t="shared" si="78"/>
        <v>9.2600000000000002E-2</v>
      </c>
      <c r="EO33">
        <v>1</v>
      </c>
      <c r="EP33">
        <f t="shared" si="79"/>
        <v>4</v>
      </c>
      <c r="EQ33" s="120">
        <f t="shared" si="80"/>
        <v>0.37019999999999997</v>
      </c>
      <c r="ER33">
        <v>1</v>
      </c>
      <c r="ES33">
        <f t="shared" si="81"/>
        <v>8</v>
      </c>
    </row>
    <row r="34" spans="81:149" ht="16.5" x14ac:dyDescent="0.2">
      <c r="CC34" s="112">
        <v>29</v>
      </c>
      <c r="CD34" s="112">
        <f>INDEX(节奏总表!$AH$4:$AH$153,MATCH(专属武器强化!CC34,节奏总表!$AP$4:$AP$153,1))</f>
        <v>119</v>
      </c>
      <c r="CE34" s="112"/>
      <c r="CF34" s="112">
        <f t="shared" si="12"/>
        <v>6</v>
      </c>
      <c r="CG34" s="14">
        <f t="shared" si="13"/>
        <v>0</v>
      </c>
      <c r="CH34" s="14">
        <f t="shared" si="14"/>
        <v>120</v>
      </c>
      <c r="CI34" s="14">
        <f t="shared" si="15"/>
        <v>60</v>
      </c>
      <c r="CJ34" s="14">
        <f t="shared" si="16"/>
        <v>12</v>
      </c>
      <c r="CK34" s="14"/>
      <c r="CL34" s="14"/>
      <c r="CM34" s="14"/>
      <c r="CN34" s="14"/>
      <c r="CO34" s="14">
        <f>SUM(CG$6:CG34)</f>
        <v>3300</v>
      </c>
      <c r="CP34" s="14">
        <f>SUM(CH$6:CH34)</f>
        <v>2770</v>
      </c>
      <c r="CQ34" s="14">
        <f>SUM(CI$6:CI34)</f>
        <v>535</v>
      </c>
      <c r="CR34" s="14">
        <f>SUM(CJ$6:CJ34)</f>
        <v>72</v>
      </c>
      <c r="CU34" s="114">
        <v>21</v>
      </c>
      <c r="CV34" s="14">
        <f>INDEX(节奏总表!$BW$4:$BW$63,专属武器强化!CU34)</f>
        <v>104</v>
      </c>
      <c r="CW34" s="14">
        <f t="shared" si="17"/>
        <v>3100</v>
      </c>
      <c r="CX34" s="14">
        <f t="shared" si="52"/>
        <v>1750</v>
      </c>
      <c r="CY34" s="14">
        <f t="shared" si="53"/>
        <v>125</v>
      </c>
      <c r="CZ34" s="14">
        <f t="shared" si="54"/>
        <v>0</v>
      </c>
      <c r="DA34" s="114">
        <v>4</v>
      </c>
      <c r="DB34" s="114">
        <v>4</v>
      </c>
      <c r="DC34" s="14">
        <f t="shared" si="82"/>
        <v>0</v>
      </c>
      <c r="DD34" s="14">
        <f t="shared" si="83"/>
        <v>261.72631578947363</v>
      </c>
      <c r="DE34" s="14">
        <f t="shared" si="84"/>
        <v>81.028947368421044</v>
      </c>
      <c r="DF34" s="14">
        <f t="shared" si="85"/>
        <v>0</v>
      </c>
      <c r="DG34" s="114"/>
      <c r="DH34" s="114"/>
      <c r="DI34" s="114">
        <v>10</v>
      </c>
      <c r="DJ34" s="114"/>
      <c r="DK34" s="14">
        <f>CW34-SUM(DC$7:DC34)+SUM(DG$7:DG34)</f>
        <v>563.19999999999982</v>
      </c>
      <c r="DL34" s="14">
        <f>CX34-SUM(DD$7:DD34)+SUM(DH$7:DH34)</f>
        <v>404.58210526315816</v>
      </c>
      <c r="DM34" s="14">
        <f>CY34-SUM(DE$7:DE34)+SUM(DI$7:DI34)</f>
        <v>4.7363157894736787</v>
      </c>
      <c r="DN34" s="14">
        <f>CZ34-SUM(DF$7:DF34)+SUM(DJ$7:DJ34)</f>
        <v>0</v>
      </c>
      <c r="DQ34" s="127">
        <v>29</v>
      </c>
      <c r="DR34" s="14">
        <f t="shared" si="59"/>
        <v>4</v>
      </c>
      <c r="DS34" s="14">
        <f t="shared" si="60"/>
        <v>2</v>
      </c>
      <c r="DT34" s="14">
        <f t="shared" si="89"/>
        <v>0</v>
      </c>
      <c r="DU34" s="14">
        <f t="shared" si="89"/>
        <v>34.896842105263154</v>
      </c>
      <c r="DV34" s="14">
        <f t="shared" si="89"/>
        <v>10.803859649122806</v>
      </c>
      <c r="DW34" s="14">
        <f t="shared" si="89"/>
        <v>0</v>
      </c>
      <c r="DX34" s="14">
        <f t="shared" si="61"/>
        <v>2</v>
      </c>
      <c r="DY34" s="14">
        <f t="shared" si="62"/>
        <v>3</v>
      </c>
      <c r="EC34" t="s">
        <v>1110</v>
      </c>
      <c r="ED34">
        <f>ROUND(EF34*DU34/DV34,0)</f>
        <v>3</v>
      </c>
      <c r="EE34" t="s">
        <v>1111</v>
      </c>
      <c r="EF34">
        <v>1</v>
      </c>
      <c r="EG34">
        <f>DV34/EF34</f>
        <v>10.803859649122806</v>
      </c>
      <c r="EH34">
        <f t="shared" si="64"/>
        <v>0.09</v>
      </c>
      <c r="EI34">
        <f t="shared" si="65"/>
        <v>16</v>
      </c>
      <c r="EK34">
        <v>0</v>
      </c>
      <c r="EL34">
        <v>1</v>
      </c>
      <c r="EM34">
        <f t="shared" si="77"/>
        <v>4</v>
      </c>
      <c r="EN34" s="120">
        <f t="shared" si="78"/>
        <v>4.6300000000000001E-2</v>
      </c>
      <c r="EO34">
        <v>1</v>
      </c>
      <c r="EP34">
        <f t="shared" si="79"/>
        <v>8</v>
      </c>
      <c r="EQ34" s="120">
        <f t="shared" si="80"/>
        <v>0.18509999999999999</v>
      </c>
      <c r="ER34">
        <v>1</v>
      </c>
      <c r="ES34">
        <f t="shared" si="81"/>
        <v>16</v>
      </c>
    </row>
    <row r="35" spans="81:149" ht="16.5" x14ac:dyDescent="0.2">
      <c r="CC35" s="112">
        <v>30</v>
      </c>
      <c r="CD35" s="112">
        <f>INDEX(节奏总表!$AH$4:$AH$153,MATCH(专属武器强化!CC35,节奏总表!$AP$4:$AP$153,1))</f>
        <v>120</v>
      </c>
      <c r="CE35" s="112"/>
      <c r="CF35" s="112">
        <f t="shared" si="12"/>
        <v>7</v>
      </c>
      <c r="CG35" s="14">
        <f t="shared" si="13"/>
        <v>0</v>
      </c>
      <c r="CH35" s="14">
        <f t="shared" si="14"/>
        <v>70</v>
      </c>
      <c r="CI35" s="14">
        <f t="shared" si="15"/>
        <v>105</v>
      </c>
      <c r="CJ35" s="14">
        <f t="shared" si="16"/>
        <v>14</v>
      </c>
      <c r="CK35" s="14"/>
      <c r="CL35" s="14"/>
      <c r="CM35" s="14"/>
      <c r="CN35" s="14"/>
      <c r="CO35" s="14">
        <f>SUM(CG$6:CG35)</f>
        <v>3300</v>
      </c>
      <c r="CP35" s="14">
        <f>SUM(CH$6:CH35)</f>
        <v>2840</v>
      </c>
      <c r="CQ35" s="14">
        <f>SUM(CI$6:CI35)</f>
        <v>640</v>
      </c>
      <c r="CR35" s="14">
        <f>SUM(CJ$6:CJ35)</f>
        <v>86</v>
      </c>
      <c r="CU35" s="114">
        <v>22</v>
      </c>
      <c r="CV35" s="14">
        <f>INDEX(节奏总表!$BW$4:$BW$63,专属武器强化!CU35)</f>
        <v>107</v>
      </c>
      <c r="CW35" s="14">
        <f t="shared" si="17"/>
        <v>3200</v>
      </c>
      <c r="CX35" s="14">
        <f t="shared" si="52"/>
        <v>1900</v>
      </c>
      <c r="CY35" s="14">
        <f t="shared" si="53"/>
        <v>150</v>
      </c>
      <c r="CZ35" s="14">
        <f t="shared" si="54"/>
        <v>0</v>
      </c>
      <c r="DA35" s="114">
        <v>2</v>
      </c>
      <c r="DB35" s="114">
        <v>7</v>
      </c>
      <c r="DC35" s="14">
        <f t="shared" si="82"/>
        <v>652.67999999999995</v>
      </c>
      <c r="DD35" s="14">
        <f t="shared" si="83"/>
        <v>217.56</v>
      </c>
      <c r="DE35" s="14">
        <f t="shared" si="84"/>
        <v>0</v>
      </c>
      <c r="DF35" s="14">
        <f t="shared" si="85"/>
        <v>0</v>
      </c>
      <c r="DG35" s="114"/>
      <c r="DH35" s="114"/>
      <c r="DI35" s="114"/>
      <c r="DJ35" s="114"/>
      <c r="DK35" s="14">
        <f>CW35-SUM(DC$7:DC35)+SUM(DG$7:DG35)</f>
        <v>10.519999999999982</v>
      </c>
      <c r="DL35" s="14">
        <f>CX35-SUM(DD$7:DD35)+SUM(DH$7:DH35)</f>
        <v>337.02210526315821</v>
      </c>
      <c r="DM35" s="14">
        <f>CY35-SUM(DE$7:DE35)+SUM(DI$7:DI35)</f>
        <v>29.736315789473679</v>
      </c>
      <c r="DN35" s="14">
        <f>CZ35-SUM(DF$7:DF35)+SUM(DJ$7:DJ35)</f>
        <v>0</v>
      </c>
      <c r="DQ35" s="127">
        <v>30</v>
      </c>
      <c r="DR35" s="14">
        <f t="shared" si="59"/>
        <v>4</v>
      </c>
      <c r="DS35" s="14">
        <f t="shared" si="60"/>
        <v>3</v>
      </c>
      <c r="DT35" s="14">
        <f t="shared" si="89"/>
        <v>0</v>
      </c>
      <c r="DU35" s="14">
        <f t="shared" si="89"/>
        <v>52.345263157894728</v>
      </c>
      <c r="DV35" s="14">
        <f t="shared" si="89"/>
        <v>16.205789473684209</v>
      </c>
      <c r="DW35" s="14">
        <f t="shared" si="89"/>
        <v>0</v>
      </c>
      <c r="DX35" s="14">
        <f t="shared" si="61"/>
        <v>2</v>
      </c>
      <c r="DY35" s="14">
        <f t="shared" si="62"/>
        <v>3</v>
      </c>
      <c r="EC35" t="s">
        <v>1110</v>
      </c>
      <c r="ED35">
        <f t="shared" ref="ED35:ED50" si="90">ROUND(EF35*DU35/DV35,0)</f>
        <v>3</v>
      </c>
      <c r="EE35" t="s">
        <v>1111</v>
      </c>
      <c r="EF35">
        <v>1</v>
      </c>
      <c r="EG35">
        <f t="shared" ref="EG35:EG41" si="91">DV35/EF35</f>
        <v>16.205789473684209</v>
      </c>
      <c r="EH35">
        <f t="shared" si="64"/>
        <v>0.06</v>
      </c>
      <c r="EI35">
        <f t="shared" si="65"/>
        <v>24</v>
      </c>
      <c r="EK35">
        <v>0</v>
      </c>
      <c r="EL35">
        <v>1</v>
      </c>
      <c r="EM35">
        <f t="shared" si="77"/>
        <v>6</v>
      </c>
      <c r="EN35" s="120">
        <f t="shared" si="78"/>
        <v>3.09E-2</v>
      </c>
      <c r="EO35">
        <v>1</v>
      </c>
      <c r="EP35">
        <f t="shared" si="79"/>
        <v>11</v>
      </c>
      <c r="EQ35" s="120">
        <f t="shared" si="80"/>
        <v>0.1234</v>
      </c>
      <c r="ER35">
        <v>1</v>
      </c>
      <c r="ES35">
        <f t="shared" si="81"/>
        <v>24</v>
      </c>
    </row>
    <row r="36" spans="81:149" ht="16.5" x14ac:dyDescent="0.2">
      <c r="CC36" s="112">
        <v>31</v>
      </c>
      <c r="CD36" s="112">
        <f>INDEX(节奏总表!$AH$4:$AH$153,MATCH(专属武器强化!CC36,节奏总表!$AP$4:$AP$153,1))</f>
        <v>122</v>
      </c>
      <c r="CE36" s="112"/>
      <c r="CF36" s="112">
        <f t="shared" si="12"/>
        <v>7</v>
      </c>
      <c r="CG36" s="14">
        <f t="shared" si="13"/>
        <v>0</v>
      </c>
      <c r="CH36" s="14">
        <f t="shared" si="14"/>
        <v>70</v>
      </c>
      <c r="CI36" s="14">
        <f t="shared" si="15"/>
        <v>105</v>
      </c>
      <c r="CJ36" s="14">
        <f t="shared" si="16"/>
        <v>14</v>
      </c>
      <c r="CK36" s="14"/>
      <c r="CL36" s="14"/>
      <c r="CM36" s="14"/>
      <c r="CN36" s="14"/>
      <c r="CO36" s="14">
        <f>SUM(CG$6:CG36)</f>
        <v>3300</v>
      </c>
      <c r="CP36" s="14">
        <f>SUM(CH$6:CH36)</f>
        <v>2910</v>
      </c>
      <c r="CQ36" s="14">
        <f>SUM(CI$6:CI36)</f>
        <v>745</v>
      </c>
      <c r="CR36" s="14">
        <f>SUM(CJ$6:CJ36)</f>
        <v>100</v>
      </c>
      <c r="CU36" s="114">
        <v>22</v>
      </c>
      <c r="CV36" s="14">
        <f>INDEX(节奏总表!$BW$4:$BW$63,专属武器强化!CU36)</f>
        <v>107</v>
      </c>
      <c r="CW36" s="14">
        <f t="shared" si="17"/>
        <v>3200</v>
      </c>
      <c r="CX36" s="14">
        <f t="shared" si="52"/>
        <v>1900</v>
      </c>
      <c r="CY36" s="14">
        <f t="shared" si="53"/>
        <v>150</v>
      </c>
      <c r="CZ36" s="14">
        <f t="shared" si="54"/>
        <v>0</v>
      </c>
      <c r="DA36" s="114">
        <v>5</v>
      </c>
      <c r="DB36" s="114">
        <v>1</v>
      </c>
      <c r="DC36" s="14">
        <f t="shared" si="82"/>
        <v>0</v>
      </c>
      <c r="DD36" s="14">
        <f t="shared" si="83"/>
        <v>61.069473684210521</v>
      </c>
      <c r="DE36" s="14">
        <f t="shared" si="84"/>
        <v>32.411578947368419</v>
      </c>
      <c r="DF36" s="14">
        <f t="shared" si="85"/>
        <v>0</v>
      </c>
      <c r="DG36" s="114"/>
      <c r="DH36" s="114"/>
      <c r="DI36" s="114">
        <v>6</v>
      </c>
      <c r="DJ36" s="114"/>
      <c r="DK36" s="14">
        <f>CW36-SUM(DC$7:DC36)+SUM(DG$7:DG36)</f>
        <v>10.519999999999982</v>
      </c>
      <c r="DL36" s="14">
        <f>CX36-SUM(DD$7:DD36)+SUM(DH$7:DH36)</f>
        <v>275.9526315789476</v>
      </c>
      <c r="DM36" s="14">
        <f>CY36-SUM(DE$7:DE36)+SUM(DI$7:DI36)</f>
        <v>3.324736842105267</v>
      </c>
      <c r="DN36" s="14">
        <f>CZ36-SUM(DF$7:DF36)+SUM(DJ$7:DJ36)</f>
        <v>0</v>
      </c>
      <c r="DQ36" s="127">
        <v>31</v>
      </c>
      <c r="DR36" s="14">
        <f t="shared" si="59"/>
        <v>4</v>
      </c>
      <c r="DS36" s="14">
        <f t="shared" si="60"/>
        <v>4</v>
      </c>
      <c r="DT36" s="14">
        <f t="shared" si="89"/>
        <v>0</v>
      </c>
      <c r="DU36" s="14">
        <f t="shared" si="89"/>
        <v>87.242105263157882</v>
      </c>
      <c r="DV36" s="14">
        <f t="shared" si="89"/>
        <v>27.009649122807016</v>
      </c>
      <c r="DW36" s="14">
        <f t="shared" si="89"/>
        <v>0</v>
      </c>
      <c r="DX36" s="14">
        <f t="shared" si="61"/>
        <v>2</v>
      </c>
      <c r="DY36" s="14">
        <f t="shared" si="62"/>
        <v>3</v>
      </c>
      <c r="EC36" t="s">
        <v>1110</v>
      </c>
      <c r="ED36">
        <f t="shared" si="90"/>
        <v>6</v>
      </c>
      <c r="EE36" t="s">
        <v>1111</v>
      </c>
      <c r="EF36">
        <v>2</v>
      </c>
      <c r="EG36">
        <f t="shared" si="91"/>
        <v>13.504824561403508</v>
      </c>
      <c r="EH36">
        <f t="shared" si="64"/>
        <v>7.0000000000000007E-2</v>
      </c>
      <c r="EI36">
        <f t="shared" si="65"/>
        <v>20</v>
      </c>
      <c r="EK36">
        <v>0</v>
      </c>
      <c r="EL36">
        <v>1</v>
      </c>
      <c r="EM36">
        <f t="shared" si="77"/>
        <v>5</v>
      </c>
      <c r="EN36" s="120">
        <f t="shared" si="78"/>
        <v>3.6999999999999998E-2</v>
      </c>
      <c r="EO36">
        <v>1</v>
      </c>
      <c r="EP36">
        <f t="shared" si="79"/>
        <v>9</v>
      </c>
      <c r="EQ36" s="120">
        <f t="shared" si="80"/>
        <v>0.14810000000000001</v>
      </c>
      <c r="ER36">
        <v>1</v>
      </c>
      <c r="ES36">
        <f t="shared" si="81"/>
        <v>20</v>
      </c>
    </row>
    <row r="37" spans="81:149" ht="16.5" x14ac:dyDescent="0.2">
      <c r="CC37" s="112">
        <v>32</v>
      </c>
      <c r="CD37" s="112">
        <f>INDEX(节奏总表!$AH$4:$AH$153,MATCH(专属武器强化!CC37,节奏总表!$AP$4:$AP$153,1))</f>
        <v>123</v>
      </c>
      <c r="CE37" s="112"/>
      <c r="CF37" s="112">
        <f t="shared" si="12"/>
        <v>7</v>
      </c>
      <c r="CG37" s="14">
        <f t="shared" si="13"/>
        <v>0</v>
      </c>
      <c r="CH37" s="14">
        <f t="shared" si="14"/>
        <v>70</v>
      </c>
      <c r="CI37" s="14">
        <f t="shared" si="15"/>
        <v>105</v>
      </c>
      <c r="CJ37" s="14">
        <f t="shared" si="16"/>
        <v>14</v>
      </c>
      <c r="CK37" s="14"/>
      <c r="CL37" s="14"/>
      <c r="CM37" s="14"/>
      <c r="CN37" s="14"/>
      <c r="CO37" s="14">
        <f>SUM(CG$6:CG37)</f>
        <v>3300</v>
      </c>
      <c r="CP37" s="14">
        <f>SUM(CH$6:CH37)</f>
        <v>2980</v>
      </c>
      <c r="CQ37" s="14">
        <f>SUM(CI$6:CI37)</f>
        <v>850</v>
      </c>
      <c r="CR37" s="14">
        <f>SUM(CJ$6:CJ37)</f>
        <v>114</v>
      </c>
      <c r="CU37" s="114">
        <v>23</v>
      </c>
      <c r="CV37" s="14">
        <f>INDEX(节奏总表!$BW$4:$BW$63,专属武器强化!CU37)</f>
        <v>108</v>
      </c>
      <c r="CW37" s="14">
        <f t="shared" si="17"/>
        <v>3300</v>
      </c>
      <c r="CX37" s="14">
        <f t="shared" si="52"/>
        <v>2050</v>
      </c>
      <c r="CY37" s="14">
        <f t="shared" si="53"/>
        <v>175</v>
      </c>
      <c r="CZ37" s="14">
        <f t="shared" si="54"/>
        <v>0</v>
      </c>
      <c r="DA37" s="114">
        <v>0</v>
      </c>
      <c r="DB37" s="114">
        <v>0</v>
      </c>
      <c r="DC37" s="14">
        <f t="shared" si="82"/>
        <v>0</v>
      </c>
      <c r="DD37" s="14">
        <f t="shared" si="83"/>
        <v>0</v>
      </c>
      <c r="DE37" s="14">
        <f t="shared" si="84"/>
        <v>0</v>
      </c>
      <c r="DF37" s="14">
        <f t="shared" si="85"/>
        <v>0</v>
      </c>
      <c r="DG37" s="114"/>
      <c r="DH37" s="114"/>
      <c r="DI37" s="114"/>
      <c r="DJ37" s="114"/>
      <c r="DK37" s="14">
        <f>CW37-SUM(DC$7:DC37)+SUM(DG$7:DG37)</f>
        <v>110.51999999999998</v>
      </c>
      <c r="DL37" s="14">
        <f>CX37-SUM(DD$7:DD37)+SUM(DH$7:DH37)</f>
        <v>425.9526315789476</v>
      </c>
      <c r="DM37" s="14">
        <f>CY37-SUM(DE$7:DE37)+SUM(DI$7:DI37)</f>
        <v>28.324736842105267</v>
      </c>
      <c r="DN37" s="14">
        <f>CZ37-SUM(DF$7:DF37)+SUM(DJ$7:DJ37)</f>
        <v>0</v>
      </c>
      <c r="DQ37" s="127">
        <v>32</v>
      </c>
      <c r="DR37" s="14">
        <f t="shared" si="59"/>
        <v>4</v>
      </c>
      <c r="DS37" s="14">
        <f t="shared" si="60"/>
        <v>5</v>
      </c>
      <c r="DT37" s="14">
        <f t="shared" si="89"/>
        <v>0</v>
      </c>
      <c r="DU37" s="14">
        <f t="shared" si="89"/>
        <v>139.58736842105262</v>
      </c>
      <c r="DV37" s="14">
        <f t="shared" si="89"/>
        <v>43.215438596491225</v>
      </c>
      <c r="DW37" s="14">
        <f t="shared" si="89"/>
        <v>0</v>
      </c>
      <c r="DX37" s="14">
        <f t="shared" si="61"/>
        <v>2</v>
      </c>
      <c r="DY37" s="14">
        <f t="shared" si="62"/>
        <v>3</v>
      </c>
      <c r="EC37" t="s">
        <v>1110</v>
      </c>
      <c r="ED37">
        <f t="shared" si="90"/>
        <v>6</v>
      </c>
      <c r="EE37" t="s">
        <v>1111</v>
      </c>
      <c r="EF37">
        <v>2</v>
      </c>
      <c r="EG37">
        <f t="shared" si="91"/>
        <v>21.607719298245613</v>
      </c>
      <c r="EH37">
        <f t="shared" si="64"/>
        <v>0.05</v>
      </c>
      <c r="EI37">
        <f t="shared" si="65"/>
        <v>32</v>
      </c>
      <c r="EK37">
        <v>0</v>
      </c>
      <c r="EL37">
        <v>1</v>
      </c>
      <c r="EM37">
        <f t="shared" si="77"/>
        <v>8</v>
      </c>
      <c r="EN37" s="120">
        <f t="shared" si="78"/>
        <v>2.3099999999999999E-2</v>
      </c>
      <c r="EO37">
        <v>1</v>
      </c>
      <c r="EP37">
        <f t="shared" si="79"/>
        <v>15</v>
      </c>
      <c r="EQ37" s="120">
        <f t="shared" si="80"/>
        <v>9.2600000000000002E-2</v>
      </c>
      <c r="ER37">
        <v>1</v>
      </c>
      <c r="ES37">
        <f t="shared" si="81"/>
        <v>32</v>
      </c>
    </row>
    <row r="38" spans="81:149" ht="16.5" x14ac:dyDescent="0.2">
      <c r="CC38" s="112">
        <v>33</v>
      </c>
      <c r="CD38" s="112">
        <f>INDEX(节奏总表!$AH$4:$AH$153,MATCH(专属武器强化!CC38,节奏总表!$AP$4:$AP$153,1))</f>
        <v>124</v>
      </c>
      <c r="CE38" s="112"/>
      <c r="CF38" s="112">
        <f t="shared" ref="CF38:CF65" si="92">MATCH(CD38,$B$6:$B$15,1)-1</f>
        <v>7</v>
      </c>
      <c r="CG38" s="14">
        <f t="shared" ref="CG38:CG65" si="93">IF($CF38&gt;0,INDEX(AD$7:AD$15,$CF38),0)*$B$3</f>
        <v>0</v>
      </c>
      <c r="CH38" s="14">
        <f t="shared" ref="CH38:CH65" si="94">IF($CF38&gt;0,INDEX(AE$7:AE$15,$CF38),0)*$B$3</f>
        <v>70</v>
      </c>
      <c r="CI38" s="14">
        <f t="shared" ref="CI38:CI65" si="95">IF($CF38&gt;0,INDEX(AF$7:AF$15,$CF38),0)*$B$3</f>
        <v>105</v>
      </c>
      <c r="CJ38" s="14">
        <f t="shared" ref="CJ38:CJ65" si="96">IF($CF38&gt;0,INDEX(AG$7:AG$15,$CF38),0)*$B$3</f>
        <v>14</v>
      </c>
      <c r="CK38" s="14"/>
      <c r="CL38" s="14"/>
      <c r="CM38" s="14"/>
      <c r="CN38" s="14"/>
      <c r="CO38" s="14">
        <f>SUM(CG$6:CG38)</f>
        <v>3300</v>
      </c>
      <c r="CP38" s="14">
        <f>SUM(CH$6:CH38)</f>
        <v>3050</v>
      </c>
      <c r="CQ38" s="14">
        <f>SUM(CI$6:CI38)</f>
        <v>955</v>
      </c>
      <c r="CR38" s="14">
        <f>SUM(CJ$6:CJ38)</f>
        <v>128</v>
      </c>
      <c r="CU38" s="114">
        <v>24</v>
      </c>
      <c r="CV38" s="14">
        <f>INDEX(节奏总表!$BW$4:$BW$63,专属武器强化!CU38)</f>
        <v>110</v>
      </c>
      <c r="CW38" s="14">
        <f t="shared" ref="CW38:CW65" si="97">INDEX(CO$6:CO$65,$CU38)</f>
        <v>3300</v>
      </c>
      <c r="CX38" s="14">
        <f t="shared" si="52"/>
        <v>2170</v>
      </c>
      <c r="CY38" s="14">
        <f t="shared" si="53"/>
        <v>235</v>
      </c>
      <c r="CZ38" s="14">
        <f t="shared" si="54"/>
        <v>12</v>
      </c>
      <c r="DA38" s="114">
        <v>5</v>
      </c>
      <c r="DB38" s="114">
        <v>2</v>
      </c>
      <c r="DC38" s="14">
        <f t="shared" si="82"/>
        <v>0</v>
      </c>
      <c r="DD38" s="14">
        <f t="shared" si="83"/>
        <v>122.13894736842104</v>
      </c>
      <c r="DE38" s="14">
        <f t="shared" si="84"/>
        <v>64.823157894736838</v>
      </c>
      <c r="DF38" s="14">
        <f t="shared" si="85"/>
        <v>0</v>
      </c>
      <c r="DG38" s="114"/>
      <c r="DH38" s="114"/>
      <c r="DI38" s="114"/>
      <c r="DJ38" s="114"/>
      <c r="DK38" s="14">
        <f>CW38-SUM(DC$7:DC38)+SUM(DG$7:DG38)</f>
        <v>110.51999999999998</v>
      </c>
      <c r="DL38" s="14">
        <f>CX38-SUM(DD$7:DD38)+SUM(DH$7:DH38)</f>
        <v>423.81368421052662</v>
      </c>
      <c r="DM38" s="14">
        <f>CY38-SUM(DE$7:DE38)+SUM(DI$7:DI38)</f>
        <v>23.501578947368444</v>
      </c>
      <c r="DN38" s="14">
        <f>CZ38-SUM(DF$7:DF38)+SUM(DJ$7:DJ38)</f>
        <v>12</v>
      </c>
      <c r="DQ38" s="127">
        <v>33</v>
      </c>
      <c r="DR38" s="14">
        <f t="shared" si="59"/>
        <v>4</v>
      </c>
      <c r="DS38" s="14">
        <f t="shared" si="60"/>
        <v>6</v>
      </c>
      <c r="DT38" s="14">
        <f t="shared" si="89"/>
        <v>0</v>
      </c>
      <c r="DU38" s="14">
        <f t="shared" si="89"/>
        <v>226.82947368421051</v>
      </c>
      <c r="DV38" s="14">
        <f t="shared" si="89"/>
        <v>70.22508771929823</v>
      </c>
      <c r="DW38" s="14">
        <f t="shared" si="89"/>
        <v>0</v>
      </c>
      <c r="DX38" s="14">
        <f t="shared" si="61"/>
        <v>2</v>
      </c>
      <c r="DY38" s="14">
        <f t="shared" si="62"/>
        <v>3</v>
      </c>
      <c r="EC38" t="s">
        <v>1110</v>
      </c>
      <c r="ED38">
        <f t="shared" si="90"/>
        <v>6</v>
      </c>
      <c r="EE38" t="s">
        <v>1111</v>
      </c>
      <c r="EF38">
        <v>2</v>
      </c>
      <c r="EG38">
        <f t="shared" si="91"/>
        <v>35.112543859649115</v>
      </c>
      <c r="EH38">
        <f t="shared" si="64"/>
        <v>0.03</v>
      </c>
      <c r="EI38">
        <f t="shared" si="65"/>
        <v>53</v>
      </c>
      <c r="EK38">
        <v>0</v>
      </c>
      <c r="EL38">
        <v>1</v>
      </c>
      <c r="EM38">
        <f t="shared" si="77"/>
        <v>12</v>
      </c>
      <c r="EN38" s="120">
        <f t="shared" si="78"/>
        <v>1.4200000000000001E-2</v>
      </c>
      <c r="EO38">
        <v>1</v>
      </c>
      <c r="EP38">
        <f t="shared" si="79"/>
        <v>25</v>
      </c>
      <c r="EQ38" s="120">
        <f t="shared" si="80"/>
        <v>5.7000000000000002E-2</v>
      </c>
      <c r="ER38">
        <v>1</v>
      </c>
      <c r="ES38">
        <f t="shared" si="81"/>
        <v>53</v>
      </c>
    </row>
    <row r="39" spans="81:149" ht="16.5" x14ac:dyDescent="0.2">
      <c r="CC39" s="112">
        <v>34</v>
      </c>
      <c r="CD39" s="112">
        <f>INDEX(节奏总表!$AH$4:$AH$153,MATCH(专属武器强化!CC39,节奏总表!$AP$4:$AP$153,1))</f>
        <v>126</v>
      </c>
      <c r="CE39" s="112"/>
      <c r="CF39" s="112">
        <f t="shared" si="92"/>
        <v>7</v>
      </c>
      <c r="CG39" s="14">
        <f t="shared" si="93"/>
        <v>0</v>
      </c>
      <c r="CH39" s="14">
        <f t="shared" si="94"/>
        <v>70</v>
      </c>
      <c r="CI39" s="14">
        <f t="shared" si="95"/>
        <v>105</v>
      </c>
      <c r="CJ39" s="14">
        <f t="shared" si="96"/>
        <v>14</v>
      </c>
      <c r="CK39" s="14"/>
      <c r="CL39" s="14"/>
      <c r="CM39" s="14"/>
      <c r="CN39" s="14"/>
      <c r="CO39" s="14">
        <f>SUM(CG$6:CG39)</f>
        <v>3300</v>
      </c>
      <c r="CP39" s="14">
        <f>SUM(CH$6:CH39)</f>
        <v>3120</v>
      </c>
      <c r="CQ39" s="14">
        <f>SUM(CI$6:CI39)</f>
        <v>1060</v>
      </c>
      <c r="CR39" s="14">
        <f>SUM(CJ$6:CJ39)</f>
        <v>142</v>
      </c>
      <c r="CU39" s="114">
        <v>25</v>
      </c>
      <c r="CV39" s="14">
        <f>INDEX(节奏总表!$BW$4:$BW$63,专属武器强化!CU39)</f>
        <v>112</v>
      </c>
      <c r="CW39" s="14">
        <f t="shared" si="97"/>
        <v>3300</v>
      </c>
      <c r="CX39" s="14">
        <f t="shared" si="52"/>
        <v>2290</v>
      </c>
      <c r="CY39" s="14">
        <f t="shared" si="53"/>
        <v>295</v>
      </c>
      <c r="CZ39" s="14">
        <f t="shared" si="54"/>
        <v>24</v>
      </c>
      <c r="DA39" s="114">
        <v>0</v>
      </c>
      <c r="DB39" s="114">
        <v>0</v>
      </c>
      <c r="DC39" s="14">
        <f t="shared" si="82"/>
        <v>0</v>
      </c>
      <c r="DD39" s="14">
        <f t="shared" si="83"/>
        <v>0</v>
      </c>
      <c r="DE39" s="14">
        <f t="shared" si="84"/>
        <v>0</v>
      </c>
      <c r="DF39" s="14">
        <f t="shared" si="85"/>
        <v>0</v>
      </c>
      <c r="DG39" s="114"/>
      <c r="DH39" s="114"/>
      <c r="DI39" s="114"/>
      <c r="DJ39" s="114"/>
      <c r="DK39" s="14">
        <f>CW39-SUM(DC$7:DC39)+SUM(DG$7:DG39)</f>
        <v>110.51999999999998</v>
      </c>
      <c r="DL39" s="14">
        <f>CX39-SUM(DD$7:DD39)+SUM(DH$7:DH39)</f>
        <v>543.81368421052662</v>
      </c>
      <c r="DM39" s="14">
        <f>CY39-SUM(DE$7:DE39)+SUM(DI$7:DI39)</f>
        <v>83.501578947368444</v>
      </c>
      <c r="DN39" s="14">
        <f>CZ39-SUM(DF$7:DF39)+SUM(DJ$7:DJ39)</f>
        <v>24</v>
      </c>
      <c r="DQ39" s="127">
        <v>34</v>
      </c>
      <c r="DR39" s="14">
        <f t="shared" si="59"/>
        <v>4</v>
      </c>
      <c r="DS39" s="14">
        <f t="shared" si="60"/>
        <v>7</v>
      </c>
      <c r="DT39" s="14">
        <f t="shared" si="89"/>
        <v>0</v>
      </c>
      <c r="DU39" s="14">
        <f t="shared" si="89"/>
        <v>366.41684210526313</v>
      </c>
      <c r="DV39" s="14">
        <f t="shared" si="89"/>
        <v>113.44052631578946</v>
      </c>
      <c r="DW39" s="14">
        <f t="shared" si="89"/>
        <v>0</v>
      </c>
      <c r="DX39" s="14">
        <f t="shared" si="61"/>
        <v>2</v>
      </c>
      <c r="DY39" s="14">
        <f t="shared" si="62"/>
        <v>3</v>
      </c>
      <c r="EC39" t="s">
        <v>1110</v>
      </c>
      <c r="ED39">
        <f t="shared" si="90"/>
        <v>10</v>
      </c>
      <c r="EE39" t="s">
        <v>1111</v>
      </c>
      <c r="EF39">
        <v>3</v>
      </c>
      <c r="EG39">
        <f t="shared" si="91"/>
        <v>37.813508771929818</v>
      </c>
      <c r="EH39">
        <f t="shared" si="64"/>
        <v>0.03</v>
      </c>
      <c r="EI39">
        <f t="shared" si="65"/>
        <v>57</v>
      </c>
      <c r="EK39">
        <v>0</v>
      </c>
      <c r="EL39">
        <v>1</v>
      </c>
      <c r="EM39">
        <f t="shared" si="77"/>
        <v>13</v>
      </c>
      <c r="EN39" s="120">
        <f t="shared" si="78"/>
        <v>1.32E-2</v>
      </c>
      <c r="EO39">
        <v>1</v>
      </c>
      <c r="EP39">
        <f t="shared" si="79"/>
        <v>26</v>
      </c>
      <c r="EQ39" s="120">
        <f t="shared" si="80"/>
        <v>5.2900000000000003E-2</v>
      </c>
      <c r="ER39">
        <v>1</v>
      </c>
      <c r="ES39">
        <f t="shared" si="81"/>
        <v>57</v>
      </c>
    </row>
    <row r="40" spans="81:149" ht="16.5" x14ac:dyDescent="0.2">
      <c r="CC40" s="112">
        <v>35</v>
      </c>
      <c r="CD40" s="112">
        <f>INDEX(节奏总表!$AH$4:$AH$153,MATCH(专属武器强化!CC40,节奏总表!$AP$4:$AP$153,1))</f>
        <v>127</v>
      </c>
      <c r="CE40" s="112">
        <v>7</v>
      </c>
      <c r="CF40" s="112">
        <f t="shared" si="92"/>
        <v>7</v>
      </c>
      <c r="CG40" s="14">
        <f t="shared" si="93"/>
        <v>0</v>
      </c>
      <c r="CH40" s="14">
        <f t="shared" si="94"/>
        <v>70</v>
      </c>
      <c r="CI40" s="14">
        <f t="shared" si="95"/>
        <v>105</v>
      </c>
      <c r="CJ40" s="14">
        <f t="shared" si="96"/>
        <v>14</v>
      </c>
      <c r="CK40" s="14"/>
      <c r="CL40" s="14"/>
      <c r="CM40" s="14"/>
      <c r="CN40" s="14"/>
      <c r="CO40" s="14">
        <f>SUM(CG$6:CG40)</f>
        <v>3300</v>
      </c>
      <c r="CP40" s="14">
        <f>SUM(CH$6:CH40)</f>
        <v>3190</v>
      </c>
      <c r="CQ40" s="14">
        <f>SUM(CI$6:CI40)</f>
        <v>1165</v>
      </c>
      <c r="CR40" s="14">
        <f>SUM(CJ$6:CJ40)</f>
        <v>156</v>
      </c>
      <c r="CU40" s="114">
        <v>26</v>
      </c>
      <c r="CV40" s="14">
        <f>INDEX(节奏总表!$BW$4:$BW$63,专属武器强化!CU40)</f>
        <v>114</v>
      </c>
      <c r="CW40" s="14">
        <f t="shared" si="97"/>
        <v>3300</v>
      </c>
      <c r="CX40" s="14">
        <f t="shared" si="52"/>
        <v>2410</v>
      </c>
      <c r="CY40" s="14">
        <f t="shared" si="53"/>
        <v>355</v>
      </c>
      <c r="CZ40" s="14">
        <f t="shared" si="54"/>
        <v>36</v>
      </c>
      <c r="DA40" s="114">
        <v>4</v>
      </c>
      <c r="DB40" s="114">
        <v>5</v>
      </c>
      <c r="DC40" s="14">
        <f t="shared" si="82"/>
        <v>0</v>
      </c>
      <c r="DD40" s="14">
        <f t="shared" si="83"/>
        <v>418.76210526315788</v>
      </c>
      <c r="DE40" s="14">
        <f t="shared" si="84"/>
        <v>129.64631578947368</v>
      </c>
      <c r="DF40" s="14">
        <f t="shared" si="85"/>
        <v>0</v>
      </c>
      <c r="DG40" s="114"/>
      <c r="DH40" s="114"/>
      <c r="DI40" s="114"/>
      <c r="DJ40" s="114"/>
      <c r="DK40" s="14">
        <f>CW40-SUM(DC$7:DC40)+SUM(DG$7:DG40)</f>
        <v>110.51999999999998</v>
      </c>
      <c r="DL40" s="14">
        <f>CX40-SUM(DD$7:DD40)+SUM(DH$7:DH40)</f>
        <v>245.05157894736885</v>
      </c>
      <c r="DM40" s="14">
        <f>CY40-SUM(DE$7:DE40)+SUM(DI$7:DI40)</f>
        <v>13.855263157894797</v>
      </c>
      <c r="DN40" s="14">
        <f>CZ40-SUM(DF$7:DF40)+SUM(DJ$7:DJ40)</f>
        <v>36</v>
      </c>
      <c r="DQ40" s="127">
        <v>35</v>
      </c>
      <c r="DR40" s="14">
        <f t="shared" si="59"/>
        <v>4</v>
      </c>
      <c r="DS40" s="14">
        <f t="shared" si="60"/>
        <v>8</v>
      </c>
      <c r="DT40" s="14">
        <f t="shared" si="89"/>
        <v>0</v>
      </c>
      <c r="DU40" s="14">
        <f t="shared" si="89"/>
        <v>593.24631578947367</v>
      </c>
      <c r="DV40" s="14">
        <f t="shared" si="89"/>
        <v>183.66561403508771</v>
      </c>
      <c r="DW40" s="14">
        <f t="shared" si="89"/>
        <v>0</v>
      </c>
      <c r="DX40" s="14">
        <f t="shared" si="61"/>
        <v>2</v>
      </c>
      <c r="DY40" s="14">
        <f t="shared" si="62"/>
        <v>3</v>
      </c>
      <c r="EC40" t="s">
        <v>1110</v>
      </c>
      <c r="ED40">
        <f t="shared" si="90"/>
        <v>13</v>
      </c>
      <c r="EE40" t="s">
        <v>1111</v>
      </c>
      <c r="EF40">
        <v>4</v>
      </c>
      <c r="EG40">
        <f t="shared" si="91"/>
        <v>45.916403508771928</v>
      </c>
      <c r="EH40">
        <f t="shared" si="64"/>
        <v>0.02</v>
      </c>
      <c r="EI40">
        <f t="shared" si="65"/>
        <v>69</v>
      </c>
      <c r="EK40">
        <v>0</v>
      </c>
      <c r="EL40">
        <v>1</v>
      </c>
      <c r="EM40">
        <f t="shared" si="77"/>
        <v>16</v>
      </c>
      <c r="EN40" s="120">
        <f t="shared" si="78"/>
        <v>1.09E-2</v>
      </c>
      <c r="EO40">
        <v>1</v>
      </c>
      <c r="EP40">
        <f t="shared" si="79"/>
        <v>32</v>
      </c>
      <c r="EQ40" s="120">
        <f t="shared" si="80"/>
        <v>4.36E-2</v>
      </c>
      <c r="ER40">
        <v>1</v>
      </c>
      <c r="ES40">
        <f t="shared" si="81"/>
        <v>69</v>
      </c>
    </row>
    <row r="41" spans="81:149" ht="16.5" x14ac:dyDescent="0.2">
      <c r="CC41" s="112">
        <v>36</v>
      </c>
      <c r="CD41" s="112">
        <f>INDEX(节奏总表!$AH$4:$AH$153,MATCH(专属武器强化!CC41,节奏总表!$AP$4:$AP$153,1))</f>
        <v>128</v>
      </c>
      <c r="CE41" s="112"/>
      <c r="CF41" s="112">
        <f t="shared" si="92"/>
        <v>7</v>
      </c>
      <c r="CG41" s="14">
        <f t="shared" si="93"/>
        <v>0</v>
      </c>
      <c r="CH41" s="14">
        <f t="shared" si="94"/>
        <v>70</v>
      </c>
      <c r="CI41" s="14">
        <f t="shared" si="95"/>
        <v>105</v>
      </c>
      <c r="CJ41" s="14">
        <f t="shared" si="96"/>
        <v>14</v>
      </c>
      <c r="CK41" s="14"/>
      <c r="CL41" s="14"/>
      <c r="CM41" s="14"/>
      <c r="CN41" s="14"/>
      <c r="CO41" s="14">
        <f>SUM(CG$6:CG41)</f>
        <v>3300</v>
      </c>
      <c r="CP41" s="14">
        <f>SUM(CH$6:CH41)</f>
        <v>3260</v>
      </c>
      <c r="CQ41" s="14">
        <f>SUM(CI$6:CI41)</f>
        <v>1270</v>
      </c>
      <c r="CR41" s="14">
        <f>SUM(CJ$6:CJ41)</f>
        <v>170</v>
      </c>
      <c r="CU41" s="114">
        <v>27</v>
      </c>
      <c r="CV41" s="14">
        <f>INDEX(节奏总表!$BW$4:$BW$63,专属武器强化!CU41)</f>
        <v>115</v>
      </c>
      <c r="CW41" s="14">
        <f t="shared" si="97"/>
        <v>3300</v>
      </c>
      <c r="CX41" s="14">
        <f t="shared" si="52"/>
        <v>2530</v>
      </c>
      <c r="CY41" s="14">
        <f t="shared" si="53"/>
        <v>415</v>
      </c>
      <c r="CZ41" s="14">
        <f t="shared" si="54"/>
        <v>48</v>
      </c>
      <c r="DA41" s="114">
        <v>0</v>
      </c>
      <c r="DB41" s="114">
        <v>0</v>
      </c>
      <c r="DC41" s="14">
        <f t="shared" si="82"/>
        <v>0</v>
      </c>
      <c r="DD41" s="14">
        <f t="shared" si="83"/>
        <v>0</v>
      </c>
      <c r="DE41" s="14">
        <f t="shared" si="84"/>
        <v>0</v>
      </c>
      <c r="DF41" s="14">
        <f t="shared" si="85"/>
        <v>0</v>
      </c>
      <c r="DG41" s="114"/>
      <c r="DH41" s="114"/>
      <c r="DI41" s="114"/>
      <c r="DJ41" s="114"/>
      <c r="DK41" s="14">
        <f>CW41-SUM(DC$7:DC41)+SUM(DG$7:DG41)</f>
        <v>110.51999999999998</v>
      </c>
      <c r="DL41" s="14">
        <f>CX41-SUM(DD$7:DD41)+SUM(DH$7:DH41)</f>
        <v>365.05157894736885</v>
      </c>
      <c r="DM41" s="14">
        <f>CY41-SUM(DE$7:DE41)+SUM(DI$7:DI41)</f>
        <v>73.855263157894797</v>
      </c>
      <c r="DN41" s="14">
        <f>CZ41-SUM(DF$7:DF41)+SUM(DJ$7:DJ41)</f>
        <v>48</v>
      </c>
      <c r="DQ41" s="127">
        <v>36</v>
      </c>
      <c r="DR41" s="14">
        <f t="shared" si="59"/>
        <v>4</v>
      </c>
      <c r="DS41" s="14">
        <f t="shared" si="60"/>
        <v>9</v>
      </c>
      <c r="DT41" s="14">
        <f t="shared" si="89"/>
        <v>0</v>
      </c>
      <c r="DU41" s="14">
        <f t="shared" si="89"/>
        <v>959.66315789473674</v>
      </c>
      <c r="DV41" s="14">
        <f t="shared" si="89"/>
        <v>297.10614035087718</v>
      </c>
      <c r="DW41" s="14">
        <f t="shared" si="89"/>
        <v>0</v>
      </c>
      <c r="DX41" s="14">
        <f t="shared" si="61"/>
        <v>2</v>
      </c>
      <c r="DY41" s="14">
        <f t="shared" si="62"/>
        <v>3</v>
      </c>
      <c r="EC41" t="s">
        <v>1110</v>
      </c>
      <c r="ED41">
        <f t="shared" si="90"/>
        <v>19</v>
      </c>
      <c r="EE41" t="s">
        <v>1111</v>
      </c>
      <c r="EF41">
        <v>6</v>
      </c>
      <c r="EG41">
        <f t="shared" si="91"/>
        <v>49.517690058479531</v>
      </c>
      <c r="EH41">
        <f t="shared" si="64"/>
        <v>0.02</v>
      </c>
      <c r="EI41">
        <f t="shared" si="65"/>
        <v>74</v>
      </c>
      <c r="EK41">
        <v>0</v>
      </c>
      <c r="EL41">
        <v>1</v>
      </c>
      <c r="EM41">
        <f t="shared" si="77"/>
        <v>17</v>
      </c>
      <c r="EN41" s="120">
        <f t="shared" si="78"/>
        <v>1.01E-2</v>
      </c>
      <c r="EO41">
        <v>1</v>
      </c>
      <c r="EP41">
        <f t="shared" si="79"/>
        <v>35</v>
      </c>
      <c r="EQ41" s="120">
        <f t="shared" si="80"/>
        <v>4.0399999999999998E-2</v>
      </c>
      <c r="ER41">
        <v>1</v>
      </c>
      <c r="ES41">
        <f t="shared" si="81"/>
        <v>74</v>
      </c>
    </row>
    <row r="42" spans="81:149" ht="16.5" x14ac:dyDescent="0.2">
      <c r="CC42" s="112">
        <v>37</v>
      </c>
      <c r="CD42" s="112">
        <f>INDEX(节奏总表!$AH$4:$AH$153,MATCH(专属武器强化!CC42,节奏总表!$AP$4:$AP$153,1))</f>
        <v>129</v>
      </c>
      <c r="CE42" s="112"/>
      <c r="CF42" s="112">
        <f t="shared" si="92"/>
        <v>7</v>
      </c>
      <c r="CG42" s="14">
        <f t="shared" si="93"/>
        <v>0</v>
      </c>
      <c r="CH42" s="14">
        <f t="shared" si="94"/>
        <v>70</v>
      </c>
      <c r="CI42" s="14">
        <f t="shared" si="95"/>
        <v>105</v>
      </c>
      <c r="CJ42" s="14">
        <f t="shared" si="96"/>
        <v>14</v>
      </c>
      <c r="CK42" s="14"/>
      <c r="CL42" s="14"/>
      <c r="CM42" s="14"/>
      <c r="CN42" s="14"/>
      <c r="CO42" s="14">
        <f>SUM(CG$6:CG42)</f>
        <v>3300</v>
      </c>
      <c r="CP42" s="14">
        <f>SUM(CH$6:CH42)</f>
        <v>3330</v>
      </c>
      <c r="CQ42" s="14">
        <f>SUM(CI$6:CI42)</f>
        <v>1375</v>
      </c>
      <c r="CR42" s="14">
        <f>SUM(CJ$6:CJ42)</f>
        <v>184</v>
      </c>
      <c r="CU42" s="114">
        <v>28</v>
      </c>
      <c r="CV42" s="14">
        <f>INDEX(节奏总表!$BW$4:$BW$63,专属武器强化!CU42)</f>
        <v>117</v>
      </c>
      <c r="CW42" s="14">
        <f t="shared" si="97"/>
        <v>3300</v>
      </c>
      <c r="CX42" s="14">
        <f t="shared" si="52"/>
        <v>2650</v>
      </c>
      <c r="CY42" s="14">
        <f t="shared" si="53"/>
        <v>475</v>
      </c>
      <c r="CZ42" s="14">
        <f t="shared" si="54"/>
        <v>60</v>
      </c>
      <c r="DA42" s="114">
        <v>0</v>
      </c>
      <c r="DB42" s="114">
        <v>0</v>
      </c>
      <c r="DC42" s="14">
        <f t="shared" si="82"/>
        <v>0</v>
      </c>
      <c r="DD42" s="14">
        <f t="shared" si="83"/>
        <v>0</v>
      </c>
      <c r="DE42" s="14">
        <f t="shared" si="84"/>
        <v>0</v>
      </c>
      <c r="DF42" s="14">
        <f t="shared" si="85"/>
        <v>0</v>
      </c>
      <c r="DG42" s="114"/>
      <c r="DH42" s="114"/>
      <c r="DI42" s="114"/>
      <c r="DJ42" s="114"/>
      <c r="DK42" s="14">
        <f>CW42-SUM(DC$7:DC42)+SUM(DG$7:DG42)</f>
        <v>110.51999999999998</v>
      </c>
      <c r="DL42" s="14">
        <f>CX42-SUM(DD$7:DD42)+SUM(DH$7:DH42)</f>
        <v>485.05157894736885</v>
      </c>
      <c r="DM42" s="14">
        <f>CY42-SUM(DE$7:DE42)+SUM(DI$7:DI42)</f>
        <v>133.8552631578948</v>
      </c>
      <c r="DN42" s="14">
        <f>CZ42-SUM(DF$7:DF42)+SUM(DJ$7:DJ42)</f>
        <v>60</v>
      </c>
      <c r="DQ42" s="127">
        <v>37</v>
      </c>
      <c r="DR42" s="14">
        <f t="shared" si="59"/>
        <v>5</v>
      </c>
      <c r="DS42" s="14">
        <f t="shared" si="60"/>
        <v>1</v>
      </c>
      <c r="DT42" s="14">
        <f t="shared" si="89"/>
        <v>0</v>
      </c>
      <c r="DU42" s="14">
        <f t="shared" si="89"/>
        <v>20.356491228070173</v>
      </c>
      <c r="DV42" s="14">
        <f t="shared" si="89"/>
        <v>10.803859649122806</v>
      </c>
      <c r="DW42" s="14">
        <f t="shared" si="89"/>
        <v>0</v>
      </c>
      <c r="DX42" s="14">
        <f t="shared" si="61"/>
        <v>2</v>
      </c>
      <c r="DY42" s="14">
        <f t="shared" si="62"/>
        <v>3</v>
      </c>
      <c r="EC42" t="s">
        <v>1110</v>
      </c>
      <c r="ED42">
        <f t="shared" si="90"/>
        <v>4</v>
      </c>
      <c r="EE42" t="s">
        <v>1111</v>
      </c>
      <c r="EF42">
        <v>2</v>
      </c>
      <c r="EG42">
        <f t="shared" ref="EG42:EG50" si="98">DV42/EF42</f>
        <v>5.4019298245614031</v>
      </c>
      <c r="EH42">
        <f t="shared" si="64"/>
        <v>0.19</v>
      </c>
      <c r="EI42">
        <f t="shared" ref="EI42:EI51" si="99">ES42</f>
        <v>8</v>
      </c>
      <c r="EK42">
        <v>0</v>
      </c>
      <c r="EL42">
        <v>1</v>
      </c>
      <c r="EM42">
        <f t="shared" ref="EM42:EM51" si="100">ROUND(EG42*0.35,0)</f>
        <v>2</v>
      </c>
      <c r="EN42" s="120">
        <f t="shared" ref="EN42:EN51" si="101">ROUND(1/EG42/2,4)</f>
        <v>9.2600000000000002E-2</v>
      </c>
      <c r="EO42">
        <v>1</v>
      </c>
      <c r="EP42">
        <f t="shared" ref="EP42:EP51" si="102">ROUND(EG42*0.7,0)</f>
        <v>4</v>
      </c>
      <c r="EQ42" s="120">
        <f t="shared" ref="EQ42:EQ51" si="103">ROUND(2/EG42,4)</f>
        <v>0.37019999999999997</v>
      </c>
      <c r="ER42">
        <v>1</v>
      </c>
      <c r="ES42">
        <f t="shared" ref="ES42:ES51" si="104">ROUND(EG42*1.5,0)</f>
        <v>8</v>
      </c>
    </row>
    <row r="43" spans="81:149" ht="16.5" x14ac:dyDescent="0.2">
      <c r="CC43" s="112">
        <v>38</v>
      </c>
      <c r="CD43" s="112">
        <f>INDEX(节奏总表!$AH$4:$AH$153,MATCH(专属武器强化!CC43,节奏总表!$AP$4:$AP$153,1))</f>
        <v>131</v>
      </c>
      <c r="CE43" s="112"/>
      <c r="CF43" s="112">
        <f t="shared" si="92"/>
        <v>8</v>
      </c>
      <c r="CG43" s="14">
        <f t="shared" si="93"/>
        <v>0</v>
      </c>
      <c r="CH43" s="14">
        <f t="shared" si="94"/>
        <v>0</v>
      </c>
      <c r="CI43" s="14">
        <f t="shared" si="95"/>
        <v>80</v>
      </c>
      <c r="CJ43" s="14">
        <f t="shared" si="96"/>
        <v>48</v>
      </c>
      <c r="CK43" s="14"/>
      <c r="CL43" s="14"/>
      <c r="CM43" s="14"/>
      <c r="CN43" s="14"/>
      <c r="CO43" s="14">
        <f>SUM(CG$6:CG43)</f>
        <v>3300</v>
      </c>
      <c r="CP43" s="14">
        <f>SUM(CH$6:CH43)</f>
        <v>3330</v>
      </c>
      <c r="CQ43" s="14">
        <f>SUM(CI$6:CI43)</f>
        <v>1455</v>
      </c>
      <c r="CR43" s="14">
        <f>SUM(CJ$6:CJ43)</f>
        <v>232</v>
      </c>
      <c r="CU43" s="114">
        <v>28</v>
      </c>
      <c r="CV43" s="14">
        <f>INDEX(节奏总表!$BW$4:$BW$63,专属武器强化!CU43)</f>
        <v>117</v>
      </c>
      <c r="CW43" s="14">
        <f t="shared" si="97"/>
        <v>3300</v>
      </c>
      <c r="CX43" s="14">
        <f t="shared" si="52"/>
        <v>2650</v>
      </c>
      <c r="CY43" s="14">
        <f t="shared" si="53"/>
        <v>475</v>
      </c>
      <c r="CZ43" s="14">
        <f t="shared" si="54"/>
        <v>60</v>
      </c>
      <c r="DA43" s="114">
        <v>6</v>
      </c>
      <c r="DB43" s="114">
        <v>1</v>
      </c>
      <c r="DC43" s="14">
        <f t="shared" si="82"/>
        <v>0</v>
      </c>
      <c r="DD43" s="14">
        <f t="shared" si="83"/>
        <v>0</v>
      </c>
      <c r="DE43" s="14">
        <f t="shared" si="84"/>
        <v>97.971363636363606</v>
      </c>
      <c r="DF43" s="14">
        <f t="shared" si="85"/>
        <v>20.79190909090909</v>
      </c>
      <c r="DG43" s="114"/>
      <c r="DH43" s="114"/>
      <c r="DI43" s="114"/>
      <c r="DJ43" s="114"/>
      <c r="DK43" s="14">
        <f>CW43-SUM(DC$7:DC43)+SUM(DG$7:DG43)</f>
        <v>110.51999999999998</v>
      </c>
      <c r="DL43" s="14">
        <f>CX43-SUM(DD$7:DD43)+SUM(DH$7:DH43)</f>
        <v>485.05157894736885</v>
      </c>
      <c r="DM43" s="14">
        <f>CY43-SUM(DE$7:DE43)+SUM(DI$7:DI43)</f>
        <v>35.883899521531191</v>
      </c>
      <c r="DN43" s="14">
        <f>CZ43-SUM(DF$7:DF43)+SUM(DJ$7:DJ43)</f>
        <v>39.208090909090913</v>
      </c>
      <c r="DQ43" s="127">
        <v>38</v>
      </c>
      <c r="DR43" s="14">
        <f t="shared" si="59"/>
        <v>5</v>
      </c>
      <c r="DS43" s="14">
        <f t="shared" si="60"/>
        <v>2</v>
      </c>
      <c r="DT43" s="14">
        <f t="shared" si="89"/>
        <v>0</v>
      </c>
      <c r="DU43" s="14">
        <f t="shared" si="89"/>
        <v>40.712982456140345</v>
      </c>
      <c r="DV43" s="14">
        <f t="shared" si="89"/>
        <v>21.607719298245613</v>
      </c>
      <c r="DW43" s="14">
        <f t="shared" si="89"/>
        <v>0</v>
      </c>
      <c r="DX43" s="14">
        <f t="shared" si="61"/>
        <v>2</v>
      </c>
      <c r="DY43" s="14">
        <f t="shared" si="62"/>
        <v>3</v>
      </c>
      <c r="EC43" t="s">
        <v>1110</v>
      </c>
      <c r="ED43">
        <f t="shared" si="90"/>
        <v>4</v>
      </c>
      <c r="EE43" t="s">
        <v>1111</v>
      </c>
      <c r="EF43">
        <v>2</v>
      </c>
      <c r="EG43">
        <f t="shared" si="98"/>
        <v>10.803859649122806</v>
      </c>
      <c r="EH43">
        <f t="shared" si="64"/>
        <v>0.09</v>
      </c>
      <c r="EI43">
        <f t="shared" si="99"/>
        <v>16</v>
      </c>
      <c r="EK43">
        <v>0</v>
      </c>
      <c r="EL43">
        <v>1</v>
      </c>
      <c r="EM43">
        <f t="shared" si="100"/>
        <v>4</v>
      </c>
      <c r="EN43" s="120">
        <f t="shared" si="101"/>
        <v>4.6300000000000001E-2</v>
      </c>
      <c r="EO43">
        <v>1</v>
      </c>
      <c r="EP43">
        <f t="shared" si="102"/>
        <v>8</v>
      </c>
      <c r="EQ43" s="120">
        <f t="shared" si="103"/>
        <v>0.18509999999999999</v>
      </c>
      <c r="ER43">
        <v>1</v>
      </c>
      <c r="ES43">
        <f t="shared" si="104"/>
        <v>16</v>
      </c>
    </row>
    <row r="44" spans="81:149" ht="16.5" x14ac:dyDescent="0.2">
      <c r="CC44" s="112">
        <v>39</v>
      </c>
      <c r="CD44" s="112">
        <f>INDEX(节奏总表!$AH$4:$AH$153,MATCH(专属武器强化!CC44,节奏总表!$AP$4:$AP$153,1))</f>
        <v>132</v>
      </c>
      <c r="CE44" s="112"/>
      <c r="CF44" s="112">
        <f t="shared" si="92"/>
        <v>8</v>
      </c>
      <c r="CG44" s="14">
        <f t="shared" si="93"/>
        <v>0</v>
      </c>
      <c r="CH44" s="14">
        <f t="shared" si="94"/>
        <v>0</v>
      </c>
      <c r="CI44" s="14">
        <f t="shared" si="95"/>
        <v>80</v>
      </c>
      <c r="CJ44" s="14">
        <f t="shared" si="96"/>
        <v>48</v>
      </c>
      <c r="CK44" s="14"/>
      <c r="CL44" s="14"/>
      <c r="CM44" s="14"/>
      <c r="CN44" s="14"/>
      <c r="CO44" s="14">
        <f>SUM(CG$6:CG44)</f>
        <v>3300</v>
      </c>
      <c r="CP44" s="14">
        <f>SUM(CH$6:CH44)</f>
        <v>3330</v>
      </c>
      <c r="CQ44" s="14">
        <f>SUM(CI$6:CI44)</f>
        <v>1535</v>
      </c>
      <c r="CR44" s="14">
        <f>SUM(CJ$6:CJ44)</f>
        <v>280</v>
      </c>
      <c r="CU44" s="114">
        <v>29</v>
      </c>
      <c r="CV44" s="14">
        <f>INDEX(节奏总表!$BW$4:$BW$63,专属武器强化!CU44)</f>
        <v>119</v>
      </c>
      <c r="CW44" s="14">
        <f t="shared" si="97"/>
        <v>3300</v>
      </c>
      <c r="CX44" s="14">
        <f t="shared" si="52"/>
        <v>2770</v>
      </c>
      <c r="CY44" s="14">
        <f t="shared" si="53"/>
        <v>535</v>
      </c>
      <c r="CZ44" s="14">
        <f t="shared" si="54"/>
        <v>72</v>
      </c>
      <c r="DA44" s="114">
        <v>5</v>
      </c>
      <c r="DB44" s="114">
        <v>3</v>
      </c>
      <c r="DC44" s="14">
        <f t="shared" si="82"/>
        <v>0</v>
      </c>
      <c r="DD44" s="14">
        <f t="shared" si="83"/>
        <v>183.20842105263159</v>
      </c>
      <c r="DE44" s="14">
        <f t="shared" si="84"/>
        <v>97.234736842105264</v>
      </c>
      <c r="DF44" s="14">
        <f t="shared" si="85"/>
        <v>0</v>
      </c>
      <c r="DG44" s="114"/>
      <c r="DH44" s="114"/>
      <c r="DI44" s="114">
        <v>5</v>
      </c>
      <c r="DJ44" s="114"/>
      <c r="DK44" s="14">
        <f>CW44-SUM(DC$7:DC44)+SUM(DG$7:DG44)</f>
        <v>110.51999999999998</v>
      </c>
      <c r="DL44" s="14">
        <f>CX44-SUM(DD$7:DD44)+SUM(DH$7:DH44)</f>
        <v>421.84315789473749</v>
      </c>
      <c r="DM44" s="14">
        <f>CY44-SUM(DE$7:DE44)+SUM(DI$7:DI44)</f>
        <v>3.6491626794258991</v>
      </c>
      <c r="DN44" s="14">
        <f>CZ44-SUM(DF$7:DF44)+SUM(DJ$7:DJ44)</f>
        <v>51.208090909090913</v>
      </c>
      <c r="DQ44" s="127">
        <v>39</v>
      </c>
      <c r="DR44" s="14">
        <f t="shared" si="59"/>
        <v>5</v>
      </c>
      <c r="DS44" s="14">
        <f t="shared" si="60"/>
        <v>3</v>
      </c>
      <c r="DT44" s="14">
        <f t="shared" si="89"/>
        <v>0</v>
      </c>
      <c r="DU44" s="14">
        <f t="shared" si="89"/>
        <v>61.069473684210529</v>
      </c>
      <c r="DV44" s="14">
        <f t="shared" si="89"/>
        <v>32.411578947368419</v>
      </c>
      <c r="DW44" s="14">
        <f t="shared" si="89"/>
        <v>0</v>
      </c>
      <c r="DX44" s="14">
        <f t="shared" si="61"/>
        <v>2</v>
      </c>
      <c r="DY44" s="14">
        <f t="shared" si="62"/>
        <v>3</v>
      </c>
      <c r="EC44" t="s">
        <v>1110</v>
      </c>
      <c r="ED44">
        <f t="shared" si="90"/>
        <v>4</v>
      </c>
      <c r="EE44" t="s">
        <v>1111</v>
      </c>
      <c r="EF44">
        <v>2</v>
      </c>
      <c r="EG44">
        <f t="shared" si="98"/>
        <v>16.205789473684209</v>
      </c>
      <c r="EH44">
        <f t="shared" si="64"/>
        <v>0.06</v>
      </c>
      <c r="EI44">
        <f t="shared" si="99"/>
        <v>24</v>
      </c>
      <c r="EK44">
        <v>0</v>
      </c>
      <c r="EL44">
        <v>1</v>
      </c>
      <c r="EM44">
        <f t="shared" si="100"/>
        <v>6</v>
      </c>
      <c r="EN44" s="120">
        <f t="shared" si="101"/>
        <v>3.09E-2</v>
      </c>
      <c r="EO44">
        <v>1</v>
      </c>
      <c r="EP44">
        <f t="shared" si="102"/>
        <v>11</v>
      </c>
      <c r="EQ44" s="120">
        <f t="shared" si="103"/>
        <v>0.1234</v>
      </c>
      <c r="ER44">
        <v>1</v>
      </c>
      <c r="ES44">
        <f t="shared" si="104"/>
        <v>24</v>
      </c>
    </row>
    <row r="45" spans="81:149" ht="16.5" x14ac:dyDescent="0.2">
      <c r="CC45" s="112">
        <v>40</v>
      </c>
      <c r="CD45" s="112">
        <f>INDEX(节奏总表!$AH$4:$AH$153,MATCH(专属武器强化!CC45,节奏总表!$AP$4:$AP$153,1))</f>
        <v>133</v>
      </c>
      <c r="CE45" s="112"/>
      <c r="CF45" s="112">
        <f t="shared" si="92"/>
        <v>8</v>
      </c>
      <c r="CG45" s="14">
        <f t="shared" si="93"/>
        <v>0</v>
      </c>
      <c r="CH45" s="14">
        <f t="shared" si="94"/>
        <v>0</v>
      </c>
      <c r="CI45" s="14">
        <f t="shared" si="95"/>
        <v>80</v>
      </c>
      <c r="CJ45" s="14">
        <f t="shared" si="96"/>
        <v>48</v>
      </c>
      <c r="CK45" s="14"/>
      <c r="CL45" s="14"/>
      <c r="CM45" s="14"/>
      <c r="CN45" s="14"/>
      <c r="CO45" s="14">
        <f>SUM(CG$6:CG45)</f>
        <v>3300</v>
      </c>
      <c r="CP45" s="14">
        <f>SUM(CH$6:CH45)</f>
        <v>3330</v>
      </c>
      <c r="CQ45" s="14">
        <f>SUM(CI$6:CI45)</f>
        <v>1615</v>
      </c>
      <c r="CR45" s="14">
        <f>SUM(CJ$6:CJ45)</f>
        <v>328</v>
      </c>
      <c r="CU45" s="114">
        <v>30</v>
      </c>
      <c r="CV45" s="14">
        <f>INDEX(节奏总表!$BW$4:$BW$63,专属武器强化!CU45)</f>
        <v>120</v>
      </c>
      <c r="CW45" s="14">
        <f t="shared" si="97"/>
        <v>3300</v>
      </c>
      <c r="CX45" s="14">
        <f t="shared" si="52"/>
        <v>2840</v>
      </c>
      <c r="CY45" s="14">
        <f t="shared" si="53"/>
        <v>640</v>
      </c>
      <c r="CZ45" s="14">
        <f t="shared" si="54"/>
        <v>86</v>
      </c>
      <c r="DA45" s="114">
        <v>0</v>
      </c>
      <c r="DB45" s="114">
        <v>0</v>
      </c>
      <c r="DC45" s="14">
        <f t="shared" si="82"/>
        <v>0</v>
      </c>
      <c r="DD45" s="14">
        <f t="shared" si="83"/>
        <v>0</v>
      </c>
      <c r="DE45" s="14">
        <f t="shared" si="84"/>
        <v>0</v>
      </c>
      <c r="DF45" s="14">
        <f t="shared" si="85"/>
        <v>0</v>
      </c>
      <c r="DG45" s="114"/>
      <c r="DH45" s="114"/>
      <c r="DI45" s="114"/>
      <c r="DJ45" s="114"/>
      <c r="DK45" s="14">
        <f>CW45-SUM(DC$7:DC45)+SUM(DG$7:DG45)</f>
        <v>110.51999999999998</v>
      </c>
      <c r="DL45" s="14">
        <f>CX45-SUM(DD$7:DD45)+SUM(DH$7:DH45)</f>
        <v>491.84315789473749</v>
      </c>
      <c r="DM45" s="14">
        <f>CY45-SUM(DE$7:DE45)+SUM(DI$7:DI45)</f>
        <v>108.6491626794259</v>
      </c>
      <c r="DN45" s="14">
        <f>CZ45-SUM(DF$7:DF45)+SUM(DJ$7:DJ45)</f>
        <v>65.208090909090913</v>
      </c>
      <c r="DQ45" s="127">
        <v>40</v>
      </c>
      <c r="DR45" s="14">
        <f t="shared" si="59"/>
        <v>5</v>
      </c>
      <c r="DS45" s="14">
        <f t="shared" si="60"/>
        <v>4</v>
      </c>
      <c r="DT45" s="14">
        <f t="shared" si="89"/>
        <v>0</v>
      </c>
      <c r="DU45" s="14">
        <f t="shared" si="89"/>
        <v>101.78245614035086</v>
      </c>
      <c r="DV45" s="14">
        <f t="shared" si="89"/>
        <v>54.019298245614031</v>
      </c>
      <c r="DW45" s="14">
        <f t="shared" si="89"/>
        <v>0</v>
      </c>
      <c r="DX45" s="14">
        <f t="shared" si="61"/>
        <v>2</v>
      </c>
      <c r="DY45" s="14">
        <f t="shared" si="62"/>
        <v>3</v>
      </c>
      <c r="EC45" t="s">
        <v>1110</v>
      </c>
      <c r="ED45">
        <f t="shared" si="90"/>
        <v>6</v>
      </c>
      <c r="EE45" t="s">
        <v>1111</v>
      </c>
      <c r="EF45">
        <v>3</v>
      </c>
      <c r="EG45">
        <f t="shared" si="98"/>
        <v>18.00643274853801</v>
      </c>
      <c r="EH45">
        <f t="shared" si="64"/>
        <v>0.06</v>
      </c>
      <c r="EI45">
        <f t="shared" si="99"/>
        <v>27</v>
      </c>
      <c r="EK45">
        <v>0</v>
      </c>
      <c r="EL45">
        <v>1</v>
      </c>
      <c r="EM45">
        <f t="shared" si="100"/>
        <v>6</v>
      </c>
      <c r="EN45" s="120">
        <f t="shared" si="101"/>
        <v>2.7799999999999998E-2</v>
      </c>
      <c r="EO45">
        <v>1</v>
      </c>
      <c r="EP45">
        <f t="shared" si="102"/>
        <v>13</v>
      </c>
      <c r="EQ45" s="120">
        <f t="shared" si="103"/>
        <v>0.1111</v>
      </c>
      <c r="ER45">
        <v>1</v>
      </c>
      <c r="ES45">
        <f t="shared" si="104"/>
        <v>27</v>
      </c>
    </row>
    <row r="46" spans="81:149" ht="16.5" x14ac:dyDescent="0.2">
      <c r="CC46" s="112">
        <v>41</v>
      </c>
      <c r="CD46" s="112">
        <f>INDEX(节奏总表!$AH$4:$AH$153,MATCH(专属武器强化!CC46,节奏总表!$AP$4:$AP$153,1))</f>
        <v>134</v>
      </c>
      <c r="CE46" s="112"/>
      <c r="CF46" s="112">
        <f t="shared" si="92"/>
        <v>8</v>
      </c>
      <c r="CG46" s="14">
        <f t="shared" si="93"/>
        <v>0</v>
      </c>
      <c r="CH46" s="14">
        <f t="shared" si="94"/>
        <v>0</v>
      </c>
      <c r="CI46" s="14">
        <f t="shared" si="95"/>
        <v>80</v>
      </c>
      <c r="CJ46" s="14">
        <f t="shared" si="96"/>
        <v>48</v>
      </c>
      <c r="CK46" s="14"/>
      <c r="CL46" s="14"/>
      <c r="CM46" s="14"/>
      <c r="CN46" s="14"/>
      <c r="CO46" s="14">
        <f>SUM(CG$6:CG46)</f>
        <v>3300</v>
      </c>
      <c r="CP46" s="14">
        <f>SUM(CH$6:CH46)</f>
        <v>3330</v>
      </c>
      <c r="CQ46" s="14">
        <f>SUM(CI$6:CI46)</f>
        <v>1695</v>
      </c>
      <c r="CR46" s="14">
        <f>SUM(CJ$6:CJ46)</f>
        <v>376</v>
      </c>
      <c r="CU46" s="114">
        <v>31</v>
      </c>
      <c r="CV46" s="14">
        <f>INDEX(节奏总表!$BW$4:$BW$63,专属武器强化!CU46)</f>
        <v>122</v>
      </c>
      <c r="CW46" s="14">
        <f t="shared" si="97"/>
        <v>3300</v>
      </c>
      <c r="CX46" s="14">
        <f t="shared" si="52"/>
        <v>2910</v>
      </c>
      <c r="CY46" s="14">
        <f t="shared" si="53"/>
        <v>745</v>
      </c>
      <c r="CZ46" s="14">
        <f t="shared" si="54"/>
        <v>100</v>
      </c>
      <c r="DA46" s="114">
        <v>4</v>
      </c>
      <c r="DB46" s="114">
        <v>5</v>
      </c>
      <c r="DC46" s="14">
        <f t="shared" si="82"/>
        <v>0</v>
      </c>
      <c r="DD46" s="14">
        <f t="shared" si="83"/>
        <v>418.76210526315788</v>
      </c>
      <c r="DE46" s="14">
        <f t="shared" si="84"/>
        <v>129.64631578947368</v>
      </c>
      <c r="DF46" s="14">
        <f t="shared" si="85"/>
        <v>0</v>
      </c>
      <c r="DG46" s="114"/>
      <c r="DH46" s="114"/>
      <c r="DI46" s="114"/>
      <c r="DJ46" s="114"/>
      <c r="DK46" s="14">
        <f>CW46-SUM(DC$7:DC46)+SUM(DG$7:DG46)</f>
        <v>110.51999999999998</v>
      </c>
      <c r="DL46" s="14">
        <f>CX46-SUM(DD$7:DD46)+SUM(DH$7:DH46)</f>
        <v>143.0810526315795</v>
      </c>
      <c r="DM46" s="14">
        <f>CY46-SUM(DE$7:DE46)+SUM(DI$7:DI46)</f>
        <v>84.002846889952252</v>
      </c>
      <c r="DN46" s="14">
        <f>CZ46-SUM(DF$7:DF46)+SUM(DJ$7:DJ46)</f>
        <v>79.208090909090913</v>
      </c>
      <c r="DQ46" s="127">
        <v>41</v>
      </c>
      <c r="DR46" s="14">
        <f t="shared" si="59"/>
        <v>5</v>
      </c>
      <c r="DS46" s="14">
        <f t="shared" si="60"/>
        <v>5</v>
      </c>
      <c r="DT46" s="14">
        <f t="shared" ref="DT46:DW65" si="105">INDEX($K$22:$AP$30,$DS46,($DR46-1)*4+DT$3)</f>
        <v>0</v>
      </c>
      <c r="DU46" s="14">
        <f t="shared" si="105"/>
        <v>162.85192982456138</v>
      </c>
      <c r="DV46" s="14">
        <f t="shared" si="105"/>
        <v>86.43087719298245</v>
      </c>
      <c r="DW46" s="14">
        <f t="shared" si="105"/>
        <v>0</v>
      </c>
      <c r="DX46" s="14">
        <f t="shared" si="61"/>
        <v>2</v>
      </c>
      <c r="DY46" s="14">
        <f t="shared" si="62"/>
        <v>3</v>
      </c>
      <c r="EC46" t="s">
        <v>1110</v>
      </c>
      <c r="ED46">
        <f t="shared" si="90"/>
        <v>6</v>
      </c>
      <c r="EE46" t="s">
        <v>1111</v>
      </c>
      <c r="EF46">
        <v>3</v>
      </c>
      <c r="EG46">
        <f t="shared" si="98"/>
        <v>28.810292397660817</v>
      </c>
      <c r="EH46">
        <f t="shared" si="64"/>
        <v>0.03</v>
      </c>
      <c r="EI46">
        <f t="shared" si="99"/>
        <v>43</v>
      </c>
      <c r="EK46">
        <v>0</v>
      </c>
      <c r="EL46">
        <v>1</v>
      </c>
      <c r="EM46">
        <f t="shared" si="100"/>
        <v>10</v>
      </c>
      <c r="EN46" s="120">
        <f t="shared" si="101"/>
        <v>1.7399999999999999E-2</v>
      </c>
      <c r="EO46">
        <v>1</v>
      </c>
      <c r="EP46">
        <f t="shared" si="102"/>
        <v>20</v>
      </c>
      <c r="EQ46" s="120">
        <f t="shared" si="103"/>
        <v>6.9400000000000003E-2</v>
      </c>
      <c r="ER46">
        <v>1</v>
      </c>
      <c r="ES46">
        <f t="shared" si="104"/>
        <v>43</v>
      </c>
    </row>
    <row r="47" spans="81:149" ht="16.5" x14ac:dyDescent="0.2">
      <c r="CC47" s="112">
        <v>42</v>
      </c>
      <c r="CD47" s="112">
        <f>INDEX(节奏总表!$AH$4:$AH$153,MATCH(专属武器强化!CC47,节奏总表!$AP$4:$AP$153,1))</f>
        <v>134</v>
      </c>
      <c r="CE47" s="112"/>
      <c r="CF47" s="112">
        <f t="shared" si="92"/>
        <v>8</v>
      </c>
      <c r="CG47" s="14">
        <f t="shared" si="93"/>
        <v>0</v>
      </c>
      <c r="CH47" s="14">
        <f t="shared" si="94"/>
        <v>0</v>
      </c>
      <c r="CI47" s="14">
        <f t="shared" si="95"/>
        <v>80</v>
      </c>
      <c r="CJ47" s="14">
        <f t="shared" si="96"/>
        <v>48</v>
      </c>
      <c r="CK47" s="14"/>
      <c r="CL47" s="14"/>
      <c r="CM47" s="14"/>
      <c r="CN47" s="14"/>
      <c r="CO47" s="14">
        <f>SUM(CG$6:CG47)</f>
        <v>3300</v>
      </c>
      <c r="CP47" s="14">
        <f>SUM(CH$6:CH47)</f>
        <v>3330</v>
      </c>
      <c r="CQ47" s="14">
        <f>SUM(CI$6:CI47)</f>
        <v>1775</v>
      </c>
      <c r="CR47" s="14">
        <f>SUM(CJ$6:CJ47)</f>
        <v>424</v>
      </c>
      <c r="CU47" s="114">
        <v>32</v>
      </c>
      <c r="CV47" s="14">
        <f>INDEX(节奏总表!$BW$4:$BW$63,专属武器强化!CU47)</f>
        <v>123</v>
      </c>
      <c r="CW47" s="14">
        <f t="shared" si="97"/>
        <v>3300</v>
      </c>
      <c r="CX47" s="14">
        <f t="shared" si="52"/>
        <v>2980</v>
      </c>
      <c r="CY47" s="14">
        <f t="shared" si="53"/>
        <v>850</v>
      </c>
      <c r="CZ47" s="14">
        <f t="shared" si="54"/>
        <v>114</v>
      </c>
      <c r="DA47" s="114">
        <v>6</v>
      </c>
      <c r="DB47" s="114">
        <v>2</v>
      </c>
      <c r="DC47" s="14">
        <f t="shared" si="82"/>
        <v>0</v>
      </c>
      <c r="DD47" s="14">
        <f t="shared" si="83"/>
        <v>0</v>
      </c>
      <c r="DE47" s="14">
        <f t="shared" si="84"/>
        <v>195.94272727272721</v>
      </c>
      <c r="DF47" s="14">
        <f t="shared" si="85"/>
        <v>41.583818181818181</v>
      </c>
      <c r="DG47" s="114"/>
      <c r="DH47" s="114"/>
      <c r="DI47" s="114">
        <v>10</v>
      </c>
      <c r="DJ47" s="114"/>
      <c r="DK47" s="14">
        <f>CW47-SUM(DC$7:DC47)+SUM(DG$7:DG47)</f>
        <v>110.51999999999998</v>
      </c>
      <c r="DL47" s="14">
        <f>CX47-SUM(DD$7:DD47)+SUM(DH$7:DH47)</f>
        <v>213.0810526315795</v>
      </c>
      <c r="DM47" s="14">
        <f>CY47-SUM(DE$7:DE47)+SUM(DI$7:DI47)</f>
        <v>3.0601196172250411</v>
      </c>
      <c r="DN47" s="14">
        <f>CZ47-SUM(DF$7:DF47)+SUM(DJ$7:DJ47)</f>
        <v>51.624272727272725</v>
      </c>
      <c r="DQ47" s="127">
        <v>42</v>
      </c>
      <c r="DR47" s="14">
        <f t="shared" si="59"/>
        <v>5</v>
      </c>
      <c r="DS47" s="14">
        <f t="shared" si="60"/>
        <v>6</v>
      </c>
      <c r="DT47" s="14">
        <f t="shared" si="105"/>
        <v>0</v>
      </c>
      <c r="DU47" s="14">
        <f t="shared" si="105"/>
        <v>264.63438596491227</v>
      </c>
      <c r="DV47" s="14">
        <f t="shared" si="105"/>
        <v>140.45017543859646</v>
      </c>
      <c r="DW47" s="14">
        <f t="shared" si="105"/>
        <v>0</v>
      </c>
      <c r="DX47" s="14">
        <f t="shared" si="61"/>
        <v>2</v>
      </c>
      <c r="DY47" s="14">
        <f t="shared" si="62"/>
        <v>3</v>
      </c>
      <c r="EC47" t="s">
        <v>1110</v>
      </c>
      <c r="ED47">
        <f t="shared" si="90"/>
        <v>9</v>
      </c>
      <c r="EE47" t="s">
        <v>1111</v>
      </c>
      <c r="EF47">
        <v>5</v>
      </c>
      <c r="EG47">
        <f t="shared" si="98"/>
        <v>28.090035087719293</v>
      </c>
      <c r="EH47">
        <f t="shared" si="64"/>
        <v>0.04</v>
      </c>
      <c r="EI47">
        <f t="shared" si="99"/>
        <v>42</v>
      </c>
      <c r="EK47">
        <v>0</v>
      </c>
      <c r="EL47">
        <v>1</v>
      </c>
      <c r="EM47">
        <f t="shared" si="100"/>
        <v>10</v>
      </c>
      <c r="EN47" s="120">
        <f t="shared" si="101"/>
        <v>1.78E-2</v>
      </c>
      <c r="EO47">
        <v>1</v>
      </c>
      <c r="EP47">
        <f t="shared" si="102"/>
        <v>20</v>
      </c>
      <c r="EQ47" s="120">
        <f t="shared" si="103"/>
        <v>7.1199999999999999E-2</v>
      </c>
      <c r="ER47">
        <v>1</v>
      </c>
      <c r="ES47">
        <f t="shared" si="104"/>
        <v>42</v>
      </c>
    </row>
    <row r="48" spans="81:149" ht="16.5" x14ac:dyDescent="0.2">
      <c r="CC48" s="112">
        <v>43</v>
      </c>
      <c r="CD48" s="112">
        <f>INDEX(节奏总表!$AH$4:$AH$153,MATCH(专属武器强化!CC48,节奏总表!$AP$4:$AP$153,1))</f>
        <v>136</v>
      </c>
      <c r="CE48" s="112"/>
      <c r="CF48" s="112">
        <f t="shared" si="92"/>
        <v>8</v>
      </c>
      <c r="CG48" s="14">
        <f t="shared" si="93"/>
        <v>0</v>
      </c>
      <c r="CH48" s="14">
        <f t="shared" si="94"/>
        <v>0</v>
      </c>
      <c r="CI48" s="14">
        <f t="shared" si="95"/>
        <v>80</v>
      </c>
      <c r="CJ48" s="14">
        <f t="shared" si="96"/>
        <v>48</v>
      </c>
      <c r="CK48" s="14"/>
      <c r="CL48" s="14"/>
      <c r="CM48" s="14"/>
      <c r="CN48" s="14"/>
      <c r="CO48" s="14">
        <f>SUM(CG$6:CG48)</f>
        <v>3300</v>
      </c>
      <c r="CP48" s="14">
        <f>SUM(CH$6:CH48)</f>
        <v>3330</v>
      </c>
      <c r="CQ48" s="14">
        <f>SUM(CI$6:CI48)</f>
        <v>1855</v>
      </c>
      <c r="CR48" s="14">
        <f>SUM(CJ$6:CJ48)</f>
        <v>472</v>
      </c>
      <c r="CU48" s="114">
        <v>33</v>
      </c>
      <c r="CV48" s="14">
        <f>INDEX(节奏总表!$BW$4:$BW$63,专属武器强化!CU48)</f>
        <v>124</v>
      </c>
      <c r="CW48" s="14">
        <f t="shared" si="97"/>
        <v>3300</v>
      </c>
      <c r="CX48" s="14">
        <f t="shared" si="52"/>
        <v>3050</v>
      </c>
      <c r="CY48" s="14">
        <f t="shared" si="53"/>
        <v>955</v>
      </c>
      <c r="CZ48" s="14">
        <f t="shared" si="54"/>
        <v>128</v>
      </c>
      <c r="DA48" s="114">
        <v>0</v>
      </c>
      <c r="DB48" s="114">
        <v>0</v>
      </c>
      <c r="DC48" s="14">
        <f t="shared" si="82"/>
        <v>0</v>
      </c>
      <c r="DD48" s="14">
        <f t="shared" si="83"/>
        <v>0</v>
      </c>
      <c r="DE48" s="14">
        <f t="shared" si="84"/>
        <v>0</v>
      </c>
      <c r="DF48" s="14">
        <f t="shared" si="85"/>
        <v>0</v>
      </c>
      <c r="DG48" s="114"/>
      <c r="DH48" s="114"/>
      <c r="DI48" s="114"/>
      <c r="DJ48" s="114"/>
      <c r="DK48" s="14">
        <f>CW48-SUM(DC$7:DC48)+SUM(DG$7:DG48)</f>
        <v>110.51999999999998</v>
      </c>
      <c r="DL48" s="14">
        <f>CX48-SUM(DD$7:DD48)+SUM(DH$7:DH48)</f>
        <v>283.0810526315795</v>
      </c>
      <c r="DM48" s="14">
        <f>CY48-SUM(DE$7:DE48)+SUM(DI$7:DI48)</f>
        <v>108.06011961722504</v>
      </c>
      <c r="DN48" s="14">
        <f>CZ48-SUM(DF$7:DF48)+SUM(DJ$7:DJ48)</f>
        <v>65.624272727272725</v>
      </c>
      <c r="DQ48" s="127">
        <v>43</v>
      </c>
      <c r="DR48" s="14">
        <f t="shared" si="59"/>
        <v>5</v>
      </c>
      <c r="DS48" s="14">
        <f t="shared" si="60"/>
        <v>7</v>
      </c>
      <c r="DT48" s="14">
        <f t="shared" si="105"/>
        <v>0</v>
      </c>
      <c r="DU48" s="14">
        <f t="shared" si="105"/>
        <v>427.48631578947362</v>
      </c>
      <c r="DV48" s="14">
        <f t="shared" si="105"/>
        <v>226.88105263157891</v>
      </c>
      <c r="DW48" s="14">
        <f t="shared" si="105"/>
        <v>0</v>
      </c>
      <c r="DX48" s="14">
        <f t="shared" si="61"/>
        <v>2</v>
      </c>
      <c r="DY48" s="14">
        <f t="shared" si="62"/>
        <v>3</v>
      </c>
      <c r="EC48" t="s">
        <v>1110</v>
      </c>
      <c r="ED48">
        <f t="shared" si="90"/>
        <v>9</v>
      </c>
      <c r="EE48" t="s">
        <v>1111</v>
      </c>
      <c r="EF48">
        <v>5</v>
      </c>
      <c r="EG48">
        <f t="shared" si="98"/>
        <v>45.376210526315781</v>
      </c>
      <c r="EH48">
        <f t="shared" si="64"/>
        <v>0.02</v>
      </c>
      <c r="EI48">
        <f t="shared" si="99"/>
        <v>68</v>
      </c>
      <c r="EK48">
        <v>0</v>
      </c>
      <c r="EL48">
        <v>1</v>
      </c>
      <c r="EM48">
        <f t="shared" si="100"/>
        <v>16</v>
      </c>
      <c r="EN48" s="120">
        <f t="shared" si="101"/>
        <v>1.0999999999999999E-2</v>
      </c>
      <c r="EO48">
        <v>1</v>
      </c>
      <c r="EP48">
        <f t="shared" si="102"/>
        <v>32</v>
      </c>
      <c r="EQ48" s="120">
        <f t="shared" si="103"/>
        <v>4.41E-2</v>
      </c>
      <c r="ER48">
        <v>1</v>
      </c>
      <c r="ES48">
        <f t="shared" si="104"/>
        <v>68</v>
      </c>
    </row>
    <row r="49" spans="81:149" ht="16.5" x14ac:dyDescent="0.2">
      <c r="CC49" s="112">
        <v>44</v>
      </c>
      <c r="CD49" s="112">
        <f>INDEX(节奏总表!$AH$4:$AH$153,MATCH(专属武器强化!CC49,节奏总表!$AP$4:$AP$153,1))</f>
        <v>137</v>
      </c>
      <c r="CE49" s="112">
        <v>8</v>
      </c>
      <c r="CF49" s="112">
        <f t="shared" si="92"/>
        <v>8</v>
      </c>
      <c r="CG49" s="14">
        <f t="shared" si="93"/>
        <v>0</v>
      </c>
      <c r="CH49" s="14">
        <f t="shared" si="94"/>
        <v>0</v>
      </c>
      <c r="CI49" s="14">
        <f t="shared" si="95"/>
        <v>80</v>
      </c>
      <c r="CJ49" s="14">
        <f t="shared" si="96"/>
        <v>48</v>
      </c>
      <c r="CK49" s="14"/>
      <c r="CL49" s="14"/>
      <c r="CM49" s="14"/>
      <c r="CN49" s="14"/>
      <c r="CO49" s="14">
        <f>SUM(CG$6:CG49)</f>
        <v>3300</v>
      </c>
      <c r="CP49" s="14">
        <f>SUM(CH$6:CH49)</f>
        <v>3330</v>
      </c>
      <c r="CQ49" s="14">
        <f>SUM(CI$6:CI49)</f>
        <v>1935</v>
      </c>
      <c r="CR49" s="14">
        <f>SUM(CJ$6:CJ49)</f>
        <v>520</v>
      </c>
      <c r="CU49" s="114">
        <v>34</v>
      </c>
      <c r="CV49" s="14">
        <f>INDEX(节奏总表!$BW$4:$BW$63,专属武器强化!CU49)</f>
        <v>126</v>
      </c>
      <c r="CW49" s="14">
        <f t="shared" si="97"/>
        <v>3300</v>
      </c>
      <c r="CX49" s="14">
        <f t="shared" si="52"/>
        <v>3120</v>
      </c>
      <c r="CY49" s="14">
        <f t="shared" si="53"/>
        <v>1060</v>
      </c>
      <c r="CZ49" s="14">
        <f t="shared" si="54"/>
        <v>142</v>
      </c>
      <c r="DA49" s="114">
        <v>0</v>
      </c>
      <c r="DB49" s="114">
        <v>0</v>
      </c>
      <c r="DC49" s="14">
        <f t="shared" si="82"/>
        <v>0</v>
      </c>
      <c r="DD49" s="14">
        <f t="shared" si="83"/>
        <v>0</v>
      </c>
      <c r="DE49" s="14">
        <f t="shared" si="84"/>
        <v>0</v>
      </c>
      <c r="DF49" s="14">
        <f t="shared" si="85"/>
        <v>0</v>
      </c>
      <c r="DG49" s="114"/>
      <c r="DH49" s="114"/>
      <c r="DI49" s="114"/>
      <c r="DJ49" s="114"/>
      <c r="DK49" s="14">
        <f>CW49-SUM(DC$7:DC49)+SUM(DG$7:DG49)</f>
        <v>110.51999999999998</v>
      </c>
      <c r="DL49" s="14">
        <f>CX49-SUM(DD$7:DD49)+SUM(DH$7:DH49)</f>
        <v>353.0810526315795</v>
      </c>
      <c r="DM49" s="14">
        <f>CY49-SUM(DE$7:DE49)+SUM(DI$7:DI49)</f>
        <v>213.06011961722504</v>
      </c>
      <c r="DN49" s="14">
        <f>CZ49-SUM(DF$7:DF49)+SUM(DJ$7:DJ49)</f>
        <v>79.624272727272725</v>
      </c>
      <c r="DQ49" s="127">
        <v>44</v>
      </c>
      <c r="DR49" s="14">
        <f t="shared" si="59"/>
        <v>5</v>
      </c>
      <c r="DS49" s="14">
        <f t="shared" si="60"/>
        <v>8</v>
      </c>
      <c r="DT49" s="14">
        <f t="shared" si="105"/>
        <v>0</v>
      </c>
      <c r="DU49" s="14">
        <f t="shared" si="105"/>
        <v>692.120701754386</v>
      </c>
      <c r="DV49" s="14">
        <f t="shared" si="105"/>
        <v>367.33122807017543</v>
      </c>
      <c r="DW49" s="14">
        <f t="shared" si="105"/>
        <v>0</v>
      </c>
      <c r="DX49" s="14">
        <f t="shared" si="61"/>
        <v>2</v>
      </c>
      <c r="DY49" s="14">
        <f t="shared" si="62"/>
        <v>3</v>
      </c>
      <c r="EC49" t="s">
        <v>1110</v>
      </c>
      <c r="ED49">
        <f t="shared" si="90"/>
        <v>13</v>
      </c>
      <c r="EE49" t="s">
        <v>1111</v>
      </c>
      <c r="EF49">
        <v>7</v>
      </c>
      <c r="EG49">
        <f t="shared" si="98"/>
        <v>52.475889724310775</v>
      </c>
      <c r="EH49">
        <f t="shared" si="64"/>
        <v>0.02</v>
      </c>
      <c r="EI49">
        <f t="shared" si="99"/>
        <v>79</v>
      </c>
      <c r="EK49">
        <v>0</v>
      </c>
      <c r="EL49">
        <v>1</v>
      </c>
      <c r="EM49">
        <f t="shared" si="100"/>
        <v>18</v>
      </c>
      <c r="EN49" s="120">
        <f t="shared" si="101"/>
        <v>9.4999999999999998E-3</v>
      </c>
      <c r="EO49">
        <v>1</v>
      </c>
      <c r="EP49">
        <f t="shared" si="102"/>
        <v>37</v>
      </c>
      <c r="EQ49" s="120">
        <f t="shared" si="103"/>
        <v>3.8100000000000002E-2</v>
      </c>
      <c r="ER49">
        <v>1</v>
      </c>
      <c r="ES49">
        <f t="shared" si="104"/>
        <v>79</v>
      </c>
    </row>
    <row r="50" spans="81:149" ht="16.5" x14ac:dyDescent="0.2">
      <c r="CC50" s="112">
        <v>45</v>
      </c>
      <c r="CD50" s="112">
        <f>INDEX(节奏总表!$AH$4:$AH$153,MATCH(专属武器强化!CC50,节奏总表!$AP$4:$AP$153,1))</f>
        <v>138</v>
      </c>
      <c r="CE50" s="112"/>
      <c r="CF50" s="112">
        <f t="shared" si="92"/>
        <v>8</v>
      </c>
      <c r="CG50" s="14">
        <f t="shared" si="93"/>
        <v>0</v>
      </c>
      <c r="CH50" s="14">
        <f t="shared" si="94"/>
        <v>0</v>
      </c>
      <c r="CI50" s="14">
        <f t="shared" si="95"/>
        <v>80</v>
      </c>
      <c r="CJ50" s="14">
        <f t="shared" si="96"/>
        <v>48</v>
      </c>
      <c r="CK50" s="14"/>
      <c r="CL50" s="14"/>
      <c r="CM50" s="14"/>
      <c r="CN50" s="14"/>
      <c r="CO50" s="14">
        <f>SUM(CG$6:CG50)</f>
        <v>3300</v>
      </c>
      <c r="CP50" s="14">
        <f>SUM(CH$6:CH50)</f>
        <v>3330</v>
      </c>
      <c r="CQ50" s="14">
        <f>SUM(CI$6:CI50)</f>
        <v>2015</v>
      </c>
      <c r="CR50" s="14">
        <f>SUM(CJ$6:CJ50)</f>
        <v>568</v>
      </c>
      <c r="CU50" s="114">
        <v>35</v>
      </c>
      <c r="CV50" s="14">
        <f>INDEX(节奏总表!$BW$4:$BW$63,专属武器强化!CU50)</f>
        <v>127</v>
      </c>
      <c r="CW50" s="14">
        <f t="shared" si="97"/>
        <v>3300</v>
      </c>
      <c r="CX50" s="14">
        <f t="shared" si="52"/>
        <v>3190</v>
      </c>
      <c r="CY50" s="14">
        <f t="shared" si="53"/>
        <v>1165</v>
      </c>
      <c r="CZ50" s="14">
        <f t="shared" si="54"/>
        <v>156</v>
      </c>
      <c r="DA50" s="114">
        <v>7</v>
      </c>
      <c r="DB50" s="114">
        <v>1</v>
      </c>
      <c r="DC50" s="14">
        <f t="shared" si="82"/>
        <v>0</v>
      </c>
      <c r="DD50" s="14">
        <f t="shared" si="83"/>
        <v>0</v>
      </c>
      <c r="DE50" s="14">
        <f t="shared" si="84"/>
        <v>97.971363636363606</v>
      </c>
      <c r="DF50" s="14">
        <f t="shared" si="85"/>
        <v>34.653181818181821</v>
      </c>
      <c r="DG50" s="114"/>
      <c r="DH50" s="114"/>
      <c r="DI50" s="114"/>
      <c r="DJ50" s="114"/>
      <c r="DK50" s="14">
        <f>CW50-SUM(DC$7:DC50)+SUM(DG$7:DG50)</f>
        <v>110.51999999999998</v>
      </c>
      <c r="DL50" s="14">
        <f>CX50-SUM(DD$7:DD50)+SUM(DH$7:DH50)</f>
        <v>423.0810526315795</v>
      </c>
      <c r="DM50" s="14">
        <f>CY50-SUM(DE$7:DE50)+SUM(DI$7:DI50)</f>
        <v>220.08875598086138</v>
      </c>
      <c r="DN50" s="14">
        <f>CZ50-SUM(DF$7:DF50)+SUM(DJ$7:DJ50)</f>
        <v>58.971090909090904</v>
      </c>
      <c r="DQ50" s="127">
        <v>45</v>
      </c>
      <c r="DR50" s="14">
        <f t="shared" si="59"/>
        <v>5</v>
      </c>
      <c r="DS50" s="14">
        <f t="shared" si="60"/>
        <v>9</v>
      </c>
      <c r="DT50" s="14">
        <f t="shared" si="105"/>
        <v>0</v>
      </c>
      <c r="DU50" s="14">
        <f t="shared" si="105"/>
        <v>1119.6070175438597</v>
      </c>
      <c r="DV50" s="14">
        <f t="shared" si="105"/>
        <v>594.21228070175437</v>
      </c>
      <c r="DW50" s="14">
        <f t="shared" si="105"/>
        <v>0</v>
      </c>
      <c r="DX50" s="14">
        <f t="shared" si="61"/>
        <v>2</v>
      </c>
      <c r="DY50" s="14">
        <f t="shared" si="62"/>
        <v>3</v>
      </c>
      <c r="EC50" t="s">
        <v>1110</v>
      </c>
      <c r="ED50">
        <f t="shared" si="90"/>
        <v>17</v>
      </c>
      <c r="EE50" t="s">
        <v>1111</v>
      </c>
      <c r="EF50">
        <v>9</v>
      </c>
      <c r="EG50">
        <f t="shared" si="98"/>
        <v>66.023586744639374</v>
      </c>
      <c r="EH50">
        <f t="shared" si="64"/>
        <v>0.02</v>
      </c>
      <c r="EI50">
        <f t="shared" si="99"/>
        <v>99</v>
      </c>
      <c r="EK50">
        <v>0</v>
      </c>
      <c r="EL50">
        <v>1</v>
      </c>
      <c r="EM50">
        <f t="shared" si="100"/>
        <v>23</v>
      </c>
      <c r="EN50" s="120">
        <f t="shared" si="101"/>
        <v>7.6E-3</v>
      </c>
      <c r="EO50">
        <v>1</v>
      </c>
      <c r="EP50">
        <f t="shared" si="102"/>
        <v>46</v>
      </c>
      <c r="EQ50" s="120">
        <f t="shared" si="103"/>
        <v>3.0300000000000001E-2</v>
      </c>
      <c r="ER50">
        <v>1</v>
      </c>
      <c r="ES50">
        <f t="shared" si="104"/>
        <v>99</v>
      </c>
    </row>
    <row r="51" spans="81:149" ht="16.5" x14ac:dyDescent="0.2">
      <c r="CC51" s="112">
        <v>46</v>
      </c>
      <c r="CD51" s="112">
        <f>INDEX(节奏总表!$AH$4:$AH$153,MATCH(专属武器强化!CC51,节奏总表!$AP$4:$AP$153,1))</f>
        <v>139</v>
      </c>
      <c r="CE51" s="112"/>
      <c r="CF51" s="112">
        <f t="shared" si="92"/>
        <v>8</v>
      </c>
      <c r="CG51" s="14">
        <f t="shared" si="93"/>
        <v>0</v>
      </c>
      <c r="CH51" s="14">
        <f t="shared" si="94"/>
        <v>0</v>
      </c>
      <c r="CI51" s="14">
        <f t="shared" si="95"/>
        <v>80</v>
      </c>
      <c r="CJ51" s="14">
        <f t="shared" si="96"/>
        <v>48</v>
      </c>
      <c r="CK51" s="14"/>
      <c r="CL51" s="14"/>
      <c r="CM51" s="14"/>
      <c r="CN51" s="14"/>
      <c r="CO51" s="14">
        <f>SUM(CG$6:CG51)</f>
        <v>3300</v>
      </c>
      <c r="CP51" s="14">
        <f>SUM(CH$6:CH51)</f>
        <v>3330</v>
      </c>
      <c r="CQ51" s="14">
        <f>SUM(CI$6:CI51)</f>
        <v>2095</v>
      </c>
      <c r="CR51" s="14">
        <f>SUM(CJ$6:CJ51)</f>
        <v>616</v>
      </c>
      <c r="CU51" s="114">
        <v>36</v>
      </c>
      <c r="CV51" s="14">
        <f>INDEX(节奏总表!$BW$4:$BW$63,专属武器强化!CU51)</f>
        <v>128</v>
      </c>
      <c r="CW51" s="14">
        <f t="shared" si="97"/>
        <v>3300</v>
      </c>
      <c r="CX51" s="14">
        <f t="shared" si="52"/>
        <v>3260</v>
      </c>
      <c r="CY51" s="14">
        <f t="shared" si="53"/>
        <v>1270</v>
      </c>
      <c r="CZ51" s="14">
        <f t="shared" si="54"/>
        <v>170</v>
      </c>
      <c r="DA51" s="114">
        <v>6</v>
      </c>
      <c r="DB51" s="114">
        <v>3</v>
      </c>
      <c r="DC51" s="14">
        <f t="shared" si="82"/>
        <v>0</v>
      </c>
      <c r="DD51" s="14">
        <f t="shared" si="83"/>
        <v>0</v>
      </c>
      <c r="DE51" s="14">
        <f t="shared" si="84"/>
        <v>293.91409090909087</v>
      </c>
      <c r="DF51" s="14">
        <f t="shared" si="85"/>
        <v>62.375727272727275</v>
      </c>
      <c r="DG51" s="114"/>
      <c r="DH51" s="114"/>
      <c r="DI51" s="114"/>
      <c r="DJ51" s="114"/>
      <c r="DK51" s="14">
        <f>CW51-SUM(DC$7:DC51)+SUM(DG$7:DG51)</f>
        <v>110.51999999999998</v>
      </c>
      <c r="DL51" s="14">
        <f>CX51-SUM(DD$7:DD51)+SUM(DH$7:DH51)</f>
        <v>493.0810526315795</v>
      </c>
      <c r="DM51" s="14">
        <f>CY51-SUM(DE$7:DE51)+SUM(DI$7:DI51)</f>
        <v>31.174665071770505</v>
      </c>
      <c r="DN51" s="14">
        <f>CZ51-SUM(DF$7:DF51)+SUM(DJ$7:DJ51)</f>
        <v>10.595363636363629</v>
      </c>
      <c r="DQ51" s="127">
        <v>46</v>
      </c>
      <c r="DR51" s="14">
        <f t="shared" si="59"/>
        <v>6</v>
      </c>
      <c r="DS51" s="14">
        <f t="shared" si="60"/>
        <v>1</v>
      </c>
      <c r="DT51" s="14">
        <f t="shared" si="105"/>
        <v>0</v>
      </c>
      <c r="DU51" s="14">
        <f t="shared" si="105"/>
        <v>0</v>
      </c>
      <c r="DV51" s="14">
        <f t="shared" si="105"/>
        <v>32.657121212121204</v>
      </c>
      <c r="DW51" s="14">
        <f t="shared" si="105"/>
        <v>6.9306363636363635</v>
      </c>
      <c r="DX51" s="14">
        <f t="shared" si="61"/>
        <v>3</v>
      </c>
      <c r="DY51" s="14">
        <f t="shared" si="62"/>
        <v>4</v>
      </c>
      <c r="EC51" t="s">
        <v>1111</v>
      </c>
      <c r="ED51">
        <f>ROUND(EF51*DV51/DW51,0)</f>
        <v>5</v>
      </c>
      <c r="EE51" t="s">
        <v>1114</v>
      </c>
      <c r="EF51">
        <v>1</v>
      </c>
      <c r="EG51">
        <f>DW51/EF51</f>
        <v>6.9306363636363635</v>
      </c>
      <c r="EH51">
        <f t="shared" si="64"/>
        <v>0.14000000000000001</v>
      </c>
      <c r="EI51">
        <f t="shared" si="99"/>
        <v>10</v>
      </c>
      <c r="EK51">
        <v>0</v>
      </c>
      <c r="EL51">
        <v>1</v>
      </c>
      <c r="EM51">
        <f t="shared" si="100"/>
        <v>2</v>
      </c>
      <c r="EN51" s="120">
        <f t="shared" si="101"/>
        <v>7.2099999999999997E-2</v>
      </c>
      <c r="EO51">
        <v>1</v>
      </c>
      <c r="EP51">
        <f t="shared" si="102"/>
        <v>5</v>
      </c>
      <c r="EQ51" s="120">
        <f t="shared" si="103"/>
        <v>0.28860000000000002</v>
      </c>
      <c r="ER51">
        <v>1</v>
      </c>
      <c r="ES51">
        <f t="shared" si="104"/>
        <v>10</v>
      </c>
    </row>
    <row r="52" spans="81:149" ht="16.5" x14ac:dyDescent="0.2">
      <c r="CC52" s="112">
        <v>47</v>
      </c>
      <c r="CD52" s="112">
        <f>INDEX(节奏总表!$AH$4:$AH$153,MATCH(专属武器强化!CC52,节奏总表!$AP$4:$AP$153,1))</f>
        <v>139</v>
      </c>
      <c r="CE52" s="112"/>
      <c r="CF52" s="112">
        <f t="shared" si="92"/>
        <v>8</v>
      </c>
      <c r="CG52" s="14">
        <f t="shared" si="93"/>
        <v>0</v>
      </c>
      <c r="CH52" s="14">
        <f t="shared" si="94"/>
        <v>0</v>
      </c>
      <c r="CI52" s="14">
        <f t="shared" si="95"/>
        <v>80</v>
      </c>
      <c r="CJ52" s="14">
        <f t="shared" si="96"/>
        <v>48</v>
      </c>
      <c r="CK52" s="14"/>
      <c r="CL52" s="14"/>
      <c r="CM52" s="14"/>
      <c r="CN52" s="14"/>
      <c r="CO52" s="14">
        <f>SUM(CG$6:CG52)</f>
        <v>3300</v>
      </c>
      <c r="CP52" s="14">
        <f>SUM(CH$6:CH52)</f>
        <v>3330</v>
      </c>
      <c r="CQ52" s="14">
        <f>SUM(CI$6:CI52)</f>
        <v>2175</v>
      </c>
      <c r="CR52" s="14">
        <f>SUM(CJ$6:CJ52)</f>
        <v>664</v>
      </c>
      <c r="CU52" s="114">
        <v>37</v>
      </c>
      <c r="CV52" s="14">
        <f>INDEX(节奏总表!$BW$4:$BW$63,专属武器强化!CU52)</f>
        <v>129</v>
      </c>
      <c r="CW52" s="14">
        <f t="shared" si="97"/>
        <v>3300</v>
      </c>
      <c r="CX52" s="14">
        <f t="shared" si="52"/>
        <v>3330</v>
      </c>
      <c r="CY52" s="14">
        <f t="shared" si="53"/>
        <v>1375</v>
      </c>
      <c r="CZ52" s="14">
        <f t="shared" si="54"/>
        <v>184</v>
      </c>
      <c r="DA52" s="114">
        <v>0</v>
      </c>
      <c r="DB52" s="114">
        <v>0</v>
      </c>
      <c r="DC52" s="14">
        <f t="shared" si="82"/>
        <v>0</v>
      </c>
      <c r="DD52" s="14">
        <f t="shared" si="83"/>
        <v>0</v>
      </c>
      <c r="DE52" s="14">
        <f t="shared" si="84"/>
        <v>0</v>
      </c>
      <c r="DF52" s="14">
        <f t="shared" si="85"/>
        <v>0</v>
      </c>
      <c r="DG52" s="114"/>
      <c r="DH52" s="114"/>
      <c r="DI52" s="114"/>
      <c r="DJ52" s="114"/>
      <c r="DK52" s="14">
        <f>CW52-SUM(DC$7:DC52)+SUM(DG$7:DG52)</f>
        <v>110.51999999999998</v>
      </c>
      <c r="DL52" s="14">
        <f>CX52-SUM(DD$7:DD52)+SUM(DH$7:DH52)</f>
        <v>563.0810526315795</v>
      </c>
      <c r="DM52" s="14">
        <f>CY52-SUM(DE$7:DE52)+SUM(DI$7:DI52)</f>
        <v>136.17466507177051</v>
      </c>
      <c r="DN52" s="14">
        <f>CZ52-SUM(DF$7:DF52)+SUM(DJ$7:DJ52)</f>
        <v>24.595363636363629</v>
      </c>
      <c r="DQ52" s="127">
        <v>47</v>
      </c>
      <c r="DR52" s="14">
        <f t="shared" si="59"/>
        <v>6</v>
      </c>
      <c r="DS52" s="14">
        <f t="shared" si="60"/>
        <v>2</v>
      </c>
      <c r="DT52" s="14">
        <f t="shared" si="105"/>
        <v>0</v>
      </c>
      <c r="DU52" s="14">
        <f t="shared" si="105"/>
        <v>0</v>
      </c>
      <c r="DV52" s="14">
        <f t="shared" si="105"/>
        <v>65.314242424242408</v>
      </c>
      <c r="DW52" s="14">
        <f t="shared" si="105"/>
        <v>13.861272727272727</v>
      </c>
      <c r="DX52" s="14">
        <f t="shared" si="61"/>
        <v>3</v>
      </c>
      <c r="DY52" s="14">
        <f t="shared" si="62"/>
        <v>4</v>
      </c>
      <c r="EC52" t="s">
        <v>1111</v>
      </c>
      <c r="ED52">
        <f t="shared" ref="ED52:ED77" si="106">ROUND(EF52*DV52/DW52,0)</f>
        <v>9</v>
      </c>
      <c r="EE52" t="s">
        <v>1114</v>
      </c>
      <c r="EF52">
        <v>2</v>
      </c>
      <c r="EG52">
        <f t="shared" ref="EG52:EG77" si="107">DW52/EF52</f>
        <v>6.9306363636363635</v>
      </c>
      <c r="EH52">
        <f t="shared" si="64"/>
        <v>0.14000000000000001</v>
      </c>
      <c r="EI52">
        <f t="shared" ref="EI52:EI77" si="108">ES52</f>
        <v>10</v>
      </c>
      <c r="EK52">
        <v>0</v>
      </c>
      <c r="EL52">
        <v>1</v>
      </c>
      <c r="EM52">
        <f t="shared" ref="EM52:EM77" si="109">ROUND(EG52*0.35,0)</f>
        <v>2</v>
      </c>
      <c r="EN52" s="120">
        <f t="shared" ref="EN52:EN77" si="110">ROUND(1/EG52/2,4)</f>
        <v>7.2099999999999997E-2</v>
      </c>
      <c r="EO52">
        <v>1</v>
      </c>
      <c r="EP52">
        <f t="shared" ref="EP52:EP77" si="111">ROUND(EG52*0.7,0)</f>
        <v>5</v>
      </c>
      <c r="EQ52" s="120">
        <f t="shared" ref="EQ52:EQ77" si="112">ROUND(2/EG52,4)</f>
        <v>0.28860000000000002</v>
      </c>
      <c r="ER52">
        <v>1</v>
      </c>
      <c r="ES52">
        <f t="shared" ref="ES52:ES77" si="113">ROUND(EG52*1.5,0)</f>
        <v>10</v>
      </c>
    </row>
    <row r="53" spans="81:149" ht="16.5" x14ac:dyDescent="0.2">
      <c r="CC53" s="112">
        <v>48</v>
      </c>
      <c r="CD53" s="112">
        <f>INDEX(节奏总表!$AH$4:$AH$153,MATCH(专属武器强化!CC53,节奏总表!$AP$4:$AP$153,1))</f>
        <v>141</v>
      </c>
      <c r="CE53" s="112"/>
      <c r="CF53" s="112">
        <f t="shared" si="92"/>
        <v>9</v>
      </c>
      <c r="CG53" s="14">
        <f t="shared" si="93"/>
        <v>0</v>
      </c>
      <c r="CH53" s="14">
        <f t="shared" si="94"/>
        <v>0</v>
      </c>
      <c r="CI53" s="14">
        <f t="shared" si="95"/>
        <v>75</v>
      </c>
      <c r="CJ53" s="14">
        <f t="shared" si="96"/>
        <v>70</v>
      </c>
      <c r="CK53" s="14"/>
      <c r="CL53" s="14"/>
      <c r="CM53" s="14"/>
      <c r="CN53" s="14"/>
      <c r="CO53" s="14">
        <f>SUM(CG$6:CG53)</f>
        <v>3300</v>
      </c>
      <c r="CP53" s="14">
        <f>SUM(CH$6:CH53)</f>
        <v>3330</v>
      </c>
      <c r="CQ53" s="14">
        <f>SUM(CI$6:CI53)</f>
        <v>2250</v>
      </c>
      <c r="CR53" s="14">
        <f>SUM(CJ$6:CJ53)</f>
        <v>734</v>
      </c>
      <c r="CU53" s="114">
        <v>38</v>
      </c>
      <c r="CV53" s="14">
        <f>INDEX(节奏总表!$BW$4:$BW$63,专属武器强化!CU53)</f>
        <v>131</v>
      </c>
      <c r="CW53" s="14">
        <f t="shared" si="97"/>
        <v>3300</v>
      </c>
      <c r="CX53" s="14">
        <f t="shared" si="52"/>
        <v>3330</v>
      </c>
      <c r="CY53" s="14">
        <f t="shared" si="53"/>
        <v>1455</v>
      </c>
      <c r="CZ53" s="14">
        <f t="shared" si="54"/>
        <v>232</v>
      </c>
      <c r="DA53" s="114">
        <v>7</v>
      </c>
      <c r="DB53" s="114">
        <v>2</v>
      </c>
      <c r="DC53" s="14">
        <f t="shared" si="82"/>
        <v>0</v>
      </c>
      <c r="DD53" s="14">
        <f t="shared" si="83"/>
        <v>0</v>
      </c>
      <c r="DE53" s="14">
        <f t="shared" si="84"/>
        <v>195.94272727272721</v>
      </c>
      <c r="DF53" s="14">
        <f t="shared" si="85"/>
        <v>69.306363636363642</v>
      </c>
      <c r="DG53" s="114"/>
      <c r="DH53" s="114"/>
      <c r="DI53" s="114"/>
      <c r="DJ53" s="114"/>
      <c r="DK53" s="14">
        <f>CW53-SUM(DC$7:DC53)+SUM(DG$7:DG53)</f>
        <v>110.51999999999998</v>
      </c>
      <c r="DL53" s="14">
        <f>CX53-SUM(DD$7:DD53)+SUM(DH$7:DH53)</f>
        <v>563.0810526315795</v>
      </c>
      <c r="DM53" s="14">
        <f>CY53-SUM(DE$7:DE53)+SUM(DI$7:DI53)</f>
        <v>20.231937799043408</v>
      </c>
      <c r="DN53" s="14">
        <f>CZ53-SUM(DF$7:DF53)+SUM(DJ$7:DJ53)</f>
        <v>3.2889999999999873</v>
      </c>
      <c r="DQ53" s="127">
        <v>48</v>
      </c>
      <c r="DR53" s="14">
        <f t="shared" si="59"/>
        <v>6</v>
      </c>
      <c r="DS53" s="14">
        <f t="shared" si="60"/>
        <v>3</v>
      </c>
      <c r="DT53" s="14">
        <f t="shared" si="105"/>
        <v>0</v>
      </c>
      <c r="DU53" s="14">
        <f t="shared" si="105"/>
        <v>0</v>
      </c>
      <c r="DV53" s="14">
        <f t="shared" si="105"/>
        <v>97.97136363636362</v>
      </c>
      <c r="DW53" s="14">
        <f t="shared" si="105"/>
        <v>20.79190909090909</v>
      </c>
      <c r="DX53" s="14">
        <f t="shared" si="61"/>
        <v>3</v>
      </c>
      <c r="DY53" s="14">
        <f t="shared" si="62"/>
        <v>4</v>
      </c>
      <c r="EC53" t="s">
        <v>1111</v>
      </c>
      <c r="ED53">
        <f t="shared" si="106"/>
        <v>9</v>
      </c>
      <c r="EE53" t="s">
        <v>1114</v>
      </c>
      <c r="EF53">
        <v>2</v>
      </c>
      <c r="EG53">
        <f t="shared" si="107"/>
        <v>10.395954545454545</v>
      </c>
      <c r="EH53">
        <f t="shared" si="64"/>
        <v>0.1</v>
      </c>
      <c r="EI53">
        <f t="shared" si="108"/>
        <v>16</v>
      </c>
      <c r="EK53">
        <v>0</v>
      </c>
      <c r="EL53">
        <v>1</v>
      </c>
      <c r="EM53">
        <f t="shared" si="109"/>
        <v>4</v>
      </c>
      <c r="EN53" s="120">
        <f t="shared" si="110"/>
        <v>4.8099999999999997E-2</v>
      </c>
      <c r="EO53">
        <v>1</v>
      </c>
      <c r="EP53">
        <f t="shared" si="111"/>
        <v>7</v>
      </c>
      <c r="EQ53" s="120">
        <f t="shared" si="112"/>
        <v>0.19239999999999999</v>
      </c>
      <c r="ER53">
        <v>1</v>
      </c>
      <c r="ES53">
        <f t="shared" si="113"/>
        <v>16</v>
      </c>
    </row>
    <row r="54" spans="81:149" ht="16.5" x14ac:dyDescent="0.2">
      <c r="CC54" s="112">
        <v>49</v>
      </c>
      <c r="CD54" s="112">
        <f>INDEX(节奏总表!$AH$4:$AH$153,MATCH(专属武器强化!CC54,节奏总表!$AP$4:$AP$153,1))</f>
        <v>142</v>
      </c>
      <c r="CE54" s="112"/>
      <c r="CF54" s="112">
        <f t="shared" si="92"/>
        <v>9</v>
      </c>
      <c r="CG54" s="14">
        <f t="shared" si="93"/>
        <v>0</v>
      </c>
      <c r="CH54" s="14">
        <f t="shared" si="94"/>
        <v>0</v>
      </c>
      <c r="CI54" s="14">
        <f t="shared" si="95"/>
        <v>75</v>
      </c>
      <c r="CJ54" s="14">
        <f t="shared" si="96"/>
        <v>70</v>
      </c>
      <c r="CK54" s="14"/>
      <c r="CL54" s="14"/>
      <c r="CM54" s="14"/>
      <c r="CN54" s="14"/>
      <c r="CO54" s="14">
        <f>SUM(CG$6:CG54)</f>
        <v>3300</v>
      </c>
      <c r="CP54" s="14">
        <f>SUM(CH$6:CH54)</f>
        <v>3330</v>
      </c>
      <c r="CQ54" s="14">
        <f>SUM(CI$6:CI54)</f>
        <v>2325</v>
      </c>
      <c r="CR54" s="14">
        <f>SUM(CJ$6:CJ54)</f>
        <v>804</v>
      </c>
      <c r="CU54" s="114">
        <v>39</v>
      </c>
      <c r="CV54" s="14">
        <f>INDEX(节奏总表!$BW$4:$BW$63,专属武器强化!CU54)</f>
        <v>132</v>
      </c>
      <c r="CW54" s="14">
        <f t="shared" si="97"/>
        <v>3300</v>
      </c>
      <c r="CX54" s="14">
        <f t="shared" si="52"/>
        <v>3330</v>
      </c>
      <c r="CY54" s="14">
        <f t="shared" si="53"/>
        <v>1535</v>
      </c>
      <c r="CZ54" s="14">
        <f t="shared" si="54"/>
        <v>280</v>
      </c>
      <c r="DA54" s="114">
        <v>0</v>
      </c>
      <c r="DB54" s="114">
        <v>0</v>
      </c>
      <c r="DC54" s="14">
        <f t="shared" si="82"/>
        <v>0</v>
      </c>
      <c r="DD54" s="14">
        <f t="shared" si="83"/>
        <v>0</v>
      </c>
      <c r="DE54" s="14">
        <f t="shared" si="84"/>
        <v>0</v>
      </c>
      <c r="DF54" s="14">
        <f t="shared" si="85"/>
        <v>0</v>
      </c>
      <c r="DG54" s="114"/>
      <c r="DH54" s="114"/>
      <c r="DI54" s="114"/>
      <c r="DJ54" s="114"/>
      <c r="DK54" s="14">
        <f>CW54-SUM(DC$7:DC54)+SUM(DG$7:DG54)</f>
        <v>110.51999999999998</v>
      </c>
      <c r="DL54" s="14">
        <f>CX54-SUM(DD$7:DD54)+SUM(DH$7:DH54)</f>
        <v>563.0810526315795</v>
      </c>
      <c r="DM54" s="14">
        <f>CY54-SUM(DE$7:DE54)+SUM(DI$7:DI54)</f>
        <v>100.23193779904341</v>
      </c>
      <c r="DN54" s="14">
        <f>CZ54-SUM(DF$7:DF54)+SUM(DJ$7:DJ54)</f>
        <v>51.288999999999987</v>
      </c>
      <c r="DQ54" s="127">
        <v>49</v>
      </c>
      <c r="DR54" s="14">
        <f t="shared" si="59"/>
        <v>6</v>
      </c>
      <c r="DS54" s="14">
        <f t="shared" si="60"/>
        <v>4</v>
      </c>
      <c r="DT54" s="14">
        <f t="shared" si="105"/>
        <v>0</v>
      </c>
      <c r="DU54" s="14">
        <f t="shared" si="105"/>
        <v>0</v>
      </c>
      <c r="DV54" s="14">
        <f t="shared" si="105"/>
        <v>163.285606060606</v>
      </c>
      <c r="DW54" s="14">
        <f t="shared" si="105"/>
        <v>34.653181818181814</v>
      </c>
      <c r="DX54" s="14">
        <f t="shared" si="61"/>
        <v>3</v>
      </c>
      <c r="DY54" s="14">
        <f t="shared" si="62"/>
        <v>4</v>
      </c>
      <c r="EC54" t="s">
        <v>1111</v>
      </c>
      <c r="ED54">
        <f t="shared" si="106"/>
        <v>14</v>
      </c>
      <c r="EE54" t="s">
        <v>1114</v>
      </c>
      <c r="EF54">
        <v>3</v>
      </c>
      <c r="EG54">
        <f t="shared" si="107"/>
        <v>11.551060606060604</v>
      </c>
      <c r="EH54">
        <f t="shared" si="64"/>
        <v>0.09</v>
      </c>
      <c r="EI54">
        <f t="shared" si="108"/>
        <v>17</v>
      </c>
      <c r="EK54">
        <v>0</v>
      </c>
      <c r="EL54">
        <v>1</v>
      </c>
      <c r="EM54">
        <f t="shared" si="109"/>
        <v>4</v>
      </c>
      <c r="EN54" s="120">
        <f t="shared" si="110"/>
        <v>4.3299999999999998E-2</v>
      </c>
      <c r="EO54">
        <v>1</v>
      </c>
      <c r="EP54">
        <f t="shared" si="111"/>
        <v>8</v>
      </c>
      <c r="EQ54" s="120">
        <f t="shared" si="112"/>
        <v>0.1731</v>
      </c>
      <c r="ER54">
        <v>1</v>
      </c>
      <c r="ES54">
        <f t="shared" si="113"/>
        <v>17</v>
      </c>
    </row>
    <row r="55" spans="81:149" ht="16.5" x14ac:dyDescent="0.2">
      <c r="CC55" s="112">
        <v>50</v>
      </c>
      <c r="CD55" s="112">
        <f>INDEX(节奏总表!$AH$4:$AH$153,MATCH(专属武器强化!CC55,节奏总表!$AP$4:$AP$153,1))</f>
        <v>142</v>
      </c>
      <c r="CE55" s="112"/>
      <c r="CF55" s="112">
        <f t="shared" si="92"/>
        <v>9</v>
      </c>
      <c r="CG55" s="14">
        <f t="shared" si="93"/>
        <v>0</v>
      </c>
      <c r="CH55" s="14">
        <f t="shared" si="94"/>
        <v>0</v>
      </c>
      <c r="CI55" s="14">
        <f t="shared" si="95"/>
        <v>75</v>
      </c>
      <c r="CJ55" s="14">
        <f t="shared" si="96"/>
        <v>70</v>
      </c>
      <c r="CK55" s="14"/>
      <c r="CL55" s="14"/>
      <c r="CM55" s="14"/>
      <c r="CN55" s="14"/>
      <c r="CO55" s="14">
        <f>SUM(CG$6:CG55)</f>
        <v>3300</v>
      </c>
      <c r="CP55" s="14">
        <f>SUM(CH$6:CH55)</f>
        <v>3330</v>
      </c>
      <c r="CQ55" s="14">
        <f>SUM(CI$6:CI55)</f>
        <v>2400</v>
      </c>
      <c r="CR55" s="14">
        <f>SUM(CJ$6:CJ55)</f>
        <v>874</v>
      </c>
      <c r="CU55" s="114">
        <v>40</v>
      </c>
      <c r="CV55" s="14">
        <f>INDEX(节奏总表!$BW$4:$BW$63,专属武器强化!CU55)</f>
        <v>133</v>
      </c>
      <c r="CW55" s="14">
        <f t="shared" si="97"/>
        <v>3300</v>
      </c>
      <c r="CX55" s="14">
        <f t="shared" si="52"/>
        <v>3330</v>
      </c>
      <c r="CY55" s="14">
        <f t="shared" si="53"/>
        <v>1615</v>
      </c>
      <c r="CZ55" s="14">
        <f t="shared" si="54"/>
        <v>328</v>
      </c>
      <c r="DA55" s="114">
        <v>5</v>
      </c>
      <c r="DB55" s="114">
        <v>4</v>
      </c>
      <c r="DC55" s="14">
        <f t="shared" si="82"/>
        <v>0</v>
      </c>
      <c r="DD55" s="14">
        <f t="shared" si="83"/>
        <v>305.34736842105258</v>
      </c>
      <c r="DE55" s="14">
        <f t="shared" si="84"/>
        <v>162.05789473684209</v>
      </c>
      <c r="DF55" s="14">
        <f t="shared" si="85"/>
        <v>0</v>
      </c>
      <c r="DG55" s="114"/>
      <c r="DH55" s="114"/>
      <c r="DI55" s="114"/>
      <c r="DJ55" s="114"/>
      <c r="DK55" s="14">
        <f>CW55-SUM(DC$7:DC55)+SUM(DG$7:DG55)</f>
        <v>110.51999999999998</v>
      </c>
      <c r="DL55" s="14">
        <f>CX55-SUM(DD$7:DD55)+SUM(DH$7:DH55)</f>
        <v>257.73368421052692</v>
      </c>
      <c r="DM55" s="14">
        <f>CY55-SUM(DE$7:DE55)+SUM(DI$7:DI55)</f>
        <v>18.174043062201235</v>
      </c>
      <c r="DN55" s="14">
        <f>CZ55-SUM(DF$7:DF55)+SUM(DJ$7:DJ55)</f>
        <v>99.288999999999987</v>
      </c>
      <c r="DQ55" s="127">
        <v>50</v>
      </c>
      <c r="DR55" s="14">
        <f t="shared" si="59"/>
        <v>6</v>
      </c>
      <c r="DS55" s="14">
        <f t="shared" si="60"/>
        <v>5</v>
      </c>
      <c r="DT55" s="14">
        <f t="shared" si="105"/>
        <v>0</v>
      </c>
      <c r="DU55" s="14">
        <f t="shared" si="105"/>
        <v>0</v>
      </c>
      <c r="DV55" s="14">
        <f t="shared" si="105"/>
        <v>261.25696969696963</v>
      </c>
      <c r="DW55" s="14">
        <f t="shared" si="105"/>
        <v>55.445090909090908</v>
      </c>
      <c r="DX55" s="14">
        <f t="shared" si="61"/>
        <v>3</v>
      </c>
      <c r="DY55" s="14">
        <f t="shared" si="62"/>
        <v>4</v>
      </c>
      <c r="EC55" t="s">
        <v>1111</v>
      </c>
      <c r="ED55">
        <f t="shared" si="106"/>
        <v>14</v>
      </c>
      <c r="EE55" t="s">
        <v>1114</v>
      </c>
      <c r="EF55">
        <v>3</v>
      </c>
      <c r="EG55">
        <f t="shared" si="107"/>
        <v>18.481696969696969</v>
      </c>
      <c r="EH55">
        <f t="shared" si="64"/>
        <v>0.05</v>
      </c>
      <c r="EI55">
        <f t="shared" si="108"/>
        <v>28</v>
      </c>
      <c r="EK55">
        <v>0</v>
      </c>
      <c r="EL55">
        <v>1</v>
      </c>
      <c r="EM55">
        <f t="shared" si="109"/>
        <v>6</v>
      </c>
      <c r="EN55" s="120">
        <f t="shared" si="110"/>
        <v>2.7099999999999999E-2</v>
      </c>
      <c r="EO55">
        <v>1</v>
      </c>
      <c r="EP55">
        <f t="shared" si="111"/>
        <v>13</v>
      </c>
      <c r="EQ55" s="120">
        <f t="shared" si="112"/>
        <v>0.1082</v>
      </c>
      <c r="ER55">
        <v>1</v>
      </c>
      <c r="ES55">
        <f t="shared" si="113"/>
        <v>28</v>
      </c>
    </row>
    <row r="56" spans="81:149" ht="16.5" x14ac:dyDescent="0.2">
      <c r="CC56" s="112">
        <v>51</v>
      </c>
      <c r="CD56" s="112">
        <f>INDEX(节奏总表!$AH$4:$AH$153,MATCH(专属武器强化!CC56,节奏总表!$AP$4:$AP$153,1))</f>
        <v>143</v>
      </c>
      <c r="CE56" s="112"/>
      <c r="CF56" s="112">
        <f t="shared" si="92"/>
        <v>9</v>
      </c>
      <c r="CG56" s="14">
        <f t="shared" si="93"/>
        <v>0</v>
      </c>
      <c r="CH56" s="14">
        <f t="shared" si="94"/>
        <v>0</v>
      </c>
      <c r="CI56" s="14">
        <f t="shared" si="95"/>
        <v>75</v>
      </c>
      <c r="CJ56" s="14">
        <f t="shared" si="96"/>
        <v>70</v>
      </c>
      <c r="CK56" s="14"/>
      <c r="CL56" s="14"/>
      <c r="CM56" s="14"/>
      <c r="CN56" s="14"/>
      <c r="CO56" s="14">
        <f>SUM(CG$6:CG56)</f>
        <v>3300</v>
      </c>
      <c r="CP56" s="14">
        <f>SUM(CH$6:CH56)</f>
        <v>3330</v>
      </c>
      <c r="CQ56" s="14">
        <f>SUM(CI$6:CI56)</f>
        <v>2475</v>
      </c>
      <c r="CR56" s="14">
        <f>SUM(CJ$6:CJ56)</f>
        <v>944</v>
      </c>
      <c r="CU56" s="114">
        <v>41</v>
      </c>
      <c r="CV56" s="14">
        <f>INDEX(节奏总表!$BW$4:$BW$63,专属武器强化!CU56)</f>
        <v>134</v>
      </c>
      <c r="CW56" s="14">
        <f t="shared" si="97"/>
        <v>3300</v>
      </c>
      <c r="CX56" s="14">
        <f t="shared" si="52"/>
        <v>3330</v>
      </c>
      <c r="CY56" s="14">
        <f t="shared" si="53"/>
        <v>1695</v>
      </c>
      <c r="CZ56" s="14">
        <f t="shared" si="54"/>
        <v>376</v>
      </c>
      <c r="DA56" s="114">
        <v>0</v>
      </c>
      <c r="DB56" s="114">
        <v>0</v>
      </c>
      <c r="DC56" s="14">
        <f t="shared" si="82"/>
        <v>0</v>
      </c>
      <c r="DD56" s="14">
        <f t="shared" si="83"/>
        <v>0</v>
      </c>
      <c r="DE56" s="14">
        <f t="shared" si="84"/>
        <v>0</v>
      </c>
      <c r="DF56" s="14">
        <f t="shared" si="85"/>
        <v>0</v>
      </c>
      <c r="DG56" s="114"/>
      <c r="DH56" s="114"/>
      <c r="DI56" s="114"/>
      <c r="DJ56" s="114"/>
      <c r="DK56" s="14">
        <f>CW56-SUM(DC$7:DC56)+SUM(DG$7:DG56)</f>
        <v>110.51999999999998</v>
      </c>
      <c r="DL56" s="14">
        <f>CX56-SUM(DD$7:DD56)+SUM(DH$7:DH56)</f>
        <v>257.73368421052692</v>
      </c>
      <c r="DM56" s="14">
        <f>CY56-SUM(DE$7:DE56)+SUM(DI$7:DI56)</f>
        <v>98.174043062201235</v>
      </c>
      <c r="DN56" s="14">
        <f>CZ56-SUM(DF$7:DF56)+SUM(DJ$7:DJ56)</f>
        <v>147.28899999999999</v>
      </c>
      <c r="DQ56" s="127">
        <v>51</v>
      </c>
      <c r="DR56" s="14">
        <f t="shared" si="59"/>
        <v>6</v>
      </c>
      <c r="DS56" s="14">
        <f t="shared" si="60"/>
        <v>6</v>
      </c>
      <c r="DT56" s="14">
        <f t="shared" si="105"/>
        <v>0</v>
      </c>
      <c r="DU56" s="14">
        <f t="shared" si="105"/>
        <v>0</v>
      </c>
      <c r="DV56" s="14">
        <f t="shared" si="105"/>
        <v>424.54257575757566</v>
      </c>
      <c r="DW56" s="14">
        <f t="shared" si="105"/>
        <v>90.098272727272729</v>
      </c>
      <c r="DX56" s="14">
        <f t="shared" si="61"/>
        <v>3</v>
      </c>
      <c r="DY56" s="14">
        <f t="shared" si="62"/>
        <v>4</v>
      </c>
      <c r="EC56" t="s">
        <v>1111</v>
      </c>
      <c r="ED56">
        <f t="shared" si="106"/>
        <v>19</v>
      </c>
      <c r="EE56" t="s">
        <v>1114</v>
      </c>
      <c r="EF56">
        <v>4</v>
      </c>
      <c r="EG56">
        <f t="shared" si="107"/>
        <v>22.524568181818182</v>
      </c>
      <c r="EH56">
        <f t="shared" si="64"/>
        <v>0.04</v>
      </c>
      <c r="EI56">
        <f t="shared" si="108"/>
        <v>34</v>
      </c>
      <c r="EK56">
        <v>0</v>
      </c>
      <c r="EL56">
        <v>1</v>
      </c>
      <c r="EM56">
        <f t="shared" si="109"/>
        <v>8</v>
      </c>
      <c r="EN56" s="120">
        <f t="shared" si="110"/>
        <v>2.2200000000000001E-2</v>
      </c>
      <c r="EO56">
        <v>1</v>
      </c>
      <c r="EP56">
        <f t="shared" si="111"/>
        <v>16</v>
      </c>
      <c r="EQ56" s="120">
        <f t="shared" si="112"/>
        <v>8.8800000000000004E-2</v>
      </c>
      <c r="ER56">
        <v>1</v>
      </c>
      <c r="ES56">
        <f t="shared" si="113"/>
        <v>34</v>
      </c>
    </row>
    <row r="57" spans="81:149" ht="16.5" x14ac:dyDescent="0.2">
      <c r="CC57" s="112">
        <v>52</v>
      </c>
      <c r="CD57" s="112">
        <f>INDEX(节奏总表!$AH$4:$AH$153,MATCH(专属武器强化!CC57,节奏总表!$AP$4:$AP$153,1))</f>
        <v>144</v>
      </c>
      <c r="CE57" s="112"/>
      <c r="CF57" s="112">
        <f t="shared" si="92"/>
        <v>9</v>
      </c>
      <c r="CG57" s="14">
        <f t="shared" si="93"/>
        <v>0</v>
      </c>
      <c r="CH57" s="14">
        <f t="shared" si="94"/>
        <v>0</v>
      </c>
      <c r="CI57" s="14">
        <f t="shared" si="95"/>
        <v>75</v>
      </c>
      <c r="CJ57" s="14">
        <f t="shared" si="96"/>
        <v>70</v>
      </c>
      <c r="CK57" s="14"/>
      <c r="CL57" s="14"/>
      <c r="CM57" s="14"/>
      <c r="CN57" s="14"/>
      <c r="CO57" s="14">
        <f>SUM(CG$6:CG57)</f>
        <v>3300</v>
      </c>
      <c r="CP57" s="14">
        <f>SUM(CH$6:CH57)</f>
        <v>3330</v>
      </c>
      <c r="CQ57" s="14">
        <f>SUM(CI$6:CI57)</f>
        <v>2550</v>
      </c>
      <c r="CR57" s="14">
        <f>SUM(CJ$6:CJ57)</f>
        <v>1014</v>
      </c>
      <c r="CU57" s="114">
        <v>42</v>
      </c>
      <c r="CV57" s="14">
        <f>INDEX(节奏总表!$BW$4:$BW$63,专属武器强化!CU57)</f>
        <v>134</v>
      </c>
      <c r="CW57" s="14">
        <f t="shared" si="97"/>
        <v>3300</v>
      </c>
      <c r="CX57" s="14">
        <f t="shared" si="52"/>
        <v>3330</v>
      </c>
      <c r="CY57" s="14">
        <f t="shared" si="53"/>
        <v>1775</v>
      </c>
      <c r="CZ57" s="14">
        <f t="shared" si="54"/>
        <v>424</v>
      </c>
      <c r="DA57" s="114">
        <v>0</v>
      </c>
      <c r="DB57" s="114">
        <v>0</v>
      </c>
      <c r="DC57" s="14">
        <f t="shared" si="82"/>
        <v>0</v>
      </c>
      <c r="DD57" s="14">
        <f t="shared" si="83"/>
        <v>0</v>
      </c>
      <c r="DE57" s="14">
        <f t="shared" si="84"/>
        <v>0</v>
      </c>
      <c r="DF57" s="14">
        <f t="shared" si="85"/>
        <v>0</v>
      </c>
      <c r="DG57" s="114"/>
      <c r="DH57" s="114"/>
      <c r="DI57" s="114"/>
      <c r="DJ57" s="114"/>
      <c r="DK57" s="14">
        <f>CW57-SUM(DC$7:DC57)+SUM(DG$7:DG57)</f>
        <v>110.51999999999998</v>
      </c>
      <c r="DL57" s="14">
        <f>CX57-SUM(DD$7:DD57)+SUM(DH$7:DH57)</f>
        <v>257.73368421052692</v>
      </c>
      <c r="DM57" s="14">
        <f>CY57-SUM(DE$7:DE57)+SUM(DI$7:DI57)</f>
        <v>178.17404306220124</v>
      </c>
      <c r="DN57" s="14">
        <f>CZ57-SUM(DF$7:DF57)+SUM(DJ$7:DJ57)</f>
        <v>195.28899999999999</v>
      </c>
      <c r="DQ57" s="127">
        <v>52</v>
      </c>
      <c r="DR57" s="14">
        <f t="shared" si="59"/>
        <v>6</v>
      </c>
      <c r="DS57" s="14">
        <f t="shared" si="60"/>
        <v>7</v>
      </c>
      <c r="DT57" s="14">
        <f t="shared" si="105"/>
        <v>0</v>
      </c>
      <c r="DU57" s="14">
        <f t="shared" si="105"/>
        <v>0</v>
      </c>
      <c r="DV57" s="14">
        <f t="shared" si="105"/>
        <v>685.7995454545453</v>
      </c>
      <c r="DW57" s="14">
        <f t="shared" si="105"/>
        <v>145.54336363636364</v>
      </c>
      <c r="DX57" s="14">
        <f t="shared" si="61"/>
        <v>3</v>
      </c>
      <c r="DY57" s="14">
        <f t="shared" si="62"/>
        <v>4</v>
      </c>
      <c r="EC57" t="s">
        <v>1111</v>
      </c>
      <c r="ED57">
        <f t="shared" si="106"/>
        <v>24</v>
      </c>
      <c r="EE57" t="s">
        <v>1114</v>
      </c>
      <c r="EF57">
        <v>5</v>
      </c>
      <c r="EG57">
        <f t="shared" si="107"/>
        <v>29.108672727272726</v>
      </c>
      <c r="EH57">
        <f t="shared" si="64"/>
        <v>0.03</v>
      </c>
      <c r="EI57">
        <f t="shared" si="108"/>
        <v>44</v>
      </c>
      <c r="EK57">
        <v>0</v>
      </c>
      <c r="EL57">
        <v>1</v>
      </c>
      <c r="EM57">
        <f t="shared" si="109"/>
        <v>10</v>
      </c>
      <c r="EN57" s="120">
        <f t="shared" si="110"/>
        <v>1.72E-2</v>
      </c>
      <c r="EO57">
        <v>1</v>
      </c>
      <c r="EP57">
        <f t="shared" si="111"/>
        <v>20</v>
      </c>
      <c r="EQ57" s="120">
        <f t="shared" si="112"/>
        <v>6.8699999999999997E-2</v>
      </c>
      <c r="ER57">
        <v>1</v>
      </c>
      <c r="ES57">
        <f t="shared" si="113"/>
        <v>44</v>
      </c>
    </row>
    <row r="58" spans="81:149" ht="16.5" x14ac:dyDescent="0.2">
      <c r="CC58" s="112">
        <v>53</v>
      </c>
      <c r="CD58" s="112">
        <f>INDEX(节奏总表!$AH$4:$AH$153,MATCH(专属武器强化!CC58,节奏总表!$AP$4:$AP$153,1))</f>
        <v>144</v>
      </c>
      <c r="CE58" s="112"/>
      <c r="CF58" s="112">
        <f t="shared" si="92"/>
        <v>9</v>
      </c>
      <c r="CG58" s="14">
        <f t="shared" si="93"/>
        <v>0</v>
      </c>
      <c r="CH58" s="14">
        <f t="shared" si="94"/>
        <v>0</v>
      </c>
      <c r="CI58" s="14">
        <f t="shared" si="95"/>
        <v>75</v>
      </c>
      <c r="CJ58" s="14">
        <f t="shared" si="96"/>
        <v>70</v>
      </c>
      <c r="CK58" s="14"/>
      <c r="CL58" s="14"/>
      <c r="CM58" s="14"/>
      <c r="CN58" s="14"/>
      <c r="CO58" s="14">
        <f>SUM(CG$6:CG58)</f>
        <v>3300</v>
      </c>
      <c r="CP58" s="14">
        <f>SUM(CH$6:CH58)</f>
        <v>3330</v>
      </c>
      <c r="CQ58" s="14">
        <f>SUM(CI$6:CI58)</f>
        <v>2625</v>
      </c>
      <c r="CR58" s="14">
        <f>SUM(CJ$6:CJ58)</f>
        <v>1084</v>
      </c>
      <c r="CU58" s="114">
        <v>43</v>
      </c>
      <c r="CV58" s="14">
        <f>INDEX(节奏总表!$BW$4:$BW$63,专属武器强化!CU58)</f>
        <v>136</v>
      </c>
      <c r="CW58" s="14">
        <f t="shared" si="97"/>
        <v>3300</v>
      </c>
      <c r="CX58" s="14">
        <f t="shared" si="52"/>
        <v>3330</v>
      </c>
      <c r="CY58" s="14">
        <f t="shared" si="53"/>
        <v>1855</v>
      </c>
      <c r="CZ58" s="14">
        <f t="shared" si="54"/>
        <v>472</v>
      </c>
      <c r="DA58" s="114">
        <v>0</v>
      </c>
      <c r="DB58" s="114">
        <v>0</v>
      </c>
      <c r="DC58" s="14">
        <f t="shared" si="82"/>
        <v>0</v>
      </c>
      <c r="DD58" s="14">
        <f t="shared" si="83"/>
        <v>0</v>
      </c>
      <c r="DE58" s="14">
        <f t="shared" si="84"/>
        <v>0</v>
      </c>
      <c r="DF58" s="14">
        <f t="shared" si="85"/>
        <v>0</v>
      </c>
      <c r="DG58" s="114"/>
      <c r="DH58" s="114"/>
      <c r="DI58" s="114"/>
      <c r="DJ58" s="114"/>
      <c r="DK58" s="14">
        <f>CW58-SUM(DC$7:DC58)+SUM(DG$7:DG58)</f>
        <v>110.51999999999998</v>
      </c>
      <c r="DL58" s="14">
        <f>CX58-SUM(DD$7:DD58)+SUM(DH$7:DH58)</f>
        <v>257.73368421052692</v>
      </c>
      <c r="DM58" s="14">
        <f>CY58-SUM(DE$7:DE58)+SUM(DI$7:DI58)</f>
        <v>258.17404306220124</v>
      </c>
      <c r="DN58" s="14">
        <f>CZ58-SUM(DF$7:DF58)+SUM(DJ$7:DJ58)</f>
        <v>243.28899999999999</v>
      </c>
      <c r="DQ58" s="127">
        <v>53</v>
      </c>
      <c r="DR58" s="14">
        <f t="shared" si="59"/>
        <v>6</v>
      </c>
      <c r="DS58" s="14">
        <f t="shared" si="60"/>
        <v>8</v>
      </c>
      <c r="DT58" s="14">
        <f t="shared" si="105"/>
        <v>0</v>
      </c>
      <c r="DU58" s="14">
        <f t="shared" si="105"/>
        <v>0</v>
      </c>
      <c r="DV58" s="14">
        <f t="shared" si="105"/>
        <v>1110.3421212121209</v>
      </c>
      <c r="DW58" s="14">
        <f t="shared" si="105"/>
        <v>235.64163636363631</v>
      </c>
      <c r="DX58" s="14">
        <f t="shared" si="61"/>
        <v>3</v>
      </c>
      <c r="DY58" s="14">
        <f t="shared" si="62"/>
        <v>4</v>
      </c>
      <c r="EC58" t="s">
        <v>1111</v>
      </c>
      <c r="ED58">
        <f t="shared" si="106"/>
        <v>33</v>
      </c>
      <c r="EE58" t="s">
        <v>1114</v>
      </c>
      <c r="EF58">
        <v>7</v>
      </c>
      <c r="EG58">
        <f t="shared" si="107"/>
        <v>33.663090909090904</v>
      </c>
      <c r="EH58">
        <f t="shared" si="64"/>
        <v>0.03</v>
      </c>
      <c r="EI58">
        <f t="shared" si="108"/>
        <v>50</v>
      </c>
      <c r="EK58">
        <v>0</v>
      </c>
      <c r="EL58">
        <v>1</v>
      </c>
      <c r="EM58">
        <f t="shared" si="109"/>
        <v>12</v>
      </c>
      <c r="EN58" s="120">
        <f t="shared" si="110"/>
        <v>1.49E-2</v>
      </c>
      <c r="EO58">
        <v>1</v>
      </c>
      <c r="EP58">
        <f t="shared" si="111"/>
        <v>24</v>
      </c>
      <c r="EQ58" s="120">
        <f t="shared" si="112"/>
        <v>5.9400000000000001E-2</v>
      </c>
      <c r="ER58">
        <v>1</v>
      </c>
      <c r="ES58">
        <f t="shared" si="113"/>
        <v>50</v>
      </c>
    </row>
    <row r="59" spans="81:149" ht="16.5" x14ac:dyDescent="0.2">
      <c r="CC59" s="112">
        <v>54</v>
      </c>
      <c r="CD59" s="112">
        <f>INDEX(节奏总表!$AH$4:$AH$153,MATCH(专属武器强化!CC59,节奏总表!$AP$4:$AP$153,1))</f>
        <v>146</v>
      </c>
      <c r="CE59" s="112"/>
      <c r="CF59" s="112">
        <f t="shared" si="92"/>
        <v>9</v>
      </c>
      <c r="CG59" s="14">
        <f t="shared" si="93"/>
        <v>0</v>
      </c>
      <c r="CH59" s="14">
        <f t="shared" si="94"/>
        <v>0</v>
      </c>
      <c r="CI59" s="14">
        <f t="shared" si="95"/>
        <v>75</v>
      </c>
      <c r="CJ59" s="14">
        <f t="shared" si="96"/>
        <v>70</v>
      </c>
      <c r="CK59" s="14"/>
      <c r="CL59" s="14"/>
      <c r="CM59" s="14"/>
      <c r="CN59" s="14"/>
      <c r="CO59" s="14">
        <f>SUM(CG$6:CG59)</f>
        <v>3300</v>
      </c>
      <c r="CP59" s="14">
        <f>SUM(CH$6:CH59)</f>
        <v>3330</v>
      </c>
      <c r="CQ59" s="14">
        <f>SUM(CI$6:CI59)</f>
        <v>2700</v>
      </c>
      <c r="CR59" s="14">
        <f>SUM(CJ$6:CJ59)</f>
        <v>1154</v>
      </c>
      <c r="CU59" s="114">
        <v>44</v>
      </c>
      <c r="CV59" s="14">
        <f>INDEX(节奏总表!$BW$4:$BW$63,专属武器强化!CU59)</f>
        <v>137</v>
      </c>
      <c r="CW59" s="14">
        <f t="shared" si="97"/>
        <v>3300</v>
      </c>
      <c r="CX59" s="14">
        <f t="shared" si="52"/>
        <v>3330</v>
      </c>
      <c r="CY59" s="14">
        <f t="shared" si="53"/>
        <v>1935</v>
      </c>
      <c r="CZ59" s="14">
        <f t="shared" si="54"/>
        <v>520</v>
      </c>
      <c r="DA59" s="114">
        <v>8</v>
      </c>
      <c r="DB59" s="114">
        <v>1</v>
      </c>
      <c r="DC59" s="14">
        <f t="shared" si="82"/>
        <v>0</v>
      </c>
      <c r="DD59" s="14">
        <f t="shared" si="83"/>
        <v>0</v>
      </c>
      <c r="DE59" s="14">
        <f t="shared" si="84"/>
        <v>0</v>
      </c>
      <c r="DF59" s="14">
        <f t="shared" si="85"/>
        <v>152.47399999999999</v>
      </c>
      <c r="DG59" s="114"/>
      <c r="DH59" s="114"/>
      <c r="DI59" s="114"/>
      <c r="DJ59" s="114"/>
      <c r="DK59" s="14">
        <f>CW59-SUM(DC$7:DC59)+SUM(DG$7:DG59)</f>
        <v>110.51999999999998</v>
      </c>
      <c r="DL59" s="14">
        <f>CX59-SUM(DD$7:DD59)+SUM(DH$7:DH59)</f>
        <v>257.73368421052692</v>
      </c>
      <c r="DM59" s="14">
        <f>CY59-SUM(DE$7:DE59)+SUM(DI$7:DI59)</f>
        <v>338.17404306220124</v>
      </c>
      <c r="DN59" s="14">
        <f>CZ59-SUM(DF$7:DF59)+SUM(DJ$7:DJ59)</f>
        <v>138.815</v>
      </c>
      <c r="DQ59" s="127">
        <v>54</v>
      </c>
      <c r="DR59" s="14">
        <f t="shared" si="59"/>
        <v>6</v>
      </c>
      <c r="DS59" s="14">
        <f t="shared" si="60"/>
        <v>9</v>
      </c>
      <c r="DT59" s="14">
        <f t="shared" si="105"/>
        <v>0</v>
      </c>
      <c r="DU59" s="14">
        <f t="shared" si="105"/>
        <v>0</v>
      </c>
      <c r="DV59" s="14">
        <f t="shared" si="105"/>
        <v>1796.1416666666662</v>
      </c>
      <c r="DW59" s="14">
        <f t="shared" si="105"/>
        <v>381.185</v>
      </c>
      <c r="DX59" s="14">
        <f t="shared" si="61"/>
        <v>3</v>
      </c>
      <c r="DY59" s="14">
        <f t="shared" si="62"/>
        <v>4</v>
      </c>
      <c r="EC59" t="s">
        <v>1111</v>
      </c>
      <c r="ED59">
        <f t="shared" si="106"/>
        <v>38</v>
      </c>
      <c r="EE59" t="s">
        <v>1114</v>
      </c>
      <c r="EF59">
        <v>8</v>
      </c>
      <c r="EG59">
        <f t="shared" si="107"/>
        <v>47.648125</v>
      </c>
      <c r="EH59">
        <f t="shared" si="64"/>
        <v>0.02</v>
      </c>
      <c r="EI59">
        <f t="shared" si="108"/>
        <v>71</v>
      </c>
      <c r="EK59">
        <v>0</v>
      </c>
      <c r="EL59">
        <v>1</v>
      </c>
      <c r="EM59">
        <f t="shared" si="109"/>
        <v>17</v>
      </c>
      <c r="EN59" s="120">
        <f t="shared" si="110"/>
        <v>1.0500000000000001E-2</v>
      </c>
      <c r="EO59">
        <v>1</v>
      </c>
      <c r="EP59">
        <f t="shared" si="111"/>
        <v>33</v>
      </c>
      <c r="EQ59" s="120">
        <f t="shared" si="112"/>
        <v>4.2000000000000003E-2</v>
      </c>
      <c r="ER59">
        <v>1</v>
      </c>
      <c r="ES59">
        <f t="shared" si="113"/>
        <v>71</v>
      </c>
    </row>
    <row r="60" spans="81:149" ht="16.5" x14ac:dyDescent="0.2">
      <c r="CC60" s="112">
        <v>55</v>
      </c>
      <c r="CD60" s="112">
        <f>INDEX(节奏总表!$AH$4:$AH$153,MATCH(专属武器强化!CC60,节奏总表!$AP$4:$AP$153,1))</f>
        <v>147</v>
      </c>
      <c r="CE60" s="112"/>
      <c r="CF60" s="112">
        <f t="shared" si="92"/>
        <v>9</v>
      </c>
      <c r="CG60" s="14">
        <f t="shared" si="93"/>
        <v>0</v>
      </c>
      <c r="CH60" s="14">
        <f t="shared" si="94"/>
        <v>0</v>
      </c>
      <c r="CI60" s="14">
        <f t="shared" si="95"/>
        <v>75</v>
      </c>
      <c r="CJ60" s="14">
        <f t="shared" si="96"/>
        <v>70</v>
      </c>
      <c r="CK60" s="14"/>
      <c r="CL60" s="14"/>
      <c r="CM60" s="14"/>
      <c r="CN60" s="14"/>
      <c r="CO60" s="14">
        <f>SUM(CG$6:CG60)</f>
        <v>3300</v>
      </c>
      <c r="CP60" s="14">
        <f>SUM(CH$6:CH60)</f>
        <v>3330</v>
      </c>
      <c r="CQ60" s="14">
        <f>SUM(CI$6:CI60)</f>
        <v>2775</v>
      </c>
      <c r="CR60" s="14">
        <f>SUM(CJ$6:CJ60)</f>
        <v>1224</v>
      </c>
      <c r="CU60" s="114">
        <v>44</v>
      </c>
      <c r="CV60" s="14">
        <f>INDEX(节奏总表!$BW$4:$BW$63,专属武器强化!CU60)</f>
        <v>137</v>
      </c>
      <c r="CW60" s="14">
        <f t="shared" si="97"/>
        <v>3300</v>
      </c>
      <c r="CX60" s="14">
        <f t="shared" si="52"/>
        <v>3330</v>
      </c>
      <c r="CY60" s="14">
        <f t="shared" si="53"/>
        <v>1935</v>
      </c>
      <c r="CZ60" s="14">
        <f t="shared" si="54"/>
        <v>520</v>
      </c>
      <c r="DA60" s="114">
        <v>7</v>
      </c>
      <c r="DB60" s="114">
        <v>3</v>
      </c>
      <c r="DC60" s="14">
        <f t="shared" si="82"/>
        <v>0</v>
      </c>
      <c r="DD60" s="14">
        <f t="shared" si="83"/>
        <v>0</v>
      </c>
      <c r="DE60" s="14">
        <f t="shared" si="84"/>
        <v>293.91409090909087</v>
      </c>
      <c r="DF60" s="14">
        <f t="shared" si="85"/>
        <v>103.95954545454546</v>
      </c>
      <c r="DG60" s="114"/>
      <c r="DH60" s="114"/>
      <c r="DI60" s="114"/>
      <c r="DJ60" s="114"/>
      <c r="DK60" s="14">
        <f>CW60-SUM(DC$7:DC60)+SUM(DG$7:DG60)</f>
        <v>110.51999999999998</v>
      </c>
      <c r="DL60" s="14">
        <f>CX60-SUM(DD$7:DD60)+SUM(DH$7:DH60)</f>
        <v>257.73368421052692</v>
      </c>
      <c r="DM60" s="14">
        <f>CY60-SUM(DE$7:DE60)+SUM(DI$7:DI60)</f>
        <v>44.259952153110362</v>
      </c>
      <c r="DN60" s="14">
        <f>CZ60-SUM(DF$7:DF60)+SUM(DJ$7:DJ60)</f>
        <v>34.855454545454563</v>
      </c>
      <c r="DQ60" s="127">
        <v>55</v>
      </c>
      <c r="DR60" s="14">
        <f t="shared" si="59"/>
        <v>7</v>
      </c>
      <c r="DS60" s="14">
        <f t="shared" si="60"/>
        <v>1</v>
      </c>
      <c r="DT60" s="14">
        <f t="shared" si="105"/>
        <v>0</v>
      </c>
      <c r="DU60" s="14">
        <f t="shared" si="105"/>
        <v>0</v>
      </c>
      <c r="DV60" s="14">
        <f t="shared" si="105"/>
        <v>32.657121212121204</v>
      </c>
      <c r="DW60" s="14">
        <f t="shared" si="105"/>
        <v>11.551060606060608</v>
      </c>
      <c r="DX60" s="14">
        <f t="shared" si="61"/>
        <v>3</v>
      </c>
      <c r="DY60" s="14">
        <f t="shared" si="62"/>
        <v>4</v>
      </c>
      <c r="EC60" t="s">
        <v>1111</v>
      </c>
      <c r="ED60">
        <f t="shared" si="106"/>
        <v>6</v>
      </c>
      <c r="EE60" t="s">
        <v>1114</v>
      </c>
      <c r="EF60">
        <v>2</v>
      </c>
      <c r="EG60">
        <f t="shared" si="107"/>
        <v>5.7755303030303038</v>
      </c>
      <c r="EH60">
        <f t="shared" si="64"/>
        <v>0.17</v>
      </c>
      <c r="EI60">
        <f t="shared" si="108"/>
        <v>9</v>
      </c>
      <c r="EK60">
        <v>0</v>
      </c>
      <c r="EL60">
        <v>1</v>
      </c>
      <c r="EM60">
        <f t="shared" si="109"/>
        <v>2</v>
      </c>
      <c r="EN60" s="120">
        <f t="shared" si="110"/>
        <v>8.6599999999999996E-2</v>
      </c>
      <c r="EO60">
        <v>1</v>
      </c>
      <c r="EP60">
        <f t="shared" si="111"/>
        <v>4</v>
      </c>
      <c r="EQ60" s="120">
        <f t="shared" si="112"/>
        <v>0.3463</v>
      </c>
      <c r="ER60">
        <v>1</v>
      </c>
      <c r="ES60">
        <f t="shared" si="113"/>
        <v>9</v>
      </c>
    </row>
    <row r="61" spans="81:149" ht="16.5" x14ac:dyDescent="0.2">
      <c r="CC61" s="112">
        <v>56</v>
      </c>
      <c r="CD61" s="112">
        <f>INDEX(节奏总表!$AH$4:$AH$153,MATCH(专属武器强化!CC61,节奏总表!$AP$4:$AP$153,1))</f>
        <v>147</v>
      </c>
      <c r="CE61" s="112"/>
      <c r="CF61" s="112">
        <f t="shared" si="92"/>
        <v>9</v>
      </c>
      <c r="CG61" s="14">
        <f t="shared" si="93"/>
        <v>0</v>
      </c>
      <c r="CH61" s="14">
        <f t="shared" si="94"/>
        <v>0</v>
      </c>
      <c r="CI61" s="14">
        <f t="shared" si="95"/>
        <v>75</v>
      </c>
      <c r="CJ61" s="14">
        <f t="shared" si="96"/>
        <v>70</v>
      </c>
      <c r="CK61" s="14"/>
      <c r="CL61" s="14"/>
      <c r="CM61" s="14"/>
      <c r="CN61" s="14"/>
      <c r="CO61" s="14">
        <f>SUM(CG$6:CG61)</f>
        <v>3300</v>
      </c>
      <c r="CP61" s="14">
        <f>SUM(CH$6:CH61)</f>
        <v>3330</v>
      </c>
      <c r="CQ61" s="14">
        <f>SUM(CI$6:CI61)</f>
        <v>2850</v>
      </c>
      <c r="CR61" s="14">
        <f>SUM(CJ$6:CJ61)</f>
        <v>1294</v>
      </c>
      <c r="CU61" s="114">
        <v>45</v>
      </c>
      <c r="CV61" s="14">
        <f>INDEX(节奏总表!$BW$4:$BW$63,专属武器强化!CU61)</f>
        <v>138</v>
      </c>
      <c r="CW61" s="14">
        <f t="shared" si="97"/>
        <v>3300</v>
      </c>
      <c r="CX61" s="14">
        <f t="shared" si="52"/>
        <v>3330</v>
      </c>
      <c r="CY61" s="14">
        <f t="shared" si="53"/>
        <v>2015</v>
      </c>
      <c r="CZ61" s="14">
        <f t="shared" si="54"/>
        <v>568</v>
      </c>
      <c r="DA61" s="114">
        <v>0</v>
      </c>
      <c r="DB61" s="114">
        <v>0</v>
      </c>
      <c r="DC61" s="14">
        <f t="shared" si="82"/>
        <v>0</v>
      </c>
      <c r="DD61" s="14">
        <f t="shared" si="83"/>
        <v>0</v>
      </c>
      <c r="DE61" s="14">
        <f t="shared" si="84"/>
        <v>0</v>
      </c>
      <c r="DF61" s="14">
        <f t="shared" si="85"/>
        <v>0</v>
      </c>
      <c r="DG61" s="114"/>
      <c r="DH61" s="114"/>
      <c r="DI61" s="114"/>
      <c r="DJ61" s="114"/>
      <c r="DK61" s="14">
        <f>CW61-SUM(DC$7:DC61)+SUM(DG$7:DG61)</f>
        <v>110.51999999999998</v>
      </c>
      <c r="DL61" s="14">
        <f>CX61-SUM(DD$7:DD61)+SUM(DH$7:DH61)</f>
        <v>257.73368421052692</v>
      </c>
      <c r="DM61" s="14">
        <f>CY61-SUM(DE$7:DE61)+SUM(DI$7:DI61)</f>
        <v>124.25995215311036</v>
      </c>
      <c r="DN61" s="14">
        <f>CZ61-SUM(DF$7:DF61)+SUM(DJ$7:DJ61)</f>
        <v>82.855454545454563</v>
      </c>
      <c r="DQ61" s="127">
        <v>56</v>
      </c>
      <c r="DR61" s="14">
        <f t="shared" si="59"/>
        <v>7</v>
      </c>
      <c r="DS61" s="14">
        <f t="shared" si="60"/>
        <v>2</v>
      </c>
      <c r="DT61" s="14">
        <f t="shared" si="105"/>
        <v>0</v>
      </c>
      <c r="DU61" s="14">
        <f t="shared" si="105"/>
        <v>0</v>
      </c>
      <c r="DV61" s="14">
        <f t="shared" si="105"/>
        <v>65.314242424242408</v>
      </c>
      <c r="DW61" s="14">
        <f t="shared" si="105"/>
        <v>23.102121212121215</v>
      </c>
      <c r="DX61" s="14">
        <f t="shared" si="61"/>
        <v>3</v>
      </c>
      <c r="DY61" s="14">
        <f t="shared" si="62"/>
        <v>4</v>
      </c>
      <c r="EC61" t="s">
        <v>1111</v>
      </c>
      <c r="ED61">
        <f t="shared" si="106"/>
        <v>6</v>
      </c>
      <c r="EE61" t="s">
        <v>1114</v>
      </c>
      <c r="EF61">
        <v>2</v>
      </c>
      <c r="EG61">
        <f t="shared" si="107"/>
        <v>11.551060606060608</v>
      </c>
      <c r="EH61">
        <f t="shared" si="64"/>
        <v>0.09</v>
      </c>
      <c r="EI61">
        <f t="shared" si="108"/>
        <v>17</v>
      </c>
      <c r="EK61">
        <v>0</v>
      </c>
      <c r="EL61">
        <v>1</v>
      </c>
      <c r="EM61">
        <f t="shared" si="109"/>
        <v>4</v>
      </c>
      <c r="EN61" s="120">
        <f t="shared" si="110"/>
        <v>4.3299999999999998E-2</v>
      </c>
      <c r="EO61">
        <v>1</v>
      </c>
      <c r="EP61">
        <f t="shared" si="111"/>
        <v>8</v>
      </c>
      <c r="EQ61" s="120">
        <f t="shared" si="112"/>
        <v>0.1731</v>
      </c>
      <c r="ER61">
        <v>1</v>
      </c>
      <c r="ES61">
        <f t="shared" si="113"/>
        <v>17</v>
      </c>
    </row>
    <row r="62" spans="81:149" ht="16.5" x14ac:dyDescent="0.2">
      <c r="CC62" s="112">
        <v>57</v>
      </c>
      <c r="CD62" s="112">
        <f>INDEX(节奏总表!$AH$4:$AH$153,MATCH(专属武器强化!CC62,节奏总表!$AP$4:$AP$153,1))</f>
        <v>148</v>
      </c>
      <c r="CE62" s="112"/>
      <c r="CF62" s="112">
        <f t="shared" si="92"/>
        <v>9</v>
      </c>
      <c r="CG62" s="14">
        <f t="shared" si="93"/>
        <v>0</v>
      </c>
      <c r="CH62" s="14">
        <f t="shared" si="94"/>
        <v>0</v>
      </c>
      <c r="CI62" s="14">
        <f t="shared" si="95"/>
        <v>75</v>
      </c>
      <c r="CJ62" s="14">
        <f t="shared" si="96"/>
        <v>70</v>
      </c>
      <c r="CK62" s="14"/>
      <c r="CL62" s="14"/>
      <c r="CM62" s="14"/>
      <c r="CN62" s="14"/>
      <c r="CO62" s="14">
        <f>SUM(CG$6:CG62)</f>
        <v>3300</v>
      </c>
      <c r="CP62" s="14">
        <f>SUM(CH$6:CH62)</f>
        <v>3330</v>
      </c>
      <c r="CQ62" s="14">
        <f>SUM(CI$6:CI62)</f>
        <v>2925</v>
      </c>
      <c r="CR62" s="14">
        <f>SUM(CJ$6:CJ62)</f>
        <v>1364</v>
      </c>
      <c r="CU62" s="114">
        <v>46</v>
      </c>
      <c r="CV62" s="14">
        <f>INDEX(节奏总表!$BW$4:$BW$63,专属武器强化!CU62)</f>
        <v>139</v>
      </c>
      <c r="CW62" s="14">
        <f t="shared" si="97"/>
        <v>3300</v>
      </c>
      <c r="CX62" s="14">
        <f t="shared" si="52"/>
        <v>3330</v>
      </c>
      <c r="CY62" s="14">
        <f t="shared" si="53"/>
        <v>2095</v>
      </c>
      <c r="CZ62" s="14">
        <f t="shared" si="54"/>
        <v>616</v>
      </c>
      <c r="DA62" s="114">
        <v>0</v>
      </c>
      <c r="DB62" s="114">
        <v>0</v>
      </c>
      <c r="DC62" s="14">
        <f t="shared" si="82"/>
        <v>0</v>
      </c>
      <c r="DD62" s="14">
        <f t="shared" si="83"/>
        <v>0</v>
      </c>
      <c r="DE62" s="14">
        <f t="shared" si="84"/>
        <v>0</v>
      </c>
      <c r="DF62" s="14">
        <f t="shared" si="85"/>
        <v>0</v>
      </c>
      <c r="DG62" s="114"/>
      <c r="DH62" s="114"/>
      <c r="DI62" s="114"/>
      <c r="DJ62" s="114"/>
      <c r="DK62" s="14">
        <f>CW62-SUM(DC$7:DC62)+SUM(DG$7:DG62)</f>
        <v>110.51999999999998</v>
      </c>
      <c r="DL62" s="14">
        <f>CX62-SUM(DD$7:DD62)+SUM(DH$7:DH62)</f>
        <v>257.73368421052692</v>
      </c>
      <c r="DM62" s="14">
        <f>CY62-SUM(DE$7:DE62)+SUM(DI$7:DI62)</f>
        <v>204.25995215311036</v>
      </c>
      <c r="DN62" s="14">
        <f>CZ62-SUM(DF$7:DF62)+SUM(DJ$7:DJ62)</f>
        <v>130.85545454545456</v>
      </c>
      <c r="DQ62" s="127">
        <v>57</v>
      </c>
      <c r="DR62" s="14">
        <f t="shared" si="59"/>
        <v>7</v>
      </c>
      <c r="DS62" s="14">
        <f t="shared" si="60"/>
        <v>3</v>
      </c>
      <c r="DT62" s="14">
        <f t="shared" si="105"/>
        <v>0</v>
      </c>
      <c r="DU62" s="14">
        <f t="shared" si="105"/>
        <v>0</v>
      </c>
      <c r="DV62" s="14">
        <f t="shared" si="105"/>
        <v>97.97136363636362</v>
      </c>
      <c r="DW62" s="14">
        <f t="shared" si="105"/>
        <v>34.653181818181821</v>
      </c>
      <c r="DX62" s="14">
        <f t="shared" si="61"/>
        <v>3</v>
      </c>
      <c r="DY62" s="14">
        <f t="shared" si="62"/>
        <v>4</v>
      </c>
      <c r="EC62" t="s">
        <v>1111</v>
      </c>
      <c r="ED62">
        <f t="shared" si="106"/>
        <v>8</v>
      </c>
      <c r="EE62" t="s">
        <v>1114</v>
      </c>
      <c r="EF62">
        <v>3</v>
      </c>
      <c r="EG62">
        <f t="shared" si="107"/>
        <v>11.551060606060608</v>
      </c>
      <c r="EH62">
        <f t="shared" si="64"/>
        <v>0.09</v>
      </c>
      <c r="EI62">
        <f t="shared" si="108"/>
        <v>17</v>
      </c>
      <c r="EK62">
        <v>0</v>
      </c>
      <c r="EL62">
        <v>1</v>
      </c>
      <c r="EM62">
        <f t="shared" si="109"/>
        <v>4</v>
      </c>
      <c r="EN62" s="120">
        <f t="shared" si="110"/>
        <v>4.3299999999999998E-2</v>
      </c>
      <c r="EO62">
        <v>1</v>
      </c>
      <c r="EP62">
        <f t="shared" si="111"/>
        <v>8</v>
      </c>
      <c r="EQ62" s="120">
        <f t="shared" si="112"/>
        <v>0.1731</v>
      </c>
      <c r="ER62">
        <v>1</v>
      </c>
      <c r="ES62">
        <f t="shared" si="113"/>
        <v>17</v>
      </c>
    </row>
    <row r="63" spans="81:149" ht="16.5" x14ac:dyDescent="0.2">
      <c r="CC63" s="112">
        <v>58</v>
      </c>
      <c r="CD63" s="112">
        <f>INDEX(节奏总表!$AH$4:$AH$153,MATCH(专属武器强化!CC63,节奏总表!$AP$4:$AP$153,1))</f>
        <v>149</v>
      </c>
      <c r="CE63" s="112"/>
      <c r="CF63" s="112">
        <f t="shared" si="92"/>
        <v>9</v>
      </c>
      <c r="CG63" s="14">
        <f t="shared" si="93"/>
        <v>0</v>
      </c>
      <c r="CH63" s="14">
        <f t="shared" si="94"/>
        <v>0</v>
      </c>
      <c r="CI63" s="14">
        <f t="shared" si="95"/>
        <v>75</v>
      </c>
      <c r="CJ63" s="14">
        <f t="shared" si="96"/>
        <v>70</v>
      </c>
      <c r="CK63" s="14"/>
      <c r="CL63" s="14"/>
      <c r="CM63" s="14"/>
      <c r="CN63" s="14"/>
      <c r="CO63" s="14">
        <f>SUM(CG$6:CG63)</f>
        <v>3300</v>
      </c>
      <c r="CP63" s="14">
        <f>SUM(CH$6:CH63)</f>
        <v>3330</v>
      </c>
      <c r="CQ63" s="14">
        <f>SUM(CI$6:CI63)</f>
        <v>3000</v>
      </c>
      <c r="CR63" s="14">
        <f>SUM(CJ$6:CJ63)</f>
        <v>1434</v>
      </c>
      <c r="CU63" s="114">
        <v>47</v>
      </c>
      <c r="CV63" s="14">
        <f>INDEX(节奏总表!$BW$4:$BW$63,专属武器强化!CU63)</f>
        <v>139</v>
      </c>
      <c r="CW63" s="14">
        <f t="shared" si="97"/>
        <v>3300</v>
      </c>
      <c r="CX63" s="14">
        <f t="shared" si="52"/>
        <v>3330</v>
      </c>
      <c r="CY63" s="14">
        <f t="shared" si="53"/>
        <v>2175</v>
      </c>
      <c r="CZ63" s="14">
        <f t="shared" si="54"/>
        <v>664</v>
      </c>
      <c r="DA63" s="114">
        <v>0</v>
      </c>
      <c r="DB63" s="114">
        <v>0</v>
      </c>
      <c r="DC63" s="14">
        <f t="shared" si="82"/>
        <v>0</v>
      </c>
      <c r="DD63" s="14">
        <f t="shared" si="83"/>
        <v>0</v>
      </c>
      <c r="DE63" s="14">
        <f t="shared" si="84"/>
        <v>0</v>
      </c>
      <c r="DF63" s="14">
        <f t="shared" si="85"/>
        <v>0</v>
      </c>
      <c r="DG63" s="114"/>
      <c r="DH63" s="114"/>
      <c r="DI63" s="114"/>
      <c r="DJ63" s="114"/>
      <c r="DK63" s="14">
        <f>CW63-SUM(DC$7:DC63)+SUM(DG$7:DG63)</f>
        <v>110.51999999999998</v>
      </c>
      <c r="DL63" s="14">
        <f>CX63-SUM(DD$7:DD63)+SUM(DH$7:DH63)</f>
        <v>257.73368421052692</v>
      </c>
      <c r="DM63" s="14">
        <f>CY63-SUM(DE$7:DE63)+SUM(DI$7:DI63)</f>
        <v>284.25995215311036</v>
      </c>
      <c r="DN63" s="14">
        <f>CZ63-SUM(DF$7:DF63)+SUM(DJ$7:DJ63)</f>
        <v>178.85545454545456</v>
      </c>
      <c r="DQ63" s="127">
        <v>58</v>
      </c>
      <c r="DR63" s="14">
        <f t="shared" si="59"/>
        <v>7</v>
      </c>
      <c r="DS63" s="14">
        <f t="shared" si="60"/>
        <v>4</v>
      </c>
      <c r="DT63" s="14">
        <f t="shared" si="105"/>
        <v>0</v>
      </c>
      <c r="DU63" s="14">
        <f t="shared" si="105"/>
        <v>0</v>
      </c>
      <c r="DV63" s="14">
        <f t="shared" si="105"/>
        <v>163.285606060606</v>
      </c>
      <c r="DW63" s="14">
        <f t="shared" si="105"/>
        <v>57.755303030303025</v>
      </c>
      <c r="DX63" s="14">
        <f t="shared" si="61"/>
        <v>3</v>
      </c>
      <c r="DY63" s="14">
        <f t="shared" si="62"/>
        <v>4</v>
      </c>
      <c r="EC63" t="s">
        <v>1111</v>
      </c>
      <c r="ED63">
        <f t="shared" si="106"/>
        <v>11</v>
      </c>
      <c r="EE63" t="s">
        <v>1114</v>
      </c>
      <c r="EF63">
        <v>4</v>
      </c>
      <c r="EG63">
        <f t="shared" si="107"/>
        <v>14.438825757575756</v>
      </c>
      <c r="EH63">
        <f t="shared" si="64"/>
        <v>7.0000000000000007E-2</v>
      </c>
      <c r="EI63">
        <f t="shared" si="108"/>
        <v>22</v>
      </c>
      <c r="EK63">
        <v>0</v>
      </c>
      <c r="EL63">
        <v>1</v>
      </c>
      <c r="EM63">
        <f t="shared" si="109"/>
        <v>5</v>
      </c>
      <c r="EN63" s="120">
        <f t="shared" si="110"/>
        <v>3.4599999999999999E-2</v>
      </c>
      <c r="EO63">
        <v>1</v>
      </c>
      <c r="EP63">
        <f t="shared" si="111"/>
        <v>10</v>
      </c>
      <c r="EQ63" s="120">
        <f t="shared" si="112"/>
        <v>0.13850000000000001</v>
      </c>
      <c r="ER63">
        <v>1</v>
      </c>
      <c r="ES63">
        <f t="shared" si="113"/>
        <v>22</v>
      </c>
    </row>
    <row r="64" spans="81:149" ht="16.5" x14ac:dyDescent="0.2">
      <c r="CC64" s="112">
        <v>59</v>
      </c>
      <c r="CD64" s="112">
        <f>INDEX(节奏总表!$AH$4:$AH$153,MATCH(专属武器强化!CC64,节奏总表!$AP$4:$AP$153,1))</f>
        <v>149</v>
      </c>
      <c r="CE64" s="112"/>
      <c r="CF64" s="112">
        <f t="shared" si="92"/>
        <v>9</v>
      </c>
      <c r="CG64" s="14">
        <f t="shared" si="93"/>
        <v>0</v>
      </c>
      <c r="CH64" s="14">
        <f t="shared" si="94"/>
        <v>0</v>
      </c>
      <c r="CI64" s="14">
        <f t="shared" si="95"/>
        <v>75</v>
      </c>
      <c r="CJ64" s="14">
        <f t="shared" si="96"/>
        <v>70</v>
      </c>
      <c r="CK64" s="14"/>
      <c r="CL64" s="14"/>
      <c r="CM64" s="14"/>
      <c r="CN64" s="14"/>
      <c r="CO64" s="14">
        <f>SUM(CG$6:CG64)</f>
        <v>3300</v>
      </c>
      <c r="CP64" s="14">
        <f>SUM(CH$6:CH64)</f>
        <v>3330</v>
      </c>
      <c r="CQ64" s="14">
        <f>SUM(CI$6:CI64)</f>
        <v>3075</v>
      </c>
      <c r="CR64" s="14">
        <f>SUM(CJ$6:CJ64)</f>
        <v>1504</v>
      </c>
      <c r="CU64" s="114">
        <v>48</v>
      </c>
      <c r="CV64" s="14">
        <f>INDEX(节奏总表!$BW$4:$BW$63,专属武器强化!CU64)</f>
        <v>141</v>
      </c>
      <c r="CW64" s="14">
        <f t="shared" si="97"/>
        <v>3300</v>
      </c>
      <c r="CX64" s="14">
        <f t="shared" si="52"/>
        <v>3330</v>
      </c>
      <c r="CY64" s="14">
        <f t="shared" si="53"/>
        <v>2250</v>
      </c>
      <c r="CZ64" s="14">
        <f t="shared" si="54"/>
        <v>734</v>
      </c>
      <c r="DA64" s="114">
        <v>0</v>
      </c>
      <c r="DB64" s="114">
        <v>0</v>
      </c>
      <c r="DC64" s="14">
        <f t="shared" si="82"/>
        <v>0</v>
      </c>
      <c r="DD64" s="14">
        <f t="shared" si="83"/>
        <v>0</v>
      </c>
      <c r="DE64" s="14">
        <f t="shared" si="84"/>
        <v>0</v>
      </c>
      <c r="DF64" s="14">
        <f t="shared" si="85"/>
        <v>0</v>
      </c>
      <c r="DG64" s="114"/>
      <c r="DH64" s="114"/>
      <c r="DI64" s="114"/>
      <c r="DJ64" s="114"/>
      <c r="DK64" s="14">
        <f>CW64-SUM(DC$7:DC64)+SUM(DG$7:DG64)</f>
        <v>110.51999999999998</v>
      </c>
      <c r="DL64" s="14">
        <f>CX64-SUM(DD$7:DD64)+SUM(DH$7:DH64)</f>
        <v>257.73368421052692</v>
      </c>
      <c r="DM64" s="14">
        <f>CY64-SUM(DE$7:DE64)+SUM(DI$7:DI64)</f>
        <v>359.25995215311036</v>
      </c>
      <c r="DN64" s="14">
        <f>CZ64-SUM(DF$7:DF64)+SUM(DJ$7:DJ64)</f>
        <v>248.85545454545456</v>
      </c>
      <c r="DQ64" s="127">
        <v>59</v>
      </c>
      <c r="DR64" s="14">
        <f t="shared" si="59"/>
        <v>7</v>
      </c>
      <c r="DS64" s="14">
        <f t="shared" si="60"/>
        <v>5</v>
      </c>
      <c r="DT64" s="14">
        <f t="shared" si="105"/>
        <v>0</v>
      </c>
      <c r="DU64" s="14">
        <f t="shared" si="105"/>
        <v>0</v>
      </c>
      <c r="DV64" s="14">
        <f t="shared" si="105"/>
        <v>261.25696969696963</v>
      </c>
      <c r="DW64" s="14">
        <f t="shared" si="105"/>
        <v>92.408484848484861</v>
      </c>
      <c r="DX64" s="14">
        <f t="shared" si="61"/>
        <v>3</v>
      </c>
      <c r="DY64" s="14">
        <f t="shared" si="62"/>
        <v>4</v>
      </c>
      <c r="EC64" t="s">
        <v>1111</v>
      </c>
      <c r="ED64">
        <f t="shared" si="106"/>
        <v>11</v>
      </c>
      <c r="EE64" t="s">
        <v>1114</v>
      </c>
      <c r="EF64">
        <v>4</v>
      </c>
      <c r="EG64">
        <f t="shared" si="107"/>
        <v>23.102121212121215</v>
      </c>
      <c r="EH64">
        <f t="shared" si="64"/>
        <v>0.04</v>
      </c>
      <c r="EI64">
        <f t="shared" si="108"/>
        <v>35</v>
      </c>
      <c r="EK64">
        <v>0</v>
      </c>
      <c r="EL64">
        <v>1</v>
      </c>
      <c r="EM64">
        <f t="shared" si="109"/>
        <v>8</v>
      </c>
      <c r="EN64" s="120">
        <f t="shared" si="110"/>
        <v>2.1600000000000001E-2</v>
      </c>
      <c r="EO64">
        <v>1</v>
      </c>
      <c r="EP64">
        <f t="shared" si="111"/>
        <v>16</v>
      </c>
      <c r="EQ64" s="120">
        <f t="shared" si="112"/>
        <v>8.6599999999999996E-2</v>
      </c>
      <c r="ER64">
        <v>1</v>
      </c>
      <c r="ES64">
        <f t="shared" si="113"/>
        <v>35</v>
      </c>
    </row>
    <row r="65" spans="81:149" ht="16.5" x14ac:dyDescent="0.2">
      <c r="CC65" s="112">
        <v>60</v>
      </c>
      <c r="CD65" s="112">
        <f>INDEX(节奏总表!$AH$4:$AH$153,MATCH(专属武器强化!CC65,节奏总表!$AP$4:$AP$153,1))</f>
        <v>150</v>
      </c>
      <c r="CE65" s="112"/>
      <c r="CF65" s="112">
        <f t="shared" si="92"/>
        <v>9</v>
      </c>
      <c r="CG65" s="14">
        <f t="shared" si="93"/>
        <v>0</v>
      </c>
      <c r="CH65" s="14">
        <f t="shared" si="94"/>
        <v>0</v>
      </c>
      <c r="CI65" s="14">
        <f t="shared" si="95"/>
        <v>75</v>
      </c>
      <c r="CJ65" s="14">
        <f t="shared" si="96"/>
        <v>70</v>
      </c>
      <c r="CK65" s="14"/>
      <c r="CL65" s="14"/>
      <c r="CM65" s="14"/>
      <c r="CN65" s="14"/>
      <c r="CO65" s="14">
        <f>SUM(CG$6:CG65)</f>
        <v>3300</v>
      </c>
      <c r="CP65" s="14">
        <f>SUM(CH$6:CH65)</f>
        <v>3330</v>
      </c>
      <c r="CQ65" s="14">
        <f>SUM(CI$6:CI65)</f>
        <v>3150</v>
      </c>
      <c r="CR65" s="14">
        <f>SUM(CJ$6:CJ65)</f>
        <v>1574</v>
      </c>
      <c r="CU65" s="114">
        <v>49</v>
      </c>
      <c r="CV65" s="14">
        <f>INDEX(节奏总表!$BW$4:$BW$63,专属武器强化!CU65)</f>
        <v>142</v>
      </c>
      <c r="CW65" s="14">
        <f t="shared" si="97"/>
        <v>3300</v>
      </c>
      <c r="CX65" s="14">
        <f t="shared" si="52"/>
        <v>3330</v>
      </c>
      <c r="CY65" s="14">
        <f t="shared" si="53"/>
        <v>2325</v>
      </c>
      <c r="CZ65" s="14">
        <f t="shared" si="54"/>
        <v>804</v>
      </c>
      <c r="DA65" s="114">
        <v>8</v>
      </c>
      <c r="DB65" s="114">
        <v>2</v>
      </c>
      <c r="DC65" s="14">
        <f t="shared" si="82"/>
        <v>0</v>
      </c>
      <c r="DD65" s="14">
        <f t="shared" si="83"/>
        <v>0</v>
      </c>
      <c r="DE65" s="14">
        <f t="shared" si="84"/>
        <v>0</v>
      </c>
      <c r="DF65" s="14">
        <f t="shared" si="85"/>
        <v>304.94799999999998</v>
      </c>
      <c r="DG65" s="114"/>
      <c r="DH65" s="114"/>
      <c r="DI65" s="114"/>
      <c r="DJ65" s="114"/>
      <c r="DK65" s="14">
        <f>CW65-SUM(DC$7:DC65)+SUM(DG$7:DG65)</f>
        <v>110.51999999999998</v>
      </c>
      <c r="DL65" s="14">
        <f>CX65-SUM(DD$7:DD65)+SUM(DH$7:DH65)</f>
        <v>257.73368421052692</v>
      </c>
      <c r="DM65" s="14">
        <f>CY65-SUM(DE$7:DE65)+SUM(DI$7:DI65)</f>
        <v>434.25995215311036</v>
      </c>
      <c r="DN65" s="14">
        <f>CZ65-SUM(DF$7:DF65)+SUM(DJ$7:DJ65)</f>
        <v>13.907454545454584</v>
      </c>
      <c r="DQ65" s="127">
        <v>60</v>
      </c>
      <c r="DR65" s="14">
        <f t="shared" si="59"/>
        <v>7</v>
      </c>
      <c r="DS65" s="14">
        <f t="shared" si="60"/>
        <v>6</v>
      </c>
      <c r="DT65" s="14">
        <f t="shared" si="105"/>
        <v>0</v>
      </c>
      <c r="DU65" s="14">
        <f t="shared" si="105"/>
        <v>0</v>
      </c>
      <c r="DV65" s="14">
        <f t="shared" si="105"/>
        <v>424.54257575757566</v>
      </c>
      <c r="DW65" s="14">
        <f t="shared" si="105"/>
        <v>150.16378787878787</v>
      </c>
      <c r="DX65" s="14">
        <f t="shared" si="61"/>
        <v>3</v>
      </c>
      <c r="DY65" s="14">
        <f t="shared" si="62"/>
        <v>4</v>
      </c>
      <c r="EC65" t="s">
        <v>1111</v>
      </c>
      <c r="ED65">
        <f t="shared" si="106"/>
        <v>14</v>
      </c>
      <c r="EE65" t="s">
        <v>1114</v>
      </c>
      <c r="EF65">
        <v>5</v>
      </c>
      <c r="EG65">
        <f t="shared" si="107"/>
        <v>30.032757575757575</v>
      </c>
      <c r="EH65">
        <f t="shared" si="64"/>
        <v>0.03</v>
      </c>
      <c r="EI65">
        <f t="shared" si="108"/>
        <v>45</v>
      </c>
      <c r="EK65">
        <v>0</v>
      </c>
      <c r="EL65">
        <v>1</v>
      </c>
      <c r="EM65">
        <f t="shared" si="109"/>
        <v>11</v>
      </c>
      <c r="EN65" s="120">
        <f t="shared" si="110"/>
        <v>1.66E-2</v>
      </c>
      <c r="EO65">
        <v>1</v>
      </c>
      <c r="EP65">
        <f t="shared" si="111"/>
        <v>21</v>
      </c>
      <c r="EQ65" s="120">
        <f t="shared" si="112"/>
        <v>6.6600000000000006E-2</v>
      </c>
      <c r="ER65">
        <v>1</v>
      </c>
      <c r="ES65">
        <f t="shared" si="113"/>
        <v>45</v>
      </c>
    </row>
    <row r="66" spans="81:149" ht="16.5" x14ac:dyDescent="0.2">
      <c r="CU66" s="114">
        <v>50</v>
      </c>
      <c r="CV66" s="14">
        <f>INDEX(节奏总表!$BW$4:$BW$63,专属武器强化!CU66)</f>
        <v>142</v>
      </c>
      <c r="CW66" s="14">
        <f t="shared" ref="CW66:CW76" si="114">INDEX(CO$6:CO$65,$CU66)</f>
        <v>3300</v>
      </c>
      <c r="CX66" s="14">
        <f t="shared" ref="CX66:CX76" si="115">INDEX(CP$6:CP$65,$CU66)</f>
        <v>3330</v>
      </c>
      <c r="CY66" s="14">
        <f t="shared" ref="CY66:CY76" si="116">INDEX(CQ$6:CQ$65,$CU66)</f>
        <v>2400</v>
      </c>
      <c r="CZ66" s="14">
        <f t="shared" ref="CZ66:CZ76" si="117">INDEX(CR$6:CR$65,$CU66)</f>
        <v>874</v>
      </c>
      <c r="DA66" s="114">
        <v>0</v>
      </c>
      <c r="DB66" s="114">
        <v>0</v>
      </c>
      <c r="DC66" s="14">
        <f t="shared" si="82"/>
        <v>0</v>
      </c>
      <c r="DD66" s="14">
        <f t="shared" si="83"/>
        <v>0</v>
      </c>
      <c r="DE66" s="14">
        <f t="shared" si="84"/>
        <v>0</v>
      </c>
      <c r="DF66" s="14">
        <f t="shared" si="85"/>
        <v>0</v>
      </c>
      <c r="DG66" s="114"/>
      <c r="DH66" s="114"/>
      <c r="DI66" s="114"/>
      <c r="DJ66" s="114"/>
      <c r="DK66" s="14">
        <f>CW66-SUM(DC$7:DC66)+SUM(DG$7:DG66)</f>
        <v>110.51999999999998</v>
      </c>
      <c r="DL66" s="14">
        <f>CX66-SUM(DD$7:DD66)+SUM(DH$7:DH66)</f>
        <v>257.73368421052692</v>
      </c>
      <c r="DM66" s="14">
        <f>CY66-SUM(DE$7:DE66)+SUM(DI$7:DI66)</f>
        <v>509.25995215311036</v>
      </c>
      <c r="DN66" s="14">
        <f>CZ66-SUM(DF$7:DF66)+SUM(DJ$7:DJ66)</f>
        <v>83.907454545454584</v>
      </c>
      <c r="DQ66" s="127">
        <v>61</v>
      </c>
      <c r="DR66" s="14">
        <f t="shared" si="59"/>
        <v>7</v>
      </c>
      <c r="DS66" s="14">
        <f t="shared" si="60"/>
        <v>7</v>
      </c>
      <c r="DT66" s="14">
        <f t="shared" ref="DT66:DW77" si="118">INDEX($K$22:$AP$30,$DS66,($DR66-1)*4+DT$3)</f>
        <v>0</v>
      </c>
      <c r="DU66" s="14">
        <f t="shared" si="118"/>
        <v>0</v>
      </c>
      <c r="DV66" s="14">
        <f t="shared" si="118"/>
        <v>685.7995454545453</v>
      </c>
      <c r="DW66" s="14">
        <f t="shared" si="118"/>
        <v>242.57227272727275</v>
      </c>
      <c r="DX66" s="14">
        <f t="shared" si="61"/>
        <v>3</v>
      </c>
      <c r="DY66" s="14">
        <f t="shared" si="62"/>
        <v>4</v>
      </c>
      <c r="EC66" t="s">
        <v>1111</v>
      </c>
      <c r="ED66">
        <f t="shared" si="106"/>
        <v>20</v>
      </c>
      <c r="EE66" t="s">
        <v>1114</v>
      </c>
      <c r="EF66">
        <v>7</v>
      </c>
      <c r="EG66">
        <f t="shared" si="107"/>
        <v>34.653181818181821</v>
      </c>
      <c r="EH66">
        <f t="shared" si="64"/>
        <v>0.03</v>
      </c>
      <c r="EI66">
        <f t="shared" si="108"/>
        <v>52</v>
      </c>
      <c r="EK66">
        <v>0</v>
      </c>
      <c r="EL66">
        <v>1</v>
      </c>
      <c r="EM66">
        <f t="shared" si="109"/>
        <v>12</v>
      </c>
      <c r="EN66" s="120">
        <f t="shared" si="110"/>
        <v>1.44E-2</v>
      </c>
      <c r="EO66">
        <v>1</v>
      </c>
      <c r="EP66">
        <f t="shared" si="111"/>
        <v>24</v>
      </c>
      <c r="EQ66" s="120">
        <f t="shared" si="112"/>
        <v>5.7700000000000001E-2</v>
      </c>
      <c r="ER66">
        <v>1</v>
      </c>
      <c r="ES66">
        <f t="shared" si="113"/>
        <v>52</v>
      </c>
    </row>
    <row r="67" spans="81:149" ht="16.5" x14ac:dyDescent="0.2">
      <c r="CU67" s="114">
        <v>51</v>
      </c>
      <c r="CV67" s="14">
        <f>INDEX(节奏总表!$BW$4:$BW$63,专属武器强化!CU67)</f>
        <v>143</v>
      </c>
      <c r="CW67" s="14">
        <f t="shared" si="114"/>
        <v>3300</v>
      </c>
      <c r="CX67" s="14">
        <f t="shared" si="115"/>
        <v>3330</v>
      </c>
      <c r="CY67" s="14">
        <f t="shared" si="116"/>
        <v>2475</v>
      </c>
      <c r="CZ67" s="14">
        <f t="shared" si="117"/>
        <v>944</v>
      </c>
      <c r="DA67" s="114">
        <v>7</v>
      </c>
      <c r="DB67" s="114">
        <v>4</v>
      </c>
      <c r="DC67" s="14">
        <f t="shared" si="82"/>
        <v>0</v>
      </c>
      <c r="DD67" s="14">
        <f t="shared" si="83"/>
        <v>0</v>
      </c>
      <c r="DE67" s="14">
        <f t="shared" si="84"/>
        <v>489.85681818181797</v>
      </c>
      <c r="DF67" s="14">
        <f t="shared" si="85"/>
        <v>173.26590909090908</v>
      </c>
      <c r="DG67" s="114"/>
      <c r="DH67" s="114"/>
      <c r="DI67" s="114"/>
      <c r="DJ67" s="114">
        <v>20</v>
      </c>
      <c r="DK67" s="14">
        <f>CW67-SUM(DC$7:DC67)+SUM(DG$7:DG67)</f>
        <v>110.51999999999998</v>
      </c>
      <c r="DL67" s="14">
        <f>CX67-SUM(DD$7:DD67)+SUM(DH$7:DH67)</f>
        <v>257.73368421052692</v>
      </c>
      <c r="DM67" s="14">
        <f>CY67-SUM(DE$7:DE67)+SUM(DI$7:DI67)</f>
        <v>94.403133971292391</v>
      </c>
      <c r="DN67" s="14">
        <f>CZ67-SUM(DF$7:DF67)+SUM(DJ$7:DJ67)</f>
        <v>0.64154545454550771</v>
      </c>
      <c r="DQ67" s="127">
        <v>62</v>
      </c>
      <c r="DR67" s="14">
        <f t="shared" si="59"/>
        <v>7</v>
      </c>
      <c r="DS67" s="14">
        <f t="shared" si="60"/>
        <v>8</v>
      </c>
      <c r="DT67" s="14">
        <f t="shared" si="118"/>
        <v>0</v>
      </c>
      <c r="DU67" s="14">
        <f t="shared" si="118"/>
        <v>0</v>
      </c>
      <c r="DV67" s="14">
        <f t="shared" si="118"/>
        <v>1110.3421212121209</v>
      </c>
      <c r="DW67" s="14">
        <f t="shared" si="118"/>
        <v>392.73606060606062</v>
      </c>
      <c r="DX67" s="14">
        <f t="shared" si="61"/>
        <v>3</v>
      </c>
      <c r="DY67" s="14">
        <f t="shared" si="62"/>
        <v>4</v>
      </c>
      <c r="EC67" t="s">
        <v>1111</v>
      </c>
      <c r="ED67">
        <f t="shared" si="106"/>
        <v>23</v>
      </c>
      <c r="EE67" t="s">
        <v>1114</v>
      </c>
      <c r="EF67">
        <v>8</v>
      </c>
      <c r="EG67">
        <f t="shared" si="107"/>
        <v>49.092007575757577</v>
      </c>
      <c r="EH67">
        <f t="shared" si="64"/>
        <v>0.02</v>
      </c>
      <c r="EI67">
        <f t="shared" si="108"/>
        <v>74</v>
      </c>
      <c r="EK67">
        <v>0</v>
      </c>
      <c r="EL67">
        <v>1</v>
      </c>
      <c r="EM67">
        <f t="shared" si="109"/>
        <v>17</v>
      </c>
      <c r="EN67" s="120">
        <f t="shared" si="110"/>
        <v>1.0200000000000001E-2</v>
      </c>
      <c r="EO67">
        <v>1</v>
      </c>
      <c r="EP67">
        <f t="shared" si="111"/>
        <v>34</v>
      </c>
      <c r="EQ67" s="120">
        <f t="shared" si="112"/>
        <v>4.07E-2</v>
      </c>
      <c r="ER67">
        <v>1</v>
      </c>
      <c r="ES67">
        <f t="shared" si="113"/>
        <v>74</v>
      </c>
    </row>
    <row r="68" spans="81:149" ht="16.5" x14ac:dyDescent="0.2">
      <c r="CU68" s="114">
        <v>52</v>
      </c>
      <c r="CV68" s="14">
        <f>INDEX(节奏总表!$BW$4:$BW$63,专属武器强化!CU68)</f>
        <v>144</v>
      </c>
      <c r="CW68" s="14">
        <f t="shared" si="114"/>
        <v>3300</v>
      </c>
      <c r="CX68" s="14">
        <f t="shared" si="115"/>
        <v>3330</v>
      </c>
      <c r="CY68" s="14">
        <f t="shared" si="116"/>
        <v>2550</v>
      </c>
      <c r="CZ68" s="14">
        <f t="shared" si="117"/>
        <v>1014</v>
      </c>
      <c r="DA68" s="114">
        <v>0</v>
      </c>
      <c r="DB68" s="114">
        <v>0</v>
      </c>
      <c r="DC68" s="14">
        <f t="shared" si="82"/>
        <v>0</v>
      </c>
      <c r="DD68" s="14">
        <f t="shared" si="83"/>
        <v>0</v>
      </c>
      <c r="DE68" s="14">
        <f t="shared" si="84"/>
        <v>0</v>
      </c>
      <c r="DF68" s="14">
        <f t="shared" si="85"/>
        <v>0</v>
      </c>
      <c r="DG68" s="114"/>
      <c r="DH68" s="114"/>
      <c r="DI68" s="114"/>
      <c r="DJ68" s="114"/>
      <c r="DK68" s="14">
        <f>CW68-SUM(DC$7:DC68)+SUM(DG$7:DG68)</f>
        <v>110.51999999999998</v>
      </c>
      <c r="DL68" s="14">
        <f>CX68-SUM(DD$7:DD68)+SUM(DH$7:DH68)</f>
        <v>257.73368421052692</v>
      </c>
      <c r="DM68" s="14">
        <f>CY68-SUM(DE$7:DE68)+SUM(DI$7:DI68)</f>
        <v>169.40313397129239</v>
      </c>
      <c r="DN68" s="14">
        <f>CZ68-SUM(DF$7:DF68)+SUM(DJ$7:DJ68)</f>
        <v>70.641545454545508</v>
      </c>
      <c r="DQ68" s="127">
        <v>63</v>
      </c>
      <c r="DR68" s="14">
        <f t="shared" si="59"/>
        <v>7</v>
      </c>
      <c r="DS68" s="14">
        <f t="shared" si="60"/>
        <v>9</v>
      </c>
      <c r="DT68" s="14">
        <f t="shared" si="118"/>
        <v>0</v>
      </c>
      <c r="DU68" s="14">
        <f t="shared" si="118"/>
        <v>0</v>
      </c>
      <c r="DV68" s="14">
        <f t="shared" si="118"/>
        <v>1796.1416666666662</v>
      </c>
      <c r="DW68" s="14">
        <f t="shared" si="118"/>
        <v>635.30833333333328</v>
      </c>
      <c r="DX68" s="14">
        <f t="shared" si="61"/>
        <v>3</v>
      </c>
      <c r="DY68" s="14">
        <f t="shared" si="62"/>
        <v>4</v>
      </c>
      <c r="EC68" t="s">
        <v>1111</v>
      </c>
      <c r="ED68">
        <f t="shared" si="106"/>
        <v>28</v>
      </c>
      <c r="EE68" t="s">
        <v>1114</v>
      </c>
      <c r="EF68">
        <v>10</v>
      </c>
      <c r="EG68">
        <f t="shared" si="107"/>
        <v>63.530833333333327</v>
      </c>
      <c r="EH68">
        <f t="shared" si="64"/>
        <v>0.02</v>
      </c>
      <c r="EI68">
        <f t="shared" si="108"/>
        <v>95</v>
      </c>
      <c r="EK68">
        <v>0</v>
      </c>
      <c r="EL68">
        <v>1</v>
      </c>
      <c r="EM68">
        <f t="shared" si="109"/>
        <v>22</v>
      </c>
      <c r="EN68" s="120">
        <f t="shared" si="110"/>
        <v>7.9000000000000008E-3</v>
      </c>
      <c r="EO68">
        <v>1</v>
      </c>
      <c r="EP68">
        <f t="shared" si="111"/>
        <v>44</v>
      </c>
      <c r="EQ68" s="120">
        <f t="shared" si="112"/>
        <v>3.15E-2</v>
      </c>
      <c r="ER68">
        <v>1</v>
      </c>
      <c r="ES68">
        <f t="shared" si="113"/>
        <v>95</v>
      </c>
    </row>
    <row r="69" spans="81:149" ht="16.5" x14ac:dyDescent="0.2">
      <c r="CU69" s="114">
        <v>53</v>
      </c>
      <c r="CV69" s="14">
        <f>INDEX(节奏总表!$BW$4:$BW$63,专属武器强化!CU69)</f>
        <v>144</v>
      </c>
      <c r="CW69" s="14">
        <f t="shared" si="114"/>
        <v>3300</v>
      </c>
      <c r="CX69" s="14">
        <f t="shared" si="115"/>
        <v>3330</v>
      </c>
      <c r="CY69" s="14">
        <f t="shared" si="116"/>
        <v>2625</v>
      </c>
      <c r="CZ69" s="14">
        <f t="shared" si="117"/>
        <v>1084</v>
      </c>
      <c r="DA69" s="114">
        <v>0</v>
      </c>
      <c r="DB69" s="114">
        <v>0</v>
      </c>
      <c r="DC69" s="14">
        <f t="shared" si="82"/>
        <v>0</v>
      </c>
      <c r="DD69" s="14">
        <f t="shared" si="83"/>
        <v>0</v>
      </c>
      <c r="DE69" s="14">
        <f t="shared" si="84"/>
        <v>0</v>
      </c>
      <c r="DF69" s="14">
        <f t="shared" si="85"/>
        <v>0</v>
      </c>
      <c r="DG69" s="114"/>
      <c r="DH69" s="114"/>
      <c r="DI69" s="114"/>
      <c r="DJ69" s="114"/>
      <c r="DK69" s="14">
        <f>CW69-SUM(DC$7:DC69)+SUM(DG$7:DG69)</f>
        <v>110.51999999999998</v>
      </c>
      <c r="DL69" s="14">
        <f>CX69-SUM(DD$7:DD69)+SUM(DH$7:DH69)</f>
        <v>257.73368421052692</v>
      </c>
      <c r="DM69" s="14">
        <f>CY69-SUM(DE$7:DE69)+SUM(DI$7:DI69)</f>
        <v>244.40313397129239</v>
      </c>
      <c r="DN69" s="14">
        <f>CZ69-SUM(DF$7:DF69)+SUM(DJ$7:DJ69)</f>
        <v>140.64154545454551</v>
      </c>
      <c r="DQ69" s="127">
        <v>64</v>
      </c>
      <c r="DR69" s="14">
        <f t="shared" si="59"/>
        <v>8</v>
      </c>
      <c r="DS69" s="14">
        <f t="shared" si="60"/>
        <v>1</v>
      </c>
      <c r="DT69" s="14">
        <f t="shared" si="118"/>
        <v>0</v>
      </c>
      <c r="DU69" s="14">
        <f t="shared" si="118"/>
        <v>0</v>
      </c>
      <c r="DV69" s="14">
        <f t="shared" si="118"/>
        <v>0</v>
      </c>
      <c r="DW69" s="14">
        <f t="shared" si="118"/>
        <v>50.824666666666666</v>
      </c>
      <c r="DX69" s="14">
        <f t="shared" si="61"/>
        <v>4</v>
      </c>
      <c r="DY69" s="14">
        <f t="shared" si="62"/>
        <v>0</v>
      </c>
      <c r="EC69" t="s">
        <v>1111</v>
      </c>
      <c r="ED69">
        <f t="shared" si="106"/>
        <v>0</v>
      </c>
      <c r="EE69" t="s">
        <v>1114</v>
      </c>
      <c r="EF69">
        <v>5</v>
      </c>
      <c r="EG69">
        <f t="shared" si="107"/>
        <v>10.164933333333334</v>
      </c>
      <c r="EH69">
        <f t="shared" si="64"/>
        <v>0.1</v>
      </c>
      <c r="EI69">
        <f t="shared" si="108"/>
        <v>15</v>
      </c>
      <c r="EK69">
        <v>0</v>
      </c>
      <c r="EL69">
        <v>1</v>
      </c>
      <c r="EM69">
        <f t="shared" si="109"/>
        <v>4</v>
      </c>
      <c r="EN69" s="120">
        <f t="shared" si="110"/>
        <v>4.9200000000000001E-2</v>
      </c>
      <c r="EO69">
        <v>1</v>
      </c>
      <c r="EP69">
        <f t="shared" si="111"/>
        <v>7</v>
      </c>
      <c r="EQ69" s="120">
        <f t="shared" si="112"/>
        <v>0.1968</v>
      </c>
      <c r="ER69">
        <v>1</v>
      </c>
      <c r="ES69">
        <f t="shared" si="113"/>
        <v>15</v>
      </c>
    </row>
    <row r="70" spans="81:149" ht="16.5" x14ac:dyDescent="0.2">
      <c r="CU70" s="114">
        <v>54</v>
      </c>
      <c r="CV70" s="14">
        <f>INDEX(节奏总表!$BW$4:$BW$63,专属武器强化!CU70)</f>
        <v>146</v>
      </c>
      <c r="CW70" s="14">
        <f t="shared" si="114"/>
        <v>3300</v>
      </c>
      <c r="CX70" s="14">
        <f t="shared" si="115"/>
        <v>3330</v>
      </c>
      <c r="CY70" s="14">
        <f t="shared" si="116"/>
        <v>2700</v>
      </c>
      <c r="CZ70" s="14">
        <f t="shared" si="117"/>
        <v>1154</v>
      </c>
      <c r="DA70" s="114">
        <v>0</v>
      </c>
      <c r="DB70" s="114">
        <v>0</v>
      </c>
      <c r="DC70" s="14">
        <f t="shared" si="82"/>
        <v>0</v>
      </c>
      <c r="DD70" s="14">
        <f t="shared" si="83"/>
        <v>0</v>
      </c>
      <c r="DE70" s="14">
        <f t="shared" si="84"/>
        <v>0</v>
      </c>
      <c r="DF70" s="14">
        <f t="shared" si="85"/>
        <v>0</v>
      </c>
      <c r="DG70" s="114"/>
      <c r="DH70" s="114"/>
      <c r="DI70" s="114"/>
      <c r="DJ70" s="114"/>
      <c r="DK70" s="14">
        <f>CW70-SUM(DC$7:DC70)+SUM(DG$7:DG70)</f>
        <v>110.51999999999998</v>
      </c>
      <c r="DL70" s="14">
        <f>CX70-SUM(DD$7:DD70)+SUM(DH$7:DH70)</f>
        <v>257.73368421052692</v>
      </c>
      <c r="DM70" s="14">
        <f>CY70-SUM(DE$7:DE70)+SUM(DI$7:DI70)</f>
        <v>319.40313397129239</v>
      </c>
      <c r="DN70" s="14">
        <f>CZ70-SUM(DF$7:DF70)+SUM(DJ$7:DJ70)</f>
        <v>210.64154545454551</v>
      </c>
      <c r="DQ70" s="127">
        <v>65</v>
      </c>
      <c r="DR70" s="14">
        <f t="shared" si="59"/>
        <v>8</v>
      </c>
      <c r="DS70" s="14">
        <f t="shared" si="60"/>
        <v>2</v>
      </c>
      <c r="DT70" s="14">
        <f t="shared" si="118"/>
        <v>0</v>
      </c>
      <c r="DU70" s="14">
        <f t="shared" si="118"/>
        <v>0</v>
      </c>
      <c r="DV70" s="14">
        <f t="shared" si="118"/>
        <v>0</v>
      </c>
      <c r="DW70" s="14">
        <f t="shared" si="118"/>
        <v>101.64933333333333</v>
      </c>
      <c r="DX70" s="14">
        <f t="shared" si="61"/>
        <v>4</v>
      </c>
      <c r="DY70" s="14">
        <f t="shared" si="62"/>
        <v>0</v>
      </c>
      <c r="EC70" t="s">
        <v>1111</v>
      </c>
      <c r="ED70">
        <f t="shared" si="106"/>
        <v>0</v>
      </c>
      <c r="EE70" t="s">
        <v>1114</v>
      </c>
      <c r="EF70">
        <v>8</v>
      </c>
      <c r="EG70">
        <f t="shared" si="107"/>
        <v>12.706166666666666</v>
      </c>
      <c r="EH70">
        <f t="shared" si="64"/>
        <v>0.08</v>
      </c>
      <c r="EI70">
        <f t="shared" si="108"/>
        <v>19</v>
      </c>
      <c r="EK70">
        <v>0</v>
      </c>
      <c r="EL70">
        <v>1</v>
      </c>
      <c r="EM70">
        <f t="shared" si="109"/>
        <v>4</v>
      </c>
      <c r="EN70" s="120">
        <f t="shared" si="110"/>
        <v>3.9399999999999998E-2</v>
      </c>
      <c r="EO70">
        <v>1</v>
      </c>
      <c r="EP70">
        <f t="shared" si="111"/>
        <v>9</v>
      </c>
      <c r="EQ70" s="120">
        <f t="shared" si="112"/>
        <v>0.15740000000000001</v>
      </c>
      <c r="ER70">
        <v>1</v>
      </c>
      <c r="ES70">
        <f t="shared" si="113"/>
        <v>19</v>
      </c>
    </row>
    <row r="71" spans="81:149" ht="16.5" x14ac:dyDescent="0.2">
      <c r="CU71" s="114">
        <v>55</v>
      </c>
      <c r="CV71" s="14">
        <f>INDEX(节奏总表!$BW$4:$BW$63,专属武器强化!CU71)</f>
        <v>147</v>
      </c>
      <c r="CW71" s="14">
        <f t="shared" si="114"/>
        <v>3300</v>
      </c>
      <c r="CX71" s="14">
        <f t="shared" si="115"/>
        <v>3330</v>
      </c>
      <c r="CY71" s="14">
        <f t="shared" si="116"/>
        <v>2775</v>
      </c>
      <c r="CZ71" s="14">
        <f t="shared" si="117"/>
        <v>1224</v>
      </c>
      <c r="DA71" s="114">
        <v>0</v>
      </c>
      <c r="DB71" s="114">
        <v>0</v>
      </c>
      <c r="DC71" s="14">
        <f t="shared" si="82"/>
        <v>0</v>
      </c>
      <c r="DD71" s="14">
        <f t="shared" si="83"/>
        <v>0</v>
      </c>
      <c r="DE71" s="14">
        <f t="shared" si="84"/>
        <v>0</v>
      </c>
      <c r="DF71" s="14">
        <f t="shared" si="85"/>
        <v>0</v>
      </c>
      <c r="DG71" s="114"/>
      <c r="DH71" s="114"/>
      <c r="DI71" s="114"/>
      <c r="DJ71" s="114"/>
      <c r="DK71" s="14">
        <f>CW71-SUM(DC$7:DC71)+SUM(DG$7:DG71)</f>
        <v>110.51999999999998</v>
      </c>
      <c r="DL71" s="14">
        <f>CX71-SUM(DD$7:DD71)+SUM(DH$7:DH71)</f>
        <v>257.73368421052692</v>
      </c>
      <c r="DM71" s="14">
        <f>CY71-SUM(DE$7:DE71)+SUM(DI$7:DI71)</f>
        <v>394.40313397129239</v>
      </c>
      <c r="DN71" s="14">
        <f>CZ71-SUM(DF$7:DF71)+SUM(DJ$7:DJ71)</f>
        <v>280.64154545454551</v>
      </c>
      <c r="DQ71" s="127">
        <v>66</v>
      </c>
      <c r="DR71" s="14">
        <f t="shared" ref="DR71:DR77" si="119">INT((DQ71-1)/9)+1</f>
        <v>8</v>
      </c>
      <c r="DS71" s="14">
        <f t="shared" ref="DS71:DS77" si="120">DQ71-(DR71-1)*9</f>
        <v>3</v>
      </c>
      <c r="DT71" s="14">
        <f t="shared" si="118"/>
        <v>0</v>
      </c>
      <c r="DU71" s="14">
        <f t="shared" si="118"/>
        <v>0</v>
      </c>
      <c r="DV71" s="14">
        <f t="shared" si="118"/>
        <v>0</v>
      </c>
      <c r="DW71" s="14">
        <f t="shared" si="118"/>
        <v>152.47399999999999</v>
      </c>
      <c r="DX71" s="14">
        <f t="shared" ref="DX71:DX77" si="121">INDEX($BD$6:$BD$13,DR71)</f>
        <v>4</v>
      </c>
      <c r="DY71" s="14">
        <f t="shared" ref="DY71:DY77" si="122">INDEX($BE$6:$BE$13,DR71)</f>
        <v>0</v>
      </c>
      <c r="EC71" t="s">
        <v>1111</v>
      </c>
      <c r="ED71">
        <f t="shared" si="106"/>
        <v>0</v>
      </c>
      <c r="EE71" t="s">
        <v>1114</v>
      </c>
      <c r="EF71">
        <v>10</v>
      </c>
      <c r="EG71">
        <f t="shared" si="107"/>
        <v>15.247399999999999</v>
      </c>
      <c r="EH71">
        <f t="shared" ref="EH71:EH77" si="123">ROUND(1/EG71,2)</f>
        <v>7.0000000000000007E-2</v>
      </c>
      <c r="EI71">
        <f t="shared" si="108"/>
        <v>23</v>
      </c>
      <c r="EK71">
        <v>0</v>
      </c>
      <c r="EL71">
        <v>1</v>
      </c>
      <c r="EM71">
        <f t="shared" si="109"/>
        <v>5</v>
      </c>
      <c r="EN71" s="120">
        <f t="shared" si="110"/>
        <v>3.2800000000000003E-2</v>
      </c>
      <c r="EO71">
        <v>1</v>
      </c>
      <c r="EP71">
        <f t="shared" si="111"/>
        <v>11</v>
      </c>
      <c r="EQ71" s="120">
        <f t="shared" si="112"/>
        <v>0.13120000000000001</v>
      </c>
      <c r="ER71">
        <v>1</v>
      </c>
      <c r="ES71">
        <f t="shared" si="113"/>
        <v>23</v>
      </c>
    </row>
    <row r="72" spans="81:149" ht="16.5" x14ac:dyDescent="0.2">
      <c r="CU72" s="114">
        <v>56</v>
      </c>
      <c r="CV72" s="14">
        <f>INDEX(节奏总表!$BW$4:$BW$63,专属武器强化!CU72)</f>
        <v>147</v>
      </c>
      <c r="CW72" s="14">
        <f t="shared" si="114"/>
        <v>3300</v>
      </c>
      <c r="CX72" s="14">
        <f t="shared" si="115"/>
        <v>3330</v>
      </c>
      <c r="CY72" s="14">
        <f t="shared" si="116"/>
        <v>2850</v>
      </c>
      <c r="CZ72" s="14">
        <f t="shared" si="117"/>
        <v>1294</v>
      </c>
      <c r="DA72" s="114">
        <v>6</v>
      </c>
      <c r="DB72" s="114">
        <v>4</v>
      </c>
      <c r="DC72" s="14">
        <f t="shared" si="82"/>
        <v>0</v>
      </c>
      <c r="DD72" s="14">
        <f t="shared" si="83"/>
        <v>0</v>
      </c>
      <c r="DE72" s="14">
        <f t="shared" si="84"/>
        <v>489.85681818181797</v>
      </c>
      <c r="DF72" s="14">
        <f t="shared" si="85"/>
        <v>103.95954545454543</v>
      </c>
      <c r="DG72" s="114"/>
      <c r="DH72" s="114"/>
      <c r="DI72" s="114">
        <v>25</v>
      </c>
      <c r="DJ72" s="114"/>
      <c r="DK72" s="14">
        <f>CW72-SUM(DC$7:DC72)+SUM(DG$7:DG72)</f>
        <v>110.51999999999998</v>
      </c>
      <c r="DL72" s="14">
        <f>CX72-SUM(DD$7:DD72)+SUM(DH$7:DH72)</f>
        <v>257.73368421052692</v>
      </c>
      <c r="DM72" s="14">
        <f>CY72-SUM(DE$7:DE72)+SUM(DI$7:DI72)</f>
        <v>4.5463157894746473</v>
      </c>
      <c r="DN72" s="14">
        <f>CZ72-SUM(DF$7:DF72)+SUM(DJ$7:DJ72)</f>
        <v>246.68200000000002</v>
      </c>
      <c r="DQ72" s="127">
        <v>67</v>
      </c>
      <c r="DR72" s="14">
        <f t="shared" si="119"/>
        <v>8</v>
      </c>
      <c r="DS72" s="14">
        <f t="shared" si="120"/>
        <v>4</v>
      </c>
      <c r="DT72" s="14">
        <f t="shared" si="118"/>
        <v>0</v>
      </c>
      <c r="DU72" s="14">
        <f t="shared" si="118"/>
        <v>0</v>
      </c>
      <c r="DV72" s="14">
        <f t="shared" si="118"/>
        <v>0</v>
      </c>
      <c r="DW72" s="14">
        <f t="shared" si="118"/>
        <v>254.12333333333331</v>
      </c>
      <c r="DX72" s="14">
        <f t="shared" si="121"/>
        <v>4</v>
      </c>
      <c r="DY72" s="14">
        <f t="shared" si="122"/>
        <v>0</v>
      </c>
      <c r="EC72" t="s">
        <v>1111</v>
      </c>
      <c r="ED72">
        <f t="shared" si="106"/>
        <v>0</v>
      </c>
      <c r="EE72" t="s">
        <v>1114</v>
      </c>
      <c r="EF72">
        <v>12</v>
      </c>
      <c r="EG72">
        <f t="shared" si="107"/>
        <v>21.176944444444441</v>
      </c>
      <c r="EH72">
        <f t="shared" si="123"/>
        <v>0.05</v>
      </c>
      <c r="EI72">
        <f t="shared" si="108"/>
        <v>32</v>
      </c>
      <c r="EK72">
        <v>0</v>
      </c>
      <c r="EL72">
        <v>1</v>
      </c>
      <c r="EM72">
        <f t="shared" si="109"/>
        <v>7</v>
      </c>
      <c r="EN72" s="120">
        <f t="shared" si="110"/>
        <v>2.3599999999999999E-2</v>
      </c>
      <c r="EO72">
        <v>1</v>
      </c>
      <c r="EP72">
        <f t="shared" si="111"/>
        <v>15</v>
      </c>
      <c r="EQ72" s="120">
        <f t="shared" si="112"/>
        <v>9.4399999999999998E-2</v>
      </c>
      <c r="ER72">
        <v>1</v>
      </c>
      <c r="ES72">
        <f t="shared" si="113"/>
        <v>32</v>
      </c>
    </row>
    <row r="73" spans="81:149" ht="16.5" x14ac:dyDescent="0.2">
      <c r="CU73" s="114">
        <v>57</v>
      </c>
      <c r="CV73" s="14">
        <f>INDEX(节奏总表!$BW$4:$BW$63,专属武器强化!CU73)</f>
        <v>148</v>
      </c>
      <c r="CW73" s="14">
        <f t="shared" si="114"/>
        <v>3300</v>
      </c>
      <c r="CX73" s="14">
        <f t="shared" si="115"/>
        <v>3330</v>
      </c>
      <c r="CY73" s="14">
        <f t="shared" si="116"/>
        <v>2925</v>
      </c>
      <c r="CZ73" s="14">
        <f t="shared" si="117"/>
        <v>1364</v>
      </c>
      <c r="DA73" s="114">
        <v>0</v>
      </c>
      <c r="DB73" s="114">
        <v>0</v>
      </c>
      <c r="DC73" s="14">
        <f t="shared" si="82"/>
        <v>0</v>
      </c>
      <c r="DD73" s="14">
        <f t="shared" si="83"/>
        <v>0</v>
      </c>
      <c r="DE73" s="14">
        <f t="shared" si="84"/>
        <v>0</v>
      </c>
      <c r="DF73" s="14">
        <f t="shared" si="85"/>
        <v>0</v>
      </c>
      <c r="DG73" s="114"/>
      <c r="DH73" s="114"/>
      <c r="DI73" s="114"/>
      <c r="DJ73" s="114"/>
      <c r="DK73" s="14">
        <f>CW73-SUM(DC$7:DC73)+SUM(DG$7:DG73)</f>
        <v>110.51999999999998</v>
      </c>
      <c r="DL73" s="14">
        <f>CX73-SUM(DD$7:DD73)+SUM(DH$7:DH73)</f>
        <v>257.73368421052692</v>
      </c>
      <c r="DM73" s="14">
        <f>CY73-SUM(DE$7:DE73)+SUM(DI$7:DI73)</f>
        <v>79.546315789474647</v>
      </c>
      <c r="DN73" s="14">
        <f>CZ73-SUM(DF$7:DF73)+SUM(DJ$7:DJ73)</f>
        <v>316.68200000000002</v>
      </c>
      <c r="DQ73" s="127">
        <v>68</v>
      </c>
      <c r="DR73" s="14">
        <f t="shared" si="119"/>
        <v>8</v>
      </c>
      <c r="DS73" s="14">
        <f t="shared" si="120"/>
        <v>5</v>
      </c>
      <c r="DT73" s="14">
        <f t="shared" si="118"/>
        <v>0</v>
      </c>
      <c r="DU73" s="14">
        <f t="shared" si="118"/>
        <v>0</v>
      </c>
      <c r="DV73" s="14">
        <f t="shared" si="118"/>
        <v>0</v>
      </c>
      <c r="DW73" s="14">
        <f t="shared" si="118"/>
        <v>406.59733333333332</v>
      </c>
      <c r="DX73" s="14">
        <f t="shared" si="121"/>
        <v>4</v>
      </c>
      <c r="DY73" s="14">
        <f t="shared" si="122"/>
        <v>0</v>
      </c>
      <c r="EC73" t="s">
        <v>1111</v>
      </c>
      <c r="ED73">
        <f t="shared" si="106"/>
        <v>0</v>
      </c>
      <c r="EE73" t="s">
        <v>1114</v>
      </c>
      <c r="EF73">
        <v>15</v>
      </c>
      <c r="EG73">
        <f t="shared" si="107"/>
        <v>27.106488888888887</v>
      </c>
      <c r="EH73">
        <f t="shared" si="123"/>
        <v>0.04</v>
      </c>
      <c r="EI73">
        <f t="shared" si="108"/>
        <v>41</v>
      </c>
      <c r="EK73">
        <v>0</v>
      </c>
      <c r="EL73">
        <v>1</v>
      </c>
      <c r="EM73">
        <f t="shared" si="109"/>
        <v>9</v>
      </c>
      <c r="EN73" s="120">
        <f t="shared" si="110"/>
        <v>1.84E-2</v>
      </c>
      <c r="EO73">
        <v>1</v>
      </c>
      <c r="EP73">
        <f t="shared" si="111"/>
        <v>19</v>
      </c>
      <c r="EQ73" s="120">
        <f t="shared" si="112"/>
        <v>7.3800000000000004E-2</v>
      </c>
      <c r="ER73">
        <v>1</v>
      </c>
      <c r="ES73">
        <f t="shared" si="113"/>
        <v>41</v>
      </c>
    </row>
    <row r="74" spans="81:149" ht="16.5" x14ac:dyDescent="0.2">
      <c r="CU74" s="114">
        <v>58</v>
      </c>
      <c r="CV74" s="14">
        <f>INDEX(节奏总表!$BW$4:$BW$63,专属武器强化!CU74)</f>
        <v>149</v>
      </c>
      <c r="CW74" s="14">
        <f t="shared" si="114"/>
        <v>3300</v>
      </c>
      <c r="CX74" s="14">
        <f t="shared" si="115"/>
        <v>3330</v>
      </c>
      <c r="CY74" s="14">
        <f t="shared" si="116"/>
        <v>3000</v>
      </c>
      <c r="CZ74" s="14">
        <f t="shared" si="117"/>
        <v>1434</v>
      </c>
      <c r="DA74" s="114">
        <v>0</v>
      </c>
      <c r="DB74" s="114">
        <v>0</v>
      </c>
      <c r="DC74" s="14">
        <f t="shared" si="82"/>
        <v>0</v>
      </c>
      <c r="DD74" s="14">
        <f t="shared" si="83"/>
        <v>0</v>
      </c>
      <c r="DE74" s="14">
        <f t="shared" si="84"/>
        <v>0</v>
      </c>
      <c r="DF74" s="14">
        <f t="shared" si="85"/>
        <v>0</v>
      </c>
      <c r="DG74" s="114"/>
      <c r="DH74" s="114"/>
      <c r="DI74" s="114"/>
      <c r="DJ74" s="114"/>
      <c r="DK74" s="14">
        <f>CW74-SUM(DC$7:DC74)+SUM(DG$7:DG74)</f>
        <v>110.51999999999998</v>
      </c>
      <c r="DL74" s="14">
        <f>CX74-SUM(DD$7:DD74)+SUM(DH$7:DH74)</f>
        <v>257.73368421052692</v>
      </c>
      <c r="DM74" s="14">
        <f>CY74-SUM(DE$7:DE74)+SUM(DI$7:DI74)</f>
        <v>154.54631578947465</v>
      </c>
      <c r="DN74" s="14">
        <f>CZ74-SUM(DF$7:DF74)+SUM(DJ$7:DJ74)</f>
        <v>386.68200000000002</v>
      </c>
      <c r="DQ74" s="127">
        <v>69</v>
      </c>
      <c r="DR74" s="14">
        <f t="shared" si="119"/>
        <v>8</v>
      </c>
      <c r="DS74" s="14">
        <f t="shared" si="120"/>
        <v>6</v>
      </c>
      <c r="DT74" s="14">
        <f t="shared" si="118"/>
        <v>0</v>
      </c>
      <c r="DU74" s="14">
        <f t="shared" si="118"/>
        <v>0</v>
      </c>
      <c r="DV74" s="14">
        <f t="shared" si="118"/>
        <v>0</v>
      </c>
      <c r="DW74" s="14">
        <f t="shared" si="118"/>
        <v>660.72066666666672</v>
      </c>
      <c r="DX74" s="14">
        <f t="shared" si="121"/>
        <v>4</v>
      </c>
      <c r="DY74" s="14">
        <f t="shared" si="122"/>
        <v>0</v>
      </c>
      <c r="EC74" t="s">
        <v>1111</v>
      </c>
      <c r="ED74">
        <f t="shared" si="106"/>
        <v>0</v>
      </c>
      <c r="EE74" t="s">
        <v>1114</v>
      </c>
      <c r="EF74">
        <v>18</v>
      </c>
      <c r="EG74">
        <f t="shared" si="107"/>
        <v>36.70670370370371</v>
      </c>
      <c r="EH74">
        <f t="shared" si="123"/>
        <v>0.03</v>
      </c>
      <c r="EI74">
        <f t="shared" si="108"/>
        <v>55</v>
      </c>
      <c r="EK74">
        <v>0</v>
      </c>
      <c r="EL74">
        <v>1</v>
      </c>
      <c r="EM74">
        <f t="shared" si="109"/>
        <v>13</v>
      </c>
      <c r="EN74" s="120">
        <f t="shared" si="110"/>
        <v>1.3599999999999999E-2</v>
      </c>
      <c r="EO74">
        <v>1</v>
      </c>
      <c r="EP74">
        <f t="shared" si="111"/>
        <v>26</v>
      </c>
      <c r="EQ74" s="120">
        <f t="shared" si="112"/>
        <v>5.45E-2</v>
      </c>
      <c r="ER74">
        <v>1</v>
      </c>
      <c r="ES74">
        <f t="shared" si="113"/>
        <v>55</v>
      </c>
    </row>
    <row r="75" spans="81:149" ht="16.5" x14ac:dyDescent="0.2">
      <c r="CU75" s="114">
        <v>59</v>
      </c>
      <c r="CV75" s="14">
        <f>INDEX(节奏总表!$BW$4:$BW$63,专属武器强化!CU75)</f>
        <v>149</v>
      </c>
      <c r="CW75" s="14">
        <f t="shared" si="114"/>
        <v>3300</v>
      </c>
      <c r="CX75" s="14">
        <f t="shared" si="115"/>
        <v>3330</v>
      </c>
      <c r="CY75" s="14">
        <f t="shared" si="116"/>
        <v>3075</v>
      </c>
      <c r="CZ75" s="14">
        <f t="shared" si="117"/>
        <v>1504</v>
      </c>
      <c r="DA75" s="114">
        <v>8</v>
      </c>
      <c r="DB75" s="114">
        <v>3</v>
      </c>
      <c r="DC75" s="14">
        <f t="shared" si="82"/>
        <v>0</v>
      </c>
      <c r="DD75" s="14">
        <f t="shared" si="83"/>
        <v>0</v>
      </c>
      <c r="DE75" s="14">
        <f t="shared" si="84"/>
        <v>0</v>
      </c>
      <c r="DF75" s="14">
        <f t="shared" si="85"/>
        <v>457.42199999999997</v>
      </c>
      <c r="DG75" s="114"/>
      <c r="DH75" s="114"/>
      <c r="DI75" s="114"/>
      <c r="DJ75" s="114">
        <v>1</v>
      </c>
      <c r="DK75" s="14">
        <f>CW75-SUM(DC$7:DC75)+SUM(DG$7:DG75)</f>
        <v>110.51999999999998</v>
      </c>
      <c r="DL75" s="14">
        <f>CX75-SUM(DD$7:DD75)+SUM(DH$7:DH75)</f>
        <v>257.73368421052692</v>
      </c>
      <c r="DM75" s="14">
        <f>CY75-SUM(DE$7:DE75)+SUM(DI$7:DI75)</f>
        <v>229.54631578947465</v>
      </c>
      <c r="DN75" s="14">
        <f>CZ75-SUM(DF$7:DF75)+SUM(DJ$7:DJ75)</f>
        <v>0.25999999999999091</v>
      </c>
      <c r="DQ75" s="127">
        <v>70</v>
      </c>
      <c r="DR75" s="14">
        <f t="shared" si="119"/>
        <v>8</v>
      </c>
      <c r="DS75" s="14">
        <f t="shared" si="120"/>
        <v>7</v>
      </c>
      <c r="DT75" s="14">
        <f t="shared" si="118"/>
        <v>0</v>
      </c>
      <c r="DU75" s="14">
        <f t="shared" si="118"/>
        <v>0</v>
      </c>
      <c r="DV75" s="14">
        <f t="shared" si="118"/>
        <v>0</v>
      </c>
      <c r="DW75" s="14">
        <f t="shared" si="118"/>
        <v>1067.318</v>
      </c>
      <c r="DX75" s="14">
        <f t="shared" si="121"/>
        <v>4</v>
      </c>
      <c r="DY75" s="14">
        <f t="shared" si="122"/>
        <v>0</v>
      </c>
      <c r="EC75" t="s">
        <v>1111</v>
      </c>
      <c r="ED75">
        <f t="shared" si="106"/>
        <v>0</v>
      </c>
      <c r="EE75" t="s">
        <v>1114</v>
      </c>
      <c r="EF75">
        <v>25</v>
      </c>
      <c r="EG75">
        <f t="shared" si="107"/>
        <v>42.692720000000001</v>
      </c>
      <c r="EH75">
        <f t="shared" si="123"/>
        <v>0.02</v>
      </c>
      <c r="EI75">
        <f t="shared" si="108"/>
        <v>64</v>
      </c>
      <c r="EK75">
        <v>0</v>
      </c>
      <c r="EL75">
        <v>1</v>
      </c>
      <c r="EM75">
        <f t="shared" si="109"/>
        <v>15</v>
      </c>
      <c r="EN75" s="120">
        <f t="shared" si="110"/>
        <v>1.17E-2</v>
      </c>
      <c r="EO75">
        <v>1</v>
      </c>
      <c r="EP75">
        <f t="shared" si="111"/>
        <v>30</v>
      </c>
      <c r="EQ75" s="120">
        <f t="shared" si="112"/>
        <v>4.6800000000000001E-2</v>
      </c>
      <c r="ER75">
        <v>1</v>
      </c>
      <c r="ES75">
        <f t="shared" si="113"/>
        <v>64</v>
      </c>
    </row>
    <row r="76" spans="81:149" ht="16.5" x14ac:dyDescent="0.2">
      <c r="CU76" s="114">
        <v>60</v>
      </c>
      <c r="CV76" s="14">
        <f>INDEX(节奏总表!$BW$4:$BW$63,专属武器强化!CU76)</f>
        <v>150</v>
      </c>
      <c r="CW76" s="14">
        <f t="shared" si="114"/>
        <v>3300</v>
      </c>
      <c r="CX76" s="14">
        <f t="shared" si="115"/>
        <v>3330</v>
      </c>
      <c r="CY76" s="14">
        <f t="shared" si="116"/>
        <v>3150</v>
      </c>
      <c r="CZ76" s="14">
        <f t="shared" si="117"/>
        <v>1574</v>
      </c>
      <c r="DA76" s="114">
        <v>0</v>
      </c>
      <c r="DB76" s="114">
        <v>0</v>
      </c>
      <c r="DC76" s="14">
        <f t="shared" si="82"/>
        <v>0</v>
      </c>
      <c r="DD76" s="14">
        <f t="shared" si="83"/>
        <v>0</v>
      </c>
      <c r="DE76" s="14">
        <f t="shared" si="84"/>
        <v>0</v>
      </c>
      <c r="DF76" s="14">
        <f t="shared" si="85"/>
        <v>0</v>
      </c>
      <c r="DG76" s="114"/>
      <c r="DH76" s="114"/>
      <c r="DI76" s="114"/>
      <c r="DJ76" s="114"/>
      <c r="DK76" s="14">
        <f>CW76-SUM(DC$7:DC76)+SUM(DG$7:DG76)</f>
        <v>110.51999999999998</v>
      </c>
      <c r="DL76" s="14">
        <f>CX76-SUM(DD$7:DD76)+SUM(DH$7:DH76)</f>
        <v>257.73368421052692</v>
      </c>
      <c r="DM76" s="14">
        <f>CY76-SUM(DE$7:DE76)+SUM(DI$7:DI76)</f>
        <v>304.54631578947465</v>
      </c>
      <c r="DN76" s="14">
        <f>CZ76-SUM(DF$7:DF76)+SUM(DJ$7:DJ76)</f>
        <v>70.259999999999991</v>
      </c>
      <c r="DQ76" s="127">
        <v>71</v>
      </c>
      <c r="DR76" s="14">
        <f t="shared" si="119"/>
        <v>8</v>
      </c>
      <c r="DS76" s="14">
        <f t="shared" si="120"/>
        <v>8</v>
      </c>
      <c r="DT76" s="14">
        <f t="shared" si="118"/>
        <v>0</v>
      </c>
      <c r="DU76" s="14">
        <f t="shared" si="118"/>
        <v>0</v>
      </c>
      <c r="DV76" s="14">
        <f t="shared" si="118"/>
        <v>0</v>
      </c>
      <c r="DW76" s="14">
        <f t="shared" si="118"/>
        <v>1728.0386666666664</v>
      </c>
      <c r="DX76" s="14">
        <f t="shared" si="121"/>
        <v>4</v>
      </c>
      <c r="DY76" s="14">
        <f t="shared" si="122"/>
        <v>0</v>
      </c>
      <c r="EC76" t="s">
        <v>1111</v>
      </c>
      <c r="ED76">
        <f t="shared" si="106"/>
        <v>0</v>
      </c>
      <c r="EE76" t="s">
        <v>1114</v>
      </c>
      <c r="EF76">
        <v>30</v>
      </c>
      <c r="EG76">
        <f t="shared" si="107"/>
        <v>57.601288888888881</v>
      </c>
      <c r="EH76">
        <f t="shared" si="123"/>
        <v>0.02</v>
      </c>
      <c r="EI76">
        <f t="shared" si="108"/>
        <v>86</v>
      </c>
      <c r="EK76">
        <v>0</v>
      </c>
      <c r="EL76">
        <v>1</v>
      </c>
      <c r="EM76">
        <f t="shared" si="109"/>
        <v>20</v>
      </c>
      <c r="EN76" s="120">
        <f t="shared" si="110"/>
        <v>8.6999999999999994E-3</v>
      </c>
      <c r="EO76">
        <v>1</v>
      </c>
      <c r="EP76">
        <f t="shared" si="111"/>
        <v>40</v>
      </c>
      <c r="EQ76" s="120">
        <f t="shared" si="112"/>
        <v>3.4700000000000002E-2</v>
      </c>
      <c r="ER76">
        <v>1</v>
      </c>
      <c r="ES76">
        <f t="shared" si="113"/>
        <v>86</v>
      </c>
    </row>
    <row r="77" spans="81:149" ht="16.5" x14ac:dyDescent="0.2">
      <c r="CU77" s="15"/>
      <c r="CV77" s="15"/>
      <c r="CW77" s="15"/>
      <c r="CX77" s="15"/>
      <c r="CY77" s="15"/>
      <c r="CZ77" s="15"/>
      <c r="DQ77" s="127">
        <v>72</v>
      </c>
      <c r="DR77" s="14">
        <f t="shared" si="119"/>
        <v>8</v>
      </c>
      <c r="DS77" s="14">
        <f t="shared" si="120"/>
        <v>9</v>
      </c>
      <c r="DT77" s="14">
        <f t="shared" si="118"/>
        <v>0</v>
      </c>
      <c r="DU77" s="14">
        <f t="shared" si="118"/>
        <v>0</v>
      </c>
      <c r="DV77" s="14">
        <f t="shared" si="118"/>
        <v>0</v>
      </c>
      <c r="DW77" s="14">
        <f t="shared" si="118"/>
        <v>2795.3566666666666</v>
      </c>
      <c r="DX77" s="14">
        <f t="shared" si="121"/>
        <v>4</v>
      </c>
      <c r="DY77" s="14">
        <f t="shared" si="122"/>
        <v>0</v>
      </c>
      <c r="EC77" t="s">
        <v>1111</v>
      </c>
      <c r="ED77">
        <f t="shared" si="106"/>
        <v>0</v>
      </c>
      <c r="EE77" t="s">
        <v>1114</v>
      </c>
      <c r="EF77">
        <v>30</v>
      </c>
      <c r="EG77">
        <f t="shared" si="107"/>
        <v>93.178555555555548</v>
      </c>
      <c r="EH77">
        <f t="shared" si="123"/>
        <v>0.01</v>
      </c>
      <c r="EI77">
        <f t="shared" si="108"/>
        <v>140</v>
      </c>
      <c r="EK77">
        <v>0</v>
      </c>
      <c r="EL77">
        <v>1</v>
      </c>
      <c r="EM77">
        <f t="shared" si="109"/>
        <v>33</v>
      </c>
      <c r="EN77" s="120">
        <f t="shared" si="110"/>
        <v>5.4000000000000003E-3</v>
      </c>
      <c r="EO77">
        <v>1</v>
      </c>
      <c r="EP77">
        <f t="shared" si="111"/>
        <v>65</v>
      </c>
      <c r="EQ77" s="120">
        <f t="shared" si="112"/>
        <v>2.1499999999999998E-2</v>
      </c>
      <c r="ER77">
        <v>1</v>
      </c>
      <c r="ES77">
        <f t="shared" si="113"/>
        <v>140</v>
      </c>
    </row>
    <row r="78" spans="81:149" x14ac:dyDescent="0.2">
      <c r="CU78" s="15"/>
      <c r="CV78" s="15"/>
      <c r="CW78" s="15"/>
      <c r="CX78" s="15"/>
      <c r="CY78" s="15"/>
      <c r="CZ78" s="15"/>
    </row>
    <row r="79" spans="81:149" x14ac:dyDescent="0.2">
      <c r="CU79" s="15"/>
      <c r="CV79" s="15"/>
      <c r="CW79" s="15"/>
      <c r="CX79" s="15"/>
      <c r="CY79" s="15"/>
      <c r="CZ79" s="15"/>
    </row>
    <row r="80" spans="81:149" x14ac:dyDescent="0.2">
      <c r="CU80" s="15"/>
      <c r="CV80" s="15"/>
      <c r="CW80" s="15"/>
      <c r="CX80" s="15"/>
      <c r="CY80" s="15"/>
      <c r="CZ80" s="15"/>
    </row>
  </sheetData>
  <mergeCells count="7">
    <mergeCell ref="CW4:CZ4"/>
    <mergeCell ref="DC4:DF4"/>
    <mergeCell ref="DK4:DN4"/>
    <mergeCell ref="DG4:DJ4"/>
    <mergeCell ref="CG4:CJ4"/>
    <mergeCell ref="CO4:CR4"/>
    <mergeCell ref="CK4:CN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Q174"/>
  <sheetViews>
    <sheetView tabSelected="1" topLeftCell="O1" workbookViewId="0">
      <selection activeCell="AB25" sqref="AB25"/>
    </sheetView>
  </sheetViews>
  <sheetFormatPr defaultRowHeight="14.25" x14ac:dyDescent="0.2"/>
  <cols>
    <col min="2" max="2" width="12.625" customWidth="1"/>
    <col min="5" max="5" width="10.875" customWidth="1"/>
    <col min="6" max="7" width="14.375" customWidth="1"/>
    <col min="8" max="8" width="12.875" customWidth="1"/>
    <col min="9" max="9" width="9.5" customWidth="1"/>
    <col min="10" max="10" width="10.125" customWidth="1"/>
    <col min="17" max="17" width="15.25" customWidth="1"/>
    <col min="18" max="19" width="11.875" customWidth="1"/>
    <col min="20" max="20" width="14.625" customWidth="1"/>
    <col min="21" max="22" width="13" customWidth="1"/>
    <col min="23" max="27" width="11.375" customWidth="1"/>
    <col min="28" max="28" width="14.375" customWidth="1"/>
    <col min="29" max="33" width="11.375" customWidth="1"/>
    <col min="37" max="37" width="12.75" customWidth="1"/>
    <col min="38" max="39" width="10.125" customWidth="1"/>
    <col min="42" max="42" width="20.5" customWidth="1"/>
    <col min="43" max="43" width="16.25" customWidth="1"/>
    <col min="44" max="44" width="16.625" customWidth="1"/>
    <col min="45" max="45" width="14.125" customWidth="1"/>
    <col min="46" max="46" width="13.625" customWidth="1"/>
    <col min="47" max="47" width="15.25" customWidth="1"/>
    <col min="48" max="49" width="18.875" customWidth="1"/>
    <col min="50" max="50" width="16.75" customWidth="1"/>
    <col min="51" max="51" width="17.125" customWidth="1"/>
    <col min="52" max="52" width="20.5" customWidth="1"/>
    <col min="53" max="53" width="22.875" customWidth="1"/>
    <col min="54" max="54" width="20.125" customWidth="1"/>
    <col min="55" max="55" width="24.875" customWidth="1"/>
    <col min="56" max="56" width="12" customWidth="1"/>
    <col min="62" max="62" width="10.625" customWidth="1"/>
    <col min="63" max="63" width="21.75" customWidth="1"/>
    <col min="64" max="64" width="12.125" customWidth="1"/>
    <col min="65" max="65" width="42.75" customWidth="1"/>
    <col min="66" max="66" width="20.25" customWidth="1"/>
    <col min="67" max="67" width="13.375" customWidth="1"/>
    <col min="68" max="68" width="13.5" customWidth="1"/>
    <col min="69" max="75" width="10.625" customWidth="1"/>
  </cols>
  <sheetData>
    <row r="4" spans="1:69" ht="17.25" x14ac:dyDescent="0.2">
      <c r="A4" s="12" t="s">
        <v>236</v>
      </c>
      <c r="B4" s="12" t="s">
        <v>1115</v>
      </c>
      <c r="C4" s="12" t="s">
        <v>1116</v>
      </c>
      <c r="E4" s="12" t="s">
        <v>1130</v>
      </c>
      <c r="F4" s="12" t="s">
        <v>1131</v>
      </c>
      <c r="G4" s="12" t="s">
        <v>1145</v>
      </c>
      <c r="H4" s="12" t="s">
        <v>394</v>
      </c>
      <c r="I4" s="12" t="s">
        <v>1168</v>
      </c>
      <c r="J4" s="12" t="s">
        <v>1171</v>
      </c>
      <c r="M4" s="12" t="s">
        <v>1148</v>
      </c>
      <c r="N4" s="12" t="s">
        <v>1149</v>
      </c>
      <c r="O4" s="12" t="s">
        <v>1150</v>
      </c>
      <c r="P4" s="12" t="s">
        <v>1161</v>
      </c>
      <c r="Q4" s="12" t="s">
        <v>1153</v>
      </c>
      <c r="R4" s="12" t="s">
        <v>1158</v>
      </c>
      <c r="S4" s="12" t="s">
        <v>1157</v>
      </c>
      <c r="T4" s="12" t="s">
        <v>1154</v>
      </c>
      <c r="U4" s="12" t="s">
        <v>1159</v>
      </c>
      <c r="V4" s="12" t="s">
        <v>1160</v>
      </c>
      <c r="X4" s="12" t="s">
        <v>1169</v>
      </c>
      <c r="Y4" s="12" t="s">
        <v>1166</v>
      </c>
      <c r="Z4" s="12" t="s">
        <v>1167</v>
      </c>
      <c r="AA4" s="12" t="s">
        <v>1173</v>
      </c>
      <c r="AB4" s="12" t="s">
        <v>1153</v>
      </c>
      <c r="AC4" s="12" t="s">
        <v>1158</v>
      </c>
      <c r="AD4" s="12" t="s">
        <v>1157</v>
      </c>
      <c r="AI4" s="12" t="s">
        <v>1146</v>
      </c>
      <c r="AJ4" s="12" t="s">
        <v>279</v>
      </c>
      <c r="AK4" s="12" t="s">
        <v>1130</v>
      </c>
      <c r="AL4" s="12" t="s">
        <v>115</v>
      </c>
      <c r="AM4" s="12" t="s">
        <v>1052</v>
      </c>
      <c r="AN4" s="12" t="s">
        <v>279</v>
      </c>
      <c r="AO4" s="12" t="s">
        <v>1132</v>
      </c>
      <c r="AP4" s="12" t="s">
        <v>1133</v>
      </c>
      <c r="AQ4" s="12" t="s">
        <v>1134</v>
      </c>
      <c r="AR4" s="12" t="s">
        <v>1135</v>
      </c>
      <c r="AS4" s="12" t="s">
        <v>1179</v>
      </c>
      <c r="AT4" s="12" t="s">
        <v>1136</v>
      </c>
      <c r="AU4" s="12" t="s">
        <v>1137</v>
      </c>
      <c r="AV4" s="12" t="s">
        <v>1162</v>
      </c>
      <c r="AW4" s="12" t="s">
        <v>1163</v>
      </c>
      <c r="AX4" s="12" t="s">
        <v>1138</v>
      </c>
      <c r="AY4" s="12" t="s">
        <v>1139</v>
      </c>
      <c r="AZ4" s="12" t="s">
        <v>1140</v>
      </c>
      <c r="BA4" s="12" t="s">
        <v>1141</v>
      </c>
      <c r="BB4" s="12" t="s">
        <v>1142</v>
      </c>
      <c r="BC4" s="12" t="s">
        <v>1143</v>
      </c>
      <c r="BD4" s="12" t="s">
        <v>1144</v>
      </c>
      <c r="BG4" s="12" t="s">
        <v>1165</v>
      </c>
      <c r="BH4" s="12" t="s">
        <v>1170</v>
      </c>
      <c r="BI4" s="12" t="s">
        <v>1174</v>
      </c>
      <c r="BJ4" s="12" t="s">
        <v>1164</v>
      </c>
      <c r="BK4" s="12" t="s">
        <v>1172</v>
      </c>
      <c r="BM4" s="12" t="s">
        <v>1172</v>
      </c>
      <c r="BN4" s="12" t="s">
        <v>1175</v>
      </c>
      <c r="BO4" s="12" t="s">
        <v>1176</v>
      </c>
      <c r="BP4" s="12" t="s">
        <v>1177</v>
      </c>
      <c r="BQ4" s="12" t="s">
        <v>1178</v>
      </c>
    </row>
    <row r="5" spans="1:69" ht="16.5" x14ac:dyDescent="0.2">
      <c r="A5" s="128">
        <v>0</v>
      </c>
      <c r="B5" s="128">
        <v>0</v>
      </c>
      <c r="C5" s="128">
        <v>0</v>
      </c>
      <c r="E5" s="123">
        <v>0</v>
      </c>
      <c r="F5" s="123">
        <v>0</v>
      </c>
      <c r="G5" s="123">
        <v>0</v>
      </c>
      <c r="H5" s="123">
        <v>0</v>
      </c>
      <c r="I5" s="129">
        <v>0</v>
      </c>
      <c r="J5" s="129">
        <v>0</v>
      </c>
      <c r="M5" s="129">
        <v>0</v>
      </c>
      <c r="N5" s="129"/>
      <c r="O5" s="129"/>
      <c r="P5" s="129"/>
      <c r="Q5" s="129"/>
      <c r="R5" s="129"/>
      <c r="S5" s="129"/>
      <c r="T5" s="129"/>
      <c r="U5" s="129"/>
      <c r="V5" s="129"/>
      <c r="X5" s="129">
        <v>1</v>
      </c>
      <c r="Y5" s="129">
        <v>1</v>
      </c>
      <c r="Z5" s="129">
        <v>1</v>
      </c>
      <c r="AA5" s="50" t="s">
        <v>1180</v>
      </c>
      <c r="AB5" s="129" t="s">
        <v>1152</v>
      </c>
      <c r="AC5" s="129">
        <v>1</v>
      </c>
      <c r="AD5" s="129">
        <v>1</v>
      </c>
      <c r="AI5" s="128">
        <v>1</v>
      </c>
      <c r="AJ5" s="14">
        <f>MATCH(AI5-1,$H$5:$H$22,1)</f>
        <v>1</v>
      </c>
      <c r="AK5" s="14">
        <f>AL5*100+AN5</f>
        <v>200201</v>
      </c>
      <c r="AL5" s="14">
        <f>INDEX($E$6:$E$22,AJ5)</f>
        <v>2002</v>
      </c>
      <c r="AM5" s="128" t="s">
        <v>1147</v>
      </c>
      <c r="AN5" s="14">
        <f>AI5-INDEX($H$5:$H$22,AJ5)</f>
        <v>1</v>
      </c>
      <c r="AO5" s="14">
        <f>AK6</f>
        <v>200202</v>
      </c>
      <c r="AP5" s="14" t="str">
        <f>INDEX($F$6:$F$22,AJ5)&amp;"-"&amp;AN5</f>
        <v>许褚传记-1</v>
      </c>
      <c r="AQ5" s="14" t="str">
        <f>AP5</f>
        <v>许褚传记-1</v>
      </c>
      <c r="AR5" s="14">
        <f>INDEX($N$6:$N$13,AN5)</f>
        <v>30</v>
      </c>
      <c r="AS5" s="14" t="str">
        <f>IF(INDEX($O$6:$O$13,AN5)&gt;0,INDEX($O$6:$O$13,AN5),"")</f>
        <v/>
      </c>
      <c r="AT5" s="130">
        <v>3</v>
      </c>
      <c r="AU5" s="131" t="s">
        <v>1151</v>
      </c>
      <c r="AV5" s="14" t="str">
        <f>"KP_KM_"&amp;INDEX($A$6:$A$22,AJ5)</f>
        <v>KP_KM_1102002</v>
      </c>
      <c r="AW5" s="14">
        <f>INDEX($A$6:$A$22,AJ5)</f>
        <v>1102002</v>
      </c>
      <c r="AX5" s="14" t="str">
        <f>INDEX($F$6:$F$22,AJ5)&amp;AN5&amp;"-1"</f>
        <v>许褚传记1-1</v>
      </c>
      <c r="AY5" s="14" t="str">
        <f>IF(INDEX($P$6:$P$13,AN5)&gt;=2,INDEX($F$6:$F$22,AJ5)&amp;AN5&amp;"-1","")</f>
        <v/>
      </c>
      <c r="AZ5" s="14" t="str">
        <f>INDEX($B$6:$B$22,AJ5)&amp;INDEX($Q$6:$Q$13,AN5)</f>
        <v>许褚碎片</v>
      </c>
      <c r="BA5" s="14">
        <f>IF(INDEX($R$6:$R$13,AN5)&lt;&gt;INDEX($S$6:$S$13,AN5),INDEX($R$6:$R$13,AN5)&amp;"~"&amp;INDEX($S$6:$S$13,AN5),INDEX($R$6:$R$13,AN5))</f>
        <v>1</v>
      </c>
      <c r="BB5" s="14" t="str">
        <f>IF(INDEX($P$6:$P$13,AN5)&gt;1,INDEX($B$6:$B$22,AJ5)&amp;INDEX($T$6:$T$13,AN5),"")</f>
        <v/>
      </c>
      <c r="BC5" s="14" t="str">
        <f>IF(INDEX($P$6:$P$13,AN5)&gt;1,IF(INDEX($U$6:$U$13,AN5)&lt;&gt;INDEX($V$6:$V$13,AN5),INDEX($U$6:$U$13,AN5)&amp;"~"&amp;INDEX($V$6:$V$13,AN5),INDEX($U$6:$U$13,AN5)),"")</f>
        <v/>
      </c>
      <c r="BD5" s="128"/>
      <c r="BG5" s="129">
        <v>1</v>
      </c>
      <c r="BH5" s="14">
        <f>MATCH(BG5-1,$J$5:$J$22,1)</f>
        <v>1</v>
      </c>
      <c r="BI5" s="14">
        <f>BG5-INDEX($J$5:$J$21,BH5)</f>
        <v>1</v>
      </c>
      <c r="BJ5" s="14">
        <f>3000+BG5</f>
        <v>3001</v>
      </c>
      <c r="BK5" s="14" t="str">
        <f>INDEX($F$6:$F$22,BH5)&amp;INDEX($AA$5:$AA$15,BI5)</f>
        <v>许褚传记1-1</v>
      </c>
      <c r="BM5" s="14" t="str">
        <f>BK5&amp;" "&amp;BN5</f>
        <v>许褚传记1-1 许褚碎片</v>
      </c>
      <c r="BN5" s="14" t="str">
        <f>INDEX($B$6:$B$22,BH5)&amp;INDEX($AB$5:$AB$15,BI5)</f>
        <v>许褚碎片</v>
      </c>
      <c r="BO5" s="14">
        <f>INDEX(AC$5:AC$15,$BI5)</f>
        <v>1</v>
      </c>
      <c r="BP5" s="14">
        <f>INDEX(AD$5:AD$15,$BI5)</f>
        <v>1</v>
      </c>
      <c r="BQ5" s="14">
        <v>10000</v>
      </c>
    </row>
    <row r="6" spans="1:69" ht="16.5" x14ac:dyDescent="0.2">
      <c r="A6" s="128">
        <v>1102002</v>
      </c>
      <c r="B6" s="128" t="s">
        <v>1120</v>
      </c>
      <c r="C6" s="128">
        <v>3</v>
      </c>
      <c r="E6" s="128">
        <f>A6-1100000</f>
        <v>2002</v>
      </c>
      <c r="F6" s="128" t="str">
        <f>B6&amp;"传记"</f>
        <v>许褚传记</v>
      </c>
      <c r="G6" s="128">
        <v>5</v>
      </c>
      <c r="H6" s="128">
        <f>SUM(G$6:G6)</f>
        <v>5</v>
      </c>
      <c r="I6" s="129">
        <v>6</v>
      </c>
      <c r="J6" s="129">
        <f>SUM(I$5:I6)</f>
        <v>6</v>
      </c>
      <c r="M6" s="129">
        <v>1</v>
      </c>
      <c r="N6" s="129">
        <v>30</v>
      </c>
      <c r="O6" s="129"/>
      <c r="P6" s="129">
        <v>1</v>
      </c>
      <c r="Q6" s="129" t="s">
        <v>1152</v>
      </c>
      <c r="R6" s="129">
        <v>1</v>
      </c>
      <c r="S6" s="129">
        <v>1</v>
      </c>
      <c r="T6" s="129"/>
      <c r="U6" s="129"/>
      <c r="V6" s="129"/>
      <c r="X6" s="129">
        <v>2</v>
      </c>
      <c r="Y6" s="129">
        <v>2</v>
      </c>
      <c r="Z6" s="129">
        <v>1</v>
      </c>
      <c r="AA6" s="50" t="s">
        <v>1181</v>
      </c>
      <c r="AB6" s="129" t="s">
        <v>1152</v>
      </c>
      <c r="AC6" s="129">
        <v>1</v>
      </c>
      <c r="AD6" s="129">
        <v>1</v>
      </c>
      <c r="AI6" s="128">
        <v>2</v>
      </c>
      <c r="AJ6" s="14">
        <f t="shared" ref="AJ6:AJ69" si="0">MATCH(AI6-1,$H$5:$H$22,1)</f>
        <v>1</v>
      </c>
      <c r="AK6" s="14">
        <f t="shared" ref="AK6:AK69" si="1">AL6*100+AN6</f>
        <v>200202</v>
      </c>
      <c r="AL6" s="14">
        <f t="shared" ref="AL6:AL69" si="2">INDEX($E$6:$E$22,AJ6)</f>
        <v>2002</v>
      </c>
      <c r="AM6" s="128" t="s">
        <v>1147</v>
      </c>
      <c r="AN6" s="14">
        <f t="shared" ref="AN6:AN69" si="3">AI6-INDEX($H$5:$H$22,AJ6)</f>
        <v>2</v>
      </c>
      <c r="AO6" s="14">
        <f t="shared" ref="AO6:AO8" si="4">AK7</f>
        <v>200203</v>
      </c>
      <c r="AP6" s="14" t="str">
        <f t="shared" ref="AP6:AP69" si="5">INDEX($F$6:$F$22,AJ6)&amp;"-"&amp;AN6</f>
        <v>许褚传记-2</v>
      </c>
      <c r="AQ6" s="14" t="str">
        <f t="shared" ref="AQ6:AQ69" si="6">AP6</f>
        <v>许褚传记-2</v>
      </c>
      <c r="AR6" s="14">
        <f t="shared" ref="AR6:AR69" si="7">INDEX($N$6:$N$13,AN6)</f>
        <v>40</v>
      </c>
      <c r="AS6" s="14" t="str">
        <f t="shared" ref="AS6:AS69" si="8">IF(INDEX($O$6:$O$13,AN6)&gt;0,INDEX($O$6:$O$13,AN6),"")</f>
        <v/>
      </c>
      <c r="AT6" s="130">
        <v>3</v>
      </c>
      <c r="AU6" s="131" t="s">
        <v>1151</v>
      </c>
      <c r="AV6" s="14" t="str">
        <f t="shared" ref="AV6:AV69" si="9">"KP_KM_"&amp;INDEX($A$6:$A$22,AJ6)</f>
        <v>KP_KM_1102002</v>
      </c>
      <c r="AW6" s="14">
        <f t="shared" ref="AW6:AW69" si="10">INDEX($A$6:$A$22,AJ6)</f>
        <v>1102002</v>
      </c>
      <c r="AX6" s="14" t="str">
        <f t="shared" ref="AX6:AX69" si="11">INDEX($F$6:$F$22,AJ6)&amp;AN6&amp;"-1"</f>
        <v>许褚传记2-1</v>
      </c>
      <c r="AY6" s="14" t="str">
        <f t="shared" ref="AY6:AY69" si="12">IF(INDEX($P$6:$P$13,AN6)&gt;=2,INDEX($F$6:$F$22,AJ6)&amp;AN6&amp;"-1","")</f>
        <v/>
      </c>
      <c r="AZ6" s="14" t="str">
        <f t="shared" ref="AZ6:AZ69" si="13">INDEX($B$6:$B$22,AJ6)&amp;INDEX($Q$6:$Q$13,AN6)</f>
        <v>许褚碎片</v>
      </c>
      <c r="BA6" s="14">
        <f t="shared" ref="BA6:BA69" si="14">IF(INDEX($R$6:$R$13,AN6)&lt;&gt;INDEX($S$6:$S$13,AN6),INDEX($R$6:$R$13,AN6)&amp;"~"&amp;INDEX($S$6:$S$13,AN6),INDEX($R$6:$R$13,AN6))</f>
        <v>1</v>
      </c>
      <c r="BB6" s="14" t="str">
        <f t="shared" ref="BB6:BB69" si="15">IF(INDEX($P$6:$P$13,AN6)&gt;1,INDEX($B$6:$B$22,AJ6)&amp;INDEX($T$6:$T$13,AN6),"")</f>
        <v/>
      </c>
      <c r="BC6" s="14" t="str">
        <f t="shared" ref="BC6:BC69" si="16">IF(INDEX($P$6:$P$13,AN6)&gt;1,IF(INDEX($U$6:$U$13,AN6)&lt;&gt;INDEX($V$6:$V$13,AN6),INDEX($U$6:$U$13,AN6)&amp;"~"&amp;INDEX($V$6:$V$13,AN6),INDEX($U$6:$U$13,AN6)),"")</f>
        <v/>
      </c>
      <c r="BD6" s="128"/>
      <c r="BG6" s="129">
        <v>2</v>
      </c>
      <c r="BH6" s="14">
        <f t="shared" ref="BH6:BH69" si="17">MATCH(BG6-1,$J$5:$J$22,1)</f>
        <v>1</v>
      </c>
      <c r="BI6" s="14">
        <f t="shared" ref="BI6:BI69" si="18">BG6-INDEX($J$5:$J$21,BH6)</f>
        <v>2</v>
      </c>
      <c r="BJ6" s="14">
        <f t="shared" ref="BJ6:BJ69" si="19">3000+BG6</f>
        <v>3002</v>
      </c>
      <c r="BK6" s="14" t="str">
        <f t="shared" ref="BK6:BK69" si="20">INDEX($F$6:$F$22,BH6)&amp;INDEX($AA$5:$AA$15,BI6)</f>
        <v>许褚传记2-1</v>
      </c>
      <c r="BM6" s="14" t="str">
        <f t="shared" ref="BM6:BM69" si="21">BK6&amp;" "&amp;BN6</f>
        <v>许褚传记2-1 许褚碎片</v>
      </c>
      <c r="BN6" s="14" t="str">
        <f t="shared" ref="BN6:BN69" si="22">INDEX($B$6:$B$22,BH6)&amp;INDEX($AB$5:$AB$15,BI6)</f>
        <v>许褚碎片</v>
      </c>
      <c r="BO6" s="14">
        <f t="shared" ref="BO6:BO69" si="23">INDEX(AC$5:AC$15,$BI6)</f>
        <v>1</v>
      </c>
      <c r="BP6" s="14">
        <f t="shared" ref="BP6:BP69" si="24">INDEX(AD$5:AD$15,$BI6)</f>
        <v>1</v>
      </c>
      <c r="BQ6" s="14">
        <v>10000</v>
      </c>
    </row>
    <row r="7" spans="1:69" ht="16.5" x14ac:dyDescent="0.2">
      <c r="A7" s="128">
        <v>1102003</v>
      </c>
      <c r="B7" s="128" t="s">
        <v>1117</v>
      </c>
      <c r="C7" s="128">
        <v>4</v>
      </c>
      <c r="E7" s="128">
        <f t="shared" ref="E7:E22" si="25">A7-1100000</f>
        <v>2003</v>
      </c>
      <c r="F7" s="128" t="str">
        <f t="shared" ref="F7:F22" si="26">B7&amp;"传记"</f>
        <v>典韦传记</v>
      </c>
      <c r="G7" s="128">
        <v>8</v>
      </c>
      <c r="H7" s="128">
        <f>SUM(G$6:G7)</f>
        <v>13</v>
      </c>
      <c r="I7" s="129">
        <v>11</v>
      </c>
      <c r="J7" s="129">
        <f>SUM(I$5:I7)</f>
        <v>17</v>
      </c>
      <c r="M7" s="129">
        <v>2</v>
      </c>
      <c r="N7" s="129">
        <v>40</v>
      </c>
      <c r="O7" s="129"/>
      <c r="P7" s="129">
        <v>1</v>
      </c>
      <c r="Q7" s="129" t="s">
        <v>1152</v>
      </c>
      <c r="R7" s="129">
        <v>1</v>
      </c>
      <c r="S7" s="129">
        <v>1</v>
      </c>
      <c r="T7" s="129"/>
      <c r="U7" s="129"/>
      <c r="V7" s="129"/>
      <c r="X7" s="129">
        <v>3</v>
      </c>
      <c r="Y7" s="129">
        <v>3</v>
      </c>
      <c r="Z7" s="129">
        <v>1</v>
      </c>
      <c r="AA7" s="50" t="s">
        <v>1182</v>
      </c>
      <c r="AB7" s="129" t="s">
        <v>1156</v>
      </c>
      <c r="AC7" s="129">
        <v>1</v>
      </c>
      <c r="AD7" s="129">
        <v>2</v>
      </c>
      <c r="AI7" s="128">
        <v>3</v>
      </c>
      <c r="AJ7" s="14">
        <f t="shared" si="0"/>
        <v>1</v>
      </c>
      <c r="AK7" s="14">
        <f t="shared" si="1"/>
        <v>200203</v>
      </c>
      <c r="AL7" s="14">
        <f t="shared" si="2"/>
        <v>2002</v>
      </c>
      <c r="AM7" s="128" t="s">
        <v>1147</v>
      </c>
      <c r="AN7" s="14">
        <f t="shared" si="3"/>
        <v>3</v>
      </c>
      <c r="AO7" s="14">
        <f t="shared" si="4"/>
        <v>200204</v>
      </c>
      <c r="AP7" s="14" t="str">
        <f t="shared" si="5"/>
        <v>许褚传记-3</v>
      </c>
      <c r="AQ7" s="14" t="str">
        <f t="shared" si="6"/>
        <v>许褚传记-3</v>
      </c>
      <c r="AR7" s="14">
        <f t="shared" si="7"/>
        <v>55</v>
      </c>
      <c r="AS7" s="14" t="str">
        <f t="shared" si="8"/>
        <v/>
      </c>
      <c r="AT7" s="130">
        <v>3</v>
      </c>
      <c r="AU7" s="131" t="s">
        <v>1151</v>
      </c>
      <c r="AV7" s="14" t="str">
        <f t="shared" si="9"/>
        <v>KP_KM_1102002</v>
      </c>
      <c r="AW7" s="14">
        <f t="shared" si="10"/>
        <v>1102002</v>
      </c>
      <c r="AX7" s="14" t="str">
        <f t="shared" si="11"/>
        <v>许褚传记3-1</v>
      </c>
      <c r="AY7" s="14" t="str">
        <f t="shared" si="12"/>
        <v/>
      </c>
      <c r="AZ7" s="14" t="str">
        <f t="shared" si="13"/>
        <v>许褚碎片</v>
      </c>
      <c r="BA7" s="14" t="str">
        <f t="shared" si="14"/>
        <v>1~2</v>
      </c>
      <c r="BB7" s="14" t="str">
        <f t="shared" si="15"/>
        <v/>
      </c>
      <c r="BC7" s="14" t="str">
        <f t="shared" si="16"/>
        <v/>
      </c>
      <c r="BD7" s="128"/>
      <c r="BG7" s="129">
        <v>3</v>
      </c>
      <c r="BH7" s="14">
        <f t="shared" si="17"/>
        <v>1</v>
      </c>
      <c r="BI7" s="14">
        <f t="shared" si="18"/>
        <v>3</v>
      </c>
      <c r="BJ7" s="14">
        <f t="shared" si="19"/>
        <v>3003</v>
      </c>
      <c r="BK7" s="14" t="str">
        <f t="shared" si="20"/>
        <v>许褚传记3-1</v>
      </c>
      <c r="BM7" s="14" t="str">
        <f t="shared" si="21"/>
        <v>许褚传记3-1 许褚碎片</v>
      </c>
      <c r="BN7" s="14" t="str">
        <f t="shared" si="22"/>
        <v>许褚碎片</v>
      </c>
      <c r="BO7" s="14">
        <f t="shared" si="23"/>
        <v>1</v>
      </c>
      <c r="BP7" s="14">
        <f t="shared" si="24"/>
        <v>2</v>
      </c>
      <c r="BQ7" s="14">
        <v>10000</v>
      </c>
    </row>
    <row r="8" spans="1:69" ht="16.5" x14ac:dyDescent="0.2">
      <c r="A8" s="128">
        <v>1102005</v>
      </c>
      <c r="B8" s="128" t="s">
        <v>1121</v>
      </c>
      <c r="C8" s="128">
        <v>3</v>
      </c>
      <c r="E8" s="128">
        <f t="shared" si="25"/>
        <v>2005</v>
      </c>
      <c r="F8" s="128" t="str">
        <f t="shared" si="26"/>
        <v>李轩辕传记</v>
      </c>
      <c r="G8" s="128">
        <v>5</v>
      </c>
      <c r="H8" s="128">
        <f>SUM(G$6:G8)</f>
        <v>18</v>
      </c>
      <c r="I8" s="129">
        <v>6</v>
      </c>
      <c r="J8" s="129">
        <f>SUM(I$5:I8)</f>
        <v>23</v>
      </c>
      <c r="M8" s="129">
        <v>3</v>
      </c>
      <c r="N8" s="129">
        <v>55</v>
      </c>
      <c r="O8" s="129"/>
      <c r="P8" s="129">
        <v>1</v>
      </c>
      <c r="Q8" s="129" t="s">
        <v>1156</v>
      </c>
      <c r="R8" s="129">
        <v>1</v>
      </c>
      <c r="S8" s="129">
        <v>2</v>
      </c>
      <c r="T8" s="129"/>
      <c r="U8" s="129"/>
      <c r="V8" s="129"/>
      <c r="X8" s="129">
        <v>4</v>
      </c>
      <c r="Y8" s="129">
        <v>4</v>
      </c>
      <c r="Z8" s="129">
        <v>1</v>
      </c>
      <c r="AA8" s="50" t="s">
        <v>1183</v>
      </c>
      <c r="AB8" s="129" t="s">
        <v>1155</v>
      </c>
      <c r="AC8" s="129">
        <v>1</v>
      </c>
      <c r="AD8" s="129">
        <v>1</v>
      </c>
      <c r="AI8" s="128">
        <v>4</v>
      </c>
      <c r="AJ8" s="14">
        <f t="shared" si="0"/>
        <v>1</v>
      </c>
      <c r="AK8" s="14">
        <f t="shared" si="1"/>
        <v>200204</v>
      </c>
      <c r="AL8" s="14">
        <f t="shared" si="2"/>
        <v>2002</v>
      </c>
      <c r="AM8" s="128" t="s">
        <v>1147</v>
      </c>
      <c r="AN8" s="14">
        <f t="shared" si="3"/>
        <v>4</v>
      </c>
      <c r="AO8" s="14">
        <f t="shared" si="4"/>
        <v>200205</v>
      </c>
      <c r="AP8" s="14" t="str">
        <f t="shared" si="5"/>
        <v>许褚传记-4</v>
      </c>
      <c r="AQ8" s="14" t="str">
        <f t="shared" si="6"/>
        <v>许褚传记-4</v>
      </c>
      <c r="AR8" s="14">
        <f t="shared" si="7"/>
        <v>70</v>
      </c>
      <c r="AS8" s="14" t="str">
        <f t="shared" si="8"/>
        <v/>
      </c>
      <c r="AT8" s="130">
        <v>3</v>
      </c>
      <c r="AU8" s="131" t="s">
        <v>1151</v>
      </c>
      <c r="AV8" s="14" t="str">
        <f t="shared" si="9"/>
        <v>KP_KM_1102002</v>
      </c>
      <c r="AW8" s="14">
        <f t="shared" si="10"/>
        <v>1102002</v>
      </c>
      <c r="AX8" s="14" t="str">
        <f t="shared" si="11"/>
        <v>许褚传记4-1</v>
      </c>
      <c r="AY8" s="14" t="str">
        <f t="shared" si="12"/>
        <v/>
      </c>
      <c r="AZ8" s="14" t="str">
        <f t="shared" si="13"/>
        <v>许褚专属武器碎片</v>
      </c>
      <c r="BA8" s="14">
        <f t="shared" si="14"/>
        <v>1</v>
      </c>
      <c r="BB8" s="14" t="str">
        <f t="shared" si="15"/>
        <v/>
      </c>
      <c r="BC8" s="14" t="str">
        <f t="shared" si="16"/>
        <v/>
      </c>
      <c r="BD8" s="128"/>
      <c r="BG8" s="129">
        <v>4</v>
      </c>
      <c r="BH8" s="14">
        <f t="shared" si="17"/>
        <v>1</v>
      </c>
      <c r="BI8" s="14">
        <f t="shared" si="18"/>
        <v>4</v>
      </c>
      <c r="BJ8" s="14">
        <f t="shared" si="19"/>
        <v>3004</v>
      </c>
      <c r="BK8" s="14" t="str">
        <f t="shared" si="20"/>
        <v>许褚传记4-1</v>
      </c>
      <c r="BM8" s="14" t="str">
        <f t="shared" si="21"/>
        <v>许褚传记4-1 许褚专属武器碎片</v>
      </c>
      <c r="BN8" s="14" t="str">
        <f t="shared" si="22"/>
        <v>许褚专属武器碎片</v>
      </c>
      <c r="BO8" s="14">
        <f t="shared" si="23"/>
        <v>1</v>
      </c>
      <c r="BP8" s="14">
        <f t="shared" si="24"/>
        <v>1</v>
      </c>
      <c r="BQ8" s="14">
        <v>10000</v>
      </c>
    </row>
    <row r="9" spans="1:69" ht="16.5" x14ac:dyDescent="0.2">
      <c r="A9" s="128">
        <v>1102007</v>
      </c>
      <c r="B9" s="128" t="s">
        <v>1122</v>
      </c>
      <c r="C9" s="128">
        <v>4</v>
      </c>
      <c r="E9" s="128">
        <f t="shared" si="25"/>
        <v>2007</v>
      </c>
      <c r="F9" s="128" t="str">
        <f t="shared" si="26"/>
        <v>天使缇娜传记</v>
      </c>
      <c r="G9" s="128">
        <v>8</v>
      </c>
      <c r="H9" s="128">
        <f>SUM(G$6:G9)</f>
        <v>26</v>
      </c>
      <c r="I9" s="129">
        <v>11</v>
      </c>
      <c r="J9" s="129">
        <f>SUM(I$5:I9)</f>
        <v>34</v>
      </c>
      <c r="M9" s="129">
        <v>4</v>
      </c>
      <c r="N9" s="129">
        <v>70</v>
      </c>
      <c r="O9" s="129"/>
      <c r="P9" s="129">
        <v>1</v>
      </c>
      <c r="Q9" s="129" t="s">
        <v>1155</v>
      </c>
      <c r="R9" s="129">
        <v>1</v>
      </c>
      <c r="S9" s="129">
        <v>1</v>
      </c>
      <c r="T9" s="129"/>
      <c r="U9" s="129"/>
      <c r="V9" s="129"/>
      <c r="X9" s="129">
        <v>5</v>
      </c>
      <c r="Y9" s="129">
        <v>5</v>
      </c>
      <c r="Z9" s="129">
        <v>1</v>
      </c>
      <c r="AA9" s="50" t="s">
        <v>1184</v>
      </c>
      <c r="AB9" s="129" t="s">
        <v>1152</v>
      </c>
      <c r="AC9" s="129">
        <v>1</v>
      </c>
      <c r="AD9" s="129">
        <v>2</v>
      </c>
      <c r="AI9" s="128">
        <v>5</v>
      </c>
      <c r="AJ9" s="14">
        <f t="shared" si="0"/>
        <v>1</v>
      </c>
      <c r="AK9" s="14">
        <f t="shared" si="1"/>
        <v>200205</v>
      </c>
      <c r="AL9" s="14">
        <f t="shared" si="2"/>
        <v>2002</v>
      </c>
      <c r="AM9" s="128" t="s">
        <v>1147</v>
      </c>
      <c r="AN9" s="14">
        <f t="shared" si="3"/>
        <v>5</v>
      </c>
      <c r="AO9" s="14">
        <v>-1</v>
      </c>
      <c r="AP9" s="14" t="str">
        <f t="shared" si="5"/>
        <v>许褚传记-5</v>
      </c>
      <c r="AQ9" s="14" t="str">
        <f t="shared" si="6"/>
        <v>许褚传记-5</v>
      </c>
      <c r="AR9" s="14">
        <f t="shared" si="7"/>
        <v>80</v>
      </c>
      <c r="AS9" s="14" t="str">
        <f t="shared" si="8"/>
        <v/>
      </c>
      <c r="AT9" s="130">
        <v>3</v>
      </c>
      <c r="AU9" s="131" t="s">
        <v>1151</v>
      </c>
      <c r="AV9" s="14" t="str">
        <f t="shared" si="9"/>
        <v>KP_KM_1102002</v>
      </c>
      <c r="AW9" s="14">
        <f t="shared" si="10"/>
        <v>1102002</v>
      </c>
      <c r="AX9" s="14" t="str">
        <f t="shared" si="11"/>
        <v>许褚传记5-1</v>
      </c>
      <c r="AY9" s="14" t="str">
        <f t="shared" si="12"/>
        <v>许褚传记5-1</v>
      </c>
      <c r="AZ9" s="14" t="str">
        <f t="shared" si="13"/>
        <v>许褚碎片</v>
      </c>
      <c r="BA9" s="14" t="str">
        <f t="shared" si="14"/>
        <v>1~2</v>
      </c>
      <c r="BB9" s="14" t="str">
        <f t="shared" si="15"/>
        <v>许褚专属武器碎片</v>
      </c>
      <c r="BC9" s="14">
        <f t="shared" si="16"/>
        <v>1</v>
      </c>
      <c r="BD9" s="128"/>
      <c r="BG9" s="129">
        <v>5</v>
      </c>
      <c r="BH9" s="14">
        <f t="shared" si="17"/>
        <v>1</v>
      </c>
      <c r="BI9" s="14">
        <f t="shared" si="18"/>
        <v>5</v>
      </c>
      <c r="BJ9" s="14">
        <f t="shared" si="19"/>
        <v>3005</v>
      </c>
      <c r="BK9" s="14" t="str">
        <f t="shared" si="20"/>
        <v>许褚传记5-1</v>
      </c>
      <c r="BM9" s="14" t="str">
        <f t="shared" si="21"/>
        <v>许褚传记5-1 许褚碎片</v>
      </c>
      <c r="BN9" s="14" t="str">
        <f t="shared" si="22"/>
        <v>许褚碎片</v>
      </c>
      <c r="BO9" s="14">
        <f t="shared" si="23"/>
        <v>1</v>
      </c>
      <c r="BP9" s="14">
        <f t="shared" si="24"/>
        <v>2</v>
      </c>
      <c r="BQ9" s="14">
        <v>10000</v>
      </c>
    </row>
    <row r="10" spans="1:69" ht="16.5" x14ac:dyDescent="0.2">
      <c r="A10" s="128">
        <v>1102008</v>
      </c>
      <c r="B10" s="128" t="s">
        <v>1118</v>
      </c>
      <c r="C10" s="128">
        <v>4</v>
      </c>
      <c r="E10" s="128">
        <f t="shared" si="25"/>
        <v>2008</v>
      </c>
      <c r="F10" s="128" t="str">
        <f t="shared" si="26"/>
        <v>夏侯渊传记</v>
      </c>
      <c r="G10" s="128">
        <v>8</v>
      </c>
      <c r="H10" s="128">
        <f>SUM(G$6:G10)</f>
        <v>34</v>
      </c>
      <c r="I10" s="129">
        <v>11</v>
      </c>
      <c r="J10" s="129">
        <f>SUM(I$5:I10)</f>
        <v>45</v>
      </c>
      <c r="M10" s="129">
        <v>5</v>
      </c>
      <c r="N10" s="129">
        <v>80</v>
      </c>
      <c r="O10" s="129"/>
      <c r="P10" s="129">
        <v>2</v>
      </c>
      <c r="Q10" s="129" t="s">
        <v>1152</v>
      </c>
      <c r="R10" s="129">
        <v>1</v>
      </c>
      <c r="S10" s="129">
        <v>2</v>
      </c>
      <c r="T10" s="129" t="s">
        <v>1155</v>
      </c>
      <c r="U10" s="129">
        <v>1</v>
      </c>
      <c r="V10" s="129">
        <v>1</v>
      </c>
      <c r="X10" s="129">
        <v>6</v>
      </c>
      <c r="Y10" s="129">
        <v>5</v>
      </c>
      <c r="Z10" s="129">
        <v>2</v>
      </c>
      <c r="AA10" s="50" t="s">
        <v>1185</v>
      </c>
      <c r="AB10" s="129" t="s">
        <v>1155</v>
      </c>
      <c r="AC10" s="129">
        <v>1</v>
      </c>
      <c r="AD10" s="129">
        <v>1</v>
      </c>
      <c r="AI10" s="128">
        <v>6</v>
      </c>
      <c r="AJ10" s="14">
        <f t="shared" si="0"/>
        <v>2</v>
      </c>
      <c r="AK10" s="14">
        <f t="shared" si="1"/>
        <v>200301</v>
      </c>
      <c r="AL10" s="14">
        <f t="shared" si="2"/>
        <v>2003</v>
      </c>
      <c r="AM10" s="128" t="s">
        <v>1147</v>
      </c>
      <c r="AN10" s="14">
        <f t="shared" si="3"/>
        <v>1</v>
      </c>
      <c r="AO10" s="14">
        <f>IF(AJ11=AJ10,AK11,-1)</f>
        <v>200302</v>
      </c>
      <c r="AP10" s="14" t="str">
        <f t="shared" si="5"/>
        <v>典韦传记-1</v>
      </c>
      <c r="AQ10" s="14" t="str">
        <f t="shared" si="6"/>
        <v>典韦传记-1</v>
      </c>
      <c r="AR10" s="14">
        <f t="shared" si="7"/>
        <v>30</v>
      </c>
      <c r="AS10" s="14" t="str">
        <f t="shared" si="8"/>
        <v/>
      </c>
      <c r="AT10" s="130">
        <v>3</v>
      </c>
      <c r="AU10" s="131" t="s">
        <v>1151</v>
      </c>
      <c r="AV10" s="14" t="str">
        <f t="shared" si="9"/>
        <v>KP_KM_1102003</v>
      </c>
      <c r="AW10" s="14">
        <f t="shared" si="10"/>
        <v>1102003</v>
      </c>
      <c r="AX10" s="14" t="str">
        <f t="shared" si="11"/>
        <v>典韦传记1-1</v>
      </c>
      <c r="AY10" s="14" t="str">
        <f t="shared" si="12"/>
        <v/>
      </c>
      <c r="AZ10" s="14" t="str">
        <f t="shared" si="13"/>
        <v>典韦碎片</v>
      </c>
      <c r="BA10" s="14">
        <f t="shared" si="14"/>
        <v>1</v>
      </c>
      <c r="BB10" s="14" t="str">
        <f t="shared" si="15"/>
        <v/>
      </c>
      <c r="BC10" s="14" t="str">
        <f t="shared" si="16"/>
        <v/>
      </c>
      <c r="BD10" s="128"/>
      <c r="BG10" s="129">
        <v>6</v>
      </c>
      <c r="BH10" s="14">
        <f t="shared" si="17"/>
        <v>1</v>
      </c>
      <c r="BI10" s="14">
        <f t="shared" si="18"/>
        <v>6</v>
      </c>
      <c r="BJ10" s="14">
        <f t="shared" si="19"/>
        <v>3006</v>
      </c>
      <c r="BK10" s="14" t="str">
        <f t="shared" si="20"/>
        <v>许褚传记5-2</v>
      </c>
      <c r="BM10" s="14" t="str">
        <f t="shared" si="21"/>
        <v>许褚传记5-2 许褚专属武器碎片</v>
      </c>
      <c r="BN10" s="14" t="str">
        <f t="shared" si="22"/>
        <v>许褚专属武器碎片</v>
      </c>
      <c r="BO10" s="14">
        <f t="shared" si="23"/>
        <v>1</v>
      </c>
      <c r="BP10" s="14">
        <f t="shared" si="24"/>
        <v>1</v>
      </c>
      <c r="BQ10" s="14">
        <v>10000</v>
      </c>
    </row>
    <row r="11" spans="1:69" ht="16.5" x14ac:dyDescent="0.2">
      <c r="A11" s="128">
        <v>1102009</v>
      </c>
      <c r="B11" s="128" t="s">
        <v>1123</v>
      </c>
      <c r="C11" s="128">
        <v>3</v>
      </c>
      <c r="E11" s="128">
        <f t="shared" si="25"/>
        <v>2009</v>
      </c>
      <c r="F11" s="128" t="str">
        <f t="shared" si="26"/>
        <v>徐晃传记</v>
      </c>
      <c r="G11" s="128">
        <v>5</v>
      </c>
      <c r="H11" s="128">
        <f>SUM(G$6:G11)</f>
        <v>39</v>
      </c>
      <c r="I11" s="129">
        <v>6</v>
      </c>
      <c r="J11" s="129">
        <f>SUM(I$5:I11)</f>
        <v>51</v>
      </c>
      <c r="M11" s="129">
        <v>6</v>
      </c>
      <c r="N11" s="129">
        <v>90</v>
      </c>
      <c r="O11" s="129">
        <v>2</v>
      </c>
      <c r="P11" s="129">
        <v>2</v>
      </c>
      <c r="Q11" s="129" t="s">
        <v>1152</v>
      </c>
      <c r="R11" s="129">
        <v>1</v>
      </c>
      <c r="S11" s="129">
        <v>2</v>
      </c>
      <c r="T11" s="129" t="s">
        <v>1155</v>
      </c>
      <c r="U11" s="129">
        <v>1</v>
      </c>
      <c r="V11" s="129">
        <v>1</v>
      </c>
      <c r="X11" s="129">
        <v>7</v>
      </c>
      <c r="Y11" s="129">
        <v>6</v>
      </c>
      <c r="Z11" s="129">
        <v>1</v>
      </c>
      <c r="AA11" s="50" t="s">
        <v>1186</v>
      </c>
      <c r="AB11" s="129" t="s">
        <v>1152</v>
      </c>
      <c r="AC11" s="129">
        <v>1</v>
      </c>
      <c r="AD11" s="129">
        <v>2</v>
      </c>
      <c r="AI11" s="128">
        <v>7</v>
      </c>
      <c r="AJ11" s="14">
        <f t="shared" si="0"/>
        <v>2</v>
      </c>
      <c r="AK11" s="14">
        <f t="shared" si="1"/>
        <v>200302</v>
      </c>
      <c r="AL11" s="14">
        <f t="shared" si="2"/>
        <v>2003</v>
      </c>
      <c r="AM11" s="128" t="s">
        <v>1147</v>
      </c>
      <c r="AN11" s="14">
        <f t="shared" si="3"/>
        <v>2</v>
      </c>
      <c r="AO11" s="14">
        <f t="shared" ref="AO11:AO74" si="27">IF(AJ12=AJ11,AK12,-1)</f>
        <v>200303</v>
      </c>
      <c r="AP11" s="14" t="str">
        <f t="shared" si="5"/>
        <v>典韦传记-2</v>
      </c>
      <c r="AQ11" s="14" t="str">
        <f t="shared" si="6"/>
        <v>典韦传记-2</v>
      </c>
      <c r="AR11" s="14">
        <f t="shared" si="7"/>
        <v>40</v>
      </c>
      <c r="AS11" s="14" t="str">
        <f t="shared" si="8"/>
        <v/>
      </c>
      <c r="AT11" s="130">
        <v>3</v>
      </c>
      <c r="AU11" s="131" t="s">
        <v>1151</v>
      </c>
      <c r="AV11" s="14" t="str">
        <f t="shared" si="9"/>
        <v>KP_KM_1102003</v>
      </c>
      <c r="AW11" s="14">
        <f t="shared" si="10"/>
        <v>1102003</v>
      </c>
      <c r="AX11" s="14" t="str">
        <f t="shared" si="11"/>
        <v>典韦传记2-1</v>
      </c>
      <c r="AY11" s="14" t="str">
        <f t="shared" si="12"/>
        <v/>
      </c>
      <c r="AZ11" s="14" t="str">
        <f t="shared" si="13"/>
        <v>典韦碎片</v>
      </c>
      <c r="BA11" s="14">
        <f t="shared" si="14"/>
        <v>1</v>
      </c>
      <c r="BB11" s="14" t="str">
        <f t="shared" si="15"/>
        <v/>
      </c>
      <c r="BC11" s="14" t="str">
        <f t="shared" si="16"/>
        <v/>
      </c>
      <c r="BD11" s="128"/>
      <c r="BG11" s="129">
        <v>7</v>
      </c>
      <c r="BH11" s="14">
        <f t="shared" si="17"/>
        <v>2</v>
      </c>
      <c r="BI11" s="14">
        <f t="shared" si="18"/>
        <v>1</v>
      </c>
      <c r="BJ11" s="14">
        <f t="shared" si="19"/>
        <v>3007</v>
      </c>
      <c r="BK11" s="14" t="str">
        <f t="shared" si="20"/>
        <v>典韦传记1-1</v>
      </c>
      <c r="BM11" s="14" t="str">
        <f t="shared" si="21"/>
        <v>典韦传记1-1 典韦碎片</v>
      </c>
      <c r="BN11" s="14" t="str">
        <f t="shared" si="22"/>
        <v>典韦碎片</v>
      </c>
      <c r="BO11" s="14">
        <f t="shared" si="23"/>
        <v>1</v>
      </c>
      <c r="BP11" s="14">
        <f t="shared" si="24"/>
        <v>1</v>
      </c>
      <c r="BQ11" s="14">
        <v>10000</v>
      </c>
    </row>
    <row r="12" spans="1:69" ht="16.5" x14ac:dyDescent="0.2">
      <c r="A12" s="128">
        <v>1102010</v>
      </c>
      <c r="B12" s="128" t="s">
        <v>1124</v>
      </c>
      <c r="C12" s="128">
        <v>4</v>
      </c>
      <c r="E12" s="128">
        <f t="shared" si="25"/>
        <v>2010</v>
      </c>
      <c r="F12" s="128" t="str">
        <f t="shared" si="26"/>
        <v>张郃传记</v>
      </c>
      <c r="G12" s="128">
        <v>8</v>
      </c>
      <c r="H12" s="128">
        <f>SUM(G$6:G12)</f>
        <v>47</v>
      </c>
      <c r="I12" s="129">
        <v>11</v>
      </c>
      <c r="J12" s="129">
        <f>SUM(I$5:I12)</f>
        <v>62</v>
      </c>
      <c r="M12" s="129">
        <v>7</v>
      </c>
      <c r="N12" s="129">
        <v>100</v>
      </c>
      <c r="O12" s="129">
        <v>2</v>
      </c>
      <c r="P12" s="129">
        <v>2</v>
      </c>
      <c r="Q12" s="129" t="s">
        <v>1152</v>
      </c>
      <c r="R12" s="129">
        <v>1</v>
      </c>
      <c r="S12" s="129">
        <v>2</v>
      </c>
      <c r="T12" s="129" t="s">
        <v>1155</v>
      </c>
      <c r="U12" s="129">
        <v>1</v>
      </c>
      <c r="V12" s="129">
        <v>1</v>
      </c>
      <c r="X12" s="129">
        <v>8</v>
      </c>
      <c r="Y12" s="129">
        <v>6</v>
      </c>
      <c r="Z12" s="129">
        <v>2</v>
      </c>
      <c r="AA12" s="50" t="s">
        <v>1187</v>
      </c>
      <c r="AB12" s="129" t="s">
        <v>1155</v>
      </c>
      <c r="AC12" s="129">
        <v>1</v>
      </c>
      <c r="AD12" s="129">
        <v>1</v>
      </c>
      <c r="AI12" s="128">
        <v>8</v>
      </c>
      <c r="AJ12" s="14">
        <f t="shared" si="0"/>
        <v>2</v>
      </c>
      <c r="AK12" s="14">
        <f t="shared" si="1"/>
        <v>200303</v>
      </c>
      <c r="AL12" s="14">
        <f t="shared" si="2"/>
        <v>2003</v>
      </c>
      <c r="AM12" s="128" t="s">
        <v>1147</v>
      </c>
      <c r="AN12" s="14">
        <f t="shared" si="3"/>
        <v>3</v>
      </c>
      <c r="AO12" s="14">
        <f t="shared" si="27"/>
        <v>200304</v>
      </c>
      <c r="AP12" s="14" t="str">
        <f t="shared" si="5"/>
        <v>典韦传记-3</v>
      </c>
      <c r="AQ12" s="14" t="str">
        <f t="shared" si="6"/>
        <v>典韦传记-3</v>
      </c>
      <c r="AR12" s="14">
        <f t="shared" si="7"/>
        <v>55</v>
      </c>
      <c r="AS12" s="14" t="str">
        <f t="shared" si="8"/>
        <v/>
      </c>
      <c r="AT12" s="130">
        <v>3</v>
      </c>
      <c r="AU12" s="131" t="s">
        <v>1151</v>
      </c>
      <c r="AV12" s="14" t="str">
        <f t="shared" si="9"/>
        <v>KP_KM_1102003</v>
      </c>
      <c r="AW12" s="14">
        <f t="shared" si="10"/>
        <v>1102003</v>
      </c>
      <c r="AX12" s="14" t="str">
        <f t="shared" si="11"/>
        <v>典韦传记3-1</v>
      </c>
      <c r="AY12" s="14" t="str">
        <f t="shared" si="12"/>
        <v/>
      </c>
      <c r="AZ12" s="14" t="str">
        <f t="shared" si="13"/>
        <v>典韦碎片</v>
      </c>
      <c r="BA12" s="14" t="str">
        <f t="shared" si="14"/>
        <v>1~2</v>
      </c>
      <c r="BB12" s="14" t="str">
        <f t="shared" si="15"/>
        <v/>
      </c>
      <c r="BC12" s="14" t="str">
        <f t="shared" si="16"/>
        <v/>
      </c>
      <c r="BD12" s="128"/>
      <c r="BG12" s="129">
        <v>8</v>
      </c>
      <c r="BH12" s="14">
        <f t="shared" si="17"/>
        <v>2</v>
      </c>
      <c r="BI12" s="14">
        <f t="shared" si="18"/>
        <v>2</v>
      </c>
      <c r="BJ12" s="14">
        <f t="shared" si="19"/>
        <v>3008</v>
      </c>
      <c r="BK12" s="14" t="str">
        <f t="shared" si="20"/>
        <v>典韦传记2-1</v>
      </c>
      <c r="BM12" s="14" t="str">
        <f t="shared" si="21"/>
        <v>典韦传记2-1 典韦碎片</v>
      </c>
      <c r="BN12" s="14" t="str">
        <f t="shared" si="22"/>
        <v>典韦碎片</v>
      </c>
      <c r="BO12" s="14">
        <f t="shared" si="23"/>
        <v>1</v>
      </c>
      <c r="BP12" s="14">
        <f t="shared" si="24"/>
        <v>1</v>
      </c>
      <c r="BQ12" s="14">
        <v>10000</v>
      </c>
    </row>
    <row r="13" spans="1:69" ht="16.5" x14ac:dyDescent="0.2">
      <c r="A13" s="128">
        <v>1102011</v>
      </c>
      <c r="B13" s="128" t="s">
        <v>1125</v>
      </c>
      <c r="C13" s="128">
        <v>4</v>
      </c>
      <c r="E13" s="128">
        <f t="shared" si="25"/>
        <v>2011</v>
      </c>
      <c r="F13" s="128" t="str">
        <f t="shared" si="26"/>
        <v>张飞传记</v>
      </c>
      <c r="G13" s="128">
        <v>8</v>
      </c>
      <c r="H13" s="128">
        <f>SUM(G$6:G13)</f>
        <v>55</v>
      </c>
      <c r="I13" s="129">
        <v>11</v>
      </c>
      <c r="J13" s="129">
        <f>SUM(I$5:I13)</f>
        <v>73</v>
      </c>
      <c r="M13" s="129">
        <v>8</v>
      </c>
      <c r="N13" s="129">
        <v>120</v>
      </c>
      <c r="O13" s="129">
        <v>2</v>
      </c>
      <c r="P13" s="129">
        <v>1</v>
      </c>
      <c r="Q13" s="129" t="s">
        <v>1152</v>
      </c>
      <c r="R13" s="129">
        <v>2</v>
      </c>
      <c r="S13" s="129">
        <v>2</v>
      </c>
      <c r="T13" s="129"/>
      <c r="U13" s="129"/>
      <c r="V13" s="129"/>
      <c r="X13" s="129">
        <v>9</v>
      </c>
      <c r="Y13" s="129">
        <v>7</v>
      </c>
      <c r="Z13" s="129">
        <v>1</v>
      </c>
      <c r="AA13" s="50" t="s">
        <v>1188</v>
      </c>
      <c r="AB13" s="129" t="s">
        <v>1152</v>
      </c>
      <c r="AC13" s="129">
        <v>1</v>
      </c>
      <c r="AD13" s="129">
        <v>2</v>
      </c>
      <c r="AI13" s="128">
        <v>9</v>
      </c>
      <c r="AJ13" s="14">
        <f t="shared" si="0"/>
        <v>2</v>
      </c>
      <c r="AK13" s="14">
        <f t="shared" si="1"/>
        <v>200304</v>
      </c>
      <c r="AL13" s="14">
        <f t="shared" si="2"/>
        <v>2003</v>
      </c>
      <c r="AM13" s="128" t="s">
        <v>1147</v>
      </c>
      <c r="AN13" s="14">
        <f t="shared" si="3"/>
        <v>4</v>
      </c>
      <c r="AO13" s="14">
        <f t="shared" si="27"/>
        <v>200305</v>
      </c>
      <c r="AP13" s="14" t="str">
        <f t="shared" si="5"/>
        <v>典韦传记-4</v>
      </c>
      <c r="AQ13" s="14" t="str">
        <f t="shared" si="6"/>
        <v>典韦传记-4</v>
      </c>
      <c r="AR13" s="14">
        <f t="shared" si="7"/>
        <v>70</v>
      </c>
      <c r="AS13" s="14" t="str">
        <f t="shared" si="8"/>
        <v/>
      </c>
      <c r="AT13" s="130">
        <v>3</v>
      </c>
      <c r="AU13" s="131" t="s">
        <v>1151</v>
      </c>
      <c r="AV13" s="14" t="str">
        <f t="shared" si="9"/>
        <v>KP_KM_1102003</v>
      </c>
      <c r="AW13" s="14">
        <f t="shared" si="10"/>
        <v>1102003</v>
      </c>
      <c r="AX13" s="14" t="str">
        <f t="shared" si="11"/>
        <v>典韦传记4-1</v>
      </c>
      <c r="AY13" s="14" t="str">
        <f t="shared" si="12"/>
        <v/>
      </c>
      <c r="AZ13" s="14" t="str">
        <f t="shared" si="13"/>
        <v>典韦专属武器碎片</v>
      </c>
      <c r="BA13" s="14">
        <f t="shared" si="14"/>
        <v>1</v>
      </c>
      <c r="BB13" s="14" t="str">
        <f t="shared" si="15"/>
        <v/>
      </c>
      <c r="BC13" s="14" t="str">
        <f t="shared" si="16"/>
        <v/>
      </c>
      <c r="BD13" s="128"/>
      <c r="BG13" s="129">
        <v>9</v>
      </c>
      <c r="BH13" s="14">
        <f t="shared" si="17"/>
        <v>2</v>
      </c>
      <c r="BI13" s="14">
        <f t="shared" si="18"/>
        <v>3</v>
      </c>
      <c r="BJ13" s="14">
        <f t="shared" si="19"/>
        <v>3009</v>
      </c>
      <c r="BK13" s="14" t="str">
        <f t="shared" si="20"/>
        <v>典韦传记3-1</v>
      </c>
      <c r="BM13" s="14" t="str">
        <f t="shared" si="21"/>
        <v>典韦传记3-1 典韦碎片</v>
      </c>
      <c r="BN13" s="14" t="str">
        <f t="shared" si="22"/>
        <v>典韦碎片</v>
      </c>
      <c r="BO13" s="14">
        <f t="shared" si="23"/>
        <v>1</v>
      </c>
      <c r="BP13" s="14">
        <f t="shared" si="24"/>
        <v>2</v>
      </c>
      <c r="BQ13" s="14">
        <v>10000</v>
      </c>
    </row>
    <row r="14" spans="1:69" ht="16.5" x14ac:dyDescent="0.2">
      <c r="A14" s="128">
        <v>1102014</v>
      </c>
      <c r="B14" s="128" t="s">
        <v>1126</v>
      </c>
      <c r="C14" s="128">
        <v>3</v>
      </c>
      <c r="E14" s="128">
        <f t="shared" si="25"/>
        <v>2014</v>
      </c>
      <c r="F14" s="128" t="str">
        <f t="shared" si="26"/>
        <v>石灵明传记</v>
      </c>
      <c r="G14" s="128">
        <v>5</v>
      </c>
      <c r="H14" s="128">
        <f>SUM(G$6:G14)</f>
        <v>60</v>
      </c>
      <c r="I14" s="129">
        <v>6</v>
      </c>
      <c r="J14" s="129">
        <f>SUM(I$5:I14)</f>
        <v>79</v>
      </c>
      <c r="X14" s="129">
        <v>10</v>
      </c>
      <c r="Y14" s="129">
        <v>7</v>
      </c>
      <c r="Z14" s="129">
        <v>2</v>
      </c>
      <c r="AA14" s="50" t="s">
        <v>1189</v>
      </c>
      <c r="AB14" s="129" t="s">
        <v>1155</v>
      </c>
      <c r="AC14" s="129">
        <v>1</v>
      </c>
      <c r="AD14" s="129">
        <v>1</v>
      </c>
      <c r="AI14" s="128">
        <v>10</v>
      </c>
      <c r="AJ14" s="14">
        <f t="shared" si="0"/>
        <v>2</v>
      </c>
      <c r="AK14" s="14">
        <f t="shared" si="1"/>
        <v>200305</v>
      </c>
      <c r="AL14" s="14">
        <f t="shared" si="2"/>
        <v>2003</v>
      </c>
      <c r="AM14" s="128" t="s">
        <v>1147</v>
      </c>
      <c r="AN14" s="14">
        <f t="shared" si="3"/>
        <v>5</v>
      </c>
      <c r="AO14" s="14">
        <f t="shared" si="27"/>
        <v>200306</v>
      </c>
      <c r="AP14" s="14" t="str">
        <f t="shared" si="5"/>
        <v>典韦传记-5</v>
      </c>
      <c r="AQ14" s="14" t="str">
        <f t="shared" si="6"/>
        <v>典韦传记-5</v>
      </c>
      <c r="AR14" s="14">
        <f t="shared" si="7"/>
        <v>80</v>
      </c>
      <c r="AS14" s="14" t="str">
        <f t="shared" si="8"/>
        <v/>
      </c>
      <c r="AT14" s="130">
        <v>3</v>
      </c>
      <c r="AU14" s="131" t="s">
        <v>1151</v>
      </c>
      <c r="AV14" s="14" t="str">
        <f t="shared" si="9"/>
        <v>KP_KM_1102003</v>
      </c>
      <c r="AW14" s="14">
        <f t="shared" si="10"/>
        <v>1102003</v>
      </c>
      <c r="AX14" s="14" t="str">
        <f t="shared" si="11"/>
        <v>典韦传记5-1</v>
      </c>
      <c r="AY14" s="14" t="str">
        <f t="shared" si="12"/>
        <v>典韦传记5-1</v>
      </c>
      <c r="AZ14" s="14" t="str">
        <f t="shared" si="13"/>
        <v>典韦碎片</v>
      </c>
      <c r="BA14" s="14" t="str">
        <f t="shared" si="14"/>
        <v>1~2</v>
      </c>
      <c r="BB14" s="14" t="str">
        <f t="shared" si="15"/>
        <v>典韦专属武器碎片</v>
      </c>
      <c r="BC14" s="14">
        <f t="shared" si="16"/>
        <v>1</v>
      </c>
      <c r="BD14" s="128"/>
      <c r="BG14" s="129">
        <v>10</v>
      </c>
      <c r="BH14" s="14">
        <f t="shared" si="17"/>
        <v>2</v>
      </c>
      <c r="BI14" s="14">
        <f t="shared" si="18"/>
        <v>4</v>
      </c>
      <c r="BJ14" s="14">
        <f t="shared" si="19"/>
        <v>3010</v>
      </c>
      <c r="BK14" s="14" t="str">
        <f t="shared" si="20"/>
        <v>典韦传记4-1</v>
      </c>
      <c r="BM14" s="14" t="str">
        <f t="shared" si="21"/>
        <v>典韦传记4-1 典韦专属武器碎片</v>
      </c>
      <c r="BN14" s="14" t="str">
        <f t="shared" si="22"/>
        <v>典韦专属武器碎片</v>
      </c>
      <c r="BO14" s="14">
        <f t="shared" si="23"/>
        <v>1</v>
      </c>
      <c r="BP14" s="14">
        <f t="shared" si="24"/>
        <v>1</v>
      </c>
      <c r="BQ14" s="14">
        <v>10000</v>
      </c>
    </row>
    <row r="15" spans="1:69" ht="16.5" x14ac:dyDescent="0.2">
      <c r="A15" s="128">
        <v>1102016</v>
      </c>
      <c r="B15" s="128" t="s">
        <v>229</v>
      </c>
      <c r="C15" s="128">
        <v>4</v>
      </c>
      <c r="E15" s="128">
        <f t="shared" si="25"/>
        <v>2016</v>
      </c>
      <c r="F15" s="128" t="str">
        <f t="shared" si="26"/>
        <v>西方龙传记</v>
      </c>
      <c r="G15" s="128">
        <v>8</v>
      </c>
      <c r="H15" s="128">
        <f>SUM(G$6:G15)</f>
        <v>68</v>
      </c>
      <c r="I15" s="129">
        <v>11</v>
      </c>
      <c r="J15" s="129">
        <f>SUM(I$5:I15)</f>
        <v>90</v>
      </c>
      <c r="X15" s="129">
        <v>11</v>
      </c>
      <c r="Y15" s="129">
        <v>8</v>
      </c>
      <c r="Z15" s="129">
        <v>1</v>
      </c>
      <c r="AA15" s="50" t="s">
        <v>1190</v>
      </c>
      <c r="AB15" s="129" t="s">
        <v>1152</v>
      </c>
      <c r="AC15" s="129">
        <v>2</v>
      </c>
      <c r="AD15" s="129">
        <v>2</v>
      </c>
      <c r="AI15" s="128">
        <v>11</v>
      </c>
      <c r="AJ15" s="14">
        <f t="shared" si="0"/>
        <v>2</v>
      </c>
      <c r="AK15" s="14">
        <f t="shared" si="1"/>
        <v>200306</v>
      </c>
      <c r="AL15" s="14">
        <f t="shared" si="2"/>
        <v>2003</v>
      </c>
      <c r="AM15" s="128" t="s">
        <v>1147</v>
      </c>
      <c r="AN15" s="14">
        <f t="shared" si="3"/>
        <v>6</v>
      </c>
      <c r="AO15" s="14">
        <f t="shared" si="27"/>
        <v>200307</v>
      </c>
      <c r="AP15" s="14" t="str">
        <f t="shared" si="5"/>
        <v>典韦传记-6</v>
      </c>
      <c r="AQ15" s="14" t="str">
        <f t="shared" si="6"/>
        <v>典韦传记-6</v>
      </c>
      <c r="AR15" s="14">
        <f t="shared" si="7"/>
        <v>90</v>
      </c>
      <c r="AS15" s="14">
        <f t="shared" si="8"/>
        <v>2</v>
      </c>
      <c r="AT15" s="130">
        <v>3</v>
      </c>
      <c r="AU15" s="131" t="s">
        <v>1151</v>
      </c>
      <c r="AV15" s="14" t="str">
        <f t="shared" si="9"/>
        <v>KP_KM_1102003</v>
      </c>
      <c r="AW15" s="14">
        <f t="shared" si="10"/>
        <v>1102003</v>
      </c>
      <c r="AX15" s="14" t="str">
        <f t="shared" si="11"/>
        <v>典韦传记6-1</v>
      </c>
      <c r="AY15" s="14" t="str">
        <f t="shared" si="12"/>
        <v>典韦传记6-1</v>
      </c>
      <c r="AZ15" s="14" t="str">
        <f t="shared" si="13"/>
        <v>典韦碎片</v>
      </c>
      <c r="BA15" s="14" t="str">
        <f t="shared" si="14"/>
        <v>1~2</v>
      </c>
      <c r="BB15" s="14" t="str">
        <f t="shared" si="15"/>
        <v>典韦专属武器碎片</v>
      </c>
      <c r="BC15" s="14">
        <f t="shared" si="16"/>
        <v>1</v>
      </c>
      <c r="BD15" s="128"/>
      <c r="BG15" s="129">
        <v>11</v>
      </c>
      <c r="BH15" s="14">
        <f t="shared" si="17"/>
        <v>2</v>
      </c>
      <c r="BI15" s="14">
        <f t="shared" si="18"/>
        <v>5</v>
      </c>
      <c r="BJ15" s="14">
        <f t="shared" si="19"/>
        <v>3011</v>
      </c>
      <c r="BK15" s="14" t="str">
        <f t="shared" si="20"/>
        <v>典韦传记5-1</v>
      </c>
      <c r="BM15" s="14" t="str">
        <f t="shared" si="21"/>
        <v>典韦传记5-1 典韦碎片</v>
      </c>
      <c r="BN15" s="14" t="str">
        <f t="shared" si="22"/>
        <v>典韦碎片</v>
      </c>
      <c r="BO15" s="14">
        <f t="shared" si="23"/>
        <v>1</v>
      </c>
      <c r="BP15" s="14">
        <f t="shared" si="24"/>
        <v>2</v>
      </c>
      <c r="BQ15" s="14">
        <v>10000</v>
      </c>
    </row>
    <row r="16" spans="1:69" ht="16.5" x14ac:dyDescent="0.2">
      <c r="A16" s="128">
        <v>1102017</v>
      </c>
      <c r="B16" s="128" t="s">
        <v>230</v>
      </c>
      <c r="C16" s="128">
        <v>3</v>
      </c>
      <c r="E16" s="128">
        <f t="shared" si="25"/>
        <v>2017</v>
      </c>
      <c r="F16" s="128" t="str">
        <f t="shared" si="26"/>
        <v>飞廉传记</v>
      </c>
      <c r="G16" s="128">
        <v>5</v>
      </c>
      <c r="H16" s="128">
        <f>SUM(G$6:G16)</f>
        <v>73</v>
      </c>
      <c r="I16" s="129">
        <v>6</v>
      </c>
      <c r="J16" s="129">
        <f>SUM(I$5:I16)</f>
        <v>96</v>
      </c>
      <c r="Y16" s="15"/>
      <c r="Z16" s="15"/>
      <c r="AA16" s="15"/>
      <c r="AB16" s="15"/>
      <c r="AC16" s="15"/>
      <c r="AD16" s="15"/>
      <c r="AI16" s="128">
        <v>12</v>
      </c>
      <c r="AJ16" s="14">
        <f t="shared" si="0"/>
        <v>2</v>
      </c>
      <c r="AK16" s="14">
        <f t="shared" si="1"/>
        <v>200307</v>
      </c>
      <c r="AL16" s="14">
        <f t="shared" si="2"/>
        <v>2003</v>
      </c>
      <c r="AM16" s="128" t="s">
        <v>1147</v>
      </c>
      <c r="AN16" s="14">
        <f t="shared" si="3"/>
        <v>7</v>
      </c>
      <c r="AO16" s="14">
        <f t="shared" si="27"/>
        <v>200308</v>
      </c>
      <c r="AP16" s="14" t="str">
        <f t="shared" si="5"/>
        <v>典韦传记-7</v>
      </c>
      <c r="AQ16" s="14" t="str">
        <f t="shared" si="6"/>
        <v>典韦传记-7</v>
      </c>
      <c r="AR16" s="14">
        <f t="shared" si="7"/>
        <v>100</v>
      </c>
      <c r="AS16" s="14">
        <f t="shared" si="8"/>
        <v>2</v>
      </c>
      <c r="AT16" s="130">
        <v>3</v>
      </c>
      <c r="AU16" s="131" t="s">
        <v>1151</v>
      </c>
      <c r="AV16" s="14" t="str">
        <f t="shared" si="9"/>
        <v>KP_KM_1102003</v>
      </c>
      <c r="AW16" s="14">
        <f t="shared" si="10"/>
        <v>1102003</v>
      </c>
      <c r="AX16" s="14" t="str">
        <f t="shared" si="11"/>
        <v>典韦传记7-1</v>
      </c>
      <c r="AY16" s="14" t="str">
        <f t="shared" si="12"/>
        <v>典韦传记7-1</v>
      </c>
      <c r="AZ16" s="14" t="str">
        <f t="shared" si="13"/>
        <v>典韦碎片</v>
      </c>
      <c r="BA16" s="14" t="str">
        <f t="shared" si="14"/>
        <v>1~2</v>
      </c>
      <c r="BB16" s="14" t="str">
        <f t="shared" si="15"/>
        <v>典韦专属武器碎片</v>
      </c>
      <c r="BC16" s="14">
        <f t="shared" si="16"/>
        <v>1</v>
      </c>
      <c r="BD16" s="128"/>
      <c r="BG16" s="129">
        <v>12</v>
      </c>
      <c r="BH16" s="14">
        <f t="shared" si="17"/>
        <v>2</v>
      </c>
      <c r="BI16" s="14">
        <f t="shared" si="18"/>
        <v>6</v>
      </c>
      <c r="BJ16" s="14">
        <f t="shared" si="19"/>
        <v>3012</v>
      </c>
      <c r="BK16" s="14" t="str">
        <f t="shared" si="20"/>
        <v>典韦传记5-2</v>
      </c>
      <c r="BM16" s="14" t="str">
        <f t="shared" si="21"/>
        <v>典韦传记5-2 典韦专属武器碎片</v>
      </c>
      <c r="BN16" s="14" t="str">
        <f t="shared" si="22"/>
        <v>典韦专属武器碎片</v>
      </c>
      <c r="BO16" s="14">
        <f t="shared" si="23"/>
        <v>1</v>
      </c>
      <c r="BP16" s="14">
        <f t="shared" si="24"/>
        <v>1</v>
      </c>
      <c r="BQ16" s="14">
        <v>10000</v>
      </c>
    </row>
    <row r="17" spans="1:69" ht="16.5" x14ac:dyDescent="0.2">
      <c r="A17" s="128">
        <v>1102020</v>
      </c>
      <c r="B17" s="128" t="s">
        <v>233</v>
      </c>
      <c r="C17" s="128">
        <v>3</v>
      </c>
      <c r="E17" s="128">
        <f t="shared" si="25"/>
        <v>2020</v>
      </c>
      <c r="F17" s="128" t="str">
        <f t="shared" si="26"/>
        <v>高顺传记</v>
      </c>
      <c r="G17" s="128">
        <v>5</v>
      </c>
      <c r="H17" s="128">
        <f>SUM(G$6:G17)</f>
        <v>78</v>
      </c>
      <c r="I17" s="129">
        <v>6</v>
      </c>
      <c r="J17" s="129">
        <f>SUM(I$5:I17)</f>
        <v>102</v>
      </c>
      <c r="AI17" s="128">
        <v>13</v>
      </c>
      <c r="AJ17" s="14">
        <f t="shared" si="0"/>
        <v>2</v>
      </c>
      <c r="AK17" s="14">
        <f t="shared" si="1"/>
        <v>200308</v>
      </c>
      <c r="AL17" s="14">
        <f t="shared" si="2"/>
        <v>2003</v>
      </c>
      <c r="AM17" s="128" t="s">
        <v>1147</v>
      </c>
      <c r="AN17" s="14">
        <f t="shared" si="3"/>
        <v>8</v>
      </c>
      <c r="AO17" s="14">
        <f t="shared" si="27"/>
        <v>-1</v>
      </c>
      <c r="AP17" s="14" t="str">
        <f t="shared" si="5"/>
        <v>典韦传记-8</v>
      </c>
      <c r="AQ17" s="14" t="str">
        <f t="shared" si="6"/>
        <v>典韦传记-8</v>
      </c>
      <c r="AR17" s="14">
        <f t="shared" si="7"/>
        <v>120</v>
      </c>
      <c r="AS17" s="14">
        <f t="shared" si="8"/>
        <v>2</v>
      </c>
      <c r="AT17" s="130">
        <v>3</v>
      </c>
      <c r="AU17" s="131" t="s">
        <v>1151</v>
      </c>
      <c r="AV17" s="14" t="str">
        <f t="shared" si="9"/>
        <v>KP_KM_1102003</v>
      </c>
      <c r="AW17" s="14">
        <f t="shared" si="10"/>
        <v>1102003</v>
      </c>
      <c r="AX17" s="14" t="str">
        <f t="shared" si="11"/>
        <v>典韦传记8-1</v>
      </c>
      <c r="AY17" s="14" t="str">
        <f t="shared" si="12"/>
        <v/>
      </c>
      <c r="AZ17" s="14" t="str">
        <f t="shared" si="13"/>
        <v>典韦碎片</v>
      </c>
      <c r="BA17" s="14">
        <f t="shared" si="14"/>
        <v>2</v>
      </c>
      <c r="BB17" s="14" t="str">
        <f t="shared" si="15"/>
        <v/>
      </c>
      <c r="BC17" s="14" t="str">
        <f t="shared" si="16"/>
        <v/>
      </c>
      <c r="BD17" s="128"/>
      <c r="BG17" s="129">
        <v>13</v>
      </c>
      <c r="BH17" s="14">
        <f t="shared" si="17"/>
        <v>2</v>
      </c>
      <c r="BI17" s="14">
        <f t="shared" si="18"/>
        <v>7</v>
      </c>
      <c r="BJ17" s="14">
        <f t="shared" si="19"/>
        <v>3013</v>
      </c>
      <c r="BK17" s="14" t="str">
        <f t="shared" si="20"/>
        <v>典韦传记6-1</v>
      </c>
      <c r="BM17" s="14" t="str">
        <f t="shared" si="21"/>
        <v>典韦传记6-1 典韦碎片</v>
      </c>
      <c r="BN17" s="14" t="str">
        <f t="shared" si="22"/>
        <v>典韦碎片</v>
      </c>
      <c r="BO17" s="14">
        <f t="shared" si="23"/>
        <v>1</v>
      </c>
      <c r="BP17" s="14">
        <f t="shared" si="24"/>
        <v>2</v>
      </c>
      <c r="BQ17" s="14">
        <v>10000</v>
      </c>
    </row>
    <row r="18" spans="1:69" ht="16.5" x14ac:dyDescent="0.2">
      <c r="A18" s="128">
        <v>1102021</v>
      </c>
      <c r="B18" s="128" t="s">
        <v>234</v>
      </c>
      <c r="C18" s="128">
        <v>3</v>
      </c>
      <c r="E18" s="128">
        <f t="shared" si="25"/>
        <v>2021</v>
      </c>
      <c r="F18" s="128" t="str">
        <f t="shared" si="26"/>
        <v>烈风螳螂传记</v>
      </c>
      <c r="G18" s="128">
        <v>5</v>
      </c>
      <c r="H18" s="128">
        <f>SUM(G$6:G18)</f>
        <v>83</v>
      </c>
      <c r="I18" s="129">
        <v>6</v>
      </c>
      <c r="J18" s="129">
        <f>SUM(I$5:I18)</f>
        <v>108</v>
      </c>
      <c r="AI18" s="128">
        <v>14</v>
      </c>
      <c r="AJ18" s="14">
        <f t="shared" si="0"/>
        <v>3</v>
      </c>
      <c r="AK18" s="14">
        <f t="shared" si="1"/>
        <v>200501</v>
      </c>
      <c r="AL18" s="14">
        <f t="shared" si="2"/>
        <v>2005</v>
      </c>
      <c r="AM18" s="128" t="s">
        <v>1147</v>
      </c>
      <c r="AN18" s="14">
        <f t="shared" si="3"/>
        <v>1</v>
      </c>
      <c r="AO18" s="14">
        <f t="shared" si="27"/>
        <v>200502</v>
      </c>
      <c r="AP18" s="14" t="str">
        <f t="shared" si="5"/>
        <v>李轩辕传记-1</v>
      </c>
      <c r="AQ18" s="14" t="str">
        <f t="shared" si="6"/>
        <v>李轩辕传记-1</v>
      </c>
      <c r="AR18" s="14">
        <f t="shared" si="7"/>
        <v>30</v>
      </c>
      <c r="AS18" s="14" t="str">
        <f t="shared" si="8"/>
        <v/>
      </c>
      <c r="AT18" s="130">
        <v>3</v>
      </c>
      <c r="AU18" s="131" t="s">
        <v>1151</v>
      </c>
      <c r="AV18" s="14" t="str">
        <f t="shared" si="9"/>
        <v>KP_KM_1102005</v>
      </c>
      <c r="AW18" s="14">
        <f t="shared" si="10"/>
        <v>1102005</v>
      </c>
      <c r="AX18" s="14" t="str">
        <f t="shared" si="11"/>
        <v>李轩辕传记1-1</v>
      </c>
      <c r="AY18" s="14" t="str">
        <f t="shared" si="12"/>
        <v/>
      </c>
      <c r="AZ18" s="14" t="str">
        <f t="shared" si="13"/>
        <v>李轩辕碎片</v>
      </c>
      <c r="BA18" s="14">
        <f t="shared" si="14"/>
        <v>1</v>
      </c>
      <c r="BB18" s="14" t="str">
        <f t="shared" si="15"/>
        <v/>
      </c>
      <c r="BC18" s="14" t="str">
        <f t="shared" si="16"/>
        <v/>
      </c>
      <c r="BD18" s="128"/>
      <c r="BG18" s="129">
        <v>14</v>
      </c>
      <c r="BH18" s="14">
        <f t="shared" si="17"/>
        <v>2</v>
      </c>
      <c r="BI18" s="14">
        <f t="shared" si="18"/>
        <v>8</v>
      </c>
      <c r="BJ18" s="14">
        <f t="shared" si="19"/>
        <v>3014</v>
      </c>
      <c r="BK18" s="14" t="str">
        <f t="shared" si="20"/>
        <v>典韦传记6-2</v>
      </c>
      <c r="BM18" s="14" t="str">
        <f t="shared" si="21"/>
        <v>典韦传记6-2 典韦专属武器碎片</v>
      </c>
      <c r="BN18" s="14" t="str">
        <f t="shared" si="22"/>
        <v>典韦专属武器碎片</v>
      </c>
      <c r="BO18" s="14">
        <f t="shared" si="23"/>
        <v>1</v>
      </c>
      <c r="BP18" s="14">
        <f t="shared" si="24"/>
        <v>1</v>
      </c>
      <c r="BQ18" s="14">
        <v>10000</v>
      </c>
    </row>
    <row r="19" spans="1:69" ht="16.5" x14ac:dyDescent="0.2">
      <c r="A19" s="128">
        <v>1102024</v>
      </c>
      <c r="B19" s="128" t="s">
        <v>1127</v>
      </c>
      <c r="C19" s="128">
        <v>3</v>
      </c>
      <c r="E19" s="128">
        <f t="shared" si="25"/>
        <v>2024</v>
      </c>
      <c r="F19" s="128" t="str">
        <f t="shared" si="26"/>
        <v>朱仙传记</v>
      </c>
      <c r="G19" s="128">
        <v>5</v>
      </c>
      <c r="H19" s="128">
        <f>SUM(G$6:G19)</f>
        <v>88</v>
      </c>
      <c r="I19" s="129">
        <v>6</v>
      </c>
      <c r="J19" s="129">
        <f>SUM(I$5:I19)</f>
        <v>114</v>
      </c>
      <c r="AI19" s="128">
        <v>15</v>
      </c>
      <c r="AJ19" s="14">
        <f t="shared" si="0"/>
        <v>3</v>
      </c>
      <c r="AK19" s="14">
        <f t="shared" si="1"/>
        <v>200502</v>
      </c>
      <c r="AL19" s="14">
        <f t="shared" si="2"/>
        <v>2005</v>
      </c>
      <c r="AM19" s="128" t="s">
        <v>1147</v>
      </c>
      <c r="AN19" s="14">
        <f t="shared" si="3"/>
        <v>2</v>
      </c>
      <c r="AO19" s="14">
        <f t="shared" si="27"/>
        <v>200503</v>
      </c>
      <c r="AP19" s="14" t="str">
        <f t="shared" si="5"/>
        <v>李轩辕传记-2</v>
      </c>
      <c r="AQ19" s="14" t="str">
        <f t="shared" si="6"/>
        <v>李轩辕传记-2</v>
      </c>
      <c r="AR19" s="14">
        <f t="shared" si="7"/>
        <v>40</v>
      </c>
      <c r="AS19" s="14" t="str">
        <f t="shared" si="8"/>
        <v/>
      </c>
      <c r="AT19" s="130">
        <v>3</v>
      </c>
      <c r="AU19" s="131" t="s">
        <v>1151</v>
      </c>
      <c r="AV19" s="14" t="str">
        <f t="shared" si="9"/>
        <v>KP_KM_1102005</v>
      </c>
      <c r="AW19" s="14">
        <f t="shared" si="10"/>
        <v>1102005</v>
      </c>
      <c r="AX19" s="14" t="str">
        <f t="shared" si="11"/>
        <v>李轩辕传记2-1</v>
      </c>
      <c r="AY19" s="14" t="str">
        <f t="shared" si="12"/>
        <v/>
      </c>
      <c r="AZ19" s="14" t="str">
        <f t="shared" si="13"/>
        <v>李轩辕碎片</v>
      </c>
      <c r="BA19" s="14">
        <f t="shared" si="14"/>
        <v>1</v>
      </c>
      <c r="BB19" s="14" t="str">
        <f t="shared" si="15"/>
        <v/>
      </c>
      <c r="BC19" s="14" t="str">
        <f t="shared" si="16"/>
        <v/>
      </c>
      <c r="BD19" s="128"/>
      <c r="BG19" s="129">
        <v>15</v>
      </c>
      <c r="BH19" s="14">
        <f t="shared" si="17"/>
        <v>2</v>
      </c>
      <c r="BI19" s="14">
        <f t="shared" si="18"/>
        <v>9</v>
      </c>
      <c r="BJ19" s="14">
        <f t="shared" si="19"/>
        <v>3015</v>
      </c>
      <c r="BK19" s="14" t="str">
        <f t="shared" si="20"/>
        <v>典韦传记7-1</v>
      </c>
      <c r="BM19" s="14" t="str">
        <f t="shared" si="21"/>
        <v>典韦传记7-1 典韦碎片</v>
      </c>
      <c r="BN19" s="14" t="str">
        <f t="shared" si="22"/>
        <v>典韦碎片</v>
      </c>
      <c r="BO19" s="14">
        <f t="shared" si="23"/>
        <v>1</v>
      </c>
      <c r="BP19" s="14">
        <f t="shared" si="24"/>
        <v>2</v>
      </c>
      <c r="BQ19" s="14">
        <v>10000</v>
      </c>
    </row>
    <row r="20" spans="1:69" ht="16.5" x14ac:dyDescent="0.2">
      <c r="A20" s="128">
        <v>1102026</v>
      </c>
      <c r="B20" s="128" t="s">
        <v>1119</v>
      </c>
      <c r="C20" s="128">
        <v>3</v>
      </c>
      <c r="E20" s="128">
        <f t="shared" si="25"/>
        <v>2026</v>
      </c>
      <c r="F20" s="128" t="str">
        <f t="shared" si="26"/>
        <v>雷震子传记</v>
      </c>
      <c r="G20" s="128">
        <v>5</v>
      </c>
      <c r="H20" s="128">
        <f>SUM(G$6:G20)</f>
        <v>93</v>
      </c>
      <c r="I20" s="129">
        <v>6</v>
      </c>
      <c r="J20" s="129">
        <f>SUM(I$5:I20)</f>
        <v>120</v>
      </c>
      <c r="AI20" s="128">
        <v>16</v>
      </c>
      <c r="AJ20" s="14">
        <f t="shared" si="0"/>
        <v>3</v>
      </c>
      <c r="AK20" s="14">
        <f t="shared" si="1"/>
        <v>200503</v>
      </c>
      <c r="AL20" s="14">
        <f t="shared" si="2"/>
        <v>2005</v>
      </c>
      <c r="AM20" s="128" t="s">
        <v>1147</v>
      </c>
      <c r="AN20" s="14">
        <f t="shared" si="3"/>
        <v>3</v>
      </c>
      <c r="AO20" s="14">
        <f t="shared" si="27"/>
        <v>200504</v>
      </c>
      <c r="AP20" s="14" t="str">
        <f t="shared" si="5"/>
        <v>李轩辕传记-3</v>
      </c>
      <c r="AQ20" s="14" t="str">
        <f t="shared" si="6"/>
        <v>李轩辕传记-3</v>
      </c>
      <c r="AR20" s="14">
        <f t="shared" si="7"/>
        <v>55</v>
      </c>
      <c r="AS20" s="14" t="str">
        <f t="shared" si="8"/>
        <v/>
      </c>
      <c r="AT20" s="130">
        <v>3</v>
      </c>
      <c r="AU20" s="131" t="s">
        <v>1151</v>
      </c>
      <c r="AV20" s="14" t="str">
        <f t="shared" si="9"/>
        <v>KP_KM_1102005</v>
      </c>
      <c r="AW20" s="14">
        <f t="shared" si="10"/>
        <v>1102005</v>
      </c>
      <c r="AX20" s="14" t="str">
        <f t="shared" si="11"/>
        <v>李轩辕传记3-1</v>
      </c>
      <c r="AY20" s="14" t="str">
        <f t="shared" si="12"/>
        <v/>
      </c>
      <c r="AZ20" s="14" t="str">
        <f t="shared" si="13"/>
        <v>李轩辕碎片</v>
      </c>
      <c r="BA20" s="14" t="str">
        <f t="shared" si="14"/>
        <v>1~2</v>
      </c>
      <c r="BB20" s="14" t="str">
        <f t="shared" si="15"/>
        <v/>
      </c>
      <c r="BC20" s="14" t="str">
        <f t="shared" si="16"/>
        <v/>
      </c>
      <c r="BD20" s="128"/>
      <c r="BG20" s="129">
        <v>16</v>
      </c>
      <c r="BH20" s="14">
        <f t="shared" si="17"/>
        <v>2</v>
      </c>
      <c r="BI20" s="14">
        <f t="shared" si="18"/>
        <v>10</v>
      </c>
      <c r="BJ20" s="14">
        <f t="shared" si="19"/>
        <v>3016</v>
      </c>
      <c r="BK20" s="14" t="str">
        <f t="shared" si="20"/>
        <v>典韦传记7-2</v>
      </c>
      <c r="BM20" s="14" t="str">
        <f t="shared" si="21"/>
        <v>典韦传记7-2 典韦专属武器碎片</v>
      </c>
      <c r="BN20" s="14" t="str">
        <f t="shared" si="22"/>
        <v>典韦专属武器碎片</v>
      </c>
      <c r="BO20" s="14">
        <f t="shared" si="23"/>
        <v>1</v>
      </c>
      <c r="BP20" s="14">
        <f t="shared" si="24"/>
        <v>1</v>
      </c>
      <c r="BQ20" s="14">
        <v>10000</v>
      </c>
    </row>
    <row r="21" spans="1:69" ht="16.5" x14ac:dyDescent="0.2">
      <c r="A21" s="128">
        <v>1102030</v>
      </c>
      <c r="B21" s="128" t="s">
        <v>1128</v>
      </c>
      <c r="C21" s="128">
        <v>3</v>
      </c>
      <c r="E21" s="128">
        <f t="shared" si="25"/>
        <v>2030</v>
      </c>
      <c r="F21" s="128" t="str">
        <f t="shared" si="26"/>
        <v>燕青传记</v>
      </c>
      <c r="G21" s="128">
        <v>5</v>
      </c>
      <c r="H21" s="128">
        <f>SUM(G$6:G21)</f>
        <v>98</v>
      </c>
      <c r="I21" s="129">
        <v>6</v>
      </c>
      <c r="J21" s="129">
        <f>SUM(I$5:I21)</f>
        <v>126</v>
      </c>
      <c r="AI21" s="128">
        <v>17</v>
      </c>
      <c r="AJ21" s="14">
        <f t="shared" si="0"/>
        <v>3</v>
      </c>
      <c r="AK21" s="14">
        <f t="shared" si="1"/>
        <v>200504</v>
      </c>
      <c r="AL21" s="14">
        <f t="shared" si="2"/>
        <v>2005</v>
      </c>
      <c r="AM21" s="128" t="s">
        <v>1147</v>
      </c>
      <c r="AN21" s="14">
        <f t="shared" si="3"/>
        <v>4</v>
      </c>
      <c r="AO21" s="14">
        <f t="shared" si="27"/>
        <v>200505</v>
      </c>
      <c r="AP21" s="14" t="str">
        <f t="shared" si="5"/>
        <v>李轩辕传记-4</v>
      </c>
      <c r="AQ21" s="14" t="str">
        <f t="shared" si="6"/>
        <v>李轩辕传记-4</v>
      </c>
      <c r="AR21" s="14">
        <f t="shared" si="7"/>
        <v>70</v>
      </c>
      <c r="AS21" s="14" t="str">
        <f t="shared" si="8"/>
        <v/>
      </c>
      <c r="AT21" s="130">
        <v>3</v>
      </c>
      <c r="AU21" s="131" t="s">
        <v>1151</v>
      </c>
      <c r="AV21" s="14" t="str">
        <f t="shared" si="9"/>
        <v>KP_KM_1102005</v>
      </c>
      <c r="AW21" s="14">
        <f t="shared" si="10"/>
        <v>1102005</v>
      </c>
      <c r="AX21" s="14" t="str">
        <f t="shared" si="11"/>
        <v>李轩辕传记4-1</v>
      </c>
      <c r="AY21" s="14" t="str">
        <f t="shared" si="12"/>
        <v/>
      </c>
      <c r="AZ21" s="14" t="str">
        <f t="shared" si="13"/>
        <v>李轩辕专属武器碎片</v>
      </c>
      <c r="BA21" s="14">
        <f t="shared" si="14"/>
        <v>1</v>
      </c>
      <c r="BB21" s="14" t="str">
        <f t="shared" si="15"/>
        <v/>
      </c>
      <c r="BC21" s="14" t="str">
        <f t="shared" si="16"/>
        <v/>
      </c>
      <c r="BD21" s="128"/>
      <c r="BG21" s="129">
        <v>17</v>
      </c>
      <c r="BH21" s="14">
        <f t="shared" si="17"/>
        <v>2</v>
      </c>
      <c r="BI21" s="14">
        <f t="shared" si="18"/>
        <v>11</v>
      </c>
      <c r="BJ21" s="14">
        <f t="shared" si="19"/>
        <v>3017</v>
      </c>
      <c r="BK21" s="14" t="str">
        <f t="shared" si="20"/>
        <v>典韦传记8-1</v>
      </c>
      <c r="BM21" s="14" t="str">
        <f t="shared" si="21"/>
        <v>典韦传记8-1 典韦碎片</v>
      </c>
      <c r="BN21" s="14" t="str">
        <f t="shared" si="22"/>
        <v>典韦碎片</v>
      </c>
      <c r="BO21" s="14">
        <f t="shared" si="23"/>
        <v>2</v>
      </c>
      <c r="BP21" s="14">
        <f t="shared" si="24"/>
        <v>2</v>
      </c>
      <c r="BQ21" s="14">
        <v>10000</v>
      </c>
    </row>
    <row r="22" spans="1:69" ht="16.5" x14ac:dyDescent="0.2">
      <c r="A22" s="128">
        <v>1102031</v>
      </c>
      <c r="B22" s="128" t="s">
        <v>1129</v>
      </c>
      <c r="C22" s="128">
        <v>4</v>
      </c>
      <c r="E22" s="128">
        <f t="shared" si="25"/>
        <v>2031</v>
      </c>
      <c r="F22" s="128" t="str">
        <f t="shared" si="26"/>
        <v>秦琼传记</v>
      </c>
      <c r="G22" s="128">
        <v>8</v>
      </c>
      <c r="H22" s="128">
        <f>SUM(G$6:G22)</f>
        <v>106</v>
      </c>
      <c r="I22" s="129">
        <v>11</v>
      </c>
      <c r="J22" s="129">
        <f>SUM(I$5:I22)</f>
        <v>137</v>
      </c>
      <c r="AI22" s="128">
        <v>18</v>
      </c>
      <c r="AJ22" s="14">
        <f t="shared" si="0"/>
        <v>3</v>
      </c>
      <c r="AK22" s="14">
        <f t="shared" si="1"/>
        <v>200505</v>
      </c>
      <c r="AL22" s="14">
        <f t="shared" si="2"/>
        <v>2005</v>
      </c>
      <c r="AM22" s="128" t="s">
        <v>1147</v>
      </c>
      <c r="AN22" s="14">
        <f t="shared" si="3"/>
        <v>5</v>
      </c>
      <c r="AO22" s="14">
        <f t="shared" si="27"/>
        <v>-1</v>
      </c>
      <c r="AP22" s="14" t="str">
        <f t="shared" si="5"/>
        <v>李轩辕传记-5</v>
      </c>
      <c r="AQ22" s="14" t="str">
        <f t="shared" si="6"/>
        <v>李轩辕传记-5</v>
      </c>
      <c r="AR22" s="14">
        <f t="shared" si="7"/>
        <v>80</v>
      </c>
      <c r="AS22" s="14" t="str">
        <f t="shared" si="8"/>
        <v/>
      </c>
      <c r="AT22" s="130">
        <v>3</v>
      </c>
      <c r="AU22" s="131" t="s">
        <v>1151</v>
      </c>
      <c r="AV22" s="14" t="str">
        <f t="shared" si="9"/>
        <v>KP_KM_1102005</v>
      </c>
      <c r="AW22" s="14">
        <f t="shared" si="10"/>
        <v>1102005</v>
      </c>
      <c r="AX22" s="14" t="str">
        <f t="shared" si="11"/>
        <v>李轩辕传记5-1</v>
      </c>
      <c r="AY22" s="14" t="str">
        <f t="shared" si="12"/>
        <v>李轩辕传记5-1</v>
      </c>
      <c r="AZ22" s="14" t="str">
        <f t="shared" si="13"/>
        <v>李轩辕碎片</v>
      </c>
      <c r="BA22" s="14" t="str">
        <f t="shared" si="14"/>
        <v>1~2</v>
      </c>
      <c r="BB22" s="14" t="str">
        <f t="shared" si="15"/>
        <v>李轩辕专属武器碎片</v>
      </c>
      <c r="BC22" s="14">
        <f t="shared" si="16"/>
        <v>1</v>
      </c>
      <c r="BD22" s="128"/>
      <c r="BG22" s="129">
        <v>18</v>
      </c>
      <c r="BH22" s="14">
        <f t="shared" si="17"/>
        <v>3</v>
      </c>
      <c r="BI22" s="14">
        <f t="shared" si="18"/>
        <v>1</v>
      </c>
      <c r="BJ22" s="14">
        <f t="shared" si="19"/>
        <v>3018</v>
      </c>
      <c r="BK22" s="14" t="str">
        <f t="shared" si="20"/>
        <v>李轩辕传记1-1</v>
      </c>
      <c r="BM22" s="14" t="str">
        <f t="shared" si="21"/>
        <v>李轩辕传记1-1 李轩辕碎片</v>
      </c>
      <c r="BN22" s="14" t="str">
        <f t="shared" si="22"/>
        <v>李轩辕碎片</v>
      </c>
      <c r="BO22" s="14">
        <f t="shared" si="23"/>
        <v>1</v>
      </c>
      <c r="BP22" s="14">
        <f t="shared" si="24"/>
        <v>1</v>
      </c>
      <c r="BQ22" s="14">
        <v>10000</v>
      </c>
    </row>
    <row r="23" spans="1:69" ht="16.5" x14ac:dyDescent="0.2">
      <c r="AI23" s="128">
        <v>19</v>
      </c>
      <c r="AJ23" s="14">
        <f t="shared" si="0"/>
        <v>4</v>
      </c>
      <c r="AK23" s="14">
        <f t="shared" si="1"/>
        <v>200701</v>
      </c>
      <c r="AL23" s="14">
        <f t="shared" si="2"/>
        <v>2007</v>
      </c>
      <c r="AM23" s="128" t="s">
        <v>1147</v>
      </c>
      <c r="AN23" s="14">
        <f t="shared" si="3"/>
        <v>1</v>
      </c>
      <c r="AO23" s="14">
        <f t="shared" si="27"/>
        <v>200702</v>
      </c>
      <c r="AP23" s="14" t="str">
        <f t="shared" si="5"/>
        <v>天使缇娜传记-1</v>
      </c>
      <c r="AQ23" s="14" t="str">
        <f t="shared" si="6"/>
        <v>天使缇娜传记-1</v>
      </c>
      <c r="AR23" s="14">
        <f t="shared" si="7"/>
        <v>30</v>
      </c>
      <c r="AS23" s="14" t="str">
        <f t="shared" si="8"/>
        <v/>
      </c>
      <c r="AT23" s="130">
        <v>3</v>
      </c>
      <c r="AU23" s="131" t="s">
        <v>1151</v>
      </c>
      <c r="AV23" s="14" t="str">
        <f t="shared" si="9"/>
        <v>KP_KM_1102007</v>
      </c>
      <c r="AW23" s="14">
        <f t="shared" si="10"/>
        <v>1102007</v>
      </c>
      <c r="AX23" s="14" t="str">
        <f t="shared" si="11"/>
        <v>天使缇娜传记1-1</v>
      </c>
      <c r="AY23" s="14" t="str">
        <f t="shared" si="12"/>
        <v/>
      </c>
      <c r="AZ23" s="14" t="str">
        <f t="shared" si="13"/>
        <v>天使缇娜碎片</v>
      </c>
      <c r="BA23" s="14">
        <f t="shared" si="14"/>
        <v>1</v>
      </c>
      <c r="BB23" s="14" t="str">
        <f t="shared" si="15"/>
        <v/>
      </c>
      <c r="BC23" s="14" t="str">
        <f t="shared" si="16"/>
        <v/>
      </c>
      <c r="BD23" s="128"/>
      <c r="BG23" s="129">
        <v>19</v>
      </c>
      <c r="BH23" s="14">
        <f t="shared" si="17"/>
        <v>3</v>
      </c>
      <c r="BI23" s="14">
        <f t="shared" si="18"/>
        <v>2</v>
      </c>
      <c r="BJ23" s="14">
        <f t="shared" si="19"/>
        <v>3019</v>
      </c>
      <c r="BK23" s="14" t="str">
        <f t="shared" si="20"/>
        <v>李轩辕传记2-1</v>
      </c>
      <c r="BM23" s="14" t="str">
        <f t="shared" si="21"/>
        <v>李轩辕传记2-1 李轩辕碎片</v>
      </c>
      <c r="BN23" s="14" t="str">
        <f t="shared" si="22"/>
        <v>李轩辕碎片</v>
      </c>
      <c r="BO23" s="14">
        <f t="shared" si="23"/>
        <v>1</v>
      </c>
      <c r="BP23" s="14">
        <f t="shared" si="24"/>
        <v>1</v>
      </c>
      <c r="BQ23" s="14">
        <v>10000</v>
      </c>
    </row>
    <row r="24" spans="1:69" ht="16.5" x14ac:dyDescent="0.2">
      <c r="AI24" s="128">
        <v>20</v>
      </c>
      <c r="AJ24" s="14">
        <f t="shared" si="0"/>
        <v>4</v>
      </c>
      <c r="AK24" s="14">
        <f t="shared" si="1"/>
        <v>200702</v>
      </c>
      <c r="AL24" s="14">
        <f t="shared" si="2"/>
        <v>2007</v>
      </c>
      <c r="AM24" s="128" t="s">
        <v>1147</v>
      </c>
      <c r="AN24" s="14">
        <f t="shared" si="3"/>
        <v>2</v>
      </c>
      <c r="AO24" s="14">
        <f t="shared" si="27"/>
        <v>200703</v>
      </c>
      <c r="AP24" s="14" t="str">
        <f t="shared" si="5"/>
        <v>天使缇娜传记-2</v>
      </c>
      <c r="AQ24" s="14" t="str">
        <f t="shared" si="6"/>
        <v>天使缇娜传记-2</v>
      </c>
      <c r="AR24" s="14">
        <f t="shared" si="7"/>
        <v>40</v>
      </c>
      <c r="AS24" s="14" t="str">
        <f t="shared" si="8"/>
        <v/>
      </c>
      <c r="AT24" s="130">
        <v>3</v>
      </c>
      <c r="AU24" s="131" t="s">
        <v>1151</v>
      </c>
      <c r="AV24" s="14" t="str">
        <f t="shared" si="9"/>
        <v>KP_KM_1102007</v>
      </c>
      <c r="AW24" s="14">
        <f t="shared" si="10"/>
        <v>1102007</v>
      </c>
      <c r="AX24" s="14" t="str">
        <f t="shared" si="11"/>
        <v>天使缇娜传记2-1</v>
      </c>
      <c r="AY24" s="14" t="str">
        <f t="shared" si="12"/>
        <v/>
      </c>
      <c r="AZ24" s="14" t="str">
        <f t="shared" si="13"/>
        <v>天使缇娜碎片</v>
      </c>
      <c r="BA24" s="14">
        <f t="shared" si="14"/>
        <v>1</v>
      </c>
      <c r="BB24" s="14" t="str">
        <f t="shared" si="15"/>
        <v/>
      </c>
      <c r="BC24" s="14" t="str">
        <f t="shared" si="16"/>
        <v/>
      </c>
      <c r="BD24" s="128"/>
      <c r="BG24" s="129">
        <v>20</v>
      </c>
      <c r="BH24" s="14">
        <f t="shared" si="17"/>
        <v>3</v>
      </c>
      <c r="BI24" s="14">
        <f t="shared" si="18"/>
        <v>3</v>
      </c>
      <c r="BJ24" s="14">
        <f t="shared" si="19"/>
        <v>3020</v>
      </c>
      <c r="BK24" s="14" t="str">
        <f t="shared" si="20"/>
        <v>李轩辕传记3-1</v>
      </c>
      <c r="BM24" s="14" t="str">
        <f t="shared" si="21"/>
        <v>李轩辕传记3-1 李轩辕碎片</v>
      </c>
      <c r="BN24" s="14" t="str">
        <f t="shared" si="22"/>
        <v>李轩辕碎片</v>
      </c>
      <c r="BO24" s="14">
        <f t="shared" si="23"/>
        <v>1</v>
      </c>
      <c r="BP24" s="14">
        <f t="shared" si="24"/>
        <v>2</v>
      </c>
      <c r="BQ24" s="14">
        <v>10000</v>
      </c>
    </row>
    <row r="25" spans="1:69" ht="16.5" x14ac:dyDescent="0.2">
      <c r="AI25" s="128">
        <v>21</v>
      </c>
      <c r="AJ25" s="14">
        <f t="shared" si="0"/>
        <v>4</v>
      </c>
      <c r="AK25" s="14">
        <f t="shared" si="1"/>
        <v>200703</v>
      </c>
      <c r="AL25" s="14">
        <f t="shared" si="2"/>
        <v>2007</v>
      </c>
      <c r="AM25" s="128" t="s">
        <v>1147</v>
      </c>
      <c r="AN25" s="14">
        <f t="shared" si="3"/>
        <v>3</v>
      </c>
      <c r="AO25" s="14">
        <f t="shared" si="27"/>
        <v>200704</v>
      </c>
      <c r="AP25" s="14" t="str">
        <f t="shared" si="5"/>
        <v>天使缇娜传记-3</v>
      </c>
      <c r="AQ25" s="14" t="str">
        <f t="shared" si="6"/>
        <v>天使缇娜传记-3</v>
      </c>
      <c r="AR25" s="14">
        <f t="shared" si="7"/>
        <v>55</v>
      </c>
      <c r="AS25" s="14" t="str">
        <f t="shared" si="8"/>
        <v/>
      </c>
      <c r="AT25" s="130">
        <v>3</v>
      </c>
      <c r="AU25" s="131" t="s">
        <v>1151</v>
      </c>
      <c r="AV25" s="14" t="str">
        <f t="shared" si="9"/>
        <v>KP_KM_1102007</v>
      </c>
      <c r="AW25" s="14">
        <f t="shared" si="10"/>
        <v>1102007</v>
      </c>
      <c r="AX25" s="14" t="str">
        <f t="shared" si="11"/>
        <v>天使缇娜传记3-1</v>
      </c>
      <c r="AY25" s="14" t="str">
        <f t="shared" si="12"/>
        <v/>
      </c>
      <c r="AZ25" s="14" t="str">
        <f t="shared" si="13"/>
        <v>天使缇娜碎片</v>
      </c>
      <c r="BA25" s="14" t="str">
        <f t="shared" si="14"/>
        <v>1~2</v>
      </c>
      <c r="BB25" s="14" t="str">
        <f t="shared" si="15"/>
        <v/>
      </c>
      <c r="BC25" s="14" t="str">
        <f t="shared" si="16"/>
        <v/>
      </c>
      <c r="BD25" s="128"/>
      <c r="BG25" s="129">
        <v>21</v>
      </c>
      <c r="BH25" s="14">
        <f t="shared" si="17"/>
        <v>3</v>
      </c>
      <c r="BI25" s="14">
        <f t="shared" si="18"/>
        <v>4</v>
      </c>
      <c r="BJ25" s="14">
        <f t="shared" si="19"/>
        <v>3021</v>
      </c>
      <c r="BK25" s="14" t="str">
        <f t="shared" si="20"/>
        <v>李轩辕传记4-1</v>
      </c>
      <c r="BM25" s="14" t="str">
        <f t="shared" si="21"/>
        <v>李轩辕传记4-1 李轩辕专属武器碎片</v>
      </c>
      <c r="BN25" s="14" t="str">
        <f t="shared" si="22"/>
        <v>李轩辕专属武器碎片</v>
      </c>
      <c r="BO25" s="14">
        <f t="shared" si="23"/>
        <v>1</v>
      </c>
      <c r="BP25" s="14">
        <f t="shared" si="24"/>
        <v>1</v>
      </c>
      <c r="BQ25" s="14">
        <v>10000</v>
      </c>
    </row>
    <row r="26" spans="1:69" ht="16.5" x14ac:dyDescent="0.2">
      <c r="AI26" s="128">
        <v>22</v>
      </c>
      <c r="AJ26" s="14">
        <f t="shared" si="0"/>
        <v>4</v>
      </c>
      <c r="AK26" s="14">
        <f t="shared" si="1"/>
        <v>200704</v>
      </c>
      <c r="AL26" s="14">
        <f t="shared" si="2"/>
        <v>2007</v>
      </c>
      <c r="AM26" s="128" t="s">
        <v>1147</v>
      </c>
      <c r="AN26" s="14">
        <f t="shared" si="3"/>
        <v>4</v>
      </c>
      <c r="AO26" s="14">
        <f t="shared" si="27"/>
        <v>200705</v>
      </c>
      <c r="AP26" s="14" t="str">
        <f t="shared" si="5"/>
        <v>天使缇娜传记-4</v>
      </c>
      <c r="AQ26" s="14" t="str">
        <f t="shared" si="6"/>
        <v>天使缇娜传记-4</v>
      </c>
      <c r="AR26" s="14">
        <f t="shared" si="7"/>
        <v>70</v>
      </c>
      <c r="AS26" s="14" t="str">
        <f t="shared" si="8"/>
        <v/>
      </c>
      <c r="AT26" s="130">
        <v>3</v>
      </c>
      <c r="AU26" s="131" t="s">
        <v>1151</v>
      </c>
      <c r="AV26" s="14" t="str">
        <f t="shared" si="9"/>
        <v>KP_KM_1102007</v>
      </c>
      <c r="AW26" s="14">
        <f t="shared" si="10"/>
        <v>1102007</v>
      </c>
      <c r="AX26" s="14" t="str">
        <f t="shared" si="11"/>
        <v>天使缇娜传记4-1</v>
      </c>
      <c r="AY26" s="14" t="str">
        <f t="shared" si="12"/>
        <v/>
      </c>
      <c r="AZ26" s="14" t="str">
        <f t="shared" si="13"/>
        <v>天使缇娜专属武器碎片</v>
      </c>
      <c r="BA26" s="14">
        <f t="shared" si="14"/>
        <v>1</v>
      </c>
      <c r="BB26" s="14" t="str">
        <f t="shared" si="15"/>
        <v/>
      </c>
      <c r="BC26" s="14" t="str">
        <f t="shared" si="16"/>
        <v/>
      </c>
      <c r="BD26" s="128"/>
      <c r="BG26" s="129">
        <v>22</v>
      </c>
      <c r="BH26" s="14">
        <f t="shared" si="17"/>
        <v>3</v>
      </c>
      <c r="BI26" s="14">
        <f t="shared" si="18"/>
        <v>5</v>
      </c>
      <c r="BJ26" s="14">
        <f t="shared" si="19"/>
        <v>3022</v>
      </c>
      <c r="BK26" s="14" t="str">
        <f t="shared" si="20"/>
        <v>李轩辕传记5-1</v>
      </c>
      <c r="BM26" s="14" t="str">
        <f t="shared" si="21"/>
        <v>李轩辕传记5-1 李轩辕碎片</v>
      </c>
      <c r="BN26" s="14" t="str">
        <f t="shared" si="22"/>
        <v>李轩辕碎片</v>
      </c>
      <c r="BO26" s="14">
        <f t="shared" si="23"/>
        <v>1</v>
      </c>
      <c r="BP26" s="14">
        <f t="shared" si="24"/>
        <v>2</v>
      </c>
      <c r="BQ26" s="14">
        <v>10000</v>
      </c>
    </row>
    <row r="27" spans="1:69" ht="16.5" x14ac:dyDescent="0.2">
      <c r="AI27" s="128">
        <v>23</v>
      </c>
      <c r="AJ27" s="14">
        <f t="shared" si="0"/>
        <v>4</v>
      </c>
      <c r="AK27" s="14">
        <f t="shared" si="1"/>
        <v>200705</v>
      </c>
      <c r="AL27" s="14">
        <f t="shared" si="2"/>
        <v>2007</v>
      </c>
      <c r="AM27" s="128" t="s">
        <v>1147</v>
      </c>
      <c r="AN27" s="14">
        <f t="shared" si="3"/>
        <v>5</v>
      </c>
      <c r="AO27" s="14">
        <f t="shared" si="27"/>
        <v>200706</v>
      </c>
      <c r="AP27" s="14" t="str">
        <f t="shared" si="5"/>
        <v>天使缇娜传记-5</v>
      </c>
      <c r="AQ27" s="14" t="str">
        <f t="shared" si="6"/>
        <v>天使缇娜传记-5</v>
      </c>
      <c r="AR27" s="14">
        <f t="shared" si="7"/>
        <v>80</v>
      </c>
      <c r="AS27" s="14" t="str">
        <f t="shared" si="8"/>
        <v/>
      </c>
      <c r="AT27" s="130">
        <v>3</v>
      </c>
      <c r="AU27" s="131" t="s">
        <v>1151</v>
      </c>
      <c r="AV27" s="14" t="str">
        <f t="shared" si="9"/>
        <v>KP_KM_1102007</v>
      </c>
      <c r="AW27" s="14">
        <f t="shared" si="10"/>
        <v>1102007</v>
      </c>
      <c r="AX27" s="14" t="str">
        <f t="shared" si="11"/>
        <v>天使缇娜传记5-1</v>
      </c>
      <c r="AY27" s="14" t="str">
        <f t="shared" si="12"/>
        <v>天使缇娜传记5-1</v>
      </c>
      <c r="AZ27" s="14" t="str">
        <f t="shared" si="13"/>
        <v>天使缇娜碎片</v>
      </c>
      <c r="BA27" s="14" t="str">
        <f t="shared" si="14"/>
        <v>1~2</v>
      </c>
      <c r="BB27" s="14" t="str">
        <f t="shared" si="15"/>
        <v>天使缇娜专属武器碎片</v>
      </c>
      <c r="BC27" s="14">
        <f t="shared" si="16"/>
        <v>1</v>
      </c>
      <c r="BD27" s="128"/>
      <c r="BG27" s="129">
        <v>23</v>
      </c>
      <c r="BH27" s="14">
        <f t="shared" si="17"/>
        <v>3</v>
      </c>
      <c r="BI27" s="14">
        <f t="shared" si="18"/>
        <v>6</v>
      </c>
      <c r="BJ27" s="14">
        <f t="shared" si="19"/>
        <v>3023</v>
      </c>
      <c r="BK27" s="14" t="str">
        <f t="shared" si="20"/>
        <v>李轩辕传记5-2</v>
      </c>
      <c r="BM27" s="14" t="str">
        <f t="shared" si="21"/>
        <v>李轩辕传记5-2 李轩辕专属武器碎片</v>
      </c>
      <c r="BN27" s="14" t="str">
        <f t="shared" si="22"/>
        <v>李轩辕专属武器碎片</v>
      </c>
      <c r="BO27" s="14">
        <f t="shared" si="23"/>
        <v>1</v>
      </c>
      <c r="BP27" s="14">
        <f t="shared" si="24"/>
        <v>1</v>
      </c>
      <c r="BQ27" s="14">
        <v>10000</v>
      </c>
    </row>
    <row r="28" spans="1:69" ht="16.5" x14ac:dyDescent="0.2">
      <c r="AI28" s="128">
        <v>24</v>
      </c>
      <c r="AJ28" s="14">
        <f t="shared" si="0"/>
        <v>4</v>
      </c>
      <c r="AK28" s="14">
        <f t="shared" si="1"/>
        <v>200706</v>
      </c>
      <c r="AL28" s="14">
        <f t="shared" si="2"/>
        <v>2007</v>
      </c>
      <c r="AM28" s="128" t="s">
        <v>1147</v>
      </c>
      <c r="AN28" s="14">
        <f t="shared" si="3"/>
        <v>6</v>
      </c>
      <c r="AO28" s="14">
        <f t="shared" si="27"/>
        <v>200707</v>
      </c>
      <c r="AP28" s="14" t="str">
        <f t="shared" si="5"/>
        <v>天使缇娜传记-6</v>
      </c>
      <c r="AQ28" s="14" t="str">
        <f t="shared" si="6"/>
        <v>天使缇娜传记-6</v>
      </c>
      <c r="AR28" s="14">
        <f t="shared" si="7"/>
        <v>90</v>
      </c>
      <c r="AS28" s="14">
        <f t="shared" si="8"/>
        <v>2</v>
      </c>
      <c r="AT28" s="130">
        <v>3</v>
      </c>
      <c r="AU28" s="131" t="s">
        <v>1151</v>
      </c>
      <c r="AV28" s="14" t="str">
        <f t="shared" si="9"/>
        <v>KP_KM_1102007</v>
      </c>
      <c r="AW28" s="14">
        <f t="shared" si="10"/>
        <v>1102007</v>
      </c>
      <c r="AX28" s="14" t="str">
        <f t="shared" si="11"/>
        <v>天使缇娜传记6-1</v>
      </c>
      <c r="AY28" s="14" t="str">
        <f t="shared" si="12"/>
        <v>天使缇娜传记6-1</v>
      </c>
      <c r="AZ28" s="14" t="str">
        <f t="shared" si="13"/>
        <v>天使缇娜碎片</v>
      </c>
      <c r="BA28" s="14" t="str">
        <f t="shared" si="14"/>
        <v>1~2</v>
      </c>
      <c r="BB28" s="14" t="str">
        <f t="shared" si="15"/>
        <v>天使缇娜专属武器碎片</v>
      </c>
      <c r="BC28" s="14">
        <f t="shared" si="16"/>
        <v>1</v>
      </c>
      <c r="BD28" s="128"/>
      <c r="BG28" s="129">
        <v>24</v>
      </c>
      <c r="BH28" s="14">
        <f t="shared" si="17"/>
        <v>4</v>
      </c>
      <c r="BI28" s="14">
        <f t="shared" si="18"/>
        <v>1</v>
      </c>
      <c r="BJ28" s="14">
        <f t="shared" si="19"/>
        <v>3024</v>
      </c>
      <c r="BK28" s="14" t="str">
        <f t="shared" si="20"/>
        <v>天使缇娜传记1-1</v>
      </c>
      <c r="BM28" s="14" t="str">
        <f t="shared" si="21"/>
        <v>天使缇娜传记1-1 天使缇娜碎片</v>
      </c>
      <c r="BN28" s="14" t="str">
        <f t="shared" si="22"/>
        <v>天使缇娜碎片</v>
      </c>
      <c r="BO28" s="14">
        <f t="shared" si="23"/>
        <v>1</v>
      </c>
      <c r="BP28" s="14">
        <f t="shared" si="24"/>
        <v>1</v>
      </c>
      <c r="BQ28" s="14">
        <v>10000</v>
      </c>
    </row>
    <row r="29" spans="1:69" ht="16.5" x14ac:dyDescent="0.2">
      <c r="AI29" s="128">
        <v>25</v>
      </c>
      <c r="AJ29" s="14">
        <f t="shared" si="0"/>
        <v>4</v>
      </c>
      <c r="AK29" s="14">
        <f t="shared" si="1"/>
        <v>200707</v>
      </c>
      <c r="AL29" s="14">
        <f t="shared" si="2"/>
        <v>2007</v>
      </c>
      <c r="AM29" s="128" t="s">
        <v>1147</v>
      </c>
      <c r="AN29" s="14">
        <f t="shared" si="3"/>
        <v>7</v>
      </c>
      <c r="AO29" s="14">
        <f t="shared" si="27"/>
        <v>200708</v>
      </c>
      <c r="AP29" s="14" t="str">
        <f t="shared" si="5"/>
        <v>天使缇娜传记-7</v>
      </c>
      <c r="AQ29" s="14" t="str">
        <f t="shared" si="6"/>
        <v>天使缇娜传记-7</v>
      </c>
      <c r="AR29" s="14">
        <f t="shared" si="7"/>
        <v>100</v>
      </c>
      <c r="AS29" s="14">
        <f t="shared" si="8"/>
        <v>2</v>
      </c>
      <c r="AT29" s="130">
        <v>3</v>
      </c>
      <c r="AU29" s="131" t="s">
        <v>1151</v>
      </c>
      <c r="AV29" s="14" t="str">
        <f t="shared" si="9"/>
        <v>KP_KM_1102007</v>
      </c>
      <c r="AW29" s="14">
        <f t="shared" si="10"/>
        <v>1102007</v>
      </c>
      <c r="AX29" s="14" t="str">
        <f t="shared" si="11"/>
        <v>天使缇娜传记7-1</v>
      </c>
      <c r="AY29" s="14" t="str">
        <f t="shared" si="12"/>
        <v>天使缇娜传记7-1</v>
      </c>
      <c r="AZ29" s="14" t="str">
        <f t="shared" si="13"/>
        <v>天使缇娜碎片</v>
      </c>
      <c r="BA29" s="14" t="str">
        <f t="shared" si="14"/>
        <v>1~2</v>
      </c>
      <c r="BB29" s="14" t="str">
        <f t="shared" si="15"/>
        <v>天使缇娜专属武器碎片</v>
      </c>
      <c r="BC29" s="14">
        <f t="shared" si="16"/>
        <v>1</v>
      </c>
      <c r="BD29" s="128"/>
      <c r="BG29" s="129">
        <v>25</v>
      </c>
      <c r="BH29" s="14">
        <f t="shared" si="17"/>
        <v>4</v>
      </c>
      <c r="BI29" s="14">
        <f t="shared" si="18"/>
        <v>2</v>
      </c>
      <c r="BJ29" s="14">
        <f t="shared" si="19"/>
        <v>3025</v>
      </c>
      <c r="BK29" s="14" t="str">
        <f t="shared" si="20"/>
        <v>天使缇娜传记2-1</v>
      </c>
      <c r="BM29" s="14" t="str">
        <f t="shared" si="21"/>
        <v>天使缇娜传记2-1 天使缇娜碎片</v>
      </c>
      <c r="BN29" s="14" t="str">
        <f t="shared" si="22"/>
        <v>天使缇娜碎片</v>
      </c>
      <c r="BO29" s="14">
        <f t="shared" si="23"/>
        <v>1</v>
      </c>
      <c r="BP29" s="14">
        <f t="shared" si="24"/>
        <v>1</v>
      </c>
      <c r="BQ29" s="14">
        <v>10000</v>
      </c>
    </row>
    <row r="30" spans="1:69" ht="16.5" x14ac:dyDescent="0.2">
      <c r="AI30" s="128">
        <v>26</v>
      </c>
      <c r="AJ30" s="14">
        <f t="shared" si="0"/>
        <v>4</v>
      </c>
      <c r="AK30" s="14">
        <f t="shared" si="1"/>
        <v>200708</v>
      </c>
      <c r="AL30" s="14">
        <f t="shared" si="2"/>
        <v>2007</v>
      </c>
      <c r="AM30" s="128" t="s">
        <v>1147</v>
      </c>
      <c r="AN30" s="14">
        <f t="shared" si="3"/>
        <v>8</v>
      </c>
      <c r="AO30" s="14">
        <f t="shared" si="27"/>
        <v>-1</v>
      </c>
      <c r="AP30" s="14" t="str">
        <f t="shared" si="5"/>
        <v>天使缇娜传记-8</v>
      </c>
      <c r="AQ30" s="14" t="str">
        <f t="shared" si="6"/>
        <v>天使缇娜传记-8</v>
      </c>
      <c r="AR30" s="14">
        <f t="shared" si="7"/>
        <v>120</v>
      </c>
      <c r="AS30" s="14">
        <f t="shared" si="8"/>
        <v>2</v>
      </c>
      <c r="AT30" s="130">
        <v>3</v>
      </c>
      <c r="AU30" s="131" t="s">
        <v>1151</v>
      </c>
      <c r="AV30" s="14" t="str">
        <f t="shared" si="9"/>
        <v>KP_KM_1102007</v>
      </c>
      <c r="AW30" s="14">
        <f t="shared" si="10"/>
        <v>1102007</v>
      </c>
      <c r="AX30" s="14" t="str">
        <f t="shared" si="11"/>
        <v>天使缇娜传记8-1</v>
      </c>
      <c r="AY30" s="14" t="str">
        <f t="shared" si="12"/>
        <v/>
      </c>
      <c r="AZ30" s="14" t="str">
        <f t="shared" si="13"/>
        <v>天使缇娜碎片</v>
      </c>
      <c r="BA30" s="14">
        <f t="shared" si="14"/>
        <v>2</v>
      </c>
      <c r="BB30" s="14" t="str">
        <f t="shared" si="15"/>
        <v/>
      </c>
      <c r="BC30" s="14" t="str">
        <f t="shared" si="16"/>
        <v/>
      </c>
      <c r="BD30" s="128"/>
      <c r="BG30" s="129">
        <v>26</v>
      </c>
      <c r="BH30" s="14">
        <f t="shared" si="17"/>
        <v>4</v>
      </c>
      <c r="BI30" s="14">
        <f t="shared" si="18"/>
        <v>3</v>
      </c>
      <c r="BJ30" s="14">
        <f t="shared" si="19"/>
        <v>3026</v>
      </c>
      <c r="BK30" s="14" t="str">
        <f t="shared" si="20"/>
        <v>天使缇娜传记3-1</v>
      </c>
      <c r="BM30" s="14" t="str">
        <f t="shared" si="21"/>
        <v>天使缇娜传记3-1 天使缇娜碎片</v>
      </c>
      <c r="BN30" s="14" t="str">
        <f t="shared" si="22"/>
        <v>天使缇娜碎片</v>
      </c>
      <c r="BO30" s="14">
        <f t="shared" si="23"/>
        <v>1</v>
      </c>
      <c r="BP30" s="14">
        <f t="shared" si="24"/>
        <v>2</v>
      </c>
      <c r="BQ30" s="14">
        <v>10000</v>
      </c>
    </row>
    <row r="31" spans="1:69" ht="16.5" x14ac:dyDescent="0.2">
      <c r="AI31" s="128">
        <v>27</v>
      </c>
      <c r="AJ31" s="14">
        <f t="shared" si="0"/>
        <v>5</v>
      </c>
      <c r="AK31" s="14">
        <f t="shared" si="1"/>
        <v>200801</v>
      </c>
      <c r="AL31" s="14">
        <f t="shared" si="2"/>
        <v>2008</v>
      </c>
      <c r="AM31" s="128" t="s">
        <v>1147</v>
      </c>
      <c r="AN31" s="14">
        <f t="shared" si="3"/>
        <v>1</v>
      </c>
      <c r="AO31" s="14">
        <f t="shared" si="27"/>
        <v>200802</v>
      </c>
      <c r="AP31" s="14" t="str">
        <f t="shared" si="5"/>
        <v>夏侯渊传记-1</v>
      </c>
      <c r="AQ31" s="14" t="str">
        <f t="shared" si="6"/>
        <v>夏侯渊传记-1</v>
      </c>
      <c r="AR31" s="14">
        <f t="shared" si="7"/>
        <v>30</v>
      </c>
      <c r="AS31" s="14" t="str">
        <f t="shared" si="8"/>
        <v/>
      </c>
      <c r="AT31" s="130">
        <v>3</v>
      </c>
      <c r="AU31" s="131" t="s">
        <v>1151</v>
      </c>
      <c r="AV31" s="14" t="str">
        <f t="shared" si="9"/>
        <v>KP_KM_1102008</v>
      </c>
      <c r="AW31" s="14">
        <f t="shared" si="10"/>
        <v>1102008</v>
      </c>
      <c r="AX31" s="14" t="str">
        <f t="shared" si="11"/>
        <v>夏侯渊传记1-1</v>
      </c>
      <c r="AY31" s="14" t="str">
        <f t="shared" si="12"/>
        <v/>
      </c>
      <c r="AZ31" s="14" t="str">
        <f t="shared" si="13"/>
        <v>夏侯渊碎片</v>
      </c>
      <c r="BA31" s="14">
        <f t="shared" si="14"/>
        <v>1</v>
      </c>
      <c r="BB31" s="14" t="str">
        <f t="shared" si="15"/>
        <v/>
      </c>
      <c r="BC31" s="14" t="str">
        <f t="shared" si="16"/>
        <v/>
      </c>
      <c r="BD31" s="128"/>
      <c r="BG31" s="129">
        <v>27</v>
      </c>
      <c r="BH31" s="14">
        <f t="shared" si="17"/>
        <v>4</v>
      </c>
      <c r="BI31" s="14">
        <f t="shared" si="18"/>
        <v>4</v>
      </c>
      <c r="BJ31" s="14">
        <f t="shared" si="19"/>
        <v>3027</v>
      </c>
      <c r="BK31" s="14" t="str">
        <f t="shared" si="20"/>
        <v>天使缇娜传记4-1</v>
      </c>
      <c r="BM31" s="14" t="str">
        <f t="shared" si="21"/>
        <v>天使缇娜传记4-1 天使缇娜专属武器碎片</v>
      </c>
      <c r="BN31" s="14" t="str">
        <f t="shared" si="22"/>
        <v>天使缇娜专属武器碎片</v>
      </c>
      <c r="BO31" s="14">
        <f t="shared" si="23"/>
        <v>1</v>
      </c>
      <c r="BP31" s="14">
        <f t="shared" si="24"/>
        <v>1</v>
      </c>
      <c r="BQ31" s="14">
        <v>10000</v>
      </c>
    </row>
    <row r="32" spans="1:69" ht="16.5" x14ac:dyDescent="0.2">
      <c r="AI32" s="128">
        <v>28</v>
      </c>
      <c r="AJ32" s="14">
        <f t="shared" si="0"/>
        <v>5</v>
      </c>
      <c r="AK32" s="14">
        <f t="shared" si="1"/>
        <v>200802</v>
      </c>
      <c r="AL32" s="14">
        <f t="shared" si="2"/>
        <v>2008</v>
      </c>
      <c r="AM32" s="128" t="s">
        <v>1147</v>
      </c>
      <c r="AN32" s="14">
        <f t="shared" si="3"/>
        <v>2</v>
      </c>
      <c r="AO32" s="14">
        <f t="shared" si="27"/>
        <v>200803</v>
      </c>
      <c r="AP32" s="14" t="str">
        <f t="shared" si="5"/>
        <v>夏侯渊传记-2</v>
      </c>
      <c r="AQ32" s="14" t="str">
        <f t="shared" si="6"/>
        <v>夏侯渊传记-2</v>
      </c>
      <c r="AR32" s="14">
        <f t="shared" si="7"/>
        <v>40</v>
      </c>
      <c r="AS32" s="14" t="str">
        <f t="shared" si="8"/>
        <v/>
      </c>
      <c r="AT32" s="130">
        <v>3</v>
      </c>
      <c r="AU32" s="131" t="s">
        <v>1151</v>
      </c>
      <c r="AV32" s="14" t="str">
        <f t="shared" si="9"/>
        <v>KP_KM_1102008</v>
      </c>
      <c r="AW32" s="14">
        <f t="shared" si="10"/>
        <v>1102008</v>
      </c>
      <c r="AX32" s="14" t="str">
        <f t="shared" si="11"/>
        <v>夏侯渊传记2-1</v>
      </c>
      <c r="AY32" s="14" t="str">
        <f t="shared" si="12"/>
        <v/>
      </c>
      <c r="AZ32" s="14" t="str">
        <f t="shared" si="13"/>
        <v>夏侯渊碎片</v>
      </c>
      <c r="BA32" s="14">
        <f t="shared" si="14"/>
        <v>1</v>
      </c>
      <c r="BB32" s="14" t="str">
        <f t="shared" si="15"/>
        <v/>
      </c>
      <c r="BC32" s="14" t="str">
        <f t="shared" si="16"/>
        <v/>
      </c>
      <c r="BD32" s="128"/>
      <c r="BG32" s="129">
        <v>28</v>
      </c>
      <c r="BH32" s="14">
        <f t="shared" si="17"/>
        <v>4</v>
      </c>
      <c r="BI32" s="14">
        <f t="shared" si="18"/>
        <v>5</v>
      </c>
      <c r="BJ32" s="14">
        <f t="shared" si="19"/>
        <v>3028</v>
      </c>
      <c r="BK32" s="14" t="str">
        <f t="shared" si="20"/>
        <v>天使缇娜传记5-1</v>
      </c>
      <c r="BM32" s="14" t="str">
        <f t="shared" si="21"/>
        <v>天使缇娜传记5-1 天使缇娜碎片</v>
      </c>
      <c r="BN32" s="14" t="str">
        <f t="shared" si="22"/>
        <v>天使缇娜碎片</v>
      </c>
      <c r="BO32" s="14">
        <f t="shared" si="23"/>
        <v>1</v>
      </c>
      <c r="BP32" s="14">
        <f t="shared" si="24"/>
        <v>2</v>
      </c>
      <c r="BQ32" s="14">
        <v>10000</v>
      </c>
    </row>
    <row r="33" spans="35:69" ht="16.5" x14ac:dyDescent="0.2">
      <c r="AI33" s="128">
        <v>29</v>
      </c>
      <c r="AJ33" s="14">
        <f t="shared" si="0"/>
        <v>5</v>
      </c>
      <c r="AK33" s="14">
        <f t="shared" si="1"/>
        <v>200803</v>
      </c>
      <c r="AL33" s="14">
        <f t="shared" si="2"/>
        <v>2008</v>
      </c>
      <c r="AM33" s="128" t="s">
        <v>1147</v>
      </c>
      <c r="AN33" s="14">
        <f t="shared" si="3"/>
        <v>3</v>
      </c>
      <c r="AO33" s="14">
        <f t="shared" si="27"/>
        <v>200804</v>
      </c>
      <c r="AP33" s="14" t="str">
        <f t="shared" si="5"/>
        <v>夏侯渊传记-3</v>
      </c>
      <c r="AQ33" s="14" t="str">
        <f t="shared" si="6"/>
        <v>夏侯渊传记-3</v>
      </c>
      <c r="AR33" s="14">
        <f t="shared" si="7"/>
        <v>55</v>
      </c>
      <c r="AS33" s="14" t="str">
        <f t="shared" si="8"/>
        <v/>
      </c>
      <c r="AT33" s="130">
        <v>3</v>
      </c>
      <c r="AU33" s="131" t="s">
        <v>1151</v>
      </c>
      <c r="AV33" s="14" t="str">
        <f t="shared" si="9"/>
        <v>KP_KM_1102008</v>
      </c>
      <c r="AW33" s="14">
        <f t="shared" si="10"/>
        <v>1102008</v>
      </c>
      <c r="AX33" s="14" t="str">
        <f t="shared" si="11"/>
        <v>夏侯渊传记3-1</v>
      </c>
      <c r="AY33" s="14" t="str">
        <f t="shared" si="12"/>
        <v/>
      </c>
      <c r="AZ33" s="14" t="str">
        <f t="shared" si="13"/>
        <v>夏侯渊碎片</v>
      </c>
      <c r="BA33" s="14" t="str">
        <f t="shared" si="14"/>
        <v>1~2</v>
      </c>
      <c r="BB33" s="14" t="str">
        <f t="shared" si="15"/>
        <v/>
      </c>
      <c r="BC33" s="14" t="str">
        <f t="shared" si="16"/>
        <v/>
      </c>
      <c r="BD33" s="128"/>
      <c r="BG33" s="129">
        <v>29</v>
      </c>
      <c r="BH33" s="14">
        <f t="shared" si="17"/>
        <v>4</v>
      </c>
      <c r="BI33" s="14">
        <f t="shared" si="18"/>
        <v>6</v>
      </c>
      <c r="BJ33" s="14">
        <f t="shared" si="19"/>
        <v>3029</v>
      </c>
      <c r="BK33" s="14" t="str">
        <f t="shared" si="20"/>
        <v>天使缇娜传记5-2</v>
      </c>
      <c r="BM33" s="14" t="str">
        <f t="shared" si="21"/>
        <v>天使缇娜传记5-2 天使缇娜专属武器碎片</v>
      </c>
      <c r="BN33" s="14" t="str">
        <f t="shared" si="22"/>
        <v>天使缇娜专属武器碎片</v>
      </c>
      <c r="BO33" s="14">
        <f t="shared" si="23"/>
        <v>1</v>
      </c>
      <c r="BP33" s="14">
        <f t="shared" si="24"/>
        <v>1</v>
      </c>
      <c r="BQ33" s="14">
        <v>10000</v>
      </c>
    </row>
    <row r="34" spans="35:69" ht="16.5" x14ac:dyDescent="0.2">
      <c r="AI34" s="128">
        <v>30</v>
      </c>
      <c r="AJ34" s="14">
        <f t="shared" si="0"/>
        <v>5</v>
      </c>
      <c r="AK34" s="14">
        <f t="shared" si="1"/>
        <v>200804</v>
      </c>
      <c r="AL34" s="14">
        <f t="shared" si="2"/>
        <v>2008</v>
      </c>
      <c r="AM34" s="128" t="s">
        <v>1147</v>
      </c>
      <c r="AN34" s="14">
        <f t="shared" si="3"/>
        <v>4</v>
      </c>
      <c r="AO34" s="14">
        <f t="shared" si="27"/>
        <v>200805</v>
      </c>
      <c r="AP34" s="14" t="str">
        <f t="shared" si="5"/>
        <v>夏侯渊传记-4</v>
      </c>
      <c r="AQ34" s="14" t="str">
        <f t="shared" si="6"/>
        <v>夏侯渊传记-4</v>
      </c>
      <c r="AR34" s="14">
        <f t="shared" si="7"/>
        <v>70</v>
      </c>
      <c r="AS34" s="14" t="str">
        <f t="shared" si="8"/>
        <v/>
      </c>
      <c r="AT34" s="130">
        <v>3</v>
      </c>
      <c r="AU34" s="131" t="s">
        <v>1151</v>
      </c>
      <c r="AV34" s="14" t="str">
        <f t="shared" si="9"/>
        <v>KP_KM_1102008</v>
      </c>
      <c r="AW34" s="14">
        <f t="shared" si="10"/>
        <v>1102008</v>
      </c>
      <c r="AX34" s="14" t="str">
        <f t="shared" si="11"/>
        <v>夏侯渊传记4-1</v>
      </c>
      <c r="AY34" s="14" t="str">
        <f t="shared" si="12"/>
        <v/>
      </c>
      <c r="AZ34" s="14" t="str">
        <f t="shared" si="13"/>
        <v>夏侯渊专属武器碎片</v>
      </c>
      <c r="BA34" s="14">
        <f t="shared" si="14"/>
        <v>1</v>
      </c>
      <c r="BB34" s="14" t="str">
        <f t="shared" si="15"/>
        <v/>
      </c>
      <c r="BC34" s="14" t="str">
        <f t="shared" si="16"/>
        <v/>
      </c>
      <c r="BD34" s="128"/>
      <c r="BG34" s="129">
        <v>30</v>
      </c>
      <c r="BH34" s="14">
        <f t="shared" si="17"/>
        <v>4</v>
      </c>
      <c r="BI34" s="14">
        <f t="shared" si="18"/>
        <v>7</v>
      </c>
      <c r="BJ34" s="14">
        <f t="shared" si="19"/>
        <v>3030</v>
      </c>
      <c r="BK34" s="14" t="str">
        <f t="shared" si="20"/>
        <v>天使缇娜传记6-1</v>
      </c>
      <c r="BM34" s="14" t="str">
        <f t="shared" si="21"/>
        <v>天使缇娜传记6-1 天使缇娜碎片</v>
      </c>
      <c r="BN34" s="14" t="str">
        <f t="shared" si="22"/>
        <v>天使缇娜碎片</v>
      </c>
      <c r="BO34" s="14">
        <f t="shared" si="23"/>
        <v>1</v>
      </c>
      <c r="BP34" s="14">
        <f t="shared" si="24"/>
        <v>2</v>
      </c>
      <c r="BQ34" s="14">
        <v>10000</v>
      </c>
    </row>
    <row r="35" spans="35:69" ht="16.5" x14ac:dyDescent="0.2">
      <c r="AI35" s="128">
        <v>31</v>
      </c>
      <c r="AJ35" s="14">
        <f t="shared" si="0"/>
        <v>5</v>
      </c>
      <c r="AK35" s="14">
        <f t="shared" si="1"/>
        <v>200805</v>
      </c>
      <c r="AL35" s="14">
        <f t="shared" si="2"/>
        <v>2008</v>
      </c>
      <c r="AM35" s="128" t="s">
        <v>1147</v>
      </c>
      <c r="AN35" s="14">
        <f t="shared" si="3"/>
        <v>5</v>
      </c>
      <c r="AO35" s="14">
        <f t="shared" si="27"/>
        <v>200806</v>
      </c>
      <c r="AP35" s="14" t="str">
        <f t="shared" si="5"/>
        <v>夏侯渊传记-5</v>
      </c>
      <c r="AQ35" s="14" t="str">
        <f t="shared" si="6"/>
        <v>夏侯渊传记-5</v>
      </c>
      <c r="AR35" s="14">
        <f t="shared" si="7"/>
        <v>80</v>
      </c>
      <c r="AS35" s="14" t="str">
        <f t="shared" si="8"/>
        <v/>
      </c>
      <c r="AT35" s="130">
        <v>3</v>
      </c>
      <c r="AU35" s="131" t="s">
        <v>1151</v>
      </c>
      <c r="AV35" s="14" t="str">
        <f t="shared" si="9"/>
        <v>KP_KM_1102008</v>
      </c>
      <c r="AW35" s="14">
        <f t="shared" si="10"/>
        <v>1102008</v>
      </c>
      <c r="AX35" s="14" t="str">
        <f t="shared" si="11"/>
        <v>夏侯渊传记5-1</v>
      </c>
      <c r="AY35" s="14" t="str">
        <f t="shared" si="12"/>
        <v>夏侯渊传记5-1</v>
      </c>
      <c r="AZ35" s="14" t="str">
        <f t="shared" si="13"/>
        <v>夏侯渊碎片</v>
      </c>
      <c r="BA35" s="14" t="str">
        <f t="shared" si="14"/>
        <v>1~2</v>
      </c>
      <c r="BB35" s="14" t="str">
        <f t="shared" si="15"/>
        <v>夏侯渊专属武器碎片</v>
      </c>
      <c r="BC35" s="14">
        <f t="shared" si="16"/>
        <v>1</v>
      </c>
      <c r="BD35" s="128"/>
      <c r="BG35" s="129">
        <v>31</v>
      </c>
      <c r="BH35" s="14">
        <f t="shared" si="17"/>
        <v>4</v>
      </c>
      <c r="BI35" s="14">
        <f t="shared" si="18"/>
        <v>8</v>
      </c>
      <c r="BJ35" s="14">
        <f t="shared" si="19"/>
        <v>3031</v>
      </c>
      <c r="BK35" s="14" t="str">
        <f t="shared" si="20"/>
        <v>天使缇娜传记6-2</v>
      </c>
      <c r="BM35" s="14" t="str">
        <f t="shared" si="21"/>
        <v>天使缇娜传记6-2 天使缇娜专属武器碎片</v>
      </c>
      <c r="BN35" s="14" t="str">
        <f t="shared" si="22"/>
        <v>天使缇娜专属武器碎片</v>
      </c>
      <c r="BO35" s="14">
        <f t="shared" si="23"/>
        <v>1</v>
      </c>
      <c r="BP35" s="14">
        <f t="shared" si="24"/>
        <v>1</v>
      </c>
      <c r="BQ35" s="14">
        <v>10000</v>
      </c>
    </row>
    <row r="36" spans="35:69" ht="16.5" x14ac:dyDescent="0.2">
      <c r="AI36" s="128">
        <v>32</v>
      </c>
      <c r="AJ36" s="14">
        <f t="shared" si="0"/>
        <v>5</v>
      </c>
      <c r="AK36" s="14">
        <f t="shared" si="1"/>
        <v>200806</v>
      </c>
      <c r="AL36" s="14">
        <f t="shared" si="2"/>
        <v>2008</v>
      </c>
      <c r="AM36" s="128" t="s">
        <v>1147</v>
      </c>
      <c r="AN36" s="14">
        <f t="shared" si="3"/>
        <v>6</v>
      </c>
      <c r="AO36" s="14">
        <f t="shared" si="27"/>
        <v>200807</v>
      </c>
      <c r="AP36" s="14" t="str">
        <f t="shared" si="5"/>
        <v>夏侯渊传记-6</v>
      </c>
      <c r="AQ36" s="14" t="str">
        <f t="shared" si="6"/>
        <v>夏侯渊传记-6</v>
      </c>
      <c r="AR36" s="14">
        <f t="shared" si="7"/>
        <v>90</v>
      </c>
      <c r="AS36" s="14">
        <f t="shared" si="8"/>
        <v>2</v>
      </c>
      <c r="AT36" s="130">
        <v>3</v>
      </c>
      <c r="AU36" s="131" t="s">
        <v>1151</v>
      </c>
      <c r="AV36" s="14" t="str">
        <f t="shared" si="9"/>
        <v>KP_KM_1102008</v>
      </c>
      <c r="AW36" s="14">
        <f t="shared" si="10"/>
        <v>1102008</v>
      </c>
      <c r="AX36" s="14" t="str">
        <f t="shared" si="11"/>
        <v>夏侯渊传记6-1</v>
      </c>
      <c r="AY36" s="14" t="str">
        <f t="shared" si="12"/>
        <v>夏侯渊传记6-1</v>
      </c>
      <c r="AZ36" s="14" t="str">
        <f t="shared" si="13"/>
        <v>夏侯渊碎片</v>
      </c>
      <c r="BA36" s="14" t="str">
        <f t="shared" si="14"/>
        <v>1~2</v>
      </c>
      <c r="BB36" s="14" t="str">
        <f t="shared" si="15"/>
        <v>夏侯渊专属武器碎片</v>
      </c>
      <c r="BC36" s="14">
        <f t="shared" si="16"/>
        <v>1</v>
      </c>
      <c r="BD36" s="128"/>
      <c r="BG36" s="129">
        <v>32</v>
      </c>
      <c r="BH36" s="14">
        <f t="shared" si="17"/>
        <v>4</v>
      </c>
      <c r="BI36" s="14">
        <f t="shared" si="18"/>
        <v>9</v>
      </c>
      <c r="BJ36" s="14">
        <f t="shared" si="19"/>
        <v>3032</v>
      </c>
      <c r="BK36" s="14" t="str">
        <f t="shared" si="20"/>
        <v>天使缇娜传记7-1</v>
      </c>
      <c r="BM36" s="14" t="str">
        <f t="shared" si="21"/>
        <v>天使缇娜传记7-1 天使缇娜碎片</v>
      </c>
      <c r="BN36" s="14" t="str">
        <f t="shared" si="22"/>
        <v>天使缇娜碎片</v>
      </c>
      <c r="BO36" s="14">
        <f t="shared" si="23"/>
        <v>1</v>
      </c>
      <c r="BP36" s="14">
        <f t="shared" si="24"/>
        <v>2</v>
      </c>
      <c r="BQ36" s="14">
        <v>10000</v>
      </c>
    </row>
    <row r="37" spans="35:69" ht="16.5" x14ac:dyDescent="0.2">
      <c r="AI37" s="128">
        <v>33</v>
      </c>
      <c r="AJ37" s="14">
        <f t="shared" si="0"/>
        <v>5</v>
      </c>
      <c r="AK37" s="14">
        <f t="shared" si="1"/>
        <v>200807</v>
      </c>
      <c r="AL37" s="14">
        <f t="shared" si="2"/>
        <v>2008</v>
      </c>
      <c r="AM37" s="128" t="s">
        <v>1147</v>
      </c>
      <c r="AN37" s="14">
        <f t="shared" si="3"/>
        <v>7</v>
      </c>
      <c r="AO37" s="14">
        <f t="shared" si="27"/>
        <v>200808</v>
      </c>
      <c r="AP37" s="14" t="str">
        <f t="shared" si="5"/>
        <v>夏侯渊传记-7</v>
      </c>
      <c r="AQ37" s="14" t="str">
        <f t="shared" si="6"/>
        <v>夏侯渊传记-7</v>
      </c>
      <c r="AR37" s="14">
        <f t="shared" si="7"/>
        <v>100</v>
      </c>
      <c r="AS37" s="14">
        <f t="shared" si="8"/>
        <v>2</v>
      </c>
      <c r="AT37" s="130">
        <v>3</v>
      </c>
      <c r="AU37" s="131" t="s">
        <v>1151</v>
      </c>
      <c r="AV37" s="14" t="str">
        <f t="shared" si="9"/>
        <v>KP_KM_1102008</v>
      </c>
      <c r="AW37" s="14">
        <f t="shared" si="10"/>
        <v>1102008</v>
      </c>
      <c r="AX37" s="14" t="str">
        <f t="shared" si="11"/>
        <v>夏侯渊传记7-1</v>
      </c>
      <c r="AY37" s="14" t="str">
        <f t="shared" si="12"/>
        <v>夏侯渊传记7-1</v>
      </c>
      <c r="AZ37" s="14" t="str">
        <f t="shared" si="13"/>
        <v>夏侯渊碎片</v>
      </c>
      <c r="BA37" s="14" t="str">
        <f t="shared" si="14"/>
        <v>1~2</v>
      </c>
      <c r="BB37" s="14" t="str">
        <f t="shared" si="15"/>
        <v>夏侯渊专属武器碎片</v>
      </c>
      <c r="BC37" s="14">
        <f t="shared" si="16"/>
        <v>1</v>
      </c>
      <c r="BD37" s="128"/>
      <c r="BG37" s="129">
        <v>33</v>
      </c>
      <c r="BH37" s="14">
        <f t="shared" si="17"/>
        <v>4</v>
      </c>
      <c r="BI37" s="14">
        <f t="shared" si="18"/>
        <v>10</v>
      </c>
      <c r="BJ37" s="14">
        <f t="shared" si="19"/>
        <v>3033</v>
      </c>
      <c r="BK37" s="14" t="str">
        <f t="shared" si="20"/>
        <v>天使缇娜传记7-2</v>
      </c>
      <c r="BM37" s="14" t="str">
        <f t="shared" si="21"/>
        <v>天使缇娜传记7-2 天使缇娜专属武器碎片</v>
      </c>
      <c r="BN37" s="14" t="str">
        <f t="shared" si="22"/>
        <v>天使缇娜专属武器碎片</v>
      </c>
      <c r="BO37" s="14">
        <f t="shared" si="23"/>
        <v>1</v>
      </c>
      <c r="BP37" s="14">
        <f t="shared" si="24"/>
        <v>1</v>
      </c>
      <c r="BQ37" s="14">
        <v>10000</v>
      </c>
    </row>
    <row r="38" spans="35:69" ht="16.5" x14ac:dyDescent="0.2">
      <c r="AI38" s="128">
        <v>34</v>
      </c>
      <c r="AJ38" s="14">
        <f t="shared" si="0"/>
        <v>5</v>
      </c>
      <c r="AK38" s="14">
        <f t="shared" si="1"/>
        <v>200808</v>
      </c>
      <c r="AL38" s="14">
        <f t="shared" si="2"/>
        <v>2008</v>
      </c>
      <c r="AM38" s="128" t="s">
        <v>1147</v>
      </c>
      <c r="AN38" s="14">
        <f t="shared" si="3"/>
        <v>8</v>
      </c>
      <c r="AO38" s="14">
        <f t="shared" si="27"/>
        <v>-1</v>
      </c>
      <c r="AP38" s="14" t="str">
        <f t="shared" si="5"/>
        <v>夏侯渊传记-8</v>
      </c>
      <c r="AQ38" s="14" t="str">
        <f t="shared" si="6"/>
        <v>夏侯渊传记-8</v>
      </c>
      <c r="AR38" s="14">
        <f t="shared" si="7"/>
        <v>120</v>
      </c>
      <c r="AS38" s="14">
        <f t="shared" si="8"/>
        <v>2</v>
      </c>
      <c r="AT38" s="130">
        <v>3</v>
      </c>
      <c r="AU38" s="131" t="s">
        <v>1151</v>
      </c>
      <c r="AV38" s="14" t="str">
        <f t="shared" si="9"/>
        <v>KP_KM_1102008</v>
      </c>
      <c r="AW38" s="14">
        <f t="shared" si="10"/>
        <v>1102008</v>
      </c>
      <c r="AX38" s="14" t="str">
        <f t="shared" si="11"/>
        <v>夏侯渊传记8-1</v>
      </c>
      <c r="AY38" s="14" t="str">
        <f t="shared" si="12"/>
        <v/>
      </c>
      <c r="AZ38" s="14" t="str">
        <f t="shared" si="13"/>
        <v>夏侯渊碎片</v>
      </c>
      <c r="BA38" s="14">
        <f t="shared" si="14"/>
        <v>2</v>
      </c>
      <c r="BB38" s="14" t="str">
        <f t="shared" si="15"/>
        <v/>
      </c>
      <c r="BC38" s="14" t="str">
        <f t="shared" si="16"/>
        <v/>
      </c>
      <c r="BD38" s="128"/>
      <c r="BG38" s="129">
        <v>34</v>
      </c>
      <c r="BH38" s="14">
        <f t="shared" si="17"/>
        <v>4</v>
      </c>
      <c r="BI38" s="14">
        <f t="shared" si="18"/>
        <v>11</v>
      </c>
      <c r="BJ38" s="14">
        <f t="shared" si="19"/>
        <v>3034</v>
      </c>
      <c r="BK38" s="14" t="str">
        <f t="shared" si="20"/>
        <v>天使缇娜传记8-1</v>
      </c>
      <c r="BM38" s="14" t="str">
        <f t="shared" si="21"/>
        <v>天使缇娜传记8-1 天使缇娜碎片</v>
      </c>
      <c r="BN38" s="14" t="str">
        <f t="shared" si="22"/>
        <v>天使缇娜碎片</v>
      </c>
      <c r="BO38" s="14">
        <f t="shared" si="23"/>
        <v>2</v>
      </c>
      <c r="BP38" s="14">
        <f t="shared" si="24"/>
        <v>2</v>
      </c>
      <c r="BQ38" s="14">
        <v>10000</v>
      </c>
    </row>
    <row r="39" spans="35:69" ht="16.5" x14ac:dyDescent="0.2">
      <c r="AI39" s="128">
        <v>35</v>
      </c>
      <c r="AJ39" s="14">
        <f t="shared" si="0"/>
        <v>6</v>
      </c>
      <c r="AK39" s="14">
        <f t="shared" si="1"/>
        <v>200901</v>
      </c>
      <c r="AL39" s="14">
        <f t="shared" si="2"/>
        <v>2009</v>
      </c>
      <c r="AM39" s="128" t="s">
        <v>1147</v>
      </c>
      <c r="AN39" s="14">
        <f t="shared" si="3"/>
        <v>1</v>
      </c>
      <c r="AO39" s="14">
        <f t="shared" si="27"/>
        <v>200902</v>
      </c>
      <c r="AP39" s="14" t="str">
        <f t="shared" si="5"/>
        <v>徐晃传记-1</v>
      </c>
      <c r="AQ39" s="14" t="str">
        <f t="shared" si="6"/>
        <v>徐晃传记-1</v>
      </c>
      <c r="AR39" s="14">
        <f t="shared" si="7"/>
        <v>30</v>
      </c>
      <c r="AS39" s="14" t="str">
        <f t="shared" si="8"/>
        <v/>
      </c>
      <c r="AT39" s="130">
        <v>3</v>
      </c>
      <c r="AU39" s="131" t="s">
        <v>1151</v>
      </c>
      <c r="AV39" s="14" t="str">
        <f t="shared" si="9"/>
        <v>KP_KM_1102009</v>
      </c>
      <c r="AW39" s="14">
        <f t="shared" si="10"/>
        <v>1102009</v>
      </c>
      <c r="AX39" s="14" t="str">
        <f t="shared" si="11"/>
        <v>徐晃传记1-1</v>
      </c>
      <c r="AY39" s="14" t="str">
        <f t="shared" si="12"/>
        <v/>
      </c>
      <c r="AZ39" s="14" t="str">
        <f t="shared" si="13"/>
        <v>徐晃碎片</v>
      </c>
      <c r="BA39" s="14">
        <f t="shared" si="14"/>
        <v>1</v>
      </c>
      <c r="BB39" s="14" t="str">
        <f t="shared" si="15"/>
        <v/>
      </c>
      <c r="BC39" s="14" t="str">
        <f t="shared" si="16"/>
        <v/>
      </c>
      <c r="BD39" s="128"/>
      <c r="BG39" s="129">
        <v>35</v>
      </c>
      <c r="BH39" s="14">
        <f t="shared" si="17"/>
        <v>5</v>
      </c>
      <c r="BI39" s="14">
        <f t="shared" si="18"/>
        <v>1</v>
      </c>
      <c r="BJ39" s="14">
        <f t="shared" si="19"/>
        <v>3035</v>
      </c>
      <c r="BK39" s="14" t="str">
        <f t="shared" si="20"/>
        <v>夏侯渊传记1-1</v>
      </c>
      <c r="BM39" s="14" t="str">
        <f t="shared" si="21"/>
        <v>夏侯渊传记1-1 夏侯渊碎片</v>
      </c>
      <c r="BN39" s="14" t="str">
        <f t="shared" si="22"/>
        <v>夏侯渊碎片</v>
      </c>
      <c r="BO39" s="14">
        <f t="shared" si="23"/>
        <v>1</v>
      </c>
      <c r="BP39" s="14">
        <f t="shared" si="24"/>
        <v>1</v>
      </c>
      <c r="BQ39" s="14">
        <v>10000</v>
      </c>
    </row>
    <row r="40" spans="35:69" ht="16.5" x14ac:dyDescent="0.2">
      <c r="AI40" s="128">
        <v>36</v>
      </c>
      <c r="AJ40" s="14">
        <f t="shared" si="0"/>
        <v>6</v>
      </c>
      <c r="AK40" s="14">
        <f t="shared" si="1"/>
        <v>200902</v>
      </c>
      <c r="AL40" s="14">
        <f t="shared" si="2"/>
        <v>2009</v>
      </c>
      <c r="AM40" s="128" t="s">
        <v>1147</v>
      </c>
      <c r="AN40" s="14">
        <f t="shared" si="3"/>
        <v>2</v>
      </c>
      <c r="AO40" s="14">
        <f t="shared" si="27"/>
        <v>200903</v>
      </c>
      <c r="AP40" s="14" t="str">
        <f t="shared" si="5"/>
        <v>徐晃传记-2</v>
      </c>
      <c r="AQ40" s="14" t="str">
        <f t="shared" si="6"/>
        <v>徐晃传记-2</v>
      </c>
      <c r="AR40" s="14">
        <f t="shared" si="7"/>
        <v>40</v>
      </c>
      <c r="AS40" s="14" t="str">
        <f t="shared" si="8"/>
        <v/>
      </c>
      <c r="AT40" s="130">
        <v>3</v>
      </c>
      <c r="AU40" s="131" t="s">
        <v>1151</v>
      </c>
      <c r="AV40" s="14" t="str">
        <f t="shared" si="9"/>
        <v>KP_KM_1102009</v>
      </c>
      <c r="AW40" s="14">
        <f t="shared" si="10"/>
        <v>1102009</v>
      </c>
      <c r="AX40" s="14" t="str">
        <f t="shared" si="11"/>
        <v>徐晃传记2-1</v>
      </c>
      <c r="AY40" s="14" t="str">
        <f t="shared" si="12"/>
        <v/>
      </c>
      <c r="AZ40" s="14" t="str">
        <f t="shared" si="13"/>
        <v>徐晃碎片</v>
      </c>
      <c r="BA40" s="14">
        <f t="shared" si="14"/>
        <v>1</v>
      </c>
      <c r="BB40" s="14" t="str">
        <f t="shared" si="15"/>
        <v/>
      </c>
      <c r="BC40" s="14" t="str">
        <f t="shared" si="16"/>
        <v/>
      </c>
      <c r="BD40" s="128"/>
      <c r="BG40" s="129">
        <v>36</v>
      </c>
      <c r="BH40" s="14">
        <f t="shared" si="17"/>
        <v>5</v>
      </c>
      <c r="BI40" s="14">
        <f t="shared" si="18"/>
        <v>2</v>
      </c>
      <c r="BJ40" s="14">
        <f t="shared" si="19"/>
        <v>3036</v>
      </c>
      <c r="BK40" s="14" t="str">
        <f t="shared" si="20"/>
        <v>夏侯渊传记2-1</v>
      </c>
      <c r="BM40" s="14" t="str">
        <f t="shared" si="21"/>
        <v>夏侯渊传记2-1 夏侯渊碎片</v>
      </c>
      <c r="BN40" s="14" t="str">
        <f t="shared" si="22"/>
        <v>夏侯渊碎片</v>
      </c>
      <c r="BO40" s="14">
        <f t="shared" si="23"/>
        <v>1</v>
      </c>
      <c r="BP40" s="14">
        <f t="shared" si="24"/>
        <v>1</v>
      </c>
      <c r="BQ40" s="14">
        <v>10000</v>
      </c>
    </row>
    <row r="41" spans="35:69" ht="16.5" x14ac:dyDescent="0.2">
      <c r="AI41" s="128">
        <v>37</v>
      </c>
      <c r="AJ41" s="14">
        <f t="shared" si="0"/>
        <v>6</v>
      </c>
      <c r="AK41" s="14">
        <f t="shared" si="1"/>
        <v>200903</v>
      </c>
      <c r="AL41" s="14">
        <f t="shared" si="2"/>
        <v>2009</v>
      </c>
      <c r="AM41" s="128" t="s">
        <v>1147</v>
      </c>
      <c r="AN41" s="14">
        <f t="shared" si="3"/>
        <v>3</v>
      </c>
      <c r="AO41" s="14">
        <f t="shared" si="27"/>
        <v>200904</v>
      </c>
      <c r="AP41" s="14" t="str">
        <f t="shared" si="5"/>
        <v>徐晃传记-3</v>
      </c>
      <c r="AQ41" s="14" t="str">
        <f t="shared" si="6"/>
        <v>徐晃传记-3</v>
      </c>
      <c r="AR41" s="14">
        <f t="shared" si="7"/>
        <v>55</v>
      </c>
      <c r="AS41" s="14" t="str">
        <f t="shared" si="8"/>
        <v/>
      </c>
      <c r="AT41" s="130">
        <v>3</v>
      </c>
      <c r="AU41" s="131" t="s">
        <v>1151</v>
      </c>
      <c r="AV41" s="14" t="str">
        <f t="shared" si="9"/>
        <v>KP_KM_1102009</v>
      </c>
      <c r="AW41" s="14">
        <f t="shared" si="10"/>
        <v>1102009</v>
      </c>
      <c r="AX41" s="14" t="str">
        <f t="shared" si="11"/>
        <v>徐晃传记3-1</v>
      </c>
      <c r="AY41" s="14" t="str">
        <f t="shared" si="12"/>
        <v/>
      </c>
      <c r="AZ41" s="14" t="str">
        <f t="shared" si="13"/>
        <v>徐晃碎片</v>
      </c>
      <c r="BA41" s="14" t="str">
        <f t="shared" si="14"/>
        <v>1~2</v>
      </c>
      <c r="BB41" s="14" t="str">
        <f t="shared" si="15"/>
        <v/>
      </c>
      <c r="BC41" s="14" t="str">
        <f t="shared" si="16"/>
        <v/>
      </c>
      <c r="BD41" s="128"/>
      <c r="BG41" s="129">
        <v>37</v>
      </c>
      <c r="BH41" s="14">
        <f t="shared" si="17"/>
        <v>5</v>
      </c>
      <c r="BI41" s="14">
        <f t="shared" si="18"/>
        <v>3</v>
      </c>
      <c r="BJ41" s="14">
        <f t="shared" si="19"/>
        <v>3037</v>
      </c>
      <c r="BK41" s="14" t="str">
        <f t="shared" si="20"/>
        <v>夏侯渊传记3-1</v>
      </c>
      <c r="BM41" s="14" t="str">
        <f t="shared" si="21"/>
        <v>夏侯渊传记3-1 夏侯渊碎片</v>
      </c>
      <c r="BN41" s="14" t="str">
        <f t="shared" si="22"/>
        <v>夏侯渊碎片</v>
      </c>
      <c r="BO41" s="14">
        <f t="shared" si="23"/>
        <v>1</v>
      </c>
      <c r="BP41" s="14">
        <f t="shared" si="24"/>
        <v>2</v>
      </c>
      <c r="BQ41" s="14">
        <v>10000</v>
      </c>
    </row>
    <row r="42" spans="35:69" ht="16.5" x14ac:dyDescent="0.2">
      <c r="AI42" s="128">
        <v>38</v>
      </c>
      <c r="AJ42" s="14">
        <f t="shared" si="0"/>
        <v>6</v>
      </c>
      <c r="AK42" s="14">
        <f t="shared" si="1"/>
        <v>200904</v>
      </c>
      <c r="AL42" s="14">
        <f t="shared" si="2"/>
        <v>2009</v>
      </c>
      <c r="AM42" s="128" t="s">
        <v>1147</v>
      </c>
      <c r="AN42" s="14">
        <f t="shared" si="3"/>
        <v>4</v>
      </c>
      <c r="AO42" s="14">
        <f t="shared" si="27"/>
        <v>200905</v>
      </c>
      <c r="AP42" s="14" t="str">
        <f t="shared" si="5"/>
        <v>徐晃传记-4</v>
      </c>
      <c r="AQ42" s="14" t="str">
        <f t="shared" si="6"/>
        <v>徐晃传记-4</v>
      </c>
      <c r="AR42" s="14">
        <f t="shared" si="7"/>
        <v>70</v>
      </c>
      <c r="AS42" s="14" t="str">
        <f t="shared" si="8"/>
        <v/>
      </c>
      <c r="AT42" s="130">
        <v>3</v>
      </c>
      <c r="AU42" s="131" t="s">
        <v>1151</v>
      </c>
      <c r="AV42" s="14" t="str">
        <f t="shared" si="9"/>
        <v>KP_KM_1102009</v>
      </c>
      <c r="AW42" s="14">
        <f t="shared" si="10"/>
        <v>1102009</v>
      </c>
      <c r="AX42" s="14" t="str">
        <f t="shared" si="11"/>
        <v>徐晃传记4-1</v>
      </c>
      <c r="AY42" s="14" t="str">
        <f t="shared" si="12"/>
        <v/>
      </c>
      <c r="AZ42" s="14" t="str">
        <f t="shared" si="13"/>
        <v>徐晃专属武器碎片</v>
      </c>
      <c r="BA42" s="14">
        <f t="shared" si="14"/>
        <v>1</v>
      </c>
      <c r="BB42" s="14" t="str">
        <f t="shared" si="15"/>
        <v/>
      </c>
      <c r="BC42" s="14" t="str">
        <f t="shared" si="16"/>
        <v/>
      </c>
      <c r="BD42" s="128"/>
      <c r="BG42" s="129">
        <v>38</v>
      </c>
      <c r="BH42" s="14">
        <f t="shared" si="17"/>
        <v>5</v>
      </c>
      <c r="BI42" s="14">
        <f t="shared" si="18"/>
        <v>4</v>
      </c>
      <c r="BJ42" s="14">
        <f t="shared" si="19"/>
        <v>3038</v>
      </c>
      <c r="BK42" s="14" t="str">
        <f t="shared" si="20"/>
        <v>夏侯渊传记4-1</v>
      </c>
      <c r="BM42" s="14" t="str">
        <f t="shared" si="21"/>
        <v>夏侯渊传记4-1 夏侯渊专属武器碎片</v>
      </c>
      <c r="BN42" s="14" t="str">
        <f t="shared" si="22"/>
        <v>夏侯渊专属武器碎片</v>
      </c>
      <c r="BO42" s="14">
        <f t="shared" si="23"/>
        <v>1</v>
      </c>
      <c r="BP42" s="14">
        <f t="shared" si="24"/>
        <v>1</v>
      </c>
      <c r="BQ42" s="14">
        <v>10000</v>
      </c>
    </row>
    <row r="43" spans="35:69" ht="16.5" x14ac:dyDescent="0.2">
      <c r="AI43" s="128">
        <v>39</v>
      </c>
      <c r="AJ43" s="14">
        <f t="shared" si="0"/>
        <v>6</v>
      </c>
      <c r="AK43" s="14">
        <f t="shared" si="1"/>
        <v>200905</v>
      </c>
      <c r="AL43" s="14">
        <f t="shared" si="2"/>
        <v>2009</v>
      </c>
      <c r="AM43" s="128" t="s">
        <v>1147</v>
      </c>
      <c r="AN43" s="14">
        <f t="shared" si="3"/>
        <v>5</v>
      </c>
      <c r="AO43" s="14">
        <f t="shared" si="27"/>
        <v>-1</v>
      </c>
      <c r="AP43" s="14" t="str">
        <f t="shared" si="5"/>
        <v>徐晃传记-5</v>
      </c>
      <c r="AQ43" s="14" t="str">
        <f t="shared" si="6"/>
        <v>徐晃传记-5</v>
      </c>
      <c r="AR43" s="14">
        <f t="shared" si="7"/>
        <v>80</v>
      </c>
      <c r="AS43" s="14" t="str">
        <f t="shared" si="8"/>
        <v/>
      </c>
      <c r="AT43" s="130">
        <v>3</v>
      </c>
      <c r="AU43" s="131" t="s">
        <v>1151</v>
      </c>
      <c r="AV43" s="14" t="str">
        <f t="shared" si="9"/>
        <v>KP_KM_1102009</v>
      </c>
      <c r="AW43" s="14">
        <f t="shared" si="10"/>
        <v>1102009</v>
      </c>
      <c r="AX43" s="14" t="str">
        <f t="shared" si="11"/>
        <v>徐晃传记5-1</v>
      </c>
      <c r="AY43" s="14" t="str">
        <f t="shared" si="12"/>
        <v>徐晃传记5-1</v>
      </c>
      <c r="AZ43" s="14" t="str">
        <f t="shared" si="13"/>
        <v>徐晃碎片</v>
      </c>
      <c r="BA43" s="14" t="str">
        <f t="shared" si="14"/>
        <v>1~2</v>
      </c>
      <c r="BB43" s="14" t="str">
        <f t="shared" si="15"/>
        <v>徐晃专属武器碎片</v>
      </c>
      <c r="BC43" s="14">
        <f t="shared" si="16"/>
        <v>1</v>
      </c>
      <c r="BD43" s="128"/>
      <c r="BG43" s="129">
        <v>39</v>
      </c>
      <c r="BH43" s="14">
        <f t="shared" si="17"/>
        <v>5</v>
      </c>
      <c r="BI43" s="14">
        <f t="shared" si="18"/>
        <v>5</v>
      </c>
      <c r="BJ43" s="14">
        <f t="shared" si="19"/>
        <v>3039</v>
      </c>
      <c r="BK43" s="14" t="str">
        <f t="shared" si="20"/>
        <v>夏侯渊传记5-1</v>
      </c>
      <c r="BM43" s="14" t="str">
        <f t="shared" si="21"/>
        <v>夏侯渊传记5-1 夏侯渊碎片</v>
      </c>
      <c r="BN43" s="14" t="str">
        <f t="shared" si="22"/>
        <v>夏侯渊碎片</v>
      </c>
      <c r="BO43" s="14">
        <f t="shared" si="23"/>
        <v>1</v>
      </c>
      <c r="BP43" s="14">
        <f t="shared" si="24"/>
        <v>2</v>
      </c>
      <c r="BQ43" s="14">
        <v>10000</v>
      </c>
    </row>
    <row r="44" spans="35:69" ht="16.5" x14ac:dyDescent="0.2">
      <c r="AI44" s="128">
        <v>40</v>
      </c>
      <c r="AJ44" s="14">
        <f t="shared" si="0"/>
        <v>7</v>
      </c>
      <c r="AK44" s="14">
        <f t="shared" si="1"/>
        <v>201001</v>
      </c>
      <c r="AL44" s="14">
        <f t="shared" si="2"/>
        <v>2010</v>
      </c>
      <c r="AM44" s="128" t="s">
        <v>1147</v>
      </c>
      <c r="AN44" s="14">
        <f t="shared" si="3"/>
        <v>1</v>
      </c>
      <c r="AO44" s="14">
        <f t="shared" si="27"/>
        <v>201002</v>
      </c>
      <c r="AP44" s="14" t="str">
        <f t="shared" si="5"/>
        <v>张郃传记-1</v>
      </c>
      <c r="AQ44" s="14" t="str">
        <f t="shared" si="6"/>
        <v>张郃传记-1</v>
      </c>
      <c r="AR44" s="14">
        <f t="shared" si="7"/>
        <v>30</v>
      </c>
      <c r="AS44" s="14" t="str">
        <f t="shared" si="8"/>
        <v/>
      </c>
      <c r="AT44" s="130">
        <v>3</v>
      </c>
      <c r="AU44" s="131" t="s">
        <v>1151</v>
      </c>
      <c r="AV44" s="14" t="str">
        <f t="shared" si="9"/>
        <v>KP_KM_1102010</v>
      </c>
      <c r="AW44" s="14">
        <f t="shared" si="10"/>
        <v>1102010</v>
      </c>
      <c r="AX44" s="14" t="str">
        <f t="shared" si="11"/>
        <v>张郃传记1-1</v>
      </c>
      <c r="AY44" s="14" t="str">
        <f t="shared" si="12"/>
        <v/>
      </c>
      <c r="AZ44" s="14" t="str">
        <f t="shared" si="13"/>
        <v>张郃碎片</v>
      </c>
      <c r="BA44" s="14">
        <f t="shared" si="14"/>
        <v>1</v>
      </c>
      <c r="BB44" s="14" t="str">
        <f t="shared" si="15"/>
        <v/>
      </c>
      <c r="BC44" s="14" t="str">
        <f t="shared" si="16"/>
        <v/>
      </c>
      <c r="BD44" s="128"/>
      <c r="BG44" s="129">
        <v>40</v>
      </c>
      <c r="BH44" s="14">
        <f t="shared" si="17"/>
        <v>5</v>
      </c>
      <c r="BI44" s="14">
        <f t="shared" si="18"/>
        <v>6</v>
      </c>
      <c r="BJ44" s="14">
        <f t="shared" si="19"/>
        <v>3040</v>
      </c>
      <c r="BK44" s="14" t="str">
        <f t="shared" si="20"/>
        <v>夏侯渊传记5-2</v>
      </c>
      <c r="BM44" s="14" t="str">
        <f t="shared" si="21"/>
        <v>夏侯渊传记5-2 夏侯渊专属武器碎片</v>
      </c>
      <c r="BN44" s="14" t="str">
        <f t="shared" si="22"/>
        <v>夏侯渊专属武器碎片</v>
      </c>
      <c r="BO44" s="14">
        <f t="shared" si="23"/>
        <v>1</v>
      </c>
      <c r="BP44" s="14">
        <f t="shared" si="24"/>
        <v>1</v>
      </c>
      <c r="BQ44" s="14">
        <v>10000</v>
      </c>
    </row>
    <row r="45" spans="35:69" ht="16.5" x14ac:dyDescent="0.2">
      <c r="AI45" s="128">
        <v>41</v>
      </c>
      <c r="AJ45" s="14">
        <f t="shared" si="0"/>
        <v>7</v>
      </c>
      <c r="AK45" s="14">
        <f t="shared" si="1"/>
        <v>201002</v>
      </c>
      <c r="AL45" s="14">
        <f t="shared" si="2"/>
        <v>2010</v>
      </c>
      <c r="AM45" s="128" t="s">
        <v>1147</v>
      </c>
      <c r="AN45" s="14">
        <f t="shared" si="3"/>
        <v>2</v>
      </c>
      <c r="AO45" s="14">
        <f t="shared" si="27"/>
        <v>201003</v>
      </c>
      <c r="AP45" s="14" t="str">
        <f t="shared" si="5"/>
        <v>张郃传记-2</v>
      </c>
      <c r="AQ45" s="14" t="str">
        <f t="shared" si="6"/>
        <v>张郃传记-2</v>
      </c>
      <c r="AR45" s="14">
        <f t="shared" si="7"/>
        <v>40</v>
      </c>
      <c r="AS45" s="14" t="str">
        <f t="shared" si="8"/>
        <v/>
      </c>
      <c r="AT45" s="130">
        <v>3</v>
      </c>
      <c r="AU45" s="131" t="s">
        <v>1151</v>
      </c>
      <c r="AV45" s="14" t="str">
        <f t="shared" si="9"/>
        <v>KP_KM_1102010</v>
      </c>
      <c r="AW45" s="14">
        <f t="shared" si="10"/>
        <v>1102010</v>
      </c>
      <c r="AX45" s="14" t="str">
        <f t="shared" si="11"/>
        <v>张郃传记2-1</v>
      </c>
      <c r="AY45" s="14" t="str">
        <f t="shared" si="12"/>
        <v/>
      </c>
      <c r="AZ45" s="14" t="str">
        <f t="shared" si="13"/>
        <v>张郃碎片</v>
      </c>
      <c r="BA45" s="14">
        <f t="shared" si="14"/>
        <v>1</v>
      </c>
      <c r="BB45" s="14" t="str">
        <f t="shared" si="15"/>
        <v/>
      </c>
      <c r="BC45" s="14" t="str">
        <f t="shared" si="16"/>
        <v/>
      </c>
      <c r="BD45" s="128"/>
      <c r="BG45" s="129">
        <v>41</v>
      </c>
      <c r="BH45" s="14">
        <f t="shared" si="17"/>
        <v>5</v>
      </c>
      <c r="BI45" s="14">
        <f t="shared" si="18"/>
        <v>7</v>
      </c>
      <c r="BJ45" s="14">
        <f t="shared" si="19"/>
        <v>3041</v>
      </c>
      <c r="BK45" s="14" t="str">
        <f t="shared" si="20"/>
        <v>夏侯渊传记6-1</v>
      </c>
      <c r="BM45" s="14" t="str">
        <f t="shared" si="21"/>
        <v>夏侯渊传记6-1 夏侯渊碎片</v>
      </c>
      <c r="BN45" s="14" t="str">
        <f t="shared" si="22"/>
        <v>夏侯渊碎片</v>
      </c>
      <c r="BO45" s="14">
        <f t="shared" si="23"/>
        <v>1</v>
      </c>
      <c r="BP45" s="14">
        <f t="shared" si="24"/>
        <v>2</v>
      </c>
      <c r="BQ45" s="14">
        <v>10000</v>
      </c>
    </row>
    <row r="46" spans="35:69" ht="16.5" x14ac:dyDescent="0.2">
      <c r="AI46" s="128">
        <v>42</v>
      </c>
      <c r="AJ46" s="14">
        <f t="shared" si="0"/>
        <v>7</v>
      </c>
      <c r="AK46" s="14">
        <f t="shared" si="1"/>
        <v>201003</v>
      </c>
      <c r="AL46" s="14">
        <f t="shared" si="2"/>
        <v>2010</v>
      </c>
      <c r="AM46" s="128" t="s">
        <v>1147</v>
      </c>
      <c r="AN46" s="14">
        <f t="shared" si="3"/>
        <v>3</v>
      </c>
      <c r="AO46" s="14">
        <f t="shared" si="27"/>
        <v>201004</v>
      </c>
      <c r="AP46" s="14" t="str">
        <f t="shared" si="5"/>
        <v>张郃传记-3</v>
      </c>
      <c r="AQ46" s="14" t="str">
        <f t="shared" si="6"/>
        <v>张郃传记-3</v>
      </c>
      <c r="AR46" s="14">
        <f t="shared" si="7"/>
        <v>55</v>
      </c>
      <c r="AS46" s="14" t="str">
        <f t="shared" si="8"/>
        <v/>
      </c>
      <c r="AT46" s="130">
        <v>3</v>
      </c>
      <c r="AU46" s="131" t="s">
        <v>1151</v>
      </c>
      <c r="AV46" s="14" t="str">
        <f t="shared" si="9"/>
        <v>KP_KM_1102010</v>
      </c>
      <c r="AW46" s="14">
        <f t="shared" si="10"/>
        <v>1102010</v>
      </c>
      <c r="AX46" s="14" t="str">
        <f t="shared" si="11"/>
        <v>张郃传记3-1</v>
      </c>
      <c r="AY46" s="14" t="str">
        <f t="shared" si="12"/>
        <v/>
      </c>
      <c r="AZ46" s="14" t="str">
        <f t="shared" si="13"/>
        <v>张郃碎片</v>
      </c>
      <c r="BA46" s="14" t="str">
        <f t="shared" si="14"/>
        <v>1~2</v>
      </c>
      <c r="BB46" s="14" t="str">
        <f t="shared" si="15"/>
        <v/>
      </c>
      <c r="BC46" s="14" t="str">
        <f t="shared" si="16"/>
        <v/>
      </c>
      <c r="BD46" s="128"/>
      <c r="BG46" s="129">
        <v>42</v>
      </c>
      <c r="BH46" s="14">
        <f t="shared" si="17"/>
        <v>5</v>
      </c>
      <c r="BI46" s="14">
        <f t="shared" si="18"/>
        <v>8</v>
      </c>
      <c r="BJ46" s="14">
        <f t="shared" si="19"/>
        <v>3042</v>
      </c>
      <c r="BK46" s="14" t="str">
        <f t="shared" si="20"/>
        <v>夏侯渊传记6-2</v>
      </c>
      <c r="BM46" s="14" t="str">
        <f t="shared" si="21"/>
        <v>夏侯渊传记6-2 夏侯渊专属武器碎片</v>
      </c>
      <c r="BN46" s="14" t="str">
        <f t="shared" si="22"/>
        <v>夏侯渊专属武器碎片</v>
      </c>
      <c r="BO46" s="14">
        <f t="shared" si="23"/>
        <v>1</v>
      </c>
      <c r="BP46" s="14">
        <f t="shared" si="24"/>
        <v>1</v>
      </c>
      <c r="BQ46" s="14">
        <v>10000</v>
      </c>
    </row>
    <row r="47" spans="35:69" ht="16.5" x14ac:dyDescent="0.2">
      <c r="AI47" s="128">
        <v>43</v>
      </c>
      <c r="AJ47" s="14">
        <f t="shared" si="0"/>
        <v>7</v>
      </c>
      <c r="AK47" s="14">
        <f t="shared" si="1"/>
        <v>201004</v>
      </c>
      <c r="AL47" s="14">
        <f t="shared" si="2"/>
        <v>2010</v>
      </c>
      <c r="AM47" s="128" t="s">
        <v>1147</v>
      </c>
      <c r="AN47" s="14">
        <f t="shared" si="3"/>
        <v>4</v>
      </c>
      <c r="AO47" s="14">
        <f t="shared" si="27"/>
        <v>201005</v>
      </c>
      <c r="AP47" s="14" t="str">
        <f t="shared" si="5"/>
        <v>张郃传记-4</v>
      </c>
      <c r="AQ47" s="14" t="str">
        <f t="shared" si="6"/>
        <v>张郃传记-4</v>
      </c>
      <c r="AR47" s="14">
        <f t="shared" si="7"/>
        <v>70</v>
      </c>
      <c r="AS47" s="14" t="str">
        <f t="shared" si="8"/>
        <v/>
      </c>
      <c r="AT47" s="130">
        <v>3</v>
      </c>
      <c r="AU47" s="131" t="s">
        <v>1151</v>
      </c>
      <c r="AV47" s="14" t="str">
        <f t="shared" si="9"/>
        <v>KP_KM_1102010</v>
      </c>
      <c r="AW47" s="14">
        <f t="shared" si="10"/>
        <v>1102010</v>
      </c>
      <c r="AX47" s="14" t="str">
        <f t="shared" si="11"/>
        <v>张郃传记4-1</v>
      </c>
      <c r="AY47" s="14" t="str">
        <f t="shared" si="12"/>
        <v/>
      </c>
      <c r="AZ47" s="14" t="str">
        <f t="shared" si="13"/>
        <v>张郃专属武器碎片</v>
      </c>
      <c r="BA47" s="14">
        <f t="shared" si="14"/>
        <v>1</v>
      </c>
      <c r="BB47" s="14" t="str">
        <f t="shared" si="15"/>
        <v/>
      </c>
      <c r="BC47" s="14" t="str">
        <f t="shared" si="16"/>
        <v/>
      </c>
      <c r="BD47" s="128"/>
      <c r="BG47" s="129">
        <v>43</v>
      </c>
      <c r="BH47" s="14">
        <f t="shared" si="17"/>
        <v>5</v>
      </c>
      <c r="BI47" s="14">
        <f t="shared" si="18"/>
        <v>9</v>
      </c>
      <c r="BJ47" s="14">
        <f t="shared" si="19"/>
        <v>3043</v>
      </c>
      <c r="BK47" s="14" t="str">
        <f t="shared" si="20"/>
        <v>夏侯渊传记7-1</v>
      </c>
      <c r="BM47" s="14" t="str">
        <f t="shared" si="21"/>
        <v>夏侯渊传记7-1 夏侯渊碎片</v>
      </c>
      <c r="BN47" s="14" t="str">
        <f t="shared" si="22"/>
        <v>夏侯渊碎片</v>
      </c>
      <c r="BO47" s="14">
        <f t="shared" si="23"/>
        <v>1</v>
      </c>
      <c r="BP47" s="14">
        <f t="shared" si="24"/>
        <v>2</v>
      </c>
      <c r="BQ47" s="14">
        <v>10000</v>
      </c>
    </row>
    <row r="48" spans="35:69" ht="16.5" x14ac:dyDescent="0.2">
      <c r="AI48" s="128">
        <v>44</v>
      </c>
      <c r="AJ48" s="14">
        <f t="shared" si="0"/>
        <v>7</v>
      </c>
      <c r="AK48" s="14">
        <f t="shared" si="1"/>
        <v>201005</v>
      </c>
      <c r="AL48" s="14">
        <f t="shared" si="2"/>
        <v>2010</v>
      </c>
      <c r="AM48" s="128" t="s">
        <v>1147</v>
      </c>
      <c r="AN48" s="14">
        <f t="shared" si="3"/>
        <v>5</v>
      </c>
      <c r="AO48" s="14">
        <f t="shared" si="27"/>
        <v>201006</v>
      </c>
      <c r="AP48" s="14" t="str">
        <f t="shared" si="5"/>
        <v>张郃传记-5</v>
      </c>
      <c r="AQ48" s="14" t="str">
        <f t="shared" si="6"/>
        <v>张郃传记-5</v>
      </c>
      <c r="AR48" s="14">
        <f t="shared" si="7"/>
        <v>80</v>
      </c>
      <c r="AS48" s="14" t="str">
        <f t="shared" si="8"/>
        <v/>
      </c>
      <c r="AT48" s="130">
        <v>3</v>
      </c>
      <c r="AU48" s="131" t="s">
        <v>1151</v>
      </c>
      <c r="AV48" s="14" t="str">
        <f t="shared" si="9"/>
        <v>KP_KM_1102010</v>
      </c>
      <c r="AW48" s="14">
        <f t="shared" si="10"/>
        <v>1102010</v>
      </c>
      <c r="AX48" s="14" t="str">
        <f t="shared" si="11"/>
        <v>张郃传记5-1</v>
      </c>
      <c r="AY48" s="14" t="str">
        <f t="shared" si="12"/>
        <v>张郃传记5-1</v>
      </c>
      <c r="AZ48" s="14" t="str">
        <f t="shared" si="13"/>
        <v>张郃碎片</v>
      </c>
      <c r="BA48" s="14" t="str">
        <f t="shared" si="14"/>
        <v>1~2</v>
      </c>
      <c r="BB48" s="14" t="str">
        <f t="shared" si="15"/>
        <v>张郃专属武器碎片</v>
      </c>
      <c r="BC48" s="14">
        <f t="shared" si="16"/>
        <v>1</v>
      </c>
      <c r="BD48" s="128"/>
      <c r="BG48" s="129">
        <v>44</v>
      </c>
      <c r="BH48" s="14">
        <f t="shared" si="17"/>
        <v>5</v>
      </c>
      <c r="BI48" s="14">
        <f t="shared" si="18"/>
        <v>10</v>
      </c>
      <c r="BJ48" s="14">
        <f t="shared" si="19"/>
        <v>3044</v>
      </c>
      <c r="BK48" s="14" t="str">
        <f t="shared" si="20"/>
        <v>夏侯渊传记7-2</v>
      </c>
      <c r="BM48" s="14" t="str">
        <f t="shared" si="21"/>
        <v>夏侯渊传记7-2 夏侯渊专属武器碎片</v>
      </c>
      <c r="BN48" s="14" t="str">
        <f t="shared" si="22"/>
        <v>夏侯渊专属武器碎片</v>
      </c>
      <c r="BO48" s="14">
        <f t="shared" si="23"/>
        <v>1</v>
      </c>
      <c r="BP48" s="14">
        <f t="shared" si="24"/>
        <v>1</v>
      </c>
      <c r="BQ48" s="14">
        <v>10000</v>
      </c>
    </row>
    <row r="49" spans="35:69" ht="16.5" x14ac:dyDescent="0.2">
      <c r="AI49" s="128">
        <v>45</v>
      </c>
      <c r="AJ49" s="14">
        <f t="shared" si="0"/>
        <v>7</v>
      </c>
      <c r="AK49" s="14">
        <f t="shared" si="1"/>
        <v>201006</v>
      </c>
      <c r="AL49" s="14">
        <f t="shared" si="2"/>
        <v>2010</v>
      </c>
      <c r="AM49" s="128" t="s">
        <v>1147</v>
      </c>
      <c r="AN49" s="14">
        <f t="shared" si="3"/>
        <v>6</v>
      </c>
      <c r="AO49" s="14">
        <f t="shared" si="27"/>
        <v>201007</v>
      </c>
      <c r="AP49" s="14" t="str">
        <f t="shared" si="5"/>
        <v>张郃传记-6</v>
      </c>
      <c r="AQ49" s="14" t="str">
        <f t="shared" si="6"/>
        <v>张郃传记-6</v>
      </c>
      <c r="AR49" s="14">
        <f t="shared" si="7"/>
        <v>90</v>
      </c>
      <c r="AS49" s="14">
        <f t="shared" si="8"/>
        <v>2</v>
      </c>
      <c r="AT49" s="130">
        <v>3</v>
      </c>
      <c r="AU49" s="131" t="s">
        <v>1151</v>
      </c>
      <c r="AV49" s="14" t="str">
        <f t="shared" si="9"/>
        <v>KP_KM_1102010</v>
      </c>
      <c r="AW49" s="14">
        <f t="shared" si="10"/>
        <v>1102010</v>
      </c>
      <c r="AX49" s="14" t="str">
        <f t="shared" si="11"/>
        <v>张郃传记6-1</v>
      </c>
      <c r="AY49" s="14" t="str">
        <f t="shared" si="12"/>
        <v>张郃传记6-1</v>
      </c>
      <c r="AZ49" s="14" t="str">
        <f t="shared" si="13"/>
        <v>张郃碎片</v>
      </c>
      <c r="BA49" s="14" t="str">
        <f t="shared" si="14"/>
        <v>1~2</v>
      </c>
      <c r="BB49" s="14" t="str">
        <f t="shared" si="15"/>
        <v>张郃专属武器碎片</v>
      </c>
      <c r="BC49" s="14">
        <f t="shared" si="16"/>
        <v>1</v>
      </c>
      <c r="BD49" s="128"/>
      <c r="BG49" s="129">
        <v>45</v>
      </c>
      <c r="BH49" s="14">
        <f t="shared" si="17"/>
        <v>5</v>
      </c>
      <c r="BI49" s="14">
        <f t="shared" si="18"/>
        <v>11</v>
      </c>
      <c r="BJ49" s="14">
        <f t="shared" si="19"/>
        <v>3045</v>
      </c>
      <c r="BK49" s="14" t="str">
        <f t="shared" si="20"/>
        <v>夏侯渊传记8-1</v>
      </c>
      <c r="BM49" s="14" t="str">
        <f t="shared" si="21"/>
        <v>夏侯渊传记8-1 夏侯渊碎片</v>
      </c>
      <c r="BN49" s="14" t="str">
        <f t="shared" si="22"/>
        <v>夏侯渊碎片</v>
      </c>
      <c r="BO49" s="14">
        <f t="shared" si="23"/>
        <v>2</v>
      </c>
      <c r="BP49" s="14">
        <f t="shared" si="24"/>
        <v>2</v>
      </c>
      <c r="BQ49" s="14">
        <v>10000</v>
      </c>
    </row>
    <row r="50" spans="35:69" ht="16.5" x14ac:dyDescent="0.2">
      <c r="AI50" s="128">
        <v>46</v>
      </c>
      <c r="AJ50" s="14">
        <f t="shared" si="0"/>
        <v>7</v>
      </c>
      <c r="AK50" s="14">
        <f t="shared" si="1"/>
        <v>201007</v>
      </c>
      <c r="AL50" s="14">
        <f t="shared" si="2"/>
        <v>2010</v>
      </c>
      <c r="AM50" s="128" t="s">
        <v>1147</v>
      </c>
      <c r="AN50" s="14">
        <f t="shared" si="3"/>
        <v>7</v>
      </c>
      <c r="AO50" s="14">
        <f t="shared" si="27"/>
        <v>201008</v>
      </c>
      <c r="AP50" s="14" t="str">
        <f t="shared" si="5"/>
        <v>张郃传记-7</v>
      </c>
      <c r="AQ50" s="14" t="str">
        <f t="shared" si="6"/>
        <v>张郃传记-7</v>
      </c>
      <c r="AR50" s="14">
        <f t="shared" si="7"/>
        <v>100</v>
      </c>
      <c r="AS50" s="14">
        <f t="shared" si="8"/>
        <v>2</v>
      </c>
      <c r="AT50" s="130">
        <v>3</v>
      </c>
      <c r="AU50" s="131" t="s">
        <v>1151</v>
      </c>
      <c r="AV50" s="14" t="str">
        <f t="shared" si="9"/>
        <v>KP_KM_1102010</v>
      </c>
      <c r="AW50" s="14">
        <f t="shared" si="10"/>
        <v>1102010</v>
      </c>
      <c r="AX50" s="14" t="str">
        <f t="shared" si="11"/>
        <v>张郃传记7-1</v>
      </c>
      <c r="AY50" s="14" t="str">
        <f t="shared" si="12"/>
        <v>张郃传记7-1</v>
      </c>
      <c r="AZ50" s="14" t="str">
        <f t="shared" si="13"/>
        <v>张郃碎片</v>
      </c>
      <c r="BA50" s="14" t="str">
        <f t="shared" si="14"/>
        <v>1~2</v>
      </c>
      <c r="BB50" s="14" t="str">
        <f t="shared" si="15"/>
        <v>张郃专属武器碎片</v>
      </c>
      <c r="BC50" s="14">
        <f t="shared" si="16"/>
        <v>1</v>
      </c>
      <c r="BD50" s="128"/>
      <c r="BG50" s="129">
        <v>46</v>
      </c>
      <c r="BH50" s="14">
        <f t="shared" si="17"/>
        <v>6</v>
      </c>
      <c r="BI50" s="14">
        <f t="shared" si="18"/>
        <v>1</v>
      </c>
      <c r="BJ50" s="14">
        <f t="shared" si="19"/>
        <v>3046</v>
      </c>
      <c r="BK50" s="14" t="str">
        <f t="shared" si="20"/>
        <v>徐晃传记1-1</v>
      </c>
      <c r="BM50" s="14" t="str">
        <f t="shared" si="21"/>
        <v>徐晃传记1-1 徐晃碎片</v>
      </c>
      <c r="BN50" s="14" t="str">
        <f t="shared" si="22"/>
        <v>徐晃碎片</v>
      </c>
      <c r="BO50" s="14">
        <f t="shared" si="23"/>
        <v>1</v>
      </c>
      <c r="BP50" s="14">
        <f t="shared" si="24"/>
        <v>1</v>
      </c>
      <c r="BQ50" s="14">
        <v>10000</v>
      </c>
    </row>
    <row r="51" spans="35:69" ht="16.5" x14ac:dyDescent="0.2">
      <c r="AI51" s="128">
        <v>47</v>
      </c>
      <c r="AJ51" s="14">
        <f t="shared" si="0"/>
        <v>7</v>
      </c>
      <c r="AK51" s="14">
        <f t="shared" si="1"/>
        <v>201008</v>
      </c>
      <c r="AL51" s="14">
        <f t="shared" si="2"/>
        <v>2010</v>
      </c>
      <c r="AM51" s="128" t="s">
        <v>1147</v>
      </c>
      <c r="AN51" s="14">
        <f t="shared" si="3"/>
        <v>8</v>
      </c>
      <c r="AO51" s="14">
        <f t="shared" si="27"/>
        <v>-1</v>
      </c>
      <c r="AP51" s="14" t="str">
        <f t="shared" si="5"/>
        <v>张郃传记-8</v>
      </c>
      <c r="AQ51" s="14" t="str">
        <f t="shared" si="6"/>
        <v>张郃传记-8</v>
      </c>
      <c r="AR51" s="14">
        <f t="shared" si="7"/>
        <v>120</v>
      </c>
      <c r="AS51" s="14">
        <f t="shared" si="8"/>
        <v>2</v>
      </c>
      <c r="AT51" s="130">
        <v>3</v>
      </c>
      <c r="AU51" s="131" t="s">
        <v>1151</v>
      </c>
      <c r="AV51" s="14" t="str">
        <f t="shared" si="9"/>
        <v>KP_KM_1102010</v>
      </c>
      <c r="AW51" s="14">
        <f t="shared" si="10"/>
        <v>1102010</v>
      </c>
      <c r="AX51" s="14" t="str">
        <f t="shared" si="11"/>
        <v>张郃传记8-1</v>
      </c>
      <c r="AY51" s="14" t="str">
        <f t="shared" si="12"/>
        <v/>
      </c>
      <c r="AZ51" s="14" t="str">
        <f t="shared" si="13"/>
        <v>张郃碎片</v>
      </c>
      <c r="BA51" s="14">
        <f t="shared" si="14"/>
        <v>2</v>
      </c>
      <c r="BB51" s="14" t="str">
        <f t="shared" si="15"/>
        <v/>
      </c>
      <c r="BC51" s="14" t="str">
        <f t="shared" si="16"/>
        <v/>
      </c>
      <c r="BD51" s="128"/>
      <c r="BG51" s="129">
        <v>47</v>
      </c>
      <c r="BH51" s="14">
        <f t="shared" si="17"/>
        <v>6</v>
      </c>
      <c r="BI51" s="14">
        <f t="shared" si="18"/>
        <v>2</v>
      </c>
      <c r="BJ51" s="14">
        <f t="shared" si="19"/>
        <v>3047</v>
      </c>
      <c r="BK51" s="14" t="str">
        <f t="shared" si="20"/>
        <v>徐晃传记2-1</v>
      </c>
      <c r="BM51" s="14" t="str">
        <f t="shared" si="21"/>
        <v>徐晃传记2-1 徐晃碎片</v>
      </c>
      <c r="BN51" s="14" t="str">
        <f t="shared" si="22"/>
        <v>徐晃碎片</v>
      </c>
      <c r="BO51" s="14">
        <f t="shared" si="23"/>
        <v>1</v>
      </c>
      <c r="BP51" s="14">
        <f t="shared" si="24"/>
        <v>1</v>
      </c>
      <c r="BQ51" s="14">
        <v>10000</v>
      </c>
    </row>
    <row r="52" spans="35:69" ht="16.5" x14ac:dyDescent="0.2">
      <c r="AI52" s="128">
        <v>48</v>
      </c>
      <c r="AJ52" s="14">
        <f t="shared" si="0"/>
        <v>8</v>
      </c>
      <c r="AK52" s="14">
        <f t="shared" si="1"/>
        <v>201101</v>
      </c>
      <c r="AL52" s="14">
        <f t="shared" si="2"/>
        <v>2011</v>
      </c>
      <c r="AM52" s="128" t="s">
        <v>1147</v>
      </c>
      <c r="AN52" s="14">
        <f t="shared" si="3"/>
        <v>1</v>
      </c>
      <c r="AO52" s="14">
        <f t="shared" si="27"/>
        <v>201102</v>
      </c>
      <c r="AP52" s="14" t="str">
        <f t="shared" si="5"/>
        <v>张飞传记-1</v>
      </c>
      <c r="AQ52" s="14" t="str">
        <f t="shared" si="6"/>
        <v>张飞传记-1</v>
      </c>
      <c r="AR52" s="14">
        <f t="shared" si="7"/>
        <v>30</v>
      </c>
      <c r="AS52" s="14" t="str">
        <f t="shared" si="8"/>
        <v/>
      </c>
      <c r="AT52" s="130">
        <v>3</v>
      </c>
      <c r="AU52" s="131" t="s">
        <v>1151</v>
      </c>
      <c r="AV52" s="14" t="str">
        <f t="shared" si="9"/>
        <v>KP_KM_1102011</v>
      </c>
      <c r="AW52" s="14">
        <f t="shared" si="10"/>
        <v>1102011</v>
      </c>
      <c r="AX52" s="14" t="str">
        <f t="shared" si="11"/>
        <v>张飞传记1-1</v>
      </c>
      <c r="AY52" s="14" t="str">
        <f t="shared" si="12"/>
        <v/>
      </c>
      <c r="AZ52" s="14" t="str">
        <f t="shared" si="13"/>
        <v>张飞碎片</v>
      </c>
      <c r="BA52" s="14">
        <f t="shared" si="14"/>
        <v>1</v>
      </c>
      <c r="BB52" s="14" t="str">
        <f t="shared" si="15"/>
        <v/>
      </c>
      <c r="BC52" s="14" t="str">
        <f t="shared" si="16"/>
        <v/>
      </c>
      <c r="BD52" s="128"/>
      <c r="BG52" s="129">
        <v>48</v>
      </c>
      <c r="BH52" s="14">
        <f t="shared" si="17"/>
        <v>6</v>
      </c>
      <c r="BI52" s="14">
        <f t="shared" si="18"/>
        <v>3</v>
      </c>
      <c r="BJ52" s="14">
        <f t="shared" si="19"/>
        <v>3048</v>
      </c>
      <c r="BK52" s="14" t="str">
        <f t="shared" si="20"/>
        <v>徐晃传记3-1</v>
      </c>
      <c r="BM52" s="14" t="str">
        <f t="shared" si="21"/>
        <v>徐晃传记3-1 徐晃碎片</v>
      </c>
      <c r="BN52" s="14" t="str">
        <f t="shared" si="22"/>
        <v>徐晃碎片</v>
      </c>
      <c r="BO52" s="14">
        <f t="shared" si="23"/>
        <v>1</v>
      </c>
      <c r="BP52" s="14">
        <f t="shared" si="24"/>
        <v>2</v>
      </c>
      <c r="BQ52" s="14">
        <v>10000</v>
      </c>
    </row>
    <row r="53" spans="35:69" ht="16.5" x14ac:dyDescent="0.2">
      <c r="AI53" s="128">
        <v>49</v>
      </c>
      <c r="AJ53" s="14">
        <f t="shared" si="0"/>
        <v>8</v>
      </c>
      <c r="AK53" s="14">
        <f t="shared" si="1"/>
        <v>201102</v>
      </c>
      <c r="AL53" s="14">
        <f t="shared" si="2"/>
        <v>2011</v>
      </c>
      <c r="AM53" s="128" t="s">
        <v>1147</v>
      </c>
      <c r="AN53" s="14">
        <f t="shared" si="3"/>
        <v>2</v>
      </c>
      <c r="AO53" s="14">
        <f t="shared" si="27"/>
        <v>201103</v>
      </c>
      <c r="AP53" s="14" t="str">
        <f t="shared" si="5"/>
        <v>张飞传记-2</v>
      </c>
      <c r="AQ53" s="14" t="str">
        <f t="shared" si="6"/>
        <v>张飞传记-2</v>
      </c>
      <c r="AR53" s="14">
        <f t="shared" si="7"/>
        <v>40</v>
      </c>
      <c r="AS53" s="14" t="str">
        <f t="shared" si="8"/>
        <v/>
      </c>
      <c r="AT53" s="130">
        <v>3</v>
      </c>
      <c r="AU53" s="131" t="s">
        <v>1151</v>
      </c>
      <c r="AV53" s="14" t="str">
        <f t="shared" si="9"/>
        <v>KP_KM_1102011</v>
      </c>
      <c r="AW53" s="14">
        <f t="shared" si="10"/>
        <v>1102011</v>
      </c>
      <c r="AX53" s="14" t="str">
        <f t="shared" si="11"/>
        <v>张飞传记2-1</v>
      </c>
      <c r="AY53" s="14" t="str">
        <f t="shared" si="12"/>
        <v/>
      </c>
      <c r="AZ53" s="14" t="str">
        <f t="shared" si="13"/>
        <v>张飞碎片</v>
      </c>
      <c r="BA53" s="14">
        <f t="shared" si="14"/>
        <v>1</v>
      </c>
      <c r="BB53" s="14" t="str">
        <f t="shared" si="15"/>
        <v/>
      </c>
      <c r="BC53" s="14" t="str">
        <f t="shared" si="16"/>
        <v/>
      </c>
      <c r="BD53" s="128"/>
      <c r="BG53" s="129">
        <v>49</v>
      </c>
      <c r="BH53" s="14">
        <f t="shared" si="17"/>
        <v>6</v>
      </c>
      <c r="BI53" s="14">
        <f t="shared" si="18"/>
        <v>4</v>
      </c>
      <c r="BJ53" s="14">
        <f t="shared" si="19"/>
        <v>3049</v>
      </c>
      <c r="BK53" s="14" t="str">
        <f t="shared" si="20"/>
        <v>徐晃传记4-1</v>
      </c>
      <c r="BM53" s="14" t="str">
        <f t="shared" si="21"/>
        <v>徐晃传记4-1 徐晃专属武器碎片</v>
      </c>
      <c r="BN53" s="14" t="str">
        <f t="shared" si="22"/>
        <v>徐晃专属武器碎片</v>
      </c>
      <c r="BO53" s="14">
        <f t="shared" si="23"/>
        <v>1</v>
      </c>
      <c r="BP53" s="14">
        <f t="shared" si="24"/>
        <v>1</v>
      </c>
      <c r="BQ53" s="14">
        <v>10000</v>
      </c>
    </row>
    <row r="54" spans="35:69" ht="16.5" x14ac:dyDescent="0.2">
      <c r="AI54" s="128">
        <v>50</v>
      </c>
      <c r="AJ54" s="14">
        <f t="shared" si="0"/>
        <v>8</v>
      </c>
      <c r="AK54" s="14">
        <f t="shared" si="1"/>
        <v>201103</v>
      </c>
      <c r="AL54" s="14">
        <f t="shared" si="2"/>
        <v>2011</v>
      </c>
      <c r="AM54" s="128" t="s">
        <v>1147</v>
      </c>
      <c r="AN54" s="14">
        <f t="shared" si="3"/>
        <v>3</v>
      </c>
      <c r="AO54" s="14">
        <f t="shared" si="27"/>
        <v>201104</v>
      </c>
      <c r="AP54" s="14" t="str">
        <f t="shared" si="5"/>
        <v>张飞传记-3</v>
      </c>
      <c r="AQ54" s="14" t="str">
        <f t="shared" si="6"/>
        <v>张飞传记-3</v>
      </c>
      <c r="AR54" s="14">
        <f t="shared" si="7"/>
        <v>55</v>
      </c>
      <c r="AS54" s="14" t="str">
        <f t="shared" si="8"/>
        <v/>
      </c>
      <c r="AT54" s="130">
        <v>3</v>
      </c>
      <c r="AU54" s="131" t="s">
        <v>1151</v>
      </c>
      <c r="AV54" s="14" t="str">
        <f t="shared" si="9"/>
        <v>KP_KM_1102011</v>
      </c>
      <c r="AW54" s="14">
        <f t="shared" si="10"/>
        <v>1102011</v>
      </c>
      <c r="AX54" s="14" t="str">
        <f t="shared" si="11"/>
        <v>张飞传记3-1</v>
      </c>
      <c r="AY54" s="14" t="str">
        <f t="shared" si="12"/>
        <v/>
      </c>
      <c r="AZ54" s="14" t="str">
        <f t="shared" si="13"/>
        <v>张飞碎片</v>
      </c>
      <c r="BA54" s="14" t="str">
        <f t="shared" si="14"/>
        <v>1~2</v>
      </c>
      <c r="BB54" s="14" t="str">
        <f t="shared" si="15"/>
        <v/>
      </c>
      <c r="BC54" s="14" t="str">
        <f t="shared" si="16"/>
        <v/>
      </c>
      <c r="BD54" s="128"/>
      <c r="BG54" s="129">
        <v>50</v>
      </c>
      <c r="BH54" s="14">
        <f t="shared" si="17"/>
        <v>6</v>
      </c>
      <c r="BI54" s="14">
        <f t="shared" si="18"/>
        <v>5</v>
      </c>
      <c r="BJ54" s="14">
        <f t="shared" si="19"/>
        <v>3050</v>
      </c>
      <c r="BK54" s="14" t="str">
        <f t="shared" si="20"/>
        <v>徐晃传记5-1</v>
      </c>
      <c r="BM54" s="14" t="str">
        <f t="shared" si="21"/>
        <v>徐晃传记5-1 徐晃碎片</v>
      </c>
      <c r="BN54" s="14" t="str">
        <f t="shared" si="22"/>
        <v>徐晃碎片</v>
      </c>
      <c r="BO54" s="14">
        <f t="shared" si="23"/>
        <v>1</v>
      </c>
      <c r="BP54" s="14">
        <f t="shared" si="24"/>
        <v>2</v>
      </c>
      <c r="BQ54" s="14">
        <v>10000</v>
      </c>
    </row>
    <row r="55" spans="35:69" ht="16.5" x14ac:dyDescent="0.2">
      <c r="AI55" s="128">
        <v>51</v>
      </c>
      <c r="AJ55" s="14">
        <f t="shared" si="0"/>
        <v>8</v>
      </c>
      <c r="AK55" s="14">
        <f t="shared" si="1"/>
        <v>201104</v>
      </c>
      <c r="AL55" s="14">
        <f t="shared" si="2"/>
        <v>2011</v>
      </c>
      <c r="AM55" s="128" t="s">
        <v>1147</v>
      </c>
      <c r="AN55" s="14">
        <f t="shared" si="3"/>
        <v>4</v>
      </c>
      <c r="AO55" s="14">
        <f t="shared" si="27"/>
        <v>201105</v>
      </c>
      <c r="AP55" s="14" t="str">
        <f t="shared" si="5"/>
        <v>张飞传记-4</v>
      </c>
      <c r="AQ55" s="14" t="str">
        <f t="shared" si="6"/>
        <v>张飞传记-4</v>
      </c>
      <c r="AR55" s="14">
        <f t="shared" si="7"/>
        <v>70</v>
      </c>
      <c r="AS55" s="14" t="str">
        <f t="shared" si="8"/>
        <v/>
      </c>
      <c r="AT55" s="130">
        <v>3</v>
      </c>
      <c r="AU55" s="131" t="s">
        <v>1151</v>
      </c>
      <c r="AV55" s="14" t="str">
        <f t="shared" si="9"/>
        <v>KP_KM_1102011</v>
      </c>
      <c r="AW55" s="14">
        <f t="shared" si="10"/>
        <v>1102011</v>
      </c>
      <c r="AX55" s="14" t="str">
        <f t="shared" si="11"/>
        <v>张飞传记4-1</v>
      </c>
      <c r="AY55" s="14" t="str">
        <f t="shared" si="12"/>
        <v/>
      </c>
      <c r="AZ55" s="14" t="str">
        <f t="shared" si="13"/>
        <v>张飞专属武器碎片</v>
      </c>
      <c r="BA55" s="14">
        <f t="shared" si="14"/>
        <v>1</v>
      </c>
      <c r="BB55" s="14" t="str">
        <f t="shared" si="15"/>
        <v/>
      </c>
      <c r="BC55" s="14" t="str">
        <f t="shared" si="16"/>
        <v/>
      </c>
      <c r="BD55" s="128"/>
      <c r="BG55" s="129">
        <v>51</v>
      </c>
      <c r="BH55" s="14">
        <f t="shared" si="17"/>
        <v>6</v>
      </c>
      <c r="BI55" s="14">
        <f t="shared" si="18"/>
        <v>6</v>
      </c>
      <c r="BJ55" s="14">
        <f t="shared" si="19"/>
        <v>3051</v>
      </c>
      <c r="BK55" s="14" t="str">
        <f t="shared" si="20"/>
        <v>徐晃传记5-2</v>
      </c>
      <c r="BM55" s="14" t="str">
        <f t="shared" si="21"/>
        <v>徐晃传记5-2 徐晃专属武器碎片</v>
      </c>
      <c r="BN55" s="14" t="str">
        <f t="shared" si="22"/>
        <v>徐晃专属武器碎片</v>
      </c>
      <c r="BO55" s="14">
        <f t="shared" si="23"/>
        <v>1</v>
      </c>
      <c r="BP55" s="14">
        <f t="shared" si="24"/>
        <v>1</v>
      </c>
      <c r="BQ55" s="14">
        <v>10000</v>
      </c>
    </row>
    <row r="56" spans="35:69" ht="16.5" x14ac:dyDescent="0.2">
      <c r="AI56" s="128">
        <v>52</v>
      </c>
      <c r="AJ56" s="14">
        <f t="shared" si="0"/>
        <v>8</v>
      </c>
      <c r="AK56" s="14">
        <f t="shared" si="1"/>
        <v>201105</v>
      </c>
      <c r="AL56" s="14">
        <f t="shared" si="2"/>
        <v>2011</v>
      </c>
      <c r="AM56" s="128" t="s">
        <v>1147</v>
      </c>
      <c r="AN56" s="14">
        <f t="shared" si="3"/>
        <v>5</v>
      </c>
      <c r="AO56" s="14">
        <f t="shared" si="27"/>
        <v>201106</v>
      </c>
      <c r="AP56" s="14" t="str">
        <f t="shared" si="5"/>
        <v>张飞传记-5</v>
      </c>
      <c r="AQ56" s="14" t="str">
        <f t="shared" si="6"/>
        <v>张飞传记-5</v>
      </c>
      <c r="AR56" s="14">
        <f t="shared" si="7"/>
        <v>80</v>
      </c>
      <c r="AS56" s="14" t="str">
        <f t="shared" si="8"/>
        <v/>
      </c>
      <c r="AT56" s="130">
        <v>3</v>
      </c>
      <c r="AU56" s="131" t="s">
        <v>1151</v>
      </c>
      <c r="AV56" s="14" t="str">
        <f t="shared" si="9"/>
        <v>KP_KM_1102011</v>
      </c>
      <c r="AW56" s="14">
        <f t="shared" si="10"/>
        <v>1102011</v>
      </c>
      <c r="AX56" s="14" t="str">
        <f t="shared" si="11"/>
        <v>张飞传记5-1</v>
      </c>
      <c r="AY56" s="14" t="str">
        <f t="shared" si="12"/>
        <v>张飞传记5-1</v>
      </c>
      <c r="AZ56" s="14" t="str">
        <f t="shared" si="13"/>
        <v>张飞碎片</v>
      </c>
      <c r="BA56" s="14" t="str">
        <f t="shared" si="14"/>
        <v>1~2</v>
      </c>
      <c r="BB56" s="14" t="str">
        <f t="shared" si="15"/>
        <v>张飞专属武器碎片</v>
      </c>
      <c r="BC56" s="14">
        <f t="shared" si="16"/>
        <v>1</v>
      </c>
      <c r="BD56" s="128"/>
      <c r="BG56" s="129">
        <v>52</v>
      </c>
      <c r="BH56" s="14">
        <f t="shared" si="17"/>
        <v>7</v>
      </c>
      <c r="BI56" s="14">
        <f t="shared" si="18"/>
        <v>1</v>
      </c>
      <c r="BJ56" s="14">
        <f t="shared" si="19"/>
        <v>3052</v>
      </c>
      <c r="BK56" s="14" t="str">
        <f t="shared" si="20"/>
        <v>张郃传记1-1</v>
      </c>
      <c r="BM56" s="14" t="str">
        <f t="shared" si="21"/>
        <v>张郃传记1-1 张郃碎片</v>
      </c>
      <c r="BN56" s="14" t="str">
        <f t="shared" si="22"/>
        <v>张郃碎片</v>
      </c>
      <c r="BO56" s="14">
        <f t="shared" si="23"/>
        <v>1</v>
      </c>
      <c r="BP56" s="14">
        <f t="shared" si="24"/>
        <v>1</v>
      </c>
      <c r="BQ56" s="14">
        <v>10000</v>
      </c>
    </row>
    <row r="57" spans="35:69" ht="16.5" x14ac:dyDescent="0.2">
      <c r="AI57" s="128">
        <v>53</v>
      </c>
      <c r="AJ57" s="14">
        <f t="shared" si="0"/>
        <v>8</v>
      </c>
      <c r="AK57" s="14">
        <f t="shared" si="1"/>
        <v>201106</v>
      </c>
      <c r="AL57" s="14">
        <f t="shared" si="2"/>
        <v>2011</v>
      </c>
      <c r="AM57" s="128" t="s">
        <v>1147</v>
      </c>
      <c r="AN57" s="14">
        <f t="shared" si="3"/>
        <v>6</v>
      </c>
      <c r="AO57" s="14">
        <f t="shared" si="27"/>
        <v>201107</v>
      </c>
      <c r="AP57" s="14" t="str">
        <f t="shared" si="5"/>
        <v>张飞传记-6</v>
      </c>
      <c r="AQ57" s="14" t="str">
        <f t="shared" si="6"/>
        <v>张飞传记-6</v>
      </c>
      <c r="AR57" s="14">
        <f t="shared" si="7"/>
        <v>90</v>
      </c>
      <c r="AS57" s="14">
        <f t="shared" si="8"/>
        <v>2</v>
      </c>
      <c r="AT57" s="130">
        <v>3</v>
      </c>
      <c r="AU57" s="131" t="s">
        <v>1151</v>
      </c>
      <c r="AV57" s="14" t="str">
        <f t="shared" si="9"/>
        <v>KP_KM_1102011</v>
      </c>
      <c r="AW57" s="14">
        <f t="shared" si="10"/>
        <v>1102011</v>
      </c>
      <c r="AX57" s="14" t="str">
        <f t="shared" si="11"/>
        <v>张飞传记6-1</v>
      </c>
      <c r="AY57" s="14" t="str">
        <f t="shared" si="12"/>
        <v>张飞传记6-1</v>
      </c>
      <c r="AZ57" s="14" t="str">
        <f t="shared" si="13"/>
        <v>张飞碎片</v>
      </c>
      <c r="BA57" s="14" t="str">
        <f t="shared" si="14"/>
        <v>1~2</v>
      </c>
      <c r="BB57" s="14" t="str">
        <f t="shared" si="15"/>
        <v>张飞专属武器碎片</v>
      </c>
      <c r="BC57" s="14">
        <f t="shared" si="16"/>
        <v>1</v>
      </c>
      <c r="BD57" s="128"/>
      <c r="BG57" s="129">
        <v>53</v>
      </c>
      <c r="BH57" s="14">
        <f t="shared" si="17"/>
        <v>7</v>
      </c>
      <c r="BI57" s="14">
        <f t="shared" si="18"/>
        <v>2</v>
      </c>
      <c r="BJ57" s="14">
        <f t="shared" si="19"/>
        <v>3053</v>
      </c>
      <c r="BK57" s="14" t="str">
        <f t="shared" si="20"/>
        <v>张郃传记2-1</v>
      </c>
      <c r="BM57" s="14" t="str">
        <f t="shared" si="21"/>
        <v>张郃传记2-1 张郃碎片</v>
      </c>
      <c r="BN57" s="14" t="str">
        <f t="shared" si="22"/>
        <v>张郃碎片</v>
      </c>
      <c r="BO57" s="14">
        <f t="shared" si="23"/>
        <v>1</v>
      </c>
      <c r="BP57" s="14">
        <f t="shared" si="24"/>
        <v>1</v>
      </c>
      <c r="BQ57" s="14">
        <v>10000</v>
      </c>
    </row>
    <row r="58" spans="35:69" ht="16.5" x14ac:dyDescent="0.2">
      <c r="AI58" s="128">
        <v>54</v>
      </c>
      <c r="AJ58" s="14">
        <f t="shared" si="0"/>
        <v>8</v>
      </c>
      <c r="AK58" s="14">
        <f t="shared" si="1"/>
        <v>201107</v>
      </c>
      <c r="AL58" s="14">
        <f t="shared" si="2"/>
        <v>2011</v>
      </c>
      <c r="AM58" s="128" t="s">
        <v>1147</v>
      </c>
      <c r="AN58" s="14">
        <f t="shared" si="3"/>
        <v>7</v>
      </c>
      <c r="AO58" s="14">
        <f t="shared" si="27"/>
        <v>201108</v>
      </c>
      <c r="AP58" s="14" t="str">
        <f t="shared" si="5"/>
        <v>张飞传记-7</v>
      </c>
      <c r="AQ58" s="14" t="str">
        <f t="shared" si="6"/>
        <v>张飞传记-7</v>
      </c>
      <c r="AR58" s="14">
        <f t="shared" si="7"/>
        <v>100</v>
      </c>
      <c r="AS58" s="14">
        <f t="shared" si="8"/>
        <v>2</v>
      </c>
      <c r="AT58" s="130">
        <v>3</v>
      </c>
      <c r="AU58" s="131" t="s">
        <v>1151</v>
      </c>
      <c r="AV58" s="14" t="str">
        <f t="shared" si="9"/>
        <v>KP_KM_1102011</v>
      </c>
      <c r="AW58" s="14">
        <f t="shared" si="10"/>
        <v>1102011</v>
      </c>
      <c r="AX58" s="14" t="str">
        <f t="shared" si="11"/>
        <v>张飞传记7-1</v>
      </c>
      <c r="AY58" s="14" t="str">
        <f t="shared" si="12"/>
        <v>张飞传记7-1</v>
      </c>
      <c r="AZ58" s="14" t="str">
        <f t="shared" si="13"/>
        <v>张飞碎片</v>
      </c>
      <c r="BA58" s="14" t="str">
        <f t="shared" si="14"/>
        <v>1~2</v>
      </c>
      <c r="BB58" s="14" t="str">
        <f t="shared" si="15"/>
        <v>张飞专属武器碎片</v>
      </c>
      <c r="BC58" s="14">
        <f t="shared" si="16"/>
        <v>1</v>
      </c>
      <c r="BD58" s="128"/>
      <c r="BG58" s="129">
        <v>54</v>
      </c>
      <c r="BH58" s="14">
        <f t="shared" si="17"/>
        <v>7</v>
      </c>
      <c r="BI58" s="14">
        <f t="shared" si="18"/>
        <v>3</v>
      </c>
      <c r="BJ58" s="14">
        <f t="shared" si="19"/>
        <v>3054</v>
      </c>
      <c r="BK58" s="14" t="str">
        <f t="shared" si="20"/>
        <v>张郃传记3-1</v>
      </c>
      <c r="BM58" s="14" t="str">
        <f t="shared" si="21"/>
        <v>张郃传记3-1 张郃碎片</v>
      </c>
      <c r="BN58" s="14" t="str">
        <f t="shared" si="22"/>
        <v>张郃碎片</v>
      </c>
      <c r="BO58" s="14">
        <f t="shared" si="23"/>
        <v>1</v>
      </c>
      <c r="BP58" s="14">
        <f t="shared" si="24"/>
        <v>2</v>
      </c>
      <c r="BQ58" s="14">
        <v>10000</v>
      </c>
    </row>
    <row r="59" spans="35:69" ht="16.5" x14ac:dyDescent="0.2">
      <c r="AI59" s="128">
        <v>55</v>
      </c>
      <c r="AJ59" s="14">
        <f t="shared" si="0"/>
        <v>8</v>
      </c>
      <c r="AK59" s="14">
        <f t="shared" si="1"/>
        <v>201108</v>
      </c>
      <c r="AL59" s="14">
        <f t="shared" si="2"/>
        <v>2011</v>
      </c>
      <c r="AM59" s="128" t="s">
        <v>1147</v>
      </c>
      <c r="AN59" s="14">
        <f t="shared" si="3"/>
        <v>8</v>
      </c>
      <c r="AO59" s="14">
        <f t="shared" si="27"/>
        <v>-1</v>
      </c>
      <c r="AP59" s="14" t="str">
        <f t="shared" si="5"/>
        <v>张飞传记-8</v>
      </c>
      <c r="AQ59" s="14" t="str">
        <f t="shared" si="6"/>
        <v>张飞传记-8</v>
      </c>
      <c r="AR59" s="14">
        <f t="shared" si="7"/>
        <v>120</v>
      </c>
      <c r="AS59" s="14">
        <f t="shared" si="8"/>
        <v>2</v>
      </c>
      <c r="AT59" s="130">
        <v>3</v>
      </c>
      <c r="AU59" s="131" t="s">
        <v>1151</v>
      </c>
      <c r="AV59" s="14" t="str">
        <f t="shared" si="9"/>
        <v>KP_KM_1102011</v>
      </c>
      <c r="AW59" s="14">
        <f t="shared" si="10"/>
        <v>1102011</v>
      </c>
      <c r="AX59" s="14" t="str">
        <f t="shared" si="11"/>
        <v>张飞传记8-1</v>
      </c>
      <c r="AY59" s="14" t="str">
        <f t="shared" si="12"/>
        <v/>
      </c>
      <c r="AZ59" s="14" t="str">
        <f t="shared" si="13"/>
        <v>张飞碎片</v>
      </c>
      <c r="BA59" s="14">
        <f t="shared" si="14"/>
        <v>2</v>
      </c>
      <c r="BB59" s="14" t="str">
        <f t="shared" si="15"/>
        <v/>
      </c>
      <c r="BC59" s="14" t="str">
        <f t="shared" si="16"/>
        <v/>
      </c>
      <c r="BD59" s="128"/>
      <c r="BG59" s="129">
        <v>55</v>
      </c>
      <c r="BH59" s="14">
        <f t="shared" si="17"/>
        <v>7</v>
      </c>
      <c r="BI59" s="14">
        <f t="shared" si="18"/>
        <v>4</v>
      </c>
      <c r="BJ59" s="14">
        <f t="shared" si="19"/>
        <v>3055</v>
      </c>
      <c r="BK59" s="14" t="str">
        <f t="shared" si="20"/>
        <v>张郃传记4-1</v>
      </c>
      <c r="BM59" s="14" t="str">
        <f t="shared" si="21"/>
        <v>张郃传记4-1 张郃专属武器碎片</v>
      </c>
      <c r="BN59" s="14" t="str">
        <f t="shared" si="22"/>
        <v>张郃专属武器碎片</v>
      </c>
      <c r="BO59" s="14">
        <f t="shared" si="23"/>
        <v>1</v>
      </c>
      <c r="BP59" s="14">
        <f t="shared" si="24"/>
        <v>1</v>
      </c>
      <c r="BQ59" s="14">
        <v>10000</v>
      </c>
    </row>
    <row r="60" spans="35:69" ht="16.5" x14ac:dyDescent="0.2">
      <c r="AI60" s="128">
        <v>56</v>
      </c>
      <c r="AJ60" s="14">
        <f t="shared" si="0"/>
        <v>9</v>
      </c>
      <c r="AK60" s="14">
        <f t="shared" si="1"/>
        <v>201401</v>
      </c>
      <c r="AL60" s="14">
        <f t="shared" si="2"/>
        <v>2014</v>
      </c>
      <c r="AM60" s="128" t="s">
        <v>1147</v>
      </c>
      <c r="AN60" s="14">
        <f t="shared" si="3"/>
        <v>1</v>
      </c>
      <c r="AO60" s="14">
        <f t="shared" si="27"/>
        <v>201402</v>
      </c>
      <c r="AP60" s="14" t="str">
        <f t="shared" si="5"/>
        <v>石灵明传记-1</v>
      </c>
      <c r="AQ60" s="14" t="str">
        <f t="shared" si="6"/>
        <v>石灵明传记-1</v>
      </c>
      <c r="AR60" s="14">
        <f t="shared" si="7"/>
        <v>30</v>
      </c>
      <c r="AS60" s="14" t="str">
        <f t="shared" si="8"/>
        <v/>
      </c>
      <c r="AT60" s="130">
        <v>3</v>
      </c>
      <c r="AU60" s="131" t="s">
        <v>1151</v>
      </c>
      <c r="AV60" s="14" t="str">
        <f t="shared" si="9"/>
        <v>KP_KM_1102014</v>
      </c>
      <c r="AW60" s="14">
        <f t="shared" si="10"/>
        <v>1102014</v>
      </c>
      <c r="AX60" s="14" t="str">
        <f t="shared" si="11"/>
        <v>石灵明传记1-1</v>
      </c>
      <c r="AY60" s="14" t="str">
        <f t="shared" si="12"/>
        <v/>
      </c>
      <c r="AZ60" s="14" t="str">
        <f t="shared" si="13"/>
        <v>石灵明碎片</v>
      </c>
      <c r="BA60" s="14">
        <f t="shared" si="14"/>
        <v>1</v>
      </c>
      <c r="BB60" s="14" t="str">
        <f t="shared" si="15"/>
        <v/>
      </c>
      <c r="BC60" s="14" t="str">
        <f t="shared" si="16"/>
        <v/>
      </c>
      <c r="BD60" s="128"/>
      <c r="BG60" s="129">
        <v>56</v>
      </c>
      <c r="BH60" s="14">
        <f t="shared" si="17"/>
        <v>7</v>
      </c>
      <c r="BI60" s="14">
        <f t="shared" si="18"/>
        <v>5</v>
      </c>
      <c r="BJ60" s="14">
        <f t="shared" si="19"/>
        <v>3056</v>
      </c>
      <c r="BK60" s="14" t="str">
        <f t="shared" si="20"/>
        <v>张郃传记5-1</v>
      </c>
      <c r="BM60" s="14" t="str">
        <f t="shared" si="21"/>
        <v>张郃传记5-1 张郃碎片</v>
      </c>
      <c r="BN60" s="14" t="str">
        <f t="shared" si="22"/>
        <v>张郃碎片</v>
      </c>
      <c r="BO60" s="14">
        <f t="shared" si="23"/>
        <v>1</v>
      </c>
      <c r="BP60" s="14">
        <f t="shared" si="24"/>
        <v>2</v>
      </c>
      <c r="BQ60" s="14">
        <v>10000</v>
      </c>
    </row>
    <row r="61" spans="35:69" ht="16.5" x14ac:dyDescent="0.2">
      <c r="AI61" s="128">
        <v>57</v>
      </c>
      <c r="AJ61" s="14">
        <f t="shared" si="0"/>
        <v>9</v>
      </c>
      <c r="AK61" s="14">
        <f t="shared" si="1"/>
        <v>201402</v>
      </c>
      <c r="AL61" s="14">
        <f t="shared" si="2"/>
        <v>2014</v>
      </c>
      <c r="AM61" s="128" t="s">
        <v>1147</v>
      </c>
      <c r="AN61" s="14">
        <f t="shared" si="3"/>
        <v>2</v>
      </c>
      <c r="AO61" s="14">
        <f t="shared" si="27"/>
        <v>201403</v>
      </c>
      <c r="AP61" s="14" t="str">
        <f t="shared" si="5"/>
        <v>石灵明传记-2</v>
      </c>
      <c r="AQ61" s="14" t="str">
        <f t="shared" si="6"/>
        <v>石灵明传记-2</v>
      </c>
      <c r="AR61" s="14">
        <f t="shared" si="7"/>
        <v>40</v>
      </c>
      <c r="AS61" s="14" t="str">
        <f t="shared" si="8"/>
        <v/>
      </c>
      <c r="AT61" s="130">
        <v>3</v>
      </c>
      <c r="AU61" s="131" t="s">
        <v>1151</v>
      </c>
      <c r="AV61" s="14" t="str">
        <f t="shared" si="9"/>
        <v>KP_KM_1102014</v>
      </c>
      <c r="AW61" s="14">
        <f t="shared" si="10"/>
        <v>1102014</v>
      </c>
      <c r="AX61" s="14" t="str">
        <f t="shared" si="11"/>
        <v>石灵明传记2-1</v>
      </c>
      <c r="AY61" s="14" t="str">
        <f t="shared" si="12"/>
        <v/>
      </c>
      <c r="AZ61" s="14" t="str">
        <f t="shared" si="13"/>
        <v>石灵明碎片</v>
      </c>
      <c r="BA61" s="14">
        <f t="shared" si="14"/>
        <v>1</v>
      </c>
      <c r="BB61" s="14" t="str">
        <f t="shared" si="15"/>
        <v/>
      </c>
      <c r="BC61" s="14" t="str">
        <f t="shared" si="16"/>
        <v/>
      </c>
      <c r="BD61" s="128"/>
      <c r="BG61" s="129">
        <v>57</v>
      </c>
      <c r="BH61" s="14">
        <f t="shared" si="17"/>
        <v>7</v>
      </c>
      <c r="BI61" s="14">
        <f t="shared" si="18"/>
        <v>6</v>
      </c>
      <c r="BJ61" s="14">
        <f t="shared" si="19"/>
        <v>3057</v>
      </c>
      <c r="BK61" s="14" t="str">
        <f t="shared" si="20"/>
        <v>张郃传记5-2</v>
      </c>
      <c r="BM61" s="14" t="str">
        <f t="shared" si="21"/>
        <v>张郃传记5-2 张郃专属武器碎片</v>
      </c>
      <c r="BN61" s="14" t="str">
        <f t="shared" si="22"/>
        <v>张郃专属武器碎片</v>
      </c>
      <c r="BO61" s="14">
        <f t="shared" si="23"/>
        <v>1</v>
      </c>
      <c r="BP61" s="14">
        <f t="shared" si="24"/>
        <v>1</v>
      </c>
      <c r="BQ61" s="14">
        <v>10000</v>
      </c>
    </row>
    <row r="62" spans="35:69" ht="16.5" x14ac:dyDescent="0.2">
      <c r="AI62" s="128">
        <v>58</v>
      </c>
      <c r="AJ62" s="14">
        <f t="shared" si="0"/>
        <v>9</v>
      </c>
      <c r="AK62" s="14">
        <f t="shared" si="1"/>
        <v>201403</v>
      </c>
      <c r="AL62" s="14">
        <f t="shared" si="2"/>
        <v>2014</v>
      </c>
      <c r="AM62" s="128" t="s">
        <v>1147</v>
      </c>
      <c r="AN62" s="14">
        <f t="shared" si="3"/>
        <v>3</v>
      </c>
      <c r="AO62" s="14">
        <f t="shared" si="27"/>
        <v>201404</v>
      </c>
      <c r="AP62" s="14" t="str">
        <f t="shared" si="5"/>
        <v>石灵明传记-3</v>
      </c>
      <c r="AQ62" s="14" t="str">
        <f t="shared" si="6"/>
        <v>石灵明传记-3</v>
      </c>
      <c r="AR62" s="14">
        <f t="shared" si="7"/>
        <v>55</v>
      </c>
      <c r="AS62" s="14" t="str">
        <f t="shared" si="8"/>
        <v/>
      </c>
      <c r="AT62" s="130">
        <v>3</v>
      </c>
      <c r="AU62" s="131" t="s">
        <v>1151</v>
      </c>
      <c r="AV62" s="14" t="str">
        <f t="shared" si="9"/>
        <v>KP_KM_1102014</v>
      </c>
      <c r="AW62" s="14">
        <f t="shared" si="10"/>
        <v>1102014</v>
      </c>
      <c r="AX62" s="14" t="str">
        <f t="shared" si="11"/>
        <v>石灵明传记3-1</v>
      </c>
      <c r="AY62" s="14" t="str">
        <f t="shared" si="12"/>
        <v/>
      </c>
      <c r="AZ62" s="14" t="str">
        <f t="shared" si="13"/>
        <v>石灵明碎片</v>
      </c>
      <c r="BA62" s="14" t="str">
        <f t="shared" si="14"/>
        <v>1~2</v>
      </c>
      <c r="BB62" s="14" t="str">
        <f t="shared" si="15"/>
        <v/>
      </c>
      <c r="BC62" s="14" t="str">
        <f t="shared" si="16"/>
        <v/>
      </c>
      <c r="BD62" s="128"/>
      <c r="BG62" s="129">
        <v>58</v>
      </c>
      <c r="BH62" s="14">
        <f t="shared" si="17"/>
        <v>7</v>
      </c>
      <c r="BI62" s="14">
        <f t="shared" si="18"/>
        <v>7</v>
      </c>
      <c r="BJ62" s="14">
        <f t="shared" si="19"/>
        <v>3058</v>
      </c>
      <c r="BK62" s="14" t="str">
        <f t="shared" si="20"/>
        <v>张郃传记6-1</v>
      </c>
      <c r="BM62" s="14" t="str">
        <f t="shared" si="21"/>
        <v>张郃传记6-1 张郃碎片</v>
      </c>
      <c r="BN62" s="14" t="str">
        <f t="shared" si="22"/>
        <v>张郃碎片</v>
      </c>
      <c r="BO62" s="14">
        <f t="shared" si="23"/>
        <v>1</v>
      </c>
      <c r="BP62" s="14">
        <f t="shared" si="24"/>
        <v>2</v>
      </c>
      <c r="BQ62" s="14">
        <v>10000</v>
      </c>
    </row>
    <row r="63" spans="35:69" ht="16.5" x14ac:dyDescent="0.2">
      <c r="AI63" s="128">
        <v>59</v>
      </c>
      <c r="AJ63" s="14">
        <f t="shared" si="0"/>
        <v>9</v>
      </c>
      <c r="AK63" s="14">
        <f t="shared" si="1"/>
        <v>201404</v>
      </c>
      <c r="AL63" s="14">
        <f t="shared" si="2"/>
        <v>2014</v>
      </c>
      <c r="AM63" s="128" t="s">
        <v>1147</v>
      </c>
      <c r="AN63" s="14">
        <f t="shared" si="3"/>
        <v>4</v>
      </c>
      <c r="AO63" s="14">
        <f t="shared" si="27"/>
        <v>201405</v>
      </c>
      <c r="AP63" s="14" t="str">
        <f t="shared" si="5"/>
        <v>石灵明传记-4</v>
      </c>
      <c r="AQ63" s="14" t="str">
        <f t="shared" si="6"/>
        <v>石灵明传记-4</v>
      </c>
      <c r="AR63" s="14">
        <f t="shared" si="7"/>
        <v>70</v>
      </c>
      <c r="AS63" s="14" t="str">
        <f t="shared" si="8"/>
        <v/>
      </c>
      <c r="AT63" s="130">
        <v>3</v>
      </c>
      <c r="AU63" s="131" t="s">
        <v>1151</v>
      </c>
      <c r="AV63" s="14" t="str">
        <f t="shared" si="9"/>
        <v>KP_KM_1102014</v>
      </c>
      <c r="AW63" s="14">
        <f t="shared" si="10"/>
        <v>1102014</v>
      </c>
      <c r="AX63" s="14" t="str">
        <f t="shared" si="11"/>
        <v>石灵明传记4-1</v>
      </c>
      <c r="AY63" s="14" t="str">
        <f t="shared" si="12"/>
        <v/>
      </c>
      <c r="AZ63" s="14" t="str">
        <f t="shared" si="13"/>
        <v>石灵明专属武器碎片</v>
      </c>
      <c r="BA63" s="14">
        <f t="shared" si="14"/>
        <v>1</v>
      </c>
      <c r="BB63" s="14" t="str">
        <f t="shared" si="15"/>
        <v/>
      </c>
      <c r="BC63" s="14" t="str">
        <f t="shared" si="16"/>
        <v/>
      </c>
      <c r="BD63" s="128"/>
      <c r="BG63" s="129">
        <v>59</v>
      </c>
      <c r="BH63" s="14">
        <f t="shared" si="17"/>
        <v>7</v>
      </c>
      <c r="BI63" s="14">
        <f t="shared" si="18"/>
        <v>8</v>
      </c>
      <c r="BJ63" s="14">
        <f t="shared" si="19"/>
        <v>3059</v>
      </c>
      <c r="BK63" s="14" t="str">
        <f t="shared" si="20"/>
        <v>张郃传记6-2</v>
      </c>
      <c r="BM63" s="14" t="str">
        <f t="shared" si="21"/>
        <v>张郃传记6-2 张郃专属武器碎片</v>
      </c>
      <c r="BN63" s="14" t="str">
        <f t="shared" si="22"/>
        <v>张郃专属武器碎片</v>
      </c>
      <c r="BO63" s="14">
        <f t="shared" si="23"/>
        <v>1</v>
      </c>
      <c r="BP63" s="14">
        <f t="shared" si="24"/>
        <v>1</v>
      </c>
      <c r="BQ63" s="14">
        <v>10000</v>
      </c>
    </row>
    <row r="64" spans="35:69" ht="16.5" x14ac:dyDescent="0.2">
      <c r="AI64" s="128">
        <v>60</v>
      </c>
      <c r="AJ64" s="14">
        <f t="shared" si="0"/>
        <v>9</v>
      </c>
      <c r="AK64" s="14">
        <f t="shared" si="1"/>
        <v>201405</v>
      </c>
      <c r="AL64" s="14">
        <f t="shared" si="2"/>
        <v>2014</v>
      </c>
      <c r="AM64" s="128" t="s">
        <v>1147</v>
      </c>
      <c r="AN64" s="14">
        <f t="shared" si="3"/>
        <v>5</v>
      </c>
      <c r="AO64" s="14">
        <f t="shared" si="27"/>
        <v>-1</v>
      </c>
      <c r="AP64" s="14" t="str">
        <f t="shared" si="5"/>
        <v>石灵明传记-5</v>
      </c>
      <c r="AQ64" s="14" t="str">
        <f t="shared" si="6"/>
        <v>石灵明传记-5</v>
      </c>
      <c r="AR64" s="14">
        <f t="shared" si="7"/>
        <v>80</v>
      </c>
      <c r="AS64" s="14" t="str">
        <f t="shared" si="8"/>
        <v/>
      </c>
      <c r="AT64" s="130">
        <v>3</v>
      </c>
      <c r="AU64" s="131" t="s">
        <v>1151</v>
      </c>
      <c r="AV64" s="14" t="str">
        <f t="shared" si="9"/>
        <v>KP_KM_1102014</v>
      </c>
      <c r="AW64" s="14">
        <f t="shared" si="10"/>
        <v>1102014</v>
      </c>
      <c r="AX64" s="14" t="str">
        <f t="shared" si="11"/>
        <v>石灵明传记5-1</v>
      </c>
      <c r="AY64" s="14" t="str">
        <f t="shared" si="12"/>
        <v>石灵明传记5-1</v>
      </c>
      <c r="AZ64" s="14" t="str">
        <f t="shared" si="13"/>
        <v>石灵明碎片</v>
      </c>
      <c r="BA64" s="14" t="str">
        <f t="shared" si="14"/>
        <v>1~2</v>
      </c>
      <c r="BB64" s="14" t="str">
        <f t="shared" si="15"/>
        <v>石灵明专属武器碎片</v>
      </c>
      <c r="BC64" s="14">
        <f t="shared" si="16"/>
        <v>1</v>
      </c>
      <c r="BD64" s="128"/>
      <c r="BG64" s="129">
        <v>60</v>
      </c>
      <c r="BH64" s="14">
        <f t="shared" si="17"/>
        <v>7</v>
      </c>
      <c r="BI64" s="14">
        <f t="shared" si="18"/>
        <v>9</v>
      </c>
      <c r="BJ64" s="14">
        <f t="shared" si="19"/>
        <v>3060</v>
      </c>
      <c r="BK64" s="14" t="str">
        <f t="shared" si="20"/>
        <v>张郃传记7-1</v>
      </c>
      <c r="BM64" s="14" t="str">
        <f t="shared" si="21"/>
        <v>张郃传记7-1 张郃碎片</v>
      </c>
      <c r="BN64" s="14" t="str">
        <f t="shared" si="22"/>
        <v>张郃碎片</v>
      </c>
      <c r="BO64" s="14">
        <f t="shared" si="23"/>
        <v>1</v>
      </c>
      <c r="BP64" s="14">
        <f t="shared" si="24"/>
        <v>2</v>
      </c>
      <c r="BQ64" s="14">
        <v>10000</v>
      </c>
    </row>
    <row r="65" spans="35:69" ht="16.5" x14ac:dyDescent="0.2">
      <c r="AI65" s="128">
        <v>61</v>
      </c>
      <c r="AJ65" s="14">
        <f t="shared" si="0"/>
        <v>10</v>
      </c>
      <c r="AK65" s="14">
        <f t="shared" si="1"/>
        <v>201601</v>
      </c>
      <c r="AL65" s="14">
        <f t="shared" si="2"/>
        <v>2016</v>
      </c>
      <c r="AM65" s="128" t="s">
        <v>1147</v>
      </c>
      <c r="AN65" s="14">
        <f t="shared" si="3"/>
        <v>1</v>
      </c>
      <c r="AO65" s="14">
        <f t="shared" si="27"/>
        <v>201602</v>
      </c>
      <c r="AP65" s="14" t="str">
        <f t="shared" si="5"/>
        <v>西方龙传记-1</v>
      </c>
      <c r="AQ65" s="14" t="str">
        <f t="shared" si="6"/>
        <v>西方龙传记-1</v>
      </c>
      <c r="AR65" s="14">
        <f t="shared" si="7"/>
        <v>30</v>
      </c>
      <c r="AS65" s="14" t="str">
        <f t="shared" si="8"/>
        <v/>
      </c>
      <c r="AT65" s="130">
        <v>3</v>
      </c>
      <c r="AU65" s="131" t="s">
        <v>1151</v>
      </c>
      <c r="AV65" s="14" t="str">
        <f t="shared" si="9"/>
        <v>KP_KM_1102016</v>
      </c>
      <c r="AW65" s="14">
        <f t="shared" si="10"/>
        <v>1102016</v>
      </c>
      <c r="AX65" s="14" t="str">
        <f t="shared" si="11"/>
        <v>西方龙传记1-1</v>
      </c>
      <c r="AY65" s="14" t="str">
        <f t="shared" si="12"/>
        <v/>
      </c>
      <c r="AZ65" s="14" t="str">
        <f t="shared" si="13"/>
        <v>西方龙碎片</v>
      </c>
      <c r="BA65" s="14">
        <f t="shared" si="14"/>
        <v>1</v>
      </c>
      <c r="BB65" s="14" t="str">
        <f t="shared" si="15"/>
        <v/>
      </c>
      <c r="BC65" s="14" t="str">
        <f t="shared" si="16"/>
        <v/>
      </c>
      <c r="BD65" s="128"/>
      <c r="BG65" s="129">
        <v>61</v>
      </c>
      <c r="BH65" s="14">
        <f t="shared" si="17"/>
        <v>7</v>
      </c>
      <c r="BI65" s="14">
        <f t="shared" si="18"/>
        <v>10</v>
      </c>
      <c r="BJ65" s="14">
        <f t="shared" si="19"/>
        <v>3061</v>
      </c>
      <c r="BK65" s="14" t="str">
        <f t="shared" si="20"/>
        <v>张郃传记7-2</v>
      </c>
      <c r="BM65" s="14" t="str">
        <f t="shared" si="21"/>
        <v>张郃传记7-2 张郃专属武器碎片</v>
      </c>
      <c r="BN65" s="14" t="str">
        <f t="shared" si="22"/>
        <v>张郃专属武器碎片</v>
      </c>
      <c r="BO65" s="14">
        <f t="shared" si="23"/>
        <v>1</v>
      </c>
      <c r="BP65" s="14">
        <f t="shared" si="24"/>
        <v>1</v>
      </c>
      <c r="BQ65" s="14">
        <v>10000</v>
      </c>
    </row>
    <row r="66" spans="35:69" ht="16.5" x14ac:dyDescent="0.2">
      <c r="AI66" s="128">
        <v>62</v>
      </c>
      <c r="AJ66" s="14">
        <f t="shared" si="0"/>
        <v>10</v>
      </c>
      <c r="AK66" s="14">
        <f t="shared" si="1"/>
        <v>201602</v>
      </c>
      <c r="AL66" s="14">
        <f t="shared" si="2"/>
        <v>2016</v>
      </c>
      <c r="AM66" s="128" t="s">
        <v>1147</v>
      </c>
      <c r="AN66" s="14">
        <f t="shared" si="3"/>
        <v>2</v>
      </c>
      <c r="AO66" s="14">
        <f t="shared" si="27"/>
        <v>201603</v>
      </c>
      <c r="AP66" s="14" t="str">
        <f t="shared" si="5"/>
        <v>西方龙传记-2</v>
      </c>
      <c r="AQ66" s="14" t="str">
        <f t="shared" si="6"/>
        <v>西方龙传记-2</v>
      </c>
      <c r="AR66" s="14">
        <f t="shared" si="7"/>
        <v>40</v>
      </c>
      <c r="AS66" s="14" t="str">
        <f t="shared" si="8"/>
        <v/>
      </c>
      <c r="AT66" s="130">
        <v>3</v>
      </c>
      <c r="AU66" s="131" t="s">
        <v>1151</v>
      </c>
      <c r="AV66" s="14" t="str">
        <f t="shared" si="9"/>
        <v>KP_KM_1102016</v>
      </c>
      <c r="AW66" s="14">
        <f t="shared" si="10"/>
        <v>1102016</v>
      </c>
      <c r="AX66" s="14" t="str">
        <f t="shared" si="11"/>
        <v>西方龙传记2-1</v>
      </c>
      <c r="AY66" s="14" t="str">
        <f t="shared" si="12"/>
        <v/>
      </c>
      <c r="AZ66" s="14" t="str">
        <f t="shared" si="13"/>
        <v>西方龙碎片</v>
      </c>
      <c r="BA66" s="14">
        <f t="shared" si="14"/>
        <v>1</v>
      </c>
      <c r="BB66" s="14" t="str">
        <f t="shared" si="15"/>
        <v/>
      </c>
      <c r="BC66" s="14" t="str">
        <f t="shared" si="16"/>
        <v/>
      </c>
      <c r="BD66" s="128"/>
      <c r="BG66" s="129">
        <v>62</v>
      </c>
      <c r="BH66" s="14">
        <f t="shared" si="17"/>
        <v>7</v>
      </c>
      <c r="BI66" s="14">
        <f t="shared" si="18"/>
        <v>11</v>
      </c>
      <c r="BJ66" s="14">
        <f t="shared" si="19"/>
        <v>3062</v>
      </c>
      <c r="BK66" s="14" t="str">
        <f t="shared" si="20"/>
        <v>张郃传记8-1</v>
      </c>
      <c r="BM66" s="14" t="str">
        <f t="shared" si="21"/>
        <v>张郃传记8-1 张郃碎片</v>
      </c>
      <c r="BN66" s="14" t="str">
        <f t="shared" si="22"/>
        <v>张郃碎片</v>
      </c>
      <c r="BO66" s="14">
        <f t="shared" si="23"/>
        <v>2</v>
      </c>
      <c r="BP66" s="14">
        <f t="shared" si="24"/>
        <v>2</v>
      </c>
      <c r="BQ66" s="14">
        <v>10000</v>
      </c>
    </row>
    <row r="67" spans="35:69" ht="16.5" x14ac:dyDescent="0.2">
      <c r="AI67" s="128">
        <v>63</v>
      </c>
      <c r="AJ67" s="14">
        <f t="shared" si="0"/>
        <v>10</v>
      </c>
      <c r="AK67" s="14">
        <f t="shared" si="1"/>
        <v>201603</v>
      </c>
      <c r="AL67" s="14">
        <f t="shared" si="2"/>
        <v>2016</v>
      </c>
      <c r="AM67" s="128" t="s">
        <v>1147</v>
      </c>
      <c r="AN67" s="14">
        <f t="shared" si="3"/>
        <v>3</v>
      </c>
      <c r="AO67" s="14">
        <f t="shared" si="27"/>
        <v>201604</v>
      </c>
      <c r="AP67" s="14" t="str">
        <f t="shared" si="5"/>
        <v>西方龙传记-3</v>
      </c>
      <c r="AQ67" s="14" t="str">
        <f t="shared" si="6"/>
        <v>西方龙传记-3</v>
      </c>
      <c r="AR67" s="14">
        <f t="shared" si="7"/>
        <v>55</v>
      </c>
      <c r="AS67" s="14" t="str">
        <f t="shared" si="8"/>
        <v/>
      </c>
      <c r="AT67" s="130">
        <v>3</v>
      </c>
      <c r="AU67" s="131" t="s">
        <v>1151</v>
      </c>
      <c r="AV67" s="14" t="str">
        <f t="shared" si="9"/>
        <v>KP_KM_1102016</v>
      </c>
      <c r="AW67" s="14">
        <f t="shared" si="10"/>
        <v>1102016</v>
      </c>
      <c r="AX67" s="14" t="str">
        <f t="shared" si="11"/>
        <v>西方龙传记3-1</v>
      </c>
      <c r="AY67" s="14" t="str">
        <f t="shared" si="12"/>
        <v/>
      </c>
      <c r="AZ67" s="14" t="str">
        <f t="shared" si="13"/>
        <v>西方龙碎片</v>
      </c>
      <c r="BA67" s="14" t="str">
        <f t="shared" si="14"/>
        <v>1~2</v>
      </c>
      <c r="BB67" s="14" t="str">
        <f t="shared" si="15"/>
        <v/>
      </c>
      <c r="BC67" s="14" t="str">
        <f t="shared" si="16"/>
        <v/>
      </c>
      <c r="BD67" s="128"/>
      <c r="BG67" s="129">
        <v>63</v>
      </c>
      <c r="BH67" s="14">
        <f t="shared" si="17"/>
        <v>8</v>
      </c>
      <c r="BI67" s="14">
        <f t="shared" si="18"/>
        <v>1</v>
      </c>
      <c r="BJ67" s="14">
        <f t="shared" si="19"/>
        <v>3063</v>
      </c>
      <c r="BK67" s="14" t="str">
        <f t="shared" si="20"/>
        <v>张飞传记1-1</v>
      </c>
      <c r="BM67" s="14" t="str">
        <f t="shared" si="21"/>
        <v>张飞传记1-1 张飞碎片</v>
      </c>
      <c r="BN67" s="14" t="str">
        <f t="shared" si="22"/>
        <v>张飞碎片</v>
      </c>
      <c r="BO67" s="14">
        <f t="shared" si="23"/>
        <v>1</v>
      </c>
      <c r="BP67" s="14">
        <f t="shared" si="24"/>
        <v>1</v>
      </c>
      <c r="BQ67" s="14">
        <v>10000</v>
      </c>
    </row>
    <row r="68" spans="35:69" ht="16.5" x14ac:dyDescent="0.2">
      <c r="AI68" s="128">
        <v>64</v>
      </c>
      <c r="AJ68" s="14">
        <f t="shared" si="0"/>
        <v>10</v>
      </c>
      <c r="AK68" s="14">
        <f t="shared" si="1"/>
        <v>201604</v>
      </c>
      <c r="AL68" s="14">
        <f t="shared" si="2"/>
        <v>2016</v>
      </c>
      <c r="AM68" s="128" t="s">
        <v>1147</v>
      </c>
      <c r="AN68" s="14">
        <f t="shared" si="3"/>
        <v>4</v>
      </c>
      <c r="AO68" s="14">
        <f t="shared" si="27"/>
        <v>201605</v>
      </c>
      <c r="AP68" s="14" t="str">
        <f t="shared" si="5"/>
        <v>西方龙传记-4</v>
      </c>
      <c r="AQ68" s="14" t="str">
        <f t="shared" si="6"/>
        <v>西方龙传记-4</v>
      </c>
      <c r="AR68" s="14">
        <f t="shared" si="7"/>
        <v>70</v>
      </c>
      <c r="AS68" s="14" t="str">
        <f t="shared" si="8"/>
        <v/>
      </c>
      <c r="AT68" s="130">
        <v>3</v>
      </c>
      <c r="AU68" s="131" t="s">
        <v>1151</v>
      </c>
      <c r="AV68" s="14" t="str">
        <f t="shared" si="9"/>
        <v>KP_KM_1102016</v>
      </c>
      <c r="AW68" s="14">
        <f t="shared" si="10"/>
        <v>1102016</v>
      </c>
      <c r="AX68" s="14" t="str">
        <f t="shared" si="11"/>
        <v>西方龙传记4-1</v>
      </c>
      <c r="AY68" s="14" t="str">
        <f t="shared" si="12"/>
        <v/>
      </c>
      <c r="AZ68" s="14" t="str">
        <f t="shared" si="13"/>
        <v>西方龙专属武器碎片</v>
      </c>
      <c r="BA68" s="14">
        <f t="shared" si="14"/>
        <v>1</v>
      </c>
      <c r="BB68" s="14" t="str">
        <f t="shared" si="15"/>
        <v/>
      </c>
      <c r="BC68" s="14" t="str">
        <f t="shared" si="16"/>
        <v/>
      </c>
      <c r="BD68" s="128"/>
      <c r="BG68" s="129">
        <v>64</v>
      </c>
      <c r="BH68" s="14">
        <f t="shared" si="17"/>
        <v>8</v>
      </c>
      <c r="BI68" s="14">
        <f t="shared" si="18"/>
        <v>2</v>
      </c>
      <c r="BJ68" s="14">
        <f t="shared" si="19"/>
        <v>3064</v>
      </c>
      <c r="BK68" s="14" t="str">
        <f t="shared" si="20"/>
        <v>张飞传记2-1</v>
      </c>
      <c r="BM68" s="14" t="str">
        <f t="shared" si="21"/>
        <v>张飞传记2-1 张飞碎片</v>
      </c>
      <c r="BN68" s="14" t="str">
        <f t="shared" si="22"/>
        <v>张飞碎片</v>
      </c>
      <c r="BO68" s="14">
        <f t="shared" si="23"/>
        <v>1</v>
      </c>
      <c r="BP68" s="14">
        <f t="shared" si="24"/>
        <v>1</v>
      </c>
      <c r="BQ68" s="14">
        <v>10000</v>
      </c>
    </row>
    <row r="69" spans="35:69" ht="16.5" x14ac:dyDescent="0.2">
      <c r="AI69" s="128">
        <v>65</v>
      </c>
      <c r="AJ69" s="14">
        <f t="shared" si="0"/>
        <v>10</v>
      </c>
      <c r="AK69" s="14">
        <f t="shared" si="1"/>
        <v>201605</v>
      </c>
      <c r="AL69" s="14">
        <f t="shared" si="2"/>
        <v>2016</v>
      </c>
      <c r="AM69" s="128" t="s">
        <v>1147</v>
      </c>
      <c r="AN69" s="14">
        <f t="shared" si="3"/>
        <v>5</v>
      </c>
      <c r="AO69" s="14">
        <f t="shared" si="27"/>
        <v>201606</v>
      </c>
      <c r="AP69" s="14" t="str">
        <f t="shared" si="5"/>
        <v>西方龙传记-5</v>
      </c>
      <c r="AQ69" s="14" t="str">
        <f t="shared" si="6"/>
        <v>西方龙传记-5</v>
      </c>
      <c r="AR69" s="14">
        <f t="shared" si="7"/>
        <v>80</v>
      </c>
      <c r="AS69" s="14" t="str">
        <f t="shared" si="8"/>
        <v/>
      </c>
      <c r="AT69" s="130">
        <v>3</v>
      </c>
      <c r="AU69" s="131" t="s">
        <v>1151</v>
      </c>
      <c r="AV69" s="14" t="str">
        <f t="shared" si="9"/>
        <v>KP_KM_1102016</v>
      </c>
      <c r="AW69" s="14">
        <f t="shared" si="10"/>
        <v>1102016</v>
      </c>
      <c r="AX69" s="14" t="str">
        <f t="shared" si="11"/>
        <v>西方龙传记5-1</v>
      </c>
      <c r="AY69" s="14" t="str">
        <f t="shared" si="12"/>
        <v>西方龙传记5-1</v>
      </c>
      <c r="AZ69" s="14" t="str">
        <f t="shared" si="13"/>
        <v>西方龙碎片</v>
      </c>
      <c r="BA69" s="14" t="str">
        <f t="shared" si="14"/>
        <v>1~2</v>
      </c>
      <c r="BB69" s="14" t="str">
        <f t="shared" si="15"/>
        <v>西方龙专属武器碎片</v>
      </c>
      <c r="BC69" s="14">
        <f t="shared" si="16"/>
        <v>1</v>
      </c>
      <c r="BD69" s="128"/>
      <c r="BG69" s="129">
        <v>65</v>
      </c>
      <c r="BH69" s="14">
        <f t="shared" si="17"/>
        <v>8</v>
      </c>
      <c r="BI69" s="14">
        <f t="shared" si="18"/>
        <v>3</v>
      </c>
      <c r="BJ69" s="14">
        <f t="shared" si="19"/>
        <v>3065</v>
      </c>
      <c r="BK69" s="14" t="str">
        <f t="shared" si="20"/>
        <v>张飞传记3-1</v>
      </c>
      <c r="BM69" s="14" t="str">
        <f t="shared" si="21"/>
        <v>张飞传记3-1 张飞碎片</v>
      </c>
      <c r="BN69" s="14" t="str">
        <f t="shared" si="22"/>
        <v>张飞碎片</v>
      </c>
      <c r="BO69" s="14">
        <f t="shared" si="23"/>
        <v>1</v>
      </c>
      <c r="BP69" s="14">
        <f t="shared" si="24"/>
        <v>2</v>
      </c>
      <c r="BQ69" s="14">
        <v>10000</v>
      </c>
    </row>
    <row r="70" spans="35:69" ht="16.5" x14ac:dyDescent="0.2">
      <c r="AI70" s="128">
        <v>66</v>
      </c>
      <c r="AJ70" s="14">
        <f t="shared" ref="AJ70:AJ110" si="28">MATCH(AI70-1,$H$5:$H$22,1)</f>
        <v>10</v>
      </c>
      <c r="AK70" s="14">
        <f t="shared" ref="AK70:AK110" si="29">AL70*100+AN70</f>
        <v>201606</v>
      </c>
      <c r="AL70" s="14">
        <f t="shared" ref="AL70:AL110" si="30">INDEX($E$6:$E$22,AJ70)</f>
        <v>2016</v>
      </c>
      <c r="AM70" s="128" t="s">
        <v>1147</v>
      </c>
      <c r="AN70" s="14">
        <f t="shared" ref="AN70:AN110" si="31">AI70-INDEX($H$5:$H$22,AJ70)</f>
        <v>6</v>
      </c>
      <c r="AO70" s="14">
        <f t="shared" si="27"/>
        <v>201607</v>
      </c>
      <c r="AP70" s="14" t="str">
        <f t="shared" ref="AP70:AP110" si="32">INDEX($F$6:$F$22,AJ70)&amp;"-"&amp;AN70</f>
        <v>西方龙传记-6</v>
      </c>
      <c r="AQ70" s="14" t="str">
        <f t="shared" ref="AQ70:AQ110" si="33">AP70</f>
        <v>西方龙传记-6</v>
      </c>
      <c r="AR70" s="14">
        <f t="shared" ref="AR70:AR110" si="34">INDEX($N$6:$N$13,AN70)</f>
        <v>90</v>
      </c>
      <c r="AS70" s="14">
        <f t="shared" ref="AS70:AS110" si="35">IF(INDEX($O$6:$O$13,AN70)&gt;0,INDEX($O$6:$O$13,AN70),"")</f>
        <v>2</v>
      </c>
      <c r="AT70" s="130">
        <v>3</v>
      </c>
      <c r="AU70" s="131" t="s">
        <v>1151</v>
      </c>
      <c r="AV70" s="14" t="str">
        <f t="shared" ref="AV70:AV110" si="36">"KP_KM_"&amp;INDEX($A$6:$A$22,AJ70)</f>
        <v>KP_KM_1102016</v>
      </c>
      <c r="AW70" s="14">
        <f t="shared" ref="AW70:AW110" si="37">INDEX($A$6:$A$22,AJ70)</f>
        <v>1102016</v>
      </c>
      <c r="AX70" s="14" t="str">
        <f t="shared" ref="AX70:AX110" si="38">INDEX($F$6:$F$22,AJ70)&amp;AN70&amp;"-1"</f>
        <v>西方龙传记6-1</v>
      </c>
      <c r="AY70" s="14" t="str">
        <f t="shared" ref="AY70:AY110" si="39">IF(INDEX($P$6:$P$13,AN70)&gt;=2,INDEX($F$6:$F$22,AJ70)&amp;AN70&amp;"-1","")</f>
        <v>西方龙传记6-1</v>
      </c>
      <c r="AZ70" s="14" t="str">
        <f t="shared" ref="AZ70:AZ110" si="40">INDEX($B$6:$B$22,AJ70)&amp;INDEX($Q$6:$Q$13,AN70)</f>
        <v>西方龙碎片</v>
      </c>
      <c r="BA70" s="14" t="str">
        <f t="shared" ref="BA70:BA110" si="41">IF(INDEX($R$6:$R$13,AN70)&lt;&gt;INDEX($S$6:$S$13,AN70),INDEX($R$6:$R$13,AN70)&amp;"~"&amp;INDEX($S$6:$S$13,AN70),INDEX($R$6:$R$13,AN70))</f>
        <v>1~2</v>
      </c>
      <c r="BB70" s="14" t="str">
        <f t="shared" ref="BB70:BB110" si="42">IF(INDEX($P$6:$P$13,AN70)&gt;1,INDEX($B$6:$B$22,AJ70)&amp;INDEX($T$6:$T$13,AN70),"")</f>
        <v>西方龙专属武器碎片</v>
      </c>
      <c r="BC70" s="14">
        <f t="shared" ref="BC70:BC110" si="43">IF(INDEX($P$6:$P$13,AN70)&gt;1,IF(INDEX($U$6:$U$13,AN70)&lt;&gt;INDEX($V$6:$V$13,AN70),INDEX($U$6:$U$13,AN70)&amp;"~"&amp;INDEX($V$6:$V$13,AN70),INDEX($U$6:$U$13,AN70)),"")</f>
        <v>1</v>
      </c>
      <c r="BD70" s="128"/>
      <c r="BG70" s="129">
        <v>66</v>
      </c>
      <c r="BH70" s="14">
        <f t="shared" ref="BH70:BH133" si="44">MATCH(BG70-1,$J$5:$J$22,1)</f>
        <v>8</v>
      </c>
      <c r="BI70" s="14">
        <f t="shared" ref="BI70:BI110" si="45">BG70-INDEX($J$5:$J$21,BH70)</f>
        <v>4</v>
      </c>
      <c r="BJ70" s="14">
        <f t="shared" ref="BJ70:BJ110" si="46">3000+BG70</f>
        <v>3066</v>
      </c>
      <c r="BK70" s="14" t="str">
        <f t="shared" ref="BK70:BK110" si="47">INDEX($F$6:$F$22,BH70)&amp;INDEX($AA$5:$AA$15,BI70)</f>
        <v>张飞传记4-1</v>
      </c>
      <c r="BM70" s="14" t="str">
        <f t="shared" ref="BM70:BM133" si="48">BK70&amp;" "&amp;BN70</f>
        <v>张飞传记4-1 张飞专属武器碎片</v>
      </c>
      <c r="BN70" s="14" t="str">
        <f t="shared" ref="BN70:BN133" si="49">INDEX($B$6:$B$22,BH70)&amp;INDEX($AB$5:$AB$15,BI70)</f>
        <v>张飞专属武器碎片</v>
      </c>
      <c r="BO70" s="14">
        <f t="shared" ref="BO70:BO133" si="50">INDEX(AC$5:AC$15,$BI70)</f>
        <v>1</v>
      </c>
      <c r="BP70" s="14">
        <f t="shared" ref="BP70:BP133" si="51">INDEX(AD$5:AD$15,$BI70)</f>
        <v>1</v>
      </c>
      <c r="BQ70" s="14">
        <v>10000</v>
      </c>
    </row>
    <row r="71" spans="35:69" ht="16.5" x14ac:dyDescent="0.2">
      <c r="AI71" s="128">
        <v>67</v>
      </c>
      <c r="AJ71" s="14">
        <f t="shared" si="28"/>
        <v>10</v>
      </c>
      <c r="AK71" s="14">
        <f t="shared" si="29"/>
        <v>201607</v>
      </c>
      <c r="AL71" s="14">
        <f t="shared" si="30"/>
        <v>2016</v>
      </c>
      <c r="AM71" s="128" t="s">
        <v>1147</v>
      </c>
      <c r="AN71" s="14">
        <f t="shared" si="31"/>
        <v>7</v>
      </c>
      <c r="AO71" s="14">
        <f t="shared" si="27"/>
        <v>201608</v>
      </c>
      <c r="AP71" s="14" t="str">
        <f t="shared" si="32"/>
        <v>西方龙传记-7</v>
      </c>
      <c r="AQ71" s="14" t="str">
        <f t="shared" si="33"/>
        <v>西方龙传记-7</v>
      </c>
      <c r="AR71" s="14">
        <f t="shared" si="34"/>
        <v>100</v>
      </c>
      <c r="AS71" s="14">
        <f t="shared" si="35"/>
        <v>2</v>
      </c>
      <c r="AT71" s="130">
        <v>3</v>
      </c>
      <c r="AU71" s="131" t="s">
        <v>1151</v>
      </c>
      <c r="AV71" s="14" t="str">
        <f t="shared" si="36"/>
        <v>KP_KM_1102016</v>
      </c>
      <c r="AW71" s="14">
        <f t="shared" si="37"/>
        <v>1102016</v>
      </c>
      <c r="AX71" s="14" t="str">
        <f t="shared" si="38"/>
        <v>西方龙传记7-1</v>
      </c>
      <c r="AY71" s="14" t="str">
        <f t="shared" si="39"/>
        <v>西方龙传记7-1</v>
      </c>
      <c r="AZ71" s="14" t="str">
        <f t="shared" si="40"/>
        <v>西方龙碎片</v>
      </c>
      <c r="BA71" s="14" t="str">
        <f t="shared" si="41"/>
        <v>1~2</v>
      </c>
      <c r="BB71" s="14" t="str">
        <f t="shared" si="42"/>
        <v>西方龙专属武器碎片</v>
      </c>
      <c r="BC71" s="14">
        <f t="shared" si="43"/>
        <v>1</v>
      </c>
      <c r="BD71" s="128"/>
      <c r="BG71" s="129">
        <v>67</v>
      </c>
      <c r="BH71" s="14">
        <f t="shared" si="44"/>
        <v>8</v>
      </c>
      <c r="BI71" s="14">
        <f t="shared" si="45"/>
        <v>5</v>
      </c>
      <c r="BJ71" s="14">
        <f t="shared" si="46"/>
        <v>3067</v>
      </c>
      <c r="BK71" s="14" t="str">
        <f t="shared" si="47"/>
        <v>张飞传记5-1</v>
      </c>
      <c r="BM71" s="14" t="str">
        <f t="shared" si="48"/>
        <v>张飞传记5-1 张飞碎片</v>
      </c>
      <c r="BN71" s="14" t="str">
        <f t="shared" si="49"/>
        <v>张飞碎片</v>
      </c>
      <c r="BO71" s="14">
        <f t="shared" si="50"/>
        <v>1</v>
      </c>
      <c r="BP71" s="14">
        <f t="shared" si="51"/>
        <v>2</v>
      </c>
      <c r="BQ71" s="14">
        <v>10000</v>
      </c>
    </row>
    <row r="72" spans="35:69" ht="16.5" x14ac:dyDescent="0.2">
      <c r="AI72" s="128">
        <v>68</v>
      </c>
      <c r="AJ72" s="14">
        <f t="shared" si="28"/>
        <v>10</v>
      </c>
      <c r="AK72" s="14">
        <f t="shared" si="29"/>
        <v>201608</v>
      </c>
      <c r="AL72" s="14">
        <f t="shared" si="30"/>
        <v>2016</v>
      </c>
      <c r="AM72" s="128" t="s">
        <v>1147</v>
      </c>
      <c r="AN72" s="14">
        <f t="shared" si="31"/>
        <v>8</v>
      </c>
      <c r="AO72" s="14">
        <f t="shared" si="27"/>
        <v>-1</v>
      </c>
      <c r="AP72" s="14" t="str">
        <f t="shared" si="32"/>
        <v>西方龙传记-8</v>
      </c>
      <c r="AQ72" s="14" t="str">
        <f t="shared" si="33"/>
        <v>西方龙传记-8</v>
      </c>
      <c r="AR72" s="14">
        <f t="shared" si="34"/>
        <v>120</v>
      </c>
      <c r="AS72" s="14">
        <f t="shared" si="35"/>
        <v>2</v>
      </c>
      <c r="AT72" s="130">
        <v>3</v>
      </c>
      <c r="AU72" s="131" t="s">
        <v>1151</v>
      </c>
      <c r="AV72" s="14" t="str">
        <f t="shared" si="36"/>
        <v>KP_KM_1102016</v>
      </c>
      <c r="AW72" s="14">
        <f t="shared" si="37"/>
        <v>1102016</v>
      </c>
      <c r="AX72" s="14" t="str">
        <f t="shared" si="38"/>
        <v>西方龙传记8-1</v>
      </c>
      <c r="AY72" s="14" t="str">
        <f t="shared" si="39"/>
        <v/>
      </c>
      <c r="AZ72" s="14" t="str">
        <f t="shared" si="40"/>
        <v>西方龙碎片</v>
      </c>
      <c r="BA72" s="14">
        <f t="shared" si="41"/>
        <v>2</v>
      </c>
      <c r="BB72" s="14" t="str">
        <f t="shared" si="42"/>
        <v/>
      </c>
      <c r="BC72" s="14" t="str">
        <f t="shared" si="43"/>
        <v/>
      </c>
      <c r="BD72" s="128"/>
      <c r="BG72" s="129">
        <v>68</v>
      </c>
      <c r="BH72" s="14">
        <f t="shared" si="44"/>
        <v>8</v>
      </c>
      <c r="BI72" s="14">
        <f t="shared" si="45"/>
        <v>6</v>
      </c>
      <c r="BJ72" s="14">
        <f t="shared" si="46"/>
        <v>3068</v>
      </c>
      <c r="BK72" s="14" t="str">
        <f t="shared" si="47"/>
        <v>张飞传记5-2</v>
      </c>
      <c r="BM72" s="14" t="str">
        <f t="shared" si="48"/>
        <v>张飞传记5-2 张飞专属武器碎片</v>
      </c>
      <c r="BN72" s="14" t="str">
        <f t="shared" si="49"/>
        <v>张飞专属武器碎片</v>
      </c>
      <c r="BO72" s="14">
        <f t="shared" si="50"/>
        <v>1</v>
      </c>
      <c r="BP72" s="14">
        <f t="shared" si="51"/>
        <v>1</v>
      </c>
      <c r="BQ72" s="14">
        <v>10000</v>
      </c>
    </row>
    <row r="73" spans="35:69" ht="16.5" x14ac:dyDescent="0.2">
      <c r="AI73" s="128">
        <v>69</v>
      </c>
      <c r="AJ73" s="14">
        <f t="shared" si="28"/>
        <v>11</v>
      </c>
      <c r="AK73" s="14">
        <f t="shared" si="29"/>
        <v>201701</v>
      </c>
      <c r="AL73" s="14">
        <f t="shared" si="30"/>
        <v>2017</v>
      </c>
      <c r="AM73" s="128" t="s">
        <v>1147</v>
      </c>
      <c r="AN73" s="14">
        <f t="shared" si="31"/>
        <v>1</v>
      </c>
      <c r="AO73" s="14">
        <f t="shared" si="27"/>
        <v>201702</v>
      </c>
      <c r="AP73" s="14" t="str">
        <f t="shared" si="32"/>
        <v>飞廉传记-1</v>
      </c>
      <c r="AQ73" s="14" t="str">
        <f t="shared" si="33"/>
        <v>飞廉传记-1</v>
      </c>
      <c r="AR73" s="14">
        <f t="shared" si="34"/>
        <v>30</v>
      </c>
      <c r="AS73" s="14" t="str">
        <f t="shared" si="35"/>
        <v/>
      </c>
      <c r="AT73" s="130">
        <v>3</v>
      </c>
      <c r="AU73" s="131" t="s">
        <v>1151</v>
      </c>
      <c r="AV73" s="14" t="str">
        <f t="shared" si="36"/>
        <v>KP_KM_1102017</v>
      </c>
      <c r="AW73" s="14">
        <f t="shared" si="37"/>
        <v>1102017</v>
      </c>
      <c r="AX73" s="14" t="str">
        <f t="shared" si="38"/>
        <v>飞廉传记1-1</v>
      </c>
      <c r="AY73" s="14" t="str">
        <f t="shared" si="39"/>
        <v/>
      </c>
      <c r="AZ73" s="14" t="str">
        <f t="shared" si="40"/>
        <v>飞廉碎片</v>
      </c>
      <c r="BA73" s="14">
        <f t="shared" si="41"/>
        <v>1</v>
      </c>
      <c r="BB73" s="14" t="str">
        <f t="shared" si="42"/>
        <v/>
      </c>
      <c r="BC73" s="14" t="str">
        <f t="shared" si="43"/>
        <v/>
      </c>
      <c r="BD73" s="128"/>
      <c r="BG73" s="129">
        <v>69</v>
      </c>
      <c r="BH73" s="14">
        <f t="shared" si="44"/>
        <v>8</v>
      </c>
      <c r="BI73" s="14">
        <f t="shared" si="45"/>
        <v>7</v>
      </c>
      <c r="BJ73" s="14">
        <f t="shared" si="46"/>
        <v>3069</v>
      </c>
      <c r="BK73" s="14" t="str">
        <f t="shared" si="47"/>
        <v>张飞传记6-1</v>
      </c>
      <c r="BM73" s="14" t="str">
        <f t="shared" si="48"/>
        <v>张飞传记6-1 张飞碎片</v>
      </c>
      <c r="BN73" s="14" t="str">
        <f t="shared" si="49"/>
        <v>张飞碎片</v>
      </c>
      <c r="BO73" s="14">
        <f t="shared" si="50"/>
        <v>1</v>
      </c>
      <c r="BP73" s="14">
        <f t="shared" si="51"/>
        <v>2</v>
      </c>
      <c r="BQ73" s="14">
        <v>10000</v>
      </c>
    </row>
    <row r="74" spans="35:69" ht="16.5" x14ac:dyDescent="0.2">
      <c r="AI74" s="128">
        <v>70</v>
      </c>
      <c r="AJ74" s="14">
        <f t="shared" si="28"/>
        <v>11</v>
      </c>
      <c r="AK74" s="14">
        <f t="shared" si="29"/>
        <v>201702</v>
      </c>
      <c r="AL74" s="14">
        <f t="shared" si="30"/>
        <v>2017</v>
      </c>
      <c r="AM74" s="128" t="s">
        <v>1147</v>
      </c>
      <c r="AN74" s="14">
        <f t="shared" si="31"/>
        <v>2</v>
      </c>
      <c r="AO74" s="14">
        <f t="shared" si="27"/>
        <v>201703</v>
      </c>
      <c r="AP74" s="14" t="str">
        <f t="shared" si="32"/>
        <v>飞廉传记-2</v>
      </c>
      <c r="AQ74" s="14" t="str">
        <f t="shared" si="33"/>
        <v>飞廉传记-2</v>
      </c>
      <c r="AR74" s="14">
        <f t="shared" si="34"/>
        <v>40</v>
      </c>
      <c r="AS74" s="14" t="str">
        <f t="shared" si="35"/>
        <v/>
      </c>
      <c r="AT74" s="130">
        <v>3</v>
      </c>
      <c r="AU74" s="131" t="s">
        <v>1151</v>
      </c>
      <c r="AV74" s="14" t="str">
        <f t="shared" si="36"/>
        <v>KP_KM_1102017</v>
      </c>
      <c r="AW74" s="14">
        <f t="shared" si="37"/>
        <v>1102017</v>
      </c>
      <c r="AX74" s="14" t="str">
        <f t="shared" si="38"/>
        <v>飞廉传记2-1</v>
      </c>
      <c r="AY74" s="14" t="str">
        <f t="shared" si="39"/>
        <v/>
      </c>
      <c r="AZ74" s="14" t="str">
        <f t="shared" si="40"/>
        <v>飞廉碎片</v>
      </c>
      <c r="BA74" s="14">
        <f t="shared" si="41"/>
        <v>1</v>
      </c>
      <c r="BB74" s="14" t="str">
        <f t="shared" si="42"/>
        <v/>
      </c>
      <c r="BC74" s="14" t="str">
        <f t="shared" si="43"/>
        <v/>
      </c>
      <c r="BD74" s="128"/>
      <c r="BG74" s="129">
        <v>70</v>
      </c>
      <c r="BH74" s="14">
        <f t="shared" si="44"/>
        <v>8</v>
      </c>
      <c r="BI74" s="14">
        <f t="shared" si="45"/>
        <v>8</v>
      </c>
      <c r="BJ74" s="14">
        <f t="shared" si="46"/>
        <v>3070</v>
      </c>
      <c r="BK74" s="14" t="str">
        <f t="shared" si="47"/>
        <v>张飞传记6-2</v>
      </c>
      <c r="BM74" s="14" t="str">
        <f t="shared" si="48"/>
        <v>张飞传记6-2 张飞专属武器碎片</v>
      </c>
      <c r="BN74" s="14" t="str">
        <f t="shared" si="49"/>
        <v>张飞专属武器碎片</v>
      </c>
      <c r="BO74" s="14">
        <f t="shared" si="50"/>
        <v>1</v>
      </c>
      <c r="BP74" s="14">
        <f t="shared" si="51"/>
        <v>1</v>
      </c>
      <c r="BQ74" s="14">
        <v>10000</v>
      </c>
    </row>
    <row r="75" spans="35:69" ht="16.5" x14ac:dyDescent="0.2">
      <c r="AI75" s="128">
        <v>71</v>
      </c>
      <c r="AJ75" s="14">
        <f t="shared" si="28"/>
        <v>11</v>
      </c>
      <c r="AK75" s="14">
        <f t="shared" si="29"/>
        <v>201703</v>
      </c>
      <c r="AL75" s="14">
        <f t="shared" si="30"/>
        <v>2017</v>
      </c>
      <c r="AM75" s="128" t="s">
        <v>1147</v>
      </c>
      <c r="AN75" s="14">
        <f t="shared" si="31"/>
        <v>3</v>
      </c>
      <c r="AO75" s="14">
        <f t="shared" ref="AO75:AO110" si="52">IF(AJ76=AJ75,AK76,-1)</f>
        <v>201704</v>
      </c>
      <c r="AP75" s="14" t="str">
        <f t="shared" si="32"/>
        <v>飞廉传记-3</v>
      </c>
      <c r="AQ75" s="14" t="str">
        <f t="shared" si="33"/>
        <v>飞廉传记-3</v>
      </c>
      <c r="AR75" s="14">
        <f t="shared" si="34"/>
        <v>55</v>
      </c>
      <c r="AS75" s="14" t="str">
        <f t="shared" si="35"/>
        <v/>
      </c>
      <c r="AT75" s="130">
        <v>3</v>
      </c>
      <c r="AU75" s="131" t="s">
        <v>1151</v>
      </c>
      <c r="AV75" s="14" t="str">
        <f t="shared" si="36"/>
        <v>KP_KM_1102017</v>
      </c>
      <c r="AW75" s="14">
        <f t="shared" si="37"/>
        <v>1102017</v>
      </c>
      <c r="AX75" s="14" t="str">
        <f t="shared" si="38"/>
        <v>飞廉传记3-1</v>
      </c>
      <c r="AY75" s="14" t="str">
        <f t="shared" si="39"/>
        <v/>
      </c>
      <c r="AZ75" s="14" t="str">
        <f t="shared" si="40"/>
        <v>飞廉碎片</v>
      </c>
      <c r="BA75" s="14" t="str">
        <f t="shared" si="41"/>
        <v>1~2</v>
      </c>
      <c r="BB75" s="14" t="str">
        <f t="shared" si="42"/>
        <v/>
      </c>
      <c r="BC75" s="14" t="str">
        <f t="shared" si="43"/>
        <v/>
      </c>
      <c r="BD75" s="128"/>
      <c r="BG75" s="129">
        <v>71</v>
      </c>
      <c r="BH75" s="14">
        <f t="shared" si="44"/>
        <v>8</v>
      </c>
      <c r="BI75" s="14">
        <f t="shared" si="45"/>
        <v>9</v>
      </c>
      <c r="BJ75" s="14">
        <f t="shared" si="46"/>
        <v>3071</v>
      </c>
      <c r="BK75" s="14" t="str">
        <f t="shared" si="47"/>
        <v>张飞传记7-1</v>
      </c>
      <c r="BM75" s="14" t="str">
        <f t="shared" si="48"/>
        <v>张飞传记7-1 张飞碎片</v>
      </c>
      <c r="BN75" s="14" t="str">
        <f t="shared" si="49"/>
        <v>张飞碎片</v>
      </c>
      <c r="BO75" s="14">
        <f t="shared" si="50"/>
        <v>1</v>
      </c>
      <c r="BP75" s="14">
        <f t="shared" si="51"/>
        <v>2</v>
      </c>
      <c r="BQ75" s="14">
        <v>10000</v>
      </c>
    </row>
    <row r="76" spans="35:69" ht="16.5" x14ac:dyDescent="0.2">
      <c r="AI76" s="128">
        <v>72</v>
      </c>
      <c r="AJ76" s="14">
        <f t="shared" si="28"/>
        <v>11</v>
      </c>
      <c r="AK76" s="14">
        <f t="shared" si="29"/>
        <v>201704</v>
      </c>
      <c r="AL76" s="14">
        <f t="shared" si="30"/>
        <v>2017</v>
      </c>
      <c r="AM76" s="128" t="s">
        <v>1147</v>
      </c>
      <c r="AN76" s="14">
        <f t="shared" si="31"/>
        <v>4</v>
      </c>
      <c r="AO76" s="14">
        <f t="shared" si="52"/>
        <v>201705</v>
      </c>
      <c r="AP76" s="14" t="str">
        <f t="shared" si="32"/>
        <v>飞廉传记-4</v>
      </c>
      <c r="AQ76" s="14" t="str">
        <f t="shared" si="33"/>
        <v>飞廉传记-4</v>
      </c>
      <c r="AR76" s="14">
        <f t="shared" si="34"/>
        <v>70</v>
      </c>
      <c r="AS76" s="14" t="str">
        <f t="shared" si="35"/>
        <v/>
      </c>
      <c r="AT76" s="130">
        <v>3</v>
      </c>
      <c r="AU76" s="131" t="s">
        <v>1151</v>
      </c>
      <c r="AV76" s="14" t="str">
        <f t="shared" si="36"/>
        <v>KP_KM_1102017</v>
      </c>
      <c r="AW76" s="14">
        <f t="shared" si="37"/>
        <v>1102017</v>
      </c>
      <c r="AX76" s="14" t="str">
        <f t="shared" si="38"/>
        <v>飞廉传记4-1</v>
      </c>
      <c r="AY76" s="14" t="str">
        <f t="shared" si="39"/>
        <v/>
      </c>
      <c r="AZ76" s="14" t="str">
        <f t="shared" si="40"/>
        <v>飞廉专属武器碎片</v>
      </c>
      <c r="BA76" s="14">
        <f t="shared" si="41"/>
        <v>1</v>
      </c>
      <c r="BB76" s="14" t="str">
        <f t="shared" si="42"/>
        <v/>
      </c>
      <c r="BC76" s="14" t="str">
        <f t="shared" si="43"/>
        <v/>
      </c>
      <c r="BD76" s="128"/>
      <c r="BG76" s="129">
        <v>72</v>
      </c>
      <c r="BH76" s="14">
        <f t="shared" si="44"/>
        <v>8</v>
      </c>
      <c r="BI76" s="14">
        <f t="shared" si="45"/>
        <v>10</v>
      </c>
      <c r="BJ76" s="14">
        <f t="shared" si="46"/>
        <v>3072</v>
      </c>
      <c r="BK76" s="14" t="str">
        <f t="shared" si="47"/>
        <v>张飞传记7-2</v>
      </c>
      <c r="BM76" s="14" t="str">
        <f t="shared" si="48"/>
        <v>张飞传记7-2 张飞专属武器碎片</v>
      </c>
      <c r="BN76" s="14" t="str">
        <f t="shared" si="49"/>
        <v>张飞专属武器碎片</v>
      </c>
      <c r="BO76" s="14">
        <f t="shared" si="50"/>
        <v>1</v>
      </c>
      <c r="BP76" s="14">
        <f t="shared" si="51"/>
        <v>1</v>
      </c>
      <c r="BQ76" s="14">
        <v>10000</v>
      </c>
    </row>
    <row r="77" spans="35:69" ht="16.5" x14ac:dyDescent="0.2">
      <c r="AI77" s="128">
        <v>73</v>
      </c>
      <c r="AJ77" s="14">
        <f t="shared" si="28"/>
        <v>11</v>
      </c>
      <c r="AK77" s="14">
        <f t="shared" si="29"/>
        <v>201705</v>
      </c>
      <c r="AL77" s="14">
        <f t="shared" si="30"/>
        <v>2017</v>
      </c>
      <c r="AM77" s="128" t="s">
        <v>1147</v>
      </c>
      <c r="AN77" s="14">
        <f t="shared" si="31"/>
        <v>5</v>
      </c>
      <c r="AO77" s="14">
        <f t="shared" si="52"/>
        <v>-1</v>
      </c>
      <c r="AP77" s="14" t="str">
        <f t="shared" si="32"/>
        <v>飞廉传记-5</v>
      </c>
      <c r="AQ77" s="14" t="str">
        <f t="shared" si="33"/>
        <v>飞廉传记-5</v>
      </c>
      <c r="AR77" s="14">
        <f t="shared" si="34"/>
        <v>80</v>
      </c>
      <c r="AS77" s="14" t="str">
        <f t="shared" si="35"/>
        <v/>
      </c>
      <c r="AT77" s="130">
        <v>3</v>
      </c>
      <c r="AU77" s="131" t="s">
        <v>1151</v>
      </c>
      <c r="AV77" s="14" t="str">
        <f t="shared" si="36"/>
        <v>KP_KM_1102017</v>
      </c>
      <c r="AW77" s="14">
        <f t="shared" si="37"/>
        <v>1102017</v>
      </c>
      <c r="AX77" s="14" t="str">
        <f t="shared" si="38"/>
        <v>飞廉传记5-1</v>
      </c>
      <c r="AY77" s="14" t="str">
        <f t="shared" si="39"/>
        <v>飞廉传记5-1</v>
      </c>
      <c r="AZ77" s="14" t="str">
        <f t="shared" si="40"/>
        <v>飞廉碎片</v>
      </c>
      <c r="BA77" s="14" t="str">
        <f t="shared" si="41"/>
        <v>1~2</v>
      </c>
      <c r="BB77" s="14" t="str">
        <f t="shared" si="42"/>
        <v>飞廉专属武器碎片</v>
      </c>
      <c r="BC77" s="14">
        <f t="shared" si="43"/>
        <v>1</v>
      </c>
      <c r="BD77" s="128"/>
      <c r="BG77" s="129">
        <v>73</v>
      </c>
      <c r="BH77" s="14">
        <f t="shared" si="44"/>
        <v>8</v>
      </c>
      <c r="BI77" s="14">
        <f t="shared" si="45"/>
        <v>11</v>
      </c>
      <c r="BJ77" s="14">
        <f t="shared" si="46"/>
        <v>3073</v>
      </c>
      <c r="BK77" s="14" t="str">
        <f t="shared" si="47"/>
        <v>张飞传记8-1</v>
      </c>
      <c r="BM77" s="14" t="str">
        <f t="shared" si="48"/>
        <v>张飞传记8-1 张飞碎片</v>
      </c>
      <c r="BN77" s="14" t="str">
        <f t="shared" si="49"/>
        <v>张飞碎片</v>
      </c>
      <c r="BO77" s="14">
        <f t="shared" si="50"/>
        <v>2</v>
      </c>
      <c r="BP77" s="14">
        <f t="shared" si="51"/>
        <v>2</v>
      </c>
      <c r="BQ77" s="14">
        <v>10000</v>
      </c>
    </row>
    <row r="78" spans="35:69" ht="16.5" x14ac:dyDescent="0.2">
      <c r="AI78" s="128">
        <v>74</v>
      </c>
      <c r="AJ78" s="14">
        <f t="shared" si="28"/>
        <v>12</v>
      </c>
      <c r="AK78" s="14">
        <f t="shared" si="29"/>
        <v>202001</v>
      </c>
      <c r="AL78" s="14">
        <f t="shared" si="30"/>
        <v>2020</v>
      </c>
      <c r="AM78" s="128" t="s">
        <v>1147</v>
      </c>
      <c r="AN78" s="14">
        <f t="shared" si="31"/>
        <v>1</v>
      </c>
      <c r="AO78" s="14">
        <f t="shared" si="52"/>
        <v>202002</v>
      </c>
      <c r="AP78" s="14" t="str">
        <f t="shared" si="32"/>
        <v>高顺传记-1</v>
      </c>
      <c r="AQ78" s="14" t="str">
        <f t="shared" si="33"/>
        <v>高顺传记-1</v>
      </c>
      <c r="AR78" s="14">
        <f t="shared" si="34"/>
        <v>30</v>
      </c>
      <c r="AS78" s="14" t="str">
        <f t="shared" si="35"/>
        <v/>
      </c>
      <c r="AT78" s="130">
        <v>3</v>
      </c>
      <c r="AU78" s="131" t="s">
        <v>1151</v>
      </c>
      <c r="AV78" s="14" t="str">
        <f t="shared" si="36"/>
        <v>KP_KM_1102020</v>
      </c>
      <c r="AW78" s="14">
        <f t="shared" si="37"/>
        <v>1102020</v>
      </c>
      <c r="AX78" s="14" t="str">
        <f t="shared" si="38"/>
        <v>高顺传记1-1</v>
      </c>
      <c r="AY78" s="14" t="str">
        <f t="shared" si="39"/>
        <v/>
      </c>
      <c r="AZ78" s="14" t="str">
        <f t="shared" si="40"/>
        <v>高顺碎片</v>
      </c>
      <c r="BA78" s="14">
        <f t="shared" si="41"/>
        <v>1</v>
      </c>
      <c r="BB78" s="14" t="str">
        <f t="shared" si="42"/>
        <v/>
      </c>
      <c r="BC78" s="14" t="str">
        <f t="shared" si="43"/>
        <v/>
      </c>
      <c r="BD78" s="128"/>
      <c r="BG78" s="129">
        <v>74</v>
      </c>
      <c r="BH78" s="14">
        <f t="shared" si="44"/>
        <v>9</v>
      </c>
      <c r="BI78" s="14">
        <f t="shared" si="45"/>
        <v>1</v>
      </c>
      <c r="BJ78" s="14">
        <f t="shared" si="46"/>
        <v>3074</v>
      </c>
      <c r="BK78" s="14" t="str">
        <f t="shared" si="47"/>
        <v>石灵明传记1-1</v>
      </c>
      <c r="BM78" s="14" t="str">
        <f t="shared" si="48"/>
        <v>石灵明传记1-1 石灵明碎片</v>
      </c>
      <c r="BN78" s="14" t="str">
        <f t="shared" si="49"/>
        <v>石灵明碎片</v>
      </c>
      <c r="BO78" s="14">
        <f t="shared" si="50"/>
        <v>1</v>
      </c>
      <c r="BP78" s="14">
        <f t="shared" si="51"/>
        <v>1</v>
      </c>
      <c r="BQ78" s="14">
        <v>10000</v>
      </c>
    </row>
    <row r="79" spans="35:69" ht="16.5" x14ac:dyDescent="0.2">
      <c r="AI79" s="128">
        <v>75</v>
      </c>
      <c r="AJ79" s="14">
        <f t="shared" si="28"/>
        <v>12</v>
      </c>
      <c r="AK79" s="14">
        <f t="shared" si="29"/>
        <v>202002</v>
      </c>
      <c r="AL79" s="14">
        <f t="shared" si="30"/>
        <v>2020</v>
      </c>
      <c r="AM79" s="128" t="s">
        <v>1147</v>
      </c>
      <c r="AN79" s="14">
        <f t="shared" si="31"/>
        <v>2</v>
      </c>
      <c r="AO79" s="14">
        <f t="shared" si="52"/>
        <v>202003</v>
      </c>
      <c r="AP79" s="14" t="str">
        <f t="shared" si="32"/>
        <v>高顺传记-2</v>
      </c>
      <c r="AQ79" s="14" t="str">
        <f t="shared" si="33"/>
        <v>高顺传记-2</v>
      </c>
      <c r="AR79" s="14">
        <f t="shared" si="34"/>
        <v>40</v>
      </c>
      <c r="AS79" s="14" t="str">
        <f t="shared" si="35"/>
        <v/>
      </c>
      <c r="AT79" s="130">
        <v>3</v>
      </c>
      <c r="AU79" s="131" t="s">
        <v>1151</v>
      </c>
      <c r="AV79" s="14" t="str">
        <f t="shared" si="36"/>
        <v>KP_KM_1102020</v>
      </c>
      <c r="AW79" s="14">
        <f t="shared" si="37"/>
        <v>1102020</v>
      </c>
      <c r="AX79" s="14" t="str">
        <f t="shared" si="38"/>
        <v>高顺传记2-1</v>
      </c>
      <c r="AY79" s="14" t="str">
        <f t="shared" si="39"/>
        <v/>
      </c>
      <c r="AZ79" s="14" t="str">
        <f t="shared" si="40"/>
        <v>高顺碎片</v>
      </c>
      <c r="BA79" s="14">
        <f t="shared" si="41"/>
        <v>1</v>
      </c>
      <c r="BB79" s="14" t="str">
        <f t="shared" si="42"/>
        <v/>
      </c>
      <c r="BC79" s="14" t="str">
        <f t="shared" si="43"/>
        <v/>
      </c>
      <c r="BD79" s="128"/>
      <c r="BG79" s="129">
        <v>75</v>
      </c>
      <c r="BH79" s="14">
        <f t="shared" si="44"/>
        <v>9</v>
      </c>
      <c r="BI79" s="14">
        <f t="shared" si="45"/>
        <v>2</v>
      </c>
      <c r="BJ79" s="14">
        <f t="shared" si="46"/>
        <v>3075</v>
      </c>
      <c r="BK79" s="14" t="str">
        <f t="shared" si="47"/>
        <v>石灵明传记2-1</v>
      </c>
      <c r="BM79" s="14" t="str">
        <f t="shared" si="48"/>
        <v>石灵明传记2-1 石灵明碎片</v>
      </c>
      <c r="BN79" s="14" t="str">
        <f t="shared" si="49"/>
        <v>石灵明碎片</v>
      </c>
      <c r="BO79" s="14">
        <f t="shared" si="50"/>
        <v>1</v>
      </c>
      <c r="BP79" s="14">
        <f t="shared" si="51"/>
        <v>1</v>
      </c>
      <c r="BQ79" s="14">
        <v>10000</v>
      </c>
    </row>
    <row r="80" spans="35:69" ht="16.5" x14ac:dyDescent="0.2">
      <c r="AI80" s="128">
        <v>76</v>
      </c>
      <c r="AJ80" s="14">
        <f t="shared" si="28"/>
        <v>12</v>
      </c>
      <c r="AK80" s="14">
        <f t="shared" si="29"/>
        <v>202003</v>
      </c>
      <c r="AL80" s="14">
        <f t="shared" si="30"/>
        <v>2020</v>
      </c>
      <c r="AM80" s="128" t="s">
        <v>1147</v>
      </c>
      <c r="AN80" s="14">
        <f t="shared" si="31"/>
        <v>3</v>
      </c>
      <c r="AO80" s="14">
        <f t="shared" si="52"/>
        <v>202004</v>
      </c>
      <c r="AP80" s="14" t="str">
        <f t="shared" si="32"/>
        <v>高顺传记-3</v>
      </c>
      <c r="AQ80" s="14" t="str">
        <f t="shared" si="33"/>
        <v>高顺传记-3</v>
      </c>
      <c r="AR80" s="14">
        <f t="shared" si="34"/>
        <v>55</v>
      </c>
      <c r="AS80" s="14" t="str">
        <f t="shared" si="35"/>
        <v/>
      </c>
      <c r="AT80" s="130">
        <v>3</v>
      </c>
      <c r="AU80" s="131" t="s">
        <v>1151</v>
      </c>
      <c r="AV80" s="14" t="str">
        <f t="shared" si="36"/>
        <v>KP_KM_1102020</v>
      </c>
      <c r="AW80" s="14">
        <f t="shared" si="37"/>
        <v>1102020</v>
      </c>
      <c r="AX80" s="14" t="str">
        <f t="shared" si="38"/>
        <v>高顺传记3-1</v>
      </c>
      <c r="AY80" s="14" t="str">
        <f t="shared" si="39"/>
        <v/>
      </c>
      <c r="AZ80" s="14" t="str">
        <f t="shared" si="40"/>
        <v>高顺碎片</v>
      </c>
      <c r="BA80" s="14" t="str">
        <f t="shared" si="41"/>
        <v>1~2</v>
      </c>
      <c r="BB80" s="14" t="str">
        <f t="shared" si="42"/>
        <v/>
      </c>
      <c r="BC80" s="14" t="str">
        <f t="shared" si="43"/>
        <v/>
      </c>
      <c r="BD80" s="128"/>
      <c r="BG80" s="129">
        <v>76</v>
      </c>
      <c r="BH80" s="14">
        <f t="shared" si="44"/>
        <v>9</v>
      </c>
      <c r="BI80" s="14">
        <f t="shared" si="45"/>
        <v>3</v>
      </c>
      <c r="BJ80" s="14">
        <f t="shared" si="46"/>
        <v>3076</v>
      </c>
      <c r="BK80" s="14" t="str">
        <f t="shared" si="47"/>
        <v>石灵明传记3-1</v>
      </c>
      <c r="BM80" s="14" t="str">
        <f t="shared" si="48"/>
        <v>石灵明传记3-1 石灵明碎片</v>
      </c>
      <c r="BN80" s="14" t="str">
        <f t="shared" si="49"/>
        <v>石灵明碎片</v>
      </c>
      <c r="BO80" s="14">
        <f t="shared" si="50"/>
        <v>1</v>
      </c>
      <c r="BP80" s="14">
        <f t="shared" si="51"/>
        <v>2</v>
      </c>
      <c r="BQ80" s="14">
        <v>10000</v>
      </c>
    </row>
    <row r="81" spans="35:69" ht="16.5" x14ac:dyDescent="0.2">
      <c r="AI81" s="128">
        <v>77</v>
      </c>
      <c r="AJ81" s="14">
        <f t="shared" si="28"/>
        <v>12</v>
      </c>
      <c r="AK81" s="14">
        <f t="shared" si="29"/>
        <v>202004</v>
      </c>
      <c r="AL81" s="14">
        <f t="shared" si="30"/>
        <v>2020</v>
      </c>
      <c r="AM81" s="128" t="s">
        <v>1147</v>
      </c>
      <c r="AN81" s="14">
        <f t="shared" si="31"/>
        <v>4</v>
      </c>
      <c r="AO81" s="14">
        <f t="shared" si="52"/>
        <v>202005</v>
      </c>
      <c r="AP81" s="14" t="str">
        <f t="shared" si="32"/>
        <v>高顺传记-4</v>
      </c>
      <c r="AQ81" s="14" t="str">
        <f t="shared" si="33"/>
        <v>高顺传记-4</v>
      </c>
      <c r="AR81" s="14">
        <f t="shared" si="34"/>
        <v>70</v>
      </c>
      <c r="AS81" s="14" t="str">
        <f t="shared" si="35"/>
        <v/>
      </c>
      <c r="AT81" s="130">
        <v>3</v>
      </c>
      <c r="AU81" s="131" t="s">
        <v>1151</v>
      </c>
      <c r="AV81" s="14" t="str">
        <f t="shared" si="36"/>
        <v>KP_KM_1102020</v>
      </c>
      <c r="AW81" s="14">
        <f t="shared" si="37"/>
        <v>1102020</v>
      </c>
      <c r="AX81" s="14" t="str">
        <f t="shared" si="38"/>
        <v>高顺传记4-1</v>
      </c>
      <c r="AY81" s="14" t="str">
        <f t="shared" si="39"/>
        <v/>
      </c>
      <c r="AZ81" s="14" t="str">
        <f t="shared" si="40"/>
        <v>高顺专属武器碎片</v>
      </c>
      <c r="BA81" s="14">
        <f t="shared" si="41"/>
        <v>1</v>
      </c>
      <c r="BB81" s="14" t="str">
        <f t="shared" si="42"/>
        <v/>
      </c>
      <c r="BC81" s="14" t="str">
        <f t="shared" si="43"/>
        <v/>
      </c>
      <c r="BD81" s="128"/>
      <c r="BG81" s="129">
        <v>77</v>
      </c>
      <c r="BH81" s="14">
        <f t="shared" si="44"/>
        <v>9</v>
      </c>
      <c r="BI81" s="14">
        <f t="shared" si="45"/>
        <v>4</v>
      </c>
      <c r="BJ81" s="14">
        <f t="shared" si="46"/>
        <v>3077</v>
      </c>
      <c r="BK81" s="14" t="str">
        <f t="shared" si="47"/>
        <v>石灵明传记4-1</v>
      </c>
      <c r="BM81" s="14" t="str">
        <f t="shared" si="48"/>
        <v>石灵明传记4-1 石灵明专属武器碎片</v>
      </c>
      <c r="BN81" s="14" t="str">
        <f t="shared" si="49"/>
        <v>石灵明专属武器碎片</v>
      </c>
      <c r="BO81" s="14">
        <f t="shared" si="50"/>
        <v>1</v>
      </c>
      <c r="BP81" s="14">
        <f t="shared" si="51"/>
        <v>1</v>
      </c>
      <c r="BQ81" s="14">
        <v>10000</v>
      </c>
    </row>
    <row r="82" spans="35:69" ht="16.5" x14ac:dyDescent="0.2">
      <c r="AI82" s="128">
        <v>78</v>
      </c>
      <c r="AJ82" s="14">
        <f t="shared" si="28"/>
        <v>12</v>
      </c>
      <c r="AK82" s="14">
        <f t="shared" si="29"/>
        <v>202005</v>
      </c>
      <c r="AL82" s="14">
        <f t="shared" si="30"/>
        <v>2020</v>
      </c>
      <c r="AM82" s="128" t="s">
        <v>1147</v>
      </c>
      <c r="AN82" s="14">
        <f t="shared" si="31"/>
        <v>5</v>
      </c>
      <c r="AO82" s="14">
        <f t="shared" si="52"/>
        <v>-1</v>
      </c>
      <c r="AP82" s="14" t="str">
        <f t="shared" si="32"/>
        <v>高顺传记-5</v>
      </c>
      <c r="AQ82" s="14" t="str">
        <f t="shared" si="33"/>
        <v>高顺传记-5</v>
      </c>
      <c r="AR82" s="14">
        <f t="shared" si="34"/>
        <v>80</v>
      </c>
      <c r="AS82" s="14" t="str">
        <f t="shared" si="35"/>
        <v/>
      </c>
      <c r="AT82" s="130">
        <v>3</v>
      </c>
      <c r="AU82" s="131" t="s">
        <v>1151</v>
      </c>
      <c r="AV82" s="14" t="str">
        <f t="shared" si="36"/>
        <v>KP_KM_1102020</v>
      </c>
      <c r="AW82" s="14">
        <f t="shared" si="37"/>
        <v>1102020</v>
      </c>
      <c r="AX82" s="14" t="str">
        <f t="shared" si="38"/>
        <v>高顺传记5-1</v>
      </c>
      <c r="AY82" s="14" t="str">
        <f t="shared" si="39"/>
        <v>高顺传记5-1</v>
      </c>
      <c r="AZ82" s="14" t="str">
        <f t="shared" si="40"/>
        <v>高顺碎片</v>
      </c>
      <c r="BA82" s="14" t="str">
        <f t="shared" si="41"/>
        <v>1~2</v>
      </c>
      <c r="BB82" s="14" t="str">
        <f t="shared" si="42"/>
        <v>高顺专属武器碎片</v>
      </c>
      <c r="BC82" s="14">
        <f t="shared" si="43"/>
        <v>1</v>
      </c>
      <c r="BD82" s="128"/>
      <c r="BG82" s="129">
        <v>78</v>
      </c>
      <c r="BH82" s="14">
        <f t="shared" si="44"/>
        <v>9</v>
      </c>
      <c r="BI82" s="14">
        <f t="shared" si="45"/>
        <v>5</v>
      </c>
      <c r="BJ82" s="14">
        <f t="shared" si="46"/>
        <v>3078</v>
      </c>
      <c r="BK82" s="14" t="str">
        <f t="shared" si="47"/>
        <v>石灵明传记5-1</v>
      </c>
      <c r="BM82" s="14" t="str">
        <f t="shared" si="48"/>
        <v>石灵明传记5-1 石灵明碎片</v>
      </c>
      <c r="BN82" s="14" t="str">
        <f t="shared" si="49"/>
        <v>石灵明碎片</v>
      </c>
      <c r="BO82" s="14">
        <f t="shared" si="50"/>
        <v>1</v>
      </c>
      <c r="BP82" s="14">
        <f t="shared" si="51"/>
        <v>2</v>
      </c>
      <c r="BQ82" s="14">
        <v>10000</v>
      </c>
    </row>
    <row r="83" spans="35:69" ht="16.5" x14ac:dyDescent="0.2">
      <c r="AI83" s="128">
        <v>79</v>
      </c>
      <c r="AJ83" s="14">
        <f t="shared" si="28"/>
        <v>13</v>
      </c>
      <c r="AK83" s="14">
        <f t="shared" si="29"/>
        <v>202101</v>
      </c>
      <c r="AL83" s="14">
        <f t="shared" si="30"/>
        <v>2021</v>
      </c>
      <c r="AM83" s="128" t="s">
        <v>1147</v>
      </c>
      <c r="AN83" s="14">
        <f t="shared" si="31"/>
        <v>1</v>
      </c>
      <c r="AO83" s="14">
        <f t="shared" si="52"/>
        <v>202102</v>
      </c>
      <c r="AP83" s="14" t="str">
        <f t="shared" si="32"/>
        <v>烈风螳螂传记-1</v>
      </c>
      <c r="AQ83" s="14" t="str">
        <f t="shared" si="33"/>
        <v>烈风螳螂传记-1</v>
      </c>
      <c r="AR83" s="14">
        <f t="shared" si="34"/>
        <v>30</v>
      </c>
      <c r="AS83" s="14" t="str">
        <f t="shared" si="35"/>
        <v/>
      </c>
      <c r="AT83" s="130">
        <v>3</v>
      </c>
      <c r="AU83" s="131" t="s">
        <v>1151</v>
      </c>
      <c r="AV83" s="14" t="str">
        <f t="shared" si="36"/>
        <v>KP_KM_1102021</v>
      </c>
      <c r="AW83" s="14">
        <f t="shared" si="37"/>
        <v>1102021</v>
      </c>
      <c r="AX83" s="14" t="str">
        <f t="shared" si="38"/>
        <v>烈风螳螂传记1-1</v>
      </c>
      <c r="AY83" s="14" t="str">
        <f t="shared" si="39"/>
        <v/>
      </c>
      <c r="AZ83" s="14" t="str">
        <f t="shared" si="40"/>
        <v>烈风螳螂碎片</v>
      </c>
      <c r="BA83" s="14">
        <f t="shared" si="41"/>
        <v>1</v>
      </c>
      <c r="BB83" s="14" t="str">
        <f t="shared" si="42"/>
        <v/>
      </c>
      <c r="BC83" s="14" t="str">
        <f t="shared" si="43"/>
        <v/>
      </c>
      <c r="BD83" s="128"/>
      <c r="BG83" s="129">
        <v>79</v>
      </c>
      <c r="BH83" s="14">
        <f t="shared" si="44"/>
        <v>9</v>
      </c>
      <c r="BI83" s="14">
        <f t="shared" si="45"/>
        <v>6</v>
      </c>
      <c r="BJ83" s="14">
        <f t="shared" si="46"/>
        <v>3079</v>
      </c>
      <c r="BK83" s="14" t="str">
        <f t="shared" si="47"/>
        <v>石灵明传记5-2</v>
      </c>
      <c r="BM83" s="14" t="str">
        <f t="shared" si="48"/>
        <v>石灵明传记5-2 石灵明专属武器碎片</v>
      </c>
      <c r="BN83" s="14" t="str">
        <f t="shared" si="49"/>
        <v>石灵明专属武器碎片</v>
      </c>
      <c r="BO83" s="14">
        <f t="shared" si="50"/>
        <v>1</v>
      </c>
      <c r="BP83" s="14">
        <f t="shared" si="51"/>
        <v>1</v>
      </c>
      <c r="BQ83" s="14">
        <v>10000</v>
      </c>
    </row>
    <row r="84" spans="35:69" ht="16.5" x14ac:dyDescent="0.2">
      <c r="AI84" s="128">
        <v>80</v>
      </c>
      <c r="AJ84" s="14">
        <f t="shared" si="28"/>
        <v>13</v>
      </c>
      <c r="AK84" s="14">
        <f t="shared" si="29"/>
        <v>202102</v>
      </c>
      <c r="AL84" s="14">
        <f t="shared" si="30"/>
        <v>2021</v>
      </c>
      <c r="AM84" s="128" t="s">
        <v>1147</v>
      </c>
      <c r="AN84" s="14">
        <f t="shared" si="31"/>
        <v>2</v>
      </c>
      <c r="AO84" s="14">
        <f t="shared" si="52"/>
        <v>202103</v>
      </c>
      <c r="AP84" s="14" t="str">
        <f t="shared" si="32"/>
        <v>烈风螳螂传记-2</v>
      </c>
      <c r="AQ84" s="14" t="str">
        <f t="shared" si="33"/>
        <v>烈风螳螂传记-2</v>
      </c>
      <c r="AR84" s="14">
        <f t="shared" si="34"/>
        <v>40</v>
      </c>
      <c r="AS84" s="14" t="str">
        <f t="shared" si="35"/>
        <v/>
      </c>
      <c r="AT84" s="130">
        <v>3</v>
      </c>
      <c r="AU84" s="131" t="s">
        <v>1151</v>
      </c>
      <c r="AV84" s="14" t="str">
        <f t="shared" si="36"/>
        <v>KP_KM_1102021</v>
      </c>
      <c r="AW84" s="14">
        <f t="shared" si="37"/>
        <v>1102021</v>
      </c>
      <c r="AX84" s="14" t="str">
        <f t="shared" si="38"/>
        <v>烈风螳螂传记2-1</v>
      </c>
      <c r="AY84" s="14" t="str">
        <f t="shared" si="39"/>
        <v/>
      </c>
      <c r="AZ84" s="14" t="str">
        <f t="shared" si="40"/>
        <v>烈风螳螂碎片</v>
      </c>
      <c r="BA84" s="14">
        <f t="shared" si="41"/>
        <v>1</v>
      </c>
      <c r="BB84" s="14" t="str">
        <f t="shared" si="42"/>
        <v/>
      </c>
      <c r="BC84" s="14" t="str">
        <f t="shared" si="43"/>
        <v/>
      </c>
      <c r="BD84" s="128"/>
      <c r="BG84" s="129">
        <v>80</v>
      </c>
      <c r="BH84" s="14">
        <f t="shared" si="44"/>
        <v>10</v>
      </c>
      <c r="BI84" s="14">
        <f t="shared" si="45"/>
        <v>1</v>
      </c>
      <c r="BJ84" s="14">
        <f t="shared" si="46"/>
        <v>3080</v>
      </c>
      <c r="BK84" s="14" t="str">
        <f t="shared" si="47"/>
        <v>西方龙传记1-1</v>
      </c>
      <c r="BM84" s="14" t="str">
        <f t="shared" si="48"/>
        <v>西方龙传记1-1 西方龙碎片</v>
      </c>
      <c r="BN84" s="14" t="str">
        <f t="shared" si="49"/>
        <v>西方龙碎片</v>
      </c>
      <c r="BO84" s="14">
        <f t="shared" si="50"/>
        <v>1</v>
      </c>
      <c r="BP84" s="14">
        <f t="shared" si="51"/>
        <v>1</v>
      </c>
      <c r="BQ84" s="14">
        <v>10000</v>
      </c>
    </row>
    <row r="85" spans="35:69" ht="16.5" x14ac:dyDescent="0.2">
      <c r="AI85" s="128">
        <v>81</v>
      </c>
      <c r="AJ85" s="14">
        <f t="shared" si="28"/>
        <v>13</v>
      </c>
      <c r="AK85" s="14">
        <f t="shared" si="29"/>
        <v>202103</v>
      </c>
      <c r="AL85" s="14">
        <f t="shared" si="30"/>
        <v>2021</v>
      </c>
      <c r="AM85" s="128" t="s">
        <v>1147</v>
      </c>
      <c r="AN85" s="14">
        <f t="shared" si="31"/>
        <v>3</v>
      </c>
      <c r="AO85" s="14">
        <f t="shared" si="52"/>
        <v>202104</v>
      </c>
      <c r="AP85" s="14" t="str">
        <f t="shared" si="32"/>
        <v>烈风螳螂传记-3</v>
      </c>
      <c r="AQ85" s="14" t="str">
        <f t="shared" si="33"/>
        <v>烈风螳螂传记-3</v>
      </c>
      <c r="AR85" s="14">
        <f t="shared" si="34"/>
        <v>55</v>
      </c>
      <c r="AS85" s="14" t="str">
        <f t="shared" si="35"/>
        <v/>
      </c>
      <c r="AT85" s="130">
        <v>3</v>
      </c>
      <c r="AU85" s="131" t="s">
        <v>1151</v>
      </c>
      <c r="AV85" s="14" t="str">
        <f t="shared" si="36"/>
        <v>KP_KM_1102021</v>
      </c>
      <c r="AW85" s="14">
        <f t="shared" si="37"/>
        <v>1102021</v>
      </c>
      <c r="AX85" s="14" t="str">
        <f t="shared" si="38"/>
        <v>烈风螳螂传记3-1</v>
      </c>
      <c r="AY85" s="14" t="str">
        <f t="shared" si="39"/>
        <v/>
      </c>
      <c r="AZ85" s="14" t="str">
        <f t="shared" si="40"/>
        <v>烈风螳螂碎片</v>
      </c>
      <c r="BA85" s="14" t="str">
        <f t="shared" si="41"/>
        <v>1~2</v>
      </c>
      <c r="BB85" s="14" t="str">
        <f t="shared" si="42"/>
        <v/>
      </c>
      <c r="BC85" s="14" t="str">
        <f t="shared" si="43"/>
        <v/>
      </c>
      <c r="BD85" s="128"/>
      <c r="BG85" s="129">
        <v>81</v>
      </c>
      <c r="BH85" s="14">
        <f t="shared" si="44"/>
        <v>10</v>
      </c>
      <c r="BI85" s="14">
        <f t="shared" si="45"/>
        <v>2</v>
      </c>
      <c r="BJ85" s="14">
        <f t="shared" si="46"/>
        <v>3081</v>
      </c>
      <c r="BK85" s="14" t="str">
        <f t="shared" si="47"/>
        <v>西方龙传记2-1</v>
      </c>
      <c r="BM85" s="14" t="str">
        <f t="shared" si="48"/>
        <v>西方龙传记2-1 西方龙碎片</v>
      </c>
      <c r="BN85" s="14" t="str">
        <f t="shared" si="49"/>
        <v>西方龙碎片</v>
      </c>
      <c r="BO85" s="14">
        <f t="shared" si="50"/>
        <v>1</v>
      </c>
      <c r="BP85" s="14">
        <f t="shared" si="51"/>
        <v>1</v>
      </c>
      <c r="BQ85" s="14">
        <v>10000</v>
      </c>
    </row>
    <row r="86" spans="35:69" ht="16.5" x14ac:dyDescent="0.2">
      <c r="AI86" s="128">
        <v>82</v>
      </c>
      <c r="AJ86" s="14">
        <f t="shared" si="28"/>
        <v>13</v>
      </c>
      <c r="AK86" s="14">
        <f t="shared" si="29"/>
        <v>202104</v>
      </c>
      <c r="AL86" s="14">
        <f t="shared" si="30"/>
        <v>2021</v>
      </c>
      <c r="AM86" s="128" t="s">
        <v>1147</v>
      </c>
      <c r="AN86" s="14">
        <f t="shared" si="31"/>
        <v>4</v>
      </c>
      <c r="AO86" s="14">
        <f t="shared" si="52"/>
        <v>202105</v>
      </c>
      <c r="AP86" s="14" t="str">
        <f t="shared" si="32"/>
        <v>烈风螳螂传记-4</v>
      </c>
      <c r="AQ86" s="14" t="str">
        <f t="shared" si="33"/>
        <v>烈风螳螂传记-4</v>
      </c>
      <c r="AR86" s="14">
        <f t="shared" si="34"/>
        <v>70</v>
      </c>
      <c r="AS86" s="14" t="str">
        <f t="shared" si="35"/>
        <v/>
      </c>
      <c r="AT86" s="130">
        <v>3</v>
      </c>
      <c r="AU86" s="131" t="s">
        <v>1151</v>
      </c>
      <c r="AV86" s="14" t="str">
        <f t="shared" si="36"/>
        <v>KP_KM_1102021</v>
      </c>
      <c r="AW86" s="14">
        <f t="shared" si="37"/>
        <v>1102021</v>
      </c>
      <c r="AX86" s="14" t="str">
        <f t="shared" si="38"/>
        <v>烈风螳螂传记4-1</v>
      </c>
      <c r="AY86" s="14" t="str">
        <f t="shared" si="39"/>
        <v/>
      </c>
      <c r="AZ86" s="14" t="str">
        <f t="shared" si="40"/>
        <v>烈风螳螂专属武器碎片</v>
      </c>
      <c r="BA86" s="14">
        <f t="shared" si="41"/>
        <v>1</v>
      </c>
      <c r="BB86" s="14" t="str">
        <f t="shared" si="42"/>
        <v/>
      </c>
      <c r="BC86" s="14" t="str">
        <f t="shared" si="43"/>
        <v/>
      </c>
      <c r="BD86" s="128"/>
      <c r="BG86" s="129">
        <v>82</v>
      </c>
      <c r="BH86" s="14">
        <f t="shared" si="44"/>
        <v>10</v>
      </c>
      <c r="BI86" s="14">
        <f t="shared" si="45"/>
        <v>3</v>
      </c>
      <c r="BJ86" s="14">
        <f t="shared" si="46"/>
        <v>3082</v>
      </c>
      <c r="BK86" s="14" t="str">
        <f t="shared" si="47"/>
        <v>西方龙传记3-1</v>
      </c>
      <c r="BM86" s="14" t="str">
        <f t="shared" si="48"/>
        <v>西方龙传记3-1 西方龙碎片</v>
      </c>
      <c r="BN86" s="14" t="str">
        <f t="shared" si="49"/>
        <v>西方龙碎片</v>
      </c>
      <c r="BO86" s="14">
        <f t="shared" si="50"/>
        <v>1</v>
      </c>
      <c r="BP86" s="14">
        <f t="shared" si="51"/>
        <v>2</v>
      </c>
      <c r="BQ86" s="14">
        <v>10000</v>
      </c>
    </row>
    <row r="87" spans="35:69" ht="16.5" x14ac:dyDescent="0.2">
      <c r="AI87" s="128">
        <v>83</v>
      </c>
      <c r="AJ87" s="14">
        <f t="shared" si="28"/>
        <v>13</v>
      </c>
      <c r="AK87" s="14">
        <f t="shared" si="29"/>
        <v>202105</v>
      </c>
      <c r="AL87" s="14">
        <f t="shared" si="30"/>
        <v>2021</v>
      </c>
      <c r="AM87" s="128" t="s">
        <v>1147</v>
      </c>
      <c r="AN87" s="14">
        <f t="shared" si="31"/>
        <v>5</v>
      </c>
      <c r="AO87" s="14">
        <f t="shared" si="52"/>
        <v>-1</v>
      </c>
      <c r="AP87" s="14" t="str">
        <f t="shared" si="32"/>
        <v>烈风螳螂传记-5</v>
      </c>
      <c r="AQ87" s="14" t="str">
        <f t="shared" si="33"/>
        <v>烈风螳螂传记-5</v>
      </c>
      <c r="AR87" s="14">
        <f t="shared" si="34"/>
        <v>80</v>
      </c>
      <c r="AS87" s="14" t="str">
        <f t="shared" si="35"/>
        <v/>
      </c>
      <c r="AT87" s="130">
        <v>3</v>
      </c>
      <c r="AU87" s="131" t="s">
        <v>1151</v>
      </c>
      <c r="AV87" s="14" t="str">
        <f t="shared" si="36"/>
        <v>KP_KM_1102021</v>
      </c>
      <c r="AW87" s="14">
        <f t="shared" si="37"/>
        <v>1102021</v>
      </c>
      <c r="AX87" s="14" t="str">
        <f t="shared" si="38"/>
        <v>烈风螳螂传记5-1</v>
      </c>
      <c r="AY87" s="14" t="str">
        <f t="shared" si="39"/>
        <v>烈风螳螂传记5-1</v>
      </c>
      <c r="AZ87" s="14" t="str">
        <f t="shared" si="40"/>
        <v>烈风螳螂碎片</v>
      </c>
      <c r="BA87" s="14" t="str">
        <f t="shared" si="41"/>
        <v>1~2</v>
      </c>
      <c r="BB87" s="14" t="str">
        <f t="shared" si="42"/>
        <v>烈风螳螂专属武器碎片</v>
      </c>
      <c r="BC87" s="14">
        <f t="shared" si="43"/>
        <v>1</v>
      </c>
      <c r="BD87" s="128"/>
      <c r="BG87" s="129">
        <v>83</v>
      </c>
      <c r="BH87" s="14">
        <f t="shared" si="44"/>
        <v>10</v>
      </c>
      <c r="BI87" s="14">
        <f t="shared" si="45"/>
        <v>4</v>
      </c>
      <c r="BJ87" s="14">
        <f t="shared" si="46"/>
        <v>3083</v>
      </c>
      <c r="BK87" s="14" t="str">
        <f t="shared" si="47"/>
        <v>西方龙传记4-1</v>
      </c>
      <c r="BM87" s="14" t="str">
        <f t="shared" si="48"/>
        <v>西方龙传记4-1 西方龙专属武器碎片</v>
      </c>
      <c r="BN87" s="14" t="str">
        <f t="shared" si="49"/>
        <v>西方龙专属武器碎片</v>
      </c>
      <c r="BO87" s="14">
        <f t="shared" si="50"/>
        <v>1</v>
      </c>
      <c r="BP87" s="14">
        <f t="shared" si="51"/>
        <v>1</v>
      </c>
      <c r="BQ87" s="14">
        <v>10000</v>
      </c>
    </row>
    <row r="88" spans="35:69" ht="16.5" x14ac:dyDescent="0.2">
      <c r="AI88" s="128">
        <v>84</v>
      </c>
      <c r="AJ88" s="14">
        <f t="shared" si="28"/>
        <v>14</v>
      </c>
      <c r="AK88" s="14">
        <f t="shared" si="29"/>
        <v>202401</v>
      </c>
      <c r="AL88" s="14">
        <f t="shared" si="30"/>
        <v>2024</v>
      </c>
      <c r="AM88" s="128" t="s">
        <v>1147</v>
      </c>
      <c r="AN88" s="14">
        <f t="shared" si="31"/>
        <v>1</v>
      </c>
      <c r="AO88" s="14">
        <f t="shared" si="52"/>
        <v>202402</v>
      </c>
      <c r="AP88" s="14" t="str">
        <f t="shared" si="32"/>
        <v>朱仙传记-1</v>
      </c>
      <c r="AQ88" s="14" t="str">
        <f t="shared" si="33"/>
        <v>朱仙传记-1</v>
      </c>
      <c r="AR88" s="14">
        <f t="shared" si="34"/>
        <v>30</v>
      </c>
      <c r="AS88" s="14" t="str">
        <f t="shared" si="35"/>
        <v/>
      </c>
      <c r="AT88" s="130">
        <v>3</v>
      </c>
      <c r="AU88" s="131" t="s">
        <v>1151</v>
      </c>
      <c r="AV88" s="14" t="str">
        <f t="shared" si="36"/>
        <v>KP_KM_1102024</v>
      </c>
      <c r="AW88" s="14">
        <f t="shared" si="37"/>
        <v>1102024</v>
      </c>
      <c r="AX88" s="14" t="str">
        <f t="shared" si="38"/>
        <v>朱仙传记1-1</v>
      </c>
      <c r="AY88" s="14" t="str">
        <f t="shared" si="39"/>
        <v/>
      </c>
      <c r="AZ88" s="14" t="str">
        <f t="shared" si="40"/>
        <v>朱仙碎片</v>
      </c>
      <c r="BA88" s="14">
        <f t="shared" si="41"/>
        <v>1</v>
      </c>
      <c r="BB88" s="14" t="str">
        <f t="shared" si="42"/>
        <v/>
      </c>
      <c r="BC88" s="14" t="str">
        <f t="shared" si="43"/>
        <v/>
      </c>
      <c r="BD88" s="128"/>
      <c r="BG88" s="129">
        <v>84</v>
      </c>
      <c r="BH88" s="14">
        <f t="shared" si="44"/>
        <v>10</v>
      </c>
      <c r="BI88" s="14">
        <f t="shared" si="45"/>
        <v>5</v>
      </c>
      <c r="BJ88" s="14">
        <f t="shared" si="46"/>
        <v>3084</v>
      </c>
      <c r="BK88" s="14" t="str">
        <f t="shared" si="47"/>
        <v>西方龙传记5-1</v>
      </c>
      <c r="BM88" s="14" t="str">
        <f t="shared" si="48"/>
        <v>西方龙传记5-1 西方龙碎片</v>
      </c>
      <c r="BN88" s="14" t="str">
        <f t="shared" si="49"/>
        <v>西方龙碎片</v>
      </c>
      <c r="BO88" s="14">
        <f t="shared" si="50"/>
        <v>1</v>
      </c>
      <c r="BP88" s="14">
        <f t="shared" si="51"/>
        <v>2</v>
      </c>
      <c r="BQ88" s="14">
        <v>10000</v>
      </c>
    </row>
    <row r="89" spans="35:69" ht="16.5" x14ac:dyDescent="0.2">
      <c r="AI89" s="128">
        <v>85</v>
      </c>
      <c r="AJ89" s="14">
        <f t="shared" si="28"/>
        <v>14</v>
      </c>
      <c r="AK89" s="14">
        <f t="shared" si="29"/>
        <v>202402</v>
      </c>
      <c r="AL89" s="14">
        <f t="shared" si="30"/>
        <v>2024</v>
      </c>
      <c r="AM89" s="128" t="s">
        <v>1147</v>
      </c>
      <c r="AN89" s="14">
        <f t="shared" si="31"/>
        <v>2</v>
      </c>
      <c r="AO89" s="14">
        <f t="shared" si="52"/>
        <v>202403</v>
      </c>
      <c r="AP89" s="14" t="str">
        <f t="shared" si="32"/>
        <v>朱仙传记-2</v>
      </c>
      <c r="AQ89" s="14" t="str">
        <f t="shared" si="33"/>
        <v>朱仙传记-2</v>
      </c>
      <c r="AR89" s="14">
        <f t="shared" si="34"/>
        <v>40</v>
      </c>
      <c r="AS89" s="14" t="str">
        <f t="shared" si="35"/>
        <v/>
      </c>
      <c r="AT89" s="130">
        <v>3</v>
      </c>
      <c r="AU89" s="131" t="s">
        <v>1151</v>
      </c>
      <c r="AV89" s="14" t="str">
        <f t="shared" si="36"/>
        <v>KP_KM_1102024</v>
      </c>
      <c r="AW89" s="14">
        <f t="shared" si="37"/>
        <v>1102024</v>
      </c>
      <c r="AX89" s="14" t="str">
        <f t="shared" si="38"/>
        <v>朱仙传记2-1</v>
      </c>
      <c r="AY89" s="14" t="str">
        <f t="shared" si="39"/>
        <v/>
      </c>
      <c r="AZ89" s="14" t="str">
        <f t="shared" si="40"/>
        <v>朱仙碎片</v>
      </c>
      <c r="BA89" s="14">
        <f t="shared" si="41"/>
        <v>1</v>
      </c>
      <c r="BB89" s="14" t="str">
        <f t="shared" si="42"/>
        <v/>
      </c>
      <c r="BC89" s="14" t="str">
        <f t="shared" si="43"/>
        <v/>
      </c>
      <c r="BD89" s="128"/>
      <c r="BG89" s="129">
        <v>85</v>
      </c>
      <c r="BH89" s="14">
        <f t="shared" si="44"/>
        <v>10</v>
      </c>
      <c r="BI89" s="14">
        <f t="shared" si="45"/>
        <v>6</v>
      </c>
      <c r="BJ89" s="14">
        <f t="shared" si="46"/>
        <v>3085</v>
      </c>
      <c r="BK89" s="14" t="str">
        <f t="shared" si="47"/>
        <v>西方龙传记5-2</v>
      </c>
      <c r="BM89" s="14" t="str">
        <f t="shared" si="48"/>
        <v>西方龙传记5-2 西方龙专属武器碎片</v>
      </c>
      <c r="BN89" s="14" t="str">
        <f t="shared" si="49"/>
        <v>西方龙专属武器碎片</v>
      </c>
      <c r="BO89" s="14">
        <f t="shared" si="50"/>
        <v>1</v>
      </c>
      <c r="BP89" s="14">
        <f t="shared" si="51"/>
        <v>1</v>
      </c>
      <c r="BQ89" s="14">
        <v>10000</v>
      </c>
    </row>
    <row r="90" spans="35:69" ht="16.5" x14ac:dyDescent="0.2">
      <c r="AI90" s="128">
        <v>86</v>
      </c>
      <c r="AJ90" s="14">
        <f t="shared" si="28"/>
        <v>14</v>
      </c>
      <c r="AK90" s="14">
        <f t="shared" si="29"/>
        <v>202403</v>
      </c>
      <c r="AL90" s="14">
        <f t="shared" si="30"/>
        <v>2024</v>
      </c>
      <c r="AM90" s="128" t="s">
        <v>1147</v>
      </c>
      <c r="AN90" s="14">
        <f t="shared" si="31"/>
        <v>3</v>
      </c>
      <c r="AO90" s="14">
        <f t="shared" si="52"/>
        <v>202404</v>
      </c>
      <c r="AP90" s="14" t="str">
        <f t="shared" si="32"/>
        <v>朱仙传记-3</v>
      </c>
      <c r="AQ90" s="14" t="str">
        <f t="shared" si="33"/>
        <v>朱仙传记-3</v>
      </c>
      <c r="AR90" s="14">
        <f t="shared" si="34"/>
        <v>55</v>
      </c>
      <c r="AS90" s="14" t="str">
        <f t="shared" si="35"/>
        <v/>
      </c>
      <c r="AT90" s="130">
        <v>3</v>
      </c>
      <c r="AU90" s="131" t="s">
        <v>1151</v>
      </c>
      <c r="AV90" s="14" t="str">
        <f t="shared" si="36"/>
        <v>KP_KM_1102024</v>
      </c>
      <c r="AW90" s="14">
        <f t="shared" si="37"/>
        <v>1102024</v>
      </c>
      <c r="AX90" s="14" t="str">
        <f t="shared" si="38"/>
        <v>朱仙传记3-1</v>
      </c>
      <c r="AY90" s="14" t="str">
        <f t="shared" si="39"/>
        <v/>
      </c>
      <c r="AZ90" s="14" t="str">
        <f t="shared" si="40"/>
        <v>朱仙碎片</v>
      </c>
      <c r="BA90" s="14" t="str">
        <f t="shared" si="41"/>
        <v>1~2</v>
      </c>
      <c r="BB90" s="14" t="str">
        <f t="shared" si="42"/>
        <v/>
      </c>
      <c r="BC90" s="14" t="str">
        <f t="shared" si="43"/>
        <v/>
      </c>
      <c r="BD90" s="128"/>
      <c r="BG90" s="129">
        <v>86</v>
      </c>
      <c r="BH90" s="14">
        <f t="shared" si="44"/>
        <v>10</v>
      </c>
      <c r="BI90" s="14">
        <f t="shared" si="45"/>
        <v>7</v>
      </c>
      <c r="BJ90" s="14">
        <f t="shared" si="46"/>
        <v>3086</v>
      </c>
      <c r="BK90" s="14" t="str">
        <f t="shared" si="47"/>
        <v>西方龙传记6-1</v>
      </c>
      <c r="BM90" s="14" t="str">
        <f t="shared" si="48"/>
        <v>西方龙传记6-1 西方龙碎片</v>
      </c>
      <c r="BN90" s="14" t="str">
        <f t="shared" si="49"/>
        <v>西方龙碎片</v>
      </c>
      <c r="BO90" s="14">
        <f t="shared" si="50"/>
        <v>1</v>
      </c>
      <c r="BP90" s="14">
        <f t="shared" si="51"/>
        <v>2</v>
      </c>
      <c r="BQ90" s="14">
        <v>10000</v>
      </c>
    </row>
    <row r="91" spans="35:69" ht="16.5" x14ac:dyDescent="0.2">
      <c r="AI91" s="128">
        <v>87</v>
      </c>
      <c r="AJ91" s="14">
        <f t="shared" si="28"/>
        <v>14</v>
      </c>
      <c r="AK91" s="14">
        <f t="shared" si="29"/>
        <v>202404</v>
      </c>
      <c r="AL91" s="14">
        <f t="shared" si="30"/>
        <v>2024</v>
      </c>
      <c r="AM91" s="128" t="s">
        <v>1147</v>
      </c>
      <c r="AN91" s="14">
        <f t="shared" si="31"/>
        <v>4</v>
      </c>
      <c r="AO91" s="14">
        <f t="shared" si="52"/>
        <v>202405</v>
      </c>
      <c r="AP91" s="14" t="str">
        <f t="shared" si="32"/>
        <v>朱仙传记-4</v>
      </c>
      <c r="AQ91" s="14" t="str">
        <f t="shared" si="33"/>
        <v>朱仙传记-4</v>
      </c>
      <c r="AR91" s="14">
        <f t="shared" si="34"/>
        <v>70</v>
      </c>
      <c r="AS91" s="14" t="str">
        <f t="shared" si="35"/>
        <v/>
      </c>
      <c r="AT91" s="130">
        <v>3</v>
      </c>
      <c r="AU91" s="131" t="s">
        <v>1151</v>
      </c>
      <c r="AV91" s="14" t="str">
        <f t="shared" si="36"/>
        <v>KP_KM_1102024</v>
      </c>
      <c r="AW91" s="14">
        <f t="shared" si="37"/>
        <v>1102024</v>
      </c>
      <c r="AX91" s="14" t="str">
        <f t="shared" si="38"/>
        <v>朱仙传记4-1</v>
      </c>
      <c r="AY91" s="14" t="str">
        <f t="shared" si="39"/>
        <v/>
      </c>
      <c r="AZ91" s="14" t="str">
        <f t="shared" si="40"/>
        <v>朱仙专属武器碎片</v>
      </c>
      <c r="BA91" s="14">
        <f t="shared" si="41"/>
        <v>1</v>
      </c>
      <c r="BB91" s="14" t="str">
        <f t="shared" si="42"/>
        <v/>
      </c>
      <c r="BC91" s="14" t="str">
        <f t="shared" si="43"/>
        <v/>
      </c>
      <c r="BD91" s="128"/>
      <c r="BG91" s="129">
        <v>87</v>
      </c>
      <c r="BH91" s="14">
        <f t="shared" si="44"/>
        <v>10</v>
      </c>
      <c r="BI91" s="14">
        <f t="shared" si="45"/>
        <v>8</v>
      </c>
      <c r="BJ91" s="14">
        <f t="shared" si="46"/>
        <v>3087</v>
      </c>
      <c r="BK91" s="14" t="str">
        <f t="shared" si="47"/>
        <v>西方龙传记6-2</v>
      </c>
      <c r="BM91" s="14" t="str">
        <f t="shared" si="48"/>
        <v>西方龙传记6-2 西方龙专属武器碎片</v>
      </c>
      <c r="BN91" s="14" t="str">
        <f t="shared" si="49"/>
        <v>西方龙专属武器碎片</v>
      </c>
      <c r="BO91" s="14">
        <f t="shared" si="50"/>
        <v>1</v>
      </c>
      <c r="BP91" s="14">
        <f t="shared" si="51"/>
        <v>1</v>
      </c>
      <c r="BQ91" s="14">
        <v>10000</v>
      </c>
    </row>
    <row r="92" spans="35:69" ht="16.5" x14ac:dyDescent="0.2">
      <c r="AI92" s="128">
        <v>88</v>
      </c>
      <c r="AJ92" s="14">
        <f t="shared" si="28"/>
        <v>14</v>
      </c>
      <c r="AK92" s="14">
        <f t="shared" si="29"/>
        <v>202405</v>
      </c>
      <c r="AL92" s="14">
        <f t="shared" si="30"/>
        <v>2024</v>
      </c>
      <c r="AM92" s="128" t="s">
        <v>1147</v>
      </c>
      <c r="AN92" s="14">
        <f t="shared" si="31"/>
        <v>5</v>
      </c>
      <c r="AO92" s="14">
        <f t="shared" si="52"/>
        <v>-1</v>
      </c>
      <c r="AP92" s="14" t="str">
        <f t="shared" si="32"/>
        <v>朱仙传记-5</v>
      </c>
      <c r="AQ92" s="14" t="str">
        <f t="shared" si="33"/>
        <v>朱仙传记-5</v>
      </c>
      <c r="AR92" s="14">
        <f t="shared" si="34"/>
        <v>80</v>
      </c>
      <c r="AS92" s="14" t="str">
        <f t="shared" si="35"/>
        <v/>
      </c>
      <c r="AT92" s="130">
        <v>3</v>
      </c>
      <c r="AU92" s="131" t="s">
        <v>1151</v>
      </c>
      <c r="AV92" s="14" t="str">
        <f t="shared" si="36"/>
        <v>KP_KM_1102024</v>
      </c>
      <c r="AW92" s="14">
        <f t="shared" si="37"/>
        <v>1102024</v>
      </c>
      <c r="AX92" s="14" t="str">
        <f t="shared" si="38"/>
        <v>朱仙传记5-1</v>
      </c>
      <c r="AY92" s="14" t="str">
        <f t="shared" si="39"/>
        <v>朱仙传记5-1</v>
      </c>
      <c r="AZ92" s="14" t="str">
        <f t="shared" si="40"/>
        <v>朱仙碎片</v>
      </c>
      <c r="BA92" s="14" t="str">
        <f t="shared" si="41"/>
        <v>1~2</v>
      </c>
      <c r="BB92" s="14" t="str">
        <f t="shared" si="42"/>
        <v>朱仙专属武器碎片</v>
      </c>
      <c r="BC92" s="14">
        <f t="shared" si="43"/>
        <v>1</v>
      </c>
      <c r="BD92" s="128"/>
      <c r="BG92" s="129">
        <v>88</v>
      </c>
      <c r="BH92" s="14">
        <f t="shared" si="44"/>
        <v>10</v>
      </c>
      <c r="BI92" s="14">
        <f t="shared" si="45"/>
        <v>9</v>
      </c>
      <c r="BJ92" s="14">
        <f t="shared" si="46"/>
        <v>3088</v>
      </c>
      <c r="BK92" s="14" t="str">
        <f t="shared" si="47"/>
        <v>西方龙传记7-1</v>
      </c>
      <c r="BM92" s="14" t="str">
        <f t="shared" si="48"/>
        <v>西方龙传记7-1 西方龙碎片</v>
      </c>
      <c r="BN92" s="14" t="str">
        <f t="shared" si="49"/>
        <v>西方龙碎片</v>
      </c>
      <c r="BO92" s="14">
        <f t="shared" si="50"/>
        <v>1</v>
      </c>
      <c r="BP92" s="14">
        <f t="shared" si="51"/>
        <v>2</v>
      </c>
      <c r="BQ92" s="14">
        <v>10000</v>
      </c>
    </row>
    <row r="93" spans="35:69" ht="16.5" x14ac:dyDescent="0.2">
      <c r="AI93" s="128">
        <v>89</v>
      </c>
      <c r="AJ93" s="14">
        <f t="shared" si="28"/>
        <v>15</v>
      </c>
      <c r="AK93" s="14">
        <f t="shared" si="29"/>
        <v>202601</v>
      </c>
      <c r="AL93" s="14">
        <f t="shared" si="30"/>
        <v>2026</v>
      </c>
      <c r="AM93" s="128" t="s">
        <v>1147</v>
      </c>
      <c r="AN93" s="14">
        <f t="shared" si="31"/>
        <v>1</v>
      </c>
      <c r="AO93" s="14">
        <f t="shared" si="52"/>
        <v>202602</v>
      </c>
      <c r="AP93" s="14" t="str">
        <f t="shared" si="32"/>
        <v>雷震子传记-1</v>
      </c>
      <c r="AQ93" s="14" t="str">
        <f t="shared" si="33"/>
        <v>雷震子传记-1</v>
      </c>
      <c r="AR93" s="14">
        <f t="shared" si="34"/>
        <v>30</v>
      </c>
      <c r="AS93" s="14" t="str">
        <f t="shared" si="35"/>
        <v/>
      </c>
      <c r="AT93" s="130">
        <v>3</v>
      </c>
      <c r="AU93" s="131" t="s">
        <v>1151</v>
      </c>
      <c r="AV93" s="14" t="str">
        <f t="shared" si="36"/>
        <v>KP_KM_1102026</v>
      </c>
      <c r="AW93" s="14">
        <f t="shared" si="37"/>
        <v>1102026</v>
      </c>
      <c r="AX93" s="14" t="str">
        <f t="shared" si="38"/>
        <v>雷震子传记1-1</v>
      </c>
      <c r="AY93" s="14" t="str">
        <f t="shared" si="39"/>
        <v/>
      </c>
      <c r="AZ93" s="14" t="str">
        <f t="shared" si="40"/>
        <v>雷震子碎片</v>
      </c>
      <c r="BA93" s="14">
        <f t="shared" si="41"/>
        <v>1</v>
      </c>
      <c r="BB93" s="14" t="str">
        <f t="shared" si="42"/>
        <v/>
      </c>
      <c r="BC93" s="14" t="str">
        <f t="shared" si="43"/>
        <v/>
      </c>
      <c r="BD93" s="128"/>
      <c r="BG93" s="129">
        <v>89</v>
      </c>
      <c r="BH93" s="14">
        <f t="shared" si="44"/>
        <v>10</v>
      </c>
      <c r="BI93" s="14">
        <f t="shared" si="45"/>
        <v>10</v>
      </c>
      <c r="BJ93" s="14">
        <f t="shared" si="46"/>
        <v>3089</v>
      </c>
      <c r="BK93" s="14" t="str">
        <f t="shared" si="47"/>
        <v>西方龙传记7-2</v>
      </c>
      <c r="BM93" s="14" t="str">
        <f t="shared" si="48"/>
        <v>西方龙传记7-2 西方龙专属武器碎片</v>
      </c>
      <c r="BN93" s="14" t="str">
        <f t="shared" si="49"/>
        <v>西方龙专属武器碎片</v>
      </c>
      <c r="BO93" s="14">
        <f t="shared" si="50"/>
        <v>1</v>
      </c>
      <c r="BP93" s="14">
        <f t="shared" si="51"/>
        <v>1</v>
      </c>
      <c r="BQ93" s="14">
        <v>10000</v>
      </c>
    </row>
    <row r="94" spans="35:69" ht="16.5" x14ac:dyDescent="0.2">
      <c r="AI94" s="128">
        <v>90</v>
      </c>
      <c r="AJ94" s="14">
        <f t="shared" si="28"/>
        <v>15</v>
      </c>
      <c r="AK94" s="14">
        <f t="shared" si="29"/>
        <v>202602</v>
      </c>
      <c r="AL94" s="14">
        <f t="shared" si="30"/>
        <v>2026</v>
      </c>
      <c r="AM94" s="128" t="s">
        <v>1147</v>
      </c>
      <c r="AN94" s="14">
        <f t="shared" si="31"/>
        <v>2</v>
      </c>
      <c r="AO94" s="14">
        <f t="shared" si="52"/>
        <v>202603</v>
      </c>
      <c r="AP94" s="14" t="str">
        <f t="shared" si="32"/>
        <v>雷震子传记-2</v>
      </c>
      <c r="AQ94" s="14" t="str">
        <f t="shared" si="33"/>
        <v>雷震子传记-2</v>
      </c>
      <c r="AR94" s="14">
        <f t="shared" si="34"/>
        <v>40</v>
      </c>
      <c r="AS94" s="14" t="str">
        <f t="shared" si="35"/>
        <v/>
      </c>
      <c r="AT94" s="130">
        <v>3</v>
      </c>
      <c r="AU94" s="131" t="s">
        <v>1151</v>
      </c>
      <c r="AV94" s="14" t="str">
        <f t="shared" si="36"/>
        <v>KP_KM_1102026</v>
      </c>
      <c r="AW94" s="14">
        <f t="shared" si="37"/>
        <v>1102026</v>
      </c>
      <c r="AX94" s="14" t="str">
        <f t="shared" si="38"/>
        <v>雷震子传记2-1</v>
      </c>
      <c r="AY94" s="14" t="str">
        <f t="shared" si="39"/>
        <v/>
      </c>
      <c r="AZ94" s="14" t="str">
        <f t="shared" si="40"/>
        <v>雷震子碎片</v>
      </c>
      <c r="BA94" s="14">
        <f t="shared" si="41"/>
        <v>1</v>
      </c>
      <c r="BB94" s="14" t="str">
        <f t="shared" si="42"/>
        <v/>
      </c>
      <c r="BC94" s="14" t="str">
        <f t="shared" si="43"/>
        <v/>
      </c>
      <c r="BD94" s="128"/>
      <c r="BG94" s="129">
        <v>90</v>
      </c>
      <c r="BH94" s="14">
        <f t="shared" si="44"/>
        <v>10</v>
      </c>
      <c r="BI94" s="14">
        <f t="shared" si="45"/>
        <v>11</v>
      </c>
      <c r="BJ94" s="14">
        <f t="shared" si="46"/>
        <v>3090</v>
      </c>
      <c r="BK94" s="14" t="str">
        <f t="shared" si="47"/>
        <v>西方龙传记8-1</v>
      </c>
      <c r="BM94" s="14" t="str">
        <f t="shared" si="48"/>
        <v>西方龙传记8-1 西方龙碎片</v>
      </c>
      <c r="BN94" s="14" t="str">
        <f t="shared" si="49"/>
        <v>西方龙碎片</v>
      </c>
      <c r="BO94" s="14">
        <f t="shared" si="50"/>
        <v>2</v>
      </c>
      <c r="BP94" s="14">
        <f t="shared" si="51"/>
        <v>2</v>
      </c>
      <c r="BQ94" s="14">
        <v>10000</v>
      </c>
    </row>
    <row r="95" spans="35:69" ht="16.5" x14ac:dyDescent="0.2">
      <c r="AI95" s="128">
        <v>91</v>
      </c>
      <c r="AJ95" s="14">
        <f t="shared" si="28"/>
        <v>15</v>
      </c>
      <c r="AK95" s="14">
        <f t="shared" si="29"/>
        <v>202603</v>
      </c>
      <c r="AL95" s="14">
        <f t="shared" si="30"/>
        <v>2026</v>
      </c>
      <c r="AM95" s="128" t="s">
        <v>1147</v>
      </c>
      <c r="AN95" s="14">
        <f t="shared" si="31"/>
        <v>3</v>
      </c>
      <c r="AO95" s="14">
        <f t="shared" si="52"/>
        <v>202604</v>
      </c>
      <c r="AP95" s="14" t="str">
        <f t="shared" si="32"/>
        <v>雷震子传记-3</v>
      </c>
      <c r="AQ95" s="14" t="str">
        <f t="shared" si="33"/>
        <v>雷震子传记-3</v>
      </c>
      <c r="AR95" s="14">
        <f t="shared" si="34"/>
        <v>55</v>
      </c>
      <c r="AS95" s="14" t="str">
        <f t="shared" si="35"/>
        <v/>
      </c>
      <c r="AT95" s="130">
        <v>3</v>
      </c>
      <c r="AU95" s="131" t="s">
        <v>1151</v>
      </c>
      <c r="AV95" s="14" t="str">
        <f t="shared" si="36"/>
        <v>KP_KM_1102026</v>
      </c>
      <c r="AW95" s="14">
        <f t="shared" si="37"/>
        <v>1102026</v>
      </c>
      <c r="AX95" s="14" t="str">
        <f t="shared" si="38"/>
        <v>雷震子传记3-1</v>
      </c>
      <c r="AY95" s="14" t="str">
        <f t="shared" si="39"/>
        <v/>
      </c>
      <c r="AZ95" s="14" t="str">
        <f t="shared" si="40"/>
        <v>雷震子碎片</v>
      </c>
      <c r="BA95" s="14" t="str">
        <f t="shared" si="41"/>
        <v>1~2</v>
      </c>
      <c r="BB95" s="14" t="str">
        <f t="shared" si="42"/>
        <v/>
      </c>
      <c r="BC95" s="14" t="str">
        <f t="shared" si="43"/>
        <v/>
      </c>
      <c r="BD95" s="128"/>
      <c r="BG95" s="129">
        <v>91</v>
      </c>
      <c r="BH95" s="14">
        <f t="shared" si="44"/>
        <v>11</v>
      </c>
      <c r="BI95" s="14">
        <f t="shared" si="45"/>
        <v>1</v>
      </c>
      <c r="BJ95" s="14">
        <f t="shared" si="46"/>
        <v>3091</v>
      </c>
      <c r="BK95" s="14" t="str">
        <f t="shared" si="47"/>
        <v>飞廉传记1-1</v>
      </c>
      <c r="BM95" s="14" t="str">
        <f t="shared" si="48"/>
        <v>飞廉传记1-1 飞廉碎片</v>
      </c>
      <c r="BN95" s="14" t="str">
        <f t="shared" si="49"/>
        <v>飞廉碎片</v>
      </c>
      <c r="BO95" s="14">
        <f t="shared" si="50"/>
        <v>1</v>
      </c>
      <c r="BP95" s="14">
        <f t="shared" si="51"/>
        <v>1</v>
      </c>
      <c r="BQ95" s="14">
        <v>10000</v>
      </c>
    </row>
    <row r="96" spans="35:69" ht="16.5" x14ac:dyDescent="0.2">
      <c r="AI96" s="128">
        <v>92</v>
      </c>
      <c r="AJ96" s="14">
        <f t="shared" si="28"/>
        <v>15</v>
      </c>
      <c r="AK96" s="14">
        <f t="shared" si="29"/>
        <v>202604</v>
      </c>
      <c r="AL96" s="14">
        <f t="shared" si="30"/>
        <v>2026</v>
      </c>
      <c r="AM96" s="128" t="s">
        <v>1147</v>
      </c>
      <c r="AN96" s="14">
        <f t="shared" si="31"/>
        <v>4</v>
      </c>
      <c r="AO96" s="14">
        <f t="shared" si="52"/>
        <v>202605</v>
      </c>
      <c r="AP96" s="14" t="str">
        <f t="shared" si="32"/>
        <v>雷震子传记-4</v>
      </c>
      <c r="AQ96" s="14" t="str">
        <f t="shared" si="33"/>
        <v>雷震子传记-4</v>
      </c>
      <c r="AR96" s="14">
        <f t="shared" si="34"/>
        <v>70</v>
      </c>
      <c r="AS96" s="14" t="str">
        <f t="shared" si="35"/>
        <v/>
      </c>
      <c r="AT96" s="130">
        <v>3</v>
      </c>
      <c r="AU96" s="131" t="s">
        <v>1151</v>
      </c>
      <c r="AV96" s="14" t="str">
        <f t="shared" si="36"/>
        <v>KP_KM_1102026</v>
      </c>
      <c r="AW96" s="14">
        <f t="shared" si="37"/>
        <v>1102026</v>
      </c>
      <c r="AX96" s="14" t="str">
        <f t="shared" si="38"/>
        <v>雷震子传记4-1</v>
      </c>
      <c r="AY96" s="14" t="str">
        <f t="shared" si="39"/>
        <v/>
      </c>
      <c r="AZ96" s="14" t="str">
        <f t="shared" si="40"/>
        <v>雷震子专属武器碎片</v>
      </c>
      <c r="BA96" s="14">
        <f t="shared" si="41"/>
        <v>1</v>
      </c>
      <c r="BB96" s="14" t="str">
        <f t="shared" si="42"/>
        <v/>
      </c>
      <c r="BC96" s="14" t="str">
        <f t="shared" si="43"/>
        <v/>
      </c>
      <c r="BD96" s="128"/>
      <c r="BG96" s="129">
        <v>92</v>
      </c>
      <c r="BH96" s="14">
        <f t="shared" si="44"/>
        <v>11</v>
      </c>
      <c r="BI96" s="14">
        <f t="shared" si="45"/>
        <v>2</v>
      </c>
      <c r="BJ96" s="14">
        <f t="shared" si="46"/>
        <v>3092</v>
      </c>
      <c r="BK96" s="14" t="str">
        <f t="shared" si="47"/>
        <v>飞廉传记2-1</v>
      </c>
      <c r="BM96" s="14" t="str">
        <f t="shared" si="48"/>
        <v>飞廉传记2-1 飞廉碎片</v>
      </c>
      <c r="BN96" s="14" t="str">
        <f t="shared" si="49"/>
        <v>飞廉碎片</v>
      </c>
      <c r="BO96" s="14">
        <f t="shared" si="50"/>
        <v>1</v>
      </c>
      <c r="BP96" s="14">
        <f t="shared" si="51"/>
        <v>1</v>
      </c>
      <c r="BQ96" s="14">
        <v>10000</v>
      </c>
    </row>
    <row r="97" spans="35:69" ht="16.5" x14ac:dyDescent="0.2">
      <c r="AI97" s="128">
        <v>93</v>
      </c>
      <c r="AJ97" s="14">
        <f t="shared" si="28"/>
        <v>15</v>
      </c>
      <c r="AK97" s="14">
        <f t="shared" si="29"/>
        <v>202605</v>
      </c>
      <c r="AL97" s="14">
        <f t="shared" si="30"/>
        <v>2026</v>
      </c>
      <c r="AM97" s="128" t="s">
        <v>1147</v>
      </c>
      <c r="AN97" s="14">
        <f t="shared" si="31"/>
        <v>5</v>
      </c>
      <c r="AO97" s="14">
        <f t="shared" si="52"/>
        <v>-1</v>
      </c>
      <c r="AP97" s="14" t="str">
        <f t="shared" si="32"/>
        <v>雷震子传记-5</v>
      </c>
      <c r="AQ97" s="14" t="str">
        <f t="shared" si="33"/>
        <v>雷震子传记-5</v>
      </c>
      <c r="AR97" s="14">
        <f t="shared" si="34"/>
        <v>80</v>
      </c>
      <c r="AS97" s="14" t="str">
        <f t="shared" si="35"/>
        <v/>
      </c>
      <c r="AT97" s="130">
        <v>3</v>
      </c>
      <c r="AU97" s="131" t="s">
        <v>1151</v>
      </c>
      <c r="AV97" s="14" t="str">
        <f t="shared" si="36"/>
        <v>KP_KM_1102026</v>
      </c>
      <c r="AW97" s="14">
        <f t="shared" si="37"/>
        <v>1102026</v>
      </c>
      <c r="AX97" s="14" t="str">
        <f t="shared" si="38"/>
        <v>雷震子传记5-1</v>
      </c>
      <c r="AY97" s="14" t="str">
        <f t="shared" si="39"/>
        <v>雷震子传记5-1</v>
      </c>
      <c r="AZ97" s="14" t="str">
        <f t="shared" si="40"/>
        <v>雷震子碎片</v>
      </c>
      <c r="BA97" s="14" t="str">
        <f t="shared" si="41"/>
        <v>1~2</v>
      </c>
      <c r="BB97" s="14" t="str">
        <f t="shared" si="42"/>
        <v>雷震子专属武器碎片</v>
      </c>
      <c r="BC97" s="14">
        <f t="shared" si="43"/>
        <v>1</v>
      </c>
      <c r="BD97" s="128"/>
      <c r="BG97" s="129">
        <v>93</v>
      </c>
      <c r="BH97" s="14">
        <f t="shared" si="44"/>
        <v>11</v>
      </c>
      <c r="BI97" s="14">
        <f t="shared" si="45"/>
        <v>3</v>
      </c>
      <c r="BJ97" s="14">
        <f t="shared" si="46"/>
        <v>3093</v>
      </c>
      <c r="BK97" s="14" t="str">
        <f t="shared" si="47"/>
        <v>飞廉传记3-1</v>
      </c>
      <c r="BM97" s="14" t="str">
        <f t="shared" si="48"/>
        <v>飞廉传记3-1 飞廉碎片</v>
      </c>
      <c r="BN97" s="14" t="str">
        <f t="shared" si="49"/>
        <v>飞廉碎片</v>
      </c>
      <c r="BO97" s="14">
        <f t="shared" si="50"/>
        <v>1</v>
      </c>
      <c r="BP97" s="14">
        <f t="shared" si="51"/>
        <v>2</v>
      </c>
      <c r="BQ97" s="14">
        <v>10000</v>
      </c>
    </row>
    <row r="98" spans="35:69" ht="16.5" x14ac:dyDescent="0.2">
      <c r="AI98" s="128">
        <v>94</v>
      </c>
      <c r="AJ98" s="14">
        <f t="shared" si="28"/>
        <v>16</v>
      </c>
      <c r="AK98" s="14">
        <f t="shared" si="29"/>
        <v>203001</v>
      </c>
      <c r="AL98" s="14">
        <f t="shared" si="30"/>
        <v>2030</v>
      </c>
      <c r="AM98" s="128" t="s">
        <v>1147</v>
      </c>
      <c r="AN98" s="14">
        <f t="shared" si="31"/>
        <v>1</v>
      </c>
      <c r="AO98" s="14">
        <f t="shared" si="52"/>
        <v>203002</v>
      </c>
      <c r="AP98" s="14" t="str">
        <f t="shared" si="32"/>
        <v>燕青传记-1</v>
      </c>
      <c r="AQ98" s="14" t="str">
        <f t="shared" si="33"/>
        <v>燕青传记-1</v>
      </c>
      <c r="AR98" s="14">
        <f t="shared" si="34"/>
        <v>30</v>
      </c>
      <c r="AS98" s="14" t="str">
        <f t="shared" si="35"/>
        <v/>
      </c>
      <c r="AT98" s="130">
        <v>3</v>
      </c>
      <c r="AU98" s="131" t="s">
        <v>1151</v>
      </c>
      <c r="AV98" s="14" t="str">
        <f t="shared" si="36"/>
        <v>KP_KM_1102030</v>
      </c>
      <c r="AW98" s="14">
        <f t="shared" si="37"/>
        <v>1102030</v>
      </c>
      <c r="AX98" s="14" t="str">
        <f t="shared" si="38"/>
        <v>燕青传记1-1</v>
      </c>
      <c r="AY98" s="14" t="str">
        <f t="shared" si="39"/>
        <v/>
      </c>
      <c r="AZ98" s="14" t="str">
        <f t="shared" si="40"/>
        <v>燕青碎片</v>
      </c>
      <c r="BA98" s="14">
        <f t="shared" si="41"/>
        <v>1</v>
      </c>
      <c r="BB98" s="14" t="str">
        <f t="shared" si="42"/>
        <v/>
      </c>
      <c r="BC98" s="14" t="str">
        <f t="shared" si="43"/>
        <v/>
      </c>
      <c r="BD98" s="128"/>
      <c r="BG98" s="129">
        <v>94</v>
      </c>
      <c r="BH98" s="14">
        <f t="shared" si="44"/>
        <v>11</v>
      </c>
      <c r="BI98" s="14">
        <f t="shared" si="45"/>
        <v>4</v>
      </c>
      <c r="BJ98" s="14">
        <f t="shared" si="46"/>
        <v>3094</v>
      </c>
      <c r="BK98" s="14" t="str">
        <f t="shared" si="47"/>
        <v>飞廉传记4-1</v>
      </c>
      <c r="BM98" s="14" t="str">
        <f t="shared" si="48"/>
        <v>飞廉传记4-1 飞廉专属武器碎片</v>
      </c>
      <c r="BN98" s="14" t="str">
        <f t="shared" si="49"/>
        <v>飞廉专属武器碎片</v>
      </c>
      <c r="BO98" s="14">
        <f t="shared" si="50"/>
        <v>1</v>
      </c>
      <c r="BP98" s="14">
        <f t="shared" si="51"/>
        <v>1</v>
      </c>
      <c r="BQ98" s="14">
        <v>10000</v>
      </c>
    </row>
    <row r="99" spans="35:69" ht="16.5" x14ac:dyDescent="0.2">
      <c r="AI99" s="128">
        <v>95</v>
      </c>
      <c r="AJ99" s="14">
        <f t="shared" si="28"/>
        <v>16</v>
      </c>
      <c r="AK99" s="14">
        <f t="shared" si="29"/>
        <v>203002</v>
      </c>
      <c r="AL99" s="14">
        <f t="shared" si="30"/>
        <v>2030</v>
      </c>
      <c r="AM99" s="128" t="s">
        <v>1147</v>
      </c>
      <c r="AN99" s="14">
        <f t="shared" si="31"/>
        <v>2</v>
      </c>
      <c r="AO99" s="14">
        <f t="shared" si="52"/>
        <v>203003</v>
      </c>
      <c r="AP99" s="14" t="str">
        <f t="shared" si="32"/>
        <v>燕青传记-2</v>
      </c>
      <c r="AQ99" s="14" t="str">
        <f t="shared" si="33"/>
        <v>燕青传记-2</v>
      </c>
      <c r="AR99" s="14">
        <f t="shared" si="34"/>
        <v>40</v>
      </c>
      <c r="AS99" s="14" t="str">
        <f t="shared" si="35"/>
        <v/>
      </c>
      <c r="AT99" s="130">
        <v>3</v>
      </c>
      <c r="AU99" s="131" t="s">
        <v>1151</v>
      </c>
      <c r="AV99" s="14" t="str">
        <f t="shared" si="36"/>
        <v>KP_KM_1102030</v>
      </c>
      <c r="AW99" s="14">
        <f t="shared" si="37"/>
        <v>1102030</v>
      </c>
      <c r="AX99" s="14" t="str">
        <f t="shared" si="38"/>
        <v>燕青传记2-1</v>
      </c>
      <c r="AY99" s="14" t="str">
        <f t="shared" si="39"/>
        <v/>
      </c>
      <c r="AZ99" s="14" t="str">
        <f t="shared" si="40"/>
        <v>燕青碎片</v>
      </c>
      <c r="BA99" s="14">
        <f t="shared" si="41"/>
        <v>1</v>
      </c>
      <c r="BB99" s="14" t="str">
        <f t="shared" si="42"/>
        <v/>
      </c>
      <c r="BC99" s="14" t="str">
        <f t="shared" si="43"/>
        <v/>
      </c>
      <c r="BD99" s="128"/>
      <c r="BG99" s="129">
        <v>95</v>
      </c>
      <c r="BH99" s="14">
        <f t="shared" si="44"/>
        <v>11</v>
      </c>
      <c r="BI99" s="14">
        <f t="shared" si="45"/>
        <v>5</v>
      </c>
      <c r="BJ99" s="14">
        <f t="shared" si="46"/>
        <v>3095</v>
      </c>
      <c r="BK99" s="14" t="str">
        <f t="shared" si="47"/>
        <v>飞廉传记5-1</v>
      </c>
      <c r="BM99" s="14" t="str">
        <f t="shared" si="48"/>
        <v>飞廉传记5-1 飞廉碎片</v>
      </c>
      <c r="BN99" s="14" t="str">
        <f t="shared" si="49"/>
        <v>飞廉碎片</v>
      </c>
      <c r="BO99" s="14">
        <f t="shared" si="50"/>
        <v>1</v>
      </c>
      <c r="BP99" s="14">
        <f t="shared" si="51"/>
        <v>2</v>
      </c>
      <c r="BQ99" s="14">
        <v>10000</v>
      </c>
    </row>
    <row r="100" spans="35:69" ht="16.5" x14ac:dyDescent="0.2">
      <c r="AI100" s="128">
        <v>96</v>
      </c>
      <c r="AJ100" s="14">
        <f t="shared" si="28"/>
        <v>16</v>
      </c>
      <c r="AK100" s="14">
        <f t="shared" si="29"/>
        <v>203003</v>
      </c>
      <c r="AL100" s="14">
        <f t="shared" si="30"/>
        <v>2030</v>
      </c>
      <c r="AM100" s="128" t="s">
        <v>1147</v>
      </c>
      <c r="AN100" s="14">
        <f t="shared" si="31"/>
        <v>3</v>
      </c>
      <c r="AO100" s="14">
        <f t="shared" si="52"/>
        <v>203004</v>
      </c>
      <c r="AP100" s="14" t="str">
        <f t="shared" si="32"/>
        <v>燕青传记-3</v>
      </c>
      <c r="AQ100" s="14" t="str">
        <f t="shared" si="33"/>
        <v>燕青传记-3</v>
      </c>
      <c r="AR100" s="14">
        <f t="shared" si="34"/>
        <v>55</v>
      </c>
      <c r="AS100" s="14" t="str">
        <f t="shared" si="35"/>
        <v/>
      </c>
      <c r="AT100" s="130">
        <v>3</v>
      </c>
      <c r="AU100" s="131" t="s">
        <v>1151</v>
      </c>
      <c r="AV100" s="14" t="str">
        <f t="shared" si="36"/>
        <v>KP_KM_1102030</v>
      </c>
      <c r="AW100" s="14">
        <f t="shared" si="37"/>
        <v>1102030</v>
      </c>
      <c r="AX100" s="14" t="str">
        <f t="shared" si="38"/>
        <v>燕青传记3-1</v>
      </c>
      <c r="AY100" s="14" t="str">
        <f t="shared" si="39"/>
        <v/>
      </c>
      <c r="AZ100" s="14" t="str">
        <f t="shared" si="40"/>
        <v>燕青碎片</v>
      </c>
      <c r="BA100" s="14" t="str">
        <f t="shared" si="41"/>
        <v>1~2</v>
      </c>
      <c r="BB100" s="14" t="str">
        <f t="shared" si="42"/>
        <v/>
      </c>
      <c r="BC100" s="14" t="str">
        <f t="shared" si="43"/>
        <v/>
      </c>
      <c r="BD100" s="128"/>
      <c r="BG100" s="129">
        <v>96</v>
      </c>
      <c r="BH100" s="14">
        <f t="shared" si="44"/>
        <v>11</v>
      </c>
      <c r="BI100" s="14">
        <f t="shared" si="45"/>
        <v>6</v>
      </c>
      <c r="BJ100" s="14">
        <f t="shared" si="46"/>
        <v>3096</v>
      </c>
      <c r="BK100" s="14" t="str">
        <f t="shared" si="47"/>
        <v>飞廉传记5-2</v>
      </c>
      <c r="BM100" s="14" t="str">
        <f t="shared" si="48"/>
        <v>飞廉传记5-2 飞廉专属武器碎片</v>
      </c>
      <c r="BN100" s="14" t="str">
        <f t="shared" si="49"/>
        <v>飞廉专属武器碎片</v>
      </c>
      <c r="BO100" s="14">
        <f t="shared" si="50"/>
        <v>1</v>
      </c>
      <c r="BP100" s="14">
        <f t="shared" si="51"/>
        <v>1</v>
      </c>
      <c r="BQ100" s="14">
        <v>10000</v>
      </c>
    </row>
    <row r="101" spans="35:69" ht="16.5" x14ac:dyDescent="0.2">
      <c r="AI101" s="128">
        <v>97</v>
      </c>
      <c r="AJ101" s="14">
        <f t="shared" si="28"/>
        <v>16</v>
      </c>
      <c r="AK101" s="14">
        <f t="shared" si="29"/>
        <v>203004</v>
      </c>
      <c r="AL101" s="14">
        <f t="shared" si="30"/>
        <v>2030</v>
      </c>
      <c r="AM101" s="128" t="s">
        <v>1147</v>
      </c>
      <c r="AN101" s="14">
        <f t="shared" si="31"/>
        <v>4</v>
      </c>
      <c r="AO101" s="14">
        <f t="shared" si="52"/>
        <v>203005</v>
      </c>
      <c r="AP101" s="14" t="str">
        <f t="shared" si="32"/>
        <v>燕青传记-4</v>
      </c>
      <c r="AQ101" s="14" t="str">
        <f t="shared" si="33"/>
        <v>燕青传记-4</v>
      </c>
      <c r="AR101" s="14">
        <f t="shared" si="34"/>
        <v>70</v>
      </c>
      <c r="AS101" s="14" t="str">
        <f t="shared" si="35"/>
        <v/>
      </c>
      <c r="AT101" s="130">
        <v>3</v>
      </c>
      <c r="AU101" s="131" t="s">
        <v>1151</v>
      </c>
      <c r="AV101" s="14" t="str">
        <f t="shared" si="36"/>
        <v>KP_KM_1102030</v>
      </c>
      <c r="AW101" s="14">
        <f t="shared" si="37"/>
        <v>1102030</v>
      </c>
      <c r="AX101" s="14" t="str">
        <f t="shared" si="38"/>
        <v>燕青传记4-1</v>
      </c>
      <c r="AY101" s="14" t="str">
        <f t="shared" si="39"/>
        <v/>
      </c>
      <c r="AZ101" s="14" t="str">
        <f t="shared" si="40"/>
        <v>燕青专属武器碎片</v>
      </c>
      <c r="BA101" s="14">
        <f t="shared" si="41"/>
        <v>1</v>
      </c>
      <c r="BB101" s="14" t="str">
        <f t="shared" si="42"/>
        <v/>
      </c>
      <c r="BC101" s="14" t="str">
        <f t="shared" si="43"/>
        <v/>
      </c>
      <c r="BD101" s="128"/>
      <c r="BG101" s="129">
        <v>97</v>
      </c>
      <c r="BH101" s="14">
        <f t="shared" si="44"/>
        <v>12</v>
      </c>
      <c r="BI101" s="14">
        <f t="shared" si="45"/>
        <v>1</v>
      </c>
      <c r="BJ101" s="14">
        <f t="shared" si="46"/>
        <v>3097</v>
      </c>
      <c r="BK101" s="14" t="str">
        <f t="shared" si="47"/>
        <v>高顺传记1-1</v>
      </c>
      <c r="BM101" s="14" t="str">
        <f t="shared" si="48"/>
        <v>高顺传记1-1 高顺碎片</v>
      </c>
      <c r="BN101" s="14" t="str">
        <f t="shared" si="49"/>
        <v>高顺碎片</v>
      </c>
      <c r="BO101" s="14">
        <f t="shared" si="50"/>
        <v>1</v>
      </c>
      <c r="BP101" s="14">
        <f t="shared" si="51"/>
        <v>1</v>
      </c>
      <c r="BQ101" s="14">
        <v>10000</v>
      </c>
    </row>
    <row r="102" spans="35:69" ht="16.5" x14ac:dyDescent="0.2">
      <c r="AI102" s="128">
        <v>98</v>
      </c>
      <c r="AJ102" s="14">
        <f t="shared" si="28"/>
        <v>16</v>
      </c>
      <c r="AK102" s="14">
        <f t="shared" si="29"/>
        <v>203005</v>
      </c>
      <c r="AL102" s="14">
        <f t="shared" si="30"/>
        <v>2030</v>
      </c>
      <c r="AM102" s="128" t="s">
        <v>1147</v>
      </c>
      <c r="AN102" s="14">
        <f t="shared" si="31"/>
        <v>5</v>
      </c>
      <c r="AO102" s="14">
        <f t="shared" si="52"/>
        <v>-1</v>
      </c>
      <c r="AP102" s="14" t="str">
        <f t="shared" si="32"/>
        <v>燕青传记-5</v>
      </c>
      <c r="AQ102" s="14" t="str">
        <f t="shared" si="33"/>
        <v>燕青传记-5</v>
      </c>
      <c r="AR102" s="14">
        <f t="shared" si="34"/>
        <v>80</v>
      </c>
      <c r="AS102" s="14" t="str">
        <f t="shared" si="35"/>
        <v/>
      </c>
      <c r="AT102" s="130">
        <v>3</v>
      </c>
      <c r="AU102" s="131" t="s">
        <v>1151</v>
      </c>
      <c r="AV102" s="14" t="str">
        <f t="shared" si="36"/>
        <v>KP_KM_1102030</v>
      </c>
      <c r="AW102" s="14">
        <f t="shared" si="37"/>
        <v>1102030</v>
      </c>
      <c r="AX102" s="14" t="str">
        <f t="shared" si="38"/>
        <v>燕青传记5-1</v>
      </c>
      <c r="AY102" s="14" t="str">
        <f t="shared" si="39"/>
        <v>燕青传记5-1</v>
      </c>
      <c r="AZ102" s="14" t="str">
        <f t="shared" si="40"/>
        <v>燕青碎片</v>
      </c>
      <c r="BA102" s="14" t="str">
        <f t="shared" si="41"/>
        <v>1~2</v>
      </c>
      <c r="BB102" s="14" t="str">
        <f t="shared" si="42"/>
        <v>燕青专属武器碎片</v>
      </c>
      <c r="BC102" s="14">
        <f t="shared" si="43"/>
        <v>1</v>
      </c>
      <c r="BD102" s="128"/>
      <c r="BG102" s="129">
        <v>98</v>
      </c>
      <c r="BH102" s="14">
        <f t="shared" si="44"/>
        <v>12</v>
      </c>
      <c r="BI102" s="14">
        <f t="shared" si="45"/>
        <v>2</v>
      </c>
      <c r="BJ102" s="14">
        <f t="shared" si="46"/>
        <v>3098</v>
      </c>
      <c r="BK102" s="14" t="str">
        <f t="shared" si="47"/>
        <v>高顺传记2-1</v>
      </c>
      <c r="BM102" s="14" t="str">
        <f t="shared" si="48"/>
        <v>高顺传记2-1 高顺碎片</v>
      </c>
      <c r="BN102" s="14" t="str">
        <f t="shared" si="49"/>
        <v>高顺碎片</v>
      </c>
      <c r="BO102" s="14">
        <f t="shared" si="50"/>
        <v>1</v>
      </c>
      <c r="BP102" s="14">
        <f t="shared" si="51"/>
        <v>1</v>
      </c>
      <c r="BQ102" s="14">
        <v>10000</v>
      </c>
    </row>
    <row r="103" spans="35:69" ht="16.5" x14ac:dyDescent="0.2">
      <c r="AI103" s="128">
        <v>99</v>
      </c>
      <c r="AJ103" s="14">
        <f t="shared" si="28"/>
        <v>17</v>
      </c>
      <c r="AK103" s="14">
        <f t="shared" si="29"/>
        <v>203101</v>
      </c>
      <c r="AL103" s="14">
        <f t="shared" si="30"/>
        <v>2031</v>
      </c>
      <c r="AM103" s="128" t="s">
        <v>1147</v>
      </c>
      <c r="AN103" s="14">
        <f t="shared" si="31"/>
        <v>1</v>
      </c>
      <c r="AO103" s="14">
        <f t="shared" si="52"/>
        <v>203102</v>
      </c>
      <c r="AP103" s="14" t="str">
        <f t="shared" si="32"/>
        <v>秦琼传记-1</v>
      </c>
      <c r="AQ103" s="14" t="str">
        <f t="shared" si="33"/>
        <v>秦琼传记-1</v>
      </c>
      <c r="AR103" s="14">
        <f t="shared" si="34"/>
        <v>30</v>
      </c>
      <c r="AS103" s="14" t="str">
        <f t="shared" si="35"/>
        <v/>
      </c>
      <c r="AT103" s="130">
        <v>3</v>
      </c>
      <c r="AU103" s="131" t="s">
        <v>1151</v>
      </c>
      <c r="AV103" s="14" t="str">
        <f t="shared" si="36"/>
        <v>KP_KM_1102031</v>
      </c>
      <c r="AW103" s="14">
        <f t="shared" si="37"/>
        <v>1102031</v>
      </c>
      <c r="AX103" s="14" t="str">
        <f t="shared" si="38"/>
        <v>秦琼传记1-1</v>
      </c>
      <c r="AY103" s="14" t="str">
        <f t="shared" si="39"/>
        <v/>
      </c>
      <c r="AZ103" s="14" t="str">
        <f t="shared" si="40"/>
        <v>秦琼碎片</v>
      </c>
      <c r="BA103" s="14">
        <f t="shared" si="41"/>
        <v>1</v>
      </c>
      <c r="BB103" s="14" t="str">
        <f t="shared" si="42"/>
        <v/>
      </c>
      <c r="BC103" s="14" t="str">
        <f t="shared" si="43"/>
        <v/>
      </c>
      <c r="BD103" s="128"/>
      <c r="BG103" s="129">
        <v>99</v>
      </c>
      <c r="BH103" s="14">
        <f t="shared" si="44"/>
        <v>12</v>
      </c>
      <c r="BI103" s="14">
        <f t="shared" si="45"/>
        <v>3</v>
      </c>
      <c r="BJ103" s="14">
        <f t="shared" si="46"/>
        <v>3099</v>
      </c>
      <c r="BK103" s="14" t="str">
        <f t="shared" si="47"/>
        <v>高顺传记3-1</v>
      </c>
      <c r="BM103" s="14" t="str">
        <f t="shared" si="48"/>
        <v>高顺传记3-1 高顺碎片</v>
      </c>
      <c r="BN103" s="14" t="str">
        <f t="shared" si="49"/>
        <v>高顺碎片</v>
      </c>
      <c r="BO103" s="14">
        <f t="shared" si="50"/>
        <v>1</v>
      </c>
      <c r="BP103" s="14">
        <f t="shared" si="51"/>
        <v>2</v>
      </c>
      <c r="BQ103" s="14">
        <v>10000</v>
      </c>
    </row>
    <row r="104" spans="35:69" ht="16.5" x14ac:dyDescent="0.2">
      <c r="AI104" s="128">
        <v>100</v>
      </c>
      <c r="AJ104" s="14">
        <f t="shared" si="28"/>
        <v>17</v>
      </c>
      <c r="AK104" s="14">
        <f t="shared" si="29"/>
        <v>203102</v>
      </c>
      <c r="AL104" s="14">
        <f t="shared" si="30"/>
        <v>2031</v>
      </c>
      <c r="AM104" s="128" t="s">
        <v>1147</v>
      </c>
      <c r="AN104" s="14">
        <f t="shared" si="31"/>
        <v>2</v>
      </c>
      <c r="AO104" s="14">
        <f t="shared" si="52"/>
        <v>203103</v>
      </c>
      <c r="AP104" s="14" t="str">
        <f t="shared" si="32"/>
        <v>秦琼传记-2</v>
      </c>
      <c r="AQ104" s="14" t="str">
        <f t="shared" si="33"/>
        <v>秦琼传记-2</v>
      </c>
      <c r="AR104" s="14">
        <f t="shared" si="34"/>
        <v>40</v>
      </c>
      <c r="AS104" s="14" t="str">
        <f t="shared" si="35"/>
        <v/>
      </c>
      <c r="AT104" s="130">
        <v>3</v>
      </c>
      <c r="AU104" s="131" t="s">
        <v>1151</v>
      </c>
      <c r="AV104" s="14" t="str">
        <f t="shared" si="36"/>
        <v>KP_KM_1102031</v>
      </c>
      <c r="AW104" s="14">
        <f t="shared" si="37"/>
        <v>1102031</v>
      </c>
      <c r="AX104" s="14" t="str">
        <f t="shared" si="38"/>
        <v>秦琼传记2-1</v>
      </c>
      <c r="AY104" s="14" t="str">
        <f t="shared" si="39"/>
        <v/>
      </c>
      <c r="AZ104" s="14" t="str">
        <f t="shared" si="40"/>
        <v>秦琼碎片</v>
      </c>
      <c r="BA104" s="14">
        <f t="shared" si="41"/>
        <v>1</v>
      </c>
      <c r="BB104" s="14" t="str">
        <f t="shared" si="42"/>
        <v/>
      </c>
      <c r="BC104" s="14" t="str">
        <f t="shared" si="43"/>
        <v/>
      </c>
      <c r="BD104" s="128"/>
      <c r="BG104" s="129">
        <v>100</v>
      </c>
      <c r="BH104" s="14">
        <f t="shared" si="44"/>
        <v>12</v>
      </c>
      <c r="BI104" s="14">
        <f t="shared" si="45"/>
        <v>4</v>
      </c>
      <c r="BJ104" s="14">
        <f t="shared" si="46"/>
        <v>3100</v>
      </c>
      <c r="BK104" s="14" t="str">
        <f t="shared" si="47"/>
        <v>高顺传记4-1</v>
      </c>
      <c r="BM104" s="14" t="str">
        <f t="shared" si="48"/>
        <v>高顺传记4-1 高顺专属武器碎片</v>
      </c>
      <c r="BN104" s="14" t="str">
        <f t="shared" si="49"/>
        <v>高顺专属武器碎片</v>
      </c>
      <c r="BO104" s="14">
        <f t="shared" si="50"/>
        <v>1</v>
      </c>
      <c r="BP104" s="14">
        <f t="shared" si="51"/>
        <v>1</v>
      </c>
      <c r="BQ104" s="14">
        <v>10000</v>
      </c>
    </row>
    <row r="105" spans="35:69" ht="16.5" x14ac:dyDescent="0.2">
      <c r="AI105" s="128">
        <v>101</v>
      </c>
      <c r="AJ105" s="14">
        <f t="shared" si="28"/>
        <v>17</v>
      </c>
      <c r="AK105" s="14">
        <f t="shared" si="29"/>
        <v>203103</v>
      </c>
      <c r="AL105" s="14">
        <f t="shared" si="30"/>
        <v>2031</v>
      </c>
      <c r="AM105" s="128" t="s">
        <v>1147</v>
      </c>
      <c r="AN105" s="14">
        <f t="shared" si="31"/>
        <v>3</v>
      </c>
      <c r="AO105" s="14">
        <f t="shared" si="52"/>
        <v>203104</v>
      </c>
      <c r="AP105" s="14" t="str">
        <f t="shared" si="32"/>
        <v>秦琼传记-3</v>
      </c>
      <c r="AQ105" s="14" t="str">
        <f t="shared" si="33"/>
        <v>秦琼传记-3</v>
      </c>
      <c r="AR105" s="14">
        <f t="shared" si="34"/>
        <v>55</v>
      </c>
      <c r="AS105" s="14" t="str">
        <f t="shared" si="35"/>
        <v/>
      </c>
      <c r="AT105" s="130">
        <v>3</v>
      </c>
      <c r="AU105" s="131" t="s">
        <v>1151</v>
      </c>
      <c r="AV105" s="14" t="str">
        <f t="shared" si="36"/>
        <v>KP_KM_1102031</v>
      </c>
      <c r="AW105" s="14">
        <f t="shared" si="37"/>
        <v>1102031</v>
      </c>
      <c r="AX105" s="14" t="str">
        <f t="shared" si="38"/>
        <v>秦琼传记3-1</v>
      </c>
      <c r="AY105" s="14" t="str">
        <f t="shared" si="39"/>
        <v/>
      </c>
      <c r="AZ105" s="14" t="str">
        <f t="shared" si="40"/>
        <v>秦琼碎片</v>
      </c>
      <c r="BA105" s="14" t="str">
        <f t="shared" si="41"/>
        <v>1~2</v>
      </c>
      <c r="BB105" s="14" t="str">
        <f t="shared" si="42"/>
        <v/>
      </c>
      <c r="BC105" s="14" t="str">
        <f t="shared" si="43"/>
        <v/>
      </c>
      <c r="BD105" s="128"/>
      <c r="BG105" s="129">
        <v>101</v>
      </c>
      <c r="BH105" s="14">
        <f t="shared" si="44"/>
        <v>12</v>
      </c>
      <c r="BI105" s="14">
        <f t="shared" si="45"/>
        <v>5</v>
      </c>
      <c r="BJ105" s="14">
        <f t="shared" si="46"/>
        <v>3101</v>
      </c>
      <c r="BK105" s="14" t="str">
        <f t="shared" si="47"/>
        <v>高顺传记5-1</v>
      </c>
      <c r="BM105" s="14" t="str">
        <f t="shared" si="48"/>
        <v>高顺传记5-1 高顺碎片</v>
      </c>
      <c r="BN105" s="14" t="str">
        <f t="shared" si="49"/>
        <v>高顺碎片</v>
      </c>
      <c r="BO105" s="14">
        <f t="shared" si="50"/>
        <v>1</v>
      </c>
      <c r="BP105" s="14">
        <f t="shared" si="51"/>
        <v>2</v>
      </c>
      <c r="BQ105" s="14">
        <v>10000</v>
      </c>
    </row>
    <row r="106" spans="35:69" ht="16.5" x14ac:dyDescent="0.2">
      <c r="AI106" s="128">
        <v>102</v>
      </c>
      <c r="AJ106" s="14">
        <f t="shared" si="28"/>
        <v>17</v>
      </c>
      <c r="AK106" s="14">
        <f t="shared" si="29"/>
        <v>203104</v>
      </c>
      <c r="AL106" s="14">
        <f t="shared" si="30"/>
        <v>2031</v>
      </c>
      <c r="AM106" s="128" t="s">
        <v>1147</v>
      </c>
      <c r="AN106" s="14">
        <f t="shared" si="31"/>
        <v>4</v>
      </c>
      <c r="AO106" s="14">
        <f t="shared" si="52"/>
        <v>203105</v>
      </c>
      <c r="AP106" s="14" t="str">
        <f t="shared" si="32"/>
        <v>秦琼传记-4</v>
      </c>
      <c r="AQ106" s="14" t="str">
        <f t="shared" si="33"/>
        <v>秦琼传记-4</v>
      </c>
      <c r="AR106" s="14">
        <f t="shared" si="34"/>
        <v>70</v>
      </c>
      <c r="AS106" s="14" t="str">
        <f t="shared" si="35"/>
        <v/>
      </c>
      <c r="AT106" s="130">
        <v>3</v>
      </c>
      <c r="AU106" s="131" t="s">
        <v>1151</v>
      </c>
      <c r="AV106" s="14" t="str">
        <f t="shared" si="36"/>
        <v>KP_KM_1102031</v>
      </c>
      <c r="AW106" s="14">
        <f t="shared" si="37"/>
        <v>1102031</v>
      </c>
      <c r="AX106" s="14" t="str">
        <f t="shared" si="38"/>
        <v>秦琼传记4-1</v>
      </c>
      <c r="AY106" s="14" t="str">
        <f t="shared" si="39"/>
        <v/>
      </c>
      <c r="AZ106" s="14" t="str">
        <f t="shared" si="40"/>
        <v>秦琼专属武器碎片</v>
      </c>
      <c r="BA106" s="14">
        <f t="shared" si="41"/>
        <v>1</v>
      </c>
      <c r="BB106" s="14" t="str">
        <f t="shared" si="42"/>
        <v/>
      </c>
      <c r="BC106" s="14" t="str">
        <f t="shared" si="43"/>
        <v/>
      </c>
      <c r="BD106" s="128"/>
      <c r="BG106" s="129">
        <v>102</v>
      </c>
      <c r="BH106" s="14">
        <f t="shared" si="44"/>
        <v>12</v>
      </c>
      <c r="BI106" s="14">
        <f t="shared" si="45"/>
        <v>6</v>
      </c>
      <c r="BJ106" s="14">
        <f t="shared" si="46"/>
        <v>3102</v>
      </c>
      <c r="BK106" s="14" t="str">
        <f t="shared" si="47"/>
        <v>高顺传记5-2</v>
      </c>
      <c r="BM106" s="14" t="str">
        <f t="shared" si="48"/>
        <v>高顺传记5-2 高顺专属武器碎片</v>
      </c>
      <c r="BN106" s="14" t="str">
        <f t="shared" si="49"/>
        <v>高顺专属武器碎片</v>
      </c>
      <c r="BO106" s="14">
        <f t="shared" si="50"/>
        <v>1</v>
      </c>
      <c r="BP106" s="14">
        <f t="shared" si="51"/>
        <v>1</v>
      </c>
      <c r="BQ106" s="14">
        <v>10000</v>
      </c>
    </row>
    <row r="107" spans="35:69" ht="16.5" x14ac:dyDescent="0.2">
      <c r="AI107" s="128">
        <v>103</v>
      </c>
      <c r="AJ107" s="14">
        <f t="shared" si="28"/>
        <v>17</v>
      </c>
      <c r="AK107" s="14">
        <f t="shared" si="29"/>
        <v>203105</v>
      </c>
      <c r="AL107" s="14">
        <f t="shared" si="30"/>
        <v>2031</v>
      </c>
      <c r="AM107" s="128" t="s">
        <v>1147</v>
      </c>
      <c r="AN107" s="14">
        <f t="shared" si="31"/>
        <v>5</v>
      </c>
      <c r="AO107" s="14">
        <f t="shared" si="52"/>
        <v>203106</v>
      </c>
      <c r="AP107" s="14" t="str">
        <f t="shared" si="32"/>
        <v>秦琼传记-5</v>
      </c>
      <c r="AQ107" s="14" t="str">
        <f t="shared" si="33"/>
        <v>秦琼传记-5</v>
      </c>
      <c r="AR107" s="14">
        <f t="shared" si="34"/>
        <v>80</v>
      </c>
      <c r="AS107" s="14" t="str">
        <f t="shared" si="35"/>
        <v/>
      </c>
      <c r="AT107" s="130">
        <v>3</v>
      </c>
      <c r="AU107" s="131" t="s">
        <v>1151</v>
      </c>
      <c r="AV107" s="14" t="str">
        <f t="shared" si="36"/>
        <v>KP_KM_1102031</v>
      </c>
      <c r="AW107" s="14">
        <f t="shared" si="37"/>
        <v>1102031</v>
      </c>
      <c r="AX107" s="14" t="str">
        <f t="shared" si="38"/>
        <v>秦琼传记5-1</v>
      </c>
      <c r="AY107" s="14" t="str">
        <f t="shared" si="39"/>
        <v>秦琼传记5-1</v>
      </c>
      <c r="AZ107" s="14" t="str">
        <f t="shared" si="40"/>
        <v>秦琼碎片</v>
      </c>
      <c r="BA107" s="14" t="str">
        <f t="shared" si="41"/>
        <v>1~2</v>
      </c>
      <c r="BB107" s="14" t="str">
        <f t="shared" si="42"/>
        <v>秦琼专属武器碎片</v>
      </c>
      <c r="BC107" s="14">
        <f t="shared" si="43"/>
        <v>1</v>
      </c>
      <c r="BD107" s="128"/>
      <c r="BG107" s="129">
        <v>103</v>
      </c>
      <c r="BH107" s="14">
        <f t="shared" si="44"/>
        <v>13</v>
      </c>
      <c r="BI107" s="14">
        <f t="shared" si="45"/>
        <v>1</v>
      </c>
      <c r="BJ107" s="14">
        <f t="shared" si="46"/>
        <v>3103</v>
      </c>
      <c r="BK107" s="14" t="str">
        <f t="shared" si="47"/>
        <v>烈风螳螂传记1-1</v>
      </c>
      <c r="BM107" s="14" t="str">
        <f t="shared" si="48"/>
        <v>烈风螳螂传记1-1 烈风螳螂碎片</v>
      </c>
      <c r="BN107" s="14" t="str">
        <f t="shared" si="49"/>
        <v>烈风螳螂碎片</v>
      </c>
      <c r="BO107" s="14">
        <f t="shared" si="50"/>
        <v>1</v>
      </c>
      <c r="BP107" s="14">
        <f t="shared" si="51"/>
        <v>1</v>
      </c>
      <c r="BQ107" s="14">
        <v>10000</v>
      </c>
    </row>
    <row r="108" spans="35:69" ht="16.5" x14ac:dyDescent="0.2">
      <c r="AI108" s="128">
        <v>104</v>
      </c>
      <c r="AJ108" s="14">
        <f t="shared" si="28"/>
        <v>17</v>
      </c>
      <c r="AK108" s="14">
        <f t="shared" si="29"/>
        <v>203106</v>
      </c>
      <c r="AL108" s="14">
        <f t="shared" si="30"/>
        <v>2031</v>
      </c>
      <c r="AM108" s="128" t="s">
        <v>1147</v>
      </c>
      <c r="AN108" s="14">
        <f t="shared" si="31"/>
        <v>6</v>
      </c>
      <c r="AO108" s="14">
        <f t="shared" si="52"/>
        <v>203107</v>
      </c>
      <c r="AP108" s="14" t="str">
        <f t="shared" si="32"/>
        <v>秦琼传记-6</v>
      </c>
      <c r="AQ108" s="14" t="str">
        <f t="shared" si="33"/>
        <v>秦琼传记-6</v>
      </c>
      <c r="AR108" s="14">
        <f t="shared" si="34"/>
        <v>90</v>
      </c>
      <c r="AS108" s="14">
        <f t="shared" si="35"/>
        <v>2</v>
      </c>
      <c r="AT108" s="130">
        <v>3</v>
      </c>
      <c r="AU108" s="131" t="s">
        <v>1151</v>
      </c>
      <c r="AV108" s="14" t="str">
        <f t="shared" si="36"/>
        <v>KP_KM_1102031</v>
      </c>
      <c r="AW108" s="14">
        <f t="shared" si="37"/>
        <v>1102031</v>
      </c>
      <c r="AX108" s="14" t="str">
        <f t="shared" si="38"/>
        <v>秦琼传记6-1</v>
      </c>
      <c r="AY108" s="14" t="str">
        <f t="shared" si="39"/>
        <v>秦琼传记6-1</v>
      </c>
      <c r="AZ108" s="14" t="str">
        <f t="shared" si="40"/>
        <v>秦琼碎片</v>
      </c>
      <c r="BA108" s="14" t="str">
        <f t="shared" si="41"/>
        <v>1~2</v>
      </c>
      <c r="BB108" s="14" t="str">
        <f t="shared" si="42"/>
        <v>秦琼专属武器碎片</v>
      </c>
      <c r="BC108" s="14">
        <f t="shared" si="43"/>
        <v>1</v>
      </c>
      <c r="BD108" s="128"/>
      <c r="BG108" s="129">
        <v>104</v>
      </c>
      <c r="BH108" s="14">
        <f t="shared" si="44"/>
        <v>13</v>
      </c>
      <c r="BI108" s="14">
        <f t="shared" si="45"/>
        <v>2</v>
      </c>
      <c r="BJ108" s="14">
        <f t="shared" si="46"/>
        <v>3104</v>
      </c>
      <c r="BK108" s="14" t="str">
        <f t="shared" si="47"/>
        <v>烈风螳螂传记2-1</v>
      </c>
      <c r="BM108" s="14" t="str">
        <f t="shared" si="48"/>
        <v>烈风螳螂传记2-1 烈风螳螂碎片</v>
      </c>
      <c r="BN108" s="14" t="str">
        <f t="shared" si="49"/>
        <v>烈风螳螂碎片</v>
      </c>
      <c r="BO108" s="14">
        <f t="shared" si="50"/>
        <v>1</v>
      </c>
      <c r="BP108" s="14">
        <f t="shared" si="51"/>
        <v>1</v>
      </c>
      <c r="BQ108" s="14">
        <v>10000</v>
      </c>
    </row>
    <row r="109" spans="35:69" ht="16.5" x14ac:dyDescent="0.2">
      <c r="AI109" s="128">
        <v>105</v>
      </c>
      <c r="AJ109" s="14">
        <f t="shared" si="28"/>
        <v>17</v>
      </c>
      <c r="AK109" s="14">
        <f t="shared" si="29"/>
        <v>203107</v>
      </c>
      <c r="AL109" s="14">
        <f t="shared" si="30"/>
        <v>2031</v>
      </c>
      <c r="AM109" s="128" t="s">
        <v>1147</v>
      </c>
      <c r="AN109" s="14">
        <f t="shared" si="31"/>
        <v>7</v>
      </c>
      <c r="AO109" s="14">
        <f t="shared" si="52"/>
        <v>203108</v>
      </c>
      <c r="AP109" s="14" t="str">
        <f t="shared" si="32"/>
        <v>秦琼传记-7</v>
      </c>
      <c r="AQ109" s="14" t="str">
        <f t="shared" si="33"/>
        <v>秦琼传记-7</v>
      </c>
      <c r="AR109" s="14">
        <f t="shared" si="34"/>
        <v>100</v>
      </c>
      <c r="AS109" s="14">
        <f t="shared" si="35"/>
        <v>2</v>
      </c>
      <c r="AT109" s="130">
        <v>3</v>
      </c>
      <c r="AU109" s="131" t="s">
        <v>1151</v>
      </c>
      <c r="AV109" s="14" t="str">
        <f t="shared" si="36"/>
        <v>KP_KM_1102031</v>
      </c>
      <c r="AW109" s="14">
        <f t="shared" si="37"/>
        <v>1102031</v>
      </c>
      <c r="AX109" s="14" t="str">
        <f t="shared" si="38"/>
        <v>秦琼传记7-1</v>
      </c>
      <c r="AY109" s="14" t="str">
        <f t="shared" si="39"/>
        <v>秦琼传记7-1</v>
      </c>
      <c r="AZ109" s="14" t="str">
        <f t="shared" si="40"/>
        <v>秦琼碎片</v>
      </c>
      <c r="BA109" s="14" t="str">
        <f t="shared" si="41"/>
        <v>1~2</v>
      </c>
      <c r="BB109" s="14" t="str">
        <f t="shared" si="42"/>
        <v>秦琼专属武器碎片</v>
      </c>
      <c r="BC109" s="14">
        <f t="shared" si="43"/>
        <v>1</v>
      </c>
      <c r="BD109" s="128"/>
      <c r="BG109" s="129">
        <v>105</v>
      </c>
      <c r="BH109" s="14">
        <f t="shared" si="44"/>
        <v>13</v>
      </c>
      <c r="BI109" s="14">
        <f t="shared" si="45"/>
        <v>3</v>
      </c>
      <c r="BJ109" s="14">
        <f t="shared" si="46"/>
        <v>3105</v>
      </c>
      <c r="BK109" s="14" t="str">
        <f t="shared" si="47"/>
        <v>烈风螳螂传记3-1</v>
      </c>
      <c r="BM109" s="14" t="str">
        <f t="shared" si="48"/>
        <v>烈风螳螂传记3-1 烈风螳螂碎片</v>
      </c>
      <c r="BN109" s="14" t="str">
        <f t="shared" si="49"/>
        <v>烈风螳螂碎片</v>
      </c>
      <c r="BO109" s="14">
        <f t="shared" si="50"/>
        <v>1</v>
      </c>
      <c r="BP109" s="14">
        <f t="shared" si="51"/>
        <v>2</v>
      </c>
      <c r="BQ109" s="14">
        <v>10000</v>
      </c>
    </row>
    <row r="110" spans="35:69" ht="16.5" x14ac:dyDescent="0.2">
      <c r="AI110" s="128">
        <v>106</v>
      </c>
      <c r="AJ110" s="14">
        <f t="shared" si="28"/>
        <v>17</v>
      </c>
      <c r="AK110" s="14">
        <f t="shared" si="29"/>
        <v>203108</v>
      </c>
      <c r="AL110" s="14">
        <f t="shared" si="30"/>
        <v>2031</v>
      </c>
      <c r="AM110" s="128" t="s">
        <v>1147</v>
      </c>
      <c r="AN110" s="14">
        <f t="shared" si="31"/>
        <v>8</v>
      </c>
      <c r="AO110" s="14">
        <f t="shared" si="52"/>
        <v>-1</v>
      </c>
      <c r="AP110" s="14" t="str">
        <f t="shared" si="32"/>
        <v>秦琼传记-8</v>
      </c>
      <c r="AQ110" s="14" t="str">
        <f t="shared" si="33"/>
        <v>秦琼传记-8</v>
      </c>
      <c r="AR110" s="14">
        <f t="shared" si="34"/>
        <v>120</v>
      </c>
      <c r="AS110" s="14">
        <f t="shared" si="35"/>
        <v>2</v>
      </c>
      <c r="AT110" s="130">
        <v>3</v>
      </c>
      <c r="AU110" s="131" t="s">
        <v>1151</v>
      </c>
      <c r="AV110" s="14" t="str">
        <f t="shared" si="36"/>
        <v>KP_KM_1102031</v>
      </c>
      <c r="AW110" s="14">
        <f t="shared" si="37"/>
        <v>1102031</v>
      </c>
      <c r="AX110" s="14" t="str">
        <f t="shared" si="38"/>
        <v>秦琼传记8-1</v>
      </c>
      <c r="AY110" s="14" t="str">
        <f t="shared" si="39"/>
        <v/>
      </c>
      <c r="AZ110" s="14" t="str">
        <f t="shared" si="40"/>
        <v>秦琼碎片</v>
      </c>
      <c r="BA110" s="14">
        <f t="shared" si="41"/>
        <v>2</v>
      </c>
      <c r="BB110" s="14" t="str">
        <f t="shared" si="42"/>
        <v/>
      </c>
      <c r="BC110" s="14" t="str">
        <f t="shared" si="43"/>
        <v/>
      </c>
      <c r="BD110" s="128"/>
      <c r="BG110" s="129">
        <v>106</v>
      </c>
      <c r="BH110" s="14">
        <f t="shared" si="44"/>
        <v>13</v>
      </c>
      <c r="BI110" s="14">
        <f t="shared" si="45"/>
        <v>4</v>
      </c>
      <c r="BJ110" s="14">
        <f t="shared" si="46"/>
        <v>3106</v>
      </c>
      <c r="BK110" s="14" t="str">
        <f t="shared" si="47"/>
        <v>烈风螳螂传记4-1</v>
      </c>
      <c r="BM110" s="14" t="str">
        <f t="shared" si="48"/>
        <v>烈风螳螂传记4-1 烈风螳螂专属武器碎片</v>
      </c>
      <c r="BN110" s="14" t="str">
        <f t="shared" si="49"/>
        <v>烈风螳螂专属武器碎片</v>
      </c>
      <c r="BO110" s="14">
        <f t="shared" si="50"/>
        <v>1</v>
      </c>
      <c r="BP110" s="14">
        <f t="shared" si="51"/>
        <v>1</v>
      </c>
      <c r="BQ110" s="14">
        <v>10000</v>
      </c>
    </row>
    <row r="111" spans="35:69" ht="16.5" x14ac:dyDescent="0.2">
      <c r="BG111" s="129">
        <v>107</v>
      </c>
      <c r="BH111" s="14">
        <f t="shared" si="44"/>
        <v>13</v>
      </c>
      <c r="BI111" s="14">
        <f t="shared" ref="BI111:BI141" si="53">BG111-INDEX($J$5:$J$21,BH111)</f>
        <v>5</v>
      </c>
      <c r="BJ111" s="14">
        <f t="shared" ref="BJ111:BJ141" si="54">3000+BG111</f>
        <v>3107</v>
      </c>
      <c r="BK111" s="14" t="str">
        <f t="shared" ref="BK111:BK141" si="55">INDEX($F$6:$F$22,BH111)&amp;INDEX($AA$5:$AA$15,BI111)</f>
        <v>烈风螳螂传记5-1</v>
      </c>
      <c r="BM111" s="14" t="str">
        <f t="shared" si="48"/>
        <v>烈风螳螂传记5-1 烈风螳螂碎片</v>
      </c>
      <c r="BN111" s="14" t="str">
        <f t="shared" si="49"/>
        <v>烈风螳螂碎片</v>
      </c>
      <c r="BO111" s="14">
        <f t="shared" si="50"/>
        <v>1</v>
      </c>
      <c r="BP111" s="14">
        <f t="shared" si="51"/>
        <v>2</v>
      </c>
      <c r="BQ111" s="14">
        <v>10000</v>
      </c>
    </row>
    <row r="112" spans="35:69" ht="16.5" x14ac:dyDescent="0.2">
      <c r="BG112" s="129">
        <v>108</v>
      </c>
      <c r="BH112" s="14">
        <f t="shared" si="44"/>
        <v>13</v>
      </c>
      <c r="BI112" s="14">
        <f t="shared" si="53"/>
        <v>6</v>
      </c>
      <c r="BJ112" s="14">
        <f t="shared" si="54"/>
        <v>3108</v>
      </c>
      <c r="BK112" s="14" t="str">
        <f t="shared" si="55"/>
        <v>烈风螳螂传记5-2</v>
      </c>
      <c r="BM112" s="14" t="str">
        <f t="shared" si="48"/>
        <v>烈风螳螂传记5-2 烈风螳螂专属武器碎片</v>
      </c>
      <c r="BN112" s="14" t="str">
        <f t="shared" si="49"/>
        <v>烈风螳螂专属武器碎片</v>
      </c>
      <c r="BO112" s="14">
        <f t="shared" si="50"/>
        <v>1</v>
      </c>
      <c r="BP112" s="14">
        <f t="shared" si="51"/>
        <v>1</v>
      </c>
      <c r="BQ112" s="14">
        <v>10000</v>
      </c>
    </row>
    <row r="113" spans="59:69" ht="16.5" x14ac:dyDescent="0.2">
      <c r="BG113" s="129">
        <v>109</v>
      </c>
      <c r="BH113" s="14">
        <f t="shared" si="44"/>
        <v>14</v>
      </c>
      <c r="BI113" s="14">
        <f t="shared" si="53"/>
        <v>1</v>
      </c>
      <c r="BJ113" s="14">
        <f t="shared" si="54"/>
        <v>3109</v>
      </c>
      <c r="BK113" s="14" t="str">
        <f t="shared" si="55"/>
        <v>朱仙传记1-1</v>
      </c>
      <c r="BM113" s="14" t="str">
        <f t="shared" si="48"/>
        <v>朱仙传记1-1 朱仙碎片</v>
      </c>
      <c r="BN113" s="14" t="str">
        <f t="shared" si="49"/>
        <v>朱仙碎片</v>
      </c>
      <c r="BO113" s="14">
        <f t="shared" si="50"/>
        <v>1</v>
      </c>
      <c r="BP113" s="14">
        <f t="shared" si="51"/>
        <v>1</v>
      </c>
      <c r="BQ113" s="14">
        <v>10000</v>
      </c>
    </row>
    <row r="114" spans="59:69" ht="16.5" x14ac:dyDescent="0.2">
      <c r="BG114" s="129">
        <v>110</v>
      </c>
      <c r="BH114" s="14">
        <f t="shared" si="44"/>
        <v>14</v>
      </c>
      <c r="BI114" s="14">
        <f t="shared" si="53"/>
        <v>2</v>
      </c>
      <c r="BJ114" s="14">
        <f t="shared" si="54"/>
        <v>3110</v>
      </c>
      <c r="BK114" s="14" t="str">
        <f t="shared" si="55"/>
        <v>朱仙传记2-1</v>
      </c>
      <c r="BM114" s="14" t="str">
        <f t="shared" si="48"/>
        <v>朱仙传记2-1 朱仙碎片</v>
      </c>
      <c r="BN114" s="14" t="str">
        <f t="shared" si="49"/>
        <v>朱仙碎片</v>
      </c>
      <c r="BO114" s="14">
        <f t="shared" si="50"/>
        <v>1</v>
      </c>
      <c r="BP114" s="14">
        <f t="shared" si="51"/>
        <v>1</v>
      </c>
      <c r="BQ114" s="14">
        <v>10000</v>
      </c>
    </row>
    <row r="115" spans="59:69" ht="16.5" x14ac:dyDescent="0.2">
      <c r="BG115" s="129">
        <v>111</v>
      </c>
      <c r="BH115" s="14">
        <f t="shared" si="44"/>
        <v>14</v>
      </c>
      <c r="BI115" s="14">
        <f t="shared" si="53"/>
        <v>3</v>
      </c>
      <c r="BJ115" s="14">
        <f t="shared" si="54"/>
        <v>3111</v>
      </c>
      <c r="BK115" s="14" t="str">
        <f t="shared" si="55"/>
        <v>朱仙传记3-1</v>
      </c>
      <c r="BM115" s="14" t="str">
        <f t="shared" si="48"/>
        <v>朱仙传记3-1 朱仙碎片</v>
      </c>
      <c r="BN115" s="14" t="str">
        <f t="shared" si="49"/>
        <v>朱仙碎片</v>
      </c>
      <c r="BO115" s="14">
        <f t="shared" si="50"/>
        <v>1</v>
      </c>
      <c r="BP115" s="14">
        <f t="shared" si="51"/>
        <v>2</v>
      </c>
      <c r="BQ115" s="14">
        <v>10000</v>
      </c>
    </row>
    <row r="116" spans="59:69" ht="16.5" x14ac:dyDescent="0.2">
      <c r="BG116" s="129">
        <v>112</v>
      </c>
      <c r="BH116" s="14">
        <f t="shared" si="44"/>
        <v>14</v>
      </c>
      <c r="BI116" s="14">
        <f t="shared" si="53"/>
        <v>4</v>
      </c>
      <c r="BJ116" s="14">
        <f t="shared" si="54"/>
        <v>3112</v>
      </c>
      <c r="BK116" s="14" t="str">
        <f t="shared" si="55"/>
        <v>朱仙传记4-1</v>
      </c>
      <c r="BM116" s="14" t="str">
        <f t="shared" si="48"/>
        <v>朱仙传记4-1 朱仙专属武器碎片</v>
      </c>
      <c r="BN116" s="14" t="str">
        <f t="shared" si="49"/>
        <v>朱仙专属武器碎片</v>
      </c>
      <c r="BO116" s="14">
        <f t="shared" si="50"/>
        <v>1</v>
      </c>
      <c r="BP116" s="14">
        <f t="shared" si="51"/>
        <v>1</v>
      </c>
      <c r="BQ116" s="14">
        <v>10000</v>
      </c>
    </row>
    <row r="117" spans="59:69" ht="16.5" x14ac:dyDescent="0.2">
      <c r="BG117" s="129">
        <v>113</v>
      </c>
      <c r="BH117" s="14">
        <f t="shared" si="44"/>
        <v>14</v>
      </c>
      <c r="BI117" s="14">
        <f t="shared" si="53"/>
        <v>5</v>
      </c>
      <c r="BJ117" s="14">
        <f t="shared" si="54"/>
        <v>3113</v>
      </c>
      <c r="BK117" s="14" t="str">
        <f t="shared" si="55"/>
        <v>朱仙传记5-1</v>
      </c>
      <c r="BM117" s="14" t="str">
        <f t="shared" si="48"/>
        <v>朱仙传记5-1 朱仙碎片</v>
      </c>
      <c r="BN117" s="14" t="str">
        <f t="shared" si="49"/>
        <v>朱仙碎片</v>
      </c>
      <c r="BO117" s="14">
        <f t="shared" si="50"/>
        <v>1</v>
      </c>
      <c r="BP117" s="14">
        <f t="shared" si="51"/>
        <v>2</v>
      </c>
      <c r="BQ117" s="14">
        <v>10000</v>
      </c>
    </row>
    <row r="118" spans="59:69" ht="16.5" x14ac:dyDescent="0.2">
      <c r="BG118" s="129">
        <v>114</v>
      </c>
      <c r="BH118" s="14">
        <f t="shared" si="44"/>
        <v>14</v>
      </c>
      <c r="BI118" s="14">
        <f t="shared" si="53"/>
        <v>6</v>
      </c>
      <c r="BJ118" s="14">
        <f t="shared" si="54"/>
        <v>3114</v>
      </c>
      <c r="BK118" s="14" t="str">
        <f t="shared" si="55"/>
        <v>朱仙传记5-2</v>
      </c>
      <c r="BM118" s="14" t="str">
        <f t="shared" si="48"/>
        <v>朱仙传记5-2 朱仙专属武器碎片</v>
      </c>
      <c r="BN118" s="14" t="str">
        <f t="shared" si="49"/>
        <v>朱仙专属武器碎片</v>
      </c>
      <c r="BO118" s="14">
        <f t="shared" si="50"/>
        <v>1</v>
      </c>
      <c r="BP118" s="14">
        <f t="shared" si="51"/>
        <v>1</v>
      </c>
      <c r="BQ118" s="14">
        <v>10000</v>
      </c>
    </row>
    <row r="119" spans="59:69" ht="16.5" x14ac:dyDescent="0.2">
      <c r="BG119" s="129">
        <v>115</v>
      </c>
      <c r="BH119" s="14">
        <f t="shared" si="44"/>
        <v>15</v>
      </c>
      <c r="BI119" s="14">
        <f t="shared" si="53"/>
        <v>1</v>
      </c>
      <c r="BJ119" s="14">
        <f t="shared" si="54"/>
        <v>3115</v>
      </c>
      <c r="BK119" s="14" t="str">
        <f t="shared" si="55"/>
        <v>雷震子传记1-1</v>
      </c>
      <c r="BM119" s="14" t="str">
        <f t="shared" si="48"/>
        <v>雷震子传记1-1 雷震子碎片</v>
      </c>
      <c r="BN119" s="14" t="str">
        <f t="shared" si="49"/>
        <v>雷震子碎片</v>
      </c>
      <c r="BO119" s="14">
        <f t="shared" si="50"/>
        <v>1</v>
      </c>
      <c r="BP119" s="14">
        <f t="shared" si="51"/>
        <v>1</v>
      </c>
      <c r="BQ119" s="14">
        <v>10000</v>
      </c>
    </row>
    <row r="120" spans="59:69" ht="16.5" x14ac:dyDescent="0.2">
      <c r="BG120" s="129">
        <v>116</v>
      </c>
      <c r="BH120" s="14">
        <f t="shared" si="44"/>
        <v>15</v>
      </c>
      <c r="BI120" s="14">
        <f t="shared" si="53"/>
        <v>2</v>
      </c>
      <c r="BJ120" s="14">
        <f t="shared" si="54"/>
        <v>3116</v>
      </c>
      <c r="BK120" s="14" t="str">
        <f t="shared" si="55"/>
        <v>雷震子传记2-1</v>
      </c>
      <c r="BM120" s="14" t="str">
        <f t="shared" si="48"/>
        <v>雷震子传记2-1 雷震子碎片</v>
      </c>
      <c r="BN120" s="14" t="str">
        <f t="shared" si="49"/>
        <v>雷震子碎片</v>
      </c>
      <c r="BO120" s="14">
        <f t="shared" si="50"/>
        <v>1</v>
      </c>
      <c r="BP120" s="14">
        <f t="shared" si="51"/>
        <v>1</v>
      </c>
      <c r="BQ120" s="14">
        <v>10000</v>
      </c>
    </row>
    <row r="121" spans="59:69" ht="16.5" x14ac:dyDescent="0.2">
      <c r="BG121" s="129">
        <v>117</v>
      </c>
      <c r="BH121" s="14">
        <f t="shared" si="44"/>
        <v>15</v>
      </c>
      <c r="BI121" s="14">
        <f t="shared" si="53"/>
        <v>3</v>
      </c>
      <c r="BJ121" s="14">
        <f t="shared" si="54"/>
        <v>3117</v>
      </c>
      <c r="BK121" s="14" t="str">
        <f t="shared" si="55"/>
        <v>雷震子传记3-1</v>
      </c>
      <c r="BM121" s="14" t="str">
        <f t="shared" si="48"/>
        <v>雷震子传记3-1 雷震子碎片</v>
      </c>
      <c r="BN121" s="14" t="str">
        <f t="shared" si="49"/>
        <v>雷震子碎片</v>
      </c>
      <c r="BO121" s="14">
        <f t="shared" si="50"/>
        <v>1</v>
      </c>
      <c r="BP121" s="14">
        <f t="shared" si="51"/>
        <v>2</v>
      </c>
      <c r="BQ121" s="14">
        <v>10000</v>
      </c>
    </row>
    <row r="122" spans="59:69" ht="16.5" x14ac:dyDescent="0.2">
      <c r="BG122" s="129">
        <v>118</v>
      </c>
      <c r="BH122" s="14">
        <f t="shared" si="44"/>
        <v>15</v>
      </c>
      <c r="BI122" s="14">
        <f t="shared" si="53"/>
        <v>4</v>
      </c>
      <c r="BJ122" s="14">
        <f t="shared" si="54"/>
        <v>3118</v>
      </c>
      <c r="BK122" s="14" t="str">
        <f t="shared" si="55"/>
        <v>雷震子传记4-1</v>
      </c>
      <c r="BM122" s="14" t="str">
        <f t="shared" si="48"/>
        <v>雷震子传记4-1 雷震子专属武器碎片</v>
      </c>
      <c r="BN122" s="14" t="str">
        <f t="shared" si="49"/>
        <v>雷震子专属武器碎片</v>
      </c>
      <c r="BO122" s="14">
        <f t="shared" si="50"/>
        <v>1</v>
      </c>
      <c r="BP122" s="14">
        <f t="shared" si="51"/>
        <v>1</v>
      </c>
      <c r="BQ122" s="14">
        <v>10000</v>
      </c>
    </row>
    <row r="123" spans="59:69" ht="16.5" x14ac:dyDescent="0.2">
      <c r="BG123" s="129">
        <v>119</v>
      </c>
      <c r="BH123" s="14">
        <f t="shared" si="44"/>
        <v>15</v>
      </c>
      <c r="BI123" s="14">
        <f t="shared" si="53"/>
        <v>5</v>
      </c>
      <c r="BJ123" s="14">
        <f t="shared" si="54"/>
        <v>3119</v>
      </c>
      <c r="BK123" s="14" t="str">
        <f t="shared" si="55"/>
        <v>雷震子传记5-1</v>
      </c>
      <c r="BM123" s="14" t="str">
        <f t="shared" si="48"/>
        <v>雷震子传记5-1 雷震子碎片</v>
      </c>
      <c r="BN123" s="14" t="str">
        <f t="shared" si="49"/>
        <v>雷震子碎片</v>
      </c>
      <c r="BO123" s="14">
        <f t="shared" si="50"/>
        <v>1</v>
      </c>
      <c r="BP123" s="14">
        <f t="shared" si="51"/>
        <v>2</v>
      </c>
      <c r="BQ123" s="14">
        <v>10000</v>
      </c>
    </row>
    <row r="124" spans="59:69" ht="16.5" x14ac:dyDescent="0.2">
      <c r="BG124" s="129">
        <v>120</v>
      </c>
      <c r="BH124" s="14">
        <f t="shared" si="44"/>
        <v>15</v>
      </c>
      <c r="BI124" s="14">
        <f t="shared" si="53"/>
        <v>6</v>
      </c>
      <c r="BJ124" s="14">
        <f t="shared" si="54"/>
        <v>3120</v>
      </c>
      <c r="BK124" s="14" t="str">
        <f t="shared" si="55"/>
        <v>雷震子传记5-2</v>
      </c>
      <c r="BM124" s="14" t="str">
        <f t="shared" si="48"/>
        <v>雷震子传记5-2 雷震子专属武器碎片</v>
      </c>
      <c r="BN124" s="14" t="str">
        <f t="shared" si="49"/>
        <v>雷震子专属武器碎片</v>
      </c>
      <c r="BO124" s="14">
        <f t="shared" si="50"/>
        <v>1</v>
      </c>
      <c r="BP124" s="14">
        <f t="shared" si="51"/>
        <v>1</v>
      </c>
      <c r="BQ124" s="14">
        <v>10000</v>
      </c>
    </row>
    <row r="125" spans="59:69" ht="16.5" x14ac:dyDescent="0.2">
      <c r="BG125" s="129">
        <v>121</v>
      </c>
      <c r="BH125" s="14">
        <f t="shared" si="44"/>
        <v>16</v>
      </c>
      <c r="BI125" s="14">
        <f t="shared" si="53"/>
        <v>1</v>
      </c>
      <c r="BJ125" s="14">
        <f t="shared" si="54"/>
        <v>3121</v>
      </c>
      <c r="BK125" s="14" t="str">
        <f t="shared" si="55"/>
        <v>燕青传记1-1</v>
      </c>
      <c r="BM125" s="14" t="str">
        <f t="shared" si="48"/>
        <v>燕青传记1-1 燕青碎片</v>
      </c>
      <c r="BN125" s="14" t="str">
        <f t="shared" si="49"/>
        <v>燕青碎片</v>
      </c>
      <c r="BO125" s="14">
        <f t="shared" si="50"/>
        <v>1</v>
      </c>
      <c r="BP125" s="14">
        <f t="shared" si="51"/>
        <v>1</v>
      </c>
      <c r="BQ125" s="14">
        <v>10000</v>
      </c>
    </row>
    <row r="126" spans="59:69" ht="16.5" x14ac:dyDescent="0.2">
      <c r="BG126" s="129">
        <v>122</v>
      </c>
      <c r="BH126" s="14">
        <f t="shared" si="44"/>
        <v>16</v>
      </c>
      <c r="BI126" s="14">
        <f t="shared" si="53"/>
        <v>2</v>
      </c>
      <c r="BJ126" s="14">
        <f t="shared" si="54"/>
        <v>3122</v>
      </c>
      <c r="BK126" s="14" t="str">
        <f t="shared" si="55"/>
        <v>燕青传记2-1</v>
      </c>
      <c r="BM126" s="14" t="str">
        <f t="shared" si="48"/>
        <v>燕青传记2-1 燕青碎片</v>
      </c>
      <c r="BN126" s="14" t="str">
        <f t="shared" si="49"/>
        <v>燕青碎片</v>
      </c>
      <c r="BO126" s="14">
        <f t="shared" si="50"/>
        <v>1</v>
      </c>
      <c r="BP126" s="14">
        <f t="shared" si="51"/>
        <v>1</v>
      </c>
      <c r="BQ126" s="14">
        <v>10000</v>
      </c>
    </row>
    <row r="127" spans="59:69" ht="16.5" x14ac:dyDescent="0.2">
      <c r="BG127" s="129">
        <v>123</v>
      </c>
      <c r="BH127" s="14">
        <f t="shared" si="44"/>
        <v>16</v>
      </c>
      <c r="BI127" s="14">
        <f t="shared" si="53"/>
        <v>3</v>
      </c>
      <c r="BJ127" s="14">
        <f t="shared" si="54"/>
        <v>3123</v>
      </c>
      <c r="BK127" s="14" t="str">
        <f t="shared" si="55"/>
        <v>燕青传记3-1</v>
      </c>
      <c r="BM127" s="14" t="str">
        <f t="shared" si="48"/>
        <v>燕青传记3-1 燕青碎片</v>
      </c>
      <c r="BN127" s="14" t="str">
        <f t="shared" si="49"/>
        <v>燕青碎片</v>
      </c>
      <c r="BO127" s="14">
        <f t="shared" si="50"/>
        <v>1</v>
      </c>
      <c r="BP127" s="14">
        <f t="shared" si="51"/>
        <v>2</v>
      </c>
      <c r="BQ127" s="14">
        <v>10000</v>
      </c>
    </row>
    <row r="128" spans="59:69" ht="16.5" x14ac:dyDescent="0.2">
      <c r="BG128" s="129">
        <v>124</v>
      </c>
      <c r="BH128" s="14">
        <f t="shared" si="44"/>
        <v>16</v>
      </c>
      <c r="BI128" s="14">
        <f t="shared" si="53"/>
        <v>4</v>
      </c>
      <c r="BJ128" s="14">
        <f t="shared" si="54"/>
        <v>3124</v>
      </c>
      <c r="BK128" s="14" t="str">
        <f t="shared" si="55"/>
        <v>燕青传记4-1</v>
      </c>
      <c r="BM128" s="14" t="str">
        <f t="shared" si="48"/>
        <v>燕青传记4-1 燕青专属武器碎片</v>
      </c>
      <c r="BN128" s="14" t="str">
        <f t="shared" si="49"/>
        <v>燕青专属武器碎片</v>
      </c>
      <c r="BO128" s="14">
        <f t="shared" si="50"/>
        <v>1</v>
      </c>
      <c r="BP128" s="14">
        <f t="shared" si="51"/>
        <v>1</v>
      </c>
      <c r="BQ128" s="14">
        <v>10000</v>
      </c>
    </row>
    <row r="129" spans="59:69" ht="16.5" x14ac:dyDescent="0.2">
      <c r="BG129" s="129">
        <v>125</v>
      </c>
      <c r="BH129" s="14">
        <f t="shared" si="44"/>
        <v>16</v>
      </c>
      <c r="BI129" s="14">
        <f t="shared" si="53"/>
        <v>5</v>
      </c>
      <c r="BJ129" s="14">
        <f t="shared" si="54"/>
        <v>3125</v>
      </c>
      <c r="BK129" s="14" t="str">
        <f t="shared" si="55"/>
        <v>燕青传记5-1</v>
      </c>
      <c r="BM129" s="14" t="str">
        <f t="shared" si="48"/>
        <v>燕青传记5-1 燕青碎片</v>
      </c>
      <c r="BN129" s="14" t="str">
        <f t="shared" si="49"/>
        <v>燕青碎片</v>
      </c>
      <c r="BO129" s="14">
        <f t="shared" si="50"/>
        <v>1</v>
      </c>
      <c r="BP129" s="14">
        <f t="shared" si="51"/>
        <v>2</v>
      </c>
      <c r="BQ129" s="14">
        <v>10000</v>
      </c>
    </row>
    <row r="130" spans="59:69" ht="16.5" x14ac:dyDescent="0.2">
      <c r="BG130" s="129">
        <v>126</v>
      </c>
      <c r="BH130" s="14">
        <f t="shared" si="44"/>
        <v>16</v>
      </c>
      <c r="BI130" s="14">
        <f t="shared" si="53"/>
        <v>6</v>
      </c>
      <c r="BJ130" s="14">
        <f t="shared" si="54"/>
        <v>3126</v>
      </c>
      <c r="BK130" s="14" t="str">
        <f t="shared" si="55"/>
        <v>燕青传记5-2</v>
      </c>
      <c r="BM130" s="14" t="str">
        <f t="shared" si="48"/>
        <v>燕青传记5-2 燕青专属武器碎片</v>
      </c>
      <c r="BN130" s="14" t="str">
        <f t="shared" si="49"/>
        <v>燕青专属武器碎片</v>
      </c>
      <c r="BO130" s="14">
        <f t="shared" si="50"/>
        <v>1</v>
      </c>
      <c r="BP130" s="14">
        <f t="shared" si="51"/>
        <v>1</v>
      </c>
      <c r="BQ130" s="14">
        <v>10000</v>
      </c>
    </row>
    <row r="131" spans="59:69" ht="16.5" x14ac:dyDescent="0.2">
      <c r="BG131" s="129">
        <v>127</v>
      </c>
      <c r="BH131" s="14">
        <f t="shared" si="44"/>
        <v>17</v>
      </c>
      <c r="BI131" s="14">
        <f t="shared" si="53"/>
        <v>1</v>
      </c>
      <c r="BJ131" s="14">
        <f t="shared" si="54"/>
        <v>3127</v>
      </c>
      <c r="BK131" s="14" t="str">
        <f t="shared" si="55"/>
        <v>秦琼传记1-1</v>
      </c>
      <c r="BM131" s="14" t="str">
        <f t="shared" si="48"/>
        <v>秦琼传记1-1 秦琼碎片</v>
      </c>
      <c r="BN131" s="14" t="str">
        <f t="shared" si="49"/>
        <v>秦琼碎片</v>
      </c>
      <c r="BO131" s="14">
        <f t="shared" si="50"/>
        <v>1</v>
      </c>
      <c r="BP131" s="14">
        <f t="shared" si="51"/>
        <v>1</v>
      </c>
      <c r="BQ131" s="14">
        <v>10000</v>
      </c>
    </row>
    <row r="132" spans="59:69" ht="16.5" x14ac:dyDescent="0.2">
      <c r="BG132" s="129">
        <v>128</v>
      </c>
      <c r="BH132" s="14">
        <f t="shared" si="44"/>
        <v>17</v>
      </c>
      <c r="BI132" s="14">
        <f t="shared" si="53"/>
        <v>2</v>
      </c>
      <c r="BJ132" s="14">
        <f t="shared" si="54"/>
        <v>3128</v>
      </c>
      <c r="BK132" s="14" t="str">
        <f t="shared" si="55"/>
        <v>秦琼传记2-1</v>
      </c>
      <c r="BM132" s="14" t="str">
        <f t="shared" si="48"/>
        <v>秦琼传记2-1 秦琼碎片</v>
      </c>
      <c r="BN132" s="14" t="str">
        <f t="shared" si="49"/>
        <v>秦琼碎片</v>
      </c>
      <c r="BO132" s="14">
        <f t="shared" si="50"/>
        <v>1</v>
      </c>
      <c r="BP132" s="14">
        <f t="shared" si="51"/>
        <v>1</v>
      </c>
      <c r="BQ132" s="14">
        <v>10000</v>
      </c>
    </row>
    <row r="133" spans="59:69" ht="16.5" x14ac:dyDescent="0.2">
      <c r="BG133" s="129">
        <v>129</v>
      </c>
      <c r="BH133" s="14">
        <f t="shared" si="44"/>
        <v>17</v>
      </c>
      <c r="BI133" s="14">
        <f t="shared" si="53"/>
        <v>3</v>
      </c>
      <c r="BJ133" s="14">
        <f t="shared" si="54"/>
        <v>3129</v>
      </c>
      <c r="BK133" s="14" t="str">
        <f t="shared" si="55"/>
        <v>秦琼传记3-1</v>
      </c>
      <c r="BM133" s="14" t="str">
        <f t="shared" si="48"/>
        <v>秦琼传记3-1 秦琼碎片</v>
      </c>
      <c r="BN133" s="14" t="str">
        <f t="shared" si="49"/>
        <v>秦琼碎片</v>
      </c>
      <c r="BO133" s="14">
        <f t="shared" si="50"/>
        <v>1</v>
      </c>
      <c r="BP133" s="14">
        <f t="shared" si="51"/>
        <v>2</v>
      </c>
      <c r="BQ133" s="14">
        <v>10000</v>
      </c>
    </row>
    <row r="134" spans="59:69" ht="16.5" x14ac:dyDescent="0.2">
      <c r="BG134" s="129">
        <v>130</v>
      </c>
      <c r="BH134" s="14">
        <f t="shared" ref="BH134:BH141" si="56">MATCH(BG134-1,$J$5:$J$22,1)</f>
        <v>17</v>
      </c>
      <c r="BI134" s="14">
        <f t="shared" si="53"/>
        <v>4</v>
      </c>
      <c r="BJ134" s="14">
        <f t="shared" si="54"/>
        <v>3130</v>
      </c>
      <c r="BK134" s="14" t="str">
        <f t="shared" si="55"/>
        <v>秦琼传记4-1</v>
      </c>
      <c r="BM134" s="14" t="str">
        <f t="shared" ref="BM134:BM141" si="57">BK134&amp;" "&amp;BN134</f>
        <v>秦琼传记4-1 秦琼专属武器碎片</v>
      </c>
      <c r="BN134" s="14" t="str">
        <f t="shared" ref="BN134:BN141" si="58">INDEX($B$6:$B$22,BH134)&amp;INDEX($AB$5:$AB$15,BI134)</f>
        <v>秦琼专属武器碎片</v>
      </c>
      <c r="BO134" s="14">
        <f t="shared" ref="BO134:BO141" si="59">INDEX(AC$5:AC$15,$BI134)</f>
        <v>1</v>
      </c>
      <c r="BP134" s="14">
        <f t="shared" ref="BP134:BP141" si="60">INDEX(AD$5:AD$15,$BI134)</f>
        <v>1</v>
      </c>
      <c r="BQ134" s="14">
        <v>10000</v>
      </c>
    </row>
    <row r="135" spans="59:69" ht="16.5" x14ac:dyDescent="0.2">
      <c r="BG135" s="129">
        <v>131</v>
      </c>
      <c r="BH135" s="14">
        <f t="shared" si="56"/>
        <v>17</v>
      </c>
      <c r="BI135" s="14">
        <f t="shared" si="53"/>
        <v>5</v>
      </c>
      <c r="BJ135" s="14">
        <f t="shared" si="54"/>
        <v>3131</v>
      </c>
      <c r="BK135" s="14" t="str">
        <f t="shared" si="55"/>
        <v>秦琼传记5-1</v>
      </c>
      <c r="BM135" s="14" t="str">
        <f t="shared" si="57"/>
        <v>秦琼传记5-1 秦琼碎片</v>
      </c>
      <c r="BN135" s="14" t="str">
        <f t="shared" si="58"/>
        <v>秦琼碎片</v>
      </c>
      <c r="BO135" s="14">
        <f t="shared" si="59"/>
        <v>1</v>
      </c>
      <c r="BP135" s="14">
        <f t="shared" si="60"/>
        <v>2</v>
      </c>
      <c r="BQ135" s="14">
        <v>10000</v>
      </c>
    </row>
    <row r="136" spans="59:69" ht="16.5" x14ac:dyDescent="0.2">
      <c r="BG136" s="129">
        <v>132</v>
      </c>
      <c r="BH136" s="14">
        <f t="shared" si="56"/>
        <v>17</v>
      </c>
      <c r="BI136" s="14">
        <f t="shared" si="53"/>
        <v>6</v>
      </c>
      <c r="BJ136" s="14">
        <f t="shared" si="54"/>
        <v>3132</v>
      </c>
      <c r="BK136" s="14" t="str">
        <f t="shared" si="55"/>
        <v>秦琼传记5-2</v>
      </c>
      <c r="BM136" s="14" t="str">
        <f t="shared" si="57"/>
        <v>秦琼传记5-2 秦琼专属武器碎片</v>
      </c>
      <c r="BN136" s="14" t="str">
        <f t="shared" si="58"/>
        <v>秦琼专属武器碎片</v>
      </c>
      <c r="BO136" s="14">
        <f t="shared" si="59"/>
        <v>1</v>
      </c>
      <c r="BP136" s="14">
        <f t="shared" si="60"/>
        <v>1</v>
      </c>
      <c r="BQ136" s="14">
        <v>10000</v>
      </c>
    </row>
    <row r="137" spans="59:69" ht="16.5" x14ac:dyDescent="0.2">
      <c r="BG137" s="129">
        <v>133</v>
      </c>
      <c r="BH137" s="14">
        <f t="shared" si="56"/>
        <v>17</v>
      </c>
      <c r="BI137" s="14">
        <f t="shared" si="53"/>
        <v>7</v>
      </c>
      <c r="BJ137" s="14">
        <f t="shared" si="54"/>
        <v>3133</v>
      </c>
      <c r="BK137" s="14" t="str">
        <f t="shared" si="55"/>
        <v>秦琼传记6-1</v>
      </c>
      <c r="BM137" s="14" t="str">
        <f t="shared" si="57"/>
        <v>秦琼传记6-1 秦琼碎片</v>
      </c>
      <c r="BN137" s="14" t="str">
        <f t="shared" si="58"/>
        <v>秦琼碎片</v>
      </c>
      <c r="BO137" s="14">
        <f t="shared" si="59"/>
        <v>1</v>
      </c>
      <c r="BP137" s="14">
        <f t="shared" si="60"/>
        <v>2</v>
      </c>
      <c r="BQ137" s="14">
        <v>10000</v>
      </c>
    </row>
    <row r="138" spans="59:69" ht="16.5" x14ac:dyDescent="0.2">
      <c r="BG138" s="129">
        <v>134</v>
      </c>
      <c r="BH138" s="14">
        <f t="shared" si="56"/>
        <v>17</v>
      </c>
      <c r="BI138" s="14">
        <f t="shared" si="53"/>
        <v>8</v>
      </c>
      <c r="BJ138" s="14">
        <f t="shared" si="54"/>
        <v>3134</v>
      </c>
      <c r="BK138" s="14" t="str">
        <f t="shared" si="55"/>
        <v>秦琼传记6-2</v>
      </c>
      <c r="BM138" s="14" t="str">
        <f t="shared" si="57"/>
        <v>秦琼传记6-2 秦琼专属武器碎片</v>
      </c>
      <c r="BN138" s="14" t="str">
        <f t="shared" si="58"/>
        <v>秦琼专属武器碎片</v>
      </c>
      <c r="BO138" s="14">
        <f t="shared" si="59"/>
        <v>1</v>
      </c>
      <c r="BP138" s="14">
        <f t="shared" si="60"/>
        <v>1</v>
      </c>
      <c r="BQ138" s="14">
        <v>10000</v>
      </c>
    </row>
    <row r="139" spans="59:69" ht="16.5" x14ac:dyDescent="0.2">
      <c r="BG139" s="129">
        <v>135</v>
      </c>
      <c r="BH139" s="14">
        <f t="shared" si="56"/>
        <v>17</v>
      </c>
      <c r="BI139" s="14">
        <f t="shared" si="53"/>
        <v>9</v>
      </c>
      <c r="BJ139" s="14">
        <f t="shared" si="54"/>
        <v>3135</v>
      </c>
      <c r="BK139" s="14" t="str">
        <f t="shared" si="55"/>
        <v>秦琼传记7-1</v>
      </c>
      <c r="BM139" s="14" t="str">
        <f t="shared" si="57"/>
        <v>秦琼传记7-1 秦琼碎片</v>
      </c>
      <c r="BN139" s="14" t="str">
        <f t="shared" si="58"/>
        <v>秦琼碎片</v>
      </c>
      <c r="BO139" s="14">
        <f t="shared" si="59"/>
        <v>1</v>
      </c>
      <c r="BP139" s="14">
        <f t="shared" si="60"/>
        <v>2</v>
      </c>
      <c r="BQ139" s="14">
        <v>10000</v>
      </c>
    </row>
    <row r="140" spans="59:69" ht="16.5" x14ac:dyDescent="0.2">
      <c r="BG140" s="129">
        <v>136</v>
      </c>
      <c r="BH140" s="14">
        <f t="shared" si="56"/>
        <v>17</v>
      </c>
      <c r="BI140" s="14">
        <f t="shared" si="53"/>
        <v>10</v>
      </c>
      <c r="BJ140" s="14">
        <f t="shared" si="54"/>
        <v>3136</v>
      </c>
      <c r="BK140" s="14" t="str">
        <f t="shared" si="55"/>
        <v>秦琼传记7-2</v>
      </c>
      <c r="BM140" s="14" t="str">
        <f t="shared" si="57"/>
        <v>秦琼传记7-2 秦琼专属武器碎片</v>
      </c>
      <c r="BN140" s="14" t="str">
        <f t="shared" si="58"/>
        <v>秦琼专属武器碎片</v>
      </c>
      <c r="BO140" s="14">
        <f t="shared" si="59"/>
        <v>1</v>
      </c>
      <c r="BP140" s="14">
        <f t="shared" si="60"/>
        <v>1</v>
      </c>
      <c r="BQ140" s="14">
        <v>10000</v>
      </c>
    </row>
    <row r="141" spans="59:69" ht="16.5" x14ac:dyDescent="0.2">
      <c r="BG141" s="129">
        <v>137</v>
      </c>
      <c r="BH141" s="14">
        <f t="shared" si="56"/>
        <v>17</v>
      </c>
      <c r="BI141" s="14">
        <f t="shared" si="53"/>
        <v>11</v>
      </c>
      <c r="BJ141" s="14">
        <f t="shared" si="54"/>
        <v>3137</v>
      </c>
      <c r="BK141" s="14" t="str">
        <f t="shared" si="55"/>
        <v>秦琼传记8-1</v>
      </c>
      <c r="BM141" s="14" t="str">
        <f t="shared" si="57"/>
        <v>秦琼传记8-1 秦琼碎片</v>
      </c>
      <c r="BN141" s="14" t="str">
        <f t="shared" si="58"/>
        <v>秦琼碎片</v>
      </c>
      <c r="BO141" s="14">
        <f t="shared" si="59"/>
        <v>2</v>
      </c>
      <c r="BP141" s="14">
        <f t="shared" si="60"/>
        <v>2</v>
      </c>
      <c r="BQ141" s="14">
        <v>10000</v>
      </c>
    </row>
    <row r="142" spans="59:69" x14ac:dyDescent="0.2">
      <c r="BG142" s="15"/>
      <c r="BH142" s="15"/>
      <c r="BI142" s="15"/>
      <c r="BJ142" s="15"/>
      <c r="BK142" s="15"/>
    </row>
    <row r="143" spans="59:69" x14ac:dyDescent="0.2">
      <c r="BG143" s="15"/>
      <c r="BH143" s="15"/>
      <c r="BI143" s="15"/>
      <c r="BJ143" s="15"/>
      <c r="BK143" s="15"/>
    </row>
    <row r="144" spans="59:69" x14ac:dyDescent="0.2">
      <c r="BG144" s="15"/>
      <c r="BH144" s="15"/>
      <c r="BI144" s="15"/>
      <c r="BJ144" s="15"/>
      <c r="BK144" s="15"/>
    </row>
    <row r="145" spans="59:63" x14ac:dyDescent="0.2">
      <c r="BG145" s="15"/>
      <c r="BH145" s="15"/>
      <c r="BI145" s="15"/>
      <c r="BJ145" s="15"/>
      <c r="BK145" s="15"/>
    </row>
    <row r="146" spans="59:63" x14ac:dyDescent="0.2">
      <c r="BG146" s="15"/>
      <c r="BH146" s="15"/>
      <c r="BI146" s="15"/>
      <c r="BJ146" s="15"/>
      <c r="BK146" s="15"/>
    </row>
    <row r="147" spans="59:63" x14ac:dyDescent="0.2">
      <c r="BG147" s="15"/>
      <c r="BH147" s="15"/>
      <c r="BI147" s="15"/>
      <c r="BJ147" s="15"/>
      <c r="BK147" s="15"/>
    </row>
    <row r="148" spans="59:63" x14ac:dyDescent="0.2">
      <c r="BG148" s="15"/>
      <c r="BH148" s="15"/>
      <c r="BI148" s="15"/>
      <c r="BJ148" s="15"/>
      <c r="BK148" s="15"/>
    </row>
    <row r="149" spans="59:63" x14ac:dyDescent="0.2">
      <c r="BG149" s="15"/>
      <c r="BH149" s="15"/>
      <c r="BI149" s="15"/>
      <c r="BJ149" s="15"/>
      <c r="BK149" s="15"/>
    </row>
    <row r="150" spans="59:63" x14ac:dyDescent="0.2">
      <c r="BG150" s="15"/>
      <c r="BH150" s="15"/>
      <c r="BI150" s="15"/>
      <c r="BJ150" s="15"/>
      <c r="BK150" s="15"/>
    </row>
    <row r="151" spans="59:63" x14ac:dyDescent="0.2">
      <c r="BG151" s="15"/>
      <c r="BH151" s="15"/>
      <c r="BI151" s="15"/>
      <c r="BJ151" s="15"/>
      <c r="BK151" s="15"/>
    </row>
    <row r="152" spans="59:63" x14ac:dyDescent="0.2">
      <c r="BG152" s="15"/>
      <c r="BH152" s="15"/>
      <c r="BI152" s="15"/>
      <c r="BJ152" s="15"/>
      <c r="BK152" s="15"/>
    </row>
    <row r="153" spans="59:63" x14ac:dyDescent="0.2">
      <c r="BG153" s="15"/>
      <c r="BH153" s="15"/>
      <c r="BI153" s="15"/>
      <c r="BJ153" s="15"/>
      <c r="BK153" s="15"/>
    </row>
    <row r="154" spans="59:63" x14ac:dyDescent="0.2">
      <c r="BG154" s="15"/>
      <c r="BH154" s="15"/>
      <c r="BI154" s="15"/>
      <c r="BJ154" s="15"/>
      <c r="BK154" s="15"/>
    </row>
    <row r="155" spans="59:63" x14ac:dyDescent="0.2">
      <c r="BG155" s="15"/>
      <c r="BH155" s="15"/>
      <c r="BI155" s="15"/>
      <c r="BJ155" s="15"/>
      <c r="BK155" s="15"/>
    </row>
    <row r="156" spans="59:63" x14ac:dyDescent="0.2">
      <c r="BG156" s="15"/>
      <c r="BH156" s="15"/>
      <c r="BI156" s="15"/>
      <c r="BJ156" s="15"/>
      <c r="BK156" s="15"/>
    </row>
    <row r="157" spans="59:63" x14ac:dyDescent="0.2">
      <c r="BG157" s="15"/>
      <c r="BH157" s="15"/>
      <c r="BI157" s="15"/>
      <c r="BJ157" s="15"/>
      <c r="BK157" s="15"/>
    </row>
    <row r="158" spans="59:63" x14ac:dyDescent="0.2">
      <c r="BG158" s="15"/>
      <c r="BH158" s="15"/>
      <c r="BI158" s="15"/>
      <c r="BJ158" s="15"/>
      <c r="BK158" s="15"/>
    </row>
    <row r="159" spans="59:63" x14ac:dyDescent="0.2">
      <c r="BG159" s="15"/>
      <c r="BH159" s="15"/>
      <c r="BI159" s="15"/>
      <c r="BJ159" s="15"/>
      <c r="BK159" s="15"/>
    </row>
    <row r="160" spans="59:63" x14ac:dyDescent="0.2">
      <c r="BG160" s="15"/>
      <c r="BH160" s="15"/>
      <c r="BI160" s="15"/>
      <c r="BJ160" s="15"/>
      <c r="BK160" s="15"/>
    </row>
    <row r="161" spans="59:63" x14ac:dyDescent="0.2">
      <c r="BG161" s="15"/>
      <c r="BH161" s="15"/>
      <c r="BI161" s="15"/>
      <c r="BJ161" s="15"/>
      <c r="BK161" s="15"/>
    </row>
    <row r="162" spans="59:63" x14ac:dyDescent="0.2">
      <c r="BG162" s="15"/>
      <c r="BH162" s="15"/>
      <c r="BI162" s="15"/>
      <c r="BJ162" s="15"/>
      <c r="BK162" s="15"/>
    </row>
    <row r="163" spans="59:63" x14ac:dyDescent="0.2">
      <c r="BG163" s="15"/>
      <c r="BH163" s="15"/>
      <c r="BI163" s="15"/>
      <c r="BJ163" s="15"/>
      <c r="BK163" s="15"/>
    </row>
    <row r="164" spans="59:63" x14ac:dyDescent="0.2">
      <c r="BG164" s="15"/>
      <c r="BH164" s="15"/>
      <c r="BI164" s="15"/>
      <c r="BJ164" s="15"/>
      <c r="BK164" s="15"/>
    </row>
    <row r="165" spans="59:63" x14ac:dyDescent="0.2">
      <c r="BG165" s="15"/>
      <c r="BH165" s="15"/>
      <c r="BI165" s="15"/>
      <c r="BJ165" s="15"/>
      <c r="BK165" s="15"/>
    </row>
    <row r="166" spans="59:63" x14ac:dyDescent="0.2">
      <c r="BG166" s="15"/>
      <c r="BH166" s="15"/>
      <c r="BI166" s="15"/>
      <c r="BJ166" s="15"/>
      <c r="BK166" s="15"/>
    </row>
    <row r="167" spans="59:63" x14ac:dyDescent="0.2">
      <c r="BG167" s="15"/>
      <c r="BH167" s="15"/>
      <c r="BI167" s="15"/>
      <c r="BJ167" s="15"/>
      <c r="BK167" s="15"/>
    </row>
    <row r="168" spans="59:63" x14ac:dyDescent="0.2">
      <c r="BG168" s="15"/>
      <c r="BH168" s="15"/>
      <c r="BI168" s="15"/>
      <c r="BJ168" s="15"/>
      <c r="BK168" s="15"/>
    </row>
    <row r="169" spans="59:63" x14ac:dyDescent="0.2">
      <c r="BG169" s="15"/>
      <c r="BH169" s="15"/>
      <c r="BI169" s="15"/>
      <c r="BJ169" s="15"/>
      <c r="BK169" s="15"/>
    </row>
    <row r="170" spans="59:63" x14ac:dyDescent="0.2">
      <c r="BG170" s="15"/>
      <c r="BH170" s="15"/>
      <c r="BI170" s="15"/>
      <c r="BJ170" s="15"/>
      <c r="BK170" s="15"/>
    </row>
    <row r="171" spans="59:63" x14ac:dyDescent="0.2">
      <c r="BG171" s="15"/>
      <c r="BH171" s="15"/>
      <c r="BI171" s="15"/>
      <c r="BJ171" s="15"/>
      <c r="BK171" s="15"/>
    </row>
    <row r="172" spans="59:63" x14ac:dyDescent="0.2">
      <c r="BG172" s="15"/>
      <c r="BH172" s="15"/>
      <c r="BI172" s="15"/>
      <c r="BJ172" s="15"/>
      <c r="BK172" s="15"/>
    </row>
    <row r="173" spans="59:63" x14ac:dyDescent="0.2">
      <c r="BG173" s="15"/>
      <c r="BH173" s="15"/>
      <c r="BI173" s="15"/>
      <c r="BJ173" s="15"/>
      <c r="BK173" s="15"/>
    </row>
    <row r="174" spans="59:63" x14ac:dyDescent="0.2">
      <c r="BG174" s="15"/>
      <c r="BH174" s="15"/>
      <c r="BI174" s="15"/>
      <c r="BJ174" s="15"/>
      <c r="BK174" s="15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07"/>
  <sheetViews>
    <sheetView topLeftCell="U1" workbookViewId="0">
      <selection activeCell="AC34" sqref="AC34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1.5" customWidth="1"/>
    <col min="15" max="15" width="12" customWidth="1"/>
    <col min="16" max="16" width="13.875" customWidth="1"/>
    <col min="17" max="18" width="11.875" customWidth="1"/>
    <col min="19" max="19" width="13.625" customWidth="1"/>
    <col min="20" max="20" width="15.25" customWidth="1"/>
    <col min="21" max="21" width="11.375" customWidth="1"/>
    <col min="25" max="25" width="12.375" customWidth="1"/>
    <col min="26" max="26" width="10.375" customWidth="1"/>
    <col min="27" max="27" width="11.25" customWidth="1"/>
    <col min="29" max="29" width="9.625" bestFit="1" customWidth="1"/>
    <col min="30" max="30" width="11.25" customWidth="1"/>
    <col min="32" max="32" width="11.5" customWidth="1"/>
    <col min="33" max="33" width="10.5" customWidth="1"/>
    <col min="37" max="37" width="12" customWidth="1"/>
    <col min="41" max="41" width="10.625" customWidth="1"/>
    <col min="42" max="42" width="12.5" customWidth="1"/>
  </cols>
  <sheetData>
    <row r="2" spans="1:42" ht="16.5" x14ac:dyDescent="0.2">
      <c r="G2" s="32" t="s">
        <v>252</v>
      </c>
      <c r="H2" s="32" t="s">
        <v>253</v>
      </c>
      <c r="I2" s="32" t="s">
        <v>254</v>
      </c>
      <c r="J2" s="32" t="s">
        <v>255</v>
      </c>
      <c r="K2" s="32" t="s">
        <v>256</v>
      </c>
      <c r="L2" s="32" t="s">
        <v>257</v>
      </c>
    </row>
    <row r="3" spans="1:42" ht="20.25" x14ac:dyDescent="0.2">
      <c r="A3" s="152" t="s">
        <v>187</v>
      </c>
      <c r="B3" s="152"/>
      <c r="C3" s="152"/>
      <c r="D3" s="152"/>
      <c r="E3" s="152"/>
      <c r="F3" s="152"/>
      <c r="M3" s="152" t="s">
        <v>480</v>
      </c>
      <c r="N3" s="152"/>
      <c r="O3" s="152"/>
      <c r="P3" s="152"/>
      <c r="Q3" s="152"/>
      <c r="W3" s="152" t="s">
        <v>349</v>
      </c>
      <c r="X3" s="152"/>
      <c r="Y3" s="152"/>
      <c r="Z3" s="152"/>
      <c r="AA3" s="152"/>
      <c r="AB3" s="152"/>
      <c r="AC3" s="152"/>
      <c r="AD3" s="152"/>
      <c r="AE3" s="152"/>
      <c r="AF3" s="152"/>
      <c r="AG3" s="152"/>
    </row>
    <row r="4" spans="1:42" ht="17.25" x14ac:dyDescent="0.2">
      <c r="A4" s="12" t="s">
        <v>192</v>
      </c>
      <c r="B4" s="12" t="s">
        <v>188</v>
      </c>
      <c r="C4" s="12" t="s">
        <v>189</v>
      </c>
      <c r="D4" s="12" t="s">
        <v>595</v>
      </c>
      <c r="E4" s="12" t="s">
        <v>191</v>
      </c>
      <c r="F4" s="12" t="s">
        <v>463</v>
      </c>
      <c r="M4" s="12" t="s">
        <v>462</v>
      </c>
      <c r="N4" s="12" t="s">
        <v>189</v>
      </c>
      <c r="O4" s="12" t="s">
        <v>190</v>
      </c>
      <c r="P4" s="12" t="s">
        <v>191</v>
      </c>
      <c r="Q4" s="12" t="s">
        <v>461</v>
      </c>
      <c r="W4" s="12" t="s">
        <v>350</v>
      </c>
      <c r="X4" s="12" t="s">
        <v>351</v>
      </c>
      <c r="Y4" s="12" t="s">
        <v>368</v>
      </c>
      <c r="Z4" s="12" t="s">
        <v>371</v>
      </c>
      <c r="AA4" s="12" t="s">
        <v>370</v>
      </c>
      <c r="AB4" s="12" t="s">
        <v>373</v>
      </c>
      <c r="AC4" s="12" t="s">
        <v>372</v>
      </c>
      <c r="AD4" s="33" t="s">
        <v>374</v>
      </c>
      <c r="AE4" s="33" t="s">
        <v>375</v>
      </c>
      <c r="AF4" s="33" t="s">
        <v>376</v>
      </c>
      <c r="AG4" s="12" t="s">
        <v>377</v>
      </c>
      <c r="AJ4" s="12" t="s">
        <v>378</v>
      </c>
      <c r="AK4" s="12" t="s">
        <v>354</v>
      </c>
      <c r="AL4" s="12" t="s">
        <v>379</v>
      </c>
      <c r="AM4" s="12" t="s">
        <v>380</v>
      </c>
      <c r="AN4" s="12" t="s">
        <v>381</v>
      </c>
      <c r="AO4" s="12" t="s">
        <v>354</v>
      </c>
      <c r="AP4" s="12" t="s">
        <v>354</v>
      </c>
    </row>
    <row r="5" spans="1:42" ht="16.5" x14ac:dyDescent="0.2">
      <c r="A5" s="31" t="s">
        <v>193</v>
      </c>
      <c r="B5" s="19">
        <v>0.5</v>
      </c>
      <c r="C5" s="19">
        <v>0.8</v>
      </c>
      <c r="D5" s="19">
        <v>1</v>
      </c>
      <c r="E5" s="19">
        <v>1.2</v>
      </c>
      <c r="F5" s="19">
        <v>1.2</v>
      </c>
      <c r="M5" s="60">
        <v>1</v>
      </c>
      <c r="N5" s="60">
        <v>20</v>
      </c>
      <c r="O5" s="60">
        <v>40</v>
      </c>
      <c r="P5" s="60">
        <v>80</v>
      </c>
      <c r="Q5" s="60">
        <v>80</v>
      </c>
      <c r="W5" s="52" t="s">
        <v>355</v>
      </c>
      <c r="X5" s="52">
        <v>10</v>
      </c>
      <c r="Y5" s="52">
        <f>章节关卡!I5*节奏总表!L4*60</f>
        <v>2400</v>
      </c>
      <c r="Z5" s="52">
        <v>1</v>
      </c>
      <c r="AA5" s="52">
        <f>SUMIFS(章节关卡!$AX$5:$AX$286,章节关卡!$AT$5:$AT$286,"="&amp;卡牌消耗!Z5)</f>
        <v>10125</v>
      </c>
      <c r="AB5" s="52"/>
      <c r="AC5" s="52"/>
      <c r="AD5" s="52">
        <f>Y5+AA5+AC5</f>
        <v>12525</v>
      </c>
      <c r="AE5" s="19">
        <v>1</v>
      </c>
      <c r="AF5" s="52">
        <f>INT(AD5*AE5/AG5)</f>
        <v>8350</v>
      </c>
      <c r="AG5" s="52">
        <v>1.5</v>
      </c>
      <c r="AJ5" s="52" t="s">
        <v>384</v>
      </c>
      <c r="AK5">
        <v>1</v>
      </c>
      <c r="AL5" s="52">
        <v>1</v>
      </c>
      <c r="AM5" s="52">
        <v>1</v>
      </c>
      <c r="AN5" s="21">
        <f>AM5/$AK$8</f>
        <v>1.8181818181818181E-2</v>
      </c>
      <c r="AO5" s="52">
        <f>INT($AK$6*AN5/5)*5</f>
        <v>150</v>
      </c>
      <c r="AP5" s="52">
        <f>SUM(AO$5:AO5)</f>
        <v>150</v>
      </c>
    </row>
    <row r="6" spans="1:42" ht="16.5" x14ac:dyDescent="0.2">
      <c r="A6" s="31" t="s">
        <v>194</v>
      </c>
      <c r="B6" s="19">
        <v>0.5</v>
      </c>
      <c r="C6" s="19">
        <v>0.8</v>
      </c>
      <c r="D6" s="19">
        <v>1</v>
      </c>
      <c r="E6" s="19">
        <v>1.2</v>
      </c>
      <c r="F6" s="19">
        <v>1.2</v>
      </c>
      <c r="M6" s="60">
        <v>2</v>
      </c>
      <c r="N6" s="60">
        <v>40</v>
      </c>
      <c r="O6" s="60">
        <v>80</v>
      </c>
      <c r="P6" s="60">
        <v>80</v>
      </c>
      <c r="Q6" s="60">
        <v>80</v>
      </c>
      <c r="W6" s="52" t="s">
        <v>356</v>
      </c>
      <c r="X6" s="52">
        <v>20</v>
      </c>
      <c r="Y6" s="52">
        <f>章节关卡!I6*节奏总表!L5*60</f>
        <v>9000</v>
      </c>
      <c r="Z6" s="52">
        <v>2</v>
      </c>
      <c r="AA6" s="88">
        <f>SUMIFS(章节关卡!$AX$5:$AX$286,章节关卡!$AT$5:$AT$286,"="&amp;卡牌消耗!Z6)</f>
        <v>12150</v>
      </c>
      <c r="AB6" s="52">
        <v>1</v>
      </c>
      <c r="AC6" s="88">
        <f>SUMIFS(章节关卡!$BF$5:$BF$295,章节关卡!$BB$5:$BB$295,"="&amp;卡牌消耗!AB6)</f>
        <v>27000</v>
      </c>
      <c r="AD6" s="52">
        <f t="shared" ref="AD6:AD24" si="0">Y6+AA6+AC6</f>
        <v>48150</v>
      </c>
      <c r="AE6" s="19">
        <v>1</v>
      </c>
      <c r="AF6" s="90">
        <f t="shared" ref="AF6:AF24" si="1">INT(AD6*AE6/AG6)</f>
        <v>24075</v>
      </c>
      <c r="AG6" s="52">
        <v>2</v>
      </c>
      <c r="AJ6" s="14" t="str">
        <f>INDEX($W$5:$W$19,AK5)</f>
        <v>1~10</v>
      </c>
      <c r="AK6" s="14">
        <f>INDEX($AF$5:$AF$19,AK5)</f>
        <v>8350</v>
      </c>
      <c r="AL6" s="52">
        <v>2</v>
      </c>
      <c r="AM6" s="52">
        <v>2</v>
      </c>
      <c r="AN6" s="21">
        <f t="shared" ref="AN6:AN13" si="2">AM6/$AK$8</f>
        <v>3.6363636363636362E-2</v>
      </c>
      <c r="AO6" s="88">
        <f t="shared" ref="AO6:AO14" si="3">INT($AK$6*AN6/5)*5</f>
        <v>300</v>
      </c>
      <c r="AP6" s="52">
        <f>SUM(AO$5:AO6)</f>
        <v>450</v>
      </c>
    </row>
    <row r="7" spans="1:42" ht="16.5" x14ac:dyDescent="0.2">
      <c r="A7" s="31" t="s">
        <v>195</v>
      </c>
      <c r="B7" s="21">
        <v>1</v>
      </c>
      <c r="C7" s="21">
        <v>1</v>
      </c>
      <c r="D7" s="21">
        <v>1</v>
      </c>
      <c r="E7" s="21">
        <v>1</v>
      </c>
      <c r="F7" s="21">
        <v>1</v>
      </c>
      <c r="M7" s="60">
        <v>3</v>
      </c>
      <c r="N7" s="60">
        <v>80</v>
      </c>
      <c r="O7" s="60">
        <v>120</v>
      </c>
      <c r="P7" s="60">
        <v>160</v>
      </c>
      <c r="Q7" s="60">
        <v>160</v>
      </c>
      <c r="W7" s="52" t="s">
        <v>357</v>
      </c>
      <c r="X7" s="52">
        <v>30</v>
      </c>
      <c r="Y7" s="52">
        <f>章节关卡!I7*节奏总表!L6*60</f>
        <v>21600</v>
      </c>
      <c r="Z7" s="52">
        <v>3</v>
      </c>
      <c r="AA7" s="88">
        <f>SUMIFS(章节关卡!$AX$5:$AX$286,章节关卡!$AT$5:$AT$286,"="&amp;卡牌消耗!Z7)</f>
        <v>14175</v>
      </c>
      <c r="AB7" s="52">
        <v>2</v>
      </c>
      <c r="AC7" s="88">
        <f>SUMIFS(章节关卡!$BF$5:$BF$295,章节关卡!$BB$5:$BB$295,"="&amp;卡牌消耗!AB7)</f>
        <v>24300</v>
      </c>
      <c r="AD7" s="52">
        <f t="shared" si="0"/>
        <v>60075</v>
      </c>
      <c r="AE7" s="19">
        <v>1</v>
      </c>
      <c r="AF7" s="90">
        <f t="shared" si="1"/>
        <v>24030</v>
      </c>
      <c r="AG7" s="52">
        <v>2.5</v>
      </c>
      <c r="AJ7" s="52" t="s">
        <v>382</v>
      </c>
      <c r="AK7" s="14">
        <v>1</v>
      </c>
      <c r="AL7" s="52">
        <v>3</v>
      </c>
      <c r="AM7" s="52">
        <v>3</v>
      </c>
      <c r="AN7" s="21">
        <f t="shared" si="2"/>
        <v>5.4545454545454543E-2</v>
      </c>
      <c r="AO7" s="88">
        <f t="shared" si="3"/>
        <v>455</v>
      </c>
      <c r="AP7" s="52">
        <f>SUM(AO$5:AO7)</f>
        <v>905</v>
      </c>
    </row>
    <row r="8" spans="1:42" ht="16.5" x14ac:dyDescent="0.2">
      <c r="A8" s="31" t="s">
        <v>70</v>
      </c>
      <c r="B8" s="21">
        <v>0.5</v>
      </c>
      <c r="C8" s="21">
        <v>0.7</v>
      </c>
      <c r="D8" s="21">
        <v>1</v>
      </c>
      <c r="E8" s="21">
        <v>1.5</v>
      </c>
      <c r="F8" s="21">
        <v>1.5</v>
      </c>
      <c r="M8" s="60">
        <v>4</v>
      </c>
      <c r="N8" s="60">
        <v>120</v>
      </c>
      <c r="O8" s="60">
        <v>160</v>
      </c>
      <c r="P8" s="60">
        <v>240</v>
      </c>
      <c r="Q8" s="60">
        <v>240</v>
      </c>
      <c r="W8" s="52" t="s">
        <v>383</v>
      </c>
      <c r="X8" s="52">
        <v>40</v>
      </c>
      <c r="Y8" s="52">
        <f>章节关卡!I8*节奏总表!L7*60</f>
        <v>42000</v>
      </c>
      <c r="Z8" s="52">
        <v>4</v>
      </c>
      <c r="AA8" s="88">
        <f>SUMIFS(章节关卡!$AX$5:$AX$286,章节关卡!$AT$5:$AT$286,"="&amp;卡牌消耗!Z8)</f>
        <v>16200</v>
      </c>
      <c r="AB8" s="52">
        <v>3</v>
      </c>
      <c r="AC8" s="88">
        <f>SUMIFS(章节关卡!$BF$5:$BF$295,章节关卡!$BB$5:$BB$295,"="&amp;卡牌消耗!AB8)</f>
        <v>28350</v>
      </c>
      <c r="AD8" s="52">
        <f t="shared" si="0"/>
        <v>86550</v>
      </c>
      <c r="AE8" s="19">
        <v>1</v>
      </c>
      <c r="AF8" s="90">
        <f t="shared" si="1"/>
        <v>28850</v>
      </c>
      <c r="AG8" s="52">
        <v>3</v>
      </c>
      <c r="AJ8" s="15"/>
      <c r="AK8" s="14">
        <f>SUM(AM5:AM14)</f>
        <v>55</v>
      </c>
      <c r="AL8" s="52">
        <v>4</v>
      </c>
      <c r="AM8" s="52">
        <v>4</v>
      </c>
      <c r="AN8" s="21">
        <f t="shared" si="2"/>
        <v>7.2727272727272724E-2</v>
      </c>
      <c r="AO8" s="88">
        <f t="shared" si="3"/>
        <v>605</v>
      </c>
      <c r="AP8" s="52">
        <f>SUM(AO$5:AO8)</f>
        <v>1510</v>
      </c>
    </row>
    <row r="9" spans="1:42" ht="16.5" x14ac:dyDescent="0.2">
      <c r="M9" s="60">
        <v>5</v>
      </c>
      <c r="N9" s="60">
        <v>160</v>
      </c>
      <c r="O9" s="60">
        <v>240</v>
      </c>
      <c r="P9" s="60">
        <v>320</v>
      </c>
      <c r="Q9" s="60">
        <v>320</v>
      </c>
      <c r="W9" s="52" t="s">
        <v>358</v>
      </c>
      <c r="X9" s="52">
        <v>50</v>
      </c>
      <c r="Y9" s="52">
        <f>章节关卡!I9*节奏总表!L8*60</f>
        <v>57600</v>
      </c>
      <c r="Z9" s="52">
        <v>5</v>
      </c>
      <c r="AA9" s="88">
        <f>SUMIFS(章节关卡!$AX$5:$AX$286,章节关卡!$AT$5:$AT$286,"="&amp;卡牌消耗!Z9)</f>
        <v>18225</v>
      </c>
      <c r="AB9" s="52">
        <v>4</v>
      </c>
      <c r="AC9" s="88">
        <f>SUMIFS(章节关卡!$BF$5:$BF$295,章节关卡!$BB$5:$BB$295,"="&amp;卡牌消耗!AB9)</f>
        <v>32400</v>
      </c>
      <c r="AD9" s="52">
        <f t="shared" si="0"/>
        <v>108225</v>
      </c>
      <c r="AE9" s="19">
        <v>1</v>
      </c>
      <c r="AF9" s="90">
        <f t="shared" si="1"/>
        <v>30921</v>
      </c>
      <c r="AG9" s="52">
        <v>3.5</v>
      </c>
      <c r="AJ9" s="15"/>
      <c r="AK9" s="15"/>
      <c r="AL9" s="52">
        <v>5</v>
      </c>
      <c r="AM9" s="52">
        <v>5</v>
      </c>
      <c r="AN9" s="21">
        <f t="shared" si="2"/>
        <v>9.0909090909090912E-2</v>
      </c>
      <c r="AO9" s="88">
        <f t="shared" si="3"/>
        <v>755</v>
      </c>
      <c r="AP9" s="52">
        <f>SUM(AO$5:AO9)</f>
        <v>2265</v>
      </c>
    </row>
    <row r="10" spans="1:42" ht="16.5" x14ac:dyDescent="0.2">
      <c r="W10" s="52" t="s">
        <v>359</v>
      </c>
      <c r="X10" s="52">
        <v>60</v>
      </c>
      <c r="Y10" s="52">
        <f>章节关卡!I10*节奏总表!L9*60</f>
        <v>81000</v>
      </c>
      <c r="Z10" s="52">
        <v>6</v>
      </c>
      <c r="AA10" s="88">
        <f>SUMIFS(章节关卡!$AX$5:$AX$286,章节关卡!$AT$5:$AT$286,"="&amp;卡牌消耗!Z10)</f>
        <v>20250</v>
      </c>
      <c r="AB10" s="52">
        <v>5</v>
      </c>
      <c r="AC10" s="88">
        <f>SUMIFS(章节关卡!$BF$5:$BF$295,章节关卡!$BB$5:$BB$295,"="&amp;卡牌消耗!AB10)</f>
        <v>36450</v>
      </c>
      <c r="AD10" s="52">
        <f t="shared" si="0"/>
        <v>137700</v>
      </c>
      <c r="AE10" s="19">
        <v>1</v>
      </c>
      <c r="AF10" s="90">
        <f t="shared" si="1"/>
        <v>34425</v>
      </c>
      <c r="AG10" s="52">
        <v>4</v>
      </c>
      <c r="AJ10" s="15"/>
      <c r="AK10" s="15"/>
      <c r="AL10" s="52">
        <v>6</v>
      </c>
      <c r="AM10" s="52">
        <v>6</v>
      </c>
      <c r="AN10" s="21">
        <f t="shared" si="2"/>
        <v>0.10909090909090909</v>
      </c>
      <c r="AO10" s="88">
        <f t="shared" si="3"/>
        <v>910</v>
      </c>
      <c r="AP10" s="52">
        <f>SUM(AO$5:AO10)</f>
        <v>3175</v>
      </c>
    </row>
    <row r="11" spans="1:42" ht="16.5" customHeight="1" x14ac:dyDescent="0.2">
      <c r="A11" s="35" t="s">
        <v>213</v>
      </c>
      <c r="B11">
        <v>20</v>
      </c>
      <c r="C11">
        <v>30</v>
      </c>
      <c r="D11">
        <v>45</v>
      </c>
      <c r="M11" s="152" t="s">
        <v>481</v>
      </c>
      <c r="N11" s="152"/>
      <c r="O11" s="152"/>
      <c r="P11" s="152"/>
      <c r="Q11" s="152"/>
      <c r="W11" s="52" t="s">
        <v>360</v>
      </c>
      <c r="X11" s="52">
        <v>70</v>
      </c>
      <c r="Y11" s="52">
        <f>章节关卡!I11*节奏总表!L10*60</f>
        <v>108000</v>
      </c>
      <c r="Z11" s="52">
        <v>7</v>
      </c>
      <c r="AA11" s="88">
        <f>SUMIFS(章节关卡!$AX$5:$AX$286,章节关卡!$AT$5:$AT$286,"="&amp;卡牌消耗!Z11)</f>
        <v>24300</v>
      </c>
      <c r="AB11" s="52">
        <v>6</v>
      </c>
      <c r="AC11" s="88">
        <f>SUMIFS(章节关卡!$BF$5:$BF$295,章节关卡!$BB$5:$BB$295,"="&amp;卡牌消耗!AB11)</f>
        <v>40500</v>
      </c>
      <c r="AD11" s="52">
        <f t="shared" si="0"/>
        <v>172800</v>
      </c>
      <c r="AE11" s="19">
        <v>1</v>
      </c>
      <c r="AF11" s="90">
        <f t="shared" si="1"/>
        <v>38400</v>
      </c>
      <c r="AG11" s="52">
        <v>4.5</v>
      </c>
      <c r="AJ11" s="15"/>
      <c r="AK11" s="15"/>
      <c r="AL11" s="52">
        <v>7</v>
      </c>
      <c r="AM11" s="52">
        <v>7</v>
      </c>
      <c r="AN11" s="21">
        <f t="shared" si="2"/>
        <v>0.12727272727272726</v>
      </c>
      <c r="AO11" s="88">
        <f t="shared" si="3"/>
        <v>1060</v>
      </c>
      <c r="AP11" s="52">
        <f>SUM(AO$5:AO11)</f>
        <v>4235</v>
      </c>
    </row>
    <row r="12" spans="1:42" ht="17.25" x14ac:dyDescent="0.2">
      <c r="A12" s="12" t="s">
        <v>196</v>
      </c>
      <c r="B12" s="12" t="s">
        <v>197</v>
      </c>
      <c r="C12" s="12" t="s">
        <v>198</v>
      </c>
      <c r="D12" s="12" t="s">
        <v>199</v>
      </c>
      <c r="E12" s="12" t="s">
        <v>200</v>
      </c>
      <c r="F12" s="12" t="s">
        <v>201</v>
      </c>
      <c r="G12" s="12" t="s">
        <v>202</v>
      </c>
      <c r="H12" s="12" t="s">
        <v>278</v>
      </c>
      <c r="M12" s="12" t="s">
        <v>462</v>
      </c>
      <c r="N12" s="12" t="s">
        <v>189</v>
      </c>
      <c r="O12" s="12" t="s">
        <v>190</v>
      </c>
      <c r="P12" s="12" t="s">
        <v>191</v>
      </c>
      <c r="Q12" s="12" t="s">
        <v>461</v>
      </c>
      <c r="W12" s="52" t="s">
        <v>361</v>
      </c>
      <c r="X12" s="52">
        <v>80</v>
      </c>
      <c r="Y12" s="52">
        <f>章节关卡!I12*节奏总表!L11*60</f>
        <v>144000</v>
      </c>
      <c r="Z12" s="52">
        <v>8</v>
      </c>
      <c r="AA12" s="88">
        <f>SUMIFS(章节关卡!$AX$5:$AX$286,章节关卡!$AT$5:$AT$286,"="&amp;卡牌消耗!Z12)</f>
        <v>28350</v>
      </c>
      <c r="AB12" s="52">
        <v>7</v>
      </c>
      <c r="AC12" s="88">
        <f>SUMIFS(章节关卡!$BF$5:$BF$295,章节关卡!$BB$5:$BB$295,"="&amp;卡牌消耗!AB12)</f>
        <v>48600</v>
      </c>
      <c r="AD12" s="52">
        <f t="shared" si="0"/>
        <v>220950</v>
      </c>
      <c r="AE12" s="19">
        <v>1</v>
      </c>
      <c r="AF12" s="90">
        <f t="shared" si="1"/>
        <v>44190</v>
      </c>
      <c r="AG12" s="52">
        <v>5</v>
      </c>
      <c r="AJ12" s="15"/>
      <c r="AK12" s="15"/>
      <c r="AL12" s="52">
        <v>8</v>
      </c>
      <c r="AM12" s="52">
        <v>8</v>
      </c>
      <c r="AN12" s="21">
        <f t="shared" si="2"/>
        <v>0.14545454545454545</v>
      </c>
      <c r="AO12" s="88">
        <f t="shared" si="3"/>
        <v>1210</v>
      </c>
      <c r="AP12" s="52">
        <f>SUM(AO$5:AO12)</f>
        <v>5445</v>
      </c>
    </row>
    <row r="13" spans="1:42" ht="16.5" x14ac:dyDescent="0.2">
      <c r="A13" s="14">
        <v>1102001</v>
      </c>
      <c r="B13" s="14" t="s">
        <v>214</v>
      </c>
      <c r="C13" s="14">
        <v>5</v>
      </c>
      <c r="D13" s="14">
        <v>80</v>
      </c>
      <c r="E13" s="14">
        <v>3</v>
      </c>
      <c r="F13" s="32" t="s">
        <v>206</v>
      </c>
      <c r="G13" s="32" t="str">
        <f t="shared" ref="G13:G34" si="4">F13&amp;"修身材料"</f>
        <v>土修身材料</v>
      </c>
      <c r="H13" s="40">
        <v>1501001</v>
      </c>
      <c r="M13" s="60">
        <v>1</v>
      </c>
      <c r="N13" s="60">
        <f>INDEX(金币总产!$V$29:$V$33,卡牌消耗!$M13)*C$8</f>
        <v>57487.499999999993</v>
      </c>
      <c r="O13" s="60">
        <f>INDEX(金币总产!$V$29:$V$33,卡牌消耗!$M13)*D$8</f>
        <v>82125</v>
      </c>
      <c r="P13" s="60">
        <f>INDEX(金币总产!$V$29:$V$33,卡牌消耗!$M13)*E$8</f>
        <v>123187.5</v>
      </c>
      <c r="Q13" s="60">
        <f>INDEX(金币总产!$V$29:$V$33,卡牌消耗!$M13)*F$8</f>
        <v>123187.5</v>
      </c>
      <c r="W13" s="52" t="s">
        <v>362</v>
      </c>
      <c r="X13" s="52">
        <v>90</v>
      </c>
      <c r="Y13" s="52">
        <f>章节关卡!I13*节奏总表!L12*60</f>
        <v>176400</v>
      </c>
      <c r="Z13" s="52">
        <v>9</v>
      </c>
      <c r="AA13" s="88">
        <f>SUMIFS(章节关卡!$AX$5:$AX$286,章节关卡!$AT$5:$AT$286,"="&amp;卡牌消耗!Z13)</f>
        <v>32400</v>
      </c>
      <c r="AB13" s="52">
        <v>8</v>
      </c>
      <c r="AC13" s="88">
        <f>SUMIFS(章节关卡!$BF$5:$BF$295,章节关卡!$BB$5:$BB$295,"="&amp;卡牌消耗!AB13)</f>
        <v>56700</v>
      </c>
      <c r="AD13" s="52">
        <f t="shared" si="0"/>
        <v>265500</v>
      </c>
      <c r="AE13" s="19">
        <v>1</v>
      </c>
      <c r="AF13" s="90">
        <f t="shared" si="1"/>
        <v>48272</v>
      </c>
      <c r="AG13" s="52">
        <v>5.5</v>
      </c>
      <c r="AJ13" s="15"/>
      <c r="AK13" s="15"/>
      <c r="AL13" s="52">
        <v>9</v>
      </c>
      <c r="AM13" s="52">
        <v>9</v>
      </c>
      <c r="AN13" s="21">
        <f t="shared" si="2"/>
        <v>0.16363636363636364</v>
      </c>
      <c r="AO13" s="88">
        <f t="shared" si="3"/>
        <v>1365</v>
      </c>
      <c r="AP13" s="52">
        <f>SUM(AO$5:AO13)</f>
        <v>6810</v>
      </c>
    </row>
    <row r="14" spans="1:42" ht="16.5" x14ac:dyDescent="0.2">
      <c r="A14" s="14">
        <v>1102002</v>
      </c>
      <c r="B14" s="14" t="s">
        <v>215</v>
      </c>
      <c r="C14" s="14">
        <v>3</v>
      </c>
      <c r="D14" s="14">
        <v>40</v>
      </c>
      <c r="E14" s="14">
        <v>1</v>
      </c>
      <c r="F14" s="32" t="s">
        <v>204</v>
      </c>
      <c r="G14" s="32" t="str">
        <f t="shared" si="4"/>
        <v>雷修身材料</v>
      </c>
      <c r="H14" s="40">
        <v>1501002</v>
      </c>
      <c r="M14" s="60">
        <v>2</v>
      </c>
      <c r="N14" s="60">
        <f>INDEX(金币总产!$V$29:$V$33,卡牌消耗!$M14)*C$8</f>
        <v>261607.49999999997</v>
      </c>
      <c r="O14" s="60">
        <f>INDEX(金币总产!$V$29:$V$33,卡牌消耗!$M14)*D$8</f>
        <v>373725</v>
      </c>
      <c r="P14" s="60">
        <f>INDEX(金币总产!$V$29:$V$33,卡牌消耗!$M14)*E$8</f>
        <v>560587.5</v>
      </c>
      <c r="Q14" s="60">
        <f>INDEX(金币总产!$V$29:$V$33,卡牌消耗!$M14)*F$8</f>
        <v>560587.5</v>
      </c>
      <c r="W14" s="52" t="s">
        <v>363</v>
      </c>
      <c r="X14" s="52">
        <v>100</v>
      </c>
      <c r="Y14" s="52">
        <f>章节关卡!I14*节奏总表!L13*60</f>
        <v>211200</v>
      </c>
      <c r="Z14" s="52">
        <v>10</v>
      </c>
      <c r="AA14" s="88">
        <f>SUMIFS(章节关卡!$AX$5:$AX$286,章节关卡!$AT$5:$AT$286,"="&amp;卡牌消耗!Z14)</f>
        <v>36450</v>
      </c>
      <c r="AB14" s="52">
        <v>9</v>
      </c>
      <c r="AC14" s="88">
        <f>SUMIFS(章节关卡!$BF$5:$BF$295,章节关卡!$BB$5:$BB$295,"="&amp;卡牌消耗!AB14)</f>
        <v>64800</v>
      </c>
      <c r="AD14" s="52">
        <f t="shared" si="0"/>
        <v>312450</v>
      </c>
      <c r="AE14" s="19">
        <v>1</v>
      </c>
      <c r="AF14" s="90">
        <f t="shared" si="1"/>
        <v>52075</v>
      </c>
      <c r="AG14" s="52">
        <v>6</v>
      </c>
      <c r="AL14" s="52">
        <v>10</v>
      </c>
      <c r="AM14" s="52">
        <v>10</v>
      </c>
      <c r="AN14" s="21">
        <f>AM14/$AK$8</f>
        <v>0.18181818181818182</v>
      </c>
      <c r="AO14" s="88">
        <f t="shared" si="3"/>
        <v>1515</v>
      </c>
      <c r="AP14" s="52">
        <f>SUM(AO$5:AO14)</f>
        <v>8325</v>
      </c>
    </row>
    <row r="15" spans="1:42" ht="16.5" x14ac:dyDescent="0.2">
      <c r="A15" s="14">
        <v>1102003</v>
      </c>
      <c r="B15" s="14" t="s">
        <v>216</v>
      </c>
      <c r="C15" s="14">
        <v>4</v>
      </c>
      <c r="D15" s="14">
        <v>40</v>
      </c>
      <c r="E15" s="14">
        <v>1</v>
      </c>
      <c r="F15" s="32" t="s">
        <v>204</v>
      </c>
      <c r="G15" s="32" t="str">
        <f t="shared" si="4"/>
        <v>雷修身材料</v>
      </c>
      <c r="H15" s="40">
        <v>1501003</v>
      </c>
      <c r="M15" s="60">
        <v>3</v>
      </c>
      <c r="N15" s="60">
        <f>INDEX(金币总产!$V$29:$V$33,卡牌消耗!$M15)*C$8</f>
        <v>206675</v>
      </c>
      <c r="O15" s="60">
        <f>INDEX(金币总产!$V$29:$V$33,卡牌消耗!$M15)*D$8</f>
        <v>295250</v>
      </c>
      <c r="P15" s="60">
        <f>INDEX(金币总产!$V$29:$V$33,卡牌消耗!$M15)*E$8</f>
        <v>442875</v>
      </c>
      <c r="Q15" s="60">
        <f>INDEX(金币总产!$V$29:$V$33,卡牌消耗!$M15)*F$8</f>
        <v>442875</v>
      </c>
      <c r="W15" s="52" t="s">
        <v>364</v>
      </c>
      <c r="X15" s="52">
        <v>110</v>
      </c>
      <c r="Y15" s="52">
        <f>章节关卡!I15*节奏总表!L14*60</f>
        <v>280800</v>
      </c>
      <c r="Z15" s="52">
        <v>11</v>
      </c>
      <c r="AA15" s="88">
        <f>SUMIFS(章节关卡!$AX$5:$AX$286,章节关卡!$AT$5:$AT$286,"="&amp;卡牌消耗!Z15)</f>
        <v>40500</v>
      </c>
      <c r="AB15" s="52">
        <v>10</v>
      </c>
      <c r="AC15" s="88">
        <f>SUMIFS(章节关卡!$BF$5:$BF$295,章节关卡!$BB$5:$BB$295,"="&amp;卡牌消耗!AB15)</f>
        <v>72900</v>
      </c>
      <c r="AD15" s="52">
        <f t="shared" si="0"/>
        <v>394200</v>
      </c>
      <c r="AE15" s="19">
        <v>1</v>
      </c>
      <c r="AF15" s="90">
        <f t="shared" si="1"/>
        <v>56314</v>
      </c>
      <c r="AG15" s="52">
        <v>7</v>
      </c>
      <c r="AJ15" s="52" t="s">
        <v>384</v>
      </c>
      <c r="AK15" s="52">
        <v>2</v>
      </c>
      <c r="AL15" s="52">
        <v>11</v>
      </c>
      <c r="AM15" s="52">
        <v>10</v>
      </c>
      <c r="AN15" s="21">
        <f>AM15/$AK$18</f>
        <v>6.8493150684931503E-2</v>
      </c>
      <c r="AO15" s="52">
        <f>INT(AK$16*AN15/5)*5</f>
        <v>1645</v>
      </c>
      <c r="AP15" s="52">
        <f>SUM(AO$5:AO15)</f>
        <v>9970</v>
      </c>
    </row>
    <row r="16" spans="1:42" ht="16.5" x14ac:dyDescent="0.2">
      <c r="A16" s="14">
        <v>1102004</v>
      </c>
      <c r="B16" s="14" t="s">
        <v>217</v>
      </c>
      <c r="C16" s="14">
        <v>2</v>
      </c>
      <c r="D16" s="14">
        <v>20</v>
      </c>
      <c r="E16" s="14">
        <v>2</v>
      </c>
      <c r="F16" s="32" t="s">
        <v>207</v>
      </c>
      <c r="G16" s="32" t="str">
        <f t="shared" si="4"/>
        <v>风修身材料</v>
      </c>
      <c r="H16" s="40">
        <v>1501004</v>
      </c>
      <c r="M16" s="60">
        <v>4</v>
      </c>
      <c r="N16" s="60">
        <f>INDEX(金币总产!$V$29:$V$33,卡牌消耗!$M16)*C$8</f>
        <v>283955</v>
      </c>
      <c r="O16" s="60">
        <f>INDEX(金币总产!$V$29:$V$33,卡牌消耗!$M16)*D$8</f>
        <v>405650</v>
      </c>
      <c r="P16" s="60">
        <f>INDEX(金币总产!$V$29:$V$33,卡牌消耗!$M16)*E$8</f>
        <v>608475</v>
      </c>
      <c r="Q16" s="60">
        <f>INDEX(金币总产!$V$29:$V$33,卡牌消耗!$M16)*F$8</f>
        <v>608475</v>
      </c>
      <c r="W16" s="52" t="s">
        <v>365</v>
      </c>
      <c r="X16" s="52">
        <v>120</v>
      </c>
      <c r="Y16" s="52">
        <f>章节关卡!I16*节奏总表!L15*60</f>
        <v>360000</v>
      </c>
      <c r="Z16" s="52">
        <v>12</v>
      </c>
      <c r="AA16" s="88">
        <f>SUMIFS(章节关卡!$AX$5:$AX$286,章节关卡!$AT$5:$AT$286,"="&amp;卡牌消耗!Z16)</f>
        <v>44550</v>
      </c>
      <c r="AB16" s="52">
        <v>11</v>
      </c>
      <c r="AC16" s="88">
        <f>SUMIFS(章节关卡!$BF$5:$BF$295,章节关卡!$BB$5:$BB$295,"="&amp;卡牌消耗!AB16)</f>
        <v>81000</v>
      </c>
      <c r="AD16" s="52">
        <f t="shared" si="0"/>
        <v>485550</v>
      </c>
      <c r="AE16" s="19">
        <v>1</v>
      </c>
      <c r="AF16" s="90">
        <f t="shared" si="1"/>
        <v>60693</v>
      </c>
      <c r="AG16" s="52">
        <v>8</v>
      </c>
      <c r="AJ16" s="14" t="str">
        <f>INDEX($W$5:$W$19,AK15)</f>
        <v>10~20</v>
      </c>
      <c r="AK16" s="14">
        <f>INDEX($AF$5:$AF$19,AK15)</f>
        <v>24075</v>
      </c>
      <c r="AL16" s="52">
        <v>12</v>
      </c>
      <c r="AM16" s="52">
        <v>11</v>
      </c>
      <c r="AN16" s="21">
        <f t="shared" ref="AN16:AN24" si="5">AM16/$AK$18</f>
        <v>7.5342465753424653E-2</v>
      </c>
      <c r="AO16" s="88">
        <f t="shared" ref="AO16:AO24" si="6">INT(AK$16*AN16/5)*5</f>
        <v>1810</v>
      </c>
      <c r="AP16" s="52">
        <f>SUM(AO$5:AO16)</f>
        <v>11780</v>
      </c>
    </row>
    <row r="17" spans="1:42" ht="16.5" x14ac:dyDescent="0.2">
      <c r="A17" s="14">
        <v>1102005</v>
      </c>
      <c r="B17" s="14" t="s">
        <v>218</v>
      </c>
      <c r="C17" s="14">
        <v>3</v>
      </c>
      <c r="D17" s="14">
        <v>40</v>
      </c>
      <c r="E17" s="14">
        <v>3</v>
      </c>
      <c r="F17" s="32" t="s">
        <v>204</v>
      </c>
      <c r="G17" s="32" t="str">
        <f t="shared" si="4"/>
        <v>雷修身材料</v>
      </c>
      <c r="H17" s="40">
        <v>1501005</v>
      </c>
      <c r="M17" s="60">
        <v>5</v>
      </c>
      <c r="N17" s="60">
        <f>INDEX(金币总产!$V$29:$V$33,卡牌消耗!$M17)*C$8</f>
        <v>629930</v>
      </c>
      <c r="O17" s="60">
        <f>INDEX(金币总产!$V$29:$V$33,卡牌消耗!$M17)*D$8</f>
        <v>899900</v>
      </c>
      <c r="P17" s="60">
        <f>INDEX(金币总产!$V$29:$V$33,卡牌消耗!$M17)*E$8</f>
        <v>1349850</v>
      </c>
      <c r="Q17" s="60">
        <f>INDEX(金币总产!$V$29:$V$33,卡牌消耗!$M17)*F$8</f>
        <v>1349850</v>
      </c>
      <c r="W17" s="52" t="s">
        <v>366</v>
      </c>
      <c r="X17" s="52">
        <v>130</v>
      </c>
      <c r="Y17" s="52">
        <f>章节关卡!I17*节奏总表!L16*60</f>
        <v>448800</v>
      </c>
      <c r="Z17" s="52">
        <v>13</v>
      </c>
      <c r="AA17" s="88">
        <f>SUMIFS(章节关卡!$AX$5:$AX$286,章节关卡!$AT$5:$AT$286,"="&amp;卡牌消耗!Z17)</f>
        <v>50625</v>
      </c>
      <c r="AB17" s="52">
        <v>12</v>
      </c>
      <c r="AC17" s="88">
        <f>SUMIFS(章节关卡!$BF$5:$BF$295,章节关卡!$BB$5:$BB$295,"="&amp;卡牌消耗!AB17)</f>
        <v>89100</v>
      </c>
      <c r="AD17" s="52">
        <f t="shared" si="0"/>
        <v>588525</v>
      </c>
      <c r="AE17" s="19">
        <v>1</v>
      </c>
      <c r="AF17" s="90">
        <f t="shared" si="1"/>
        <v>69238</v>
      </c>
      <c r="AG17" s="52">
        <v>8.5</v>
      </c>
      <c r="AJ17" s="52" t="s">
        <v>382</v>
      </c>
      <c r="AK17" s="14">
        <f>INDEX($AG$5:$AG$19,AK15)</f>
        <v>2</v>
      </c>
      <c r="AL17" s="52">
        <v>13</v>
      </c>
      <c r="AM17" s="90">
        <v>12</v>
      </c>
      <c r="AN17" s="21">
        <f t="shared" si="5"/>
        <v>8.2191780821917804E-2</v>
      </c>
      <c r="AO17" s="88">
        <f t="shared" si="6"/>
        <v>1975</v>
      </c>
      <c r="AP17" s="52">
        <f>SUM(AO$5:AO17)</f>
        <v>13755</v>
      </c>
    </row>
    <row r="18" spans="1:42" ht="18.75" customHeight="1" x14ac:dyDescent="0.2">
      <c r="A18" s="14">
        <v>1102006</v>
      </c>
      <c r="B18" s="14" t="s">
        <v>219</v>
      </c>
      <c r="C18" s="14">
        <v>5</v>
      </c>
      <c r="D18" s="14">
        <v>80</v>
      </c>
      <c r="E18" s="14">
        <v>2</v>
      </c>
      <c r="F18" s="32" t="s">
        <v>205</v>
      </c>
      <c r="G18" s="32" t="str">
        <f t="shared" si="4"/>
        <v>水修身材料</v>
      </c>
      <c r="H18" s="40">
        <v>1501006</v>
      </c>
      <c r="W18" s="52" t="s">
        <v>369</v>
      </c>
      <c r="X18" s="52">
        <v>140</v>
      </c>
      <c r="Y18" s="52">
        <f>章节关卡!I18*节奏总表!L17*60</f>
        <v>585000</v>
      </c>
      <c r="Z18" s="52">
        <v>14</v>
      </c>
      <c r="AA18" s="88">
        <f>SUMIFS(章节关卡!$AX$5:$AX$286,章节关卡!$AT$5:$AT$286,"="&amp;卡牌消耗!Z18)</f>
        <v>54675</v>
      </c>
      <c r="AB18" s="52">
        <v>13</v>
      </c>
      <c r="AC18" s="88">
        <f>SUMIFS(章节关卡!$BF$5:$BF$295,章节关卡!$BB$5:$BB$295,"="&amp;卡牌消耗!AB18)</f>
        <v>101250</v>
      </c>
      <c r="AD18" s="52">
        <f t="shared" si="0"/>
        <v>740925</v>
      </c>
      <c r="AE18" s="19">
        <v>1</v>
      </c>
      <c r="AF18" s="90">
        <f t="shared" si="1"/>
        <v>82325</v>
      </c>
      <c r="AG18" s="52">
        <v>9</v>
      </c>
      <c r="AJ18" s="15"/>
      <c r="AK18" s="14">
        <f>SUM(AM15:AM24)</f>
        <v>146</v>
      </c>
      <c r="AL18" s="52">
        <v>14</v>
      </c>
      <c r="AM18" s="90">
        <v>13</v>
      </c>
      <c r="AN18" s="21">
        <f t="shared" si="5"/>
        <v>8.9041095890410954E-2</v>
      </c>
      <c r="AO18" s="88">
        <f t="shared" si="6"/>
        <v>2140</v>
      </c>
      <c r="AP18" s="52">
        <f>SUM(AO$5:AO18)</f>
        <v>15895</v>
      </c>
    </row>
    <row r="19" spans="1:42" ht="16.5" x14ac:dyDescent="0.2">
      <c r="A19" s="14">
        <v>1102007</v>
      </c>
      <c r="B19" s="14" t="s">
        <v>220</v>
      </c>
      <c r="C19" s="14">
        <v>4</v>
      </c>
      <c r="D19" s="14">
        <v>40</v>
      </c>
      <c r="E19" s="14">
        <v>3</v>
      </c>
      <c r="F19" s="32" t="s">
        <v>207</v>
      </c>
      <c r="G19" s="32" t="str">
        <f t="shared" si="4"/>
        <v>风修身材料</v>
      </c>
      <c r="H19" s="40">
        <v>1501007</v>
      </c>
      <c r="W19" s="52" t="s">
        <v>367</v>
      </c>
      <c r="X19" s="52">
        <v>150</v>
      </c>
      <c r="Y19" s="52">
        <f>章节关卡!I19*节奏总表!L18*60</f>
        <v>729000</v>
      </c>
      <c r="Z19" s="52">
        <v>15</v>
      </c>
      <c r="AA19" s="88">
        <f>SUMIFS(章节关卡!$AX$5:$AX$286,章节关卡!$AT$5:$AT$286,"="&amp;卡牌消耗!Z19)</f>
        <v>60750</v>
      </c>
      <c r="AB19" s="52">
        <v>14</v>
      </c>
      <c r="AC19" s="52">
        <f>SUMIFS(章节关卡!$BF$5:$BF$295,章节关卡!$BB$5:$BB$295,"="&amp;卡牌消耗!AB19)</f>
        <v>109350</v>
      </c>
      <c r="AD19" s="52">
        <f t="shared" si="0"/>
        <v>899100</v>
      </c>
      <c r="AE19" s="19">
        <v>1</v>
      </c>
      <c r="AF19" s="90">
        <f t="shared" si="1"/>
        <v>89910</v>
      </c>
      <c r="AG19" s="52">
        <v>10</v>
      </c>
      <c r="AJ19" s="15"/>
      <c r="AK19" s="15"/>
      <c r="AL19" s="52">
        <v>15</v>
      </c>
      <c r="AM19" s="90">
        <v>14</v>
      </c>
      <c r="AN19" s="21">
        <f t="shared" si="5"/>
        <v>9.5890410958904104E-2</v>
      </c>
      <c r="AO19" s="88">
        <f t="shared" si="6"/>
        <v>2305</v>
      </c>
      <c r="AP19" s="52">
        <f>SUM(AO$5:AO19)</f>
        <v>18200</v>
      </c>
    </row>
    <row r="20" spans="1:42" ht="16.5" x14ac:dyDescent="0.2">
      <c r="A20" s="14">
        <v>1102008</v>
      </c>
      <c r="B20" s="14" t="s">
        <v>221</v>
      </c>
      <c r="C20" s="14">
        <v>4</v>
      </c>
      <c r="D20" s="14">
        <v>80</v>
      </c>
      <c r="E20" s="14">
        <v>1</v>
      </c>
      <c r="F20" s="32" t="s">
        <v>207</v>
      </c>
      <c r="G20" s="32" t="str">
        <f t="shared" si="4"/>
        <v>风修身材料</v>
      </c>
      <c r="H20" s="40">
        <v>1501008</v>
      </c>
      <c r="W20" s="88" t="s">
        <v>634</v>
      </c>
      <c r="X20" s="88">
        <v>160</v>
      </c>
      <c r="Y20" s="88">
        <f>章节关卡!I20*节奏总表!L19*60</f>
        <v>990000</v>
      </c>
      <c r="Z20" s="88">
        <v>16</v>
      </c>
      <c r="AA20" s="88">
        <f>SUMIFS(章节关卡!$AX$5:$AX$286,章节关卡!$AT$5:$AT$286,"="&amp;卡牌消耗!Z20)</f>
        <v>64800</v>
      </c>
      <c r="AB20" s="88">
        <v>15</v>
      </c>
      <c r="AC20" s="88">
        <f>SUMIFS(章节关卡!$BF$5:$BF$295,章节关卡!$BB$5:$BB$295,"="&amp;卡牌消耗!AB20)</f>
        <v>121500</v>
      </c>
      <c r="AD20" s="88">
        <f t="shared" si="0"/>
        <v>1176300</v>
      </c>
      <c r="AE20" s="19">
        <v>1</v>
      </c>
      <c r="AF20" s="90">
        <f t="shared" si="1"/>
        <v>106936</v>
      </c>
      <c r="AG20" s="88">
        <v>11</v>
      </c>
      <c r="AJ20" s="15"/>
      <c r="AK20" s="15"/>
      <c r="AL20" s="52">
        <v>16</v>
      </c>
      <c r="AM20" s="90">
        <v>15</v>
      </c>
      <c r="AN20" s="21">
        <f t="shared" si="5"/>
        <v>0.10273972602739725</v>
      </c>
      <c r="AO20" s="88">
        <f t="shared" si="6"/>
        <v>2470</v>
      </c>
      <c r="AP20" s="52">
        <f>SUM(AO$5:AO20)</f>
        <v>20670</v>
      </c>
    </row>
    <row r="21" spans="1:42" ht="16.5" x14ac:dyDescent="0.2">
      <c r="A21" s="14">
        <v>1102009</v>
      </c>
      <c r="B21" s="14" t="s">
        <v>222</v>
      </c>
      <c r="C21" s="14">
        <v>4</v>
      </c>
      <c r="D21" s="14">
        <v>80</v>
      </c>
      <c r="E21" s="14">
        <v>1</v>
      </c>
      <c r="F21" s="32" t="s">
        <v>205</v>
      </c>
      <c r="G21" s="32" t="str">
        <f t="shared" si="4"/>
        <v>水修身材料</v>
      </c>
      <c r="H21" s="40">
        <v>1501009</v>
      </c>
      <c r="W21" s="88" t="s">
        <v>599</v>
      </c>
      <c r="X21" s="88">
        <v>170</v>
      </c>
      <c r="Y21" s="88">
        <f>章节关卡!I21*节奏总表!L20*60</f>
        <v>1190400</v>
      </c>
      <c r="Z21" s="88">
        <v>17</v>
      </c>
      <c r="AA21" s="88">
        <f>SUMIFS(章节关卡!$AX$5:$AX$286,章节关卡!$AT$5:$AT$286,"="&amp;卡牌消耗!Z21)</f>
        <v>70875</v>
      </c>
      <c r="AB21" s="88">
        <v>16</v>
      </c>
      <c r="AC21" s="88">
        <f>SUMIFS(章节关卡!$BF$5:$BF$295,章节关卡!$BB$5:$BB$295,"="&amp;卡牌消耗!AB21)</f>
        <v>129600</v>
      </c>
      <c r="AD21" s="88">
        <f t="shared" si="0"/>
        <v>1390875</v>
      </c>
      <c r="AE21" s="19">
        <v>1</v>
      </c>
      <c r="AF21" s="90">
        <f t="shared" si="1"/>
        <v>115906</v>
      </c>
      <c r="AG21" s="88">
        <v>12</v>
      </c>
      <c r="AJ21" s="15"/>
      <c r="AK21" s="15"/>
      <c r="AL21" s="52">
        <v>17</v>
      </c>
      <c r="AM21" s="90">
        <v>16</v>
      </c>
      <c r="AN21" s="21">
        <f t="shared" si="5"/>
        <v>0.1095890410958904</v>
      </c>
      <c r="AO21" s="88">
        <f t="shared" si="6"/>
        <v>2635</v>
      </c>
      <c r="AP21" s="52">
        <f>SUM(AO$5:AO21)</f>
        <v>23305</v>
      </c>
    </row>
    <row r="22" spans="1:42" ht="16.5" x14ac:dyDescent="0.2">
      <c r="A22" s="14">
        <v>1102010</v>
      </c>
      <c r="B22" s="14" t="s">
        <v>223</v>
      </c>
      <c r="C22" s="14">
        <v>5</v>
      </c>
      <c r="D22" s="14">
        <v>80</v>
      </c>
      <c r="E22" s="14">
        <v>1</v>
      </c>
      <c r="F22" s="32" t="s">
        <v>208</v>
      </c>
      <c r="G22" s="32" t="str">
        <f t="shared" si="4"/>
        <v>火修身材料</v>
      </c>
      <c r="H22" s="40">
        <v>1501010</v>
      </c>
      <c r="W22" s="88" t="s">
        <v>600</v>
      </c>
      <c r="X22" s="88">
        <v>180</v>
      </c>
      <c r="Y22" s="88">
        <f>章节关卡!I22*节奏总表!L21*60</f>
        <v>1365000</v>
      </c>
      <c r="Z22" s="88">
        <v>18</v>
      </c>
      <c r="AA22" s="88">
        <f>SUMIFS(章节关卡!$AX$5:$AX$286,章节关卡!$AT$5:$AT$286,"="&amp;卡牌消耗!Z22)</f>
        <v>74925</v>
      </c>
      <c r="AB22" s="88">
        <v>17</v>
      </c>
      <c r="AC22" s="88">
        <f>SUMIFS(章节关卡!$BF$5:$BF$295,章节关卡!$BB$5:$BB$295,"="&amp;卡牌消耗!AB22)</f>
        <v>141750</v>
      </c>
      <c r="AD22" s="88">
        <f t="shared" si="0"/>
        <v>1581675</v>
      </c>
      <c r="AE22" s="19">
        <v>1</v>
      </c>
      <c r="AF22" s="90">
        <f t="shared" si="1"/>
        <v>121667</v>
      </c>
      <c r="AG22" s="88">
        <v>13</v>
      </c>
      <c r="AJ22" s="15"/>
      <c r="AK22" s="15"/>
      <c r="AL22" s="52">
        <v>18</v>
      </c>
      <c r="AM22" s="90">
        <v>17</v>
      </c>
      <c r="AN22" s="21">
        <f t="shared" si="5"/>
        <v>0.11643835616438356</v>
      </c>
      <c r="AO22" s="88">
        <f t="shared" si="6"/>
        <v>2800</v>
      </c>
      <c r="AP22" s="52">
        <f>SUM(AO$5:AO22)</f>
        <v>26105</v>
      </c>
    </row>
    <row r="23" spans="1:42" ht="16.5" x14ac:dyDescent="0.2">
      <c r="A23" s="14">
        <v>1102011</v>
      </c>
      <c r="B23" s="14" t="s">
        <v>224</v>
      </c>
      <c r="C23" s="14">
        <v>5</v>
      </c>
      <c r="D23" s="14">
        <v>80</v>
      </c>
      <c r="E23" s="14">
        <v>3</v>
      </c>
      <c r="F23" s="32" t="s">
        <v>203</v>
      </c>
      <c r="G23" s="32" t="str">
        <f t="shared" si="4"/>
        <v>火修身材料</v>
      </c>
      <c r="H23" s="40">
        <v>1501011</v>
      </c>
      <c r="W23" s="88" t="s">
        <v>635</v>
      </c>
      <c r="X23" s="88">
        <v>190</v>
      </c>
      <c r="Y23" s="88">
        <f>章节关卡!I23*节奏总表!L22*60</f>
        <v>1531800</v>
      </c>
      <c r="Z23" s="88">
        <v>19</v>
      </c>
      <c r="AA23" s="88">
        <f>SUMIFS(章节关卡!$AX$5:$AX$286,章节关卡!$AT$5:$AT$286,"="&amp;卡牌消耗!Z23)</f>
        <v>81000</v>
      </c>
      <c r="AB23" s="88">
        <v>18</v>
      </c>
      <c r="AC23" s="88">
        <f>SUMIFS(章节关卡!$BF$5:$BF$295,章节关卡!$BB$5:$BB$295,"="&amp;卡牌消耗!AB23)</f>
        <v>149850</v>
      </c>
      <c r="AD23" s="88">
        <f t="shared" si="0"/>
        <v>1762650</v>
      </c>
      <c r="AE23" s="19">
        <v>1</v>
      </c>
      <c r="AF23" s="90">
        <f t="shared" si="1"/>
        <v>125903</v>
      </c>
      <c r="AG23" s="88">
        <v>14</v>
      </c>
      <c r="AJ23" s="15"/>
      <c r="AK23" s="15"/>
      <c r="AL23" s="52">
        <v>19</v>
      </c>
      <c r="AM23" s="90">
        <v>18</v>
      </c>
      <c r="AN23" s="21">
        <f t="shared" si="5"/>
        <v>0.12328767123287671</v>
      </c>
      <c r="AO23" s="88">
        <f t="shared" si="6"/>
        <v>2965</v>
      </c>
      <c r="AP23" s="52">
        <f>SUM(AO$5:AO23)</f>
        <v>29070</v>
      </c>
    </row>
    <row r="24" spans="1:42" ht="16.5" x14ac:dyDescent="0.2">
      <c r="A24" s="14">
        <v>1102012</v>
      </c>
      <c r="B24" s="14" t="s">
        <v>225</v>
      </c>
      <c r="C24" s="14">
        <v>5</v>
      </c>
      <c r="D24" s="14">
        <v>80</v>
      </c>
      <c r="E24" s="14">
        <v>1</v>
      </c>
      <c r="F24" s="32" t="s">
        <v>204</v>
      </c>
      <c r="G24" s="32" t="str">
        <f t="shared" si="4"/>
        <v>雷修身材料</v>
      </c>
      <c r="H24" s="40">
        <v>1501012</v>
      </c>
      <c r="W24" s="88" t="s">
        <v>636</v>
      </c>
      <c r="X24" s="88">
        <v>200</v>
      </c>
      <c r="Y24" s="88">
        <f>章节关卡!I24*节奏总表!L23*60</f>
        <v>1752000</v>
      </c>
      <c r="Z24" s="88">
        <v>20</v>
      </c>
      <c r="AA24" s="88">
        <f>SUMIFS(章节关卡!$AX$5:$AX$286,章节关卡!$AT$5:$AT$286,"="&amp;卡牌消耗!Z24)</f>
        <v>85050</v>
      </c>
      <c r="AB24" s="88">
        <v>19</v>
      </c>
      <c r="AC24" s="88">
        <f>SUMIFS(章节关卡!$BF$5:$BF$295,章节关卡!$BB$5:$BB$295,"="&amp;卡牌消耗!AB24)</f>
        <v>162000</v>
      </c>
      <c r="AD24" s="88">
        <f t="shared" si="0"/>
        <v>1999050</v>
      </c>
      <c r="AE24" s="19">
        <v>1</v>
      </c>
      <c r="AF24" s="90">
        <f t="shared" si="1"/>
        <v>133270</v>
      </c>
      <c r="AG24" s="88">
        <v>15</v>
      </c>
      <c r="AJ24" s="15"/>
      <c r="AK24" s="15"/>
      <c r="AL24" s="52">
        <v>20</v>
      </c>
      <c r="AM24" s="90">
        <v>20</v>
      </c>
      <c r="AN24" s="21">
        <f t="shared" si="5"/>
        <v>0.13698630136986301</v>
      </c>
      <c r="AO24" s="88">
        <f t="shared" si="6"/>
        <v>3295</v>
      </c>
      <c r="AP24" s="52">
        <f>SUM(AO$5:AO24)</f>
        <v>32365</v>
      </c>
    </row>
    <row r="25" spans="1:42" ht="16.5" x14ac:dyDescent="0.2">
      <c r="A25" s="14">
        <v>1102013</v>
      </c>
      <c r="B25" s="14" t="s">
        <v>226</v>
      </c>
      <c r="C25" s="14">
        <v>2</v>
      </c>
      <c r="D25" s="14">
        <v>20</v>
      </c>
      <c r="E25" s="14">
        <v>3</v>
      </c>
      <c r="F25" s="32" t="s">
        <v>205</v>
      </c>
      <c r="G25" s="32" t="str">
        <f t="shared" si="4"/>
        <v>水修身材料</v>
      </c>
      <c r="H25" s="40">
        <v>1501013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J25" s="52" t="s">
        <v>384</v>
      </c>
      <c r="AK25" s="52">
        <v>3</v>
      </c>
      <c r="AL25" s="52">
        <v>21</v>
      </c>
      <c r="AM25" s="52">
        <v>10</v>
      </c>
      <c r="AN25" s="21">
        <f>AM25/AK$28</f>
        <v>6.8493150684931503E-2</v>
      </c>
      <c r="AO25" s="52">
        <f>INT(AK$26*AN25/5)*5</f>
        <v>1645</v>
      </c>
      <c r="AP25" s="52">
        <f>SUM(AO$5:AO25)</f>
        <v>34010</v>
      </c>
    </row>
    <row r="26" spans="1:42" ht="16.5" x14ac:dyDescent="0.2">
      <c r="A26" s="14">
        <v>1102014</v>
      </c>
      <c r="B26" s="14" t="s">
        <v>227</v>
      </c>
      <c r="C26" s="14">
        <v>3</v>
      </c>
      <c r="D26" s="14">
        <v>40</v>
      </c>
      <c r="E26" s="14">
        <v>3</v>
      </c>
      <c r="F26" s="32" t="s">
        <v>206</v>
      </c>
      <c r="G26" s="32" t="str">
        <f t="shared" si="4"/>
        <v>土修身材料</v>
      </c>
      <c r="H26" s="40">
        <v>1501014</v>
      </c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J26" s="14" t="str">
        <f>INDEX($W$5:$W$19,AK25)</f>
        <v>20~30</v>
      </c>
      <c r="AK26" s="14">
        <f>INDEX($AF$5:$AF$19,AK25)</f>
        <v>24030</v>
      </c>
      <c r="AL26" s="52">
        <v>22</v>
      </c>
      <c r="AM26" s="52">
        <v>11</v>
      </c>
      <c r="AN26" s="21">
        <f t="shared" ref="AN26:AN34" si="7">AM26/AK$28</f>
        <v>7.5342465753424653E-2</v>
      </c>
      <c r="AO26" s="88">
        <f t="shared" ref="AO26:AO34" si="8">INT(AK$26*AN26/5)*5</f>
        <v>1810</v>
      </c>
      <c r="AP26" s="52">
        <f>SUM(AO$5:AO26)</f>
        <v>35820</v>
      </c>
    </row>
    <row r="27" spans="1:42" ht="16.5" x14ac:dyDescent="0.2">
      <c r="A27" s="14">
        <v>1102015</v>
      </c>
      <c r="B27" s="14" t="s">
        <v>228</v>
      </c>
      <c r="C27" s="14">
        <v>2</v>
      </c>
      <c r="D27" s="14">
        <v>20</v>
      </c>
      <c r="E27" s="14">
        <v>2</v>
      </c>
      <c r="F27" s="32" t="s">
        <v>203</v>
      </c>
      <c r="G27" s="32" t="str">
        <f t="shared" si="4"/>
        <v>火修身材料</v>
      </c>
      <c r="H27" s="40">
        <v>1501015</v>
      </c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J27" s="52" t="s">
        <v>382</v>
      </c>
      <c r="AK27" s="14">
        <f>INDEX($AG$5:$AG$19,AK25)</f>
        <v>2.5</v>
      </c>
      <c r="AL27" s="52">
        <v>23</v>
      </c>
      <c r="AM27" s="52">
        <v>12</v>
      </c>
      <c r="AN27" s="21">
        <f t="shared" si="7"/>
        <v>8.2191780821917804E-2</v>
      </c>
      <c r="AO27" s="88">
        <f t="shared" si="8"/>
        <v>1975</v>
      </c>
      <c r="AP27" s="52">
        <f>SUM(AO$5:AO27)</f>
        <v>37795</v>
      </c>
    </row>
    <row r="28" spans="1:42" ht="16.5" x14ac:dyDescent="0.2">
      <c r="A28" s="14">
        <v>1102016</v>
      </c>
      <c r="B28" s="14" t="s">
        <v>229</v>
      </c>
      <c r="C28" s="14">
        <v>5</v>
      </c>
      <c r="D28" s="14">
        <v>80</v>
      </c>
      <c r="E28" s="14">
        <v>2</v>
      </c>
      <c r="F28" s="32" t="s">
        <v>209</v>
      </c>
      <c r="G28" s="32" t="str">
        <f t="shared" si="4"/>
        <v>火修身材料</v>
      </c>
      <c r="H28" s="40">
        <v>1501016</v>
      </c>
      <c r="AJ28" s="15"/>
      <c r="AK28" s="14">
        <f>SUM(AM25:AM34)</f>
        <v>146</v>
      </c>
      <c r="AL28" s="52">
        <v>24</v>
      </c>
      <c r="AM28" s="52">
        <v>13</v>
      </c>
      <c r="AN28" s="21">
        <f t="shared" si="7"/>
        <v>8.9041095890410954E-2</v>
      </c>
      <c r="AO28" s="88">
        <f t="shared" si="8"/>
        <v>2135</v>
      </c>
      <c r="AP28" s="52">
        <f>SUM(AO$5:AO28)</f>
        <v>39930</v>
      </c>
    </row>
    <row r="29" spans="1:42" ht="16.5" x14ac:dyDescent="0.2">
      <c r="A29" s="14">
        <v>1102017</v>
      </c>
      <c r="B29" s="14" t="s">
        <v>230</v>
      </c>
      <c r="C29" s="14">
        <v>4</v>
      </c>
      <c r="D29" s="14">
        <v>40</v>
      </c>
      <c r="E29" s="14">
        <v>2</v>
      </c>
      <c r="F29" s="32" t="s">
        <v>210</v>
      </c>
      <c r="G29" s="32" t="str">
        <f t="shared" si="4"/>
        <v>雷修身材料</v>
      </c>
      <c r="H29" s="40">
        <v>1501017</v>
      </c>
      <c r="AJ29" s="15"/>
      <c r="AK29" s="15"/>
      <c r="AL29" s="52">
        <v>25</v>
      </c>
      <c r="AM29" s="52">
        <v>14</v>
      </c>
      <c r="AN29" s="21">
        <f t="shared" si="7"/>
        <v>9.5890410958904104E-2</v>
      </c>
      <c r="AO29" s="88">
        <f t="shared" si="8"/>
        <v>2300</v>
      </c>
      <c r="AP29" s="52">
        <f>SUM(AO$5:AO29)</f>
        <v>42230</v>
      </c>
    </row>
    <row r="30" spans="1:42" ht="16.5" x14ac:dyDescent="0.2">
      <c r="A30" s="14">
        <v>1102018</v>
      </c>
      <c r="B30" s="14" t="s">
        <v>231</v>
      </c>
      <c r="C30" s="14">
        <v>3</v>
      </c>
      <c r="D30" s="14">
        <v>20</v>
      </c>
      <c r="E30" s="14">
        <v>2</v>
      </c>
      <c r="F30" s="32" t="s">
        <v>211</v>
      </c>
      <c r="G30" s="32" t="str">
        <f t="shared" si="4"/>
        <v>风修身材料</v>
      </c>
      <c r="H30" s="40">
        <v>1501018</v>
      </c>
      <c r="AJ30" s="15"/>
      <c r="AK30" s="15"/>
      <c r="AL30" s="52">
        <v>26</v>
      </c>
      <c r="AM30" s="52">
        <v>15</v>
      </c>
      <c r="AN30" s="21">
        <f t="shared" si="7"/>
        <v>0.10273972602739725</v>
      </c>
      <c r="AO30" s="88">
        <f t="shared" si="8"/>
        <v>2465</v>
      </c>
      <c r="AP30" s="52">
        <f>SUM(AO$5:AO30)</f>
        <v>44695</v>
      </c>
    </row>
    <row r="31" spans="1:42" ht="16.5" x14ac:dyDescent="0.2">
      <c r="A31" s="14">
        <v>1102019</v>
      </c>
      <c r="B31" s="14" t="s">
        <v>232</v>
      </c>
      <c r="C31" s="14">
        <v>3</v>
      </c>
      <c r="D31" s="14">
        <v>20</v>
      </c>
      <c r="E31" s="14">
        <v>1</v>
      </c>
      <c r="F31" s="32" t="s">
        <v>205</v>
      </c>
      <c r="G31" s="32" t="str">
        <f t="shared" si="4"/>
        <v>水修身材料</v>
      </c>
      <c r="H31" s="40">
        <v>1501019</v>
      </c>
      <c r="AJ31" s="15"/>
      <c r="AK31" s="15"/>
      <c r="AL31" s="52">
        <v>27</v>
      </c>
      <c r="AM31" s="52">
        <v>16</v>
      </c>
      <c r="AN31" s="21">
        <f t="shared" si="7"/>
        <v>0.1095890410958904</v>
      </c>
      <c r="AO31" s="88">
        <f t="shared" si="8"/>
        <v>2630</v>
      </c>
      <c r="AP31" s="52">
        <f>SUM(AO$5:AO31)</f>
        <v>47325</v>
      </c>
    </row>
    <row r="32" spans="1:42" ht="16.5" x14ac:dyDescent="0.2">
      <c r="A32" s="14">
        <v>1102020</v>
      </c>
      <c r="B32" s="14" t="s">
        <v>233</v>
      </c>
      <c r="C32" s="14">
        <v>3</v>
      </c>
      <c r="D32" s="14">
        <v>40</v>
      </c>
      <c r="E32" s="14">
        <v>2</v>
      </c>
      <c r="F32" s="32" t="s">
        <v>212</v>
      </c>
      <c r="G32" s="32" t="str">
        <f t="shared" si="4"/>
        <v>火修身材料</v>
      </c>
      <c r="H32" s="40">
        <v>1501020</v>
      </c>
      <c r="AL32" s="52">
        <v>28</v>
      </c>
      <c r="AM32" s="52">
        <v>17</v>
      </c>
      <c r="AN32" s="21">
        <f t="shared" si="7"/>
        <v>0.11643835616438356</v>
      </c>
      <c r="AO32" s="88">
        <f t="shared" si="8"/>
        <v>2795</v>
      </c>
      <c r="AP32" s="52">
        <f>SUM(AO$5:AO32)</f>
        <v>50120</v>
      </c>
    </row>
    <row r="33" spans="1:42" ht="16.5" x14ac:dyDescent="0.2">
      <c r="A33" s="14">
        <v>1102021</v>
      </c>
      <c r="B33" s="14" t="s">
        <v>234</v>
      </c>
      <c r="C33" s="14">
        <v>2</v>
      </c>
      <c r="D33" s="14">
        <v>20</v>
      </c>
      <c r="E33" s="14">
        <v>1</v>
      </c>
      <c r="F33" s="32" t="s">
        <v>206</v>
      </c>
      <c r="G33" s="32" t="str">
        <f t="shared" si="4"/>
        <v>土修身材料</v>
      </c>
      <c r="H33" s="40">
        <v>1501021</v>
      </c>
      <c r="AL33" s="52">
        <v>29</v>
      </c>
      <c r="AM33" s="52">
        <v>18</v>
      </c>
      <c r="AN33" s="21">
        <f t="shared" si="7"/>
        <v>0.12328767123287671</v>
      </c>
      <c r="AO33" s="88">
        <f t="shared" si="8"/>
        <v>2960</v>
      </c>
      <c r="AP33" s="52">
        <f>SUM(AO$5:AO33)</f>
        <v>53080</v>
      </c>
    </row>
    <row r="34" spans="1:42" ht="16.5" x14ac:dyDescent="0.2">
      <c r="A34" s="14">
        <v>1102050</v>
      </c>
      <c r="B34" s="14" t="s">
        <v>479</v>
      </c>
      <c r="C34" s="14">
        <v>2</v>
      </c>
      <c r="D34" s="14">
        <v>50</v>
      </c>
      <c r="E34" s="14">
        <v>3</v>
      </c>
      <c r="F34" s="62" t="s">
        <v>205</v>
      </c>
      <c r="G34" s="62" t="str">
        <f t="shared" si="4"/>
        <v>水修身材料</v>
      </c>
      <c r="H34" s="61">
        <v>1501050</v>
      </c>
      <c r="AL34" s="52">
        <v>30</v>
      </c>
      <c r="AM34" s="52">
        <v>20</v>
      </c>
      <c r="AN34" s="21">
        <f t="shared" si="7"/>
        <v>0.13698630136986301</v>
      </c>
      <c r="AO34" s="88">
        <f t="shared" si="8"/>
        <v>3290</v>
      </c>
      <c r="AP34" s="52">
        <f>SUM(AO$5:AO34)</f>
        <v>56370</v>
      </c>
    </row>
    <row r="35" spans="1:42" ht="16.5" x14ac:dyDescent="0.2">
      <c r="AJ35" s="52" t="s">
        <v>384</v>
      </c>
      <c r="AK35" s="52">
        <v>4</v>
      </c>
      <c r="AL35" s="52">
        <v>31</v>
      </c>
      <c r="AM35" s="52">
        <v>8</v>
      </c>
      <c r="AN35" s="21">
        <f t="shared" ref="AN35:AN44" si="9">AM35/AK$38</f>
        <v>6.4000000000000001E-2</v>
      </c>
      <c r="AO35" s="52">
        <f>INT(AK$36*AN35)</f>
        <v>1846</v>
      </c>
      <c r="AP35" s="52">
        <f>SUM(AO$5:AO35)</f>
        <v>58216</v>
      </c>
    </row>
    <row r="36" spans="1:42" ht="20.25" x14ac:dyDescent="0.2">
      <c r="I36" s="152" t="s">
        <v>243</v>
      </c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AJ36" s="14" t="str">
        <f>INDEX($W$5:$W$19,AK35)</f>
        <v>30~40</v>
      </c>
      <c r="AK36" s="14">
        <f>INDEX($AF$5:$AF$19,AK35)</f>
        <v>28850</v>
      </c>
      <c r="AL36" s="52">
        <v>32</v>
      </c>
      <c r="AM36" s="52">
        <v>9</v>
      </c>
      <c r="AN36" s="21">
        <f t="shared" si="9"/>
        <v>7.1999999999999995E-2</v>
      </c>
      <c r="AO36" s="88">
        <f t="shared" ref="AO36:AO44" si="10">INT(AK$36*AN36)</f>
        <v>2077</v>
      </c>
      <c r="AP36" s="52">
        <f>SUM(AO$5:AO36)</f>
        <v>60293</v>
      </c>
    </row>
    <row r="37" spans="1:42" ht="17.25" x14ac:dyDescent="0.2">
      <c r="I37" s="12" t="s">
        <v>235</v>
      </c>
      <c r="J37" s="12" t="s">
        <v>236</v>
      </c>
      <c r="K37" s="12" t="s">
        <v>237</v>
      </c>
      <c r="L37" s="12" t="s">
        <v>238</v>
      </c>
      <c r="M37" s="12" t="s">
        <v>200</v>
      </c>
      <c r="N37" s="12" t="s">
        <v>258</v>
      </c>
      <c r="O37" s="12" t="s">
        <v>259</v>
      </c>
      <c r="P37" s="12" t="s">
        <v>239</v>
      </c>
      <c r="Q37" s="12" t="s">
        <v>240</v>
      </c>
      <c r="R37" s="12" t="s">
        <v>241</v>
      </c>
      <c r="S37" s="12" t="s">
        <v>242</v>
      </c>
      <c r="T37" s="12" t="s">
        <v>459</v>
      </c>
      <c r="U37" s="12" t="s">
        <v>460</v>
      </c>
      <c r="AJ37" s="52" t="s">
        <v>382</v>
      </c>
      <c r="AK37" s="14">
        <f>INDEX($AG$5:$AG$19,AK35)</f>
        <v>3</v>
      </c>
      <c r="AL37" s="52">
        <v>33</v>
      </c>
      <c r="AM37" s="52">
        <v>10</v>
      </c>
      <c r="AN37" s="21">
        <f t="shared" si="9"/>
        <v>0.08</v>
      </c>
      <c r="AO37" s="88">
        <f t="shared" si="10"/>
        <v>2308</v>
      </c>
      <c r="AP37" s="52">
        <f>SUM(AO$5:AO37)</f>
        <v>62601</v>
      </c>
    </row>
    <row r="38" spans="1:42" ht="16.5" x14ac:dyDescent="0.2">
      <c r="A38" s="60">
        <v>1101001</v>
      </c>
      <c r="B38" s="60" t="s">
        <v>464</v>
      </c>
      <c r="C38" s="60">
        <v>3</v>
      </c>
      <c r="I38" s="32">
        <v>1</v>
      </c>
      <c r="J38" s="14">
        <f>INDEX($A$13:$A$34,INT((I38-1)/21)+1)</f>
        <v>1102001</v>
      </c>
      <c r="K38" s="14">
        <f>VLOOKUP(J38,$A$13:$D$34,3)</f>
        <v>5</v>
      </c>
      <c r="L38" s="14">
        <f>MOD((I38-1),21)+1</f>
        <v>1</v>
      </c>
      <c r="M38" s="14" t="str">
        <f>INDEX($J$2:$L$2,INDEX($E$13:$E$34,INT((I38-1)/21)+1))</f>
        <v>蓝</v>
      </c>
      <c r="N38" s="14" t="str">
        <f>IF(L38&gt;1,"金币","")</f>
        <v/>
      </c>
      <c r="O38" s="14" t="str">
        <f>IF(L38&gt;1,INDEX(挂机升级突破!$BG$49:$BG$69,卡牌消耗!L38),"")</f>
        <v/>
      </c>
      <c r="P38" s="14" t="str">
        <f>IF(L38&gt;1,INDEX(价值概述!$A$4:$A$8,INDEX(挂机升级突破!$AQ$65:$AQ$85,卡牌消耗!L38)),"")</f>
        <v/>
      </c>
      <c r="Q38" s="14" t="str">
        <f>IF(L38&gt;1,INDEX(挂机升级突破!$AT$65:$AX$85,卡牌消耗!L38,INDEX(挂机升级突破!$AQ$65:$AQ$85,卡牌消耗!L38)),"")</f>
        <v/>
      </c>
      <c r="R38" s="14" t="str">
        <f>IF(INDEX(挂机升级突破!$AR$65:$AR$85,卡牌消耗!L38)&gt;0,INDEX($G$2:$I$2,INDEX(挂机升级突破!$AR$65:$AR$85,卡牌消耗!L38))&amp;M38,"")</f>
        <v/>
      </c>
      <c r="S38" s="14" t="str">
        <f>IF(R38="","",INDEX(挂机升级突破!$AY$65:$BA$85,卡牌消耗!L38,INDEX(挂机升级突破!$AR$65:$AR$85,卡牌消耗!L38)))</f>
        <v/>
      </c>
      <c r="T38" s="60" t="e">
        <f>INDEX($B$38:$B$75,#REF!)&amp;"碎片"</f>
        <v>#REF!</v>
      </c>
      <c r="U38" s="14" t="e">
        <f>INDEX($N$5:$Q$9,#REF!,INDEX($C$38:$C$75,#REF!)-1)</f>
        <v>#REF!</v>
      </c>
      <c r="AJ38" s="15"/>
      <c r="AK38" s="14">
        <f>SUM(AM35:AM44)</f>
        <v>125</v>
      </c>
      <c r="AL38" s="52">
        <v>34</v>
      </c>
      <c r="AM38" s="52">
        <v>11</v>
      </c>
      <c r="AN38" s="21">
        <f t="shared" si="9"/>
        <v>8.7999999999999995E-2</v>
      </c>
      <c r="AO38" s="88">
        <f t="shared" si="10"/>
        <v>2538</v>
      </c>
      <c r="AP38" s="52">
        <f>SUM(AO$5:AO38)</f>
        <v>65139</v>
      </c>
    </row>
    <row r="39" spans="1:42" ht="16.5" x14ac:dyDescent="0.2">
      <c r="A39" s="60">
        <v>1101002</v>
      </c>
      <c r="B39" s="60" t="s">
        <v>465</v>
      </c>
      <c r="C39" s="60">
        <v>2</v>
      </c>
      <c r="I39" s="32">
        <v>2</v>
      </c>
      <c r="J39" s="14">
        <f t="shared" ref="J39:J102" si="11">INDEX($A$13:$A$34,INT((I39-1)/21)+1)</f>
        <v>1102001</v>
      </c>
      <c r="K39" s="14">
        <f t="shared" ref="K39:K102" si="12">VLOOKUP(J39,$A$13:$D$34,3)</f>
        <v>5</v>
      </c>
      <c r="L39" s="14">
        <f t="shared" ref="L39:L102" si="13">MOD((I39-1),21)+1</f>
        <v>2</v>
      </c>
      <c r="M39" s="14" t="str">
        <f t="shared" ref="M39:M102" si="14">INDEX($J$2:$L$2,INDEX($E$13:$E$34,INT((I39-1)/21)+1))</f>
        <v>蓝</v>
      </c>
      <c r="N39" s="14" t="str">
        <f t="shared" ref="N39:N59" si="15">IF(L39&gt;1,"金币","")</f>
        <v>金币</v>
      </c>
      <c r="O39" s="14">
        <f>IF(L39&gt;1,INDEX(挂机升级突破!$BG$49:$BG$69,卡牌消耗!L39),"")</f>
        <v>0</v>
      </c>
      <c r="P39" s="14" t="s">
        <v>609</v>
      </c>
      <c r="Q39" s="14">
        <f>ROUND(INDEX(挂机升级突破!$AT$65:$BA$85,卡牌消耗!$L39,MATCH(卡牌消耗!P39,挂机升级突破!$AT$63:$BC$63,0))*INDEX($B$5:$F$5,K39)/5,0)*5</f>
        <v>50</v>
      </c>
      <c r="R39" s="14"/>
      <c r="S39" s="14"/>
      <c r="T39" s="60" t="e">
        <f>INDEX($B$38:$B$75,#REF!)&amp;"碎片"</f>
        <v>#REF!</v>
      </c>
      <c r="U39" s="14" t="e">
        <f>INDEX($N$5:$Q$9,#REF!,INDEX($C$38:$C$75,#REF!)-1)</f>
        <v>#REF!</v>
      </c>
      <c r="AL39" s="52">
        <v>35</v>
      </c>
      <c r="AM39" s="52">
        <v>12</v>
      </c>
      <c r="AN39" s="21">
        <f t="shared" si="9"/>
        <v>9.6000000000000002E-2</v>
      </c>
      <c r="AO39" s="88">
        <f t="shared" si="10"/>
        <v>2769</v>
      </c>
      <c r="AP39" s="52">
        <f>SUM(AO$5:AO39)</f>
        <v>67908</v>
      </c>
    </row>
    <row r="40" spans="1:42" ht="16.5" x14ac:dyDescent="0.2">
      <c r="A40" s="60">
        <v>1101003</v>
      </c>
      <c r="B40" s="60" t="s">
        <v>466</v>
      </c>
      <c r="C40" s="60">
        <v>3</v>
      </c>
      <c r="I40" s="32">
        <v>3</v>
      </c>
      <c r="J40" s="14">
        <f t="shared" si="11"/>
        <v>1102001</v>
      </c>
      <c r="K40" s="14">
        <f t="shared" si="12"/>
        <v>5</v>
      </c>
      <c r="L40" s="14">
        <f t="shared" si="13"/>
        <v>3</v>
      </c>
      <c r="M40" s="14" t="str">
        <f t="shared" si="14"/>
        <v>蓝</v>
      </c>
      <c r="N40" s="14" t="str">
        <f t="shared" si="15"/>
        <v>金币</v>
      </c>
      <c r="O40" s="14">
        <f>IF(L40&gt;1,INDEX(挂机升级突破!$BG$49:$BG$69,卡牌消耗!L40),"")</f>
        <v>0</v>
      </c>
      <c r="P40" s="14" t="s">
        <v>609</v>
      </c>
      <c r="Q40" s="14">
        <f>ROUND(INDEX(挂机升级突破!$AT$65:$BA$85,卡牌消耗!$L40,MATCH(卡牌消耗!P40,挂机升级突破!$AT$63:$BC$63,0))*INDEX($B$5:$F$5,K40)/5,0)*5</f>
        <v>60</v>
      </c>
      <c r="R40" s="14"/>
      <c r="S40" s="14"/>
      <c r="T40" s="60" t="e">
        <f>INDEX($B$38:$B$75,#REF!)&amp;"碎片"</f>
        <v>#REF!</v>
      </c>
      <c r="U40" s="14" t="e">
        <f>INDEX($N$5:$Q$9,#REF!,INDEX($C$38:$C$75,#REF!)-1)</f>
        <v>#REF!</v>
      </c>
      <c r="AL40" s="52">
        <v>36</v>
      </c>
      <c r="AM40" s="52">
        <v>13</v>
      </c>
      <c r="AN40" s="21">
        <f t="shared" si="9"/>
        <v>0.104</v>
      </c>
      <c r="AO40" s="88">
        <f t="shared" si="10"/>
        <v>3000</v>
      </c>
      <c r="AP40" s="52">
        <f>SUM(AO$5:AO40)</f>
        <v>70908</v>
      </c>
    </row>
    <row r="41" spans="1:42" ht="16.5" x14ac:dyDescent="0.2">
      <c r="A41" s="60">
        <v>1101004</v>
      </c>
      <c r="B41" s="60" t="s">
        <v>467</v>
      </c>
      <c r="C41" s="60">
        <v>4</v>
      </c>
      <c r="I41" s="32">
        <v>4</v>
      </c>
      <c r="J41" s="14">
        <f t="shared" si="11"/>
        <v>1102001</v>
      </c>
      <c r="K41" s="14">
        <f t="shared" si="12"/>
        <v>5</v>
      </c>
      <c r="L41" s="14">
        <f t="shared" si="13"/>
        <v>4</v>
      </c>
      <c r="M41" s="14" t="str">
        <f t="shared" si="14"/>
        <v>蓝</v>
      </c>
      <c r="N41" s="14" t="str">
        <f t="shared" si="15"/>
        <v>金币</v>
      </c>
      <c r="O41" s="14">
        <f>IF(L41&gt;1,INDEX(挂机升级突破!$BG$49:$BG$69,卡牌消耗!L41),"")</f>
        <v>0</v>
      </c>
      <c r="P41" s="14" t="s">
        <v>610</v>
      </c>
      <c r="Q41" s="14">
        <f>ROUND(INDEX(挂机升级突破!$AT$65:$BA$85,卡牌消耗!$L41,MATCH(卡牌消耗!P41,挂机升级突破!$AT$63:$BC$63,0))*INDEX($B$5:$F$5,K41)/5,0)*5</f>
        <v>0</v>
      </c>
      <c r="R41" s="14"/>
      <c r="S41" s="14"/>
      <c r="T41" s="60" t="e">
        <f>INDEX($B$38:$B$75,#REF!)&amp;"碎片"</f>
        <v>#REF!</v>
      </c>
      <c r="U41" s="14" t="e">
        <f>INDEX($N$5:$Q$9,#REF!,INDEX($C$38:$C$75,#REF!)-1)</f>
        <v>#REF!</v>
      </c>
      <c r="AL41" s="52">
        <v>37</v>
      </c>
      <c r="AM41" s="52">
        <v>14</v>
      </c>
      <c r="AN41" s="21">
        <f t="shared" si="9"/>
        <v>0.112</v>
      </c>
      <c r="AO41" s="88">
        <f t="shared" si="10"/>
        <v>3231</v>
      </c>
      <c r="AP41" s="52">
        <f>SUM(AO$5:AO41)</f>
        <v>74139</v>
      </c>
    </row>
    <row r="42" spans="1:42" ht="16.5" x14ac:dyDescent="0.2">
      <c r="A42" s="60">
        <v>1101005</v>
      </c>
      <c r="B42" s="60" t="s">
        <v>468</v>
      </c>
      <c r="C42" s="60">
        <v>4</v>
      </c>
      <c r="I42" s="32">
        <v>5</v>
      </c>
      <c r="J42" s="14">
        <f t="shared" si="11"/>
        <v>1102001</v>
      </c>
      <c r="K42" s="14">
        <f t="shared" si="12"/>
        <v>5</v>
      </c>
      <c r="L42" s="14">
        <f t="shared" si="13"/>
        <v>5</v>
      </c>
      <c r="M42" s="14" t="str">
        <f t="shared" si="14"/>
        <v>蓝</v>
      </c>
      <c r="N42" s="14" t="str">
        <f t="shared" si="15"/>
        <v>金币</v>
      </c>
      <c r="O42" s="14">
        <f>IF(L42&gt;1,INDEX(挂机升级突破!$BG$49:$BG$69,卡牌消耗!L42),"")</f>
        <v>0</v>
      </c>
      <c r="P42" s="14" t="s">
        <v>610</v>
      </c>
      <c r="Q42" s="14">
        <f>ROUND(INDEX(挂机升级突破!$AT$65:$BA$85,卡牌消耗!$L42,MATCH(卡牌消耗!P42,挂机升级突破!$AT$63:$BC$63,0))*INDEX($B$5:$F$5,K42)/5,0)*5</f>
        <v>0</v>
      </c>
      <c r="R42" s="14" t="s">
        <v>616</v>
      </c>
      <c r="S42" s="14">
        <f>ROUND(INDEX(挂机升级突破!$AT$65:$BC$85,L42,MATCH(R42,挂机升级突破!$AT$63:$BC$63,0))*INDEX($B$5:$F$5,K42)/5,0)*5</f>
        <v>0</v>
      </c>
      <c r="T42" s="60" t="e">
        <f>INDEX($B$38:$B$75,#REF!)&amp;"碎片"</f>
        <v>#REF!</v>
      </c>
      <c r="U42" s="14" t="e">
        <f>INDEX($N$5:$Q$9,#REF!,INDEX($C$38:$C$75,#REF!)-1)</f>
        <v>#REF!</v>
      </c>
      <c r="AL42" s="52">
        <v>38</v>
      </c>
      <c r="AM42" s="52">
        <v>15</v>
      </c>
      <c r="AN42" s="21">
        <f t="shared" si="9"/>
        <v>0.12</v>
      </c>
      <c r="AO42" s="88">
        <f t="shared" si="10"/>
        <v>3462</v>
      </c>
      <c r="AP42" s="52">
        <f>SUM(AO$5:AO42)</f>
        <v>77601</v>
      </c>
    </row>
    <row r="43" spans="1:42" ht="16.5" x14ac:dyDescent="0.2">
      <c r="A43" s="60">
        <v>1101006</v>
      </c>
      <c r="B43" s="60" t="s">
        <v>469</v>
      </c>
      <c r="C43" s="60">
        <v>4</v>
      </c>
      <c r="I43" s="32">
        <v>6</v>
      </c>
      <c r="J43" s="14">
        <f t="shared" si="11"/>
        <v>1102001</v>
      </c>
      <c r="K43" s="14">
        <f t="shared" si="12"/>
        <v>5</v>
      </c>
      <c r="L43" s="14">
        <f t="shared" si="13"/>
        <v>6</v>
      </c>
      <c r="M43" s="14" t="str">
        <f t="shared" si="14"/>
        <v>蓝</v>
      </c>
      <c r="N43" s="14" t="str">
        <f t="shared" si="15"/>
        <v>金币</v>
      </c>
      <c r="O43" s="14">
        <f>IF(L43&gt;1,INDEX(挂机升级突破!$BG$49:$BG$69,卡牌消耗!L43),"")</f>
        <v>0</v>
      </c>
      <c r="P43" s="14" t="s">
        <v>610</v>
      </c>
      <c r="Q43" s="14">
        <f>ROUND(INDEX(挂机升级突破!$AT$65:$BA$85,卡牌消耗!$L43,MATCH(卡牌消耗!P43,挂机升级突破!$AT$63:$BC$63,0))*INDEX($B$5:$F$5,K43)/5,0)*5</f>
        <v>25</v>
      </c>
      <c r="R43" s="14" t="s">
        <v>616</v>
      </c>
      <c r="S43" s="14">
        <f>ROUND(INDEX(挂机升级突破!$AT$65:$BC$85,L43,MATCH(R43,挂机升级突破!$AT$63:$BC$63,0))*INDEX($B$5:$F$5,K43)/5,0)*5</f>
        <v>0</v>
      </c>
      <c r="T43" s="60" t="e">
        <f>INDEX($B$38:$B$75,#REF!)&amp;"碎片"</f>
        <v>#REF!</v>
      </c>
      <c r="U43" s="14" t="e">
        <f>INDEX($N$5:$Q$9,#REF!,INDEX($C$38:$C$75,#REF!)-1)</f>
        <v>#REF!</v>
      </c>
      <c r="AL43" s="52">
        <v>39</v>
      </c>
      <c r="AM43" s="52">
        <v>16</v>
      </c>
      <c r="AN43" s="21">
        <f t="shared" si="9"/>
        <v>0.128</v>
      </c>
      <c r="AO43" s="88">
        <f t="shared" si="10"/>
        <v>3692</v>
      </c>
      <c r="AP43" s="52">
        <f>SUM(AO$5:AO43)</f>
        <v>81293</v>
      </c>
    </row>
    <row r="44" spans="1:42" ht="16.5" x14ac:dyDescent="0.2">
      <c r="A44" s="60">
        <v>1101007</v>
      </c>
      <c r="B44" s="60" t="s">
        <v>470</v>
      </c>
      <c r="C44" s="60">
        <v>4</v>
      </c>
      <c r="I44" s="32">
        <v>7</v>
      </c>
      <c r="J44" s="14">
        <f t="shared" si="11"/>
        <v>1102001</v>
      </c>
      <c r="K44" s="14">
        <f t="shared" si="12"/>
        <v>5</v>
      </c>
      <c r="L44" s="14">
        <f t="shared" si="13"/>
        <v>7</v>
      </c>
      <c r="M44" s="14" t="str">
        <f t="shared" si="14"/>
        <v>蓝</v>
      </c>
      <c r="N44" s="14" t="str">
        <f t="shared" si="15"/>
        <v>金币</v>
      </c>
      <c r="O44" s="14">
        <f>IF(L44&gt;1,INDEX(挂机升级突破!$BG$49:$BG$69,卡牌消耗!L44),"")</f>
        <v>0</v>
      </c>
      <c r="P44" s="14" t="s">
        <v>611</v>
      </c>
      <c r="Q44" s="14">
        <f>ROUND(INDEX(挂机升级突破!$AT$65:$BA$85,卡牌消耗!$L44,MATCH(卡牌消耗!P44,挂机升级突破!$AT$63:$BC$63,0))*INDEX($B$5:$F$5,K44)/5,0)*5</f>
        <v>0</v>
      </c>
      <c r="R44" s="14" t="s">
        <v>616</v>
      </c>
      <c r="S44" s="14">
        <f>ROUND(INDEX(挂机升级突破!$AT$65:$BC$85,L44,MATCH(R44,挂机升级突破!$AT$63:$BC$63,0))*INDEX($B$5:$F$5,K44)/5,0)*5</f>
        <v>0</v>
      </c>
      <c r="T44" s="60" t="e">
        <f>INDEX($B$38:$B$75,#REF!)&amp;"碎片"</f>
        <v>#REF!</v>
      </c>
      <c r="U44" s="14" t="e">
        <f>INDEX($N$5:$Q$9,#REF!,INDEX($C$38:$C$75,#REF!)-1)</f>
        <v>#REF!</v>
      </c>
      <c r="AL44" s="52">
        <v>40</v>
      </c>
      <c r="AM44" s="52">
        <v>17</v>
      </c>
      <c r="AN44" s="21">
        <f t="shared" si="9"/>
        <v>0.13600000000000001</v>
      </c>
      <c r="AO44" s="88">
        <f t="shared" si="10"/>
        <v>3923</v>
      </c>
      <c r="AP44" s="52">
        <f>SUM(AO$5:AO44)</f>
        <v>85216</v>
      </c>
    </row>
    <row r="45" spans="1:42" ht="16.5" x14ac:dyDescent="0.2">
      <c r="A45" s="60">
        <v>1101008</v>
      </c>
      <c r="B45" s="60" t="s">
        <v>471</v>
      </c>
      <c r="C45" s="60">
        <v>2</v>
      </c>
      <c r="I45" s="32">
        <v>8</v>
      </c>
      <c r="J45" s="14">
        <f t="shared" si="11"/>
        <v>1102001</v>
      </c>
      <c r="K45" s="14">
        <f t="shared" si="12"/>
        <v>5</v>
      </c>
      <c r="L45" s="14">
        <f t="shared" si="13"/>
        <v>8</v>
      </c>
      <c r="M45" s="14" t="str">
        <f t="shared" si="14"/>
        <v>蓝</v>
      </c>
      <c r="N45" s="14" t="str">
        <f t="shared" si="15"/>
        <v>金币</v>
      </c>
      <c r="O45" s="14">
        <f>IF(L45&gt;1,INDEX(挂机升级突破!$BG$49:$BG$69,卡牌消耗!L45),"")</f>
        <v>0</v>
      </c>
      <c r="P45" s="14" t="s">
        <v>611</v>
      </c>
      <c r="Q45" s="14">
        <f>ROUND(INDEX(挂机升级突破!$AT$65:$BA$85,卡牌消耗!$L45,MATCH(卡牌消耗!P45,挂机升级突破!$AT$63:$BC$63,0))*INDEX($B$5:$F$5,K45)/5,0)*5</f>
        <v>0</v>
      </c>
      <c r="R45" s="14" t="s">
        <v>616</v>
      </c>
      <c r="S45" s="14">
        <f>ROUND(INDEX(挂机升级突破!$AT$65:$BC$85,L45,MATCH(R45,挂机升级突破!$AT$63:$BC$63,0))*INDEX($B$5:$F$5,K45)/5,0)*5</f>
        <v>10</v>
      </c>
      <c r="T45" s="60" t="e">
        <f>INDEX($B$38:$B$75,#REF!)&amp;"碎片"</f>
        <v>#REF!</v>
      </c>
      <c r="U45" s="14" t="e">
        <f>INDEX($N$5:$Q$9,#REF!,INDEX($C$38:$C$75,#REF!)-1)</f>
        <v>#REF!</v>
      </c>
      <c r="AJ45" s="52" t="s">
        <v>384</v>
      </c>
      <c r="AK45" s="52">
        <v>5</v>
      </c>
      <c r="AL45" s="52">
        <v>41</v>
      </c>
      <c r="AM45" s="52">
        <v>10</v>
      </c>
      <c r="AN45" s="21">
        <f t="shared" ref="AN45:AN54" si="16">AM45/AK$48</f>
        <v>6.8493150684931503E-2</v>
      </c>
      <c r="AO45" s="52">
        <f>INT(AK$46*AN45)</f>
        <v>2117</v>
      </c>
      <c r="AP45" s="52">
        <f>SUM(AO$5:AO45)</f>
        <v>87333</v>
      </c>
    </row>
    <row r="46" spans="1:42" ht="16.5" x14ac:dyDescent="0.2">
      <c r="A46" s="60">
        <v>1101009</v>
      </c>
      <c r="B46" s="60" t="s">
        <v>472</v>
      </c>
      <c r="C46" s="60">
        <v>3</v>
      </c>
      <c r="I46" s="32">
        <v>9</v>
      </c>
      <c r="J46" s="14">
        <f t="shared" si="11"/>
        <v>1102001</v>
      </c>
      <c r="K46" s="14">
        <f t="shared" si="12"/>
        <v>5</v>
      </c>
      <c r="L46" s="14">
        <f t="shared" si="13"/>
        <v>9</v>
      </c>
      <c r="M46" s="14" t="str">
        <f t="shared" si="14"/>
        <v>蓝</v>
      </c>
      <c r="N46" s="14" t="str">
        <f t="shared" si="15"/>
        <v>金币</v>
      </c>
      <c r="O46" s="14">
        <f>IF(L46&gt;1,INDEX(挂机升级突破!$BG$49:$BG$69,卡牌消耗!L46),"")</f>
        <v>0</v>
      </c>
      <c r="P46" s="14" t="s">
        <v>611</v>
      </c>
      <c r="Q46" s="14">
        <f>ROUND(INDEX(挂机升级突破!$AT$65:$BA$85,卡牌消耗!$L46,MATCH(卡牌消耗!P46,挂机升级突破!$AT$63:$BC$63,0))*INDEX($B$5:$F$5,K46)/5,0)*5</f>
        <v>0</v>
      </c>
      <c r="R46" s="14" t="s">
        <v>617</v>
      </c>
      <c r="S46" s="14">
        <f>ROUND(INDEX(挂机升级突破!$AT$65:$BC$85,L46,MATCH(R46,挂机升级突破!$AT$63:$BC$63,0))*INDEX($B$5:$F$5,K46)/5,0)*5</f>
        <v>0</v>
      </c>
      <c r="T46" s="60" t="e">
        <f>INDEX($B$38:$B$75,#REF!)&amp;"碎片"</f>
        <v>#REF!</v>
      </c>
      <c r="U46" s="14" t="e">
        <f>INDEX($N$5:$Q$9,#REF!,INDEX($C$38:$C$75,#REF!)-1)</f>
        <v>#REF!</v>
      </c>
      <c r="AJ46" s="14" t="str">
        <f>INDEX($W$5:$W$19,AK45)</f>
        <v>40~50</v>
      </c>
      <c r="AK46" s="14">
        <f>INDEX($AF$5:$AF$19,AK45)</f>
        <v>30921</v>
      </c>
      <c r="AL46" s="52">
        <v>42</v>
      </c>
      <c r="AM46" s="52">
        <v>11</v>
      </c>
      <c r="AN46" s="21">
        <f t="shared" si="16"/>
        <v>7.5342465753424653E-2</v>
      </c>
      <c r="AO46" s="88">
        <f t="shared" ref="AO46:AO54" si="17">INT(AK$46*AN46)</f>
        <v>2329</v>
      </c>
      <c r="AP46" s="52">
        <f>SUM(AO$5:AO46)</f>
        <v>89662</v>
      </c>
    </row>
    <row r="47" spans="1:42" ht="16.5" x14ac:dyDescent="0.2">
      <c r="A47" s="60">
        <v>1101010</v>
      </c>
      <c r="B47" s="60" t="s">
        <v>473</v>
      </c>
      <c r="C47" s="60">
        <v>4</v>
      </c>
      <c r="I47" s="32">
        <v>10</v>
      </c>
      <c r="J47" s="14">
        <f t="shared" si="11"/>
        <v>1102001</v>
      </c>
      <c r="K47" s="14">
        <f t="shared" si="12"/>
        <v>5</v>
      </c>
      <c r="L47" s="14">
        <f t="shared" si="13"/>
        <v>10</v>
      </c>
      <c r="M47" s="14" t="str">
        <f t="shared" si="14"/>
        <v>蓝</v>
      </c>
      <c r="N47" s="14" t="str">
        <f t="shared" si="15"/>
        <v>金币</v>
      </c>
      <c r="O47" s="14">
        <f>IF(L47&gt;1,INDEX(挂机升级突破!$BG$49:$BG$69,卡牌消耗!L47),"")</f>
        <v>0</v>
      </c>
      <c r="P47" s="14" t="s">
        <v>611</v>
      </c>
      <c r="Q47" s="14">
        <f>ROUND(INDEX(挂机升级突破!$AT$65:$BA$85,卡牌消耗!$L47,MATCH(卡牌消耗!P47,挂机升级突破!$AT$63:$BC$63,0))*INDEX($B$5:$F$5,K47)/5,0)*5</f>
        <v>0</v>
      </c>
      <c r="R47" s="14" t="s">
        <v>617</v>
      </c>
      <c r="S47" s="14">
        <f>ROUND(INDEX(挂机升级突破!$AT$65:$BC$85,L47,MATCH(R47,挂机升级突破!$AT$63:$BC$63,0))*INDEX($B$5:$F$5,K47)/5,0)*5</f>
        <v>0</v>
      </c>
      <c r="T47" s="60" t="e">
        <f>INDEX($B$38:$B$75,#REF!)&amp;"碎片"</f>
        <v>#REF!</v>
      </c>
      <c r="U47" s="14" t="e">
        <f>INDEX($N$5:$Q$9,#REF!,INDEX($C$38:$C$75,#REF!)-1)</f>
        <v>#REF!</v>
      </c>
      <c r="AJ47" s="52" t="s">
        <v>382</v>
      </c>
      <c r="AK47" s="14">
        <f>INDEX($AG$5:$AG$19,AK45)</f>
        <v>3.5</v>
      </c>
      <c r="AL47" s="52">
        <v>43</v>
      </c>
      <c r="AM47" s="52">
        <v>12</v>
      </c>
      <c r="AN47" s="21">
        <f t="shared" si="16"/>
        <v>8.2191780821917804E-2</v>
      </c>
      <c r="AO47" s="88">
        <f t="shared" si="17"/>
        <v>2541</v>
      </c>
      <c r="AP47" s="52">
        <f>SUM(AO$5:AO47)</f>
        <v>92203</v>
      </c>
    </row>
    <row r="48" spans="1:42" ht="16.5" x14ac:dyDescent="0.2">
      <c r="A48" s="60">
        <v>1101011</v>
      </c>
      <c r="B48" s="60" t="s">
        <v>458</v>
      </c>
      <c r="C48" s="60">
        <v>3</v>
      </c>
      <c r="I48" s="32">
        <v>11</v>
      </c>
      <c r="J48" s="14">
        <f t="shared" si="11"/>
        <v>1102001</v>
      </c>
      <c r="K48" s="14">
        <f t="shared" si="12"/>
        <v>5</v>
      </c>
      <c r="L48" s="14">
        <f t="shared" si="13"/>
        <v>11</v>
      </c>
      <c r="M48" s="14" t="str">
        <f t="shared" si="14"/>
        <v>蓝</v>
      </c>
      <c r="N48" s="14" t="str">
        <f t="shared" si="15"/>
        <v>金币</v>
      </c>
      <c r="O48" s="14">
        <f>IF(L48&gt;1,INDEX(挂机升级突破!$BG$49:$BG$69,卡牌消耗!L48),"")</f>
        <v>0</v>
      </c>
      <c r="P48" s="14" t="s">
        <v>612</v>
      </c>
      <c r="Q48" s="14">
        <f>ROUND(INDEX(挂机升级突破!$AT$65:$BA$85,卡牌消耗!$L48,MATCH(卡牌消耗!P48,挂机升级突破!$AT$63:$BC$63,0))*INDEX($B$5:$F$5,K48)/5,0)*5</f>
        <v>0</v>
      </c>
      <c r="R48" s="14" t="s">
        <v>617</v>
      </c>
      <c r="S48" s="14">
        <f>ROUND(INDEX(挂机升级突破!$AT$65:$BC$85,L48,MATCH(R48,挂机升级突破!$AT$63:$BC$63,0))*INDEX($B$5:$F$5,K48)/5,0)*5</f>
        <v>0</v>
      </c>
      <c r="T48" s="60" t="e">
        <f>INDEX($B$38:$B$75,#REF!)&amp;"碎片"</f>
        <v>#REF!</v>
      </c>
      <c r="U48" s="14" t="e">
        <f>INDEX($N$5:$Q$9,#REF!,INDEX($C$38:$C$75,#REF!)-1)</f>
        <v>#REF!</v>
      </c>
      <c r="AJ48" s="15"/>
      <c r="AK48" s="14">
        <f>SUM(AM45:AM54)</f>
        <v>146</v>
      </c>
      <c r="AL48" s="52">
        <v>44</v>
      </c>
      <c r="AM48" s="52">
        <v>13</v>
      </c>
      <c r="AN48" s="21">
        <f t="shared" si="16"/>
        <v>8.9041095890410954E-2</v>
      </c>
      <c r="AO48" s="88">
        <f t="shared" si="17"/>
        <v>2753</v>
      </c>
      <c r="AP48" s="52">
        <f>SUM(AO$5:AO48)</f>
        <v>94956</v>
      </c>
    </row>
    <row r="49" spans="1:42" ht="16.5" x14ac:dyDescent="0.2">
      <c r="A49" s="60">
        <v>1101012</v>
      </c>
      <c r="B49" s="60" t="s">
        <v>474</v>
      </c>
      <c r="C49" s="60">
        <v>3</v>
      </c>
      <c r="I49" s="32">
        <v>12</v>
      </c>
      <c r="J49" s="14">
        <f t="shared" si="11"/>
        <v>1102001</v>
      </c>
      <c r="K49" s="14">
        <f t="shared" si="12"/>
        <v>5</v>
      </c>
      <c r="L49" s="14">
        <f t="shared" si="13"/>
        <v>12</v>
      </c>
      <c r="M49" s="14" t="str">
        <f t="shared" si="14"/>
        <v>蓝</v>
      </c>
      <c r="N49" s="14" t="str">
        <f t="shared" si="15"/>
        <v>金币</v>
      </c>
      <c r="O49" s="14">
        <f>IF(L49&gt;1,INDEX(挂机升级突破!$BG$49:$BG$69,卡牌消耗!L49),"")</f>
        <v>0</v>
      </c>
      <c r="P49" s="14" t="s">
        <v>612</v>
      </c>
      <c r="Q49" s="14">
        <f>ROUND(INDEX(挂机升级突破!$AT$65:$BA$85,卡牌消耗!$L49,MATCH(卡牌消耗!P49,挂机升级突破!$AT$63:$BC$63,0))*INDEX($B$5:$F$5,K49)/5,0)*5</f>
        <v>0</v>
      </c>
      <c r="R49" s="14" t="s">
        <v>617</v>
      </c>
      <c r="S49" s="14">
        <f>ROUND(INDEX(挂机升级突破!$AT$65:$BC$85,L49,MATCH(R49,挂机升级突破!$AT$63:$BC$63,0))*INDEX($B$5:$F$5,K49)/5,0)*5</f>
        <v>0</v>
      </c>
      <c r="T49" s="60" t="e">
        <f>INDEX($B$38:$B$75,#REF!)&amp;"碎片"</f>
        <v>#REF!</v>
      </c>
      <c r="U49" s="14" t="e">
        <f>INDEX($N$5:$Q$9,#REF!,INDEX($C$38:$C$75,#REF!)-1)</f>
        <v>#REF!</v>
      </c>
      <c r="AL49" s="52">
        <v>45</v>
      </c>
      <c r="AM49" s="52">
        <v>14</v>
      </c>
      <c r="AN49" s="21">
        <f t="shared" si="16"/>
        <v>9.5890410958904104E-2</v>
      </c>
      <c r="AO49" s="88">
        <f t="shared" si="17"/>
        <v>2965</v>
      </c>
      <c r="AP49" s="52">
        <f>SUM(AO$5:AO49)</f>
        <v>97921</v>
      </c>
    </row>
    <row r="50" spans="1:42" ht="16.5" x14ac:dyDescent="0.2">
      <c r="A50" s="60">
        <v>1101013</v>
      </c>
      <c r="B50" s="60" t="s">
        <v>475</v>
      </c>
      <c r="C50" s="60">
        <v>2</v>
      </c>
      <c r="I50" s="32">
        <v>13</v>
      </c>
      <c r="J50" s="14">
        <f t="shared" si="11"/>
        <v>1102001</v>
      </c>
      <c r="K50" s="14">
        <f t="shared" si="12"/>
        <v>5</v>
      </c>
      <c r="L50" s="14">
        <f t="shared" si="13"/>
        <v>13</v>
      </c>
      <c r="M50" s="14" t="str">
        <f t="shared" si="14"/>
        <v>蓝</v>
      </c>
      <c r="N50" s="14" t="str">
        <f t="shared" si="15"/>
        <v>金币</v>
      </c>
      <c r="O50" s="14">
        <f>IF(L50&gt;1,INDEX(挂机升级突破!$BG$49:$BG$69,卡牌消耗!L50),"")</f>
        <v>0</v>
      </c>
      <c r="P50" s="14" t="s">
        <v>612</v>
      </c>
      <c r="Q50" s="14">
        <f>ROUND(INDEX(挂机升级突破!$AT$65:$BA$85,卡牌消耗!$L50,MATCH(卡牌消耗!P50,挂机升级突破!$AT$63:$BC$63,0))*INDEX($B$5:$F$5,K50)/5,0)*5</f>
        <v>0</v>
      </c>
      <c r="R50" s="14" t="s">
        <v>618</v>
      </c>
      <c r="S50" s="14">
        <f>ROUND(INDEX(挂机升级突破!$AT$65:$BC$85,L50,MATCH(R50,挂机升级突破!$AT$63:$BC$63,0))*INDEX($B$5:$F$5,K50)/5,0)*5</f>
        <v>0</v>
      </c>
      <c r="T50" s="60" t="e">
        <f>INDEX($B$38:$B$75,#REF!)&amp;"碎片"</f>
        <v>#REF!</v>
      </c>
      <c r="U50" s="14" t="e">
        <f>INDEX($N$5:$Q$9,#REF!,INDEX($C$38:$C$75,#REF!)-1)</f>
        <v>#REF!</v>
      </c>
      <c r="AL50" s="52">
        <v>46</v>
      </c>
      <c r="AM50" s="52">
        <v>15</v>
      </c>
      <c r="AN50" s="21">
        <f t="shared" si="16"/>
        <v>0.10273972602739725</v>
      </c>
      <c r="AO50" s="88">
        <f t="shared" si="17"/>
        <v>3176</v>
      </c>
      <c r="AP50" s="52">
        <f>SUM(AO$5:AO50)</f>
        <v>101097</v>
      </c>
    </row>
    <row r="51" spans="1:42" ht="16.5" x14ac:dyDescent="0.2">
      <c r="A51" s="60">
        <v>1101014</v>
      </c>
      <c r="B51" s="60" t="s">
        <v>476</v>
      </c>
      <c r="C51" s="60">
        <v>3</v>
      </c>
      <c r="I51" s="32">
        <v>14</v>
      </c>
      <c r="J51" s="14">
        <f t="shared" si="11"/>
        <v>1102001</v>
      </c>
      <c r="K51" s="14">
        <f t="shared" si="12"/>
        <v>5</v>
      </c>
      <c r="L51" s="14">
        <f t="shared" si="13"/>
        <v>14</v>
      </c>
      <c r="M51" s="14" t="str">
        <f t="shared" si="14"/>
        <v>蓝</v>
      </c>
      <c r="N51" s="14" t="str">
        <f t="shared" si="15"/>
        <v>金币</v>
      </c>
      <c r="O51" s="14">
        <f>IF(L51&gt;1,INDEX(挂机升级突破!$BG$49:$BG$69,卡牌消耗!L51),"")</f>
        <v>0</v>
      </c>
      <c r="P51" s="14" t="s">
        <v>612</v>
      </c>
      <c r="Q51" s="14">
        <f>ROUND(INDEX(挂机升级突破!$AT$65:$BA$85,卡牌消耗!$L51,MATCH(卡牌消耗!P51,挂机升级突破!$AT$63:$BC$63,0))*INDEX($B$5:$F$5,K51)/5,0)*5</f>
        <v>0</v>
      </c>
      <c r="R51" s="14" t="s">
        <v>618</v>
      </c>
      <c r="S51" s="14">
        <f>ROUND(INDEX(挂机升级突破!$AT$65:$BC$85,L51,MATCH(R51,挂机升级突破!$AT$63:$BC$63,0))*INDEX($B$5:$F$5,K51)/5,0)*5</f>
        <v>0</v>
      </c>
      <c r="T51" s="60" t="e">
        <f>INDEX($B$38:$B$75,#REF!)&amp;"碎片"</f>
        <v>#REF!</v>
      </c>
      <c r="U51" s="14" t="e">
        <f>INDEX($N$5:$Q$9,#REF!,INDEX($C$38:$C$75,#REF!)-1)</f>
        <v>#REF!</v>
      </c>
      <c r="AL51" s="52">
        <v>47</v>
      </c>
      <c r="AM51" s="52">
        <v>16</v>
      </c>
      <c r="AN51" s="21">
        <f t="shared" si="16"/>
        <v>0.1095890410958904</v>
      </c>
      <c r="AO51" s="88">
        <f t="shared" si="17"/>
        <v>3388</v>
      </c>
      <c r="AP51" s="52">
        <f>SUM(AO$5:AO51)</f>
        <v>104485</v>
      </c>
    </row>
    <row r="52" spans="1:42" ht="16.5" x14ac:dyDescent="0.2">
      <c r="A52" s="60">
        <v>1101015</v>
      </c>
      <c r="B52" s="60" t="s">
        <v>477</v>
      </c>
      <c r="C52" s="60">
        <v>2</v>
      </c>
      <c r="I52" s="32">
        <v>15</v>
      </c>
      <c r="J52" s="14">
        <f t="shared" si="11"/>
        <v>1102001</v>
      </c>
      <c r="K52" s="14">
        <f t="shared" si="12"/>
        <v>5</v>
      </c>
      <c r="L52" s="14">
        <f t="shared" si="13"/>
        <v>15</v>
      </c>
      <c r="M52" s="14" t="str">
        <f t="shared" si="14"/>
        <v>蓝</v>
      </c>
      <c r="N52" s="14" t="str">
        <f t="shared" si="15"/>
        <v>金币</v>
      </c>
      <c r="O52" s="14">
        <f>IF(L52&gt;1,INDEX(挂机升级突破!$BG$49:$BG$69,卡牌消耗!L52),"")</f>
        <v>0</v>
      </c>
      <c r="P52" s="14" t="s">
        <v>612</v>
      </c>
      <c r="Q52" s="14">
        <f>ROUND(INDEX(挂机升级突破!$AT$65:$BA$85,卡牌消耗!$L52,MATCH(卡牌消耗!P52,挂机升级突破!$AT$63:$BC$63,0))*INDEX($B$5:$F$5,K52)/5,0)*5</f>
        <v>0</v>
      </c>
      <c r="R52" s="14" t="s">
        <v>618</v>
      </c>
      <c r="S52" s="14">
        <f>ROUND(INDEX(挂机升级突破!$AT$65:$BC$85,L52,MATCH(R52,挂机升级突破!$AT$63:$BC$63,0))*INDEX($B$5:$F$5,K52)/5,0)*5</f>
        <v>0</v>
      </c>
      <c r="T52" s="60" t="e">
        <f>INDEX($B$38:$B$75,#REF!)&amp;"碎片"</f>
        <v>#REF!</v>
      </c>
      <c r="U52" s="14" t="e">
        <f>INDEX($N$5:$Q$9,#REF!,INDEX($C$38:$C$75,#REF!)-1)</f>
        <v>#REF!</v>
      </c>
      <c r="AL52" s="52">
        <v>48</v>
      </c>
      <c r="AM52" s="52">
        <v>17</v>
      </c>
      <c r="AN52" s="21">
        <f t="shared" si="16"/>
        <v>0.11643835616438356</v>
      </c>
      <c r="AO52" s="88">
        <f t="shared" si="17"/>
        <v>3600</v>
      </c>
      <c r="AP52" s="52">
        <f>SUM(AO$5:AO52)</f>
        <v>108085</v>
      </c>
    </row>
    <row r="53" spans="1:42" ht="16.5" x14ac:dyDescent="0.2">
      <c r="A53" s="60">
        <v>1101041</v>
      </c>
      <c r="B53" s="60" t="s">
        <v>478</v>
      </c>
      <c r="C53" s="60">
        <v>2</v>
      </c>
      <c r="I53" s="32">
        <v>16</v>
      </c>
      <c r="J53" s="14">
        <f t="shared" si="11"/>
        <v>1102001</v>
      </c>
      <c r="K53" s="14">
        <f t="shared" si="12"/>
        <v>5</v>
      </c>
      <c r="L53" s="14">
        <f t="shared" si="13"/>
        <v>16</v>
      </c>
      <c r="M53" s="14" t="str">
        <f t="shared" si="14"/>
        <v>蓝</v>
      </c>
      <c r="N53" s="14" t="str">
        <f t="shared" si="15"/>
        <v>金币</v>
      </c>
      <c r="O53" s="14">
        <f>IF(L53&gt;1,INDEX(挂机升级突破!$BG$49:$BG$69,卡牌消耗!L53),"")</f>
        <v>0</v>
      </c>
      <c r="P53" s="14" t="str">
        <f>IF(L53&gt;1,INDEX(价值概述!$A$4:$A$8,INDEX(挂机升级突破!$AQ$65:$AQ$85,卡牌消耗!L53)),"")</f>
        <v>紫色基础材料</v>
      </c>
      <c r="Q53" s="14">
        <f>ROUND(INDEX(挂机升级突破!$AT$65:$BA$85,卡牌消耗!$L53,MATCH(卡牌消耗!P53,挂机升级突破!$AT$63:$BC$63,0))*INDEX($B$5:$F$5,K53)/5,0)*5</f>
        <v>20</v>
      </c>
      <c r="R53" s="14" t="s">
        <v>603</v>
      </c>
      <c r="S53" s="14">
        <f>ROUND(INDEX(挂机升级突破!$AT$65:$BC$85,L53,MATCH(R53,挂机升级突破!$AT$63:$BC$63,0))*INDEX($B$5:$F$5,K53)/5,0)*5</f>
        <v>0</v>
      </c>
      <c r="T53" s="60" t="e">
        <f>INDEX($B$38:$B$75,#REF!)&amp;"碎片"</f>
        <v>#REF!</v>
      </c>
      <c r="U53" s="14" t="e">
        <f>INDEX($N$5:$Q$9,#REF!,INDEX($C$38:$C$75,#REF!)-1)</f>
        <v>#REF!</v>
      </c>
      <c r="AL53" s="52">
        <v>49</v>
      </c>
      <c r="AM53" s="52">
        <v>18</v>
      </c>
      <c r="AN53" s="21">
        <f t="shared" si="16"/>
        <v>0.12328767123287671</v>
      </c>
      <c r="AO53" s="88">
        <f t="shared" si="17"/>
        <v>3812</v>
      </c>
      <c r="AP53" s="52">
        <f>SUM(AO$5:AO53)</f>
        <v>111897</v>
      </c>
    </row>
    <row r="54" spans="1:42" ht="16.5" x14ac:dyDescent="0.2">
      <c r="A54" s="60">
        <v>1102001</v>
      </c>
      <c r="B54" s="60" t="s">
        <v>214</v>
      </c>
      <c r="C54" s="60">
        <v>5</v>
      </c>
      <c r="I54" s="32">
        <v>17</v>
      </c>
      <c r="J54" s="14">
        <f t="shared" si="11"/>
        <v>1102001</v>
      </c>
      <c r="K54" s="14">
        <f t="shared" si="12"/>
        <v>5</v>
      </c>
      <c r="L54" s="14">
        <f t="shared" si="13"/>
        <v>17</v>
      </c>
      <c r="M54" s="14" t="str">
        <f t="shared" si="14"/>
        <v>蓝</v>
      </c>
      <c r="N54" s="14" t="str">
        <f t="shared" si="15"/>
        <v>金币</v>
      </c>
      <c r="O54" s="14">
        <f>IF(L54&gt;1,INDEX(挂机升级突破!$BG$49:$BG$69,卡牌消耗!L54),"")</f>
        <v>15</v>
      </c>
      <c r="P54" s="14" t="str">
        <f>IF(L54&gt;1,INDEX(价值概述!$A$4:$A$8,INDEX(挂机升级突破!$AQ$65:$AQ$85,卡牌消耗!L54)),"")</f>
        <v>紫色基础材料</v>
      </c>
      <c r="Q54" s="14">
        <f>ROUND(INDEX(挂机升级突破!$AT$65:$BA$85,卡牌消耗!$L54,MATCH(卡牌消耗!P54,挂机升级突破!$AT$63:$BC$63,0))*INDEX($B$5:$F$5,K54)/5,0)*5</f>
        <v>35</v>
      </c>
      <c r="R54" s="14" t="s">
        <v>631</v>
      </c>
      <c r="S54" s="14">
        <f>ROUND(INDEX(挂机升级突破!$AT$65:$BC$85,L54,MATCH(R54,挂机升级突破!$AT$63:$BC$63,0))*INDEX($B$5:$F$5,K54)/5,0)*5</f>
        <v>0</v>
      </c>
      <c r="T54" s="60" t="e">
        <f>INDEX($B$38:$B$75,#REF!)&amp;"碎片"</f>
        <v>#REF!</v>
      </c>
      <c r="U54" s="14" t="e">
        <f>INDEX($N$5:$Q$9,#REF!,INDEX($C$38:$C$75,#REF!)-1)</f>
        <v>#REF!</v>
      </c>
      <c r="AL54" s="52">
        <v>50</v>
      </c>
      <c r="AM54" s="52">
        <v>20</v>
      </c>
      <c r="AN54" s="21">
        <f t="shared" si="16"/>
        <v>0.13698630136986301</v>
      </c>
      <c r="AO54" s="88">
        <f t="shared" si="17"/>
        <v>4235</v>
      </c>
      <c r="AP54" s="52">
        <f>SUM(AO$5:AO54)</f>
        <v>116132</v>
      </c>
    </row>
    <row r="55" spans="1:42" ht="16.5" x14ac:dyDescent="0.2">
      <c r="A55" s="60">
        <v>1102002</v>
      </c>
      <c r="B55" s="60" t="s">
        <v>215</v>
      </c>
      <c r="C55" s="60">
        <v>3</v>
      </c>
      <c r="I55" s="32">
        <v>18</v>
      </c>
      <c r="J55" s="14">
        <f t="shared" si="11"/>
        <v>1102001</v>
      </c>
      <c r="K55" s="14">
        <f t="shared" si="12"/>
        <v>5</v>
      </c>
      <c r="L55" s="14">
        <f t="shared" si="13"/>
        <v>18</v>
      </c>
      <c r="M55" s="14" t="str">
        <f t="shared" si="14"/>
        <v>蓝</v>
      </c>
      <c r="N55" s="14" t="str">
        <f t="shared" si="15"/>
        <v>金币</v>
      </c>
      <c r="O55" s="14">
        <f>IF(L55&gt;1,INDEX(挂机升级突破!$BG$49:$BG$69,卡牌消耗!L55),"")</f>
        <v>40</v>
      </c>
      <c r="P55" s="14" t="str">
        <f>IF(L55&gt;1,INDEX(价值概述!$A$4:$A$8,INDEX(挂机升级突破!$AQ$65:$AQ$85,卡牌消耗!L55)),"")</f>
        <v>紫色基础材料</v>
      </c>
      <c r="Q55" s="14">
        <f>ROUND(INDEX(挂机升级突破!$AT$65:$BA$85,卡牌消耗!$L55,MATCH(卡牌消耗!P55,挂机升级突破!$AT$63:$BC$63,0))*INDEX($B$5:$F$5,K55)/5,0)*5</f>
        <v>35</v>
      </c>
      <c r="R55" s="14" t="s">
        <v>631</v>
      </c>
      <c r="S55" s="14">
        <f>ROUND(INDEX(挂机升级突破!$AT$65:$BC$85,L55,MATCH(R55,挂机升级突破!$AT$63:$BC$63,0))*INDEX($B$5:$F$5,K55)/5,0)*5</f>
        <v>0</v>
      </c>
      <c r="T55" s="60" t="e">
        <f>INDEX($B$38:$B$75,#REF!)&amp;"碎片"</f>
        <v>#REF!</v>
      </c>
      <c r="U55" s="14" t="e">
        <f>INDEX($N$5:$Q$9,#REF!,INDEX($C$38:$C$75,#REF!)-1)</f>
        <v>#REF!</v>
      </c>
      <c r="AJ55" s="52" t="s">
        <v>384</v>
      </c>
      <c r="AK55" s="52">
        <v>6</v>
      </c>
      <c r="AL55" s="52">
        <v>51</v>
      </c>
      <c r="AM55" s="52">
        <v>15</v>
      </c>
      <c r="AN55" s="21">
        <f t="shared" ref="AN55:AN64" si="18">AM55/AK$58</f>
        <v>7.6923076923076927E-2</v>
      </c>
      <c r="AO55" s="52">
        <f>INT(AK$56*AN55)</f>
        <v>2648</v>
      </c>
      <c r="AP55" s="52">
        <f>SUM(AO$5:AO55)</f>
        <v>118780</v>
      </c>
    </row>
    <row r="56" spans="1:42" ht="16.5" x14ac:dyDescent="0.2">
      <c r="A56" s="60">
        <v>1102003</v>
      </c>
      <c r="B56" s="60" t="s">
        <v>216</v>
      </c>
      <c r="C56" s="60">
        <v>3</v>
      </c>
      <c r="I56" s="32">
        <v>19</v>
      </c>
      <c r="J56" s="14">
        <f t="shared" si="11"/>
        <v>1102001</v>
      </c>
      <c r="K56" s="14">
        <f t="shared" si="12"/>
        <v>5</v>
      </c>
      <c r="L56" s="14">
        <f t="shared" si="13"/>
        <v>19</v>
      </c>
      <c r="M56" s="14" t="str">
        <f t="shared" si="14"/>
        <v>蓝</v>
      </c>
      <c r="N56" s="14" t="str">
        <f t="shared" si="15"/>
        <v>金币</v>
      </c>
      <c r="O56" s="14">
        <f>IF(L56&gt;1,INDEX(挂机升级突破!$BG$49:$BG$69,卡牌消耗!L56),"")</f>
        <v>50</v>
      </c>
      <c r="P56" s="14" t="str">
        <f>IF(L56&gt;1,INDEX(价值概述!$A$4:$A$8,INDEX(挂机升级突破!$AQ$65:$AQ$85,卡牌消耗!L56)),"")</f>
        <v>紫色基础材料</v>
      </c>
      <c r="Q56" s="14">
        <f>ROUND(INDEX(挂机升级突破!$AT$65:$BA$85,卡牌消耗!$L56,MATCH(卡牌消耗!P56,挂机升级突破!$AT$63:$BC$63,0))*INDEX($B$5:$F$5,K56)/5,0)*5</f>
        <v>35</v>
      </c>
      <c r="R56" s="14" t="s">
        <v>631</v>
      </c>
      <c r="S56" s="14">
        <f>ROUND(INDEX(挂机升级突破!$AT$65:$BC$85,L56,MATCH(R56,挂机升级突破!$AT$63:$BC$63,0))*INDEX($B$5:$F$5,K56)/5,0)*5</f>
        <v>0</v>
      </c>
      <c r="T56" s="60" t="e">
        <f>INDEX($B$38:$B$75,#REF!)&amp;"碎片"</f>
        <v>#REF!</v>
      </c>
      <c r="U56" s="14" t="e">
        <f>INDEX($N$5:$Q$9,#REF!,INDEX($C$38:$C$75,#REF!)-1)</f>
        <v>#REF!</v>
      </c>
      <c r="AJ56" s="14" t="str">
        <f>INDEX($W$5:$W$19,AK55)</f>
        <v>50~60</v>
      </c>
      <c r="AK56" s="14">
        <f>INDEX($AF$5:$AF$19,AK55)</f>
        <v>34425</v>
      </c>
      <c r="AL56" s="52">
        <v>52</v>
      </c>
      <c r="AM56" s="52">
        <v>16</v>
      </c>
      <c r="AN56" s="21">
        <f t="shared" si="18"/>
        <v>8.2051282051282051E-2</v>
      </c>
      <c r="AO56" s="88">
        <f t="shared" ref="AO56:AO64" si="19">INT(AK$56*AN56)</f>
        <v>2824</v>
      </c>
      <c r="AP56" s="52">
        <f>SUM(AO$5:AO56)</f>
        <v>121604</v>
      </c>
    </row>
    <row r="57" spans="1:42" ht="16.5" x14ac:dyDescent="0.2">
      <c r="A57" s="60">
        <v>1102004</v>
      </c>
      <c r="B57" s="60" t="s">
        <v>217</v>
      </c>
      <c r="C57" s="60">
        <v>2</v>
      </c>
      <c r="I57" s="32">
        <v>20</v>
      </c>
      <c r="J57" s="14">
        <f t="shared" si="11"/>
        <v>1102001</v>
      </c>
      <c r="K57" s="14">
        <f t="shared" si="12"/>
        <v>5</v>
      </c>
      <c r="L57" s="14">
        <f t="shared" si="13"/>
        <v>20</v>
      </c>
      <c r="M57" s="14" t="str">
        <f t="shared" si="14"/>
        <v>蓝</v>
      </c>
      <c r="N57" s="14" t="str">
        <f t="shared" si="15"/>
        <v>金币</v>
      </c>
      <c r="O57" s="14">
        <f>IF(L57&gt;1,INDEX(挂机升级突破!$BG$49:$BG$69,卡牌消耗!L57),"")</f>
        <v>80</v>
      </c>
      <c r="P57" s="14" t="str">
        <f>IF(L57&gt;1,INDEX(价值概述!$A$4:$A$8,INDEX(挂机升级突破!$AQ$65:$AQ$85,卡牌消耗!L57)),"")</f>
        <v>紫色基础材料</v>
      </c>
      <c r="Q57" s="14">
        <f>ROUND(INDEX(挂机升级突破!$AT$65:$BA$85,卡牌消耗!$L57,MATCH(卡牌消耗!P57,挂机升级突破!$AT$63:$BC$63,0))*INDEX($B$5:$F$5,K57)/5,0)*5</f>
        <v>60</v>
      </c>
      <c r="R57" s="14" t="s">
        <v>631</v>
      </c>
      <c r="S57" s="14">
        <f>ROUND(INDEX(挂机升级突破!$AT$65:$BC$85,L57,MATCH(R57,挂机升级突破!$AT$63:$BC$63,0))*INDEX($B$5:$F$5,K57)/5,0)*5</f>
        <v>0</v>
      </c>
      <c r="T57" s="60" t="e">
        <f>INDEX($B$38:$B$75,#REF!)&amp;"碎片"</f>
        <v>#REF!</v>
      </c>
      <c r="U57" s="14" t="e">
        <f>INDEX($N$5:$Q$9,#REF!,INDEX($C$38:$C$75,#REF!)-1)</f>
        <v>#REF!</v>
      </c>
      <c r="AJ57" s="52" t="s">
        <v>382</v>
      </c>
      <c r="AK57" s="14">
        <f>INDEX($AG$5:$AG$19,AK55)</f>
        <v>4</v>
      </c>
      <c r="AL57" s="52">
        <v>53</v>
      </c>
      <c r="AM57" s="52">
        <v>17</v>
      </c>
      <c r="AN57" s="21">
        <f t="shared" si="18"/>
        <v>8.7179487179487175E-2</v>
      </c>
      <c r="AO57" s="88">
        <f t="shared" si="19"/>
        <v>3001</v>
      </c>
      <c r="AP57" s="52">
        <f>SUM(AO$5:AO57)</f>
        <v>124605</v>
      </c>
    </row>
    <row r="58" spans="1:42" ht="16.5" x14ac:dyDescent="0.2">
      <c r="A58" s="60">
        <v>1102005</v>
      </c>
      <c r="B58" s="60" t="s">
        <v>218</v>
      </c>
      <c r="C58" s="60">
        <v>3</v>
      </c>
      <c r="I58" s="32">
        <v>21</v>
      </c>
      <c r="J58" s="14">
        <f t="shared" si="11"/>
        <v>1102001</v>
      </c>
      <c r="K58" s="14">
        <f t="shared" si="12"/>
        <v>5</v>
      </c>
      <c r="L58" s="14">
        <f t="shared" si="13"/>
        <v>21</v>
      </c>
      <c r="M58" s="14" t="str">
        <f t="shared" si="14"/>
        <v>蓝</v>
      </c>
      <c r="N58" s="14" t="str">
        <f t="shared" si="15"/>
        <v>金币</v>
      </c>
      <c r="O58" s="14">
        <f>IF(L58&gt;1,INDEX(挂机升级突破!$BG$49:$BG$69,卡牌消耗!L58),"")</f>
        <v>80</v>
      </c>
      <c r="P58" s="14" t="str">
        <f>IF(L58&gt;1,INDEX(价值概述!$A$4:$A$8,INDEX(挂机升级突破!$AQ$65:$AQ$85,卡牌消耗!L58)),"")</f>
        <v>紫色基础材料</v>
      </c>
      <c r="Q58" s="14">
        <f>ROUND(INDEX(挂机升级突破!$AT$65:$BA$85,卡牌消耗!$L58,MATCH(卡牌消耗!P58,挂机升级突破!$AT$63:$BC$63,0))*INDEX($B$5:$F$5,K58)/5,0)*5</f>
        <v>60</v>
      </c>
      <c r="R58" s="14" t="s">
        <v>631</v>
      </c>
      <c r="S58" s="14">
        <f>ROUND(INDEX(挂机升级突破!$AT$65:$BC$85,L58,MATCH(R58,挂机升级突破!$AT$63:$BC$63,0))*INDEX($B$5:$F$5,K58)/5,0)*5</f>
        <v>0</v>
      </c>
      <c r="T58" s="60" t="e">
        <f>INDEX($B$38:$B$75,#REF!)&amp;"碎片"</f>
        <v>#REF!</v>
      </c>
      <c r="U58" s="14" t="e">
        <f>INDEX($N$5:$Q$9,#REF!,INDEX($C$38:$C$75,#REF!)-1)</f>
        <v>#REF!</v>
      </c>
      <c r="AJ58" s="15"/>
      <c r="AK58" s="14">
        <f>SUM(AM55:AM64)</f>
        <v>195</v>
      </c>
      <c r="AL58" s="52">
        <v>54</v>
      </c>
      <c r="AM58" s="52">
        <v>18</v>
      </c>
      <c r="AN58" s="21">
        <f t="shared" si="18"/>
        <v>9.2307692307692313E-2</v>
      </c>
      <c r="AO58" s="88">
        <f t="shared" si="19"/>
        <v>3177</v>
      </c>
      <c r="AP58" s="52">
        <f>SUM(AO$5:AO58)</f>
        <v>127782</v>
      </c>
    </row>
    <row r="59" spans="1:42" ht="16.5" x14ac:dyDescent="0.2">
      <c r="A59" s="60">
        <v>1102006</v>
      </c>
      <c r="B59" s="60" t="s">
        <v>219</v>
      </c>
      <c r="C59" s="60">
        <v>5</v>
      </c>
      <c r="I59" s="32">
        <v>22</v>
      </c>
      <c r="J59" s="14">
        <f t="shared" si="11"/>
        <v>1102002</v>
      </c>
      <c r="K59" s="14">
        <f t="shared" si="12"/>
        <v>3</v>
      </c>
      <c r="L59" s="14">
        <f t="shared" si="13"/>
        <v>1</v>
      </c>
      <c r="M59" s="14" t="str">
        <f t="shared" si="14"/>
        <v>红</v>
      </c>
      <c r="N59" s="14" t="str">
        <f t="shared" si="15"/>
        <v/>
      </c>
      <c r="O59" s="14" t="str">
        <f>IF(L59&gt;1,INDEX(挂机升级突破!$BG$49:$BG$69,卡牌消耗!L59),"")</f>
        <v/>
      </c>
      <c r="P59" s="14" t="str">
        <f>IF(L59&gt;1,INDEX(价值概述!$A$4:$A$8,INDEX(挂机升级突破!$AQ$65:$AQ$85,卡牌消耗!L59)),"")</f>
        <v/>
      </c>
      <c r="Q59" s="14" t="str">
        <f>IF(L59&gt;1,INDEX(挂机升级突破!$AT$65:$AX$85,卡牌消耗!L59,INDEX(挂机升级突破!$AQ$65:$AQ$85,卡牌消耗!L59)),"")</f>
        <v/>
      </c>
      <c r="R59" s="14" t="str">
        <f>IF(INDEX(挂机升级突破!$AR$65:$AR$85,卡牌消耗!L59)&gt;0,INDEX($G$2:$I$2,INDEX(挂机升级突破!$AR$65:$AR$85,卡牌消耗!L59))&amp;M59,"")</f>
        <v/>
      </c>
      <c r="S59" s="14" t="str">
        <f>IF(R59="","",INDEX(挂机升级突破!$AY$65:$BA$85,卡牌消耗!L59,INDEX(挂机升级突破!$AR$65:$AR$85,卡牌消耗!L59)))</f>
        <v/>
      </c>
      <c r="T59" s="60" t="e">
        <f>INDEX($B$38:$B$75,#REF!)&amp;"碎片"</f>
        <v>#REF!</v>
      </c>
      <c r="U59" s="14" t="e">
        <f>INDEX($N$5:$Q$9,#REF!,INDEX($C$38:$C$75,#REF!)-1)</f>
        <v>#REF!</v>
      </c>
      <c r="AL59" s="52">
        <v>55</v>
      </c>
      <c r="AM59" s="52">
        <v>19</v>
      </c>
      <c r="AN59" s="21">
        <f t="shared" si="18"/>
        <v>9.7435897435897437E-2</v>
      </c>
      <c r="AO59" s="88">
        <f t="shared" si="19"/>
        <v>3354</v>
      </c>
      <c r="AP59" s="52">
        <f>SUM(AO$5:AO59)</f>
        <v>131136</v>
      </c>
    </row>
    <row r="60" spans="1:42" ht="16.5" x14ac:dyDescent="0.2">
      <c r="A60" s="60">
        <v>1102007</v>
      </c>
      <c r="B60" s="60" t="s">
        <v>220</v>
      </c>
      <c r="C60" s="60">
        <v>4</v>
      </c>
      <c r="I60" s="32">
        <v>23</v>
      </c>
      <c r="J60" s="14">
        <f t="shared" si="11"/>
        <v>1102002</v>
      </c>
      <c r="K60" s="14">
        <f t="shared" si="12"/>
        <v>3</v>
      </c>
      <c r="L60" s="14">
        <f t="shared" si="13"/>
        <v>2</v>
      </c>
      <c r="M60" s="14" t="str">
        <f t="shared" si="14"/>
        <v>红</v>
      </c>
      <c r="N60" s="14" t="str">
        <f t="shared" ref="N60:N123" si="20">IF(L60&gt;1,"金币","")</f>
        <v>金币</v>
      </c>
      <c r="O60" s="14">
        <f>IF(L60&gt;1,INDEX(挂机升级突破!$BG$49:$BG$69,卡牌消耗!L60),"")</f>
        <v>0</v>
      </c>
      <c r="P60" s="14" t="s">
        <v>245</v>
      </c>
      <c r="Q60" s="14">
        <f>ROUND(INDEX(挂机升级突破!$AT$65:$BA$85,卡牌消耗!$L60,MATCH(卡牌消耗!P60,挂机升级突破!$AT$63:$BC$63,0))*INDEX($B$5:$F$5,K60)/5,0)*5</f>
        <v>40</v>
      </c>
      <c r="R60" s="14"/>
      <c r="S60" s="14"/>
      <c r="T60" s="60" t="e">
        <f>INDEX($B$38:$B$75,#REF!)&amp;"碎片"</f>
        <v>#REF!</v>
      </c>
      <c r="U60" s="14" t="e">
        <f>INDEX($N$5:$Q$9,#REF!,INDEX($C$38:$C$75,#REF!)-1)</f>
        <v>#REF!</v>
      </c>
      <c r="AL60" s="52">
        <v>56</v>
      </c>
      <c r="AM60" s="52">
        <v>20</v>
      </c>
      <c r="AN60" s="21">
        <f t="shared" si="18"/>
        <v>0.10256410256410256</v>
      </c>
      <c r="AO60" s="88">
        <f t="shared" si="19"/>
        <v>3530</v>
      </c>
      <c r="AP60" s="52">
        <f>SUM(AO$5:AO60)</f>
        <v>134666</v>
      </c>
    </row>
    <row r="61" spans="1:42" ht="16.5" x14ac:dyDescent="0.2">
      <c r="A61" s="60">
        <v>1102008</v>
      </c>
      <c r="B61" s="60" t="s">
        <v>221</v>
      </c>
      <c r="C61" s="60">
        <v>4</v>
      </c>
      <c r="I61" s="32">
        <v>24</v>
      </c>
      <c r="J61" s="14">
        <f t="shared" si="11"/>
        <v>1102002</v>
      </c>
      <c r="K61" s="14">
        <f t="shared" si="12"/>
        <v>3</v>
      </c>
      <c r="L61" s="14">
        <f t="shared" si="13"/>
        <v>3</v>
      </c>
      <c r="M61" s="14" t="str">
        <f t="shared" si="14"/>
        <v>红</v>
      </c>
      <c r="N61" s="14" t="str">
        <f t="shared" si="20"/>
        <v>金币</v>
      </c>
      <c r="O61" s="14">
        <f>IF(L61&gt;1,INDEX(挂机升级突破!$BG$49:$BG$69,卡牌消耗!L61),"")</f>
        <v>0</v>
      </c>
      <c r="P61" s="14" t="s">
        <v>245</v>
      </c>
      <c r="Q61" s="14">
        <f>ROUND(INDEX(挂机升级突破!$AT$65:$BA$85,卡牌消耗!$L61,MATCH(卡牌消耗!P61,挂机升级突破!$AT$63:$BC$63,0))*INDEX($B$5:$F$5,K61)/5,0)*5</f>
        <v>50</v>
      </c>
      <c r="R61" s="14"/>
      <c r="S61" s="14"/>
      <c r="T61" s="60" t="e">
        <f>INDEX($B$38:$B$75,#REF!)&amp;"碎片"</f>
        <v>#REF!</v>
      </c>
      <c r="U61" s="14" t="e">
        <f>INDEX($N$5:$Q$9,#REF!,INDEX($C$38:$C$75,#REF!)-1)</f>
        <v>#REF!</v>
      </c>
      <c r="AL61" s="52">
        <v>57</v>
      </c>
      <c r="AM61" s="52">
        <v>21</v>
      </c>
      <c r="AN61" s="21">
        <f t="shared" si="18"/>
        <v>0.1076923076923077</v>
      </c>
      <c r="AO61" s="88">
        <f t="shared" si="19"/>
        <v>3707</v>
      </c>
      <c r="AP61" s="52">
        <f>SUM(AO$5:AO61)</f>
        <v>138373</v>
      </c>
    </row>
    <row r="62" spans="1:42" ht="16.5" x14ac:dyDescent="0.2">
      <c r="A62" s="60">
        <v>1102009</v>
      </c>
      <c r="B62" s="60" t="s">
        <v>222</v>
      </c>
      <c r="C62" s="60">
        <v>4</v>
      </c>
      <c r="I62" s="32">
        <v>25</v>
      </c>
      <c r="J62" s="14">
        <f t="shared" si="11"/>
        <v>1102002</v>
      </c>
      <c r="K62" s="14">
        <f t="shared" si="12"/>
        <v>3</v>
      </c>
      <c r="L62" s="14">
        <f t="shared" si="13"/>
        <v>4</v>
      </c>
      <c r="M62" s="14" t="str">
        <f t="shared" si="14"/>
        <v>红</v>
      </c>
      <c r="N62" s="14" t="str">
        <f t="shared" si="20"/>
        <v>金币</v>
      </c>
      <c r="O62" s="14">
        <f>IF(L62&gt;1,INDEX(挂机升级突破!$BG$49:$BG$69,卡牌消耗!L62),"")</f>
        <v>0</v>
      </c>
      <c r="P62" s="14" t="s">
        <v>246</v>
      </c>
      <c r="Q62" s="14">
        <f>ROUND(INDEX(挂机升级突破!$AT$65:$BA$85,卡牌消耗!$L62,MATCH(卡牌消耗!P62,挂机升级突破!$AT$63:$BC$63,0))*INDEX($B$5:$F$5,K62)/5,0)*5</f>
        <v>0</v>
      </c>
      <c r="R62" s="14"/>
      <c r="S62" s="14"/>
      <c r="T62" s="60" t="e">
        <f>INDEX($B$38:$B$75,#REF!)&amp;"碎片"</f>
        <v>#REF!</v>
      </c>
      <c r="U62" s="14" t="e">
        <f>INDEX($N$5:$Q$9,#REF!,INDEX($C$38:$C$75,#REF!)-1)</f>
        <v>#REF!</v>
      </c>
      <c r="AL62" s="52">
        <v>58</v>
      </c>
      <c r="AM62" s="52">
        <v>22</v>
      </c>
      <c r="AN62" s="21">
        <f t="shared" si="18"/>
        <v>0.11282051282051282</v>
      </c>
      <c r="AO62" s="88">
        <f t="shared" si="19"/>
        <v>3883</v>
      </c>
      <c r="AP62" s="52">
        <f>SUM(AO$5:AO62)</f>
        <v>142256</v>
      </c>
    </row>
    <row r="63" spans="1:42" ht="16.5" x14ac:dyDescent="0.2">
      <c r="A63" s="60">
        <v>1102010</v>
      </c>
      <c r="B63" s="60" t="s">
        <v>223</v>
      </c>
      <c r="C63" s="60">
        <v>5</v>
      </c>
      <c r="I63" s="32">
        <v>26</v>
      </c>
      <c r="J63" s="14">
        <f t="shared" si="11"/>
        <v>1102002</v>
      </c>
      <c r="K63" s="14">
        <f t="shared" si="12"/>
        <v>3</v>
      </c>
      <c r="L63" s="14">
        <f t="shared" si="13"/>
        <v>5</v>
      </c>
      <c r="M63" s="14" t="str">
        <f t="shared" si="14"/>
        <v>红</v>
      </c>
      <c r="N63" s="14" t="str">
        <f t="shared" si="20"/>
        <v>金币</v>
      </c>
      <c r="O63" s="14">
        <f>IF(L63&gt;1,INDEX(挂机升级突破!$BG$49:$BG$69,卡牌消耗!L63),"")</f>
        <v>0</v>
      </c>
      <c r="P63" s="14" t="s">
        <v>246</v>
      </c>
      <c r="Q63" s="14">
        <f>ROUND(INDEX(挂机升级突破!$AT$65:$BA$85,卡牌消耗!$L63,MATCH(卡牌消耗!P63,挂机升级突破!$AT$63:$BC$63,0))*INDEX($B$5:$F$5,K63)/5,0)*5</f>
        <v>0</v>
      </c>
      <c r="R63" s="14" t="s">
        <v>601</v>
      </c>
      <c r="S63" s="14">
        <f>ROUND(INDEX(挂机升级突破!$AT$65:$BC$85,L63,MATCH(R63,挂机升级突破!$AT$63:$BC$63,0))*INDEX($B$5:$F$5,K63)/5,0)*5</f>
        <v>0</v>
      </c>
      <c r="T63" s="60" t="e">
        <f>INDEX($B$38:$B$75,#REF!)&amp;"碎片"</f>
        <v>#REF!</v>
      </c>
      <c r="U63" s="14" t="e">
        <f>INDEX($N$5:$Q$9,#REF!,INDEX($C$38:$C$75,#REF!)-1)</f>
        <v>#REF!</v>
      </c>
      <c r="AL63" s="52">
        <v>59</v>
      </c>
      <c r="AM63" s="52">
        <v>23</v>
      </c>
      <c r="AN63" s="21">
        <f t="shared" si="18"/>
        <v>0.11794871794871795</v>
      </c>
      <c r="AO63" s="88">
        <f t="shared" si="19"/>
        <v>4060</v>
      </c>
      <c r="AP63" s="52">
        <f>SUM(AO$5:AO63)</f>
        <v>146316</v>
      </c>
    </row>
    <row r="64" spans="1:42" ht="16.5" x14ac:dyDescent="0.2">
      <c r="A64" s="60">
        <v>1102011</v>
      </c>
      <c r="B64" s="60" t="s">
        <v>224</v>
      </c>
      <c r="C64" s="60">
        <v>5</v>
      </c>
      <c r="I64" s="32">
        <v>27</v>
      </c>
      <c r="J64" s="14">
        <f t="shared" si="11"/>
        <v>1102002</v>
      </c>
      <c r="K64" s="14">
        <f t="shared" si="12"/>
        <v>3</v>
      </c>
      <c r="L64" s="14">
        <f t="shared" si="13"/>
        <v>6</v>
      </c>
      <c r="M64" s="14" t="str">
        <f t="shared" si="14"/>
        <v>红</v>
      </c>
      <c r="N64" s="14" t="str">
        <f t="shared" si="20"/>
        <v>金币</v>
      </c>
      <c r="O64" s="14">
        <f>IF(L64&gt;1,INDEX(挂机升级突破!$BG$49:$BG$69,卡牌消耗!L64),"")</f>
        <v>0</v>
      </c>
      <c r="P64" s="14" t="s">
        <v>246</v>
      </c>
      <c r="Q64" s="14">
        <f>ROUND(INDEX(挂机升级突破!$AT$65:$BA$85,卡牌消耗!$L64,MATCH(卡牌消耗!P64,挂机升级突破!$AT$63:$BC$63,0))*INDEX($B$5:$F$5,K64)/5,0)*5</f>
        <v>20</v>
      </c>
      <c r="R64" s="14" t="s">
        <v>601</v>
      </c>
      <c r="S64" s="14">
        <f>ROUND(INDEX(挂机升级突破!$AT$65:$BC$85,L64,MATCH(R64,挂机升级突破!$AT$63:$BC$63,0))*INDEX($B$5:$F$5,K64)/5,0)*5</f>
        <v>0</v>
      </c>
      <c r="T64" s="60" t="e">
        <f>INDEX($B$38:$B$75,#REF!)&amp;"碎片"</f>
        <v>#REF!</v>
      </c>
      <c r="U64" s="14" t="e">
        <f>INDEX($N$5:$Q$9,#REF!,INDEX($C$38:$C$75,#REF!)-1)</f>
        <v>#REF!</v>
      </c>
      <c r="AL64" s="52">
        <v>60</v>
      </c>
      <c r="AM64" s="52">
        <v>24</v>
      </c>
      <c r="AN64" s="21">
        <f t="shared" si="18"/>
        <v>0.12307692307692308</v>
      </c>
      <c r="AO64" s="88">
        <f t="shared" si="19"/>
        <v>4236</v>
      </c>
      <c r="AP64" s="52">
        <f>SUM(AO$5:AO64)</f>
        <v>150552</v>
      </c>
    </row>
    <row r="65" spans="1:42" ht="16.5" x14ac:dyDescent="0.2">
      <c r="A65" s="60">
        <v>1102012</v>
      </c>
      <c r="B65" s="60" t="s">
        <v>225</v>
      </c>
      <c r="C65" s="60">
        <v>5</v>
      </c>
      <c r="I65" s="32">
        <v>28</v>
      </c>
      <c r="J65" s="14">
        <f t="shared" si="11"/>
        <v>1102002</v>
      </c>
      <c r="K65" s="14">
        <f t="shared" si="12"/>
        <v>3</v>
      </c>
      <c r="L65" s="14">
        <f t="shared" si="13"/>
        <v>7</v>
      </c>
      <c r="M65" s="14" t="str">
        <f t="shared" si="14"/>
        <v>红</v>
      </c>
      <c r="N65" s="14" t="str">
        <f t="shared" si="20"/>
        <v>金币</v>
      </c>
      <c r="O65" s="14">
        <f>IF(L65&gt;1,INDEX(挂机升级突破!$BG$49:$BG$69,卡牌消耗!L65),"")</f>
        <v>0</v>
      </c>
      <c r="P65" s="14" t="s">
        <v>247</v>
      </c>
      <c r="Q65" s="14">
        <f>ROUND(INDEX(挂机升级突破!$AT$65:$BA$85,卡牌消耗!$L65,MATCH(卡牌消耗!P65,挂机升级突破!$AT$63:$BC$63,0))*INDEX($B$5:$F$5,K65)/5,0)*5</f>
        <v>0</v>
      </c>
      <c r="R65" s="14" t="s">
        <v>601</v>
      </c>
      <c r="S65" s="14">
        <f>ROUND(INDEX(挂机升级突破!$AT$65:$BC$85,L65,MATCH(R65,挂机升级突破!$AT$63:$BC$63,0))*INDEX($B$5:$F$5,K65)/5,0)*5</f>
        <v>0</v>
      </c>
      <c r="T65" s="60" t="e">
        <f>INDEX($B$38:$B$75,#REF!)&amp;"碎片"</f>
        <v>#REF!</v>
      </c>
      <c r="U65" s="14" t="e">
        <f>INDEX($N$5:$Q$9,#REF!,INDEX($C$38:$C$75,#REF!)-1)</f>
        <v>#REF!</v>
      </c>
      <c r="AJ65" s="52" t="s">
        <v>384</v>
      </c>
      <c r="AK65" s="52">
        <v>7</v>
      </c>
      <c r="AL65" s="52">
        <v>61</v>
      </c>
      <c r="AM65" s="52">
        <v>15</v>
      </c>
      <c r="AN65" s="21">
        <f t="shared" ref="AN65:AN74" si="21">AM65/AK$68</f>
        <v>7.6923076923076927E-2</v>
      </c>
      <c r="AO65" s="52">
        <f>INT(AK$66*AN65)</f>
        <v>2953</v>
      </c>
      <c r="AP65" s="52">
        <f>SUM(AO$5:AO65)</f>
        <v>153505</v>
      </c>
    </row>
    <row r="66" spans="1:42" ht="16.5" x14ac:dyDescent="0.2">
      <c r="A66" s="60">
        <v>1102013</v>
      </c>
      <c r="B66" s="60" t="s">
        <v>226</v>
      </c>
      <c r="C66" s="60">
        <v>2</v>
      </c>
      <c r="I66" s="32">
        <v>29</v>
      </c>
      <c r="J66" s="14">
        <f t="shared" si="11"/>
        <v>1102002</v>
      </c>
      <c r="K66" s="14">
        <f t="shared" si="12"/>
        <v>3</v>
      </c>
      <c r="L66" s="14">
        <f t="shared" si="13"/>
        <v>8</v>
      </c>
      <c r="M66" s="14" t="str">
        <f t="shared" si="14"/>
        <v>红</v>
      </c>
      <c r="N66" s="14" t="str">
        <f t="shared" si="20"/>
        <v>金币</v>
      </c>
      <c r="O66" s="14">
        <f>IF(L66&gt;1,INDEX(挂机升级突破!$BG$49:$BG$69,卡牌消耗!L66),"")</f>
        <v>0</v>
      </c>
      <c r="P66" s="14" t="s">
        <v>247</v>
      </c>
      <c r="Q66" s="14">
        <f>ROUND(INDEX(挂机升级突破!$AT$65:$BA$85,卡牌消耗!$L66,MATCH(卡牌消耗!P66,挂机升级突破!$AT$63:$BC$63,0))*INDEX($B$5:$F$5,K66)/5,0)*5</f>
        <v>0</v>
      </c>
      <c r="R66" s="14" t="s">
        <v>601</v>
      </c>
      <c r="S66" s="14">
        <f>ROUND(INDEX(挂机升级突破!$AT$65:$BC$85,L66,MATCH(R66,挂机升级突破!$AT$63:$BC$63,0))*INDEX($B$5:$F$5,K66)/5,0)*5</f>
        <v>5</v>
      </c>
      <c r="T66" s="60" t="e">
        <f>INDEX($B$38:$B$75,#REF!)&amp;"碎片"</f>
        <v>#REF!</v>
      </c>
      <c r="U66" s="14" t="e">
        <f>INDEX($N$5:$Q$9,#REF!,INDEX($C$38:$C$75,#REF!)-1)</f>
        <v>#REF!</v>
      </c>
      <c r="AJ66" s="14" t="str">
        <f>INDEX($W$5:$W$19,AK65)</f>
        <v>60~70</v>
      </c>
      <c r="AK66" s="14">
        <f>INDEX($AF$5:$AF$19,AK65)</f>
        <v>38400</v>
      </c>
      <c r="AL66" s="52">
        <v>62</v>
      </c>
      <c r="AM66" s="52">
        <v>16</v>
      </c>
      <c r="AN66" s="21">
        <f t="shared" si="21"/>
        <v>8.2051282051282051E-2</v>
      </c>
      <c r="AO66" s="88">
        <f t="shared" ref="AO66:AO73" si="22">INT(AK$66*AN66)</f>
        <v>3150</v>
      </c>
      <c r="AP66" s="52">
        <f>SUM(AO$5:AO66)</f>
        <v>156655</v>
      </c>
    </row>
    <row r="67" spans="1:42" ht="16.5" x14ac:dyDescent="0.2">
      <c r="A67" s="60">
        <v>1102014</v>
      </c>
      <c r="B67" s="60" t="s">
        <v>227</v>
      </c>
      <c r="C67" s="60">
        <v>4</v>
      </c>
      <c r="I67" s="32">
        <v>30</v>
      </c>
      <c r="J67" s="14">
        <f t="shared" si="11"/>
        <v>1102002</v>
      </c>
      <c r="K67" s="14">
        <f t="shared" si="12"/>
        <v>3</v>
      </c>
      <c r="L67" s="14">
        <f t="shared" si="13"/>
        <v>9</v>
      </c>
      <c r="M67" s="14" t="str">
        <f t="shared" si="14"/>
        <v>红</v>
      </c>
      <c r="N67" s="14" t="str">
        <f t="shared" si="20"/>
        <v>金币</v>
      </c>
      <c r="O67" s="14">
        <f>IF(L67&gt;1,INDEX(挂机升级突破!$BG$49:$BG$69,卡牌消耗!L67),"")</f>
        <v>0</v>
      </c>
      <c r="P67" s="14" t="s">
        <v>247</v>
      </c>
      <c r="Q67" s="14">
        <f>ROUND(INDEX(挂机升级突破!$AT$65:$BA$85,卡牌消耗!$L67,MATCH(卡牌消耗!P67,挂机升级突破!$AT$63:$BC$63,0))*INDEX($B$5:$F$5,K67)/5,0)*5</f>
        <v>0</v>
      </c>
      <c r="R67" s="14" t="s">
        <v>602</v>
      </c>
      <c r="S67" s="14">
        <f>ROUND(INDEX(挂机升级突破!$AT$65:$BC$85,L67,MATCH(R67,挂机升级突破!$AT$63:$BC$63,0))*INDEX($B$5:$F$5,K67)/5,0)*5</f>
        <v>0</v>
      </c>
      <c r="T67" s="60" t="e">
        <f>INDEX($B$38:$B$75,#REF!)&amp;"碎片"</f>
        <v>#REF!</v>
      </c>
      <c r="U67" s="14" t="e">
        <f>INDEX($N$5:$Q$9,#REF!,INDEX($C$38:$C$75,#REF!)-1)</f>
        <v>#REF!</v>
      </c>
      <c r="AJ67" s="52" t="s">
        <v>382</v>
      </c>
      <c r="AK67" s="14">
        <f>INDEX($AG$5:$AG$19,AK65)</f>
        <v>4.5</v>
      </c>
      <c r="AL67" s="52">
        <v>63</v>
      </c>
      <c r="AM67" s="52">
        <v>17</v>
      </c>
      <c r="AN67" s="21">
        <f t="shared" si="21"/>
        <v>8.7179487179487175E-2</v>
      </c>
      <c r="AO67" s="88">
        <f t="shared" si="22"/>
        <v>3347</v>
      </c>
      <c r="AP67" s="52">
        <f>SUM(AO$5:AO67)</f>
        <v>160002</v>
      </c>
    </row>
    <row r="68" spans="1:42" ht="16.5" x14ac:dyDescent="0.2">
      <c r="A68" s="60">
        <v>1102015</v>
      </c>
      <c r="B68" s="60" t="s">
        <v>228</v>
      </c>
      <c r="C68" s="60">
        <v>2</v>
      </c>
      <c r="I68" s="32">
        <v>31</v>
      </c>
      <c r="J68" s="14">
        <f t="shared" si="11"/>
        <v>1102002</v>
      </c>
      <c r="K68" s="14">
        <f t="shared" si="12"/>
        <v>3</v>
      </c>
      <c r="L68" s="14">
        <f t="shared" si="13"/>
        <v>10</v>
      </c>
      <c r="M68" s="14" t="str">
        <f t="shared" si="14"/>
        <v>红</v>
      </c>
      <c r="N68" s="14" t="str">
        <f t="shared" si="20"/>
        <v>金币</v>
      </c>
      <c r="O68" s="14">
        <f>IF(L68&gt;1,INDEX(挂机升级突破!$BG$49:$BG$69,卡牌消耗!L68),"")</f>
        <v>0</v>
      </c>
      <c r="P68" s="14" t="s">
        <v>247</v>
      </c>
      <c r="Q68" s="14">
        <f>ROUND(INDEX(挂机升级突破!$AT$65:$BA$85,卡牌消耗!$L68,MATCH(卡牌消耗!P68,挂机升级突破!$AT$63:$BC$63,0))*INDEX($B$5:$F$5,K68)/5,0)*5</f>
        <v>0</v>
      </c>
      <c r="R68" s="14" t="s">
        <v>602</v>
      </c>
      <c r="S68" s="14">
        <f>ROUND(INDEX(挂机升级突破!$AT$65:$BC$85,L68,MATCH(R68,挂机升级突破!$AT$63:$BC$63,0))*INDEX($B$5:$F$5,K68)/5,0)*5</f>
        <v>0</v>
      </c>
      <c r="T68" s="60" t="e">
        <f>INDEX($B$38:$B$75,#REF!)&amp;"碎片"</f>
        <v>#REF!</v>
      </c>
      <c r="U68" s="14" t="e">
        <f>INDEX($N$5:$Q$9,#REF!,INDEX($C$38:$C$75,#REF!)-1)</f>
        <v>#REF!</v>
      </c>
      <c r="AJ68" s="15"/>
      <c r="AK68" s="14">
        <f>SUM(AM65:AM74)</f>
        <v>195</v>
      </c>
      <c r="AL68" s="52">
        <v>64</v>
      </c>
      <c r="AM68" s="52">
        <v>18</v>
      </c>
      <c r="AN68" s="21">
        <f t="shared" si="21"/>
        <v>9.2307692307692313E-2</v>
      </c>
      <c r="AO68" s="88">
        <f t="shared" si="22"/>
        <v>3544</v>
      </c>
      <c r="AP68" s="52">
        <f>SUM(AO$5:AO68)</f>
        <v>163546</v>
      </c>
    </row>
    <row r="69" spans="1:42" ht="16.5" x14ac:dyDescent="0.2">
      <c r="A69" s="60">
        <v>1102016</v>
      </c>
      <c r="B69" s="60" t="s">
        <v>229</v>
      </c>
      <c r="C69" s="60">
        <v>5</v>
      </c>
      <c r="I69" s="32">
        <v>32</v>
      </c>
      <c r="J69" s="14">
        <f t="shared" si="11"/>
        <v>1102002</v>
      </c>
      <c r="K69" s="14">
        <f t="shared" si="12"/>
        <v>3</v>
      </c>
      <c r="L69" s="14">
        <f t="shared" si="13"/>
        <v>11</v>
      </c>
      <c r="M69" s="14" t="str">
        <f t="shared" si="14"/>
        <v>红</v>
      </c>
      <c r="N69" s="14" t="str">
        <f t="shared" si="20"/>
        <v>金币</v>
      </c>
      <c r="O69" s="14">
        <f>IF(L69&gt;1,INDEX(挂机升级突破!$BG$49:$BG$69,卡牌消耗!L69),"")</f>
        <v>0</v>
      </c>
      <c r="P69" s="14" t="s">
        <v>248</v>
      </c>
      <c r="Q69" s="14">
        <f>ROUND(INDEX(挂机升级突破!$AT$65:$BA$85,卡牌消耗!$L69,MATCH(卡牌消耗!P69,挂机升级突破!$AT$63:$BC$63,0))*INDEX($B$5:$F$5,K69)/5,0)*5</f>
        <v>0</v>
      </c>
      <c r="R69" s="14" t="s">
        <v>602</v>
      </c>
      <c r="S69" s="14">
        <f>ROUND(INDEX(挂机升级突破!$AT$65:$BC$85,L69,MATCH(R69,挂机升级突破!$AT$63:$BC$63,0))*INDEX($B$5:$F$5,K69)/5,0)*5</f>
        <v>0</v>
      </c>
      <c r="T69" s="60" t="e">
        <f>INDEX($B$38:$B$75,#REF!)&amp;"碎片"</f>
        <v>#REF!</v>
      </c>
      <c r="U69" s="14" t="e">
        <f>INDEX($N$5:$Q$9,#REF!,INDEX($C$38:$C$75,#REF!)-1)</f>
        <v>#REF!</v>
      </c>
      <c r="AL69" s="52">
        <v>65</v>
      </c>
      <c r="AM69" s="52">
        <v>19</v>
      </c>
      <c r="AN69" s="21">
        <f t="shared" si="21"/>
        <v>9.7435897435897437E-2</v>
      </c>
      <c r="AO69" s="88">
        <f t="shared" si="22"/>
        <v>3741</v>
      </c>
      <c r="AP69" s="52">
        <f>SUM(AO$5:AO69)</f>
        <v>167287</v>
      </c>
    </row>
    <row r="70" spans="1:42" ht="16.5" x14ac:dyDescent="0.2">
      <c r="A70" s="60">
        <v>1102017</v>
      </c>
      <c r="B70" s="60" t="s">
        <v>230</v>
      </c>
      <c r="C70" s="60">
        <v>4</v>
      </c>
      <c r="I70" s="32">
        <v>33</v>
      </c>
      <c r="J70" s="14">
        <f t="shared" si="11"/>
        <v>1102002</v>
      </c>
      <c r="K70" s="14">
        <f t="shared" si="12"/>
        <v>3</v>
      </c>
      <c r="L70" s="14">
        <f t="shared" si="13"/>
        <v>12</v>
      </c>
      <c r="M70" s="14" t="str">
        <f t="shared" si="14"/>
        <v>红</v>
      </c>
      <c r="N70" s="14" t="str">
        <f t="shared" si="20"/>
        <v>金币</v>
      </c>
      <c r="O70" s="14">
        <f>IF(L70&gt;1,INDEX(挂机升级突破!$BG$49:$BG$69,卡牌消耗!L70),"")</f>
        <v>0</v>
      </c>
      <c r="P70" s="14" t="s">
        <v>248</v>
      </c>
      <c r="Q70" s="14">
        <f>ROUND(INDEX(挂机升级突破!$AT$65:$BA$85,卡牌消耗!$L70,MATCH(卡牌消耗!P70,挂机升级突破!$AT$63:$BC$63,0))*INDEX($B$5:$F$5,K70)/5,0)*5</f>
        <v>0</v>
      </c>
      <c r="R70" s="14" t="s">
        <v>602</v>
      </c>
      <c r="S70" s="14">
        <f>ROUND(INDEX(挂机升级突破!$AT$65:$BC$85,L70,MATCH(R70,挂机升级突破!$AT$63:$BC$63,0))*INDEX($B$5:$F$5,K70)/5,0)*5</f>
        <v>0</v>
      </c>
      <c r="T70" s="60" t="e">
        <f>INDEX($B$38:$B$75,#REF!)&amp;"碎片"</f>
        <v>#REF!</v>
      </c>
      <c r="U70" s="14" t="e">
        <f>INDEX($N$5:$Q$9,#REF!,INDEX($C$38:$C$75,#REF!)-1)</f>
        <v>#REF!</v>
      </c>
      <c r="AL70" s="52">
        <v>66</v>
      </c>
      <c r="AM70" s="52">
        <v>20</v>
      </c>
      <c r="AN70" s="21">
        <f t="shared" si="21"/>
        <v>0.10256410256410256</v>
      </c>
      <c r="AO70" s="88">
        <f t="shared" si="22"/>
        <v>3938</v>
      </c>
      <c r="AP70" s="52">
        <f>SUM(AO$5:AO70)</f>
        <v>171225</v>
      </c>
    </row>
    <row r="71" spans="1:42" ht="16.5" x14ac:dyDescent="0.2">
      <c r="A71" s="60">
        <v>1102018</v>
      </c>
      <c r="B71" s="60" t="s">
        <v>231</v>
      </c>
      <c r="C71" s="60">
        <v>2</v>
      </c>
      <c r="I71" s="32">
        <v>34</v>
      </c>
      <c r="J71" s="14">
        <f t="shared" si="11"/>
        <v>1102002</v>
      </c>
      <c r="K71" s="14">
        <f t="shared" si="12"/>
        <v>3</v>
      </c>
      <c r="L71" s="14">
        <f t="shared" si="13"/>
        <v>13</v>
      </c>
      <c r="M71" s="14" t="str">
        <f t="shared" si="14"/>
        <v>红</v>
      </c>
      <c r="N71" s="14" t="str">
        <f t="shared" si="20"/>
        <v>金币</v>
      </c>
      <c r="O71" s="14">
        <f>IF(L71&gt;1,INDEX(挂机升级突破!$BG$49:$BG$69,卡牌消耗!L71),"")</f>
        <v>0</v>
      </c>
      <c r="P71" s="14" t="s">
        <v>248</v>
      </c>
      <c r="Q71" s="14">
        <f>ROUND(INDEX(挂机升级突破!$AT$65:$BA$85,卡牌消耗!$L71,MATCH(卡牌消耗!P71,挂机升级突破!$AT$63:$BC$63,0))*INDEX($B$5:$F$5,K71)/5,0)*5</f>
        <v>0</v>
      </c>
      <c r="R71" s="14" t="s">
        <v>603</v>
      </c>
      <c r="S71" s="14">
        <f>ROUND(INDEX(挂机升级突破!$AT$65:$BC$85,L71,MATCH(R71,挂机升级突破!$AT$63:$BC$63,0))*INDEX($B$5:$F$5,K71)/5,0)*5</f>
        <v>0</v>
      </c>
      <c r="T71" s="60" t="e">
        <f>INDEX($B$38:$B$75,#REF!)&amp;"碎片"</f>
        <v>#REF!</v>
      </c>
      <c r="U71" s="14" t="e">
        <f>INDEX($N$5:$Q$9,#REF!,INDEX($C$38:$C$75,#REF!)-1)</f>
        <v>#REF!</v>
      </c>
      <c r="AL71" s="52">
        <v>67</v>
      </c>
      <c r="AM71" s="52">
        <v>21</v>
      </c>
      <c r="AN71" s="21">
        <f t="shared" si="21"/>
        <v>0.1076923076923077</v>
      </c>
      <c r="AO71" s="88">
        <f t="shared" si="22"/>
        <v>4135</v>
      </c>
      <c r="AP71" s="52">
        <f>SUM(AO$5:AO71)</f>
        <v>175360</v>
      </c>
    </row>
    <row r="72" spans="1:42" ht="16.5" x14ac:dyDescent="0.2">
      <c r="A72" s="60">
        <v>1102019</v>
      </c>
      <c r="B72" s="60" t="s">
        <v>232</v>
      </c>
      <c r="C72" s="60">
        <v>2</v>
      </c>
      <c r="I72" s="32">
        <v>35</v>
      </c>
      <c r="J72" s="14">
        <f t="shared" si="11"/>
        <v>1102002</v>
      </c>
      <c r="K72" s="14">
        <f t="shared" si="12"/>
        <v>3</v>
      </c>
      <c r="L72" s="14">
        <f t="shared" si="13"/>
        <v>14</v>
      </c>
      <c r="M72" s="14" t="str">
        <f t="shared" si="14"/>
        <v>红</v>
      </c>
      <c r="N72" s="14" t="str">
        <f t="shared" si="20"/>
        <v>金币</v>
      </c>
      <c r="O72" s="14">
        <f>IF(L72&gt;1,INDEX(挂机升级突破!$BG$49:$BG$69,卡牌消耗!L72),"")</f>
        <v>0</v>
      </c>
      <c r="P72" s="14" t="s">
        <v>248</v>
      </c>
      <c r="Q72" s="14">
        <f>ROUND(INDEX(挂机升级突破!$AT$65:$BA$85,卡牌消耗!$L72,MATCH(卡牌消耗!P72,挂机升级突破!$AT$63:$BC$63,0))*INDEX($B$5:$F$5,K72)/5,0)*5</f>
        <v>0</v>
      </c>
      <c r="R72" s="14" t="s">
        <v>603</v>
      </c>
      <c r="S72" s="14">
        <f>ROUND(INDEX(挂机升级突破!$AT$65:$BC$85,L72,MATCH(R72,挂机升级突破!$AT$63:$BC$63,0))*INDEX($B$5:$F$5,K72)/5,0)*5</f>
        <v>0</v>
      </c>
      <c r="T72" s="60" t="e">
        <f>INDEX($B$38:$B$75,#REF!)&amp;"碎片"</f>
        <v>#REF!</v>
      </c>
      <c r="U72" s="14" t="e">
        <f>INDEX($N$5:$Q$9,#REF!,INDEX($C$38:$C$75,#REF!)-1)</f>
        <v>#REF!</v>
      </c>
      <c r="AL72" s="52">
        <v>68</v>
      </c>
      <c r="AM72" s="52">
        <v>22</v>
      </c>
      <c r="AN72" s="21">
        <f t="shared" si="21"/>
        <v>0.11282051282051282</v>
      </c>
      <c r="AO72" s="88">
        <f t="shared" si="22"/>
        <v>4332</v>
      </c>
      <c r="AP72" s="52">
        <f>SUM(AO$5:AO72)</f>
        <v>179692</v>
      </c>
    </row>
    <row r="73" spans="1:42" ht="16.5" x14ac:dyDescent="0.2">
      <c r="A73" s="60">
        <v>1102020</v>
      </c>
      <c r="B73" s="60" t="s">
        <v>233</v>
      </c>
      <c r="C73" s="60">
        <v>3</v>
      </c>
      <c r="I73" s="32">
        <v>36</v>
      </c>
      <c r="J73" s="14">
        <f t="shared" si="11"/>
        <v>1102002</v>
      </c>
      <c r="K73" s="14">
        <f t="shared" si="12"/>
        <v>3</v>
      </c>
      <c r="L73" s="14">
        <f t="shared" si="13"/>
        <v>15</v>
      </c>
      <c r="M73" s="14" t="str">
        <f t="shared" si="14"/>
        <v>红</v>
      </c>
      <c r="N73" s="14" t="str">
        <f t="shared" si="20"/>
        <v>金币</v>
      </c>
      <c r="O73" s="14">
        <f>IF(L73&gt;1,INDEX(挂机升级突破!$BG$49:$BG$69,卡牌消耗!L73),"")</f>
        <v>0</v>
      </c>
      <c r="P73" s="14" t="s">
        <v>248</v>
      </c>
      <c r="Q73" s="14">
        <f>ROUND(INDEX(挂机升级突破!$AT$65:$BA$85,卡牌消耗!$L73,MATCH(卡牌消耗!P73,挂机升级突破!$AT$63:$BC$63,0))*INDEX($B$5:$F$5,K73)/5,0)*5</f>
        <v>0</v>
      </c>
      <c r="R73" s="14" t="s">
        <v>603</v>
      </c>
      <c r="S73" s="14">
        <f>ROUND(INDEX(挂机升级突破!$AT$65:$BC$85,L73,MATCH(R73,挂机升级突破!$AT$63:$BC$63,0))*INDEX($B$5:$F$5,K73)/5,0)*5</f>
        <v>0</v>
      </c>
      <c r="T73" s="60" t="e">
        <f>INDEX($B$38:$B$75,#REF!)&amp;"碎片"</f>
        <v>#REF!</v>
      </c>
      <c r="U73" s="14" t="e">
        <f>INDEX($N$5:$Q$9,#REF!,INDEX($C$38:$C$75,#REF!)-1)</f>
        <v>#REF!</v>
      </c>
      <c r="AL73" s="52">
        <v>69</v>
      </c>
      <c r="AM73" s="52">
        <v>23</v>
      </c>
      <c r="AN73" s="21">
        <f t="shared" si="21"/>
        <v>0.11794871794871795</v>
      </c>
      <c r="AO73" s="88">
        <f t="shared" si="22"/>
        <v>4529</v>
      </c>
      <c r="AP73" s="52">
        <f>SUM(AO$5:AO73)</f>
        <v>184221</v>
      </c>
    </row>
    <row r="74" spans="1:42" ht="16.5" x14ac:dyDescent="0.2">
      <c r="A74" s="60">
        <v>1102021</v>
      </c>
      <c r="B74" s="60" t="s">
        <v>234</v>
      </c>
      <c r="C74" s="60">
        <v>2</v>
      </c>
      <c r="I74" s="32">
        <v>37</v>
      </c>
      <c r="J74" s="14">
        <f t="shared" si="11"/>
        <v>1102002</v>
      </c>
      <c r="K74" s="14">
        <f t="shared" si="12"/>
        <v>3</v>
      </c>
      <c r="L74" s="14">
        <f t="shared" si="13"/>
        <v>16</v>
      </c>
      <c r="M74" s="14" t="str">
        <f t="shared" si="14"/>
        <v>红</v>
      </c>
      <c r="N74" s="14" t="str">
        <f t="shared" si="20"/>
        <v>金币</v>
      </c>
      <c r="O74" s="14">
        <f>IF(L74&gt;1,INDEX(挂机升级突破!$BG$49:$BG$69,卡牌消耗!L74),"")</f>
        <v>0</v>
      </c>
      <c r="P74" s="14" t="str">
        <f>IF(L74&gt;1,INDEX(价值概述!$A$4:$A$8,INDEX(挂机升级突破!$AQ$65:$AQ$85,卡牌消耗!L74)),"")</f>
        <v>紫色基础材料</v>
      </c>
      <c r="Q74" s="14">
        <f>ROUND(INDEX(挂机升级突破!$AT$65:$BA$85,卡牌消耗!$L74,MATCH(卡牌消耗!P74,挂机升级突破!$AT$63:$BC$63,0))*INDEX($B$5:$F$5,K74)/5,0)*5</f>
        <v>15</v>
      </c>
      <c r="R74" s="14" t="s">
        <v>603</v>
      </c>
      <c r="S74" s="14">
        <f>ROUND(INDEX(挂机升级突破!$AT$65:$BC$85,L74,MATCH(R74,挂机升级突破!$AT$63:$BC$63,0))*INDEX($B$5:$F$5,K74)/5,0)*5</f>
        <v>0</v>
      </c>
      <c r="T74" s="60" t="e">
        <f>INDEX($B$38:$B$75,#REF!)&amp;"碎片"</f>
        <v>#REF!</v>
      </c>
      <c r="U74" s="14" t="e">
        <f>INDEX($N$5:$Q$9,#REF!,INDEX($C$38:$C$75,#REF!)-1)</f>
        <v>#REF!</v>
      </c>
      <c r="AL74" s="52">
        <v>70</v>
      </c>
      <c r="AM74" s="52">
        <v>24</v>
      </c>
      <c r="AN74" s="21">
        <f t="shared" si="21"/>
        <v>0.12307692307692308</v>
      </c>
      <c r="AO74" s="52">
        <f>INT(AK$66*AN74)</f>
        <v>4726</v>
      </c>
      <c r="AP74" s="52">
        <f>SUM(AO$5:AO74)</f>
        <v>188947</v>
      </c>
    </row>
    <row r="75" spans="1:42" ht="16.5" x14ac:dyDescent="0.2">
      <c r="A75" s="60">
        <v>1102050</v>
      </c>
      <c r="B75" s="60" t="s">
        <v>479</v>
      </c>
      <c r="C75" s="60">
        <v>2</v>
      </c>
      <c r="I75" s="32">
        <v>38</v>
      </c>
      <c r="J75" s="14">
        <f t="shared" si="11"/>
        <v>1102002</v>
      </c>
      <c r="K75" s="14">
        <f t="shared" si="12"/>
        <v>3</v>
      </c>
      <c r="L75" s="14">
        <f t="shared" si="13"/>
        <v>17</v>
      </c>
      <c r="M75" s="14" t="str">
        <f t="shared" si="14"/>
        <v>红</v>
      </c>
      <c r="N75" s="14" t="str">
        <f t="shared" si="20"/>
        <v>金币</v>
      </c>
      <c r="O75" s="14">
        <f>IF(L75&gt;1,INDEX(挂机升级突破!$BG$49:$BG$69,卡牌消耗!L75),"")</f>
        <v>15</v>
      </c>
      <c r="P75" s="14" t="str">
        <f>IF(L75&gt;1,INDEX(价值概述!$A$4:$A$8,INDEX(挂机升级突破!$AQ$65:$AQ$85,卡牌消耗!L75)),"")</f>
        <v>紫色基础材料</v>
      </c>
      <c r="Q75" s="14">
        <f>ROUND(INDEX(挂机升级突破!$AT$65:$BA$85,卡牌消耗!$L75,MATCH(卡牌消耗!P75,挂机升级突破!$AT$63:$BC$63,0))*INDEX($B$5:$F$5,K75)/5,0)*5</f>
        <v>30</v>
      </c>
      <c r="R75" s="14" t="s">
        <v>631</v>
      </c>
      <c r="S75" s="14">
        <f>ROUND(INDEX(挂机升级突破!$AT$65:$BC$85,L75,MATCH(R75,挂机升级突破!$AT$63:$BC$63,0))*INDEX($B$5:$F$5,K75)/5,0)*5</f>
        <v>0</v>
      </c>
      <c r="T75" s="60" t="e">
        <f>INDEX($B$38:$B$75,#REF!)&amp;"碎片"</f>
        <v>#REF!</v>
      </c>
      <c r="U75" s="14" t="e">
        <f>INDEX($N$5:$Q$9,#REF!,INDEX($C$38:$C$75,#REF!)-1)</f>
        <v>#REF!</v>
      </c>
      <c r="AJ75" s="52" t="s">
        <v>384</v>
      </c>
      <c r="AK75" s="52">
        <v>8</v>
      </c>
      <c r="AL75" s="52">
        <v>71</v>
      </c>
      <c r="AM75" s="52">
        <v>20</v>
      </c>
      <c r="AN75" s="21">
        <f t="shared" ref="AN75:AN84" si="23">AM75/AK$78</f>
        <v>8.1632653061224483E-2</v>
      </c>
      <c r="AO75" s="88">
        <f t="shared" ref="AO75:AO83" si="24">INT(AK$66*AN75)</f>
        <v>3134</v>
      </c>
      <c r="AP75" s="52">
        <f>SUM(AO$5:AO75)</f>
        <v>192081</v>
      </c>
    </row>
    <row r="76" spans="1:42" ht="16.5" x14ac:dyDescent="0.2">
      <c r="I76" s="32">
        <v>39</v>
      </c>
      <c r="J76" s="14">
        <f t="shared" si="11"/>
        <v>1102002</v>
      </c>
      <c r="K76" s="14">
        <f t="shared" si="12"/>
        <v>3</v>
      </c>
      <c r="L76" s="14">
        <f t="shared" si="13"/>
        <v>18</v>
      </c>
      <c r="M76" s="14" t="str">
        <f t="shared" si="14"/>
        <v>红</v>
      </c>
      <c r="N76" s="14" t="str">
        <f t="shared" si="20"/>
        <v>金币</v>
      </c>
      <c r="O76" s="14">
        <f>IF(L76&gt;1,INDEX(挂机升级突破!$BG$49:$BG$69,卡牌消耗!L76),"")</f>
        <v>40</v>
      </c>
      <c r="P76" s="14" t="str">
        <f>IF(L76&gt;1,INDEX(价值概述!$A$4:$A$8,INDEX(挂机升级突破!$AQ$65:$AQ$85,卡牌消耗!L76)),"")</f>
        <v>紫色基础材料</v>
      </c>
      <c r="Q76" s="14">
        <f>ROUND(INDEX(挂机升级突破!$AT$65:$BA$85,卡牌消耗!$L76,MATCH(卡牌消耗!P76,挂机升级突破!$AT$63:$BC$63,0))*INDEX($B$5:$F$5,K76)/5,0)*5</f>
        <v>30</v>
      </c>
      <c r="R76" s="14" t="s">
        <v>631</v>
      </c>
      <c r="S76" s="14">
        <f>ROUND(INDEX(挂机升级突破!$AT$65:$BC$85,L76,MATCH(R76,挂机升级突破!$AT$63:$BC$63,0))*INDEX($B$5:$F$5,K76)/5,0)*5</f>
        <v>0</v>
      </c>
      <c r="T76" s="60" t="e">
        <f>INDEX($B$38:$B$75,#REF!)&amp;"碎片"</f>
        <v>#REF!</v>
      </c>
      <c r="U76" s="14" t="e">
        <f>INDEX($N$5:$Q$9,#REF!,INDEX($C$38:$C$75,#REF!)-1)</f>
        <v>#REF!</v>
      </c>
      <c r="AJ76" s="14" t="str">
        <f>INDEX($W$5:$W$19,AK75)</f>
        <v>70~80</v>
      </c>
      <c r="AK76" s="14">
        <f>INDEX($AF$5:$AF$19,AK75)</f>
        <v>44190</v>
      </c>
      <c r="AL76" s="52">
        <v>72</v>
      </c>
      <c r="AM76" s="52">
        <v>21</v>
      </c>
      <c r="AN76" s="21">
        <f t="shared" si="23"/>
        <v>8.5714285714285715E-2</v>
      </c>
      <c r="AO76" s="88">
        <f t="shared" si="24"/>
        <v>3291</v>
      </c>
      <c r="AP76" s="52">
        <f>SUM(AO$5:AO76)</f>
        <v>195372</v>
      </c>
    </row>
    <row r="77" spans="1:42" ht="16.5" x14ac:dyDescent="0.2">
      <c r="I77" s="32">
        <v>40</v>
      </c>
      <c r="J77" s="14">
        <f t="shared" si="11"/>
        <v>1102002</v>
      </c>
      <c r="K77" s="14">
        <f t="shared" si="12"/>
        <v>3</v>
      </c>
      <c r="L77" s="14">
        <f t="shared" si="13"/>
        <v>19</v>
      </c>
      <c r="M77" s="14" t="str">
        <f t="shared" si="14"/>
        <v>红</v>
      </c>
      <c r="N77" s="14" t="str">
        <f t="shared" si="20"/>
        <v>金币</v>
      </c>
      <c r="O77" s="14">
        <f>IF(L77&gt;1,INDEX(挂机升级突破!$BG$49:$BG$69,卡牌消耗!L77),"")</f>
        <v>50</v>
      </c>
      <c r="P77" s="14" t="str">
        <f>IF(L77&gt;1,INDEX(价值概述!$A$4:$A$8,INDEX(挂机升级突破!$AQ$65:$AQ$85,卡牌消耗!L77)),"")</f>
        <v>紫色基础材料</v>
      </c>
      <c r="Q77" s="14">
        <f>ROUND(INDEX(挂机升级突破!$AT$65:$BA$85,卡牌消耗!$L77,MATCH(卡牌消耗!P77,挂机升级突破!$AT$63:$BC$63,0))*INDEX($B$5:$F$5,K77)/5,0)*5</f>
        <v>30</v>
      </c>
      <c r="R77" s="14" t="s">
        <v>631</v>
      </c>
      <c r="S77" s="14">
        <f>ROUND(INDEX(挂机升级突破!$AT$65:$BC$85,L77,MATCH(R77,挂机升级突破!$AT$63:$BC$63,0))*INDEX($B$5:$F$5,K77)/5,0)*5</f>
        <v>0</v>
      </c>
      <c r="T77" s="60" t="e">
        <f>INDEX($B$38:$B$75,#REF!)&amp;"碎片"</f>
        <v>#REF!</v>
      </c>
      <c r="U77" s="14" t="e">
        <f>INDEX($N$5:$Q$9,#REF!,INDEX($C$38:$C$75,#REF!)-1)</f>
        <v>#REF!</v>
      </c>
      <c r="AJ77" s="52" t="s">
        <v>382</v>
      </c>
      <c r="AK77" s="14">
        <f>INDEX($AG$5:$AG$19,AK75)</f>
        <v>5</v>
      </c>
      <c r="AL77" s="52">
        <v>73</v>
      </c>
      <c r="AM77" s="52">
        <v>22</v>
      </c>
      <c r="AN77" s="21">
        <f t="shared" si="23"/>
        <v>8.9795918367346933E-2</v>
      </c>
      <c r="AO77" s="88">
        <f t="shared" si="24"/>
        <v>3448</v>
      </c>
      <c r="AP77" s="52">
        <f>SUM(AO$5:AO77)</f>
        <v>198820</v>
      </c>
    </row>
    <row r="78" spans="1:42" ht="16.5" x14ac:dyDescent="0.2">
      <c r="I78" s="32">
        <v>41</v>
      </c>
      <c r="J78" s="14">
        <f t="shared" si="11"/>
        <v>1102002</v>
      </c>
      <c r="K78" s="14">
        <f t="shared" si="12"/>
        <v>3</v>
      </c>
      <c r="L78" s="14">
        <f t="shared" si="13"/>
        <v>20</v>
      </c>
      <c r="M78" s="14" t="str">
        <f t="shared" si="14"/>
        <v>红</v>
      </c>
      <c r="N78" s="14" t="str">
        <f t="shared" si="20"/>
        <v>金币</v>
      </c>
      <c r="O78" s="14">
        <f>IF(L78&gt;1,INDEX(挂机升级突破!$BG$49:$BG$69,卡牌消耗!L78),"")</f>
        <v>80</v>
      </c>
      <c r="P78" s="14" t="str">
        <f>IF(L78&gt;1,INDEX(价值概述!$A$4:$A$8,INDEX(挂机升级突破!$AQ$65:$AQ$85,卡牌消耗!L78)),"")</f>
        <v>紫色基础材料</v>
      </c>
      <c r="Q78" s="14">
        <f>ROUND(INDEX(挂机升级突破!$AT$65:$BA$85,卡牌消耗!$L78,MATCH(卡牌消耗!P78,挂机升级突破!$AT$63:$BC$63,0))*INDEX($B$5:$F$5,K78)/5,0)*5</f>
        <v>50</v>
      </c>
      <c r="R78" s="14" t="s">
        <v>631</v>
      </c>
      <c r="S78" s="14">
        <f>ROUND(INDEX(挂机升级突破!$AT$65:$BC$85,L78,MATCH(R78,挂机升级突破!$AT$63:$BC$63,0))*INDEX($B$5:$F$5,K78)/5,0)*5</f>
        <v>0</v>
      </c>
      <c r="T78" s="60" t="e">
        <f>INDEX($B$38:$B$75,#REF!)&amp;"碎片"</f>
        <v>#REF!</v>
      </c>
      <c r="U78" s="14" t="e">
        <f>INDEX($N$5:$Q$9,#REF!,INDEX($C$38:$C$75,#REF!)-1)</f>
        <v>#REF!</v>
      </c>
      <c r="AJ78" s="15"/>
      <c r="AK78" s="14">
        <f>SUM(AM75:AM84)</f>
        <v>245</v>
      </c>
      <c r="AL78" s="52">
        <v>74</v>
      </c>
      <c r="AM78" s="52">
        <v>23</v>
      </c>
      <c r="AN78" s="21">
        <f t="shared" si="23"/>
        <v>9.3877551020408165E-2</v>
      </c>
      <c r="AO78" s="88">
        <f t="shared" si="24"/>
        <v>3604</v>
      </c>
      <c r="AP78" s="52">
        <f>SUM(AO$5:AO78)</f>
        <v>202424</v>
      </c>
    </row>
    <row r="79" spans="1:42" ht="16.5" x14ac:dyDescent="0.2">
      <c r="I79" s="32">
        <v>42</v>
      </c>
      <c r="J79" s="14">
        <f t="shared" si="11"/>
        <v>1102002</v>
      </c>
      <c r="K79" s="14">
        <f t="shared" si="12"/>
        <v>3</v>
      </c>
      <c r="L79" s="14">
        <f t="shared" si="13"/>
        <v>21</v>
      </c>
      <c r="M79" s="14" t="str">
        <f t="shared" si="14"/>
        <v>红</v>
      </c>
      <c r="N79" s="14" t="str">
        <f t="shared" si="20"/>
        <v>金币</v>
      </c>
      <c r="O79" s="14">
        <f>IF(L79&gt;1,INDEX(挂机升级突破!$BG$49:$BG$69,卡牌消耗!L79),"")</f>
        <v>80</v>
      </c>
      <c r="P79" s="14" t="str">
        <f>IF(L79&gt;1,INDEX(价值概述!$A$4:$A$8,INDEX(挂机升级突破!$AQ$65:$AQ$85,卡牌消耗!L79)),"")</f>
        <v>紫色基础材料</v>
      </c>
      <c r="Q79" s="14">
        <f>ROUND(INDEX(挂机升级突破!$AT$65:$BA$85,卡牌消耗!$L79,MATCH(卡牌消耗!P79,挂机升级突破!$AT$63:$BC$63,0))*INDEX($B$5:$F$5,K79)/5,0)*5</f>
        <v>50</v>
      </c>
      <c r="R79" s="14" t="s">
        <v>631</v>
      </c>
      <c r="S79" s="14">
        <f>ROUND(INDEX(挂机升级突破!$AT$65:$BC$85,L79,MATCH(R79,挂机升级突破!$AT$63:$BC$63,0))*INDEX($B$5:$F$5,K79)/5,0)*5</f>
        <v>0</v>
      </c>
      <c r="T79" s="60" t="e">
        <f>INDEX($B$38:$B$75,#REF!)&amp;"碎片"</f>
        <v>#REF!</v>
      </c>
      <c r="U79" s="14" t="e">
        <f>INDEX($N$5:$Q$9,#REF!,INDEX($C$38:$C$75,#REF!)-1)</f>
        <v>#REF!</v>
      </c>
      <c r="AL79" s="52">
        <v>75</v>
      </c>
      <c r="AM79" s="52">
        <v>24</v>
      </c>
      <c r="AN79" s="21">
        <f t="shared" si="23"/>
        <v>9.7959183673469383E-2</v>
      </c>
      <c r="AO79" s="88">
        <f t="shared" si="24"/>
        <v>3761</v>
      </c>
      <c r="AP79" s="52">
        <f>SUM(AO$5:AO79)</f>
        <v>206185</v>
      </c>
    </row>
    <row r="80" spans="1:42" ht="16.5" x14ac:dyDescent="0.2">
      <c r="I80" s="32">
        <v>43</v>
      </c>
      <c r="J80" s="14">
        <f t="shared" si="11"/>
        <v>1102003</v>
      </c>
      <c r="K80" s="14">
        <f t="shared" si="12"/>
        <v>4</v>
      </c>
      <c r="L80" s="14">
        <f t="shared" si="13"/>
        <v>1</v>
      </c>
      <c r="M80" s="14" t="str">
        <f t="shared" si="14"/>
        <v>红</v>
      </c>
      <c r="N80" s="14" t="str">
        <f t="shared" si="20"/>
        <v/>
      </c>
      <c r="O80" s="14" t="str">
        <f>IF(L80&gt;1,INDEX(挂机升级突破!$BG$49:$BG$69,卡牌消耗!L80),"")</f>
        <v/>
      </c>
      <c r="P80" s="14" t="str">
        <f>IF(L80&gt;1,INDEX(价值概述!$A$4:$A$8,INDEX(挂机升级突破!$AQ$65:$AQ$85,卡牌消耗!L80)),"")</f>
        <v/>
      </c>
      <c r="Q80" s="14" t="str">
        <f>IF(L80&gt;1,INDEX(挂机升级突破!$AT$65:$AX$85,卡牌消耗!L80,INDEX(挂机升级突破!$AQ$65:$AQ$85,卡牌消耗!L80)),"")</f>
        <v/>
      </c>
      <c r="R80" s="14" t="str">
        <f>IF(INDEX(挂机升级突破!$AR$65:$AR$85,卡牌消耗!L80)&gt;0,INDEX($G$2:$I$2,INDEX(挂机升级突破!$AR$65:$AR$85,卡牌消耗!L80))&amp;M80,"")</f>
        <v/>
      </c>
      <c r="S80" s="14" t="str">
        <f>IF(R80="","",INDEX(挂机升级突破!$AY$65:$BA$85,卡牌消耗!L80,INDEX(挂机升级突破!$AR$65:$AR$85,卡牌消耗!L80)))</f>
        <v/>
      </c>
      <c r="T80" s="60" t="e">
        <f>INDEX($B$38:$B$75,#REF!)&amp;"碎片"</f>
        <v>#REF!</v>
      </c>
      <c r="U80" s="14" t="e">
        <f>INDEX($N$5:$Q$9,#REF!,INDEX($C$38:$C$75,#REF!)-1)</f>
        <v>#REF!</v>
      </c>
      <c r="AL80" s="52">
        <v>76</v>
      </c>
      <c r="AM80" s="52">
        <v>25</v>
      </c>
      <c r="AN80" s="21">
        <f t="shared" si="23"/>
        <v>0.10204081632653061</v>
      </c>
      <c r="AO80" s="88">
        <f t="shared" si="24"/>
        <v>3918</v>
      </c>
      <c r="AP80" s="52">
        <f>SUM(AO$5:AO80)</f>
        <v>210103</v>
      </c>
    </row>
    <row r="81" spans="9:42" ht="16.5" x14ac:dyDescent="0.2">
      <c r="I81" s="32">
        <v>44</v>
      </c>
      <c r="J81" s="14">
        <f t="shared" si="11"/>
        <v>1102003</v>
      </c>
      <c r="K81" s="14">
        <f t="shared" si="12"/>
        <v>4</v>
      </c>
      <c r="L81" s="14">
        <f t="shared" si="13"/>
        <v>2</v>
      </c>
      <c r="M81" s="14" t="str">
        <f t="shared" si="14"/>
        <v>红</v>
      </c>
      <c r="N81" s="14" t="str">
        <f t="shared" si="20"/>
        <v>金币</v>
      </c>
      <c r="O81" s="14">
        <f>IF(L81&gt;1,INDEX(挂机升级突破!$BG$49:$BG$69,卡牌消耗!L81),"")</f>
        <v>0</v>
      </c>
      <c r="P81" s="14" t="s">
        <v>245</v>
      </c>
      <c r="Q81" s="14">
        <f>ROUND(INDEX(挂机升级突破!$AT$65:$BA$85,卡牌消耗!$L81,MATCH(卡牌消耗!P81,挂机升级突破!$AT$63:$BC$63,0))*INDEX($B$5:$F$5,K81)/5,0)*5</f>
        <v>50</v>
      </c>
      <c r="R81" s="14"/>
      <c r="S81" s="14"/>
      <c r="T81" s="60" t="e">
        <f>INDEX($B$38:$B$75,#REF!)&amp;"碎片"</f>
        <v>#REF!</v>
      </c>
      <c r="U81" s="14" t="e">
        <f>INDEX($N$5:$Q$9,#REF!,INDEX($C$38:$C$75,#REF!)-1)</f>
        <v>#REF!</v>
      </c>
      <c r="AL81" s="52">
        <v>77</v>
      </c>
      <c r="AM81" s="52">
        <v>26</v>
      </c>
      <c r="AN81" s="21">
        <f t="shared" si="23"/>
        <v>0.10612244897959183</v>
      </c>
      <c r="AO81" s="88">
        <f t="shared" si="24"/>
        <v>4075</v>
      </c>
      <c r="AP81" s="52">
        <f>SUM(AO$5:AO81)</f>
        <v>214178</v>
      </c>
    </row>
    <row r="82" spans="9:42" ht="16.5" x14ac:dyDescent="0.2">
      <c r="I82" s="32">
        <v>45</v>
      </c>
      <c r="J82" s="14">
        <f t="shared" si="11"/>
        <v>1102003</v>
      </c>
      <c r="K82" s="14">
        <f t="shared" si="12"/>
        <v>4</v>
      </c>
      <c r="L82" s="14">
        <f t="shared" si="13"/>
        <v>3</v>
      </c>
      <c r="M82" s="14" t="str">
        <f t="shared" si="14"/>
        <v>红</v>
      </c>
      <c r="N82" s="14" t="str">
        <f t="shared" si="20"/>
        <v>金币</v>
      </c>
      <c r="O82" s="14">
        <f>IF(L82&gt;1,INDEX(挂机升级突破!$BG$49:$BG$69,卡牌消耗!L82),"")</f>
        <v>0</v>
      </c>
      <c r="P82" s="14" t="s">
        <v>245</v>
      </c>
      <c r="Q82" s="14">
        <f>ROUND(INDEX(挂机升级突破!$AT$65:$BA$85,卡牌消耗!$L82,MATCH(卡牌消耗!P82,挂机升级突破!$AT$63:$BC$63,0))*INDEX($B$5:$F$5,K82)/5,0)*5</f>
        <v>60</v>
      </c>
      <c r="R82" s="14"/>
      <c r="S82" s="14"/>
      <c r="T82" s="60" t="e">
        <f>INDEX($B$38:$B$75,#REF!)&amp;"碎片"</f>
        <v>#REF!</v>
      </c>
      <c r="U82" s="14" t="e">
        <f>INDEX($N$5:$Q$9,#REF!,INDEX($C$38:$C$75,#REF!)-1)</f>
        <v>#REF!</v>
      </c>
      <c r="AL82" s="52">
        <v>78</v>
      </c>
      <c r="AM82" s="52">
        <v>27</v>
      </c>
      <c r="AN82" s="21">
        <f t="shared" si="23"/>
        <v>0.11020408163265306</v>
      </c>
      <c r="AO82" s="88">
        <f t="shared" si="24"/>
        <v>4231</v>
      </c>
      <c r="AP82" s="52">
        <f>SUM(AO$5:AO82)</f>
        <v>218409</v>
      </c>
    </row>
    <row r="83" spans="9:42" ht="16.5" x14ac:dyDescent="0.2">
      <c r="I83" s="32">
        <v>46</v>
      </c>
      <c r="J83" s="14">
        <f t="shared" si="11"/>
        <v>1102003</v>
      </c>
      <c r="K83" s="14">
        <f t="shared" si="12"/>
        <v>4</v>
      </c>
      <c r="L83" s="14">
        <f t="shared" si="13"/>
        <v>4</v>
      </c>
      <c r="M83" s="14" t="str">
        <f t="shared" si="14"/>
        <v>红</v>
      </c>
      <c r="N83" s="14" t="str">
        <f t="shared" si="20"/>
        <v>金币</v>
      </c>
      <c r="O83" s="14">
        <f>IF(L83&gt;1,INDEX(挂机升级突破!$BG$49:$BG$69,卡牌消耗!L83),"")</f>
        <v>0</v>
      </c>
      <c r="P83" s="14" t="s">
        <v>246</v>
      </c>
      <c r="Q83" s="14">
        <f>ROUND(INDEX(挂机升级突破!$AT$65:$BA$85,卡牌消耗!$L83,MATCH(卡牌消耗!P83,挂机升级突破!$AT$63:$BC$63,0))*INDEX($B$5:$F$5,K83)/5,0)*5</f>
        <v>0</v>
      </c>
      <c r="R83" s="14"/>
      <c r="S83" s="14"/>
      <c r="T83" s="60" t="e">
        <f>INDEX($B$38:$B$75,#REF!)&amp;"碎片"</f>
        <v>#REF!</v>
      </c>
      <c r="U83" s="14" t="e">
        <f>INDEX($N$5:$Q$9,#REF!,INDEX($C$38:$C$75,#REF!)-1)</f>
        <v>#REF!</v>
      </c>
      <c r="AL83" s="52">
        <v>79</v>
      </c>
      <c r="AM83" s="52">
        <v>28</v>
      </c>
      <c r="AN83" s="21">
        <f t="shared" si="23"/>
        <v>0.11428571428571428</v>
      </c>
      <c r="AO83" s="88">
        <f t="shared" si="24"/>
        <v>4388</v>
      </c>
      <c r="AP83" s="52">
        <f>SUM(AO$5:AO83)</f>
        <v>222797</v>
      </c>
    </row>
    <row r="84" spans="9:42" ht="16.5" x14ac:dyDescent="0.2">
      <c r="I84" s="32">
        <v>47</v>
      </c>
      <c r="J84" s="14">
        <f t="shared" si="11"/>
        <v>1102003</v>
      </c>
      <c r="K84" s="14">
        <f t="shared" si="12"/>
        <v>4</v>
      </c>
      <c r="L84" s="14">
        <f t="shared" si="13"/>
        <v>5</v>
      </c>
      <c r="M84" s="14" t="str">
        <f t="shared" si="14"/>
        <v>红</v>
      </c>
      <c r="N84" s="14" t="str">
        <f t="shared" si="20"/>
        <v>金币</v>
      </c>
      <c r="O84" s="14">
        <f>IF(L84&gt;1,INDEX(挂机升级突破!$BG$49:$BG$69,卡牌消耗!L84),"")</f>
        <v>0</v>
      </c>
      <c r="P84" s="14" t="s">
        <v>246</v>
      </c>
      <c r="Q84" s="14">
        <f>ROUND(INDEX(挂机升级突破!$AT$65:$BA$85,卡牌消耗!$L84,MATCH(卡牌消耗!P84,挂机升级突破!$AT$63:$BC$63,0))*INDEX($B$5:$F$5,K84)/5,0)*5</f>
        <v>0</v>
      </c>
      <c r="R84" s="14" t="s">
        <v>601</v>
      </c>
      <c r="S84" s="14">
        <f>ROUND(INDEX(挂机升级突破!$AT$65:$BC$85,L84,MATCH(R84,挂机升级突破!$AT$63:$BC$63,0))*INDEX($B$5:$F$5,K84)/5,0)*5</f>
        <v>0</v>
      </c>
      <c r="T84" s="60" t="e">
        <f>INDEX($B$38:$B$75,#REF!)&amp;"碎片"</f>
        <v>#REF!</v>
      </c>
      <c r="U84" s="14" t="e">
        <f>INDEX($N$5:$Q$9,#REF!,INDEX($C$38:$C$75,#REF!)-1)</f>
        <v>#REF!</v>
      </c>
      <c r="AL84" s="52">
        <v>80</v>
      </c>
      <c r="AM84" s="52">
        <v>29</v>
      </c>
      <c r="AN84" s="21">
        <f t="shared" si="23"/>
        <v>0.11836734693877551</v>
      </c>
      <c r="AO84" s="52">
        <f>INT(AK$76*AN84)</f>
        <v>5230</v>
      </c>
      <c r="AP84" s="52">
        <f>SUM(AO$5:AO84)</f>
        <v>228027</v>
      </c>
    </row>
    <row r="85" spans="9:42" ht="16.5" x14ac:dyDescent="0.2">
      <c r="I85" s="32">
        <v>48</v>
      </c>
      <c r="J85" s="14">
        <f t="shared" si="11"/>
        <v>1102003</v>
      </c>
      <c r="K85" s="14">
        <f t="shared" si="12"/>
        <v>4</v>
      </c>
      <c r="L85" s="14">
        <f t="shared" si="13"/>
        <v>6</v>
      </c>
      <c r="M85" s="14" t="str">
        <f t="shared" si="14"/>
        <v>红</v>
      </c>
      <c r="N85" s="14" t="str">
        <f t="shared" si="20"/>
        <v>金币</v>
      </c>
      <c r="O85" s="14">
        <f>IF(L85&gt;1,INDEX(挂机升级突破!$BG$49:$BG$69,卡牌消耗!L85),"")</f>
        <v>0</v>
      </c>
      <c r="P85" s="14" t="s">
        <v>246</v>
      </c>
      <c r="Q85" s="14">
        <f>ROUND(INDEX(挂机升级突破!$AT$65:$BA$85,卡牌消耗!$L85,MATCH(卡牌消耗!P85,挂机升级突破!$AT$63:$BC$63,0))*INDEX($B$5:$F$5,K85)/5,0)*5</f>
        <v>25</v>
      </c>
      <c r="R85" s="14" t="s">
        <v>601</v>
      </c>
      <c r="S85" s="14">
        <f>ROUND(INDEX(挂机升级突破!$AT$65:$BC$85,L85,MATCH(R85,挂机升级突破!$AT$63:$BC$63,0))*INDEX($B$5:$F$5,K85)/5,0)*5</f>
        <v>0</v>
      </c>
      <c r="T85" s="60" t="e">
        <f>INDEX($B$38:$B$75,#REF!)&amp;"碎片"</f>
        <v>#REF!</v>
      </c>
      <c r="U85" s="14" t="e">
        <f>INDEX($N$5:$Q$9,#REF!,INDEX($C$38:$C$75,#REF!)-1)</f>
        <v>#REF!</v>
      </c>
      <c r="AJ85" s="52" t="s">
        <v>384</v>
      </c>
      <c r="AK85" s="52">
        <v>9</v>
      </c>
      <c r="AL85" s="52">
        <v>81</v>
      </c>
      <c r="AM85" s="52">
        <v>20</v>
      </c>
      <c r="AN85" s="21">
        <f t="shared" ref="AN85:AN94" si="25">AM85/AK$88</f>
        <v>8.1632653061224483E-2</v>
      </c>
      <c r="AO85" s="88">
        <f t="shared" ref="AO85:AO93" si="26">INT(AK$76*AN85)</f>
        <v>3607</v>
      </c>
      <c r="AP85" s="52">
        <f>SUM(AO$5:AO85)</f>
        <v>231634</v>
      </c>
    </row>
    <row r="86" spans="9:42" ht="16.5" x14ac:dyDescent="0.2">
      <c r="I86" s="32">
        <v>49</v>
      </c>
      <c r="J86" s="14">
        <f t="shared" si="11"/>
        <v>1102003</v>
      </c>
      <c r="K86" s="14">
        <f t="shared" si="12"/>
        <v>4</v>
      </c>
      <c r="L86" s="14">
        <f t="shared" si="13"/>
        <v>7</v>
      </c>
      <c r="M86" s="14" t="str">
        <f t="shared" si="14"/>
        <v>红</v>
      </c>
      <c r="N86" s="14" t="str">
        <f t="shared" si="20"/>
        <v>金币</v>
      </c>
      <c r="O86" s="14">
        <f>IF(L86&gt;1,INDEX(挂机升级突破!$BG$49:$BG$69,卡牌消耗!L86),"")</f>
        <v>0</v>
      </c>
      <c r="P86" s="14" t="s">
        <v>247</v>
      </c>
      <c r="Q86" s="14">
        <f>ROUND(INDEX(挂机升级突破!$AT$65:$BA$85,卡牌消耗!$L86,MATCH(卡牌消耗!P86,挂机升级突破!$AT$63:$BC$63,0))*INDEX($B$5:$F$5,K86)/5,0)*5</f>
        <v>0</v>
      </c>
      <c r="R86" s="14" t="s">
        <v>601</v>
      </c>
      <c r="S86" s="14">
        <f>ROUND(INDEX(挂机升级突破!$AT$65:$BC$85,L86,MATCH(R86,挂机升级突破!$AT$63:$BC$63,0))*INDEX($B$5:$F$5,K86)/5,0)*5</f>
        <v>0</v>
      </c>
      <c r="T86" s="60" t="e">
        <f>INDEX($B$38:$B$75,#REF!)&amp;"碎片"</f>
        <v>#REF!</v>
      </c>
      <c r="U86" s="14" t="e">
        <f>INDEX($N$5:$Q$9,#REF!,INDEX($C$38:$C$75,#REF!)-1)</f>
        <v>#REF!</v>
      </c>
      <c r="AJ86" s="14" t="str">
        <f>INDEX($W$5:$W$19,AK85)</f>
        <v>80~90</v>
      </c>
      <c r="AK86" s="14">
        <f>INDEX($AF$5:$AF$19,AK85)</f>
        <v>48272</v>
      </c>
      <c r="AL86" s="52">
        <v>82</v>
      </c>
      <c r="AM86" s="52">
        <v>21</v>
      </c>
      <c r="AN86" s="21">
        <f t="shared" si="25"/>
        <v>8.5714285714285715E-2</v>
      </c>
      <c r="AO86" s="88">
        <f t="shared" si="26"/>
        <v>3787</v>
      </c>
      <c r="AP86" s="52">
        <f>SUM(AO$5:AO86)</f>
        <v>235421</v>
      </c>
    </row>
    <row r="87" spans="9:42" ht="16.5" x14ac:dyDescent="0.2">
      <c r="I87" s="32">
        <v>50</v>
      </c>
      <c r="J87" s="14">
        <f t="shared" si="11"/>
        <v>1102003</v>
      </c>
      <c r="K87" s="14">
        <f t="shared" si="12"/>
        <v>4</v>
      </c>
      <c r="L87" s="14">
        <f t="shared" si="13"/>
        <v>8</v>
      </c>
      <c r="M87" s="14" t="str">
        <f t="shared" si="14"/>
        <v>红</v>
      </c>
      <c r="N87" s="14" t="str">
        <f t="shared" si="20"/>
        <v>金币</v>
      </c>
      <c r="O87" s="14">
        <f>IF(L87&gt;1,INDEX(挂机升级突破!$BG$49:$BG$69,卡牌消耗!L87),"")</f>
        <v>0</v>
      </c>
      <c r="P87" s="14" t="s">
        <v>247</v>
      </c>
      <c r="Q87" s="14">
        <f>ROUND(INDEX(挂机升级突破!$AT$65:$BA$85,卡牌消耗!$L87,MATCH(卡牌消耗!P87,挂机升级突破!$AT$63:$BC$63,0))*INDEX($B$5:$F$5,K87)/5,0)*5</f>
        <v>0</v>
      </c>
      <c r="R87" s="14" t="s">
        <v>601</v>
      </c>
      <c r="S87" s="14">
        <f>ROUND(INDEX(挂机升级突破!$AT$65:$BC$85,L87,MATCH(R87,挂机升级突破!$AT$63:$BC$63,0))*INDEX($B$5:$F$5,K87)/5,0)*5</f>
        <v>10</v>
      </c>
      <c r="T87" s="60" t="e">
        <f>INDEX($B$38:$B$75,#REF!)&amp;"碎片"</f>
        <v>#REF!</v>
      </c>
      <c r="U87" s="14" t="e">
        <f>INDEX($N$5:$Q$9,#REF!,INDEX($C$38:$C$75,#REF!)-1)</f>
        <v>#REF!</v>
      </c>
      <c r="AJ87" s="52" t="s">
        <v>382</v>
      </c>
      <c r="AK87" s="14">
        <f>INDEX($AG$5:$AG$19,AK85)</f>
        <v>5.5</v>
      </c>
      <c r="AL87" s="52">
        <v>83</v>
      </c>
      <c r="AM87" s="52">
        <v>22</v>
      </c>
      <c r="AN87" s="21">
        <f t="shared" si="25"/>
        <v>8.9795918367346933E-2</v>
      </c>
      <c r="AO87" s="88">
        <f t="shared" si="26"/>
        <v>3968</v>
      </c>
      <c r="AP87" s="52">
        <f>SUM(AO$5:AO87)</f>
        <v>239389</v>
      </c>
    </row>
    <row r="88" spans="9:42" ht="16.5" x14ac:dyDescent="0.2">
      <c r="I88" s="32">
        <v>51</v>
      </c>
      <c r="J88" s="14">
        <f t="shared" si="11"/>
        <v>1102003</v>
      </c>
      <c r="K88" s="14">
        <f t="shared" si="12"/>
        <v>4</v>
      </c>
      <c r="L88" s="14">
        <f t="shared" si="13"/>
        <v>9</v>
      </c>
      <c r="M88" s="14" t="str">
        <f t="shared" si="14"/>
        <v>红</v>
      </c>
      <c r="N88" s="14" t="str">
        <f t="shared" si="20"/>
        <v>金币</v>
      </c>
      <c r="O88" s="14">
        <f>IF(L88&gt;1,INDEX(挂机升级突破!$BG$49:$BG$69,卡牌消耗!L88),"")</f>
        <v>0</v>
      </c>
      <c r="P88" s="14" t="s">
        <v>247</v>
      </c>
      <c r="Q88" s="14">
        <f>ROUND(INDEX(挂机升级突破!$AT$65:$BA$85,卡牌消耗!$L88,MATCH(卡牌消耗!P88,挂机升级突破!$AT$63:$BC$63,0))*INDEX($B$5:$F$5,K88)/5,0)*5</f>
        <v>0</v>
      </c>
      <c r="R88" s="14" t="s">
        <v>602</v>
      </c>
      <c r="S88" s="14">
        <f>ROUND(INDEX(挂机升级突破!$AT$65:$BC$85,L88,MATCH(R88,挂机升级突破!$AT$63:$BC$63,0))*INDEX($B$5:$F$5,K88)/5,0)*5</f>
        <v>0</v>
      </c>
      <c r="T88" s="60" t="e">
        <f>INDEX($B$38:$B$75,#REF!)&amp;"碎片"</f>
        <v>#REF!</v>
      </c>
      <c r="U88" s="14" t="e">
        <f>INDEX($N$5:$Q$9,#REF!,INDEX($C$38:$C$75,#REF!)-1)</f>
        <v>#REF!</v>
      </c>
      <c r="AJ88" s="15"/>
      <c r="AK88" s="14">
        <f>SUM(AM85:AM94)</f>
        <v>245</v>
      </c>
      <c r="AL88" s="52">
        <v>84</v>
      </c>
      <c r="AM88" s="52">
        <v>23</v>
      </c>
      <c r="AN88" s="21">
        <f t="shared" si="25"/>
        <v>9.3877551020408165E-2</v>
      </c>
      <c r="AO88" s="88">
        <f t="shared" si="26"/>
        <v>4148</v>
      </c>
      <c r="AP88" s="52">
        <f>SUM(AO$5:AO88)</f>
        <v>243537</v>
      </c>
    </row>
    <row r="89" spans="9:42" ht="16.5" x14ac:dyDescent="0.2">
      <c r="I89" s="32">
        <v>52</v>
      </c>
      <c r="J89" s="14">
        <f t="shared" si="11"/>
        <v>1102003</v>
      </c>
      <c r="K89" s="14">
        <f t="shared" si="12"/>
        <v>4</v>
      </c>
      <c r="L89" s="14">
        <f t="shared" si="13"/>
        <v>10</v>
      </c>
      <c r="M89" s="14" t="str">
        <f t="shared" si="14"/>
        <v>红</v>
      </c>
      <c r="N89" s="14" t="str">
        <f t="shared" si="20"/>
        <v>金币</v>
      </c>
      <c r="O89" s="14">
        <f>IF(L89&gt;1,INDEX(挂机升级突破!$BG$49:$BG$69,卡牌消耗!L89),"")</f>
        <v>0</v>
      </c>
      <c r="P89" s="14" t="s">
        <v>247</v>
      </c>
      <c r="Q89" s="14">
        <f>ROUND(INDEX(挂机升级突破!$AT$65:$BA$85,卡牌消耗!$L89,MATCH(卡牌消耗!P89,挂机升级突破!$AT$63:$BC$63,0))*INDEX($B$5:$F$5,K89)/5,0)*5</f>
        <v>0</v>
      </c>
      <c r="R89" s="14" t="s">
        <v>602</v>
      </c>
      <c r="S89" s="14">
        <f>ROUND(INDEX(挂机升级突破!$AT$65:$BC$85,L89,MATCH(R89,挂机升级突破!$AT$63:$BC$63,0))*INDEX($B$5:$F$5,K89)/5,0)*5</f>
        <v>0</v>
      </c>
      <c r="T89" s="60" t="e">
        <f>INDEX($B$38:$B$75,#REF!)&amp;"碎片"</f>
        <v>#REF!</v>
      </c>
      <c r="U89" s="14" t="e">
        <f>INDEX($N$5:$Q$9,#REF!,INDEX($C$38:$C$75,#REF!)-1)</f>
        <v>#REF!</v>
      </c>
      <c r="AL89" s="52">
        <v>85</v>
      </c>
      <c r="AM89" s="52">
        <v>24</v>
      </c>
      <c r="AN89" s="21">
        <f t="shared" si="25"/>
        <v>9.7959183673469383E-2</v>
      </c>
      <c r="AO89" s="88">
        <f t="shared" si="26"/>
        <v>4328</v>
      </c>
      <c r="AP89" s="52">
        <f>SUM(AO$5:AO89)</f>
        <v>247865</v>
      </c>
    </row>
    <row r="90" spans="9:42" ht="16.5" x14ac:dyDescent="0.2">
      <c r="I90" s="32">
        <v>53</v>
      </c>
      <c r="J90" s="14">
        <f t="shared" si="11"/>
        <v>1102003</v>
      </c>
      <c r="K90" s="14">
        <f t="shared" si="12"/>
        <v>4</v>
      </c>
      <c r="L90" s="14">
        <f t="shared" si="13"/>
        <v>11</v>
      </c>
      <c r="M90" s="14" t="str">
        <f t="shared" si="14"/>
        <v>红</v>
      </c>
      <c r="N90" s="14" t="str">
        <f t="shared" si="20"/>
        <v>金币</v>
      </c>
      <c r="O90" s="14">
        <f>IF(L90&gt;1,INDEX(挂机升级突破!$BG$49:$BG$69,卡牌消耗!L90),"")</f>
        <v>0</v>
      </c>
      <c r="P90" s="14" t="s">
        <v>248</v>
      </c>
      <c r="Q90" s="14">
        <f>ROUND(INDEX(挂机升级突破!$AT$65:$BA$85,卡牌消耗!$L90,MATCH(卡牌消耗!P90,挂机升级突破!$AT$63:$BC$63,0))*INDEX($B$5:$F$5,K90)/5,0)*5</f>
        <v>0</v>
      </c>
      <c r="R90" s="14" t="s">
        <v>602</v>
      </c>
      <c r="S90" s="14">
        <f>ROUND(INDEX(挂机升级突破!$AT$65:$BC$85,L90,MATCH(R90,挂机升级突破!$AT$63:$BC$63,0))*INDEX($B$5:$F$5,K90)/5,0)*5</f>
        <v>0</v>
      </c>
      <c r="T90" s="60" t="e">
        <f>INDEX($B$38:$B$75,#REF!)&amp;"碎片"</f>
        <v>#REF!</v>
      </c>
      <c r="U90" s="14" t="e">
        <f>INDEX($N$5:$Q$9,#REF!,INDEX($C$38:$C$75,#REF!)-1)</f>
        <v>#REF!</v>
      </c>
      <c r="AL90" s="52">
        <v>86</v>
      </c>
      <c r="AM90" s="52">
        <v>25</v>
      </c>
      <c r="AN90" s="21">
        <f t="shared" si="25"/>
        <v>0.10204081632653061</v>
      </c>
      <c r="AO90" s="88">
        <f t="shared" si="26"/>
        <v>4509</v>
      </c>
      <c r="AP90" s="52">
        <f>SUM(AO$5:AO90)</f>
        <v>252374</v>
      </c>
    </row>
    <row r="91" spans="9:42" ht="16.5" x14ac:dyDescent="0.2">
      <c r="I91" s="32">
        <v>54</v>
      </c>
      <c r="J91" s="14">
        <f t="shared" si="11"/>
        <v>1102003</v>
      </c>
      <c r="K91" s="14">
        <f t="shared" si="12"/>
        <v>4</v>
      </c>
      <c r="L91" s="14">
        <f t="shared" si="13"/>
        <v>12</v>
      </c>
      <c r="M91" s="14" t="str">
        <f t="shared" si="14"/>
        <v>红</v>
      </c>
      <c r="N91" s="14" t="str">
        <f t="shared" si="20"/>
        <v>金币</v>
      </c>
      <c r="O91" s="14">
        <f>IF(L91&gt;1,INDEX(挂机升级突破!$BG$49:$BG$69,卡牌消耗!L91),"")</f>
        <v>0</v>
      </c>
      <c r="P91" s="14" t="s">
        <v>248</v>
      </c>
      <c r="Q91" s="14">
        <f>ROUND(INDEX(挂机升级突破!$AT$65:$BA$85,卡牌消耗!$L91,MATCH(卡牌消耗!P91,挂机升级突破!$AT$63:$BC$63,0))*INDEX($B$5:$F$5,K91)/5,0)*5</f>
        <v>0</v>
      </c>
      <c r="R91" s="14" t="s">
        <v>602</v>
      </c>
      <c r="S91" s="14">
        <f>ROUND(INDEX(挂机升级突破!$AT$65:$BC$85,L91,MATCH(R91,挂机升级突破!$AT$63:$BC$63,0))*INDEX($B$5:$F$5,K91)/5,0)*5</f>
        <v>0</v>
      </c>
      <c r="T91" s="60" t="e">
        <f>INDEX($B$38:$B$75,#REF!)&amp;"碎片"</f>
        <v>#REF!</v>
      </c>
      <c r="U91" s="14" t="e">
        <f>INDEX($N$5:$Q$9,#REF!,INDEX($C$38:$C$75,#REF!)-1)</f>
        <v>#REF!</v>
      </c>
      <c r="AL91" s="52">
        <v>87</v>
      </c>
      <c r="AM91" s="52">
        <v>26</v>
      </c>
      <c r="AN91" s="21">
        <f t="shared" si="25"/>
        <v>0.10612244897959183</v>
      </c>
      <c r="AO91" s="88">
        <f t="shared" si="26"/>
        <v>4689</v>
      </c>
      <c r="AP91" s="52">
        <f>SUM(AO$5:AO91)</f>
        <v>257063</v>
      </c>
    </row>
    <row r="92" spans="9:42" ht="16.5" x14ac:dyDescent="0.2">
      <c r="I92" s="32">
        <v>55</v>
      </c>
      <c r="J92" s="14">
        <f t="shared" si="11"/>
        <v>1102003</v>
      </c>
      <c r="K92" s="14">
        <f t="shared" si="12"/>
        <v>4</v>
      </c>
      <c r="L92" s="14">
        <f t="shared" si="13"/>
        <v>13</v>
      </c>
      <c r="M92" s="14" t="str">
        <f t="shared" si="14"/>
        <v>红</v>
      </c>
      <c r="N92" s="14" t="str">
        <f t="shared" si="20"/>
        <v>金币</v>
      </c>
      <c r="O92" s="14">
        <f>IF(L92&gt;1,INDEX(挂机升级突破!$BG$49:$BG$69,卡牌消耗!L92),"")</f>
        <v>0</v>
      </c>
      <c r="P92" s="14" t="s">
        <v>248</v>
      </c>
      <c r="Q92" s="14">
        <f>ROUND(INDEX(挂机升级突破!$AT$65:$BA$85,卡牌消耗!$L92,MATCH(卡牌消耗!P92,挂机升级突破!$AT$63:$BC$63,0))*INDEX($B$5:$F$5,K92)/5,0)*5</f>
        <v>0</v>
      </c>
      <c r="R92" s="14" t="s">
        <v>603</v>
      </c>
      <c r="S92" s="14">
        <f>ROUND(INDEX(挂机升级突破!$AT$65:$BC$85,L92,MATCH(R92,挂机升级突破!$AT$63:$BC$63,0))*INDEX($B$5:$F$5,K92)/5,0)*5</f>
        <v>0</v>
      </c>
      <c r="T92" s="60" t="e">
        <f>INDEX($B$38:$B$75,#REF!)&amp;"碎片"</f>
        <v>#REF!</v>
      </c>
      <c r="U92" s="14" t="e">
        <f>INDEX($N$5:$Q$9,#REF!,INDEX($C$38:$C$75,#REF!)-1)</f>
        <v>#REF!</v>
      </c>
      <c r="AL92" s="52">
        <v>88</v>
      </c>
      <c r="AM92" s="52">
        <v>27</v>
      </c>
      <c r="AN92" s="21">
        <f t="shared" si="25"/>
        <v>0.11020408163265306</v>
      </c>
      <c r="AO92" s="88">
        <f t="shared" si="26"/>
        <v>4869</v>
      </c>
      <c r="AP92" s="52">
        <f>SUM(AO$5:AO92)</f>
        <v>261932</v>
      </c>
    </row>
    <row r="93" spans="9:42" ht="16.5" x14ac:dyDescent="0.2">
      <c r="I93" s="32">
        <v>56</v>
      </c>
      <c r="J93" s="14">
        <f t="shared" si="11"/>
        <v>1102003</v>
      </c>
      <c r="K93" s="14">
        <f t="shared" si="12"/>
        <v>4</v>
      </c>
      <c r="L93" s="14">
        <f t="shared" si="13"/>
        <v>14</v>
      </c>
      <c r="M93" s="14" t="str">
        <f t="shared" si="14"/>
        <v>红</v>
      </c>
      <c r="N93" s="14" t="str">
        <f t="shared" si="20"/>
        <v>金币</v>
      </c>
      <c r="O93" s="14">
        <f>IF(L93&gt;1,INDEX(挂机升级突破!$BG$49:$BG$69,卡牌消耗!L93),"")</f>
        <v>0</v>
      </c>
      <c r="P93" s="14" t="s">
        <v>248</v>
      </c>
      <c r="Q93" s="14">
        <f>ROUND(INDEX(挂机升级突破!$AT$65:$BA$85,卡牌消耗!$L93,MATCH(卡牌消耗!P93,挂机升级突破!$AT$63:$BC$63,0))*INDEX($B$5:$F$5,K93)/5,0)*5</f>
        <v>0</v>
      </c>
      <c r="R93" s="14" t="s">
        <v>603</v>
      </c>
      <c r="S93" s="14">
        <f>ROUND(INDEX(挂机升级突破!$AT$65:$BC$85,L93,MATCH(R93,挂机升级突破!$AT$63:$BC$63,0))*INDEX($B$5:$F$5,K93)/5,0)*5</f>
        <v>0</v>
      </c>
      <c r="T93" s="60" t="e">
        <f>INDEX($B$38:$B$75,#REF!)&amp;"碎片"</f>
        <v>#REF!</v>
      </c>
      <c r="U93" s="14" t="e">
        <f>INDEX($N$5:$Q$9,#REF!,INDEX($C$38:$C$75,#REF!)-1)</f>
        <v>#REF!</v>
      </c>
      <c r="AL93" s="52">
        <v>89</v>
      </c>
      <c r="AM93" s="52">
        <v>28</v>
      </c>
      <c r="AN93" s="21">
        <f t="shared" si="25"/>
        <v>0.11428571428571428</v>
      </c>
      <c r="AO93" s="88">
        <f t="shared" si="26"/>
        <v>5050</v>
      </c>
      <c r="AP93" s="52">
        <f>SUM(AO$5:AO93)</f>
        <v>266982</v>
      </c>
    </row>
    <row r="94" spans="9:42" ht="16.5" x14ac:dyDescent="0.2">
      <c r="I94" s="32">
        <v>57</v>
      </c>
      <c r="J94" s="14">
        <f t="shared" si="11"/>
        <v>1102003</v>
      </c>
      <c r="K94" s="14">
        <f t="shared" si="12"/>
        <v>4</v>
      </c>
      <c r="L94" s="14">
        <f t="shared" si="13"/>
        <v>15</v>
      </c>
      <c r="M94" s="14" t="str">
        <f t="shared" si="14"/>
        <v>红</v>
      </c>
      <c r="N94" s="14" t="str">
        <f t="shared" si="20"/>
        <v>金币</v>
      </c>
      <c r="O94" s="14">
        <f>IF(L94&gt;1,INDEX(挂机升级突破!$BG$49:$BG$69,卡牌消耗!L94),"")</f>
        <v>0</v>
      </c>
      <c r="P94" s="14" t="s">
        <v>248</v>
      </c>
      <c r="Q94" s="14">
        <f>ROUND(INDEX(挂机升级突破!$AT$65:$BA$85,卡牌消耗!$L94,MATCH(卡牌消耗!P94,挂机升级突破!$AT$63:$BC$63,0))*INDEX($B$5:$F$5,K94)/5,0)*5</f>
        <v>0</v>
      </c>
      <c r="R94" s="14" t="s">
        <v>603</v>
      </c>
      <c r="S94" s="14">
        <f>ROUND(INDEX(挂机升级突破!$AT$65:$BC$85,L94,MATCH(R94,挂机升级突破!$AT$63:$BC$63,0))*INDEX($B$5:$F$5,K94)/5,0)*5</f>
        <v>0</v>
      </c>
      <c r="T94" s="60" t="e">
        <f>INDEX($B$38:$B$75,#REF!)&amp;"碎片"</f>
        <v>#REF!</v>
      </c>
      <c r="U94" s="14" t="e">
        <f>INDEX($N$5:$Q$9,#REF!,INDEX($C$38:$C$75,#REF!)-1)</f>
        <v>#REF!</v>
      </c>
      <c r="AL94" s="52">
        <v>90</v>
      </c>
      <c r="AM94" s="52">
        <v>29</v>
      </c>
      <c r="AN94" s="21">
        <f t="shared" si="25"/>
        <v>0.11836734693877551</v>
      </c>
      <c r="AO94" s="52">
        <f>INT(AK$86*AN94)</f>
        <v>5713</v>
      </c>
      <c r="AP94" s="52">
        <f>SUM(AO$5:AO94)</f>
        <v>272695</v>
      </c>
    </row>
    <row r="95" spans="9:42" ht="16.5" x14ac:dyDescent="0.2">
      <c r="I95" s="32">
        <v>58</v>
      </c>
      <c r="J95" s="14">
        <f t="shared" si="11"/>
        <v>1102003</v>
      </c>
      <c r="K95" s="14">
        <f t="shared" si="12"/>
        <v>4</v>
      </c>
      <c r="L95" s="14">
        <f t="shared" si="13"/>
        <v>16</v>
      </c>
      <c r="M95" s="14" t="str">
        <f t="shared" si="14"/>
        <v>红</v>
      </c>
      <c r="N95" s="14" t="str">
        <f t="shared" si="20"/>
        <v>金币</v>
      </c>
      <c r="O95" s="14">
        <f>IF(L95&gt;1,INDEX(挂机升级突破!$BG$49:$BG$69,卡牌消耗!L95),"")</f>
        <v>0</v>
      </c>
      <c r="P95" s="14" t="str">
        <f>IF(L95&gt;1,INDEX(价值概述!$A$4:$A$8,INDEX(挂机升级突破!$AQ$65:$AQ$85,卡牌消耗!L95)),"")</f>
        <v>紫色基础材料</v>
      </c>
      <c r="Q95" s="14">
        <f>ROUND(INDEX(挂机升级突破!$AT$65:$BA$85,卡牌消耗!$L95,MATCH(卡牌消耗!P95,挂机升级突破!$AT$63:$BC$63,0))*INDEX($B$5:$F$5,K95)/5,0)*5</f>
        <v>20</v>
      </c>
      <c r="R95" s="14" t="s">
        <v>603</v>
      </c>
      <c r="S95" s="14">
        <f>ROUND(INDEX(挂机升级突破!$AT$65:$BC$85,L95,MATCH(R95,挂机升级突破!$AT$63:$BC$63,0))*INDEX($B$5:$F$5,K95)/5,0)*5</f>
        <v>0</v>
      </c>
      <c r="T95" s="60" t="e">
        <f>INDEX($B$38:$B$75,#REF!)&amp;"碎片"</f>
        <v>#REF!</v>
      </c>
      <c r="U95" s="14" t="e">
        <f>INDEX($N$5:$Q$9,#REF!,INDEX($C$38:$C$75,#REF!)-1)</f>
        <v>#REF!</v>
      </c>
      <c r="AJ95" s="52" t="s">
        <v>384</v>
      </c>
      <c r="AK95" s="52">
        <v>10</v>
      </c>
      <c r="AL95" s="52">
        <v>91</v>
      </c>
      <c r="AM95" s="52">
        <v>20</v>
      </c>
      <c r="AN95" s="21">
        <f t="shared" ref="AN95:AN104" si="27">AM95/AK$98</f>
        <v>8.1632653061224483E-2</v>
      </c>
      <c r="AO95" s="88">
        <f t="shared" ref="AO95:AO104" si="28">INT(AK$86*AN95)</f>
        <v>3940</v>
      </c>
      <c r="AP95" s="52">
        <f>SUM(AO$5:AO95)</f>
        <v>276635</v>
      </c>
    </row>
    <row r="96" spans="9:42" ht="16.5" x14ac:dyDescent="0.2">
      <c r="I96" s="32">
        <v>59</v>
      </c>
      <c r="J96" s="14">
        <f t="shared" si="11"/>
        <v>1102003</v>
      </c>
      <c r="K96" s="14">
        <f t="shared" si="12"/>
        <v>4</v>
      </c>
      <c r="L96" s="14">
        <f t="shared" si="13"/>
        <v>17</v>
      </c>
      <c r="M96" s="14" t="str">
        <f t="shared" si="14"/>
        <v>红</v>
      </c>
      <c r="N96" s="14" t="str">
        <f t="shared" si="20"/>
        <v>金币</v>
      </c>
      <c r="O96" s="14">
        <f>IF(L96&gt;1,INDEX(挂机升级突破!$BG$49:$BG$69,卡牌消耗!L96),"")</f>
        <v>15</v>
      </c>
      <c r="P96" s="14" t="str">
        <f>IF(L96&gt;1,INDEX(价值概述!$A$4:$A$8,INDEX(挂机升级突破!$AQ$65:$AQ$85,卡牌消耗!L96)),"")</f>
        <v>紫色基础材料</v>
      </c>
      <c r="Q96" s="14">
        <f>ROUND(INDEX(挂机升级突破!$AT$65:$BA$85,卡牌消耗!$L96,MATCH(卡牌消耗!P96,挂机升级突破!$AT$63:$BC$63,0))*INDEX($B$5:$F$5,K96)/5,0)*5</f>
        <v>35</v>
      </c>
      <c r="R96" s="14" t="s">
        <v>631</v>
      </c>
      <c r="S96" s="14">
        <f>ROUND(INDEX(挂机升级突破!$AT$65:$BC$85,L96,MATCH(R96,挂机升级突破!$AT$63:$BC$63,0))*INDEX($B$5:$F$5,K96)/5,0)*5</f>
        <v>0</v>
      </c>
      <c r="T96" s="60" t="e">
        <f>INDEX($B$38:$B$75,#REF!)&amp;"碎片"</f>
        <v>#REF!</v>
      </c>
      <c r="U96" s="14" t="e">
        <f>INDEX($N$5:$Q$9,#REF!,INDEX($C$38:$C$75,#REF!)-1)</f>
        <v>#REF!</v>
      </c>
      <c r="AJ96" s="14" t="str">
        <f>INDEX($W$5:$W$19,AK95)</f>
        <v>90~100</v>
      </c>
      <c r="AK96" s="14">
        <f>INDEX($AF$5:$AF$19,AK95)</f>
        <v>52075</v>
      </c>
      <c r="AL96" s="52">
        <v>92</v>
      </c>
      <c r="AM96" s="52">
        <v>21</v>
      </c>
      <c r="AN96" s="21">
        <f t="shared" si="27"/>
        <v>8.5714285714285715E-2</v>
      </c>
      <c r="AO96" s="88">
        <f t="shared" si="28"/>
        <v>4137</v>
      </c>
      <c r="AP96" s="52">
        <f>SUM(AO$5:AO96)</f>
        <v>280772</v>
      </c>
    </row>
    <row r="97" spans="9:42" ht="16.5" x14ac:dyDescent="0.2">
      <c r="I97" s="32">
        <v>60</v>
      </c>
      <c r="J97" s="14">
        <f t="shared" si="11"/>
        <v>1102003</v>
      </c>
      <c r="K97" s="14">
        <f t="shared" si="12"/>
        <v>4</v>
      </c>
      <c r="L97" s="14">
        <f t="shared" si="13"/>
        <v>18</v>
      </c>
      <c r="M97" s="14" t="str">
        <f t="shared" si="14"/>
        <v>红</v>
      </c>
      <c r="N97" s="14" t="str">
        <f t="shared" si="20"/>
        <v>金币</v>
      </c>
      <c r="O97" s="14">
        <f>IF(L97&gt;1,INDEX(挂机升级突破!$BG$49:$BG$69,卡牌消耗!L97),"")</f>
        <v>40</v>
      </c>
      <c r="P97" s="14" t="str">
        <f>IF(L97&gt;1,INDEX(价值概述!$A$4:$A$8,INDEX(挂机升级突破!$AQ$65:$AQ$85,卡牌消耗!L97)),"")</f>
        <v>紫色基础材料</v>
      </c>
      <c r="Q97" s="14">
        <f>ROUND(INDEX(挂机升级突破!$AT$65:$BA$85,卡牌消耗!$L97,MATCH(卡牌消耗!P97,挂机升级突破!$AT$63:$BC$63,0))*INDEX($B$5:$F$5,K97)/5,0)*5</f>
        <v>35</v>
      </c>
      <c r="R97" s="14" t="s">
        <v>631</v>
      </c>
      <c r="S97" s="14">
        <f>ROUND(INDEX(挂机升级突破!$AT$65:$BC$85,L97,MATCH(R97,挂机升级突破!$AT$63:$BC$63,0))*INDEX($B$5:$F$5,K97)/5,0)*5</f>
        <v>0</v>
      </c>
      <c r="T97" s="60" t="e">
        <f>INDEX($B$38:$B$75,#REF!)&amp;"碎片"</f>
        <v>#REF!</v>
      </c>
      <c r="U97" s="14" t="e">
        <f>INDEX($N$5:$Q$9,#REF!,INDEX($C$38:$C$75,#REF!)-1)</f>
        <v>#REF!</v>
      </c>
      <c r="AJ97" s="52" t="s">
        <v>382</v>
      </c>
      <c r="AK97" s="14">
        <f>INDEX($AG$5:$AG$19,AK95)</f>
        <v>6</v>
      </c>
      <c r="AL97" s="52">
        <v>93</v>
      </c>
      <c r="AM97" s="52">
        <v>22</v>
      </c>
      <c r="AN97" s="21">
        <f t="shared" si="27"/>
        <v>8.9795918367346933E-2</v>
      </c>
      <c r="AO97" s="88">
        <f t="shared" si="28"/>
        <v>4334</v>
      </c>
      <c r="AP97" s="52">
        <f>SUM(AO$5:AO97)</f>
        <v>285106</v>
      </c>
    </row>
    <row r="98" spans="9:42" ht="16.5" x14ac:dyDescent="0.2">
      <c r="I98" s="32">
        <v>61</v>
      </c>
      <c r="J98" s="14">
        <f t="shared" si="11"/>
        <v>1102003</v>
      </c>
      <c r="K98" s="14">
        <f t="shared" si="12"/>
        <v>4</v>
      </c>
      <c r="L98" s="14">
        <f t="shared" si="13"/>
        <v>19</v>
      </c>
      <c r="M98" s="14" t="str">
        <f t="shared" si="14"/>
        <v>红</v>
      </c>
      <c r="N98" s="14" t="str">
        <f t="shared" si="20"/>
        <v>金币</v>
      </c>
      <c r="O98" s="14">
        <f>IF(L98&gt;1,INDEX(挂机升级突破!$BG$49:$BG$69,卡牌消耗!L98),"")</f>
        <v>50</v>
      </c>
      <c r="P98" s="14" t="str">
        <f>IF(L98&gt;1,INDEX(价值概述!$A$4:$A$8,INDEX(挂机升级突破!$AQ$65:$AQ$85,卡牌消耗!L98)),"")</f>
        <v>紫色基础材料</v>
      </c>
      <c r="Q98" s="14">
        <f>ROUND(INDEX(挂机升级突破!$AT$65:$BA$85,卡牌消耗!$L98,MATCH(卡牌消耗!P98,挂机升级突破!$AT$63:$BC$63,0))*INDEX($B$5:$F$5,K98)/5,0)*5</f>
        <v>35</v>
      </c>
      <c r="R98" s="14" t="s">
        <v>631</v>
      </c>
      <c r="S98" s="14">
        <f>ROUND(INDEX(挂机升级突破!$AT$65:$BC$85,L98,MATCH(R98,挂机升级突破!$AT$63:$BC$63,0))*INDEX($B$5:$F$5,K98)/5,0)*5</f>
        <v>0</v>
      </c>
      <c r="T98" s="60" t="e">
        <f>INDEX($B$38:$B$75,#REF!)&amp;"碎片"</f>
        <v>#REF!</v>
      </c>
      <c r="U98" s="14" t="e">
        <f>INDEX($N$5:$Q$9,#REF!,INDEX($C$38:$C$75,#REF!)-1)</f>
        <v>#REF!</v>
      </c>
      <c r="AJ98" s="15"/>
      <c r="AK98" s="14">
        <f>SUM(AM95:AM104)</f>
        <v>245</v>
      </c>
      <c r="AL98" s="52">
        <v>94</v>
      </c>
      <c r="AM98" s="52">
        <v>23</v>
      </c>
      <c r="AN98" s="21">
        <f t="shared" si="27"/>
        <v>9.3877551020408165E-2</v>
      </c>
      <c r="AO98" s="88">
        <f t="shared" si="28"/>
        <v>4531</v>
      </c>
      <c r="AP98" s="52">
        <f>SUM(AO$5:AO98)</f>
        <v>289637</v>
      </c>
    </row>
    <row r="99" spans="9:42" ht="16.5" x14ac:dyDescent="0.2">
      <c r="I99" s="32">
        <v>62</v>
      </c>
      <c r="J99" s="14">
        <f t="shared" si="11"/>
        <v>1102003</v>
      </c>
      <c r="K99" s="14">
        <f t="shared" si="12"/>
        <v>4</v>
      </c>
      <c r="L99" s="14">
        <f t="shared" si="13"/>
        <v>20</v>
      </c>
      <c r="M99" s="14" t="str">
        <f t="shared" si="14"/>
        <v>红</v>
      </c>
      <c r="N99" s="14" t="str">
        <f t="shared" si="20"/>
        <v>金币</v>
      </c>
      <c r="O99" s="14">
        <f>IF(L99&gt;1,INDEX(挂机升级突破!$BG$49:$BG$69,卡牌消耗!L99),"")</f>
        <v>80</v>
      </c>
      <c r="P99" s="14" t="str">
        <f>IF(L99&gt;1,INDEX(价值概述!$A$4:$A$8,INDEX(挂机升级突破!$AQ$65:$AQ$85,卡牌消耗!L99)),"")</f>
        <v>紫色基础材料</v>
      </c>
      <c r="Q99" s="14">
        <f>ROUND(INDEX(挂机升级突破!$AT$65:$BA$85,卡牌消耗!$L99,MATCH(卡牌消耗!P99,挂机升级突破!$AT$63:$BC$63,0))*INDEX($B$5:$F$5,K99)/5,0)*5</f>
        <v>60</v>
      </c>
      <c r="R99" s="14" t="s">
        <v>631</v>
      </c>
      <c r="S99" s="14">
        <f>ROUND(INDEX(挂机升级突破!$AT$65:$BC$85,L99,MATCH(R99,挂机升级突破!$AT$63:$BC$63,0))*INDEX($B$5:$F$5,K99)/5,0)*5</f>
        <v>0</v>
      </c>
      <c r="T99" s="60" t="e">
        <f>INDEX($B$38:$B$75,#REF!)&amp;"碎片"</f>
        <v>#REF!</v>
      </c>
      <c r="U99" s="14" t="e">
        <f>INDEX($N$5:$Q$9,#REF!,INDEX($C$38:$C$75,#REF!)-1)</f>
        <v>#REF!</v>
      </c>
      <c r="AL99" s="52">
        <v>95</v>
      </c>
      <c r="AM99" s="52">
        <v>24</v>
      </c>
      <c r="AN99" s="21">
        <f t="shared" si="27"/>
        <v>9.7959183673469383E-2</v>
      </c>
      <c r="AO99" s="88">
        <f t="shared" si="28"/>
        <v>4728</v>
      </c>
      <c r="AP99" s="52">
        <f>SUM(AO$5:AO99)</f>
        <v>294365</v>
      </c>
    </row>
    <row r="100" spans="9:42" ht="16.5" x14ac:dyDescent="0.2">
      <c r="I100" s="32">
        <v>63</v>
      </c>
      <c r="J100" s="14">
        <f t="shared" si="11"/>
        <v>1102003</v>
      </c>
      <c r="K100" s="14">
        <f t="shared" si="12"/>
        <v>4</v>
      </c>
      <c r="L100" s="14">
        <f t="shared" si="13"/>
        <v>21</v>
      </c>
      <c r="M100" s="14" t="str">
        <f t="shared" si="14"/>
        <v>红</v>
      </c>
      <c r="N100" s="14" t="str">
        <f t="shared" si="20"/>
        <v>金币</v>
      </c>
      <c r="O100" s="14">
        <f>IF(L100&gt;1,INDEX(挂机升级突破!$BG$49:$BG$69,卡牌消耗!L100),"")</f>
        <v>80</v>
      </c>
      <c r="P100" s="14" t="str">
        <f>IF(L100&gt;1,INDEX(价值概述!$A$4:$A$8,INDEX(挂机升级突破!$AQ$65:$AQ$85,卡牌消耗!L100)),"")</f>
        <v>紫色基础材料</v>
      </c>
      <c r="Q100" s="14">
        <f>ROUND(INDEX(挂机升级突破!$AT$65:$BA$85,卡牌消耗!$L100,MATCH(卡牌消耗!P100,挂机升级突破!$AT$63:$BC$63,0))*INDEX($B$5:$F$5,K100)/5,0)*5</f>
        <v>60</v>
      </c>
      <c r="R100" s="14" t="s">
        <v>631</v>
      </c>
      <c r="S100" s="14">
        <f>ROUND(INDEX(挂机升级突破!$AT$65:$BC$85,L100,MATCH(R100,挂机升级突破!$AT$63:$BC$63,0))*INDEX($B$5:$F$5,K100)/5,0)*5</f>
        <v>0</v>
      </c>
      <c r="T100" s="60" t="e">
        <f>INDEX($B$38:$B$75,#REF!)&amp;"碎片"</f>
        <v>#REF!</v>
      </c>
      <c r="U100" s="14" t="e">
        <f>INDEX($N$5:$Q$9,#REF!,INDEX($C$38:$C$75,#REF!)-1)</f>
        <v>#REF!</v>
      </c>
      <c r="AL100" s="52">
        <v>96</v>
      </c>
      <c r="AM100" s="52">
        <v>25</v>
      </c>
      <c r="AN100" s="21">
        <f t="shared" si="27"/>
        <v>0.10204081632653061</v>
      </c>
      <c r="AO100" s="88">
        <f t="shared" si="28"/>
        <v>4925</v>
      </c>
      <c r="AP100" s="52">
        <f>SUM(AO$5:AO100)</f>
        <v>299290</v>
      </c>
    </row>
    <row r="101" spans="9:42" ht="16.5" x14ac:dyDescent="0.2">
      <c r="I101" s="32">
        <v>64</v>
      </c>
      <c r="J101" s="14">
        <f t="shared" si="11"/>
        <v>1102004</v>
      </c>
      <c r="K101" s="14">
        <f t="shared" si="12"/>
        <v>2</v>
      </c>
      <c r="L101" s="14">
        <f t="shared" si="13"/>
        <v>1</v>
      </c>
      <c r="M101" s="14" t="str">
        <f t="shared" si="14"/>
        <v>黄</v>
      </c>
      <c r="N101" s="14" t="str">
        <f t="shared" si="20"/>
        <v/>
      </c>
      <c r="O101" s="14" t="str">
        <f>IF(L101&gt;1,INDEX(挂机升级突破!$BG$49:$BG$69,卡牌消耗!L101),"")</f>
        <v/>
      </c>
      <c r="P101" s="14" t="str">
        <f>IF(L101&gt;1,INDEX(价值概述!$A$4:$A$8,INDEX(挂机升级突破!$AQ$65:$AQ$85,卡牌消耗!L101)),"")</f>
        <v/>
      </c>
      <c r="Q101" s="14" t="str">
        <f>IF(L101&gt;1,INDEX(挂机升级突破!$AT$65:$AX$85,卡牌消耗!L101,INDEX(挂机升级突破!$AQ$65:$AQ$85,卡牌消耗!L101)),"")</f>
        <v/>
      </c>
      <c r="R101" s="14" t="str">
        <f>IF(INDEX(挂机升级突破!$AR$65:$AR$85,卡牌消耗!L101)&gt;0,INDEX($G$2:$I$2,INDEX(挂机升级突破!$AR$65:$AR$85,卡牌消耗!L101))&amp;M101,"")</f>
        <v/>
      </c>
      <c r="S101" s="14" t="str">
        <f>IF(R101="","",INDEX(挂机升级突破!$AY$65:$BA$85,卡牌消耗!L101,INDEX(挂机升级突破!$AR$65:$AR$85,卡牌消耗!L101)))</f>
        <v/>
      </c>
      <c r="T101" s="60" t="e">
        <f>INDEX($B$38:$B$75,#REF!)&amp;"碎片"</f>
        <v>#REF!</v>
      </c>
      <c r="U101" s="14" t="e">
        <f>INDEX($N$5:$Q$9,#REF!,INDEX($C$38:$C$75,#REF!)-1)</f>
        <v>#REF!</v>
      </c>
      <c r="AL101" s="52">
        <v>97</v>
      </c>
      <c r="AM101" s="52">
        <v>26</v>
      </c>
      <c r="AN101" s="21">
        <f t="shared" si="27"/>
        <v>0.10612244897959183</v>
      </c>
      <c r="AO101" s="88">
        <f t="shared" si="28"/>
        <v>5122</v>
      </c>
      <c r="AP101" s="52">
        <f>SUM(AO$5:AO101)</f>
        <v>304412</v>
      </c>
    </row>
    <row r="102" spans="9:42" ht="16.5" x14ac:dyDescent="0.2">
      <c r="I102" s="32">
        <v>65</v>
      </c>
      <c r="J102" s="14">
        <f t="shared" si="11"/>
        <v>1102004</v>
      </c>
      <c r="K102" s="14">
        <f t="shared" si="12"/>
        <v>2</v>
      </c>
      <c r="L102" s="14">
        <f t="shared" si="13"/>
        <v>2</v>
      </c>
      <c r="M102" s="14" t="str">
        <f t="shared" si="14"/>
        <v>黄</v>
      </c>
      <c r="N102" s="14" t="str">
        <f t="shared" si="20"/>
        <v>金币</v>
      </c>
      <c r="O102" s="14">
        <f>IF(L102&gt;1,INDEX(挂机升级突破!$BG$49:$BG$69,卡牌消耗!L102),"")</f>
        <v>0</v>
      </c>
      <c r="P102" s="14" t="s">
        <v>245</v>
      </c>
      <c r="Q102" s="14">
        <f>ROUND(INDEX(挂机升级突破!$AT$65:$BA$85,卡牌消耗!$L102,MATCH(卡牌消耗!P102,挂机升级突破!$AT$63:$BC$63,0))*INDEX($B$5:$F$5,K102)/5,0)*5</f>
        <v>30</v>
      </c>
      <c r="R102" s="14"/>
      <c r="S102" s="14"/>
      <c r="T102" s="60" t="e">
        <f>INDEX($B$38:$B$75,#REF!)&amp;"碎片"</f>
        <v>#REF!</v>
      </c>
      <c r="U102" s="14" t="e">
        <f>INDEX($N$5:$Q$9,#REF!,INDEX($C$38:$C$75,#REF!)-1)</f>
        <v>#REF!</v>
      </c>
      <c r="AL102" s="52">
        <v>98</v>
      </c>
      <c r="AM102" s="52">
        <v>27</v>
      </c>
      <c r="AN102" s="21">
        <f t="shared" si="27"/>
        <v>0.11020408163265306</v>
      </c>
      <c r="AO102" s="88">
        <f t="shared" si="28"/>
        <v>5319</v>
      </c>
      <c r="AP102" s="52">
        <f>SUM(AO$5:AO102)</f>
        <v>309731</v>
      </c>
    </row>
    <row r="103" spans="9:42" ht="16.5" x14ac:dyDescent="0.2">
      <c r="I103" s="32">
        <v>66</v>
      </c>
      <c r="J103" s="14">
        <f t="shared" ref="J103:J166" si="29">INDEX($A$13:$A$34,INT((I103-1)/21)+1)</f>
        <v>1102004</v>
      </c>
      <c r="K103" s="14">
        <f t="shared" ref="K103:K166" si="30">VLOOKUP(J103,$A$13:$D$34,3)</f>
        <v>2</v>
      </c>
      <c r="L103" s="14">
        <f t="shared" ref="L103:L166" si="31">MOD((I103-1),21)+1</f>
        <v>3</v>
      </c>
      <c r="M103" s="14" t="str">
        <f t="shared" ref="M103:M166" si="32">INDEX($J$2:$L$2,INDEX($E$13:$E$34,INT((I103-1)/21)+1))</f>
        <v>黄</v>
      </c>
      <c r="N103" s="14" t="str">
        <f t="shared" si="20"/>
        <v>金币</v>
      </c>
      <c r="O103" s="14">
        <f>IF(L103&gt;1,INDEX(挂机升级突破!$BG$49:$BG$69,卡牌消耗!L103),"")</f>
        <v>0</v>
      </c>
      <c r="P103" s="14" t="s">
        <v>245</v>
      </c>
      <c r="Q103" s="14">
        <f>ROUND(INDEX(挂机升级突破!$AT$65:$BA$85,卡牌消耗!$L103,MATCH(卡牌消耗!P103,挂机升级突破!$AT$63:$BC$63,0))*INDEX($B$5:$F$5,K103)/5,0)*5</f>
        <v>40</v>
      </c>
      <c r="R103" s="14"/>
      <c r="S103" s="14"/>
      <c r="T103" s="60" t="e">
        <f>INDEX($B$38:$B$75,#REF!)&amp;"碎片"</f>
        <v>#REF!</v>
      </c>
      <c r="U103" s="14" t="e">
        <f>INDEX($N$5:$Q$9,#REF!,INDEX($C$38:$C$75,#REF!)-1)</f>
        <v>#REF!</v>
      </c>
      <c r="AL103" s="52">
        <v>99</v>
      </c>
      <c r="AM103" s="52">
        <v>28</v>
      </c>
      <c r="AN103" s="21">
        <f t="shared" si="27"/>
        <v>0.11428571428571428</v>
      </c>
      <c r="AO103" s="88">
        <f t="shared" si="28"/>
        <v>5516</v>
      </c>
      <c r="AP103" s="52">
        <f>SUM(AO$5:AO103)</f>
        <v>315247</v>
      </c>
    </row>
    <row r="104" spans="9:42" ht="16.5" x14ac:dyDescent="0.2">
      <c r="I104" s="32">
        <v>67</v>
      </c>
      <c r="J104" s="14">
        <f t="shared" si="29"/>
        <v>1102004</v>
      </c>
      <c r="K104" s="14">
        <f t="shared" si="30"/>
        <v>2</v>
      </c>
      <c r="L104" s="14">
        <f t="shared" si="31"/>
        <v>4</v>
      </c>
      <c r="M104" s="14" t="str">
        <f t="shared" si="32"/>
        <v>黄</v>
      </c>
      <c r="N104" s="14" t="str">
        <f t="shared" si="20"/>
        <v>金币</v>
      </c>
      <c r="O104" s="14">
        <f>IF(L104&gt;1,INDEX(挂机升级突破!$BG$49:$BG$69,卡牌消耗!L104),"")</f>
        <v>0</v>
      </c>
      <c r="P104" s="14" t="s">
        <v>246</v>
      </c>
      <c r="Q104" s="14">
        <f>ROUND(INDEX(挂机升级突破!$AT$65:$BA$85,卡牌消耗!$L104,MATCH(卡牌消耗!P104,挂机升级突破!$AT$63:$BC$63,0))*INDEX($B$5:$F$5,K104)/5,0)*5</f>
        <v>0</v>
      </c>
      <c r="R104" s="14"/>
      <c r="S104" s="14"/>
      <c r="T104" s="60" t="e">
        <f>INDEX($B$38:$B$75,#REF!)&amp;"碎片"</f>
        <v>#REF!</v>
      </c>
      <c r="U104" s="14" t="e">
        <f>INDEX($N$5:$Q$9,#REF!,INDEX($C$38:$C$75,#REF!)-1)</f>
        <v>#REF!</v>
      </c>
      <c r="AL104" s="52">
        <v>100</v>
      </c>
      <c r="AM104" s="52">
        <v>29</v>
      </c>
      <c r="AN104" s="21">
        <f t="shared" si="27"/>
        <v>0.11836734693877551</v>
      </c>
      <c r="AO104" s="88">
        <f t="shared" si="28"/>
        <v>5713</v>
      </c>
      <c r="AP104" s="52">
        <f>SUM(AO$5:AO104)</f>
        <v>320960</v>
      </c>
    </row>
    <row r="105" spans="9:42" ht="16.5" x14ac:dyDescent="0.2">
      <c r="I105" s="32">
        <v>68</v>
      </c>
      <c r="J105" s="14">
        <f t="shared" si="29"/>
        <v>1102004</v>
      </c>
      <c r="K105" s="14">
        <f t="shared" si="30"/>
        <v>2</v>
      </c>
      <c r="L105" s="14">
        <f t="shared" si="31"/>
        <v>5</v>
      </c>
      <c r="M105" s="14" t="str">
        <f t="shared" si="32"/>
        <v>黄</v>
      </c>
      <c r="N105" s="14" t="str">
        <f t="shared" si="20"/>
        <v>金币</v>
      </c>
      <c r="O105" s="14">
        <f>IF(L105&gt;1,INDEX(挂机升级突破!$BG$49:$BG$69,卡牌消耗!L105),"")</f>
        <v>0</v>
      </c>
      <c r="P105" s="14" t="s">
        <v>246</v>
      </c>
      <c r="Q105" s="14">
        <f>ROUND(INDEX(挂机升级突破!$AT$65:$BA$85,卡牌消耗!$L105,MATCH(卡牌消耗!P105,挂机升级突破!$AT$63:$BC$63,0))*INDEX($B$5:$F$5,K105)/5,0)*5</f>
        <v>0</v>
      </c>
      <c r="R105" s="14" t="s">
        <v>601</v>
      </c>
      <c r="S105" s="14">
        <f>ROUND(INDEX(挂机升级突破!$AT$65:$BC$85,L105,MATCH(R105,挂机升级突破!$AT$63:$BC$63,0))*INDEX($B$5:$F$5,K105)/5,0)*5</f>
        <v>0</v>
      </c>
      <c r="T105" s="60" t="e">
        <f>INDEX($B$38:$B$75,#REF!)&amp;"碎片"</f>
        <v>#REF!</v>
      </c>
      <c r="U105" s="14" t="e">
        <f>INDEX($N$5:$Q$9,#REF!,INDEX($C$38:$C$75,#REF!)-1)</f>
        <v>#REF!</v>
      </c>
      <c r="AJ105" s="52" t="s">
        <v>384</v>
      </c>
      <c r="AK105" s="52">
        <v>11</v>
      </c>
      <c r="AL105" s="52">
        <v>101</v>
      </c>
      <c r="AM105" s="52">
        <v>20</v>
      </c>
      <c r="AN105" s="21">
        <f t="shared" ref="AN105:AN114" si="33">AM105/AK$108</f>
        <v>8.1632653061224483E-2</v>
      </c>
      <c r="AO105" s="52">
        <f>INT(AK$106*AN105)</f>
        <v>4597</v>
      </c>
      <c r="AP105" s="52">
        <f>SUM(AO$5:AO105)</f>
        <v>325557</v>
      </c>
    </row>
    <row r="106" spans="9:42" ht="16.5" x14ac:dyDescent="0.2">
      <c r="I106" s="32">
        <v>69</v>
      </c>
      <c r="J106" s="14">
        <f t="shared" si="29"/>
        <v>1102004</v>
      </c>
      <c r="K106" s="14">
        <f t="shared" si="30"/>
        <v>2</v>
      </c>
      <c r="L106" s="14">
        <f t="shared" si="31"/>
        <v>6</v>
      </c>
      <c r="M106" s="14" t="str">
        <f t="shared" si="32"/>
        <v>黄</v>
      </c>
      <c r="N106" s="14" t="str">
        <f t="shared" si="20"/>
        <v>金币</v>
      </c>
      <c r="O106" s="14">
        <f>IF(L106&gt;1,INDEX(挂机升级突破!$BG$49:$BG$69,卡牌消耗!L106),"")</f>
        <v>0</v>
      </c>
      <c r="P106" s="14" t="s">
        <v>246</v>
      </c>
      <c r="Q106" s="14">
        <f>ROUND(INDEX(挂机升级突破!$AT$65:$BA$85,卡牌消耗!$L106,MATCH(卡牌消耗!P106,挂机升级突破!$AT$63:$BC$63,0))*INDEX($B$5:$F$5,K106)/5,0)*5</f>
        <v>15</v>
      </c>
      <c r="R106" s="14" t="s">
        <v>601</v>
      </c>
      <c r="S106" s="14">
        <f>ROUND(INDEX(挂机升级突破!$AT$65:$BC$85,L106,MATCH(R106,挂机升级突破!$AT$63:$BC$63,0))*INDEX($B$5:$F$5,K106)/5,0)*5</f>
        <v>0</v>
      </c>
      <c r="T106" s="60" t="e">
        <f>INDEX($B$38:$B$75,#REF!)&amp;"碎片"</f>
        <v>#REF!</v>
      </c>
      <c r="U106" s="14" t="e">
        <f>INDEX($N$5:$Q$9,#REF!,INDEX($C$38:$C$75,#REF!)-1)</f>
        <v>#REF!</v>
      </c>
      <c r="AJ106" s="14" t="str">
        <f>INDEX($W$5:$W$19,AK105)</f>
        <v>100~110</v>
      </c>
      <c r="AK106" s="14">
        <f>INDEX($AF$5:$AF$19,AK105)</f>
        <v>56314</v>
      </c>
      <c r="AL106" s="52">
        <v>102</v>
      </c>
      <c r="AM106" s="52">
        <v>21</v>
      </c>
      <c r="AN106" s="21">
        <f t="shared" si="33"/>
        <v>8.5714285714285715E-2</v>
      </c>
      <c r="AO106" s="88">
        <f t="shared" ref="AO106:AO114" si="34">INT(AK$106*AN106)</f>
        <v>4826</v>
      </c>
      <c r="AP106" s="52">
        <f>SUM(AO$5:AO106)</f>
        <v>330383</v>
      </c>
    </row>
    <row r="107" spans="9:42" ht="16.5" x14ac:dyDescent="0.2">
      <c r="I107" s="32">
        <v>70</v>
      </c>
      <c r="J107" s="14">
        <f t="shared" si="29"/>
        <v>1102004</v>
      </c>
      <c r="K107" s="14">
        <f t="shared" si="30"/>
        <v>2</v>
      </c>
      <c r="L107" s="14">
        <f t="shared" si="31"/>
        <v>7</v>
      </c>
      <c r="M107" s="14" t="str">
        <f t="shared" si="32"/>
        <v>黄</v>
      </c>
      <c r="N107" s="14" t="str">
        <f t="shared" si="20"/>
        <v>金币</v>
      </c>
      <c r="O107" s="14">
        <f>IF(L107&gt;1,INDEX(挂机升级突破!$BG$49:$BG$69,卡牌消耗!L107),"")</f>
        <v>0</v>
      </c>
      <c r="P107" s="14" t="s">
        <v>247</v>
      </c>
      <c r="Q107" s="14">
        <f>ROUND(INDEX(挂机升级突破!$AT$65:$BA$85,卡牌消耗!$L107,MATCH(卡牌消耗!P107,挂机升级突破!$AT$63:$BC$63,0))*INDEX($B$5:$F$5,K107)/5,0)*5</f>
        <v>0</v>
      </c>
      <c r="R107" s="14" t="s">
        <v>601</v>
      </c>
      <c r="S107" s="14">
        <f>ROUND(INDEX(挂机升级突破!$AT$65:$BC$85,L107,MATCH(R107,挂机升级突破!$AT$63:$BC$63,0))*INDEX($B$5:$F$5,K107)/5,0)*5</f>
        <v>0</v>
      </c>
      <c r="T107" s="60" t="e">
        <f>INDEX($B$38:$B$75,#REF!)&amp;"碎片"</f>
        <v>#REF!</v>
      </c>
      <c r="U107" s="14" t="e">
        <f>INDEX($N$5:$Q$9,#REF!,INDEX($C$38:$C$75,#REF!)-1)</f>
        <v>#REF!</v>
      </c>
      <c r="AJ107" s="52" t="s">
        <v>382</v>
      </c>
      <c r="AK107" s="14">
        <f>INDEX($AG$5:$AG$19,AK105)</f>
        <v>7</v>
      </c>
      <c r="AL107" s="52">
        <v>103</v>
      </c>
      <c r="AM107" s="52">
        <v>22</v>
      </c>
      <c r="AN107" s="21">
        <f t="shared" si="33"/>
        <v>8.9795918367346933E-2</v>
      </c>
      <c r="AO107" s="88">
        <f t="shared" si="34"/>
        <v>5056</v>
      </c>
      <c r="AP107" s="52">
        <f>SUM(AO$5:AO107)</f>
        <v>335439</v>
      </c>
    </row>
    <row r="108" spans="9:42" ht="16.5" x14ac:dyDescent="0.2">
      <c r="I108" s="32">
        <v>71</v>
      </c>
      <c r="J108" s="14">
        <f t="shared" si="29"/>
        <v>1102004</v>
      </c>
      <c r="K108" s="14">
        <f t="shared" si="30"/>
        <v>2</v>
      </c>
      <c r="L108" s="14">
        <f t="shared" si="31"/>
        <v>8</v>
      </c>
      <c r="M108" s="14" t="str">
        <f t="shared" si="32"/>
        <v>黄</v>
      </c>
      <c r="N108" s="14" t="str">
        <f t="shared" si="20"/>
        <v>金币</v>
      </c>
      <c r="O108" s="14">
        <f>IF(L108&gt;1,INDEX(挂机升级突破!$BG$49:$BG$69,卡牌消耗!L108),"")</f>
        <v>0</v>
      </c>
      <c r="P108" s="14" t="s">
        <v>247</v>
      </c>
      <c r="Q108" s="14">
        <f>ROUND(INDEX(挂机升级突破!$AT$65:$BA$85,卡牌消耗!$L108,MATCH(卡牌消耗!P108,挂机升级突破!$AT$63:$BC$63,0))*INDEX($B$5:$F$5,K108)/5,0)*5</f>
        <v>0</v>
      </c>
      <c r="R108" s="14" t="s">
        <v>601</v>
      </c>
      <c r="S108" s="14">
        <f>ROUND(INDEX(挂机升级突破!$AT$65:$BC$85,L108,MATCH(R108,挂机升级突破!$AT$63:$BC$63,0))*INDEX($B$5:$F$5,K108)/5,0)*5</f>
        <v>5</v>
      </c>
      <c r="T108" s="60" t="e">
        <f>INDEX($B$38:$B$75,#REF!)&amp;"碎片"</f>
        <v>#REF!</v>
      </c>
      <c r="U108" s="14" t="e">
        <f>INDEX($N$5:$Q$9,#REF!,INDEX($C$38:$C$75,#REF!)-1)</f>
        <v>#REF!</v>
      </c>
      <c r="AJ108" s="15"/>
      <c r="AK108" s="14">
        <f>SUM(AM105:AM114)</f>
        <v>245</v>
      </c>
      <c r="AL108" s="52">
        <v>104</v>
      </c>
      <c r="AM108" s="52">
        <v>23</v>
      </c>
      <c r="AN108" s="21">
        <f t="shared" si="33"/>
        <v>9.3877551020408165E-2</v>
      </c>
      <c r="AO108" s="88">
        <f t="shared" si="34"/>
        <v>5286</v>
      </c>
      <c r="AP108" s="52">
        <f>SUM(AO$5:AO108)</f>
        <v>340725</v>
      </c>
    </row>
    <row r="109" spans="9:42" ht="16.5" x14ac:dyDescent="0.2">
      <c r="I109" s="32">
        <v>72</v>
      </c>
      <c r="J109" s="14">
        <f t="shared" si="29"/>
        <v>1102004</v>
      </c>
      <c r="K109" s="14">
        <f t="shared" si="30"/>
        <v>2</v>
      </c>
      <c r="L109" s="14">
        <f t="shared" si="31"/>
        <v>9</v>
      </c>
      <c r="M109" s="14" t="str">
        <f t="shared" si="32"/>
        <v>黄</v>
      </c>
      <c r="N109" s="14" t="str">
        <f t="shared" si="20"/>
        <v>金币</v>
      </c>
      <c r="O109" s="14">
        <f>IF(L109&gt;1,INDEX(挂机升级突破!$BG$49:$BG$69,卡牌消耗!L109),"")</f>
        <v>0</v>
      </c>
      <c r="P109" s="14" t="s">
        <v>247</v>
      </c>
      <c r="Q109" s="14">
        <f>ROUND(INDEX(挂机升级突破!$AT$65:$BA$85,卡牌消耗!$L109,MATCH(卡牌消耗!P109,挂机升级突破!$AT$63:$BC$63,0))*INDEX($B$5:$F$5,K109)/5,0)*5</f>
        <v>0</v>
      </c>
      <c r="R109" s="14" t="s">
        <v>602</v>
      </c>
      <c r="S109" s="14">
        <f>ROUND(INDEX(挂机升级突破!$AT$65:$BC$85,L109,MATCH(R109,挂机升级突破!$AT$63:$BC$63,0))*INDEX($B$5:$F$5,K109)/5,0)*5</f>
        <v>0</v>
      </c>
      <c r="T109" s="60" t="e">
        <f>INDEX($B$38:$B$75,#REF!)&amp;"碎片"</f>
        <v>#REF!</v>
      </c>
      <c r="U109" s="14" t="e">
        <f>INDEX($N$5:$Q$9,#REF!,INDEX($C$38:$C$75,#REF!)-1)</f>
        <v>#REF!</v>
      </c>
      <c r="AL109" s="52">
        <v>105</v>
      </c>
      <c r="AM109" s="52">
        <v>24</v>
      </c>
      <c r="AN109" s="21">
        <f t="shared" si="33"/>
        <v>9.7959183673469383E-2</v>
      </c>
      <c r="AO109" s="88">
        <f t="shared" si="34"/>
        <v>5516</v>
      </c>
      <c r="AP109" s="52">
        <f>SUM(AO$5:AO109)</f>
        <v>346241</v>
      </c>
    </row>
    <row r="110" spans="9:42" ht="16.5" x14ac:dyDescent="0.2">
      <c r="I110" s="32">
        <v>73</v>
      </c>
      <c r="J110" s="14">
        <f t="shared" si="29"/>
        <v>1102004</v>
      </c>
      <c r="K110" s="14">
        <f t="shared" si="30"/>
        <v>2</v>
      </c>
      <c r="L110" s="14">
        <f t="shared" si="31"/>
        <v>10</v>
      </c>
      <c r="M110" s="14" t="str">
        <f t="shared" si="32"/>
        <v>黄</v>
      </c>
      <c r="N110" s="14" t="str">
        <f t="shared" si="20"/>
        <v>金币</v>
      </c>
      <c r="O110" s="14">
        <f>IF(L110&gt;1,INDEX(挂机升级突破!$BG$49:$BG$69,卡牌消耗!L110),"")</f>
        <v>0</v>
      </c>
      <c r="P110" s="14" t="s">
        <v>247</v>
      </c>
      <c r="Q110" s="14">
        <f>ROUND(INDEX(挂机升级突破!$AT$65:$BA$85,卡牌消耗!$L110,MATCH(卡牌消耗!P110,挂机升级突破!$AT$63:$BC$63,0))*INDEX($B$5:$F$5,K110)/5,0)*5</f>
        <v>0</v>
      </c>
      <c r="R110" s="14" t="s">
        <v>602</v>
      </c>
      <c r="S110" s="14">
        <f>ROUND(INDEX(挂机升级突破!$AT$65:$BC$85,L110,MATCH(R110,挂机升级突破!$AT$63:$BC$63,0))*INDEX($B$5:$F$5,K110)/5,0)*5</f>
        <v>0</v>
      </c>
      <c r="T110" s="60" t="e">
        <f>INDEX($B$38:$B$75,#REF!)&amp;"碎片"</f>
        <v>#REF!</v>
      </c>
      <c r="U110" s="14" t="e">
        <f>INDEX($N$5:$Q$9,#REF!,INDEX($C$38:$C$75,#REF!)-1)</f>
        <v>#REF!</v>
      </c>
      <c r="AL110" s="52">
        <v>106</v>
      </c>
      <c r="AM110" s="52">
        <v>25</v>
      </c>
      <c r="AN110" s="21">
        <f t="shared" si="33"/>
        <v>0.10204081632653061</v>
      </c>
      <c r="AO110" s="88">
        <f t="shared" si="34"/>
        <v>5746</v>
      </c>
      <c r="AP110" s="52">
        <f>SUM(AO$5:AO110)</f>
        <v>351987</v>
      </c>
    </row>
    <row r="111" spans="9:42" ht="16.5" x14ac:dyDescent="0.2">
      <c r="I111" s="32">
        <v>74</v>
      </c>
      <c r="J111" s="14">
        <f t="shared" si="29"/>
        <v>1102004</v>
      </c>
      <c r="K111" s="14">
        <f t="shared" si="30"/>
        <v>2</v>
      </c>
      <c r="L111" s="14">
        <f t="shared" si="31"/>
        <v>11</v>
      </c>
      <c r="M111" s="14" t="str">
        <f t="shared" si="32"/>
        <v>黄</v>
      </c>
      <c r="N111" s="14" t="str">
        <f t="shared" si="20"/>
        <v>金币</v>
      </c>
      <c r="O111" s="14">
        <f>IF(L111&gt;1,INDEX(挂机升级突破!$BG$49:$BG$69,卡牌消耗!L111),"")</f>
        <v>0</v>
      </c>
      <c r="P111" s="14" t="s">
        <v>248</v>
      </c>
      <c r="Q111" s="14">
        <f>ROUND(INDEX(挂机升级突破!$AT$65:$BA$85,卡牌消耗!$L111,MATCH(卡牌消耗!P111,挂机升级突破!$AT$63:$BC$63,0))*INDEX($B$5:$F$5,K111)/5,0)*5</f>
        <v>0</v>
      </c>
      <c r="R111" s="14" t="s">
        <v>602</v>
      </c>
      <c r="S111" s="14">
        <f>ROUND(INDEX(挂机升级突破!$AT$65:$BC$85,L111,MATCH(R111,挂机升级突破!$AT$63:$BC$63,0))*INDEX($B$5:$F$5,K111)/5,0)*5</f>
        <v>0</v>
      </c>
      <c r="T111" s="60" t="e">
        <f>INDEX($B$38:$B$75,#REF!)&amp;"碎片"</f>
        <v>#REF!</v>
      </c>
      <c r="U111" s="14" t="e">
        <f>INDEX($N$5:$Q$9,#REF!,INDEX($C$38:$C$75,#REF!)-1)</f>
        <v>#REF!</v>
      </c>
      <c r="AL111" s="52">
        <v>107</v>
      </c>
      <c r="AM111" s="52">
        <v>26</v>
      </c>
      <c r="AN111" s="21">
        <f t="shared" si="33"/>
        <v>0.10612244897959183</v>
      </c>
      <c r="AO111" s="88">
        <f t="shared" si="34"/>
        <v>5976</v>
      </c>
      <c r="AP111" s="52">
        <f>SUM(AO$5:AO111)</f>
        <v>357963</v>
      </c>
    </row>
    <row r="112" spans="9:42" ht="16.5" x14ac:dyDescent="0.2">
      <c r="I112" s="32">
        <v>75</v>
      </c>
      <c r="J112" s="14">
        <f t="shared" si="29"/>
        <v>1102004</v>
      </c>
      <c r="K112" s="14">
        <f t="shared" si="30"/>
        <v>2</v>
      </c>
      <c r="L112" s="14">
        <f t="shared" si="31"/>
        <v>12</v>
      </c>
      <c r="M112" s="14" t="str">
        <f t="shared" si="32"/>
        <v>黄</v>
      </c>
      <c r="N112" s="14" t="str">
        <f t="shared" si="20"/>
        <v>金币</v>
      </c>
      <c r="O112" s="14">
        <f>IF(L112&gt;1,INDEX(挂机升级突破!$BG$49:$BG$69,卡牌消耗!L112),"")</f>
        <v>0</v>
      </c>
      <c r="P112" s="14" t="s">
        <v>248</v>
      </c>
      <c r="Q112" s="14">
        <f>ROUND(INDEX(挂机升级突破!$AT$65:$BA$85,卡牌消耗!$L112,MATCH(卡牌消耗!P112,挂机升级突破!$AT$63:$BC$63,0))*INDEX($B$5:$F$5,K112)/5,0)*5</f>
        <v>0</v>
      </c>
      <c r="R112" s="14" t="s">
        <v>602</v>
      </c>
      <c r="S112" s="14">
        <f>ROUND(INDEX(挂机升级突破!$AT$65:$BC$85,L112,MATCH(R112,挂机升级突破!$AT$63:$BC$63,0))*INDEX($B$5:$F$5,K112)/5,0)*5</f>
        <v>0</v>
      </c>
      <c r="T112" s="60" t="e">
        <f>INDEX($B$38:$B$75,#REF!)&amp;"碎片"</f>
        <v>#REF!</v>
      </c>
      <c r="U112" s="14" t="e">
        <f>INDEX($N$5:$Q$9,#REF!,INDEX($C$38:$C$75,#REF!)-1)</f>
        <v>#REF!</v>
      </c>
      <c r="AL112" s="52">
        <v>108</v>
      </c>
      <c r="AM112" s="52">
        <v>27</v>
      </c>
      <c r="AN112" s="21">
        <f t="shared" si="33"/>
        <v>0.11020408163265306</v>
      </c>
      <c r="AO112" s="88">
        <f t="shared" si="34"/>
        <v>6206</v>
      </c>
      <c r="AP112" s="52">
        <f>SUM(AO$5:AO112)</f>
        <v>364169</v>
      </c>
    </row>
    <row r="113" spans="9:42" ht="16.5" x14ac:dyDescent="0.2">
      <c r="I113" s="32">
        <v>76</v>
      </c>
      <c r="J113" s="14">
        <f t="shared" si="29"/>
        <v>1102004</v>
      </c>
      <c r="K113" s="14">
        <f t="shared" si="30"/>
        <v>2</v>
      </c>
      <c r="L113" s="14">
        <f t="shared" si="31"/>
        <v>13</v>
      </c>
      <c r="M113" s="14" t="str">
        <f t="shared" si="32"/>
        <v>黄</v>
      </c>
      <c r="N113" s="14" t="str">
        <f t="shared" si="20"/>
        <v>金币</v>
      </c>
      <c r="O113" s="14">
        <f>IF(L113&gt;1,INDEX(挂机升级突破!$BG$49:$BG$69,卡牌消耗!L113),"")</f>
        <v>0</v>
      </c>
      <c r="P113" s="14" t="s">
        <v>248</v>
      </c>
      <c r="Q113" s="14">
        <f>ROUND(INDEX(挂机升级突破!$AT$65:$BA$85,卡牌消耗!$L113,MATCH(卡牌消耗!P113,挂机升级突破!$AT$63:$BC$63,0))*INDEX($B$5:$F$5,K113)/5,0)*5</f>
        <v>0</v>
      </c>
      <c r="R113" s="14" t="s">
        <v>603</v>
      </c>
      <c r="S113" s="14">
        <f>ROUND(INDEX(挂机升级突破!$AT$65:$BC$85,L113,MATCH(R113,挂机升级突破!$AT$63:$BC$63,0))*INDEX($B$5:$F$5,K113)/5,0)*5</f>
        <v>0</v>
      </c>
      <c r="T113" s="60" t="e">
        <f>INDEX($B$38:$B$75,#REF!)&amp;"碎片"</f>
        <v>#REF!</v>
      </c>
      <c r="U113" s="14" t="e">
        <f>INDEX($N$5:$Q$9,#REF!,INDEX($C$38:$C$75,#REF!)-1)</f>
        <v>#REF!</v>
      </c>
      <c r="AL113" s="52">
        <v>109</v>
      </c>
      <c r="AM113" s="52">
        <v>28</v>
      </c>
      <c r="AN113" s="21">
        <f t="shared" si="33"/>
        <v>0.11428571428571428</v>
      </c>
      <c r="AO113" s="88">
        <f t="shared" si="34"/>
        <v>6435</v>
      </c>
      <c r="AP113" s="52">
        <f>SUM(AO$5:AO113)</f>
        <v>370604</v>
      </c>
    </row>
    <row r="114" spans="9:42" ht="16.5" x14ac:dyDescent="0.2">
      <c r="I114" s="32">
        <v>77</v>
      </c>
      <c r="J114" s="14">
        <f t="shared" si="29"/>
        <v>1102004</v>
      </c>
      <c r="K114" s="14">
        <f t="shared" si="30"/>
        <v>2</v>
      </c>
      <c r="L114" s="14">
        <f t="shared" si="31"/>
        <v>14</v>
      </c>
      <c r="M114" s="14" t="str">
        <f t="shared" si="32"/>
        <v>黄</v>
      </c>
      <c r="N114" s="14" t="str">
        <f t="shared" si="20"/>
        <v>金币</v>
      </c>
      <c r="O114" s="14">
        <f>IF(L114&gt;1,INDEX(挂机升级突破!$BG$49:$BG$69,卡牌消耗!L114),"")</f>
        <v>0</v>
      </c>
      <c r="P114" s="14" t="s">
        <v>248</v>
      </c>
      <c r="Q114" s="14">
        <f>ROUND(INDEX(挂机升级突破!$AT$65:$BA$85,卡牌消耗!$L114,MATCH(卡牌消耗!P114,挂机升级突破!$AT$63:$BC$63,0))*INDEX($B$5:$F$5,K114)/5,0)*5</f>
        <v>0</v>
      </c>
      <c r="R114" s="14" t="s">
        <v>603</v>
      </c>
      <c r="S114" s="14">
        <f>ROUND(INDEX(挂机升级突破!$AT$65:$BC$85,L114,MATCH(R114,挂机升级突破!$AT$63:$BC$63,0))*INDEX($B$5:$F$5,K114)/5,0)*5</f>
        <v>0</v>
      </c>
      <c r="T114" s="60" t="e">
        <f>INDEX($B$38:$B$75,#REF!)&amp;"碎片"</f>
        <v>#REF!</v>
      </c>
      <c r="U114" s="14" t="e">
        <f>INDEX($N$5:$Q$9,#REF!,INDEX($C$38:$C$75,#REF!)-1)</f>
        <v>#REF!</v>
      </c>
      <c r="AL114" s="52">
        <v>110</v>
      </c>
      <c r="AM114" s="52">
        <v>29</v>
      </c>
      <c r="AN114" s="21">
        <f t="shared" si="33"/>
        <v>0.11836734693877551</v>
      </c>
      <c r="AO114" s="88">
        <f t="shared" si="34"/>
        <v>6665</v>
      </c>
      <c r="AP114" s="52">
        <f>SUM(AO$5:AO114)</f>
        <v>377269</v>
      </c>
    </row>
    <row r="115" spans="9:42" ht="16.5" x14ac:dyDescent="0.2">
      <c r="I115" s="32">
        <v>78</v>
      </c>
      <c r="J115" s="14">
        <f t="shared" si="29"/>
        <v>1102004</v>
      </c>
      <c r="K115" s="14">
        <f t="shared" si="30"/>
        <v>2</v>
      </c>
      <c r="L115" s="14">
        <f t="shared" si="31"/>
        <v>15</v>
      </c>
      <c r="M115" s="14" t="str">
        <f t="shared" si="32"/>
        <v>黄</v>
      </c>
      <c r="N115" s="14" t="str">
        <f t="shared" si="20"/>
        <v>金币</v>
      </c>
      <c r="O115" s="14">
        <f>IF(L115&gt;1,INDEX(挂机升级突破!$BG$49:$BG$69,卡牌消耗!L115),"")</f>
        <v>0</v>
      </c>
      <c r="P115" s="14" t="s">
        <v>248</v>
      </c>
      <c r="Q115" s="14">
        <f>ROUND(INDEX(挂机升级突破!$AT$65:$BA$85,卡牌消耗!$L115,MATCH(卡牌消耗!P115,挂机升级突破!$AT$63:$BC$63,0))*INDEX($B$5:$F$5,K115)/5,0)*5</f>
        <v>0</v>
      </c>
      <c r="R115" s="14" t="s">
        <v>603</v>
      </c>
      <c r="S115" s="14">
        <f>ROUND(INDEX(挂机升级突破!$AT$65:$BC$85,L115,MATCH(R115,挂机升级突破!$AT$63:$BC$63,0))*INDEX($B$5:$F$5,K115)/5,0)*5</f>
        <v>0</v>
      </c>
      <c r="T115" s="60" t="e">
        <f>INDEX($B$38:$B$75,#REF!)&amp;"碎片"</f>
        <v>#REF!</v>
      </c>
      <c r="U115" s="14" t="e">
        <f>INDEX($N$5:$Q$9,#REF!,INDEX($C$38:$C$75,#REF!)-1)</f>
        <v>#REF!</v>
      </c>
      <c r="AJ115" s="52" t="s">
        <v>384</v>
      </c>
      <c r="AK115" s="52">
        <v>12</v>
      </c>
      <c r="AL115" s="52">
        <v>111</v>
      </c>
      <c r="AM115" s="52">
        <v>10</v>
      </c>
      <c r="AN115" s="21">
        <f t="shared" ref="AN115:AN124" si="35">AM115/AK$118</f>
        <v>6.8965517241379309E-2</v>
      </c>
      <c r="AO115" s="52">
        <f>INT(AK$116*AN115)</f>
        <v>4185</v>
      </c>
      <c r="AP115" s="52">
        <f>SUM(AO$5:AO115)</f>
        <v>381454</v>
      </c>
    </row>
    <row r="116" spans="9:42" ht="16.5" x14ac:dyDescent="0.2">
      <c r="I116" s="32">
        <v>79</v>
      </c>
      <c r="J116" s="14">
        <f t="shared" si="29"/>
        <v>1102004</v>
      </c>
      <c r="K116" s="14">
        <f t="shared" si="30"/>
        <v>2</v>
      </c>
      <c r="L116" s="14">
        <f t="shared" si="31"/>
        <v>16</v>
      </c>
      <c r="M116" s="14" t="str">
        <f t="shared" si="32"/>
        <v>黄</v>
      </c>
      <c r="N116" s="14" t="str">
        <f t="shared" si="20"/>
        <v>金币</v>
      </c>
      <c r="O116" s="14">
        <f>IF(L116&gt;1,INDEX(挂机升级突破!$BG$49:$BG$69,卡牌消耗!L116),"")</f>
        <v>0</v>
      </c>
      <c r="P116" s="14" t="str">
        <f>IF(L116&gt;1,INDEX(价值概述!$A$4:$A$8,INDEX(挂机升级突破!$AQ$65:$AQ$85,卡牌消耗!L116)),"")</f>
        <v>紫色基础材料</v>
      </c>
      <c r="Q116" s="14">
        <f>ROUND(INDEX(挂机升级突破!$AT$65:$BA$85,卡牌消耗!$L116,MATCH(卡牌消耗!P116,挂机升级突破!$AT$63:$BC$63,0))*INDEX($B$5:$F$5,K116)/5,0)*5</f>
        <v>10</v>
      </c>
      <c r="R116" s="14" t="s">
        <v>603</v>
      </c>
      <c r="S116" s="14">
        <f>ROUND(INDEX(挂机升级突破!$AT$65:$BC$85,L116,MATCH(R116,挂机升级突破!$AT$63:$BC$63,0))*INDEX($B$5:$F$5,K116)/5,0)*5</f>
        <v>0</v>
      </c>
      <c r="T116" s="60" t="e">
        <f>INDEX($B$38:$B$75,#REF!)&amp;"碎片"</f>
        <v>#REF!</v>
      </c>
      <c r="U116" s="14" t="e">
        <f>INDEX($N$5:$Q$9,#REF!,INDEX($C$38:$C$75,#REF!)-1)</f>
        <v>#REF!</v>
      </c>
      <c r="AJ116" s="14" t="str">
        <f>INDEX($W$5:$W$19,AK115)</f>
        <v>110~120</v>
      </c>
      <c r="AK116" s="14">
        <f>INDEX($AF$5:$AF$19,AK115)</f>
        <v>60693</v>
      </c>
      <c r="AL116" s="52">
        <v>112</v>
      </c>
      <c r="AM116" s="52">
        <v>11</v>
      </c>
      <c r="AN116" s="21">
        <f t="shared" si="35"/>
        <v>7.586206896551724E-2</v>
      </c>
      <c r="AO116" s="88">
        <f t="shared" ref="AO116:AO124" si="36">INT(AK$116*AN116)</f>
        <v>4604</v>
      </c>
      <c r="AP116" s="52">
        <f>SUM(AO$5:AO116)</f>
        <v>386058</v>
      </c>
    </row>
    <row r="117" spans="9:42" ht="16.5" x14ac:dyDescent="0.2">
      <c r="I117" s="32">
        <v>80</v>
      </c>
      <c r="J117" s="14">
        <f t="shared" si="29"/>
        <v>1102004</v>
      </c>
      <c r="K117" s="14">
        <f t="shared" si="30"/>
        <v>2</v>
      </c>
      <c r="L117" s="14">
        <f t="shared" si="31"/>
        <v>17</v>
      </c>
      <c r="M117" s="14" t="str">
        <f t="shared" si="32"/>
        <v>黄</v>
      </c>
      <c r="N117" s="14" t="str">
        <f t="shared" si="20"/>
        <v>金币</v>
      </c>
      <c r="O117" s="14">
        <f>IF(L117&gt;1,INDEX(挂机升级突破!$BG$49:$BG$69,卡牌消耗!L117),"")</f>
        <v>15</v>
      </c>
      <c r="P117" s="14" t="str">
        <f>IF(L117&gt;1,INDEX(价值概述!$A$4:$A$8,INDEX(挂机升级突破!$AQ$65:$AQ$85,卡牌消耗!L117)),"")</f>
        <v>紫色基础材料</v>
      </c>
      <c r="Q117" s="14">
        <f>ROUND(INDEX(挂机升级突破!$AT$65:$BA$85,卡牌消耗!$L117,MATCH(卡牌消耗!P117,挂机升级突破!$AT$63:$BC$63,0))*INDEX($B$5:$F$5,K117)/5,0)*5</f>
        <v>25</v>
      </c>
      <c r="R117" s="14" t="s">
        <v>631</v>
      </c>
      <c r="S117" s="14">
        <f>ROUND(INDEX(挂机升级突破!$AT$65:$BC$85,L117,MATCH(R117,挂机升级突破!$AT$63:$BC$63,0))*INDEX($B$5:$F$5,K117)/5,0)*5</f>
        <v>0</v>
      </c>
      <c r="T117" s="60" t="e">
        <f>INDEX($B$38:$B$75,#REF!)&amp;"碎片"</f>
        <v>#REF!</v>
      </c>
      <c r="U117" s="14" t="e">
        <f>INDEX($N$5:$Q$9,#REF!,INDEX($C$38:$C$75,#REF!)-1)</f>
        <v>#REF!</v>
      </c>
      <c r="AJ117" s="52" t="s">
        <v>382</v>
      </c>
      <c r="AK117" s="14">
        <f>INDEX($AG$5:$AG$19,AK115)</f>
        <v>8</v>
      </c>
      <c r="AL117" s="52">
        <v>113</v>
      </c>
      <c r="AM117" s="52">
        <v>12</v>
      </c>
      <c r="AN117" s="21">
        <f t="shared" si="35"/>
        <v>8.2758620689655171E-2</v>
      </c>
      <c r="AO117" s="88">
        <f t="shared" si="36"/>
        <v>5022</v>
      </c>
      <c r="AP117" s="52">
        <f>SUM(AO$5:AO117)</f>
        <v>391080</v>
      </c>
    </row>
    <row r="118" spans="9:42" ht="16.5" x14ac:dyDescent="0.2">
      <c r="I118" s="32">
        <v>81</v>
      </c>
      <c r="J118" s="14">
        <f t="shared" si="29"/>
        <v>1102004</v>
      </c>
      <c r="K118" s="14">
        <f t="shared" si="30"/>
        <v>2</v>
      </c>
      <c r="L118" s="14">
        <f t="shared" si="31"/>
        <v>18</v>
      </c>
      <c r="M118" s="14" t="str">
        <f t="shared" si="32"/>
        <v>黄</v>
      </c>
      <c r="N118" s="14" t="str">
        <f t="shared" si="20"/>
        <v>金币</v>
      </c>
      <c r="O118" s="14">
        <f>IF(L118&gt;1,INDEX(挂机升级突破!$BG$49:$BG$69,卡牌消耗!L118),"")</f>
        <v>40</v>
      </c>
      <c r="P118" s="14" t="str">
        <f>IF(L118&gt;1,INDEX(价值概述!$A$4:$A$8,INDEX(挂机升级突破!$AQ$65:$AQ$85,卡牌消耗!L118)),"")</f>
        <v>紫色基础材料</v>
      </c>
      <c r="Q118" s="14">
        <f>ROUND(INDEX(挂机升级突破!$AT$65:$BA$85,卡牌消耗!$L118,MATCH(卡牌消耗!P118,挂机升级突破!$AT$63:$BC$63,0))*INDEX($B$5:$F$5,K118)/5,0)*5</f>
        <v>25</v>
      </c>
      <c r="R118" s="14" t="s">
        <v>631</v>
      </c>
      <c r="S118" s="14">
        <f>ROUND(INDEX(挂机升级突破!$AT$65:$BC$85,L118,MATCH(R118,挂机升级突破!$AT$63:$BC$63,0))*INDEX($B$5:$F$5,K118)/5,0)*5</f>
        <v>0</v>
      </c>
      <c r="T118" s="60" t="e">
        <f>INDEX($B$38:$B$75,#REF!)&amp;"碎片"</f>
        <v>#REF!</v>
      </c>
      <c r="U118" s="14" t="e">
        <f>INDEX($N$5:$Q$9,#REF!,INDEX($C$38:$C$75,#REF!)-1)</f>
        <v>#REF!</v>
      </c>
      <c r="AJ118" s="15"/>
      <c r="AK118" s="14">
        <f>SUM(AM115:AM124)</f>
        <v>145</v>
      </c>
      <c r="AL118" s="52">
        <v>114</v>
      </c>
      <c r="AM118" s="52">
        <v>13</v>
      </c>
      <c r="AN118" s="21">
        <f t="shared" si="35"/>
        <v>8.9655172413793102E-2</v>
      </c>
      <c r="AO118" s="88">
        <f t="shared" si="36"/>
        <v>5441</v>
      </c>
      <c r="AP118" s="52">
        <f>SUM(AO$5:AO118)</f>
        <v>396521</v>
      </c>
    </row>
    <row r="119" spans="9:42" ht="16.5" x14ac:dyDescent="0.2">
      <c r="I119" s="32">
        <v>82</v>
      </c>
      <c r="J119" s="14">
        <f t="shared" si="29"/>
        <v>1102004</v>
      </c>
      <c r="K119" s="14">
        <f t="shared" si="30"/>
        <v>2</v>
      </c>
      <c r="L119" s="14">
        <f t="shared" si="31"/>
        <v>19</v>
      </c>
      <c r="M119" s="14" t="str">
        <f t="shared" si="32"/>
        <v>黄</v>
      </c>
      <c r="N119" s="14" t="str">
        <f t="shared" si="20"/>
        <v>金币</v>
      </c>
      <c r="O119" s="14">
        <f>IF(L119&gt;1,INDEX(挂机升级突破!$BG$49:$BG$69,卡牌消耗!L119),"")</f>
        <v>50</v>
      </c>
      <c r="P119" s="14" t="str">
        <f>IF(L119&gt;1,INDEX(价值概述!$A$4:$A$8,INDEX(挂机升级突破!$AQ$65:$AQ$85,卡牌消耗!L119)),"")</f>
        <v>紫色基础材料</v>
      </c>
      <c r="Q119" s="14">
        <f>ROUND(INDEX(挂机升级突破!$AT$65:$BA$85,卡牌消耗!$L119,MATCH(卡牌消耗!P119,挂机升级突破!$AT$63:$BC$63,0))*INDEX($B$5:$F$5,K119)/5,0)*5</f>
        <v>25</v>
      </c>
      <c r="R119" s="14" t="s">
        <v>631</v>
      </c>
      <c r="S119" s="14">
        <f>ROUND(INDEX(挂机升级突破!$AT$65:$BC$85,L119,MATCH(R119,挂机升级突破!$AT$63:$BC$63,0))*INDEX($B$5:$F$5,K119)/5,0)*5</f>
        <v>0</v>
      </c>
      <c r="T119" s="60" t="e">
        <f>INDEX($B$38:$B$75,#REF!)&amp;"碎片"</f>
        <v>#REF!</v>
      </c>
      <c r="U119" s="14" t="e">
        <f>INDEX($N$5:$Q$9,#REF!,INDEX($C$38:$C$75,#REF!)-1)</f>
        <v>#REF!</v>
      </c>
      <c r="AL119" s="52">
        <v>115</v>
      </c>
      <c r="AM119" s="52">
        <v>14</v>
      </c>
      <c r="AN119" s="21">
        <f t="shared" si="35"/>
        <v>9.6551724137931033E-2</v>
      </c>
      <c r="AO119" s="88">
        <f t="shared" si="36"/>
        <v>5860</v>
      </c>
      <c r="AP119" s="52">
        <f>SUM(AO$5:AO119)</f>
        <v>402381</v>
      </c>
    </row>
    <row r="120" spans="9:42" ht="16.5" x14ac:dyDescent="0.2">
      <c r="I120" s="32">
        <v>83</v>
      </c>
      <c r="J120" s="14">
        <f t="shared" si="29"/>
        <v>1102004</v>
      </c>
      <c r="K120" s="14">
        <f t="shared" si="30"/>
        <v>2</v>
      </c>
      <c r="L120" s="14">
        <f t="shared" si="31"/>
        <v>20</v>
      </c>
      <c r="M120" s="14" t="str">
        <f t="shared" si="32"/>
        <v>黄</v>
      </c>
      <c r="N120" s="14" t="str">
        <f t="shared" si="20"/>
        <v>金币</v>
      </c>
      <c r="O120" s="14">
        <f>IF(L120&gt;1,INDEX(挂机升级突破!$BG$49:$BG$69,卡牌消耗!L120),"")</f>
        <v>80</v>
      </c>
      <c r="P120" s="14" t="str">
        <f>IF(L120&gt;1,INDEX(价值概述!$A$4:$A$8,INDEX(挂机升级突破!$AQ$65:$AQ$85,卡牌消耗!L120)),"")</f>
        <v>紫色基础材料</v>
      </c>
      <c r="Q120" s="14">
        <f>ROUND(INDEX(挂机升级突破!$AT$65:$BA$85,卡牌消耗!$L120,MATCH(卡牌消耗!P120,挂机升级突破!$AT$63:$BC$63,0))*INDEX($B$5:$F$5,K120)/5,0)*5</f>
        <v>40</v>
      </c>
      <c r="R120" s="14" t="s">
        <v>631</v>
      </c>
      <c r="S120" s="14">
        <f>ROUND(INDEX(挂机升级突破!$AT$65:$BC$85,L120,MATCH(R120,挂机升级突破!$AT$63:$BC$63,0))*INDEX($B$5:$F$5,K120)/5,0)*5</f>
        <v>0</v>
      </c>
      <c r="T120" s="60" t="e">
        <f>INDEX($B$38:$B$75,#REF!)&amp;"碎片"</f>
        <v>#REF!</v>
      </c>
      <c r="U120" s="14" t="e">
        <f>INDEX($N$5:$Q$9,#REF!,INDEX($C$38:$C$75,#REF!)-1)</f>
        <v>#REF!</v>
      </c>
      <c r="AL120" s="52">
        <v>116</v>
      </c>
      <c r="AM120" s="52">
        <v>15</v>
      </c>
      <c r="AN120" s="21">
        <f t="shared" si="35"/>
        <v>0.10344827586206896</v>
      </c>
      <c r="AO120" s="88">
        <f t="shared" si="36"/>
        <v>6278</v>
      </c>
      <c r="AP120" s="52">
        <f>SUM(AO$5:AO120)</f>
        <v>408659</v>
      </c>
    </row>
    <row r="121" spans="9:42" ht="16.5" x14ac:dyDescent="0.2">
      <c r="I121" s="32">
        <v>84</v>
      </c>
      <c r="J121" s="14">
        <f t="shared" si="29"/>
        <v>1102004</v>
      </c>
      <c r="K121" s="14">
        <f t="shared" si="30"/>
        <v>2</v>
      </c>
      <c r="L121" s="14">
        <f t="shared" si="31"/>
        <v>21</v>
      </c>
      <c r="M121" s="14" t="str">
        <f t="shared" si="32"/>
        <v>黄</v>
      </c>
      <c r="N121" s="14" t="str">
        <f t="shared" si="20"/>
        <v>金币</v>
      </c>
      <c r="O121" s="14">
        <f>IF(L121&gt;1,INDEX(挂机升级突破!$BG$49:$BG$69,卡牌消耗!L121),"")</f>
        <v>80</v>
      </c>
      <c r="P121" s="14" t="str">
        <f>IF(L121&gt;1,INDEX(价值概述!$A$4:$A$8,INDEX(挂机升级突破!$AQ$65:$AQ$85,卡牌消耗!L121)),"")</f>
        <v>紫色基础材料</v>
      </c>
      <c r="Q121" s="14">
        <f>ROUND(INDEX(挂机升级突破!$AT$65:$BA$85,卡牌消耗!$L121,MATCH(卡牌消耗!P121,挂机升级突破!$AT$63:$BC$63,0))*INDEX($B$5:$F$5,K121)/5,0)*5</f>
        <v>40</v>
      </c>
      <c r="R121" s="14" t="s">
        <v>631</v>
      </c>
      <c r="S121" s="14">
        <f>ROUND(INDEX(挂机升级突破!$AT$65:$BC$85,L121,MATCH(R121,挂机升级突破!$AT$63:$BC$63,0))*INDEX($B$5:$F$5,K121)/5,0)*5</f>
        <v>0</v>
      </c>
      <c r="T121" s="60" t="e">
        <f>INDEX($B$38:$B$75,#REF!)&amp;"碎片"</f>
        <v>#REF!</v>
      </c>
      <c r="U121" s="14" t="e">
        <f>INDEX($N$5:$Q$9,#REF!,INDEX($C$38:$C$75,#REF!)-1)</f>
        <v>#REF!</v>
      </c>
      <c r="AL121" s="52">
        <v>117</v>
      </c>
      <c r="AM121" s="52">
        <v>16</v>
      </c>
      <c r="AN121" s="21">
        <f t="shared" si="35"/>
        <v>0.1103448275862069</v>
      </c>
      <c r="AO121" s="88">
        <f t="shared" si="36"/>
        <v>6697</v>
      </c>
      <c r="AP121" s="52">
        <f>SUM(AO$5:AO121)</f>
        <v>415356</v>
      </c>
    </row>
    <row r="122" spans="9:42" ht="16.5" x14ac:dyDescent="0.2">
      <c r="I122" s="32">
        <v>85</v>
      </c>
      <c r="J122" s="14">
        <f t="shared" si="29"/>
        <v>1102005</v>
      </c>
      <c r="K122" s="14">
        <f t="shared" si="30"/>
        <v>3</v>
      </c>
      <c r="L122" s="14">
        <f t="shared" si="31"/>
        <v>1</v>
      </c>
      <c r="M122" s="14" t="str">
        <f t="shared" si="32"/>
        <v>蓝</v>
      </c>
      <c r="N122" s="14" t="str">
        <f t="shared" si="20"/>
        <v/>
      </c>
      <c r="O122" s="14" t="str">
        <f>IF(L122&gt;1,INDEX(挂机升级突破!$BG$49:$BG$69,卡牌消耗!L122),"")</f>
        <v/>
      </c>
      <c r="P122" s="14" t="str">
        <f>IF(L122&gt;1,INDEX(价值概述!$A$4:$A$8,INDEX(挂机升级突破!$AQ$65:$AQ$85,卡牌消耗!L122)),"")</f>
        <v/>
      </c>
      <c r="Q122" s="14" t="str">
        <f>IF(L122&gt;1,INDEX(挂机升级突破!$AT$65:$AX$85,卡牌消耗!L122,INDEX(挂机升级突破!$AQ$65:$AQ$85,卡牌消耗!L122)),"")</f>
        <v/>
      </c>
      <c r="R122" s="14" t="str">
        <f>IF(INDEX(挂机升级突破!$AR$65:$AR$85,卡牌消耗!L122)&gt;0,INDEX($G$2:$I$2,INDEX(挂机升级突破!$AR$65:$AR$85,卡牌消耗!L122))&amp;M122,"")</f>
        <v/>
      </c>
      <c r="S122" s="14" t="str">
        <f>IF(R122="","",INDEX(挂机升级突破!$AY$65:$BA$85,卡牌消耗!L122,INDEX(挂机升级突破!$AR$65:$AR$85,卡牌消耗!L122)))</f>
        <v/>
      </c>
      <c r="T122" s="60" t="e">
        <f>INDEX($B$38:$B$75,#REF!)&amp;"碎片"</f>
        <v>#REF!</v>
      </c>
      <c r="U122" s="14" t="e">
        <f>INDEX($N$5:$Q$9,#REF!,INDEX($C$38:$C$75,#REF!)-1)</f>
        <v>#REF!</v>
      </c>
      <c r="AL122" s="52">
        <v>118</v>
      </c>
      <c r="AM122" s="52">
        <v>17</v>
      </c>
      <c r="AN122" s="21">
        <f t="shared" si="35"/>
        <v>0.11724137931034483</v>
      </c>
      <c r="AO122" s="88">
        <f t="shared" si="36"/>
        <v>7115</v>
      </c>
      <c r="AP122" s="52">
        <f>SUM(AO$5:AO122)</f>
        <v>422471</v>
      </c>
    </row>
    <row r="123" spans="9:42" ht="16.5" x14ac:dyDescent="0.2">
      <c r="I123" s="32">
        <v>86</v>
      </c>
      <c r="J123" s="14">
        <f t="shared" si="29"/>
        <v>1102005</v>
      </c>
      <c r="K123" s="14">
        <f t="shared" si="30"/>
        <v>3</v>
      </c>
      <c r="L123" s="14">
        <f t="shared" si="31"/>
        <v>2</v>
      </c>
      <c r="M123" s="14" t="str">
        <f t="shared" si="32"/>
        <v>蓝</v>
      </c>
      <c r="N123" s="14" t="str">
        <f t="shared" si="20"/>
        <v>金币</v>
      </c>
      <c r="O123" s="14">
        <f>IF(L123&gt;1,INDEX(挂机升级突破!$BG$49:$BG$69,卡牌消耗!L123),"")</f>
        <v>0</v>
      </c>
      <c r="P123" s="14" t="s">
        <v>245</v>
      </c>
      <c r="Q123" s="14">
        <f>ROUND(INDEX(挂机升级突破!$AT$65:$BA$85,卡牌消耗!$L123,MATCH(卡牌消耗!P123,挂机升级突破!$AT$63:$BC$63,0))*INDEX($B$5:$F$5,K123)/5,0)*5</f>
        <v>40</v>
      </c>
      <c r="R123" s="14"/>
      <c r="S123" s="14"/>
      <c r="T123" s="60" t="e">
        <f>INDEX($B$38:$B$75,#REF!)&amp;"碎片"</f>
        <v>#REF!</v>
      </c>
      <c r="U123" s="14" t="e">
        <f>INDEX($N$5:$Q$9,#REF!,INDEX($C$38:$C$75,#REF!)-1)</f>
        <v>#REF!</v>
      </c>
      <c r="AL123" s="52">
        <v>119</v>
      </c>
      <c r="AM123" s="52">
        <v>18</v>
      </c>
      <c r="AN123" s="21">
        <f t="shared" si="35"/>
        <v>0.12413793103448276</v>
      </c>
      <c r="AO123" s="88">
        <f t="shared" si="36"/>
        <v>7534</v>
      </c>
      <c r="AP123" s="52">
        <f>SUM(AO$5:AO123)</f>
        <v>430005</v>
      </c>
    </row>
    <row r="124" spans="9:42" ht="16.5" x14ac:dyDescent="0.2">
      <c r="I124" s="32">
        <v>87</v>
      </c>
      <c r="J124" s="14">
        <f t="shared" si="29"/>
        <v>1102005</v>
      </c>
      <c r="K124" s="14">
        <f t="shared" si="30"/>
        <v>3</v>
      </c>
      <c r="L124" s="14">
        <f t="shared" si="31"/>
        <v>3</v>
      </c>
      <c r="M124" s="14" t="str">
        <f t="shared" si="32"/>
        <v>蓝</v>
      </c>
      <c r="N124" s="14" t="str">
        <f t="shared" ref="N124:N187" si="37">IF(L124&gt;1,"金币","")</f>
        <v>金币</v>
      </c>
      <c r="O124" s="14">
        <f>IF(L124&gt;1,INDEX(挂机升级突破!$BG$49:$BG$69,卡牌消耗!L124),"")</f>
        <v>0</v>
      </c>
      <c r="P124" s="14" t="s">
        <v>245</v>
      </c>
      <c r="Q124" s="14">
        <f>ROUND(INDEX(挂机升级突破!$AT$65:$BA$85,卡牌消耗!$L124,MATCH(卡牌消耗!P124,挂机升级突破!$AT$63:$BC$63,0))*INDEX($B$5:$F$5,K124)/5,0)*5</f>
        <v>50</v>
      </c>
      <c r="R124" s="14"/>
      <c r="S124" s="14"/>
      <c r="T124" s="60" t="e">
        <f>INDEX($B$38:$B$75,#REF!)&amp;"碎片"</f>
        <v>#REF!</v>
      </c>
      <c r="U124" s="14" t="e">
        <f>INDEX($N$5:$Q$9,#REF!,INDEX($C$38:$C$75,#REF!)-1)</f>
        <v>#REF!</v>
      </c>
      <c r="AL124" s="52">
        <v>120</v>
      </c>
      <c r="AM124" s="52">
        <v>19</v>
      </c>
      <c r="AN124" s="21">
        <f t="shared" si="35"/>
        <v>0.1310344827586207</v>
      </c>
      <c r="AO124" s="88">
        <f t="shared" si="36"/>
        <v>7952</v>
      </c>
      <c r="AP124" s="52">
        <f>SUM(AO$5:AO124)</f>
        <v>437957</v>
      </c>
    </row>
    <row r="125" spans="9:42" ht="16.5" x14ac:dyDescent="0.2">
      <c r="I125" s="32">
        <v>88</v>
      </c>
      <c r="J125" s="14">
        <f t="shared" si="29"/>
        <v>1102005</v>
      </c>
      <c r="K125" s="14">
        <f t="shared" si="30"/>
        <v>3</v>
      </c>
      <c r="L125" s="14">
        <f t="shared" si="31"/>
        <v>4</v>
      </c>
      <c r="M125" s="14" t="str">
        <f t="shared" si="32"/>
        <v>蓝</v>
      </c>
      <c r="N125" s="14" t="str">
        <f t="shared" si="37"/>
        <v>金币</v>
      </c>
      <c r="O125" s="14">
        <f>IF(L125&gt;1,INDEX(挂机升级突破!$BG$49:$BG$69,卡牌消耗!L125),"")</f>
        <v>0</v>
      </c>
      <c r="P125" s="14" t="s">
        <v>246</v>
      </c>
      <c r="Q125" s="14">
        <f>ROUND(INDEX(挂机升级突破!$AT$65:$BA$85,卡牌消耗!$L125,MATCH(卡牌消耗!P125,挂机升级突破!$AT$63:$BC$63,0))*INDEX($B$5:$F$5,K125)/5,0)*5</f>
        <v>0</v>
      </c>
      <c r="R125" s="14"/>
      <c r="S125" s="14"/>
      <c r="T125" s="60" t="e">
        <f>INDEX($B$38:$B$75,#REF!)&amp;"碎片"</f>
        <v>#REF!</v>
      </c>
      <c r="U125" s="14" t="e">
        <f>INDEX($N$5:$Q$9,#REF!,INDEX($C$38:$C$75,#REF!)-1)</f>
        <v>#REF!</v>
      </c>
      <c r="AJ125" s="52" t="s">
        <v>384</v>
      </c>
      <c r="AK125" s="52">
        <v>13</v>
      </c>
      <c r="AL125" s="52">
        <v>121</v>
      </c>
      <c r="AM125" s="52">
        <v>10</v>
      </c>
      <c r="AN125" s="21">
        <f t="shared" ref="AN125:AN134" si="38">AM125/AK$128</f>
        <v>6.8965517241379309E-2</v>
      </c>
      <c r="AO125" s="52">
        <f>INT(AK$126*AN125)</f>
        <v>4775</v>
      </c>
      <c r="AP125" s="52">
        <f>SUM(AO$5:AO125)</f>
        <v>442732</v>
      </c>
    </row>
    <row r="126" spans="9:42" ht="16.5" x14ac:dyDescent="0.2">
      <c r="I126" s="32">
        <v>89</v>
      </c>
      <c r="J126" s="14">
        <f t="shared" si="29"/>
        <v>1102005</v>
      </c>
      <c r="K126" s="14">
        <f t="shared" si="30"/>
        <v>3</v>
      </c>
      <c r="L126" s="14">
        <f t="shared" si="31"/>
        <v>5</v>
      </c>
      <c r="M126" s="14" t="str">
        <f t="shared" si="32"/>
        <v>蓝</v>
      </c>
      <c r="N126" s="14" t="str">
        <f t="shared" si="37"/>
        <v>金币</v>
      </c>
      <c r="O126" s="14">
        <f>IF(L126&gt;1,INDEX(挂机升级突破!$BG$49:$BG$69,卡牌消耗!L126),"")</f>
        <v>0</v>
      </c>
      <c r="P126" s="14" t="s">
        <v>246</v>
      </c>
      <c r="Q126" s="14">
        <f>ROUND(INDEX(挂机升级突破!$AT$65:$BA$85,卡牌消耗!$L126,MATCH(卡牌消耗!P126,挂机升级突破!$AT$63:$BC$63,0))*INDEX($B$5:$F$5,K126)/5,0)*5</f>
        <v>0</v>
      </c>
      <c r="R126" s="14" t="s">
        <v>601</v>
      </c>
      <c r="S126" s="14">
        <f>ROUND(INDEX(挂机升级突破!$AT$65:$BC$85,L126,MATCH(R126,挂机升级突破!$AT$63:$BC$63,0))*INDEX($B$5:$F$5,K126)/5,0)*5</f>
        <v>0</v>
      </c>
      <c r="T126" s="60" t="e">
        <f>INDEX($B$38:$B$75,#REF!)&amp;"碎片"</f>
        <v>#REF!</v>
      </c>
      <c r="U126" s="14" t="e">
        <f>INDEX($N$5:$Q$9,#REF!,INDEX($C$38:$C$75,#REF!)-1)</f>
        <v>#REF!</v>
      </c>
      <c r="AJ126" s="14" t="str">
        <f>INDEX($W$5:$W$19,AK125)</f>
        <v>120~130</v>
      </c>
      <c r="AK126" s="14">
        <f>INDEX($AF$5:$AF$19,AK125)</f>
        <v>69238</v>
      </c>
      <c r="AL126" s="52">
        <v>122</v>
      </c>
      <c r="AM126" s="52">
        <v>11</v>
      </c>
      <c r="AN126" s="21">
        <f t="shared" si="38"/>
        <v>7.586206896551724E-2</v>
      </c>
      <c r="AO126" s="88">
        <f t="shared" ref="AO126:AO134" si="39">INT(AK$126*AN126)</f>
        <v>5252</v>
      </c>
      <c r="AP126" s="52">
        <f>SUM(AO$5:AO126)</f>
        <v>447984</v>
      </c>
    </row>
    <row r="127" spans="9:42" ht="16.5" x14ac:dyDescent="0.2">
      <c r="I127" s="32">
        <v>90</v>
      </c>
      <c r="J127" s="14">
        <f t="shared" si="29"/>
        <v>1102005</v>
      </c>
      <c r="K127" s="14">
        <f t="shared" si="30"/>
        <v>3</v>
      </c>
      <c r="L127" s="14">
        <f t="shared" si="31"/>
        <v>6</v>
      </c>
      <c r="M127" s="14" t="str">
        <f t="shared" si="32"/>
        <v>蓝</v>
      </c>
      <c r="N127" s="14" t="str">
        <f t="shared" si="37"/>
        <v>金币</v>
      </c>
      <c r="O127" s="14">
        <f>IF(L127&gt;1,INDEX(挂机升级突破!$BG$49:$BG$69,卡牌消耗!L127),"")</f>
        <v>0</v>
      </c>
      <c r="P127" s="14" t="s">
        <v>246</v>
      </c>
      <c r="Q127" s="14">
        <f>ROUND(INDEX(挂机升级突破!$AT$65:$BA$85,卡牌消耗!$L127,MATCH(卡牌消耗!P127,挂机升级突破!$AT$63:$BC$63,0))*INDEX($B$5:$F$5,K127)/5,0)*5</f>
        <v>20</v>
      </c>
      <c r="R127" s="14" t="s">
        <v>601</v>
      </c>
      <c r="S127" s="14">
        <f>ROUND(INDEX(挂机升级突破!$AT$65:$BC$85,L127,MATCH(R127,挂机升级突破!$AT$63:$BC$63,0))*INDEX($B$5:$F$5,K127)/5,0)*5</f>
        <v>0</v>
      </c>
      <c r="T127" s="60" t="e">
        <f>INDEX($B$38:$B$75,#REF!)&amp;"碎片"</f>
        <v>#REF!</v>
      </c>
      <c r="U127" s="14" t="e">
        <f>INDEX($N$5:$Q$9,#REF!,INDEX($C$38:$C$75,#REF!)-1)</f>
        <v>#REF!</v>
      </c>
      <c r="AJ127" s="52" t="s">
        <v>382</v>
      </c>
      <c r="AK127" s="14">
        <f>INDEX($AG$5:$AG$19,AK125)</f>
        <v>8.5</v>
      </c>
      <c r="AL127" s="52">
        <v>123</v>
      </c>
      <c r="AM127" s="52">
        <v>12</v>
      </c>
      <c r="AN127" s="21">
        <f t="shared" si="38"/>
        <v>8.2758620689655171E-2</v>
      </c>
      <c r="AO127" s="88">
        <f t="shared" si="39"/>
        <v>5730</v>
      </c>
      <c r="AP127" s="52">
        <f>SUM(AO$5:AO127)</f>
        <v>453714</v>
      </c>
    </row>
    <row r="128" spans="9:42" ht="16.5" x14ac:dyDescent="0.2">
      <c r="I128" s="32">
        <v>91</v>
      </c>
      <c r="J128" s="14">
        <f t="shared" si="29"/>
        <v>1102005</v>
      </c>
      <c r="K128" s="14">
        <f t="shared" si="30"/>
        <v>3</v>
      </c>
      <c r="L128" s="14">
        <f t="shared" si="31"/>
        <v>7</v>
      </c>
      <c r="M128" s="14" t="str">
        <f t="shared" si="32"/>
        <v>蓝</v>
      </c>
      <c r="N128" s="14" t="str">
        <f t="shared" si="37"/>
        <v>金币</v>
      </c>
      <c r="O128" s="14">
        <f>IF(L128&gt;1,INDEX(挂机升级突破!$BG$49:$BG$69,卡牌消耗!L128),"")</f>
        <v>0</v>
      </c>
      <c r="P128" s="14" t="s">
        <v>247</v>
      </c>
      <c r="Q128" s="14">
        <f>ROUND(INDEX(挂机升级突破!$AT$65:$BA$85,卡牌消耗!$L128,MATCH(卡牌消耗!P128,挂机升级突破!$AT$63:$BC$63,0))*INDEX($B$5:$F$5,K128)/5,0)*5</f>
        <v>0</v>
      </c>
      <c r="R128" s="14" t="s">
        <v>601</v>
      </c>
      <c r="S128" s="14">
        <f>ROUND(INDEX(挂机升级突破!$AT$65:$BC$85,L128,MATCH(R128,挂机升级突破!$AT$63:$BC$63,0))*INDEX($B$5:$F$5,K128)/5,0)*5</f>
        <v>0</v>
      </c>
      <c r="T128" s="60" t="e">
        <f>INDEX($B$38:$B$75,#REF!)&amp;"碎片"</f>
        <v>#REF!</v>
      </c>
      <c r="U128" s="14" t="e">
        <f>INDEX($N$5:$Q$9,#REF!,INDEX($C$38:$C$75,#REF!)-1)</f>
        <v>#REF!</v>
      </c>
      <c r="AJ128" s="15"/>
      <c r="AK128" s="14">
        <f>SUM(AM125:AM134)</f>
        <v>145</v>
      </c>
      <c r="AL128" s="52">
        <v>124</v>
      </c>
      <c r="AM128" s="52">
        <v>13</v>
      </c>
      <c r="AN128" s="21">
        <f t="shared" si="38"/>
        <v>8.9655172413793102E-2</v>
      </c>
      <c r="AO128" s="88">
        <f t="shared" si="39"/>
        <v>6207</v>
      </c>
      <c r="AP128" s="52">
        <f>SUM(AO$5:AO128)</f>
        <v>459921</v>
      </c>
    </row>
    <row r="129" spans="9:42" ht="16.5" x14ac:dyDescent="0.2">
      <c r="I129" s="32">
        <v>92</v>
      </c>
      <c r="J129" s="14">
        <f t="shared" si="29"/>
        <v>1102005</v>
      </c>
      <c r="K129" s="14">
        <f t="shared" si="30"/>
        <v>3</v>
      </c>
      <c r="L129" s="14">
        <f t="shared" si="31"/>
        <v>8</v>
      </c>
      <c r="M129" s="14" t="str">
        <f t="shared" si="32"/>
        <v>蓝</v>
      </c>
      <c r="N129" s="14" t="str">
        <f t="shared" si="37"/>
        <v>金币</v>
      </c>
      <c r="O129" s="14">
        <f>IF(L129&gt;1,INDEX(挂机升级突破!$BG$49:$BG$69,卡牌消耗!L129),"")</f>
        <v>0</v>
      </c>
      <c r="P129" s="14" t="s">
        <v>247</v>
      </c>
      <c r="Q129" s="14">
        <f>ROUND(INDEX(挂机升级突破!$AT$65:$BA$85,卡牌消耗!$L129,MATCH(卡牌消耗!P129,挂机升级突破!$AT$63:$BC$63,0))*INDEX($B$5:$F$5,K129)/5,0)*5</f>
        <v>0</v>
      </c>
      <c r="R129" s="14" t="s">
        <v>601</v>
      </c>
      <c r="S129" s="14">
        <f>ROUND(INDEX(挂机升级突破!$AT$65:$BC$85,L129,MATCH(R129,挂机升级突破!$AT$63:$BC$63,0))*INDEX($B$5:$F$5,K129)/5,0)*5</f>
        <v>5</v>
      </c>
      <c r="T129" s="60" t="e">
        <f>INDEX($B$38:$B$75,#REF!)&amp;"碎片"</f>
        <v>#REF!</v>
      </c>
      <c r="U129" s="14" t="e">
        <f>INDEX($N$5:$Q$9,#REF!,INDEX($C$38:$C$75,#REF!)-1)</f>
        <v>#REF!</v>
      </c>
      <c r="AL129" s="52">
        <v>125</v>
      </c>
      <c r="AM129" s="52">
        <v>14</v>
      </c>
      <c r="AN129" s="21">
        <f t="shared" si="38"/>
        <v>9.6551724137931033E-2</v>
      </c>
      <c r="AO129" s="88">
        <f t="shared" si="39"/>
        <v>6685</v>
      </c>
      <c r="AP129" s="52">
        <f>SUM(AO$5:AO129)</f>
        <v>466606</v>
      </c>
    </row>
    <row r="130" spans="9:42" ht="16.5" x14ac:dyDescent="0.2">
      <c r="I130" s="32">
        <v>93</v>
      </c>
      <c r="J130" s="14">
        <f t="shared" si="29"/>
        <v>1102005</v>
      </c>
      <c r="K130" s="14">
        <f t="shared" si="30"/>
        <v>3</v>
      </c>
      <c r="L130" s="14">
        <f t="shared" si="31"/>
        <v>9</v>
      </c>
      <c r="M130" s="14" t="str">
        <f t="shared" si="32"/>
        <v>蓝</v>
      </c>
      <c r="N130" s="14" t="str">
        <f t="shared" si="37"/>
        <v>金币</v>
      </c>
      <c r="O130" s="14">
        <f>IF(L130&gt;1,INDEX(挂机升级突破!$BG$49:$BG$69,卡牌消耗!L130),"")</f>
        <v>0</v>
      </c>
      <c r="P130" s="14" t="s">
        <v>247</v>
      </c>
      <c r="Q130" s="14">
        <f>ROUND(INDEX(挂机升级突破!$AT$65:$BA$85,卡牌消耗!$L130,MATCH(卡牌消耗!P130,挂机升级突破!$AT$63:$BC$63,0))*INDEX($B$5:$F$5,K130)/5,0)*5</f>
        <v>0</v>
      </c>
      <c r="R130" s="14" t="s">
        <v>602</v>
      </c>
      <c r="S130" s="14">
        <f>ROUND(INDEX(挂机升级突破!$AT$65:$BC$85,L130,MATCH(R130,挂机升级突破!$AT$63:$BC$63,0))*INDEX($B$5:$F$5,K130)/5,0)*5</f>
        <v>0</v>
      </c>
      <c r="T130" s="60" t="e">
        <f>INDEX($B$38:$B$75,#REF!)&amp;"碎片"</f>
        <v>#REF!</v>
      </c>
      <c r="U130" s="14" t="e">
        <f>INDEX($N$5:$Q$9,#REF!,INDEX($C$38:$C$75,#REF!)-1)</f>
        <v>#REF!</v>
      </c>
      <c r="AL130" s="52">
        <v>126</v>
      </c>
      <c r="AM130" s="52">
        <v>15</v>
      </c>
      <c r="AN130" s="21">
        <f t="shared" si="38"/>
        <v>0.10344827586206896</v>
      </c>
      <c r="AO130" s="88">
        <f t="shared" si="39"/>
        <v>7162</v>
      </c>
      <c r="AP130" s="52">
        <f>SUM(AO$5:AO130)</f>
        <v>473768</v>
      </c>
    </row>
    <row r="131" spans="9:42" ht="16.5" x14ac:dyDescent="0.2">
      <c r="I131" s="32">
        <v>94</v>
      </c>
      <c r="J131" s="14">
        <f t="shared" si="29"/>
        <v>1102005</v>
      </c>
      <c r="K131" s="14">
        <f t="shared" si="30"/>
        <v>3</v>
      </c>
      <c r="L131" s="14">
        <f t="shared" si="31"/>
        <v>10</v>
      </c>
      <c r="M131" s="14" t="str">
        <f t="shared" si="32"/>
        <v>蓝</v>
      </c>
      <c r="N131" s="14" t="str">
        <f t="shared" si="37"/>
        <v>金币</v>
      </c>
      <c r="O131" s="14">
        <f>IF(L131&gt;1,INDEX(挂机升级突破!$BG$49:$BG$69,卡牌消耗!L131),"")</f>
        <v>0</v>
      </c>
      <c r="P131" s="14" t="s">
        <v>247</v>
      </c>
      <c r="Q131" s="14">
        <f>ROUND(INDEX(挂机升级突破!$AT$65:$BA$85,卡牌消耗!$L131,MATCH(卡牌消耗!P131,挂机升级突破!$AT$63:$BC$63,0))*INDEX($B$5:$F$5,K131)/5,0)*5</f>
        <v>0</v>
      </c>
      <c r="R131" s="14" t="s">
        <v>602</v>
      </c>
      <c r="S131" s="14">
        <f>ROUND(INDEX(挂机升级突破!$AT$65:$BC$85,L131,MATCH(R131,挂机升级突破!$AT$63:$BC$63,0))*INDEX($B$5:$F$5,K131)/5,0)*5</f>
        <v>0</v>
      </c>
      <c r="T131" s="60" t="e">
        <f>INDEX($B$38:$B$75,#REF!)&amp;"碎片"</f>
        <v>#REF!</v>
      </c>
      <c r="U131" s="14" t="e">
        <f>INDEX($N$5:$Q$9,#REF!,INDEX($C$38:$C$75,#REF!)-1)</f>
        <v>#REF!</v>
      </c>
      <c r="AL131" s="52">
        <v>127</v>
      </c>
      <c r="AM131" s="52">
        <v>16</v>
      </c>
      <c r="AN131" s="21">
        <f t="shared" si="38"/>
        <v>0.1103448275862069</v>
      </c>
      <c r="AO131" s="88">
        <f t="shared" si="39"/>
        <v>7640</v>
      </c>
      <c r="AP131" s="52">
        <f>SUM(AO$5:AO131)</f>
        <v>481408</v>
      </c>
    </row>
    <row r="132" spans="9:42" ht="16.5" x14ac:dyDescent="0.2">
      <c r="I132" s="32">
        <v>95</v>
      </c>
      <c r="J132" s="14">
        <f t="shared" si="29"/>
        <v>1102005</v>
      </c>
      <c r="K132" s="14">
        <f t="shared" si="30"/>
        <v>3</v>
      </c>
      <c r="L132" s="14">
        <f t="shared" si="31"/>
        <v>11</v>
      </c>
      <c r="M132" s="14" t="str">
        <f t="shared" si="32"/>
        <v>蓝</v>
      </c>
      <c r="N132" s="14" t="str">
        <f t="shared" si="37"/>
        <v>金币</v>
      </c>
      <c r="O132" s="14">
        <f>IF(L132&gt;1,INDEX(挂机升级突破!$BG$49:$BG$69,卡牌消耗!L132),"")</f>
        <v>0</v>
      </c>
      <c r="P132" s="14" t="s">
        <v>248</v>
      </c>
      <c r="Q132" s="14">
        <f>ROUND(INDEX(挂机升级突破!$AT$65:$BA$85,卡牌消耗!$L132,MATCH(卡牌消耗!P132,挂机升级突破!$AT$63:$BC$63,0))*INDEX($B$5:$F$5,K132)/5,0)*5</f>
        <v>0</v>
      </c>
      <c r="R132" s="14" t="s">
        <v>602</v>
      </c>
      <c r="S132" s="14">
        <f>ROUND(INDEX(挂机升级突破!$AT$65:$BC$85,L132,MATCH(R132,挂机升级突破!$AT$63:$BC$63,0))*INDEX($B$5:$F$5,K132)/5,0)*5</f>
        <v>0</v>
      </c>
      <c r="T132" s="60" t="e">
        <f>INDEX($B$38:$B$75,#REF!)&amp;"碎片"</f>
        <v>#REF!</v>
      </c>
      <c r="U132" s="14" t="e">
        <f>INDEX($N$5:$Q$9,#REF!,INDEX($C$38:$C$75,#REF!)-1)</f>
        <v>#REF!</v>
      </c>
      <c r="AL132" s="52">
        <v>128</v>
      </c>
      <c r="AM132" s="52">
        <v>17</v>
      </c>
      <c r="AN132" s="21">
        <f t="shared" si="38"/>
        <v>0.11724137931034483</v>
      </c>
      <c r="AO132" s="88">
        <f t="shared" si="39"/>
        <v>8117</v>
      </c>
      <c r="AP132" s="52">
        <f>SUM(AO$5:AO132)</f>
        <v>489525</v>
      </c>
    </row>
    <row r="133" spans="9:42" ht="16.5" x14ac:dyDescent="0.2">
      <c r="I133" s="32">
        <v>96</v>
      </c>
      <c r="J133" s="14">
        <f t="shared" si="29"/>
        <v>1102005</v>
      </c>
      <c r="K133" s="14">
        <f t="shared" si="30"/>
        <v>3</v>
      </c>
      <c r="L133" s="14">
        <f t="shared" si="31"/>
        <v>12</v>
      </c>
      <c r="M133" s="14" t="str">
        <f t="shared" si="32"/>
        <v>蓝</v>
      </c>
      <c r="N133" s="14" t="str">
        <f t="shared" si="37"/>
        <v>金币</v>
      </c>
      <c r="O133" s="14">
        <f>IF(L133&gt;1,INDEX(挂机升级突破!$BG$49:$BG$69,卡牌消耗!L133),"")</f>
        <v>0</v>
      </c>
      <c r="P133" s="14" t="s">
        <v>248</v>
      </c>
      <c r="Q133" s="14">
        <f>ROUND(INDEX(挂机升级突破!$AT$65:$BA$85,卡牌消耗!$L133,MATCH(卡牌消耗!P133,挂机升级突破!$AT$63:$BC$63,0))*INDEX($B$5:$F$5,K133)/5,0)*5</f>
        <v>0</v>
      </c>
      <c r="R133" s="14" t="s">
        <v>602</v>
      </c>
      <c r="S133" s="14">
        <f>ROUND(INDEX(挂机升级突破!$AT$65:$BC$85,L133,MATCH(R133,挂机升级突破!$AT$63:$BC$63,0))*INDEX($B$5:$F$5,K133)/5,0)*5</f>
        <v>0</v>
      </c>
      <c r="T133" s="60" t="e">
        <f>INDEX($B$38:$B$75,#REF!)&amp;"碎片"</f>
        <v>#REF!</v>
      </c>
      <c r="U133" s="14" t="e">
        <f>INDEX($N$5:$Q$9,#REF!,INDEX($C$38:$C$75,#REF!)-1)</f>
        <v>#REF!</v>
      </c>
      <c r="AL133" s="52">
        <v>129</v>
      </c>
      <c r="AM133" s="52">
        <v>18</v>
      </c>
      <c r="AN133" s="21">
        <f t="shared" si="38"/>
        <v>0.12413793103448276</v>
      </c>
      <c r="AO133" s="88">
        <f t="shared" si="39"/>
        <v>8595</v>
      </c>
      <c r="AP133" s="52">
        <f>SUM(AO$5:AO133)</f>
        <v>498120</v>
      </c>
    </row>
    <row r="134" spans="9:42" ht="16.5" x14ac:dyDescent="0.2">
      <c r="I134" s="32">
        <v>97</v>
      </c>
      <c r="J134" s="14">
        <f t="shared" si="29"/>
        <v>1102005</v>
      </c>
      <c r="K134" s="14">
        <f t="shared" si="30"/>
        <v>3</v>
      </c>
      <c r="L134" s="14">
        <f t="shared" si="31"/>
        <v>13</v>
      </c>
      <c r="M134" s="14" t="str">
        <f t="shared" si="32"/>
        <v>蓝</v>
      </c>
      <c r="N134" s="14" t="str">
        <f t="shared" si="37"/>
        <v>金币</v>
      </c>
      <c r="O134" s="14">
        <f>IF(L134&gt;1,INDEX(挂机升级突破!$BG$49:$BG$69,卡牌消耗!L134),"")</f>
        <v>0</v>
      </c>
      <c r="P134" s="14" t="s">
        <v>248</v>
      </c>
      <c r="Q134" s="14">
        <f>ROUND(INDEX(挂机升级突破!$AT$65:$BA$85,卡牌消耗!$L134,MATCH(卡牌消耗!P134,挂机升级突破!$AT$63:$BC$63,0))*INDEX($B$5:$F$5,K134)/5,0)*5</f>
        <v>0</v>
      </c>
      <c r="R134" s="14" t="s">
        <v>603</v>
      </c>
      <c r="S134" s="14">
        <f>ROUND(INDEX(挂机升级突破!$AT$65:$BC$85,L134,MATCH(R134,挂机升级突破!$AT$63:$BC$63,0))*INDEX($B$5:$F$5,K134)/5,0)*5</f>
        <v>0</v>
      </c>
      <c r="T134" s="60" t="e">
        <f>INDEX($B$38:$B$75,#REF!)&amp;"碎片"</f>
        <v>#REF!</v>
      </c>
      <c r="U134" s="14" t="e">
        <f>INDEX($N$5:$Q$9,#REF!,INDEX($C$38:$C$75,#REF!)-1)</f>
        <v>#REF!</v>
      </c>
      <c r="AL134" s="52">
        <v>130</v>
      </c>
      <c r="AM134" s="52">
        <v>19</v>
      </c>
      <c r="AN134" s="21">
        <f t="shared" si="38"/>
        <v>0.1310344827586207</v>
      </c>
      <c r="AO134" s="88">
        <f t="shared" si="39"/>
        <v>9072</v>
      </c>
      <c r="AP134" s="52">
        <f>SUM(AO$5:AO134)</f>
        <v>507192</v>
      </c>
    </row>
    <row r="135" spans="9:42" ht="16.5" x14ac:dyDescent="0.2">
      <c r="I135" s="32">
        <v>98</v>
      </c>
      <c r="J135" s="14">
        <f t="shared" si="29"/>
        <v>1102005</v>
      </c>
      <c r="K135" s="14">
        <f t="shared" si="30"/>
        <v>3</v>
      </c>
      <c r="L135" s="14">
        <f t="shared" si="31"/>
        <v>14</v>
      </c>
      <c r="M135" s="14" t="str">
        <f t="shared" si="32"/>
        <v>蓝</v>
      </c>
      <c r="N135" s="14" t="str">
        <f t="shared" si="37"/>
        <v>金币</v>
      </c>
      <c r="O135" s="14">
        <f>IF(L135&gt;1,INDEX(挂机升级突破!$BG$49:$BG$69,卡牌消耗!L135),"")</f>
        <v>0</v>
      </c>
      <c r="P135" s="14" t="s">
        <v>248</v>
      </c>
      <c r="Q135" s="14">
        <f>ROUND(INDEX(挂机升级突破!$AT$65:$BA$85,卡牌消耗!$L135,MATCH(卡牌消耗!P135,挂机升级突破!$AT$63:$BC$63,0))*INDEX($B$5:$F$5,K135)/5,0)*5</f>
        <v>0</v>
      </c>
      <c r="R135" s="14" t="s">
        <v>603</v>
      </c>
      <c r="S135" s="14">
        <f>ROUND(INDEX(挂机升级突破!$AT$65:$BC$85,L135,MATCH(R135,挂机升级突破!$AT$63:$BC$63,0))*INDEX($B$5:$F$5,K135)/5,0)*5</f>
        <v>0</v>
      </c>
      <c r="T135" s="60" t="e">
        <f>INDEX($B$38:$B$75,#REF!)&amp;"碎片"</f>
        <v>#REF!</v>
      </c>
      <c r="U135" s="14" t="e">
        <f>INDEX($N$5:$Q$9,#REF!,INDEX($C$38:$C$75,#REF!)-1)</f>
        <v>#REF!</v>
      </c>
      <c r="AJ135" s="52" t="s">
        <v>384</v>
      </c>
      <c r="AK135" s="52">
        <v>14</v>
      </c>
      <c r="AL135" s="52">
        <v>131</v>
      </c>
      <c r="AM135" s="52">
        <v>10</v>
      </c>
      <c r="AN135" s="21">
        <f t="shared" ref="AN135:AN144" si="40">AM135/AK$138</f>
        <v>6.8965517241379309E-2</v>
      </c>
      <c r="AO135" s="52">
        <f>INT(AK$136*AN135)</f>
        <v>5677</v>
      </c>
      <c r="AP135" s="52">
        <f>SUM(AO$5:AO135)</f>
        <v>512869</v>
      </c>
    </row>
    <row r="136" spans="9:42" ht="16.5" x14ac:dyDescent="0.2">
      <c r="I136" s="32">
        <v>99</v>
      </c>
      <c r="J136" s="14">
        <f t="shared" si="29"/>
        <v>1102005</v>
      </c>
      <c r="K136" s="14">
        <f t="shared" si="30"/>
        <v>3</v>
      </c>
      <c r="L136" s="14">
        <f t="shared" si="31"/>
        <v>15</v>
      </c>
      <c r="M136" s="14" t="str">
        <f t="shared" si="32"/>
        <v>蓝</v>
      </c>
      <c r="N136" s="14" t="str">
        <f t="shared" si="37"/>
        <v>金币</v>
      </c>
      <c r="O136" s="14">
        <f>IF(L136&gt;1,INDEX(挂机升级突破!$BG$49:$BG$69,卡牌消耗!L136),"")</f>
        <v>0</v>
      </c>
      <c r="P136" s="14" t="s">
        <v>248</v>
      </c>
      <c r="Q136" s="14">
        <f>ROUND(INDEX(挂机升级突破!$AT$65:$BA$85,卡牌消耗!$L136,MATCH(卡牌消耗!P136,挂机升级突破!$AT$63:$BC$63,0))*INDEX($B$5:$F$5,K136)/5,0)*5</f>
        <v>0</v>
      </c>
      <c r="R136" s="14" t="s">
        <v>603</v>
      </c>
      <c r="S136" s="14">
        <f>ROUND(INDEX(挂机升级突破!$AT$65:$BC$85,L136,MATCH(R136,挂机升级突破!$AT$63:$BC$63,0))*INDEX($B$5:$F$5,K136)/5,0)*5</f>
        <v>0</v>
      </c>
      <c r="T136" s="60" t="e">
        <f>INDEX($B$38:$B$75,#REF!)&amp;"碎片"</f>
        <v>#REF!</v>
      </c>
      <c r="U136" s="14" t="e">
        <f>INDEX($N$5:$Q$9,#REF!,INDEX($C$38:$C$75,#REF!)-1)</f>
        <v>#REF!</v>
      </c>
      <c r="AJ136" s="14" t="str">
        <f>INDEX($W$5:$W$19,AK135)</f>
        <v>130~140</v>
      </c>
      <c r="AK136" s="14">
        <f>INDEX($AF$5:$AF$19,AK135)</f>
        <v>82325</v>
      </c>
      <c r="AL136" s="52">
        <v>132</v>
      </c>
      <c r="AM136" s="52">
        <v>11</v>
      </c>
      <c r="AN136" s="21">
        <f t="shared" si="40"/>
        <v>7.586206896551724E-2</v>
      </c>
      <c r="AO136" s="88">
        <f t="shared" ref="AO136:AO144" si="41">INT(AK$136*AN136)</f>
        <v>6245</v>
      </c>
      <c r="AP136" s="52">
        <f>SUM(AO$5:AO136)</f>
        <v>519114</v>
      </c>
    </row>
    <row r="137" spans="9:42" ht="16.5" x14ac:dyDescent="0.2">
      <c r="I137" s="32">
        <v>100</v>
      </c>
      <c r="J137" s="14">
        <f t="shared" si="29"/>
        <v>1102005</v>
      </c>
      <c r="K137" s="14">
        <f t="shared" si="30"/>
        <v>3</v>
      </c>
      <c r="L137" s="14">
        <f t="shared" si="31"/>
        <v>16</v>
      </c>
      <c r="M137" s="14" t="str">
        <f t="shared" si="32"/>
        <v>蓝</v>
      </c>
      <c r="N137" s="14" t="str">
        <f t="shared" si="37"/>
        <v>金币</v>
      </c>
      <c r="O137" s="14">
        <f>IF(L137&gt;1,INDEX(挂机升级突破!$BG$49:$BG$69,卡牌消耗!L137),"")</f>
        <v>0</v>
      </c>
      <c r="P137" s="14" t="str">
        <f>IF(L137&gt;1,INDEX(价值概述!$A$4:$A$8,INDEX(挂机升级突破!$AQ$65:$AQ$85,卡牌消耗!L137)),"")</f>
        <v>紫色基础材料</v>
      </c>
      <c r="Q137" s="14">
        <f>ROUND(INDEX(挂机升级突破!$AT$65:$BA$85,卡牌消耗!$L137,MATCH(卡牌消耗!P137,挂机升级突破!$AT$63:$BC$63,0))*INDEX($B$5:$F$5,K137)/5,0)*5</f>
        <v>15</v>
      </c>
      <c r="R137" s="14" t="s">
        <v>603</v>
      </c>
      <c r="S137" s="14">
        <f>ROUND(INDEX(挂机升级突破!$AT$65:$BC$85,L137,MATCH(R137,挂机升级突破!$AT$63:$BC$63,0))*INDEX($B$5:$F$5,K137)/5,0)*5</f>
        <v>0</v>
      </c>
      <c r="T137" s="60" t="e">
        <f>INDEX($B$38:$B$75,#REF!)&amp;"碎片"</f>
        <v>#REF!</v>
      </c>
      <c r="U137" s="14" t="e">
        <f>INDEX($N$5:$Q$9,#REF!,INDEX($C$38:$C$75,#REF!)-1)</f>
        <v>#REF!</v>
      </c>
      <c r="AJ137" s="52" t="s">
        <v>382</v>
      </c>
      <c r="AK137" s="14">
        <f>INDEX($AG$5:$AG$19,AK135)</f>
        <v>9</v>
      </c>
      <c r="AL137" s="52">
        <v>133</v>
      </c>
      <c r="AM137" s="52">
        <v>12</v>
      </c>
      <c r="AN137" s="21">
        <f t="shared" si="40"/>
        <v>8.2758620689655171E-2</v>
      </c>
      <c r="AO137" s="88">
        <f t="shared" si="41"/>
        <v>6813</v>
      </c>
      <c r="AP137" s="52">
        <f>SUM(AO$5:AO137)</f>
        <v>525927</v>
      </c>
    </row>
    <row r="138" spans="9:42" ht="16.5" x14ac:dyDescent="0.2">
      <c r="I138" s="32">
        <v>101</v>
      </c>
      <c r="J138" s="14">
        <f t="shared" si="29"/>
        <v>1102005</v>
      </c>
      <c r="K138" s="14">
        <f t="shared" si="30"/>
        <v>3</v>
      </c>
      <c r="L138" s="14">
        <f t="shared" si="31"/>
        <v>17</v>
      </c>
      <c r="M138" s="14" t="str">
        <f t="shared" si="32"/>
        <v>蓝</v>
      </c>
      <c r="N138" s="14" t="str">
        <f t="shared" si="37"/>
        <v>金币</v>
      </c>
      <c r="O138" s="14">
        <f>IF(L138&gt;1,INDEX(挂机升级突破!$BG$49:$BG$69,卡牌消耗!L138),"")</f>
        <v>15</v>
      </c>
      <c r="P138" s="14" t="str">
        <f>IF(L138&gt;1,INDEX(价值概述!$A$4:$A$8,INDEX(挂机升级突破!$AQ$65:$AQ$85,卡牌消耗!L138)),"")</f>
        <v>紫色基础材料</v>
      </c>
      <c r="Q138" s="14">
        <f>ROUND(INDEX(挂机升级突破!$AT$65:$BA$85,卡牌消耗!$L138,MATCH(卡牌消耗!P138,挂机升级突破!$AT$63:$BC$63,0))*INDEX($B$5:$F$5,K138)/5,0)*5</f>
        <v>30</v>
      </c>
      <c r="R138" s="14" t="s">
        <v>631</v>
      </c>
      <c r="S138" s="14">
        <f>ROUND(INDEX(挂机升级突破!$AT$65:$BC$85,L138,MATCH(R138,挂机升级突破!$AT$63:$BC$63,0))*INDEX($B$5:$F$5,K138)/5,0)*5</f>
        <v>0</v>
      </c>
      <c r="T138" s="60" t="e">
        <f>INDEX($B$38:$B$75,#REF!)&amp;"碎片"</f>
        <v>#REF!</v>
      </c>
      <c r="U138" s="14" t="e">
        <f>INDEX($N$5:$Q$9,#REF!,INDEX($C$38:$C$75,#REF!)-1)</f>
        <v>#REF!</v>
      </c>
      <c r="AJ138" s="15"/>
      <c r="AK138" s="14">
        <f>SUM(AM135:AM144)</f>
        <v>145</v>
      </c>
      <c r="AL138" s="52">
        <v>134</v>
      </c>
      <c r="AM138" s="52">
        <v>13</v>
      </c>
      <c r="AN138" s="21">
        <f t="shared" si="40"/>
        <v>8.9655172413793102E-2</v>
      </c>
      <c r="AO138" s="88">
        <f t="shared" si="41"/>
        <v>7380</v>
      </c>
      <c r="AP138" s="52">
        <f>SUM(AO$5:AO138)</f>
        <v>533307</v>
      </c>
    </row>
    <row r="139" spans="9:42" ht="16.5" x14ac:dyDescent="0.2">
      <c r="I139" s="32">
        <v>102</v>
      </c>
      <c r="J139" s="14">
        <f t="shared" si="29"/>
        <v>1102005</v>
      </c>
      <c r="K139" s="14">
        <f t="shared" si="30"/>
        <v>3</v>
      </c>
      <c r="L139" s="14">
        <f t="shared" si="31"/>
        <v>18</v>
      </c>
      <c r="M139" s="14" t="str">
        <f t="shared" si="32"/>
        <v>蓝</v>
      </c>
      <c r="N139" s="14" t="str">
        <f t="shared" si="37"/>
        <v>金币</v>
      </c>
      <c r="O139" s="14">
        <f>IF(L139&gt;1,INDEX(挂机升级突破!$BG$49:$BG$69,卡牌消耗!L139),"")</f>
        <v>40</v>
      </c>
      <c r="P139" s="14" t="str">
        <f>IF(L139&gt;1,INDEX(价值概述!$A$4:$A$8,INDEX(挂机升级突破!$AQ$65:$AQ$85,卡牌消耗!L139)),"")</f>
        <v>紫色基础材料</v>
      </c>
      <c r="Q139" s="14">
        <f>ROUND(INDEX(挂机升级突破!$AT$65:$BA$85,卡牌消耗!$L139,MATCH(卡牌消耗!P139,挂机升级突破!$AT$63:$BC$63,0))*INDEX($B$5:$F$5,K139)/5,0)*5</f>
        <v>30</v>
      </c>
      <c r="R139" s="14" t="s">
        <v>631</v>
      </c>
      <c r="S139" s="14">
        <f>ROUND(INDEX(挂机升级突破!$AT$65:$BC$85,L139,MATCH(R139,挂机升级突破!$AT$63:$BC$63,0))*INDEX($B$5:$F$5,K139)/5,0)*5</f>
        <v>0</v>
      </c>
      <c r="T139" s="60" t="e">
        <f>INDEX($B$38:$B$75,#REF!)&amp;"碎片"</f>
        <v>#REF!</v>
      </c>
      <c r="U139" s="14" t="e">
        <f>INDEX($N$5:$Q$9,#REF!,INDEX($C$38:$C$75,#REF!)-1)</f>
        <v>#REF!</v>
      </c>
      <c r="AL139" s="52">
        <v>135</v>
      </c>
      <c r="AM139" s="52">
        <v>14</v>
      </c>
      <c r="AN139" s="21">
        <f t="shared" si="40"/>
        <v>9.6551724137931033E-2</v>
      </c>
      <c r="AO139" s="88">
        <f t="shared" si="41"/>
        <v>7948</v>
      </c>
      <c r="AP139" s="52">
        <f>SUM(AO$5:AO139)</f>
        <v>541255</v>
      </c>
    </row>
    <row r="140" spans="9:42" ht="16.5" x14ac:dyDescent="0.2">
      <c r="I140" s="32">
        <v>103</v>
      </c>
      <c r="J140" s="14">
        <f t="shared" si="29"/>
        <v>1102005</v>
      </c>
      <c r="K140" s="14">
        <f t="shared" si="30"/>
        <v>3</v>
      </c>
      <c r="L140" s="14">
        <f t="shared" si="31"/>
        <v>19</v>
      </c>
      <c r="M140" s="14" t="str">
        <f t="shared" si="32"/>
        <v>蓝</v>
      </c>
      <c r="N140" s="14" t="str">
        <f t="shared" si="37"/>
        <v>金币</v>
      </c>
      <c r="O140" s="14">
        <f>IF(L140&gt;1,INDEX(挂机升级突破!$BG$49:$BG$69,卡牌消耗!L140),"")</f>
        <v>50</v>
      </c>
      <c r="P140" s="14" t="str">
        <f>IF(L140&gt;1,INDEX(价值概述!$A$4:$A$8,INDEX(挂机升级突破!$AQ$65:$AQ$85,卡牌消耗!L140)),"")</f>
        <v>紫色基础材料</v>
      </c>
      <c r="Q140" s="14">
        <f>ROUND(INDEX(挂机升级突破!$AT$65:$BA$85,卡牌消耗!$L140,MATCH(卡牌消耗!P140,挂机升级突破!$AT$63:$BC$63,0))*INDEX($B$5:$F$5,K140)/5,0)*5</f>
        <v>30</v>
      </c>
      <c r="R140" s="14" t="s">
        <v>631</v>
      </c>
      <c r="S140" s="14">
        <f>ROUND(INDEX(挂机升级突破!$AT$65:$BC$85,L140,MATCH(R140,挂机升级突破!$AT$63:$BC$63,0))*INDEX($B$5:$F$5,K140)/5,0)*5</f>
        <v>0</v>
      </c>
      <c r="T140" s="60" t="e">
        <f>INDEX($B$38:$B$75,#REF!)&amp;"碎片"</f>
        <v>#REF!</v>
      </c>
      <c r="U140" s="14" t="e">
        <f>INDEX($N$5:$Q$9,#REF!,INDEX($C$38:$C$75,#REF!)-1)</f>
        <v>#REF!</v>
      </c>
      <c r="AL140" s="52">
        <v>136</v>
      </c>
      <c r="AM140" s="52">
        <v>15</v>
      </c>
      <c r="AN140" s="21">
        <f t="shared" si="40"/>
        <v>0.10344827586206896</v>
      </c>
      <c r="AO140" s="88">
        <f t="shared" si="41"/>
        <v>8516</v>
      </c>
      <c r="AP140" s="52">
        <f>SUM(AO$5:AO140)</f>
        <v>549771</v>
      </c>
    </row>
    <row r="141" spans="9:42" ht="16.5" x14ac:dyDescent="0.2">
      <c r="I141" s="32">
        <v>104</v>
      </c>
      <c r="J141" s="14">
        <f t="shared" si="29"/>
        <v>1102005</v>
      </c>
      <c r="K141" s="14">
        <f t="shared" si="30"/>
        <v>3</v>
      </c>
      <c r="L141" s="14">
        <f t="shared" si="31"/>
        <v>20</v>
      </c>
      <c r="M141" s="14" t="str">
        <f t="shared" si="32"/>
        <v>蓝</v>
      </c>
      <c r="N141" s="14" t="str">
        <f t="shared" si="37"/>
        <v>金币</v>
      </c>
      <c r="O141" s="14">
        <f>IF(L141&gt;1,INDEX(挂机升级突破!$BG$49:$BG$69,卡牌消耗!L141),"")</f>
        <v>80</v>
      </c>
      <c r="P141" s="14" t="str">
        <f>IF(L141&gt;1,INDEX(价值概述!$A$4:$A$8,INDEX(挂机升级突破!$AQ$65:$AQ$85,卡牌消耗!L141)),"")</f>
        <v>紫色基础材料</v>
      </c>
      <c r="Q141" s="14">
        <f>ROUND(INDEX(挂机升级突破!$AT$65:$BA$85,卡牌消耗!$L141,MATCH(卡牌消耗!P141,挂机升级突破!$AT$63:$BC$63,0))*INDEX($B$5:$F$5,K141)/5,0)*5</f>
        <v>50</v>
      </c>
      <c r="R141" s="14" t="s">
        <v>631</v>
      </c>
      <c r="S141" s="14">
        <f>ROUND(INDEX(挂机升级突破!$AT$65:$BC$85,L141,MATCH(R141,挂机升级突破!$AT$63:$BC$63,0))*INDEX($B$5:$F$5,K141)/5,0)*5</f>
        <v>0</v>
      </c>
      <c r="T141" s="60" t="e">
        <f>INDEX($B$38:$B$75,#REF!)&amp;"碎片"</f>
        <v>#REF!</v>
      </c>
      <c r="U141" s="14" t="e">
        <f>INDEX($N$5:$Q$9,#REF!,INDEX($C$38:$C$75,#REF!)-1)</f>
        <v>#REF!</v>
      </c>
      <c r="AL141" s="52">
        <v>137</v>
      </c>
      <c r="AM141" s="52">
        <v>16</v>
      </c>
      <c r="AN141" s="21">
        <f t="shared" si="40"/>
        <v>0.1103448275862069</v>
      </c>
      <c r="AO141" s="88">
        <f t="shared" si="41"/>
        <v>9084</v>
      </c>
      <c r="AP141" s="52">
        <f>SUM(AO$5:AO141)</f>
        <v>558855</v>
      </c>
    </row>
    <row r="142" spans="9:42" ht="16.5" x14ac:dyDescent="0.2">
      <c r="I142" s="32">
        <v>105</v>
      </c>
      <c r="J142" s="14">
        <f t="shared" si="29"/>
        <v>1102005</v>
      </c>
      <c r="K142" s="14">
        <f t="shared" si="30"/>
        <v>3</v>
      </c>
      <c r="L142" s="14">
        <f t="shared" si="31"/>
        <v>21</v>
      </c>
      <c r="M142" s="14" t="str">
        <f t="shared" si="32"/>
        <v>蓝</v>
      </c>
      <c r="N142" s="14" t="str">
        <f t="shared" si="37"/>
        <v>金币</v>
      </c>
      <c r="O142" s="14">
        <f>IF(L142&gt;1,INDEX(挂机升级突破!$BG$49:$BG$69,卡牌消耗!L142),"")</f>
        <v>80</v>
      </c>
      <c r="P142" s="14" t="str">
        <f>IF(L142&gt;1,INDEX(价值概述!$A$4:$A$8,INDEX(挂机升级突破!$AQ$65:$AQ$85,卡牌消耗!L142)),"")</f>
        <v>紫色基础材料</v>
      </c>
      <c r="Q142" s="14">
        <f>ROUND(INDEX(挂机升级突破!$AT$65:$BA$85,卡牌消耗!$L142,MATCH(卡牌消耗!P142,挂机升级突破!$AT$63:$BC$63,0))*INDEX($B$5:$F$5,K142)/5,0)*5</f>
        <v>50</v>
      </c>
      <c r="R142" s="14" t="s">
        <v>631</v>
      </c>
      <c r="S142" s="14">
        <f>ROUND(INDEX(挂机升级突破!$AT$65:$BC$85,L142,MATCH(R142,挂机升级突破!$AT$63:$BC$63,0))*INDEX($B$5:$F$5,K142)/5,0)*5</f>
        <v>0</v>
      </c>
      <c r="T142" s="60" t="e">
        <f>INDEX($B$38:$B$75,#REF!)&amp;"碎片"</f>
        <v>#REF!</v>
      </c>
      <c r="U142" s="14" t="e">
        <f>INDEX($N$5:$Q$9,#REF!,INDEX($C$38:$C$75,#REF!)-1)</f>
        <v>#REF!</v>
      </c>
      <c r="AL142" s="52">
        <v>138</v>
      </c>
      <c r="AM142" s="52">
        <v>17</v>
      </c>
      <c r="AN142" s="21">
        <f t="shared" si="40"/>
        <v>0.11724137931034483</v>
      </c>
      <c r="AO142" s="88">
        <f t="shared" si="41"/>
        <v>9651</v>
      </c>
      <c r="AP142" s="52">
        <f>SUM(AO$5:AO142)</f>
        <v>568506</v>
      </c>
    </row>
    <row r="143" spans="9:42" ht="16.5" x14ac:dyDescent="0.2">
      <c r="I143" s="32">
        <v>106</v>
      </c>
      <c r="J143" s="14">
        <f t="shared" si="29"/>
        <v>1102006</v>
      </c>
      <c r="K143" s="14">
        <f t="shared" si="30"/>
        <v>5</v>
      </c>
      <c r="L143" s="14">
        <f t="shared" si="31"/>
        <v>1</v>
      </c>
      <c r="M143" s="14" t="str">
        <f t="shared" si="32"/>
        <v>黄</v>
      </c>
      <c r="N143" s="14" t="str">
        <f t="shared" si="37"/>
        <v/>
      </c>
      <c r="O143" s="14" t="str">
        <f>IF(L143&gt;1,INDEX(挂机升级突破!$BG$49:$BG$69,卡牌消耗!L143),"")</f>
        <v/>
      </c>
      <c r="P143" s="14" t="str">
        <f>IF(L143&gt;1,INDEX(价值概述!$A$4:$A$8,INDEX(挂机升级突破!$AQ$65:$AQ$85,卡牌消耗!L143)),"")</f>
        <v/>
      </c>
      <c r="Q143" s="14" t="str">
        <f>IF(L143&gt;1,INDEX(挂机升级突破!$AT$65:$AX$85,卡牌消耗!L143,INDEX(挂机升级突破!$AQ$65:$AQ$85,卡牌消耗!L143)),"")</f>
        <v/>
      </c>
      <c r="R143" s="14" t="str">
        <f>IF(INDEX(挂机升级突破!$AR$65:$AR$85,卡牌消耗!L143)&gt;0,INDEX($G$2:$I$2,INDEX(挂机升级突破!$AR$65:$AR$85,卡牌消耗!L143))&amp;M143,"")</f>
        <v/>
      </c>
      <c r="S143" s="14" t="str">
        <f>IF(R143="","",INDEX(挂机升级突破!$AY$65:$BA$85,卡牌消耗!L143,INDEX(挂机升级突破!$AR$65:$AR$85,卡牌消耗!L143)))</f>
        <v/>
      </c>
      <c r="T143" s="60" t="e">
        <f>INDEX($B$38:$B$75,#REF!)&amp;"碎片"</f>
        <v>#REF!</v>
      </c>
      <c r="U143" s="14" t="e">
        <f>INDEX($N$5:$Q$9,#REF!,INDEX($C$38:$C$75,#REF!)-1)</f>
        <v>#REF!</v>
      </c>
      <c r="AL143" s="52">
        <v>139</v>
      </c>
      <c r="AM143" s="52">
        <v>18</v>
      </c>
      <c r="AN143" s="21">
        <f t="shared" si="40"/>
        <v>0.12413793103448276</v>
      </c>
      <c r="AO143" s="88">
        <f t="shared" si="41"/>
        <v>10219</v>
      </c>
      <c r="AP143" s="52">
        <f>SUM(AO$5:AO143)</f>
        <v>578725</v>
      </c>
    </row>
    <row r="144" spans="9:42" ht="16.5" x14ac:dyDescent="0.2">
      <c r="I144" s="32">
        <v>107</v>
      </c>
      <c r="J144" s="14">
        <f t="shared" si="29"/>
        <v>1102006</v>
      </c>
      <c r="K144" s="14">
        <f t="shared" si="30"/>
        <v>5</v>
      </c>
      <c r="L144" s="14">
        <f t="shared" si="31"/>
        <v>2</v>
      </c>
      <c r="M144" s="14" t="str">
        <f t="shared" si="32"/>
        <v>黄</v>
      </c>
      <c r="N144" s="14" t="str">
        <f t="shared" si="37"/>
        <v>金币</v>
      </c>
      <c r="O144" s="14">
        <f>IF(L144&gt;1,INDEX(挂机升级突破!$BG$49:$BG$69,卡牌消耗!L144),"")</f>
        <v>0</v>
      </c>
      <c r="P144" s="14" t="s">
        <v>245</v>
      </c>
      <c r="Q144" s="14">
        <f>ROUND(INDEX(挂机升级突破!$AT$65:$BA$85,卡牌消耗!$L144,MATCH(卡牌消耗!P144,挂机升级突破!$AT$63:$BC$63,0))*INDEX($B$5:$F$5,K144)/5,0)*5</f>
        <v>50</v>
      </c>
      <c r="R144" s="14"/>
      <c r="S144" s="14"/>
      <c r="T144" s="60" t="e">
        <f>INDEX($B$38:$B$75,#REF!)&amp;"碎片"</f>
        <v>#REF!</v>
      </c>
      <c r="U144" s="14" t="e">
        <f>INDEX($N$5:$Q$9,#REF!,INDEX($C$38:$C$75,#REF!)-1)</f>
        <v>#REF!</v>
      </c>
      <c r="AL144" s="52">
        <v>140</v>
      </c>
      <c r="AM144" s="52">
        <v>19</v>
      </c>
      <c r="AN144" s="21">
        <f t="shared" si="40"/>
        <v>0.1310344827586207</v>
      </c>
      <c r="AO144" s="88">
        <f t="shared" si="41"/>
        <v>10787</v>
      </c>
      <c r="AP144" s="52">
        <f>SUM(AO$5:AO144)</f>
        <v>589512</v>
      </c>
    </row>
    <row r="145" spans="9:42" ht="16.5" x14ac:dyDescent="0.2">
      <c r="I145" s="32">
        <v>108</v>
      </c>
      <c r="J145" s="14">
        <f t="shared" si="29"/>
        <v>1102006</v>
      </c>
      <c r="K145" s="14">
        <f t="shared" si="30"/>
        <v>5</v>
      </c>
      <c r="L145" s="14">
        <f t="shared" si="31"/>
        <v>3</v>
      </c>
      <c r="M145" s="14" t="str">
        <f t="shared" si="32"/>
        <v>黄</v>
      </c>
      <c r="N145" s="14" t="str">
        <f t="shared" si="37"/>
        <v>金币</v>
      </c>
      <c r="O145" s="14">
        <f>IF(L145&gt;1,INDEX(挂机升级突破!$BG$49:$BG$69,卡牌消耗!L145),"")</f>
        <v>0</v>
      </c>
      <c r="P145" s="14" t="s">
        <v>245</v>
      </c>
      <c r="Q145" s="14">
        <f>ROUND(INDEX(挂机升级突破!$AT$65:$BA$85,卡牌消耗!$L145,MATCH(卡牌消耗!P145,挂机升级突破!$AT$63:$BC$63,0))*INDEX($B$5:$F$5,K145)/5,0)*5</f>
        <v>60</v>
      </c>
      <c r="R145" s="14"/>
      <c r="S145" s="14"/>
      <c r="T145" s="60" t="e">
        <f>INDEX($B$38:$B$75,#REF!)&amp;"碎片"</f>
        <v>#REF!</v>
      </c>
      <c r="U145" s="14" t="e">
        <f>INDEX($N$5:$Q$9,#REF!,INDEX($C$38:$C$75,#REF!)-1)</f>
        <v>#REF!</v>
      </c>
      <c r="AJ145" s="52" t="s">
        <v>384</v>
      </c>
      <c r="AK145" s="52">
        <v>15</v>
      </c>
      <c r="AL145" s="52">
        <v>141</v>
      </c>
      <c r="AM145" s="52">
        <v>10</v>
      </c>
      <c r="AN145" s="21">
        <f t="shared" ref="AN145:AN154" si="42">AM145/AK$148</f>
        <v>6.8965517241379309E-2</v>
      </c>
      <c r="AO145" s="52">
        <f>INT(AK$146*AN145)</f>
        <v>6200</v>
      </c>
      <c r="AP145" s="52">
        <f>SUM(AO$5:AO145)</f>
        <v>595712</v>
      </c>
    </row>
    <row r="146" spans="9:42" ht="16.5" x14ac:dyDescent="0.2">
      <c r="I146" s="32">
        <v>109</v>
      </c>
      <c r="J146" s="14">
        <f t="shared" si="29"/>
        <v>1102006</v>
      </c>
      <c r="K146" s="14">
        <f t="shared" si="30"/>
        <v>5</v>
      </c>
      <c r="L146" s="14">
        <f t="shared" si="31"/>
        <v>4</v>
      </c>
      <c r="M146" s="14" t="str">
        <f t="shared" si="32"/>
        <v>黄</v>
      </c>
      <c r="N146" s="14" t="str">
        <f t="shared" si="37"/>
        <v>金币</v>
      </c>
      <c r="O146" s="14">
        <f>IF(L146&gt;1,INDEX(挂机升级突破!$BG$49:$BG$69,卡牌消耗!L146),"")</f>
        <v>0</v>
      </c>
      <c r="P146" s="14" t="s">
        <v>246</v>
      </c>
      <c r="Q146" s="14">
        <f>ROUND(INDEX(挂机升级突破!$AT$65:$BA$85,卡牌消耗!$L146,MATCH(卡牌消耗!P146,挂机升级突破!$AT$63:$BC$63,0))*INDEX($B$5:$F$5,K146)/5,0)*5</f>
        <v>0</v>
      </c>
      <c r="R146" s="14"/>
      <c r="S146" s="14"/>
      <c r="T146" s="60" t="e">
        <f>INDEX($B$38:$B$75,#REF!)&amp;"碎片"</f>
        <v>#REF!</v>
      </c>
      <c r="U146" s="14" t="e">
        <f>INDEX($N$5:$Q$9,#REF!,INDEX($C$38:$C$75,#REF!)-1)</f>
        <v>#REF!</v>
      </c>
      <c r="AJ146" s="14" t="str">
        <f>INDEX($W$5:$W$19,AK145)</f>
        <v>140~150</v>
      </c>
      <c r="AK146" s="14">
        <f>INDEX($AF$5:$AF$19,AK145)</f>
        <v>89910</v>
      </c>
      <c r="AL146" s="52">
        <v>142</v>
      </c>
      <c r="AM146" s="52">
        <v>11</v>
      </c>
      <c r="AN146" s="21">
        <f t="shared" si="42"/>
        <v>7.586206896551724E-2</v>
      </c>
      <c r="AO146" s="88">
        <f t="shared" ref="AO146:AO154" si="43">INT(AK$146*AN146)</f>
        <v>6820</v>
      </c>
      <c r="AP146" s="52">
        <f>SUM(AO$5:AO146)</f>
        <v>602532</v>
      </c>
    </row>
    <row r="147" spans="9:42" ht="16.5" x14ac:dyDescent="0.2">
      <c r="I147" s="32">
        <v>110</v>
      </c>
      <c r="J147" s="14">
        <f t="shared" si="29"/>
        <v>1102006</v>
      </c>
      <c r="K147" s="14">
        <f t="shared" si="30"/>
        <v>5</v>
      </c>
      <c r="L147" s="14">
        <f t="shared" si="31"/>
        <v>5</v>
      </c>
      <c r="M147" s="14" t="str">
        <f t="shared" si="32"/>
        <v>黄</v>
      </c>
      <c r="N147" s="14" t="str">
        <f t="shared" si="37"/>
        <v>金币</v>
      </c>
      <c r="O147" s="14">
        <f>IF(L147&gt;1,INDEX(挂机升级突破!$BG$49:$BG$69,卡牌消耗!L147),"")</f>
        <v>0</v>
      </c>
      <c r="P147" s="14" t="s">
        <v>246</v>
      </c>
      <c r="Q147" s="14">
        <f>ROUND(INDEX(挂机升级突破!$AT$65:$BA$85,卡牌消耗!$L147,MATCH(卡牌消耗!P147,挂机升级突破!$AT$63:$BC$63,0))*INDEX($B$5:$F$5,K147)/5,0)*5</f>
        <v>0</v>
      </c>
      <c r="R147" s="14" t="s">
        <v>601</v>
      </c>
      <c r="S147" s="14">
        <f>ROUND(INDEX(挂机升级突破!$AT$65:$BC$85,L147,MATCH(R147,挂机升级突破!$AT$63:$BC$63,0))*INDEX($B$5:$F$5,K147)/5,0)*5</f>
        <v>0</v>
      </c>
      <c r="T147" s="60" t="e">
        <f>INDEX($B$38:$B$75,#REF!)&amp;"碎片"</f>
        <v>#REF!</v>
      </c>
      <c r="U147" s="14" t="e">
        <f>INDEX($N$5:$Q$9,#REF!,INDEX($C$38:$C$75,#REF!)-1)</f>
        <v>#REF!</v>
      </c>
      <c r="AJ147" s="52" t="s">
        <v>382</v>
      </c>
      <c r="AK147" s="14">
        <f>INDEX($AG$5:$AG$19,AK145)</f>
        <v>10</v>
      </c>
      <c r="AL147" s="52">
        <v>143</v>
      </c>
      <c r="AM147" s="52">
        <v>12</v>
      </c>
      <c r="AN147" s="21">
        <f t="shared" si="42"/>
        <v>8.2758620689655171E-2</v>
      </c>
      <c r="AO147" s="88">
        <f t="shared" si="43"/>
        <v>7440</v>
      </c>
      <c r="AP147" s="52">
        <f>SUM(AO$5:AO147)</f>
        <v>609972</v>
      </c>
    </row>
    <row r="148" spans="9:42" ht="16.5" x14ac:dyDescent="0.2">
      <c r="I148" s="32">
        <v>111</v>
      </c>
      <c r="J148" s="14">
        <f t="shared" si="29"/>
        <v>1102006</v>
      </c>
      <c r="K148" s="14">
        <f t="shared" si="30"/>
        <v>5</v>
      </c>
      <c r="L148" s="14">
        <f t="shared" si="31"/>
        <v>6</v>
      </c>
      <c r="M148" s="14" t="str">
        <f t="shared" si="32"/>
        <v>黄</v>
      </c>
      <c r="N148" s="14" t="str">
        <f t="shared" si="37"/>
        <v>金币</v>
      </c>
      <c r="O148" s="14">
        <f>IF(L148&gt;1,INDEX(挂机升级突破!$BG$49:$BG$69,卡牌消耗!L148),"")</f>
        <v>0</v>
      </c>
      <c r="P148" s="14" t="s">
        <v>246</v>
      </c>
      <c r="Q148" s="14">
        <f>ROUND(INDEX(挂机升级突破!$AT$65:$BA$85,卡牌消耗!$L148,MATCH(卡牌消耗!P148,挂机升级突破!$AT$63:$BC$63,0))*INDEX($B$5:$F$5,K148)/5,0)*5</f>
        <v>25</v>
      </c>
      <c r="R148" s="14" t="s">
        <v>601</v>
      </c>
      <c r="S148" s="14">
        <f>ROUND(INDEX(挂机升级突破!$AT$65:$BC$85,L148,MATCH(R148,挂机升级突破!$AT$63:$BC$63,0))*INDEX($B$5:$F$5,K148)/5,0)*5</f>
        <v>0</v>
      </c>
      <c r="T148" s="60" t="e">
        <f>INDEX($B$38:$B$75,#REF!)&amp;"碎片"</f>
        <v>#REF!</v>
      </c>
      <c r="U148" s="14" t="e">
        <f>INDEX($N$5:$Q$9,#REF!,INDEX($C$38:$C$75,#REF!)-1)</f>
        <v>#REF!</v>
      </c>
      <c r="AJ148" s="15"/>
      <c r="AK148" s="14">
        <f>SUM(AM145:AM154)</f>
        <v>145</v>
      </c>
      <c r="AL148" s="52">
        <v>144</v>
      </c>
      <c r="AM148" s="52">
        <v>13</v>
      </c>
      <c r="AN148" s="21">
        <f t="shared" si="42"/>
        <v>8.9655172413793102E-2</v>
      </c>
      <c r="AO148" s="88">
        <f t="shared" si="43"/>
        <v>8060</v>
      </c>
      <c r="AP148" s="52">
        <f>SUM(AO$5:AO148)</f>
        <v>618032</v>
      </c>
    </row>
    <row r="149" spans="9:42" ht="16.5" x14ac:dyDescent="0.2">
      <c r="I149" s="32">
        <v>112</v>
      </c>
      <c r="J149" s="14">
        <f t="shared" si="29"/>
        <v>1102006</v>
      </c>
      <c r="K149" s="14">
        <f t="shared" si="30"/>
        <v>5</v>
      </c>
      <c r="L149" s="14">
        <f t="shared" si="31"/>
        <v>7</v>
      </c>
      <c r="M149" s="14" t="str">
        <f t="shared" si="32"/>
        <v>黄</v>
      </c>
      <c r="N149" s="14" t="str">
        <f t="shared" si="37"/>
        <v>金币</v>
      </c>
      <c r="O149" s="14">
        <f>IF(L149&gt;1,INDEX(挂机升级突破!$BG$49:$BG$69,卡牌消耗!L149),"")</f>
        <v>0</v>
      </c>
      <c r="P149" s="14" t="s">
        <v>247</v>
      </c>
      <c r="Q149" s="14">
        <f>ROUND(INDEX(挂机升级突破!$AT$65:$BA$85,卡牌消耗!$L149,MATCH(卡牌消耗!P149,挂机升级突破!$AT$63:$BC$63,0))*INDEX($B$5:$F$5,K149)/5,0)*5</f>
        <v>0</v>
      </c>
      <c r="R149" s="14" t="s">
        <v>601</v>
      </c>
      <c r="S149" s="14">
        <f>ROUND(INDEX(挂机升级突破!$AT$65:$BC$85,L149,MATCH(R149,挂机升级突破!$AT$63:$BC$63,0))*INDEX($B$5:$F$5,K149)/5,0)*5</f>
        <v>0</v>
      </c>
      <c r="T149" s="60" t="e">
        <f>INDEX($B$38:$B$75,#REF!)&amp;"碎片"</f>
        <v>#REF!</v>
      </c>
      <c r="U149" s="14" t="e">
        <f>INDEX($N$5:$Q$9,#REF!,INDEX($C$38:$C$75,#REF!)-1)</f>
        <v>#REF!</v>
      </c>
      <c r="AL149" s="52">
        <v>145</v>
      </c>
      <c r="AM149" s="52">
        <v>14</v>
      </c>
      <c r="AN149" s="21">
        <f t="shared" si="42"/>
        <v>9.6551724137931033E-2</v>
      </c>
      <c r="AO149" s="88">
        <f t="shared" si="43"/>
        <v>8680</v>
      </c>
      <c r="AP149" s="52">
        <f>SUM(AO$5:AO149)</f>
        <v>626712</v>
      </c>
    </row>
    <row r="150" spans="9:42" ht="16.5" x14ac:dyDescent="0.2">
      <c r="I150" s="32">
        <v>113</v>
      </c>
      <c r="J150" s="14">
        <f t="shared" si="29"/>
        <v>1102006</v>
      </c>
      <c r="K150" s="14">
        <f t="shared" si="30"/>
        <v>5</v>
      </c>
      <c r="L150" s="14">
        <f t="shared" si="31"/>
        <v>8</v>
      </c>
      <c r="M150" s="14" t="str">
        <f t="shared" si="32"/>
        <v>黄</v>
      </c>
      <c r="N150" s="14" t="str">
        <f t="shared" si="37"/>
        <v>金币</v>
      </c>
      <c r="O150" s="14">
        <f>IF(L150&gt;1,INDEX(挂机升级突破!$BG$49:$BG$69,卡牌消耗!L150),"")</f>
        <v>0</v>
      </c>
      <c r="P150" s="14" t="s">
        <v>247</v>
      </c>
      <c r="Q150" s="14">
        <f>ROUND(INDEX(挂机升级突破!$AT$65:$BA$85,卡牌消耗!$L150,MATCH(卡牌消耗!P150,挂机升级突破!$AT$63:$BC$63,0))*INDEX($B$5:$F$5,K150)/5,0)*5</f>
        <v>0</v>
      </c>
      <c r="R150" s="14" t="s">
        <v>601</v>
      </c>
      <c r="S150" s="14">
        <f>ROUND(INDEX(挂机升级突破!$AT$65:$BC$85,L150,MATCH(R150,挂机升级突破!$AT$63:$BC$63,0))*INDEX($B$5:$F$5,K150)/5,0)*5</f>
        <v>10</v>
      </c>
      <c r="T150" s="60" t="e">
        <f>INDEX($B$38:$B$75,#REF!)&amp;"碎片"</f>
        <v>#REF!</v>
      </c>
      <c r="U150" s="14" t="e">
        <f>INDEX($N$5:$Q$9,#REF!,INDEX($C$38:$C$75,#REF!)-1)</f>
        <v>#REF!</v>
      </c>
      <c r="AL150" s="52">
        <v>146</v>
      </c>
      <c r="AM150" s="52">
        <v>15</v>
      </c>
      <c r="AN150" s="21">
        <f t="shared" si="42"/>
        <v>0.10344827586206896</v>
      </c>
      <c r="AO150" s="88">
        <f t="shared" si="43"/>
        <v>9301</v>
      </c>
      <c r="AP150" s="52">
        <f>SUM(AO$5:AO150)</f>
        <v>636013</v>
      </c>
    </row>
    <row r="151" spans="9:42" ht="16.5" x14ac:dyDescent="0.2">
      <c r="I151" s="32">
        <v>114</v>
      </c>
      <c r="J151" s="14">
        <f t="shared" si="29"/>
        <v>1102006</v>
      </c>
      <c r="K151" s="14">
        <f t="shared" si="30"/>
        <v>5</v>
      </c>
      <c r="L151" s="14">
        <f t="shared" si="31"/>
        <v>9</v>
      </c>
      <c r="M151" s="14" t="str">
        <f t="shared" si="32"/>
        <v>黄</v>
      </c>
      <c r="N151" s="14" t="str">
        <f t="shared" si="37"/>
        <v>金币</v>
      </c>
      <c r="O151" s="14">
        <f>IF(L151&gt;1,INDEX(挂机升级突破!$BG$49:$BG$69,卡牌消耗!L151),"")</f>
        <v>0</v>
      </c>
      <c r="P151" s="14" t="s">
        <v>247</v>
      </c>
      <c r="Q151" s="14">
        <f>ROUND(INDEX(挂机升级突破!$AT$65:$BA$85,卡牌消耗!$L151,MATCH(卡牌消耗!P151,挂机升级突破!$AT$63:$BC$63,0))*INDEX($B$5:$F$5,K151)/5,0)*5</f>
        <v>0</v>
      </c>
      <c r="R151" s="14" t="s">
        <v>602</v>
      </c>
      <c r="S151" s="14">
        <f>ROUND(INDEX(挂机升级突破!$AT$65:$BC$85,L151,MATCH(R151,挂机升级突破!$AT$63:$BC$63,0))*INDEX($B$5:$F$5,K151)/5,0)*5</f>
        <v>0</v>
      </c>
      <c r="T151" s="60" t="e">
        <f>INDEX($B$38:$B$75,#REF!)&amp;"碎片"</f>
        <v>#REF!</v>
      </c>
      <c r="U151" s="14" t="e">
        <f>INDEX($N$5:$Q$9,#REF!,INDEX($C$38:$C$75,#REF!)-1)</f>
        <v>#REF!</v>
      </c>
      <c r="AL151" s="52">
        <v>147</v>
      </c>
      <c r="AM151" s="52">
        <v>16</v>
      </c>
      <c r="AN151" s="21">
        <f t="shared" si="42"/>
        <v>0.1103448275862069</v>
      </c>
      <c r="AO151" s="88">
        <f t="shared" si="43"/>
        <v>9921</v>
      </c>
      <c r="AP151" s="52">
        <f>SUM(AO$5:AO151)</f>
        <v>645934</v>
      </c>
    </row>
    <row r="152" spans="9:42" ht="16.5" x14ac:dyDescent="0.2">
      <c r="I152" s="32">
        <v>115</v>
      </c>
      <c r="J152" s="14">
        <f t="shared" si="29"/>
        <v>1102006</v>
      </c>
      <c r="K152" s="14">
        <f t="shared" si="30"/>
        <v>5</v>
      </c>
      <c r="L152" s="14">
        <f t="shared" si="31"/>
        <v>10</v>
      </c>
      <c r="M152" s="14" t="str">
        <f t="shared" si="32"/>
        <v>黄</v>
      </c>
      <c r="N152" s="14" t="str">
        <f t="shared" si="37"/>
        <v>金币</v>
      </c>
      <c r="O152" s="14">
        <f>IF(L152&gt;1,INDEX(挂机升级突破!$BG$49:$BG$69,卡牌消耗!L152),"")</f>
        <v>0</v>
      </c>
      <c r="P152" s="14" t="s">
        <v>247</v>
      </c>
      <c r="Q152" s="14">
        <f>ROUND(INDEX(挂机升级突破!$AT$65:$BA$85,卡牌消耗!$L152,MATCH(卡牌消耗!P152,挂机升级突破!$AT$63:$BC$63,0))*INDEX($B$5:$F$5,K152)/5,0)*5</f>
        <v>0</v>
      </c>
      <c r="R152" s="14" t="s">
        <v>602</v>
      </c>
      <c r="S152" s="14">
        <f>ROUND(INDEX(挂机升级突破!$AT$65:$BC$85,L152,MATCH(R152,挂机升级突破!$AT$63:$BC$63,0))*INDEX($B$5:$F$5,K152)/5,0)*5</f>
        <v>0</v>
      </c>
      <c r="T152" s="60" t="e">
        <f>INDEX($B$38:$B$75,#REF!)&amp;"碎片"</f>
        <v>#REF!</v>
      </c>
      <c r="U152" s="14" t="e">
        <f>INDEX($N$5:$Q$9,#REF!,INDEX($C$38:$C$75,#REF!)-1)</f>
        <v>#REF!</v>
      </c>
      <c r="AL152" s="52">
        <v>148</v>
      </c>
      <c r="AM152" s="52">
        <v>17</v>
      </c>
      <c r="AN152" s="21">
        <f t="shared" si="42"/>
        <v>0.11724137931034483</v>
      </c>
      <c r="AO152" s="88">
        <f t="shared" si="43"/>
        <v>10541</v>
      </c>
      <c r="AP152" s="52">
        <f>SUM(AO$5:AO152)</f>
        <v>656475</v>
      </c>
    </row>
    <row r="153" spans="9:42" ht="16.5" x14ac:dyDescent="0.2">
      <c r="I153" s="32">
        <v>116</v>
      </c>
      <c r="J153" s="14">
        <f t="shared" si="29"/>
        <v>1102006</v>
      </c>
      <c r="K153" s="14">
        <f t="shared" si="30"/>
        <v>5</v>
      </c>
      <c r="L153" s="14">
        <f t="shared" si="31"/>
        <v>11</v>
      </c>
      <c r="M153" s="14" t="str">
        <f t="shared" si="32"/>
        <v>黄</v>
      </c>
      <c r="N153" s="14" t="str">
        <f t="shared" si="37"/>
        <v>金币</v>
      </c>
      <c r="O153" s="14">
        <f>IF(L153&gt;1,INDEX(挂机升级突破!$BG$49:$BG$69,卡牌消耗!L153),"")</f>
        <v>0</v>
      </c>
      <c r="P153" s="14" t="s">
        <v>248</v>
      </c>
      <c r="Q153" s="14">
        <f>ROUND(INDEX(挂机升级突破!$AT$65:$BA$85,卡牌消耗!$L153,MATCH(卡牌消耗!P153,挂机升级突破!$AT$63:$BC$63,0))*INDEX($B$5:$F$5,K153)/5,0)*5</f>
        <v>0</v>
      </c>
      <c r="R153" s="14" t="s">
        <v>602</v>
      </c>
      <c r="S153" s="14">
        <f>ROUND(INDEX(挂机升级突破!$AT$65:$BC$85,L153,MATCH(R153,挂机升级突破!$AT$63:$BC$63,0))*INDEX($B$5:$F$5,K153)/5,0)*5</f>
        <v>0</v>
      </c>
      <c r="T153" s="60" t="e">
        <f>INDEX($B$38:$B$75,#REF!)&amp;"碎片"</f>
        <v>#REF!</v>
      </c>
      <c r="U153" s="14" t="e">
        <f>INDEX($N$5:$Q$9,#REF!,INDEX($C$38:$C$75,#REF!)-1)</f>
        <v>#REF!</v>
      </c>
      <c r="AL153" s="52">
        <v>149</v>
      </c>
      <c r="AM153" s="52">
        <v>18</v>
      </c>
      <c r="AN153" s="21">
        <f t="shared" si="42"/>
        <v>0.12413793103448276</v>
      </c>
      <c r="AO153" s="88">
        <f t="shared" si="43"/>
        <v>11161</v>
      </c>
      <c r="AP153" s="52">
        <f>SUM(AO$5:AO153)</f>
        <v>667636</v>
      </c>
    </row>
    <row r="154" spans="9:42" ht="16.5" x14ac:dyDescent="0.2">
      <c r="I154" s="32">
        <v>117</v>
      </c>
      <c r="J154" s="14">
        <f t="shared" si="29"/>
        <v>1102006</v>
      </c>
      <c r="K154" s="14">
        <f t="shared" si="30"/>
        <v>5</v>
      </c>
      <c r="L154" s="14">
        <f t="shared" si="31"/>
        <v>12</v>
      </c>
      <c r="M154" s="14" t="str">
        <f t="shared" si="32"/>
        <v>黄</v>
      </c>
      <c r="N154" s="14" t="str">
        <f t="shared" si="37"/>
        <v>金币</v>
      </c>
      <c r="O154" s="14">
        <f>IF(L154&gt;1,INDEX(挂机升级突破!$BG$49:$BG$69,卡牌消耗!L154),"")</f>
        <v>0</v>
      </c>
      <c r="P154" s="14" t="s">
        <v>248</v>
      </c>
      <c r="Q154" s="14">
        <f>ROUND(INDEX(挂机升级突破!$AT$65:$BA$85,卡牌消耗!$L154,MATCH(卡牌消耗!P154,挂机升级突破!$AT$63:$BC$63,0))*INDEX($B$5:$F$5,K154)/5,0)*5</f>
        <v>0</v>
      </c>
      <c r="R154" s="14" t="s">
        <v>602</v>
      </c>
      <c r="S154" s="14">
        <f>ROUND(INDEX(挂机升级突破!$AT$65:$BC$85,L154,MATCH(R154,挂机升级突破!$AT$63:$BC$63,0))*INDEX($B$5:$F$5,K154)/5,0)*5</f>
        <v>0</v>
      </c>
      <c r="T154" s="60" t="e">
        <f>INDEX($B$38:$B$75,#REF!)&amp;"碎片"</f>
        <v>#REF!</v>
      </c>
      <c r="U154" s="14" t="e">
        <f>INDEX($N$5:$Q$9,#REF!,INDEX($C$38:$C$75,#REF!)-1)</f>
        <v>#REF!</v>
      </c>
      <c r="AL154" s="52">
        <v>150</v>
      </c>
      <c r="AM154" s="52">
        <v>19</v>
      </c>
      <c r="AN154" s="21">
        <f t="shared" si="42"/>
        <v>0.1310344827586207</v>
      </c>
      <c r="AO154" s="88">
        <f t="shared" si="43"/>
        <v>11781</v>
      </c>
      <c r="AP154" s="52">
        <f>SUM(AO$5:AO154)</f>
        <v>679417</v>
      </c>
    </row>
    <row r="155" spans="9:42" ht="16.5" x14ac:dyDescent="0.2">
      <c r="I155" s="32">
        <v>118</v>
      </c>
      <c r="J155" s="14">
        <f t="shared" si="29"/>
        <v>1102006</v>
      </c>
      <c r="K155" s="14">
        <f t="shared" si="30"/>
        <v>5</v>
      </c>
      <c r="L155" s="14">
        <f t="shared" si="31"/>
        <v>13</v>
      </c>
      <c r="M155" s="14" t="str">
        <f t="shared" si="32"/>
        <v>黄</v>
      </c>
      <c r="N155" s="14" t="str">
        <f t="shared" si="37"/>
        <v>金币</v>
      </c>
      <c r="O155" s="14">
        <f>IF(L155&gt;1,INDEX(挂机升级突破!$BG$49:$BG$69,卡牌消耗!L155),"")</f>
        <v>0</v>
      </c>
      <c r="P155" s="14" t="s">
        <v>248</v>
      </c>
      <c r="Q155" s="14">
        <f>ROUND(INDEX(挂机升级突破!$AT$65:$BA$85,卡牌消耗!$L155,MATCH(卡牌消耗!P155,挂机升级突破!$AT$63:$BC$63,0))*INDEX($B$5:$F$5,K155)/5,0)*5</f>
        <v>0</v>
      </c>
      <c r="R155" s="14" t="s">
        <v>603</v>
      </c>
      <c r="S155" s="14">
        <f>ROUND(INDEX(挂机升级突破!$AT$65:$BC$85,L155,MATCH(R155,挂机升级突破!$AT$63:$BC$63,0))*INDEX($B$5:$F$5,K155)/5,0)*5</f>
        <v>0</v>
      </c>
      <c r="T155" s="60" t="e">
        <f>INDEX($B$38:$B$75,#REF!)&amp;"碎片"</f>
        <v>#REF!</v>
      </c>
      <c r="U155" s="14" t="e">
        <f>INDEX($N$5:$Q$9,#REF!,INDEX($C$38:$C$75,#REF!)-1)</f>
        <v>#REF!</v>
      </c>
      <c r="AJ155" s="88" t="s">
        <v>124</v>
      </c>
      <c r="AK155" s="88">
        <v>16</v>
      </c>
      <c r="AL155" s="88">
        <v>141</v>
      </c>
      <c r="AM155" s="88">
        <v>10</v>
      </c>
      <c r="AN155" s="21">
        <f t="shared" ref="AN155:AN164" si="44">AM155/AK$148</f>
        <v>6.8965517241379309E-2</v>
      </c>
      <c r="AO155" s="88">
        <f>INT($AK$156*AN155)</f>
        <v>7374</v>
      </c>
      <c r="AP155" s="88">
        <f>SUM(AO$5:AO155)</f>
        <v>686791</v>
      </c>
    </row>
    <row r="156" spans="9:42" ht="16.5" x14ac:dyDescent="0.2">
      <c r="I156" s="32">
        <v>119</v>
      </c>
      <c r="J156" s="14">
        <f t="shared" si="29"/>
        <v>1102006</v>
      </c>
      <c r="K156" s="14">
        <f t="shared" si="30"/>
        <v>5</v>
      </c>
      <c r="L156" s="14">
        <f t="shared" si="31"/>
        <v>14</v>
      </c>
      <c r="M156" s="14" t="str">
        <f t="shared" si="32"/>
        <v>黄</v>
      </c>
      <c r="N156" s="14" t="str">
        <f t="shared" si="37"/>
        <v>金币</v>
      </c>
      <c r="O156" s="14">
        <f>IF(L156&gt;1,INDEX(挂机升级突破!$BG$49:$BG$69,卡牌消耗!L156),"")</f>
        <v>0</v>
      </c>
      <c r="P156" s="14" t="s">
        <v>248</v>
      </c>
      <c r="Q156" s="14">
        <f>ROUND(INDEX(挂机升级突破!$AT$65:$BA$85,卡牌消耗!$L156,MATCH(卡牌消耗!P156,挂机升级突破!$AT$63:$BC$63,0))*INDEX($B$5:$F$5,K156)/5,0)*5</f>
        <v>0</v>
      </c>
      <c r="R156" s="14" t="s">
        <v>603</v>
      </c>
      <c r="S156" s="14">
        <f>ROUND(INDEX(挂机升级突破!$AT$65:$BC$85,L156,MATCH(R156,挂机升级突破!$AT$63:$BC$63,0))*INDEX($B$5:$F$5,K156)/5,0)*5</f>
        <v>0</v>
      </c>
      <c r="T156" s="60" t="e">
        <f>INDEX($B$38:$B$75,#REF!)&amp;"碎片"</f>
        <v>#REF!</v>
      </c>
      <c r="U156" s="14" t="e">
        <f>INDEX($N$5:$Q$9,#REF!,INDEX($C$38:$C$75,#REF!)-1)</f>
        <v>#REF!</v>
      </c>
      <c r="AJ156" s="14" t="str">
        <f>INDEX($W$5:$W$24,AK155)</f>
        <v>150~160</v>
      </c>
      <c r="AK156" s="14">
        <f>INDEX($AF$5:$AF$24,AK155)</f>
        <v>106936</v>
      </c>
      <c r="AL156" s="88">
        <v>142</v>
      </c>
      <c r="AM156" s="88">
        <v>11</v>
      </c>
      <c r="AN156" s="21">
        <f t="shared" si="44"/>
        <v>7.586206896551724E-2</v>
      </c>
      <c r="AO156" s="88">
        <f t="shared" ref="AO156:AO164" si="45">INT($AK$156*AN156)</f>
        <v>8112</v>
      </c>
      <c r="AP156" s="88">
        <f>SUM(AO$5:AO156)</f>
        <v>694903</v>
      </c>
    </row>
    <row r="157" spans="9:42" ht="16.5" x14ac:dyDescent="0.2">
      <c r="I157" s="32">
        <v>120</v>
      </c>
      <c r="J157" s="14">
        <f t="shared" si="29"/>
        <v>1102006</v>
      </c>
      <c r="K157" s="14">
        <f t="shared" si="30"/>
        <v>5</v>
      </c>
      <c r="L157" s="14">
        <f t="shared" si="31"/>
        <v>15</v>
      </c>
      <c r="M157" s="14" t="str">
        <f t="shared" si="32"/>
        <v>黄</v>
      </c>
      <c r="N157" s="14" t="str">
        <f t="shared" si="37"/>
        <v>金币</v>
      </c>
      <c r="O157" s="14">
        <f>IF(L157&gt;1,INDEX(挂机升级突破!$BG$49:$BG$69,卡牌消耗!L157),"")</f>
        <v>0</v>
      </c>
      <c r="P157" s="14" t="s">
        <v>248</v>
      </c>
      <c r="Q157" s="14">
        <f>ROUND(INDEX(挂机升级突破!$AT$65:$BA$85,卡牌消耗!$L157,MATCH(卡牌消耗!P157,挂机升级突破!$AT$63:$BC$63,0))*INDEX($B$5:$F$5,K157)/5,0)*5</f>
        <v>0</v>
      </c>
      <c r="R157" s="14" t="s">
        <v>603</v>
      </c>
      <c r="S157" s="14">
        <f>ROUND(INDEX(挂机升级突破!$AT$65:$BC$85,L157,MATCH(R157,挂机升级突破!$AT$63:$BC$63,0))*INDEX($B$5:$F$5,K157)/5,0)*5</f>
        <v>0</v>
      </c>
      <c r="T157" s="60" t="e">
        <f>INDEX($B$38:$B$75,#REF!)&amp;"碎片"</f>
        <v>#REF!</v>
      </c>
      <c r="U157" s="14" t="e">
        <f>INDEX($N$5:$Q$9,#REF!,INDEX($C$38:$C$75,#REF!)-1)</f>
        <v>#REF!</v>
      </c>
      <c r="AJ157" s="88" t="s">
        <v>382</v>
      </c>
      <c r="AK157" s="14">
        <f>INDEX($AG$5:$AG$24,AK155)</f>
        <v>11</v>
      </c>
      <c r="AL157" s="88">
        <v>143</v>
      </c>
      <c r="AM157" s="88">
        <v>12</v>
      </c>
      <c r="AN157" s="21">
        <f t="shared" si="44"/>
        <v>8.2758620689655171E-2</v>
      </c>
      <c r="AO157" s="88">
        <f t="shared" si="45"/>
        <v>8849</v>
      </c>
      <c r="AP157" s="88">
        <f>SUM(AO$5:AO157)</f>
        <v>703752</v>
      </c>
    </row>
    <row r="158" spans="9:42" ht="16.5" x14ac:dyDescent="0.2">
      <c r="I158" s="32">
        <v>121</v>
      </c>
      <c r="J158" s="14">
        <f t="shared" si="29"/>
        <v>1102006</v>
      </c>
      <c r="K158" s="14">
        <f t="shared" si="30"/>
        <v>5</v>
      </c>
      <c r="L158" s="14">
        <f t="shared" si="31"/>
        <v>16</v>
      </c>
      <c r="M158" s="14" t="str">
        <f t="shared" si="32"/>
        <v>黄</v>
      </c>
      <c r="N158" s="14" t="str">
        <f t="shared" si="37"/>
        <v>金币</v>
      </c>
      <c r="O158" s="14">
        <f>IF(L158&gt;1,INDEX(挂机升级突破!$BG$49:$BG$69,卡牌消耗!L158),"")</f>
        <v>0</v>
      </c>
      <c r="P158" s="14" t="str">
        <f>IF(L158&gt;1,INDEX(价值概述!$A$4:$A$8,INDEX(挂机升级突破!$AQ$65:$AQ$85,卡牌消耗!L158)),"")</f>
        <v>紫色基础材料</v>
      </c>
      <c r="Q158" s="14">
        <f>ROUND(INDEX(挂机升级突破!$AT$65:$BA$85,卡牌消耗!$L158,MATCH(卡牌消耗!P158,挂机升级突破!$AT$63:$BC$63,0))*INDEX($B$5:$F$5,K158)/5,0)*5</f>
        <v>20</v>
      </c>
      <c r="R158" s="14" t="s">
        <v>603</v>
      </c>
      <c r="S158" s="14">
        <f>ROUND(INDEX(挂机升级突破!$AT$65:$BC$85,L158,MATCH(R158,挂机升级突破!$AT$63:$BC$63,0))*INDEX($B$5:$F$5,K158)/5,0)*5</f>
        <v>0</v>
      </c>
      <c r="T158" s="60" t="e">
        <f>INDEX($B$38:$B$75,#REF!)&amp;"碎片"</f>
        <v>#REF!</v>
      </c>
      <c r="U158" s="14" t="e">
        <f>INDEX($N$5:$Q$9,#REF!,INDEX($C$38:$C$75,#REF!)-1)</f>
        <v>#REF!</v>
      </c>
      <c r="AJ158" s="15"/>
      <c r="AK158" s="14">
        <f>SUM(AM155:AM164)</f>
        <v>145</v>
      </c>
      <c r="AL158" s="88">
        <v>144</v>
      </c>
      <c r="AM158" s="88">
        <v>13</v>
      </c>
      <c r="AN158" s="21">
        <f t="shared" si="44"/>
        <v>8.9655172413793102E-2</v>
      </c>
      <c r="AO158" s="88">
        <f t="shared" si="45"/>
        <v>9587</v>
      </c>
      <c r="AP158" s="88">
        <f>SUM(AO$5:AO158)</f>
        <v>713339</v>
      </c>
    </row>
    <row r="159" spans="9:42" ht="16.5" x14ac:dyDescent="0.2">
      <c r="I159" s="32">
        <v>122</v>
      </c>
      <c r="J159" s="14">
        <f t="shared" si="29"/>
        <v>1102006</v>
      </c>
      <c r="K159" s="14">
        <f t="shared" si="30"/>
        <v>5</v>
      </c>
      <c r="L159" s="14">
        <f t="shared" si="31"/>
        <v>17</v>
      </c>
      <c r="M159" s="14" t="str">
        <f t="shared" si="32"/>
        <v>黄</v>
      </c>
      <c r="N159" s="14" t="str">
        <f t="shared" si="37"/>
        <v>金币</v>
      </c>
      <c r="O159" s="14">
        <f>IF(L159&gt;1,INDEX(挂机升级突破!$BG$49:$BG$69,卡牌消耗!L159),"")</f>
        <v>15</v>
      </c>
      <c r="P159" s="14" t="str">
        <f>IF(L159&gt;1,INDEX(价值概述!$A$4:$A$8,INDEX(挂机升级突破!$AQ$65:$AQ$85,卡牌消耗!L159)),"")</f>
        <v>紫色基础材料</v>
      </c>
      <c r="Q159" s="14">
        <f>ROUND(INDEX(挂机升级突破!$AT$65:$BA$85,卡牌消耗!$L159,MATCH(卡牌消耗!P159,挂机升级突破!$AT$63:$BC$63,0))*INDEX($B$5:$F$5,K159)/5,0)*5</f>
        <v>35</v>
      </c>
      <c r="R159" s="14" t="s">
        <v>631</v>
      </c>
      <c r="S159" s="14">
        <f>ROUND(INDEX(挂机升级突破!$AT$65:$BC$85,L159,MATCH(R159,挂机升级突破!$AT$63:$BC$63,0))*INDEX($B$5:$F$5,K159)/5,0)*5</f>
        <v>0</v>
      </c>
      <c r="T159" s="60" t="e">
        <f>INDEX($B$38:$B$75,#REF!)&amp;"碎片"</f>
        <v>#REF!</v>
      </c>
      <c r="U159" s="14" t="e">
        <f>INDEX($N$5:$Q$9,#REF!,INDEX($C$38:$C$75,#REF!)-1)</f>
        <v>#REF!</v>
      </c>
      <c r="AL159" s="88">
        <v>145</v>
      </c>
      <c r="AM159" s="88">
        <v>14</v>
      </c>
      <c r="AN159" s="21">
        <f t="shared" si="44"/>
        <v>9.6551724137931033E-2</v>
      </c>
      <c r="AO159" s="88">
        <f t="shared" si="45"/>
        <v>10324</v>
      </c>
      <c r="AP159" s="88">
        <f>SUM(AO$5:AO159)</f>
        <v>723663</v>
      </c>
    </row>
    <row r="160" spans="9:42" ht="16.5" x14ac:dyDescent="0.2">
      <c r="I160" s="32">
        <v>123</v>
      </c>
      <c r="J160" s="14">
        <f t="shared" si="29"/>
        <v>1102006</v>
      </c>
      <c r="K160" s="14">
        <f t="shared" si="30"/>
        <v>5</v>
      </c>
      <c r="L160" s="14">
        <f t="shared" si="31"/>
        <v>18</v>
      </c>
      <c r="M160" s="14" t="str">
        <f t="shared" si="32"/>
        <v>黄</v>
      </c>
      <c r="N160" s="14" t="str">
        <f t="shared" si="37"/>
        <v>金币</v>
      </c>
      <c r="O160" s="14">
        <f>IF(L160&gt;1,INDEX(挂机升级突破!$BG$49:$BG$69,卡牌消耗!L160),"")</f>
        <v>40</v>
      </c>
      <c r="P160" s="14" t="str">
        <f>IF(L160&gt;1,INDEX(价值概述!$A$4:$A$8,INDEX(挂机升级突破!$AQ$65:$AQ$85,卡牌消耗!L160)),"")</f>
        <v>紫色基础材料</v>
      </c>
      <c r="Q160" s="14">
        <f>ROUND(INDEX(挂机升级突破!$AT$65:$BA$85,卡牌消耗!$L160,MATCH(卡牌消耗!P160,挂机升级突破!$AT$63:$BC$63,0))*INDEX($B$5:$F$5,K160)/5,0)*5</f>
        <v>35</v>
      </c>
      <c r="R160" s="14" t="s">
        <v>631</v>
      </c>
      <c r="S160" s="14">
        <f>ROUND(INDEX(挂机升级突破!$AT$65:$BC$85,L160,MATCH(R160,挂机升级突破!$AT$63:$BC$63,0))*INDEX($B$5:$F$5,K160)/5,0)*5</f>
        <v>0</v>
      </c>
      <c r="T160" s="60" t="e">
        <f>INDEX($B$38:$B$75,#REF!)&amp;"碎片"</f>
        <v>#REF!</v>
      </c>
      <c r="U160" s="14" t="e">
        <f>INDEX($N$5:$Q$9,#REF!,INDEX($C$38:$C$75,#REF!)-1)</f>
        <v>#REF!</v>
      </c>
      <c r="AL160" s="88">
        <v>146</v>
      </c>
      <c r="AM160" s="88">
        <v>15</v>
      </c>
      <c r="AN160" s="21">
        <f t="shared" si="44"/>
        <v>0.10344827586206896</v>
      </c>
      <c r="AO160" s="88">
        <f t="shared" si="45"/>
        <v>11062</v>
      </c>
      <c r="AP160" s="88">
        <f>SUM(AO$5:AO160)</f>
        <v>734725</v>
      </c>
    </row>
    <row r="161" spans="9:42" ht="16.5" x14ac:dyDescent="0.2">
      <c r="I161" s="32">
        <v>124</v>
      </c>
      <c r="J161" s="14">
        <f t="shared" si="29"/>
        <v>1102006</v>
      </c>
      <c r="K161" s="14">
        <f t="shared" si="30"/>
        <v>5</v>
      </c>
      <c r="L161" s="14">
        <f t="shared" si="31"/>
        <v>19</v>
      </c>
      <c r="M161" s="14" t="str">
        <f t="shared" si="32"/>
        <v>黄</v>
      </c>
      <c r="N161" s="14" t="str">
        <f t="shared" si="37"/>
        <v>金币</v>
      </c>
      <c r="O161" s="14">
        <f>IF(L161&gt;1,INDEX(挂机升级突破!$BG$49:$BG$69,卡牌消耗!L161),"")</f>
        <v>50</v>
      </c>
      <c r="P161" s="14" t="str">
        <f>IF(L161&gt;1,INDEX(价值概述!$A$4:$A$8,INDEX(挂机升级突破!$AQ$65:$AQ$85,卡牌消耗!L161)),"")</f>
        <v>紫色基础材料</v>
      </c>
      <c r="Q161" s="14">
        <f>ROUND(INDEX(挂机升级突破!$AT$65:$BA$85,卡牌消耗!$L161,MATCH(卡牌消耗!P161,挂机升级突破!$AT$63:$BC$63,0))*INDEX($B$5:$F$5,K161)/5,0)*5</f>
        <v>35</v>
      </c>
      <c r="R161" s="14" t="s">
        <v>631</v>
      </c>
      <c r="S161" s="14">
        <f>ROUND(INDEX(挂机升级突破!$AT$65:$BC$85,L161,MATCH(R161,挂机升级突破!$AT$63:$BC$63,0))*INDEX($B$5:$F$5,K161)/5,0)*5</f>
        <v>0</v>
      </c>
      <c r="T161" s="60" t="e">
        <f>INDEX($B$38:$B$75,#REF!)&amp;"碎片"</f>
        <v>#REF!</v>
      </c>
      <c r="U161" s="14" t="e">
        <f>INDEX($N$5:$Q$9,#REF!,INDEX($C$38:$C$75,#REF!)-1)</f>
        <v>#REF!</v>
      </c>
      <c r="AL161" s="88">
        <v>147</v>
      </c>
      <c r="AM161" s="88">
        <v>16</v>
      </c>
      <c r="AN161" s="21">
        <f t="shared" si="44"/>
        <v>0.1103448275862069</v>
      </c>
      <c r="AO161" s="88">
        <f t="shared" si="45"/>
        <v>11799</v>
      </c>
      <c r="AP161" s="88">
        <f>SUM(AO$5:AO161)</f>
        <v>746524</v>
      </c>
    </row>
    <row r="162" spans="9:42" ht="16.5" x14ac:dyDescent="0.2">
      <c r="I162" s="32">
        <v>125</v>
      </c>
      <c r="J162" s="14">
        <f t="shared" si="29"/>
        <v>1102006</v>
      </c>
      <c r="K162" s="14">
        <f t="shared" si="30"/>
        <v>5</v>
      </c>
      <c r="L162" s="14">
        <f t="shared" si="31"/>
        <v>20</v>
      </c>
      <c r="M162" s="14" t="str">
        <f t="shared" si="32"/>
        <v>黄</v>
      </c>
      <c r="N162" s="14" t="str">
        <f t="shared" si="37"/>
        <v>金币</v>
      </c>
      <c r="O162" s="14">
        <f>IF(L162&gt;1,INDEX(挂机升级突破!$BG$49:$BG$69,卡牌消耗!L162),"")</f>
        <v>80</v>
      </c>
      <c r="P162" s="14" t="str">
        <f>IF(L162&gt;1,INDEX(价值概述!$A$4:$A$8,INDEX(挂机升级突破!$AQ$65:$AQ$85,卡牌消耗!L162)),"")</f>
        <v>紫色基础材料</v>
      </c>
      <c r="Q162" s="14">
        <f>ROUND(INDEX(挂机升级突破!$AT$65:$BA$85,卡牌消耗!$L162,MATCH(卡牌消耗!P162,挂机升级突破!$AT$63:$BC$63,0))*INDEX($B$5:$F$5,K162)/5,0)*5</f>
        <v>60</v>
      </c>
      <c r="R162" s="14" t="s">
        <v>631</v>
      </c>
      <c r="S162" s="14">
        <f>ROUND(INDEX(挂机升级突破!$AT$65:$BC$85,L162,MATCH(R162,挂机升级突破!$AT$63:$BC$63,0))*INDEX($B$5:$F$5,K162)/5,0)*5</f>
        <v>0</v>
      </c>
      <c r="T162" s="60" t="e">
        <f>INDEX($B$38:$B$75,#REF!)&amp;"碎片"</f>
        <v>#REF!</v>
      </c>
      <c r="U162" s="14" t="e">
        <f>INDEX($N$5:$Q$9,#REF!,INDEX($C$38:$C$75,#REF!)-1)</f>
        <v>#REF!</v>
      </c>
      <c r="AL162" s="88">
        <v>148</v>
      </c>
      <c r="AM162" s="88">
        <v>17</v>
      </c>
      <c r="AN162" s="21">
        <f t="shared" si="44"/>
        <v>0.11724137931034483</v>
      </c>
      <c r="AO162" s="88">
        <f t="shared" si="45"/>
        <v>12537</v>
      </c>
      <c r="AP162" s="88">
        <f>SUM(AO$5:AO162)</f>
        <v>759061</v>
      </c>
    </row>
    <row r="163" spans="9:42" ht="16.5" x14ac:dyDescent="0.2">
      <c r="I163" s="32">
        <v>126</v>
      </c>
      <c r="J163" s="14">
        <f t="shared" si="29"/>
        <v>1102006</v>
      </c>
      <c r="K163" s="14">
        <f t="shared" si="30"/>
        <v>5</v>
      </c>
      <c r="L163" s="14">
        <f t="shared" si="31"/>
        <v>21</v>
      </c>
      <c r="M163" s="14" t="str">
        <f t="shared" si="32"/>
        <v>黄</v>
      </c>
      <c r="N163" s="14" t="str">
        <f t="shared" si="37"/>
        <v>金币</v>
      </c>
      <c r="O163" s="14">
        <f>IF(L163&gt;1,INDEX(挂机升级突破!$BG$49:$BG$69,卡牌消耗!L163),"")</f>
        <v>80</v>
      </c>
      <c r="P163" s="14" t="str">
        <f>IF(L163&gt;1,INDEX(价值概述!$A$4:$A$8,INDEX(挂机升级突破!$AQ$65:$AQ$85,卡牌消耗!L163)),"")</f>
        <v>紫色基础材料</v>
      </c>
      <c r="Q163" s="14">
        <f>ROUND(INDEX(挂机升级突破!$AT$65:$BA$85,卡牌消耗!$L163,MATCH(卡牌消耗!P163,挂机升级突破!$AT$63:$BC$63,0))*INDEX($B$5:$F$5,K163)/5,0)*5</f>
        <v>60</v>
      </c>
      <c r="R163" s="14" t="s">
        <v>631</v>
      </c>
      <c r="S163" s="14">
        <f>ROUND(INDEX(挂机升级突破!$AT$65:$BC$85,L163,MATCH(R163,挂机升级突破!$AT$63:$BC$63,0))*INDEX($B$5:$F$5,K163)/5,0)*5</f>
        <v>0</v>
      </c>
      <c r="T163" s="60" t="e">
        <f>INDEX($B$38:$B$75,#REF!)&amp;"碎片"</f>
        <v>#REF!</v>
      </c>
      <c r="U163" s="14" t="e">
        <f>INDEX($N$5:$Q$9,#REF!,INDEX($C$38:$C$75,#REF!)-1)</f>
        <v>#REF!</v>
      </c>
      <c r="AL163" s="88">
        <v>149</v>
      </c>
      <c r="AM163" s="88">
        <v>18</v>
      </c>
      <c r="AN163" s="21">
        <f t="shared" si="44"/>
        <v>0.12413793103448276</v>
      </c>
      <c r="AO163" s="88">
        <f t="shared" si="45"/>
        <v>13274</v>
      </c>
      <c r="AP163" s="88">
        <f>SUM(AO$5:AO163)</f>
        <v>772335</v>
      </c>
    </row>
    <row r="164" spans="9:42" ht="16.5" x14ac:dyDescent="0.2">
      <c r="I164" s="32">
        <v>127</v>
      </c>
      <c r="J164" s="14">
        <f t="shared" si="29"/>
        <v>1102007</v>
      </c>
      <c r="K164" s="14">
        <f t="shared" si="30"/>
        <v>4</v>
      </c>
      <c r="L164" s="14">
        <f t="shared" si="31"/>
        <v>1</v>
      </c>
      <c r="M164" s="14" t="str">
        <f t="shared" si="32"/>
        <v>蓝</v>
      </c>
      <c r="N164" s="14" t="str">
        <f t="shared" si="37"/>
        <v/>
      </c>
      <c r="O164" s="14" t="str">
        <f>IF(L164&gt;1,INDEX(挂机升级突破!$BG$49:$BG$69,卡牌消耗!L164),"")</f>
        <v/>
      </c>
      <c r="P164" s="14" t="str">
        <f>IF(L164&gt;1,INDEX(价值概述!$A$4:$A$8,INDEX(挂机升级突破!$AQ$65:$AQ$85,卡牌消耗!L164)),"")</f>
        <v/>
      </c>
      <c r="Q164" s="14" t="str">
        <f>IF(L164&gt;1,INDEX(挂机升级突破!$AT$65:$AX$85,卡牌消耗!L164,INDEX(挂机升级突破!$AQ$65:$AQ$85,卡牌消耗!L164)),"")</f>
        <v/>
      </c>
      <c r="R164" s="14" t="str">
        <f>IF(INDEX(挂机升级突破!$AR$65:$AR$85,卡牌消耗!L164)&gt;0,INDEX($G$2:$I$2,INDEX(挂机升级突破!$AR$65:$AR$85,卡牌消耗!L164))&amp;M164,"")</f>
        <v/>
      </c>
      <c r="S164" s="14" t="str">
        <f>IF(R164="","",INDEX(挂机升级突破!$AY$65:$BA$85,卡牌消耗!L164,INDEX(挂机升级突破!$AR$65:$AR$85,卡牌消耗!L164)))</f>
        <v/>
      </c>
      <c r="T164" s="60" t="e">
        <f>INDEX($B$38:$B$75,#REF!)&amp;"碎片"</f>
        <v>#REF!</v>
      </c>
      <c r="U164" s="14" t="e">
        <f>INDEX($N$5:$Q$9,#REF!,INDEX($C$38:$C$75,#REF!)-1)</f>
        <v>#REF!</v>
      </c>
      <c r="AL164" s="88">
        <v>150</v>
      </c>
      <c r="AM164" s="88">
        <v>19</v>
      </c>
      <c r="AN164" s="21">
        <f t="shared" si="44"/>
        <v>0.1310344827586207</v>
      </c>
      <c r="AO164" s="88">
        <f t="shared" si="45"/>
        <v>14012</v>
      </c>
      <c r="AP164" s="88">
        <f>SUM(AO$5:AO164)</f>
        <v>786347</v>
      </c>
    </row>
    <row r="165" spans="9:42" ht="16.5" x14ac:dyDescent="0.2">
      <c r="I165" s="32">
        <v>128</v>
      </c>
      <c r="J165" s="14">
        <f t="shared" si="29"/>
        <v>1102007</v>
      </c>
      <c r="K165" s="14">
        <f t="shared" si="30"/>
        <v>4</v>
      </c>
      <c r="L165" s="14">
        <f t="shared" si="31"/>
        <v>2</v>
      </c>
      <c r="M165" s="14" t="str">
        <f t="shared" si="32"/>
        <v>蓝</v>
      </c>
      <c r="N165" s="14" t="str">
        <f t="shared" si="37"/>
        <v>金币</v>
      </c>
      <c r="O165" s="14">
        <f>IF(L165&gt;1,INDEX(挂机升级突破!$BG$49:$BG$69,卡牌消耗!L165),"")</f>
        <v>0</v>
      </c>
      <c r="P165" s="14" t="s">
        <v>245</v>
      </c>
      <c r="Q165" s="14">
        <f>ROUND(INDEX(挂机升级突破!$AT$65:$BA$85,卡牌消耗!$L165,MATCH(卡牌消耗!P165,挂机升级突破!$AT$63:$BC$63,0))*INDEX($B$5:$F$5,K165)/5,0)*5</f>
        <v>50</v>
      </c>
      <c r="R165" s="14"/>
      <c r="S165" s="14"/>
      <c r="T165" s="60" t="e">
        <f>INDEX($B$38:$B$75,#REF!)&amp;"碎片"</f>
        <v>#REF!</v>
      </c>
      <c r="U165" s="14" t="e">
        <f>INDEX($N$5:$Q$9,#REF!,INDEX($C$38:$C$75,#REF!)-1)</f>
        <v>#REF!</v>
      </c>
      <c r="AJ165" s="88" t="s">
        <v>124</v>
      </c>
      <c r="AK165" s="88">
        <v>17</v>
      </c>
      <c r="AL165" s="88">
        <v>141</v>
      </c>
      <c r="AM165" s="88">
        <v>10</v>
      </c>
      <c r="AN165" s="21">
        <f t="shared" ref="AN165:AN174" si="46">AM165/AK$148</f>
        <v>6.8965517241379309E-2</v>
      </c>
      <c r="AO165" s="88">
        <f>INT($AK$166*AN165)</f>
        <v>7993</v>
      </c>
      <c r="AP165" s="88">
        <f>SUM(AO$5:AO165)</f>
        <v>794340</v>
      </c>
    </row>
    <row r="166" spans="9:42" ht="16.5" x14ac:dyDescent="0.2">
      <c r="I166" s="32">
        <v>129</v>
      </c>
      <c r="J166" s="14">
        <f t="shared" si="29"/>
        <v>1102007</v>
      </c>
      <c r="K166" s="14">
        <f t="shared" si="30"/>
        <v>4</v>
      </c>
      <c r="L166" s="14">
        <f t="shared" si="31"/>
        <v>3</v>
      </c>
      <c r="M166" s="14" t="str">
        <f t="shared" si="32"/>
        <v>蓝</v>
      </c>
      <c r="N166" s="14" t="str">
        <f t="shared" si="37"/>
        <v>金币</v>
      </c>
      <c r="O166" s="14">
        <f>IF(L166&gt;1,INDEX(挂机升级突破!$BG$49:$BG$69,卡牌消耗!L166),"")</f>
        <v>0</v>
      </c>
      <c r="P166" s="14" t="s">
        <v>245</v>
      </c>
      <c r="Q166" s="14">
        <f>ROUND(INDEX(挂机升级突破!$AT$65:$BA$85,卡牌消耗!$L166,MATCH(卡牌消耗!P166,挂机升级突破!$AT$63:$BC$63,0))*INDEX($B$5:$F$5,K166)/5,0)*5</f>
        <v>60</v>
      </c>
      <c r="R166" s="14"/>
      <c r="S166" s="14"/>
      <c r="T166" s="60" t="e">
        <f>INDEX($B$38:$B$75,#REF!)&amp;"碎片"</f>
        <v>#REF!</v>
      </c>
      <c r="U166" s="14" t="e">
        <f>INDEX($N$5:$Q$9,#REF!,INDEX($C$38:$C$75,#REF!)-1)</f>
        <v>#REF!</v>
      </c>
      <c r="AJ166" s="14" t="str">
        <f>INDEX($W$5:$W$24,AK165)</f>
        <v>160~170</v>
      </c>
      <c r="AK166" s="14">
        <f>INDEX($AF$5:$AF$24,AK165)</f>
        <v>115906</v>
      </c>
      <c r="AL166" s="88">
        <v>142</v>
      </c>
      <c r="AM166" s="88">
        <v>11</v>
      </c>
      <c r="AN166" s="21">
        <f t="shared" si="46"/>
        <v>7.586206896551724E-2</v>
      </c>
      <c r="AO166" s="88">
        <f t="shared" ref="AO166:AO174" si="47">INT($AK$166*AN166)</f>
        <v>8792</v>
      </c>
      <c r="AP166" s="88">
        <f>SUM(AO$5:AO166)</f>
        <v>803132</v>
      </c>
    </row>
    <row r="167" spans="9:42" ht="16.5" x14ac:dyDescent="0.2">
      <c r="I167" s="32">
        <v>130</v>
      </c>
      <c r="J167" s="14">
        <f t="shared" ref="J167:J230" si="48">INDEX($A$13:$A$34,INT((I167-1)/21)+1)</f>
        <v>1102007</v>
      </c>
      <c r="K167" s="14">
        <f t="shared" ref="K167:K230" si="49">VLOOKUP(J167,$A$13:$D$34,3)</f>
        <v>4</v>
      </c>
      <c r="L167" s="14">
        <f t="shared" ref="L167:L230" si="50">MOD((I167-1),21)+1</f>
        <v>4</v>
      </c>
      <c r="M167" s="14" t="str">
        <f t="shared" ref="M167:M230" si="51">INDEX($J$2:$L$2,INDEX($E$13:$E$34,INT((I167-1)/21)+1))</f>
        <v>蓝</v>
      </c>
      <c r="N167" s="14" t="str">
        <f t="shared" si="37"/>
        <v>金币</v>
      </c>
      <c r="O167" s="14">
        <f>IF(L167&gt;1,INDEX(挂机升级突破!$BG$49:$BG$69,卡牌消耗!L167),"")</f>
        <v>0</v>
      </c>
      <c r="P167" s="14" t="s">
        <v>246</v>
      </c>
      <c r="Q167" s="14">
        <f>ROUND(INDEX(挂机升级突破!$AT$65:$BA$85,卡牌消耗!$L167,MATCH(卡牌消耗!P167,挂机升级突破!$AT$63:$BC$63,0))*INDEX($B$5:$F$5,K167)/5,0)*5</f>
        <v>0</v>
      </c>
      <c r="R167" s="14"/>
      <c r="S167" s="14"/>
      <c r="T167" s="60" t="e">
        <f>INDEX($B$38:$B$75,#REF!)&amp;"碎片"</f>
        <v>#REF!</v>
      </c>
      <c r="U167" s="14" t="e">
        <f>INDEX($N$5:$Q$9,#REF!,INDEX($C$38:$C$75,#REF!)-1)</f>
        <v>#REF!</v>
      </c>
      <c r="AJ167" s="88" t="s">
        <v>382</v>
      </c>
      <c r="AK167" s="14">
        <f>INDEX($AG$5:$AG$24,AK165)</f>
        <v>12</v>
      </c>
      <c r="AL167" s="88">
        <v>143</v>
      </c>
      <c r="AM167" s="88">
        <v>12</v>
      </c>
      <c r="AN167" s="21">
        <f t="shared" si="46"/>
        <v>8.2758620689655171E-2</v>
      </c>
      <c r="AO167" s="88">
        <f t="shared" si="47"/>
        <v>9592</v>
      </c>
      <c r="AP167" s="88">
        <f>SUM(AO$5:AO167)</f>
        <v>812724</v>
      </c>
    </row>
    <row r="168" spans="9:42" ht="16.5" x14ac:dyDescent="0.2">
      <c r="I168" s="32">
        <v>131</v>
      </c>
      <c r="J168" s="14">
        <f t="shared" si="48"/>
        <v>1102007</v>
      </c>
      <c r="K168" s="14">
        <f t="shared" si="49"/>
        <v>4</v>
      </c>
      <c r="L168" s="14">
        <f t="shared" si="50"/>
        <v>5</v>
      </c>
      <c r="M168" s="14" t="str">
        <f t="shared" si="51"/>
        <v>蓝</v>
      </c>
      <c r="N168" s="14" t="str">
        <f t="shared" si="37"/>
        <v>金币</v>
      </c>
      <c r="O168" s="14">
        <f>IF(L168&gt;1,INDEX(挂机升级突破!$BG$49:$BG$69,卡牌消耗!L168),"")</f>
        <v>0</v>
      </c>
      <c r="P168" s="14" t="s">
        <v>246</v>
      </c>
      <c r="Q168" s="14">
        <f>ROUND(INDEX(挂机升级突破!$AT$65:$BA$85,卡牌消耗!$L168,MATCH(卡牌消耗!P168,挂机升级突破!$AT$63:$BC$63,0))*INDEX($B$5:$F$5,K168)/5,0)*5</f>
        <v>0</v>
      </c>
      <c r="R168" s="14" t="s">
        <v>601</v>
      </c>
      <c r="S168" s="14">
        <f>ROUND(INDEX(挂机升级突破!$AT$65:$BC$85,L168,MATCH(R168,挂机升级突破!$AT$63:$BC$63,0))*INDEX($B$5:$F$5,K168)/5,0)*5</f>
        <v>0</v>
      </c>
      <c r="T168" s="60" t="e">
        <f>INDEX($B$38:$B$75,#REF!)&amp;"碎片"</f>
        <v>#REF!</v>
      </c>
      <c r="U168" s="14" t="e">
        <f>INDEX($N$5:$Q$9,#REF!,INDEX($C$38:$C$75,#REF!)-1)</f>
        <v>#REF!</v>
      </c>
      <c r="AJ168" s="15"/>
      <c r="AK168" s="14">
        <f>SUM(AM165:AM174)</f>
        <v>145</v>
      </c>
      <c r="AL168" s="88">
        <v>144</v>
      </c>
      <c r="AM168" s="88">
        <v>13</v>
      </c>
      <c r="AN168" s="21">
        <f t="shared" si="46"/>
        <v>8.9655172413793102E-2</v>
      </c>
      <c r="AO168" s="88">
        <f t="shared" si="47"/>
        <v>10391</v>
      </c>
      <c r="AP168" s="88">
        <f>SUM(AO$5:AO168)</f>
        <v>823115</v>
      </c>
    </row>
    <row r="169" spans="9:42" ht="16.5" x14ac:dyDescent="0.2">
      <c r="I169" s="32">
        <v>132</v>
      </c>
      <c r="J169" s="14">
        <f t="shared" si="48"/>
        <v>1102007</v>
      </c>
      <c r="K169" s="14">
        <f t="shared" si="49"/>
        <v>4</v>
      </c>
      <c r="L169" s="14">
        <f t="shared" si="50"/>
        <v>6</v>
      </c>
      <c r="M169" s="14" t="str">
        <f t="shared" si="51"/>
        <v>蓝</v>
      </c>
      <c r="N169" s="14" t="str">
        <f t="shared" si="37"/>
        <v>金币</v>
      </c>
      <c r="O169" s="14">
        <f>IF(L169&gt;1,INDEX(挂机升级突破!$BG$49:$BG$69,卡牌消耗!L169),"")</f>
        <v>0</v>
      </c>
      <c r="P169" s="14" t="s">
        <v>246</v>
      </c>
      <c r="Q169" s="14">
        <f>ROUND(INDEX(挂机升级突破!$AT$65:$BA$85,卡牌消耗!$L169,MATCH(卡牌消耗!P169,挂机升级突破!$AT$63:$BC$63,0))*INDEX($B$5:$F$5,K169)/5,0)*5</f>
        <v>25</v>
      </c>
      <c r="R169" s="14" t="s">
        <v>601</v>
      </c>
      <c r="S169" s="14">
        <f>ROUND(INDEX(挂机升级突破!$AT$65:$BC$85,L169,MATCH(R169,挂机升级突破!$AT$63:$BC$63,0))*INDEX($B$5:$F$5,K169)/5,0)*5</f>
        <v>0</v>
      </c>
      <c r="T169" s="60" t="e">
        <f>INDEX($B$38:$B$75,#REF!)&amp;"碎片"</f>
        <v>#REF!</v>
      </c>
      <c r="U169" s="14" t="e">
        <f>INDEX($N$5:$Q$9,#REF!,INDEX($C$38:$C$75,#REF!)-1)</f>
        <v>#REF!</v>
      </c>
      <c r="AL169" s="88">
        <v>145</v>
      </c>
      <c r="AM169" s="88">
        <v>14</v>
      </c>
      <c r="AN169" s="21">
        <f t="shared" si="46"/>
        <v>9.6551724137931033E-2</v>
      </c>
      <c r="AO169" s="88">
        <f t="shared" si="47"/>
        <v>11190</v>
      </c>
      <c r="AP169" s="88">
        <f>SUM(AO$5:AO169)</f>
        <v>834305</v>
      </c>
    </row>
    <row r="170" spans="9:42" ht="16.5" x14ac:dyDescent="0.2">
      <c r="I170" s="32">
        <v>133</v>
      </c>
      <c r="J170" s="14">
        <f t="shared" si="48"/>
        <v>1102007</v>
      </c>
      <c r="K170" s="14">
        <f t="shared" si="49"/>
        <v>4</v>
      </c>
      <c r="L170" s="14">
        <f t="shared" si="50"/>
        <v>7</v>
      </c>
      <c r="M170" s="14" t="str">
        <f t="shared" si="51"/>
        <v>蓝</v>
      </c>
      <c r="N170" s="14" t="str">
        <f t="shared" si="37"/>
        <v>金币</v>
      </c>
      <c r="O170" s="14">
        <f>IF(L170&gt;1,INDEX(挂机升级突破!$BG$49:$BG$69,卡牌消耗!L170),"")</f>
        <v>0</v>
      </c>
      <c r="P170" s="14" t="s">
        <v>247</v>
      </c>
      <c r="Q170" s="14">
        <f>ROUND(INDEX(挂机升级突破!$AT$65:$BA$85,卡牌消耗!$L170,MATCH(卡牌消耗!P170,挂机升级突破!$AT$63:$BC$63,0))*INDEX($B$5:$F$5,K170)/5,0)*5</f>
        <v>0</v>
      </c>
      <c r="R170" s="14" t="s">
        <v>601</v>
      </c>
      <c r="S170" s="14">
        <f>ROUND(INDEX(挂机升级突破!$AT$65:$BC$85,L170,MATCH(R170,挂机升级突破!$AT$63:$BC$63,0))*INDEX($B$5:$F$5,K170)/5,0)*5</f>
        <v>0</v>
      </c>
      <c r="T170" s="60" t="e">
        <f>INDEX($B$38:$B$75,#REF!)&amp;"碎片"</f>
        <v>#REF!</v>
      </c>
      <c r="U170" s="14" t="e">
        <f>INDEX($N$5:$Q$9,#REF!,INDEX($C$38:$C$75,#REF!)-1)</f>
        <v>#REF!</v>
      </c>
      <c r="AL170" s="88">
        <v>146</v>
      </c>
      <c r="AM170" s="88">
        <v>15</v>
      </c>
      <c r="AN170" s="21">
        <f t="shared" si="46"/>
        <v>0.10344827586206896</v>
      </c>
      <c r="AO170" s="88">
        <f t="shared" si="47"/>
        <v>11990</v>
      </c>
      <c r="AP170" s="88">
        <f>SUM(AO$5:AO170)</f>
        <v>846295</v>
      </c>
    </row>
    <row r="171" spans="9:42" ht="16.5" x14ac:dyDescent="0.2">
      <c r="I171" s="32">
        <v>134</v>
      </c>
      <c r="J171" s="14">
        <f t="shared" si="48"/>
        <v>1102007</v>
      </c>
      <c r="K171" s="14">
        <f t="shared" si="49"/>
        <v>4</v>
      </c>
      <c r="L171" s="14">
        <f t="shared" si="50"/>
        <v>8</v>
      </c>
      <c r="M171" s="14" t="str">
        <f t="shared" si="51"/>
        <v>蓝</v>
      </c>
      <c r="N171" s="14" t="str">
        <f t="shared" si="37"/>
        <v>金币</v>
      </c>
      <c r="O171" s="14">
        <f>IF(L171&gt;1,INDEX(挂机升级突破!$BG$49:$BG$69,卡牌消耗!L171),"")</f>
        <v>0</v>
      </c>
      <c r="P171" s="14" t="s">
        <v>247</v>
      </c>
      <c r="Q171" s="14">
        <f>ROUND(INDEX(挂机升级突破!$AT$65:$BA$85,卡牌消耗!$L171,MATCH(卡牌消耗!P171,挂机升级突破!$AT$63:$BC$63,0))*INDEX($B$5:$F$5,K171)/5,0)*5</f>
        <v>0</v>
      </c>
      <c r="R171" s="14" t="s">
        <v>601</v>
      </c>
      <c r="S171" s="14">
        <f>ROUND(INDEX(挂机升级突破!$AT$65:$BC$85,L171,MATCH(R171,挂机升级突破!$AT$63:$BC$63,0))*INDEX($B$5:$F$5,K171)/5,0)*5</f>
        <v>10</v>
      </c>
      <c r="T171" s="60" t="e">
        <f>INDEX($B$38:$B$75,#REF!)&amp;"碎片"</f>
        <v>#REF!</v>
      </c>
      <c r="U171" s="14" t="e">
        <f>INDEX($N$5:$Q$9,#REF!,INDEX($C$38:$C$75,#REF!)-1)</f>
        <v>#REF!</v>
      </c>
      <c r="AL171" s="88">
        <v>147</v>
      </c>
      <c r="AM171" s="88">
        <v>16</v>
      </c>
      <c r="AN171" s="21">
        <f t="shared" si="46"/>
        <v>0.1103448275862069</v>
      </c>
      <c r="AO171" s="88">
        <f t="shared" si="47"/>
        <v>12789</v>
      </c>
      <c r="AP171" s="88">
        <f>SUM(AO$5:AO171)</f>
        <v>859084</v>
      </c>
    </row>
    <row r="172" spans="9:42" ht="16.5" x14ac:dyDescent="0.2">
      <c r="I172" s="32">
        <v>135</v>
      </c>
      <c r="J172" s="14">
        <f t="shared" si="48"/>
        <v>1102007</v>
      </c>
      <c r="K172" s="14">
        <f t="shared" si="49"/>
        <v>4</v>
      </c>
      <c r="L172" s="14">
        <f t="shared" si="50"/>
        <v>9</v>
      </c>
      <c r="M172" s="14" t="str">
        <f t="shared" si="51"/>
        <v>蓝</v>
      </c>
      <c r="N172" s="14" t="str">
        <f t="shared" si="37"/>
        <v>金币</v>
      </c>
      <c r="O172" s="14">
        <f>IF(L172&gt;1,INDEX(挂机升级突破!$BG$49:$BG$69,卡牌消耗!L172),"")</f>
        <v>0</v>
      </c>
      <c r="P172" s="14" t="s">
        <v>247</v>
      </c>
      <c r="Q172" s="14">
        <f>ROUND(INDEX(挂机升级突破!$AT$65:$BA$85,卡牌消耗!$L172,MATCH(卡牌消耗!P172,挂机升级突破!$AT$63:$BC$63,0))*INDEX($B$5:$F$5,K172)/5,0)*5</f>
        <v>0</v>
      </c>
      <c r="R172" s="14" t="s">
        <v>602</v>
      </c>
      <c r="S172" s="14">
        <f>ROUND(INDEX(挂机升级突破!$AT$65:$BC$85,L172,MATCH(R172,挂机升级突破!$AT$63:$BC$63,0))*INDEX($B$5:$F$5,K172)/5,0)*5</f>
        <v>0</v>
      </c>
      <c r="T172" s="60" t="e">
        <f>INDEX($B$38:$B$75,#REF!)&amp;"碎片"</f>
        <v>#REF!</v>
      </c>
      <c r="U172" s="14" t="e">
        <f>INDEX($N$5:$Q$9,#REF!,INDEX($C$38:$C$75,#REF!)-1)</f>
        <v>#REF!</v>
      </c>
      <c r="AL172" s="88">
        <v>148</v>
      </c>
      <c r="AM172" s="88">
        <v>17</v>
      </c>
      <c r="AN172" s="21">
        <f t="shared" si="46"/>
        <v>0.11724137931034483</v>
      </c>
      <c r="AO172" s="88">
        <f t="shared" si="47"/>
        <v>13588</v>
      </c>
      <c r="AP172" s="88">
        <f>SUM(AO$5:AO172)</f>
        <v>872672</v>
      </c>
    </row>
    <row r="173" spans="9:42" ht="16.5" x14ac:dyDescent="0.2">
      <c r="I173" s="32">
        <v>136</v>
      </c>
      <c r="J173" s="14">
        <f t="shared" si="48"/>
        <v>1102007</v>
      </c>
      <c r="K173" s="14">
        <f t="shared" si="49"/>
        <v>4</v>
      </c>
      <c r="L173" s="14">
        <f t="shared" si="50"/>
        <v>10</v>
      </c>
      <c r="M173" s="14" t="str">
        <f t="shared" si="51"/>
        <v>蓝</v>
      </c>
      <c r="N173" s="14" t="str">
        <f t="shared" si="37"/>
        <v>金币</v>
      </c>
      <c r="O173" s="14">
        <f>IF(L173&gt;1,INDEX(挂机升级突破!$BG$49:$BG$69,卡牌消耗!L173),"")</f>
        <v>0</v>
      </c>
      <c r="P173" s="14" t="s">
        <v>247</v>
      </c>
      <c r="Q173" s="14">
        <f>ROUND(INDEX(挂机升级突破!$AT$65:$BA$85,卡牌消耗!$L173,MATCH(卡牌消耗!P173,挂机升级突破!$AT$63:$BC$63,0))*INDEX($B$5:$F$5,K173)/5,0)*5</f>
        <v>0</v>
      </c>
      <c r="R173" s="14" t="s">
        <v>602</v>
      </c>
      <c r="S173" s="14">
        <f>ROUND(INDEX(挂机升级突破!$AT$65:$BC$85,L173,MATCH(R173,挂机升级突破!$AT$63:$BC$63,0))*INDEX($B$5:$F$5,K173)/5,0)*5</f>
        <v>0</v>
      </c>
      <c r="T173" s="60" t="e">
        <f>INDEX($B$38:$B$75,#REF!)&amp;"碎片"</f>
        <v>#REF!</v>
      </c>
      <c r="U173" s="14" t="e">
        <f>INDEX($N$5:$Q$9,#REF!,INDEX($C$38:$C$75,#REF!)-1)</f>
        <v>#REF!</v>
      </c>
      <c r="AL173" s="88">
        <v>149</v>
      </c>
      <c r="AM173" s="88">
        <v>18</v>
      </c>
      <c r="AN173" s="21">
        <f t="shared" si="46"/>
        <v>0.12413793103448276</v>
      </c>
      <c r="AO173" s="88">
        <f t="shared" si="47"/>
        <v>14388</v>
      </c>
      <c r="AP173" s="88">
        <f>SUM(AO$5:AO173)</f>
        <v>887060</v>
      </c>
    </row>
    <row r="174" spans="9:42" ht="16.5" x14ac:dyDescent="0.2">
      <c r="I174" s="32">
        <v>137</v>
      </c>
      <c r="J174" s="14">
        <f t="shared" si="48"/>
        <v>1102007</v>
      </c>
      <c r="K174" s="14">
        <f t="shared" si="49"/>
        <v>4</v>
      </c>
      <c r="L174" s="14">
        <f t="shared" si="50"/>
        <v>11</v>
      </c>
      <c r="M174" s="14" t="str">
        <f t="shared" si="51"/>
        <v>蓝</v>
      </c>
      <c r="N174" s="14" t="str">
        <f t="shared" si="37"/>
        <v>金币</v>
      </c>
      <c r="O174" s="14">
        <f>IF(L174&gt;1,INDEX(挂机升级突破!$BG$49:$BG$69,卡牌消耗!L174),"")</f>
        <v>0</v>
      </c>
      <c r="P174" s="14" t="s">
        <v>248</v>
      </c>
      <c r="Q174" s="14">
        <f>ROUND(INDEX(挂机升级突破!$AT$65:$BA$85,卡牌消耗!$L174,MATCH(卡牌消耗!P174,挂机升级突破!$AT$63:$BC$63,0))*INDEX($B$5:$F$5,K174)/5,0)*5</f>
        <v>0</v>
      </c>
      <c r="R174" s="14" t="s">
        <v>602</v>
      </c>
      <c r="S174" s="14">
        <f>ROUND(INDEX(挂机升级突破!$AT$65:$BC$85,L174,MATCH(R174,挂机升级突破!$AT$63:$BC$63,0))*INDEX($B$5:$F$5,K174)/5,0)*5</f>
        <v>0</v>
      </c>
      <c r="T174" s="60" t="e">
        <f>INDEX($B$38:$B$75,#REF!)&amp;"碎片"</f>
        <v>#REF!</v>
      </c>
      <c r="U174" s="14" t="e">
        <f>INDEX($N$5:$Q$9,#REF!,INDEX($C$38:$C$75,#REF!)-1)</f>
        <v>#REF!</v>
      </c>
      <c r="AL174" s="88">
        <v>150</v>
      </c>
      <c r="AM174" s="88">
        <v>19</v>
      </c>
      <c r="AN174" s="21">
        <f t="shared" si="46"/>
        <v>0.1310344827586207</v>
      </c>
      <c r="AO174" s="88">
        <f t="shared" si="47"/>
        <v>15187</v>
      </c>
      <c r="AP174" s="88">
        <f>SUM(AO$5:AO174)</f>
        <v>902247</v>
      </c>
    </row>
    <row r="175" spans="9:42" ht="16.5" x14ac:dyDescent="0.2">
      <c r="I175" s="32">
        <v>138</v>
      </c>
      <c r="J175" s="14">
        <f t="shared" si="48"/>
        <v>1102007</v>
      </c>
      <c r="K175" s="14">
        <f t="shared" si="49"/>
        <v>4</v>
      </c>
      <c r="L175" s="14">
        <f t="shared" si="50"/>
        <v>12</v>
      </c>
      <c r="M175" s="14" t="str">
        <f t="shared" si="51"/>
        <v>蓝</v>
      </c>
      <c r="N175" s="14" t="str">
        <f t="shared" si="37"/>
        <v>金币</v>
      </c>
      <c r="O175" s="14">
        <f>IF(L175&gt;1,INDEX(挂机升级突破!$BG$49:$BG$69,卡牌消耗!L175),"")</f>
        <v>0</v>
      </c>
      <c r="P175" s="14" t="s">
        <v>248</v>
      </c>
      <c r="Q175" s="14">
        <f>ROUND(INDEX(挂机升级突破!$AT$65:$BA$85,卡牌消耗!$L175,MATCH(卡牌消耗!P175,挂机升级突破!$AT$63:$BC$63,0))*INDEX($B$5:$F$5,K175)/5,0)*5</f>
        <v>0</v>
      </c>
      <c r="R175" s="14" t="s">
        <v>602</v>
      </c>
      <c r="S175" s="14">
        <f>ROUND(INDEX(挂机升级突破!$AT$65:$BC$85,L175,MATCH(R175,挂机升级突破!$AT$63:$BC$63,0))*INDEX($B$5:$F$5,K175)/5,0)*5</f>
        <v>0</v>
      </c>
      <c r="T175" s="60" t="e">
        <f>INDEX($B$38:$B$75,#REF!)&amp;"碎片"</f>
        <v>#REF!</v>
      </c>
      <c r="U175" s="14" t="e">
        <f>INDEX($N$5:$Q$9,#REF!,INDEX($C$38:$C$75,#REF!)-1)</f>
        <v>#REF!</v>
      </c>
      <c r="AJ175" s="88" t="s">
        <v>124</v>
      </c>
      <c r="AK175" s="88">
        <v>18</v>
      </c>
      <c r="AL175" s="88">
        <v>141</v>
      </c>
      <c r="AM175" s="88">
        <v>10</v>
      </c>
      <c r="AN175" s="21">
        <f t="shared" ref="AN175:AN184" si="52">AM175/AK$148</f>
        <v>6.8965517241379309E-2</v>
      </c>
      <c r="AO175" s="88">
        <f>INT($AK$176*AN175)</f>
        <v>8390</v>
      </c>
      <c r="AP175" s="88">
        <f>SUM(AO$5:AO175)</f>
        <v>910637</v>
      </c>
    </row>
    <row r="176" spans="9:42" ht="16.5" x14ac:dyDescent="0.2">
      <c r="I176" s="32">
        <v>139</v>
      </c>
      <c r="J176" s="14">
        <f t="shared" si="48"/>
        <v>1102007</v>
      </c>
      <c r="K176" s="14">
        <f t="shared" si="49"/>
        <v>4</v>
      </c>
      <c r="L176" s="14">
        <f t="shared" si="50"/>
        <v>13</v>
      </c>
      <c r="M176" s="14" t="str">
        <f t="shared" si="51"/>
        <v>蓝</v>
      </c>
      <c r="N176" s="14" t="str">
        <f t="shared" si="37"/>
        <v>金币</v>
      </c>
      <c r="O176" s="14">
        <f>IF(L176&gt;1,INDEX(挂机升级突破!$BG$49:$BG$69,卡牌消耗!L176),"")</f>
        <v>0</v>
      </c>
      <c r="P176" s="14" t="s">
        <v>248</v>
      </c>
      <c r="Q176" s="14">
        <f>ROUND(INDEX(挂机升级突破!$AT$65:$BA$85,卡牌消耗!$L176,MATCH(卡牌消耗!P176,挂机升级突破!$AT$63:$BC$63,0))*INDEX($B$5:$F$5,K176)/5,0)*5</f>
        <v>0</v>
      </c>
      <c r="R176" s="14" t="s">
        <v>603</v>
      </c>
      <c r="S176" s="14">
        <f>ROUND(INDEX(挂机升级突破!$AT$65:$BC$85,L176,MATCH(R176,挂机升级突破!$AT$63:$BC$63,0))*INDEX($B$5:$F$5,K176)/5,0)*5</f>
        <v>0</v>
      </c>
      <c r="T176" s="60" t="e">
        <f>INDEX($B$38:$B$75,#REF!)&amp;"碎片"</f>
        <v>#REF!</v>
      </c>
      <c r="U176" s="14" t="e">
        <f>INDEX($N$5:$Q$9,#REF!,INDEX($C$38:$C$75,#REF!)-1)</f>
        <v>#REF!</v>
      </c>
      <c r="AJ176" s="14" t="str">
        <f>INDEX($W$5:$W$24,AK175)</f>
        <v>170~180</v>
      </c>
      <c r="AK176" s="14">
        <f>INDEX($AF$5:$AF$24,AK175)</f>
        <v>121667</v>
      </c>
      <c r="AL176" s="88">
        <v>142</v>
      </c>
      <c r="AM176" s="88">
        <v>11</v>
      </c>
      <c r="AN176" s="21">
        <f t="shared" si="52"/>
        <v>7.586206896551724E-2</v>
      </c>
      <c r="AO176" s="88">
        <f t="shared" ref="AO176:AO184" si="53">INT($AK$176*AN176)</f>
        <v>9229</v>
      </c>
      <c r="AP176" s="88">
        <f>SUM(AO$5:AO176)</f>
        <v>919866</v>
      </c>
    </row>
    <row r="177" spans="9:42" ht="16.5" x14ac:dyDescent="0.2">
      <c r="I177" s="32">
        <v>140</v>
      </c>
      <c r="J177" s="14">
        <f t="shared" si="48"/>
        <v>1102007</v>
      </c>
      <c r="K177" s="14">
        <f t="shared" si="49"/>
        <v>4</v>
      </c>
      <c r="L177" s="14">
        <f t="shared" si="50"/>
        <v>14</v>
      </c>
      <c r="M177" s="14" t="str">
        <f t="shared" si="51"/>
        <v>蓝</v>
      </c>
      <c r="N177" s="14" t="str">
        <f t="shared" si="37"/>
        <v>金币</v>
      </c>
      <c r="O177" s="14">
        <f>IF(L177&gt;1,INDEX(挂机升级突破!$BG$49:$BG$69,卡牌消耗!L177),"")</f>
        <v>0</v>
      </c>
      <c r="P177" s="14" t="s">
        <v>248</v>
      </c>
      <c r="Q177" s="14">
        <f>ROUND(INDEX(挂机升级突破!$AT$65:$BA$85,卡牌消耗!$L177,MATCH(卡牌消耗!P177,挂机升级突破!$AT$63:$BC$63,0))*INDEX($B$5:$F$5,K177)/5,0)*5</f>
        <v>0</v>
      </c>
      <c r="R177" s="14" t="s">
        <v>603</v>
      </c>
      <c r="S177" s="14">
        <f>ROUND(INDEX(挂机升级突破!$AT$65:$BC$85,L177,MATCH(R177,挂机升级突破!$AT$63:$BC$63,0))*INDEX($B$5:$F$5,K177)/5,0)*5</f>
        <v>0</v>
      </c>
      <c r="T177" s="60" t="e">
        <f>INDEX($B$38:$B$75,#REF!)&amp;"碎片"</f>
        <v>#REF!</v>
      </c>
      <c r="U177" s="14" t="e">
        <f>INDEX($N$5:$Q$9,#REF!,INDEX($C$38:$C$75,#REF!)-1)</f>
        <v>#REF!</v>
      </c>
      <c r="AJ177" s="88" t="s">
        <v>382</v>
      </c>
      <c r="AK177" s="14">
        <f>INDEX($AG$5:$AG$24,AK175)</f>
        <v>13</v>
      </c>
      <c r="AL177" s="88">
        <v>143</v>
      </c>
      <c r="AM177" s="88">
        <v>12</v>
      </c>
      <c r="AN177" s="21">
        <f t="shared" si="52"/>
        <v>8.2758620689655171E-2</v>
      </c>
      <c r="AO177" s="88">
        <f t="shared" si="53"/>
        <v>10068</v>
      </c>
      <c r="AP177" s="88">
        <f>SUM(AO$5:AO177)</f>
        <v>929934</v>
      </c>
    </row>
    <row r="178" spans="9:42" ht="16.5" x14ac:dyDescent="0.2">
      <c r="I178" s="32">
        <v>141</v>
      </c>
      <c r="J178" s="14">
        <f t="shared" si="48"/>
        <v>1102007</v>
      </c>
      <c r="K178" s="14">
        <f t="shared" si="49"/>
        <v>4</v>
      </c>
      <c r="L178" s="14">
        <f t="shared" si="50"/>
        <v>15</v>
      </c>
      <c r="M178" s="14" t="str">
        <f t="shared" si="51"/>
        <v>蓝</v>
      </c>
      <c r="N178" s="14" t="str">
        <f t="shared" si="37"/>
        <v>金币</v>
      </c>
      <c r="O178" s="14">
        <f>IF(L178&gt;1,INDEX(挂机升级突破!$BG$49:$BG$69,卡牌消耗!L178),"")</f>
        <v>0</v>
      </c>
      <c r="P178" s="14" t="s">
        <v>248</v>
      </c>
      <c r="Q178" s="14">
        <f>ROUND(INDEX(挂机升级突破!$AT$65:$BA$85,卡牌消耗!$L178,MATCH(卡牌消耗!P178,挂机升级突破!$AT$63:$BC$63,0))*INDEX($B$5:$F$5,K178)/5,0)*5</f>
        <v>0</v>
      </c>
      <c r="R178" s="14" t="s">
        <v>603</v>
      </c>
      <c r="S178" s="14">
        <f>ROUND(INDEX(挂机升级突破!$AT$65:$BC$85,L178,MATCH(R178,挂机升级突破!$AT$63:$BC$63,0))*INDEX($B$5:$F$5,K178)/5,0)*5</f>
        <v>0</v>
      </c>
      <c r="T178" s="60" t="e">
        <f>INDEX($B$38:$B$75,#REF!)&amp;"碎片"</f>
        <v>#REF!</v>
      </c>
      <c r="U178" s="14" t="e">
        <f>INDEX($N$5:$Q$9,#REF!,INDEX($C$38:$C$75,#REF!)-1)</f>
        <v>#REF!</v>
      </c>
      <c r="AJ178" s="15"/>
      <c r="AK178" s="14">
        <f>SUM(AM175:AM184)</f>
        <v>145</v>
      </c>
      <c r="AL178" s="88">
        <v>144</v>
      </c>
      <c r="AM178" s="88">
        <v>13</v>
      </c>
      <c r="AN178" s="21">
        <f t="shared" si="52"/>
        <v>8.9655172413793102E-2</v>
      </c>
      <c r="AO178" s="88">
        <f t="shared" si="53"/>
        <v>10908</v>
      </c>
      <c r="AP178" s="88">
        <f>SUM(AO$5:AO178)</f>
        <v>940842</v>
      </c>
    </row>
    <row r="179" spans="9:42" ht="16.5" x14ac:dyDescent="0.2">
      <c r="I179" s="32">
        <v>142</v>
      </c>
      <c r="J179" s="14">
        <f t="shared" si="48"/>
        <v>1102007</v>
      </c>
      <c r="K179" s="14">
        <f t="shared" si="49"/>
        <v>4</v>
      </c>
      <c r="L179" s="14">
        <f t="shared" si="50"/>
        <v>16</v>
      </c>
      <c r="M179" s="14" t="str">
        <f t="shared" si="51"/>
        <v>蓝</v>
      </c>
      <c r="N179" s="14" t="str">
        <f t="shared" si="37"/>
        <v>金币</v>
      </c>
      <c r="O179" s="14">
        <f>IF(L179&gt;1,INDEX(挂机升级突破!$BG$49:$BG$69,卡牌消耗!L179),"")</f>
        <v>0</v>
      </c>
      <c r="P179" s="14" t="str">
        <f>IF(L179&gt;1,INDEX(价值概述!$A$4:$A$8,INDEX(挂机升级突破!$AQ$65:$AQ$85,卡牌消耗!L179)),"")</f>
        <v>紫色基础材料</v>
      </c>
      <c r="Q179" s="14">
        <f>ROUND(INDEX(挂机升级突破!$AT$65:$BA$85,卡牌消耗!$L179,MATCH(卡牌消耗!P179,挂机升级突破!$AT$63:$BC$63,0))*INDEX($B$5:$F$5,K179)/5,0)*5</f>
        <v>20</v>
      </c>
      <c r="R179" s="14" t="s">
        <v>603</v>
      </c>
      <c r="S179" s="14">
        <f>ROUND(INDEX(挂机升级突破!$AT$65:$BC$85,L179,MATCH(R179,挂机升级突破!$AT$63:$BC$63,0))*INDEX($B$5:$F$5,K179)/5,0)*5</f>
        <v>0</v>
      </c>
      <c r="T179" s="60" t="e">
        <f>INDEX($B$38:$B$75,#REF!)&amp;"碎片"</f>
        <v>#REF!</v>
      </c>
      <c r="U179" s="14" t="e">
        <f>INDEX($N$5:$Q$9,#REF!,INDEX($C$38:$C$75,#REF!)-1)</f>
        <v>#REF!</v>
      </c>
      <c r="AL179" s="88">
        <v>145</v>
      </c>
      <c r="AM179" s="88">
        <v>14</v>
      </c>
      <c r="AN179" s="21">
        <f t="shared" si="52"/>
        <v>9.6551724137931033E-2</v>
      </c>
      <c r="AO179" s="88">
        <f t="shared" si="53"/>
        <v>11747</v>
      </c>
      <c r="AP179" s="88">
        <f>SUM(AO$5:AO179)</f>
        <v>952589</v>
      </c>
    </row>
    <row r="180" spans="9:42" ht="16.5" x14ac:dyDescent="0.2">
      <c r="I180" s="32">
        <v>143</v>
      </c>
      <c r="J180" s="14">
        <f t="shared" si="48"/>
        <v>1102007</v>
      </c>
      <c r="K180" s="14">
        <f t="shared" si="49"/>
        <v>4</v>
      </c>
      <c r="L180" s="14">
        <f t="shared" si="50"/>
        <v>17</v>
      </c>
      <c r="M180" s="14" t="str">
        <f t="shared" si="51"/>
        <v>蓝</v>
      </c>
      <c r="N180" s="14" t="str">
        <f t="shared" si="37"/>
        <v>金币</v>
      </c>
      <c r="O180" s="14">
        <f>IF(L180&gt;1,INDEX(挂机升级突破!$BG$49:$BG$69,卡牌消耗!L180),"")</f>
        <v>15</v>
      </c>
      <c r="P180" s="14" t="str">
        <f>IF(L180&gt;1,INDEX(价值概述!$A$4:$A$8,INDEX(挂机升级突破!$AQ$65:$AQ$85,卡牌消耗!L180)),"")</f>
        <v>紫色基础材料</v>
      </c>
      <c r="Q180" s="14">
        <f>ROUND(INDEX(挂机升级突破!$AT$65:$BA$85,卡牌消耗!$L180,MATCH(卡牌消耗!P180,挂机升级突破!$AT$63:$BC$63,0))*INDEX($B$5:$F$5,K180)/5,0)*5</f>
        <v>35</v>
      </c>
      <c r="R180" s="14" t="s">
        <v>631</v>
      </c>
      <c r="S180" s="14">
        <f>ROUND(INDEX(挂机升级突破!$AT$65:$BC$85,L180,MATCH(R180,挂机升级突破!$AT$63:$BC$63,0))*INDEX($B$5:$F$5,K180)/5,0)*5</f>
        <v>0</v>
      </c>
      <c r="T180" s="60" t="e">
        <f>INDEX($B$38:$B$75,#REF!)&amp;"碎片"</f>
        <v>#REF!</v>
      </c>
      <c r="U180" s="14" t="e">
        <f>INDEX($N$5:$Q$9,#REF!,INDEX($C$38:$C$75,#REF!)-1)</f>
        <v>#REF!</v>
      </c>
      <c r="AL180" s="88">
        <v>146</v>
      </c>
      <c r="AM180" s="88">
        <v>15</v>
      </c>
      <c r="AN180" s="21">
        <f t="shared" si="52"/>
        <v>0.10344827586206896</v>
      </c>
      <c r="AO180" s="88">
        <f t="shared" si="53"/>
        <v>12586</v>
      </c>
      <c r="AP180" s="88">
        <f>SUM(AO$5:AO180)</f>
        <v>965175</v>
      </c>
    </row>
    <row r="181" spans="9:42" ht="16.5" x14ac:dyDescent="0.2">
      <c r="I181" s="32">
        <v>144</v>
      </c>
      <c r="J181" s="14">
        <f t="shared" si="48"/>
        <v>1102007</v>
      </c>
      <c r="K181" s="14">
        <f t="shared" si="49"/>
        <v>4</v>
      </c>
      <c r="L181" s="14">
        <f t="shared" si="50"/>
        <v>18</v>
      </c>
      <c r="M181" s="14" t="str">
        <f t="shared" si="51"/>
        <v>蓝</v>
      </c>
      <c r="N181" s="14" t="str">
        <f t="shared" si="37"/>
        <v>金币</v>
      </c>
      <c r="O181" s="14">
        <f>IF(L181&gt;1,INDEX(挂机升级突破!$BG$49:$BG$69,卡牌消耗!L181),"")</f>
        <v>40</v>
      </c>
      <c r="P181" s="14" t="str">
        <f>IF(L181&gt;1,INDEX(价值概述!$A$4:$A$8,INDEX(挂机升级突破!$AQ$65:$AQ$85,卡牌消耗!L181)),"")</f>
        <v>紫色基础材料</v>
      </c>
      <c r="Q181" s="14">
        <f>ROUND(INDEX(挂机升级突破!$AT$65:$BA$85,卡牌消耗!$L181,MATCH(卡牌消耗!P181,挂机升级突破!$AT$63:$BC$63,0))*INDEX($B$5:$F$5,K181)/5,0)*5</f>
        <v>35</v>
      </c>
      <c r="R181" s="14" t="s">
        <v>631</v>
      </c>
      <c r="S181" s="14">
        <f>ROUND(INDEX(挂机升级突破!$AT$65:$BC$85,L181,MATCH(R181,挂机升级突破!$AT$63:$BC$63,0))*INDEX($B$5:$F$5,K181)/5,0)*5</f>
        <v>0</v>
      </c>
      <c r="T181" s="60" t="e">
        <f>INDEX($B$38:$B$75,#REF!)&amp;"碎片"</f>
        <v>#REF!</v>
      </c>
      <c r="U181" s="14" t="e">
        <f>INDEX($N$5:$Q$9,#REF!,INDEX($C$38:$C$75,#REF!)-1)</f>
        <v>#REF!</v>
      </c>
      <c r="AL181" s="88">
        <v>147</v>
      </c>
      <c r="AM181" s="88">
        <v>16</v>
      </c>
      <c r="AN181" s="21">
        <f t="shared" si="52"/>
        <v>0.1103448275862069</v>
      </c>
      <c r="AO181" s="88">
        <f t="shared" si="53"/>
        <v>13425</v>
      </c>
      <c r="AP181" s="88">
        <f>SUM(AO$5:AO181)</f>
        <v>978600</v>
      </c>
    </row>
    <row r="182" spans="9:42" ht="16.5" x14ac:dyDescent="0.2">
      <c r="I182" s="32">
        <v>145</v>
      </c>
      <c r="J182" s="14">
        <f t="shared" si="48"/>
        <v>1102007</v>
      </c>
      <c r="K182" s="14">
        <f t="shared" si="49"/>
        <v>4</v>
      </c>
      <c r="L182" s="14">
        <f t="shared" si="50"/>
        <v>19</v>
      </c>
      <c r="M182" s="14" t="str">
        <f t="shared" si="51"/>
        <v>蓝</v>
      </c>
      <c r="N182" s="14" t="str">
        <f t="shared" si="37"/>
        <v>金币</v>
      </c>
      <c r="O182" s="14">
        <f>IF(L182&gt;1,INDEX(挂机升级突破!$BG$49:$BG$69,卡牌消耗!L182),"")</f>
        <v>50</v>
      </c>
      <c r="P182" s="14" t="str">
        <f>IF(L182&gt;1,INDEX(价值概述!$A$4:$A$8,INDEX(挂机升级突破!$AQ$65:$AQ$85,卡牌消耗!L182)),"")</f>
        <v>紫色基础材料</v>
      </c>
      <c r="Q182" s="14">
        <f>ROUND(INDEX(挂机升级突破!$AT$65:$BA$85,卡牌消耗!$L182,MATCH(卡牌消耗!P182,挂机升级突破!$AT$63:$BC$63,0))*INDEX($B$5:$F$5,K182)/5,0)*5</f>
        <v>35</v>
      </c>
      <c r="R182" s="14" t="s">
        <v>631</v>
      </c>
      <c r="S182" s="14">
        <f>ROUND(INDEX(挂机升级突破!$AT$65:$BC$85,L182,MATCH(R182,挂机升级突破!$AT$63:$BC$63,0))*INDEX($B$5:$F$5,K182)/5,0)*5</f>
        <v>0</v>
      </c>
      <c r="T182" s="60" t="e">
        <f>INDEX($B$38:$B$75,#REF!)&amp;"碎片"</f>
        <v>#REF!</v>
      </c>
      <c r="U182" s="14" t="e">
        <f>INDEX($N$5:$Q$9,#REF!,INDEX($C$38:$C$75,#REF!)-1)</f>
        <v>#REF!</v>
      </c>
      <c r="AL182" s="88">
        <v>148</v>
      </c>
      <c r="AM182" s="88">
        <v>17</v>
      </c>
      <c r="AN182" s="21">
        <f t="shared" si="52"/>
        <v>0.11724137931034483</v>
      </c>
      <c r="AO182" s="88">
        <f t="shared" si="53"/>
        <v>14264</v>
      </c>
      <c r="AP182" s="88">
        <f>SUM(AO$5:AO182)</f>
        <v>992864</v>
      </c>
    </row>
    <row r="183" spans="9:42" ht="16.5" x14ac:dyDescent="0.2">
      <c r="I183" s="32">
        <v>146</v>
      </c>
      <c r="J183" s="14">
        <f t="shared" si="48"/>
        <v>1102007</v>
      </c>
      <c r="K183" s="14">
        <f t="shared" si="49"/>
        <v>4</v>
      </c>
      <c r="L183" s="14">
        <f t="shared" si="50"/>
        <v>20</v>
      </c>
      <c r="M183" s="14" t="str">
        <f t="shared" si="51"/>
        <v>蓝</v>
      </c>
      <c r="N183" s="14" t="str">
        <f t="shared" si="37"/>
        <v>金币</v>
      </c>
      <c r="O183" s="14">
        <f>IF(L183&gt;1,INDEX(挂机升级突破!$BG$49:$BG$69,卡牌消耗!L183),"")</f>
        <v>80</v>
      </c>
      <c r="P183" s="14" t="str">
        <f>IF(L183&gt;1,INDEX(价值概述!$A$4:$A$8,INDEX(挂机升级突破!$AQ$65:$AQ$85,卡牌消耗!L183)),"")</f>
        <v>紫色基础材料</v>
      </c>
      <c r="Q183" s="14">
        <f>ROUND(INDEX(挂机升级突破!$AT$65:$BA$85,卡牌消耗!$L183,MATCH(卡牌消耗!P183,挂机升级突破!$AT$63:$BC$63,0))*INDEX($B$5:$F$5,K183)/5,0)*5</f>
        <v>60</v>
      </c>
      <c r="R183" s="14" t="s">
        <v>631</v>
      </c>
      <c r="S183" s="14">
        <f>ROUND(INDEX(挂机升级突破!$AT$65:$BC$85,L183,MATCH(R183,挂机升级突破!$AT$63:$BC$63,0))*INDEX($B$5:$F$5,K183)/5,0)*5</f>
        <v>0</v>
      </c>
      <c r="T183" s="60" t="e">
        <f>INDEX($B$38:$B$75,#REF!)&amp;"碎片"</f>
        <v>#REF!</v>
      </c>
      <c r="U183" s="14" t="e">
        <f>INDEX($N$5:$Q$9,#REF!,INDEX($C$38:$C$75,#REF!)-1)</f>
        <v>#REF!</v>
      </c>
      <c r="AL183" s="88">
        <v>149</v>
      </c>
      <c r="AM183" s="88">
        <v>18</v>
      </c>
      <c r="AN183" s="21">
        <f t="shared" si="52"/>
        <v>0.12413793103448276</v>
      </c>
      <c r="AO183" s="88">
        <f t="shared" si="53"/>
        <v>15103</v>
      </c>
      <c r="AP183" s="88">
        <f>SUM(AO$5:AO183)</f>
        <v>1007967</v>
      </c>
    </row>
    <row r="184" spans="9:42" ht="16.5" x14ac:dyDescent="0.2">
      <c r="I184" s="32">
        <v>147</v>
      </c>
      <c r="J184" s="14">
        <f t="shared" si="48"/>
        <v>1102007</v>
      </c>
      <c r="K184" s="14">
        <f t="shared" si="49"/>
        <v>4</v>
      </c>
      <c r="L184" s="14">
        <f t="shared" si="50"/>
        <v>21</v>
      </c>
      <c r="M184" s="14" t="str">
        <f t="shared" si="51"/>
        <v>蓝</v>
      </c>
      <c r="N184" s="14" t="str">
        <f t="shared" si="37"/>
        <v>金币</v>
      </c>
      <c r="O184" s="14">
        <f>IF(L184&gt;1,INDEX(挂机升级突破!$BG$49:$BG$69,卡牌消耗!L184),"")</f>
        <v>80</v>
      </c>
      <c r="P184" s="14" t="str">
        <f>IF(L184&gt;1,INDEX(价值概述!$A$4:$A$8,INDEX(挂机升级突破!$AQ$65:$AQ$85,卡牌消耗!L184)),"")</f>
        <v>紫色基础材料</v>
      </c>
      <c r="Q184" s="14">
        <f>ROUND(INDEX(挂机升级突破!$AT$65:$BA$85,卡牌消耗!$L184,MATCH(卡牌消耗!P184,挂机升级突破!$AT$63:$BC$63,0))*INDEX($B$5:$F$5,K184)/5,0)*5</f>
        <v>60</v>
      </c>
      <c r="R184" s="14" t="s">
        <v>631</v>
      </c>
      <c r="S184" s="14">
        <f>ROUND(INDEX(挂机升级突破!$AT$65:$BC$85,L184,MATCH(R184,挂机升级突破!$AT$63:$BC$63,0))*INDEX($B$5:$F$5,K184)/5,0)*5</f>
        <v>0</v>
      </c>
      <c r="T184" s="60" t="e">
        <f>INDEX($B$38:$B$75,#REF!)&amp;"碎片"</f>
        <v>#REF!</v>
      </c>
      <c r="U184" s="14" t="e">
        <f>INDEX($N$5:$Q$9,#REF!,INDEX($C$38:$C$75,#REF!)-1)</f>
        <v>#REF!</v>
      </c>
      <c r="AL184" s="88">
        <v>150</v>
      </c>
      <c r="AM184" s="88">
        <v>19</v>
      </c>
      <c r="AN184" s="21">
        <f t="shared" si="52"/>
        <v>0.1310344827586207</v>
      </c>
      <c r="AO184" s="88">
        <f t="shared" si="53"/>
        <v>15942</v>
      </c>
      <c r="AP184" s="88">
        <f>SUM(AO$5:AO184)</f>
        <v>1023909</v>
      </c>
    </row>
    <row r="185" spans="9:42" ht="16.5" x14ac:dyDescent="0.2">
      <c r="I185" s="32">
        <v>148</v>
      </c>
      <c r="J185" s="14">
        <f t="shared" si="48"/>
        <v>1102008</v>
      </c>
      <c r="K185" s="14">
        <f t="shared" si="49"/>
        <v>4</v>
      </c>
      <c r="L185" s="14">
        <f t="shared" si="50"/>
        <v>1</v>
      </c>
      <c r="M185" s="14" t="str">
        <f t="shared" si="51"/>
        <v>红</v>
      </c>
      <c r="N185" s="14" t="str">
        <f t="shared" si="37"/>
        <v/>
      </c>
      <c r="O185" s="14" t="str">
        <f>IF(L185&gt;1,INDEX(挂机升级突破!$BG$49:$BG$69,卡牌消耗!L185),"")</f>
        <v/>
      </c>
      <c r="P185" s="14" t="str">
        <f>IF(L185&gt;1,INDEX(价值概述!$A$4:$A$8,INDEX(挂机升级突破!$AQ$65:$AQ$85,卡牌消耗!L185)),"")</f>
        <v/>
      </c>
      <c r="Q185" s="14" t="str">
        <f>IF(L185&gt;1,INDEX(挂机升级突破!$AT$65:$AX$85,卡牌消耗!L185,INDEX(挂机升级突破!$AQ$65:$AQ$85,卡牌消耗!L185)),"")</f>
        <v/>
      </c>
      <c r="R185" s="14" t="str">
        <f>IF(INDEX(挂机升级突破!$AR$65:$AR$85,卡牌消耗!L185)&gt;0,INDEX($G$2:$I$2,INDEX(挂机升级突破!$AR$65:$AR$85,卡牌消耗!L185))&amp;M185,"")</f>
        <v/>
      </c>
      <c r="S185" s="14" t="str">
        <f>IF(R185="","",INDEX(挂机升级突破!$AY$65:$BA$85,卡牌消耗!L185,INDEX(挂机升级突破!$AR$65:$AR$85,卡牌消耗!L185)))</f>
        <v/>
      </c>
      <c r="T185" s="60" t="e">
        <f>INDEX($B$38:$B$75,#REF!)&amp;"碎片"</f>
        <v>#REF!</v>
      </c>
      <c r="U185" s="14" t="e">
        <f>INDEX($N$5:$Q$9,#REF!,INDEX($C$38:$C$75,#REF!)-1)</f>
        <v>#REF!</v>
      </c>
      <c r="AJ185" s="88" t="s">
        <v>124</v>
      </c>
      <c r="AK185" s="88">
        <v>19</v>
      </c>
      <c r="AL185" s="88">
        <v>141</v>
      </c>
      <c r="AM185" s="88">
        <v>10</v>
      </c>
      <c r="AN185" s="21">
        <f t="shared" ref="AN185:AN194" si="54">AM185/AK$148</f>
        <v>6.8965517241379309E-2</v>
      </c>
      <c r="AO185" s="88">
        <f>INT($AK$186*AN185)</f>
        <v>8682</v>
      </c>
      <c r="AP185" s="88">
        <f>SUM(AO$5:AO185)</f>
        <v>1032591</v>
      </c>
    </row>
    <row r="186" spans="9:42" ht="16.5" x14ac:dyDescent="0.2">
      <c r="I186" s="32">
        <v>149</v>
      </c>
      <c r="J186" s="14">
        <f t="shared" si="48"/>
        <v>1102008</v>
      </c>
      <c r="K186" s="14">
        <f t="shared" si="49"/>
        <v>4</v>
      </c>
      <c r="L186" s="14">
        <f t="shared" si="50"/>
        <v>2</v>
      </c>
      <c r="M186" s="14" t="str">
        <f t="shared" si="51"/>
        <v>红</v>
      </c>
      <c r="N186" s="14" t="str">
        <f t="shared" si="37"/>
        <v>金币</v>
      </c>
      <c r="O186" s="14">
        <f>IF(L186&gt;1,INDEX(挂机升级突破!$BG$49:$BG$69,卡牌消耗!L186),"")</f>
        <v>0</v>
      </c>
      <c r="P186" s="14" t="s">
        <v>245</v>
      </c>
      <c r="Q186" s="14">
        <f>ROUND(INDEX(挂机升级突破!$AT$65:$BA$85,卡牌消耗!$L186,MATCH(卡牌消耗!P186,挂机升级突破!$AT$63:$BC$63,0))*INDEX($B$5:$F$5,K186)/5,0)*5</f>
        <v>50</v>
      </c>
      <c r="R186" s="14"/>
      <c r="S186" s="14"/>
      <c r="T186" s="60" t="e">
        <f>INDEX($B$38:$B$75,#REF!)&amp;"碎片"</f>
        <v>#REF!</v>
      </c>
      <c r="U186" s="14" t="e">
        <f>INDEX($N$5:$Q$9,#REF!,INDEX($C$38:$C$75,#REF!)-1)</f>
        <v>#REF!</v>
      </c>
      <c r="AJ186" s="14" t="str">
        <f>INDEX($W$5:$W$24,AK185)</f>
        <v>180~190</v>
      </c>
      <c r="AK186" s="14">
        <f>INDEX($AF$5:$AF$24,AK185)</f>
        <v>125903</v>
      </c>
      <c r="AL186" s="88">
        <v>142</v>
      </c>
      <c r="AM186" s="88">
        <v>11</v>
      </c>
      <c r="AN186" s="21">
        <f t="shared" si="54"/>
        <v>7.586206896551724E-2</v>
      </c>
      <c r="AO186" s="88">
        <f t="shared" ref="AO186:AO194" si="55">INT($AK$186*AN186)</f>
        <v>9551</v>
      </c>
      <c r="AP186" s="88">
        <f>SUM(AO$5:AO186)</f>
        <v>1042142</v>
      </c>
    </row>
    <row r="187" spans="9:42" ht="16.5" x14ac:dyDescent="0.2">
      <c r="I187" s="32">
        <v>150</v>
      </c>
      <c r="J187" s="14">
        <f t="shared" si="48"/>
        <v>1102008</v>
      </c>
      <c r="K187" s="14">
        <f t="shared" si="49"/>
        <v>4</v>
      </c>
      <c r="L187" s="14">
        <f t="shared" si="50"/>
        <v>3</v>
      </c>
      <c r="M187" s="14" t="str">
        <f t="shared" si="51"/>
        <v>红</v>
      </c>
      <c r="N187" s="14" t="str">
        <f t="shared" si="37"/>
        <v>金币</v>
      </c>
      <c r="O187" s="14">
        <f>IF(L187&gt;1,INDEX(挂机升级突破!$BG$49:$BG$69,卡牌消耗!L187),"")</f>
        <v>0</v>
      </c>
      <c r="P187" s="14" t="s">
        <v>245</v>
      </c>
      <c r="Q187" s="14">
        <f>ROUND(INDEX(挂机升级突破!$AT$65:$BA$85,卡牌消耗!$L187,MATCH(卡牌消耗!P187,挂机升级突破!$AT$63:$BC$63,0))*INDEX($B$5:$F$5,K187)/5,0)*5</f>
        <v>60</v>
      </c>
      <c r="R187" s="14"/>
      <c r="S187" s="14"/>
      <c r="T187" s="60" t="e">
        <f>INDEX($B$38:$B$75,#REF!)&amp;"碎片"</f>
        <v>#REF!</v>
      </c>
      <c r="U187" s="14" t="e">
        <f>INDEX($N$5:$Q$9,#REF!,INDEX($C$38:$C$75,#REF!)-1)</f>
        <v>#REF!</v>
      </c>
      <c r="AJ187" s="88" t="s">
        <v>382</v>
      </c>
      <c r="AK187" s="14">
        <f>INDEX($AG$5:$AG$24,AK185)</f>
        <v>14</v>
      </c>
      <c r="AL187" s="88">
        <v>143</v>
      </c>
      <c r="AM187" s="88">
        <v>12</v>
      </c>
      <c r="AN187" s="21">
        <f t="shared" si="54"/>
        <v>8.2758620689655171E-2</v>
      </c>
      <c r="AO187" s="88">
        <f t="shared" si="55"/>
        <v>10419</v>
      </c>
      <c r="AP187" s="88">
        <f>SUM(AO$5:AO187)</f>
        <v>1052561</v>
      </c>
    </row>
    <row r="188" spans="9:42" ht="16.5" x14ac:dyDescent="0.2">
      <c r="I188" s="32">
        <v>151</v>
      </c>
      <c r="J188" s="14">
        <f t="shared" si="48"/>
        <v>1102008</v>
      </c>
      <c r="K188" s="14">
        <f t="shared" si="49"/>
        <v>4</v>
      </c>
      <c r="L188" s="14">
        <f t="shared" si="50"/>
        <v>4</v>
      </c>
      <c r="M188" s="14" t="str">
        <f t="shared" si="51"/>
        <v>红</v>
      </c>
      <c r="N188" s="14" t="str">
        <f t="shared" ref="N188:N251" si="56">IF(L188&gt;1,"金币","")</f>
        <v>金币</v>
      </c>
      <c r="O188" s="14">
        <f>IF(L188&gt;1,INDEX(挂机升级突破!$BG$49:$BG$69,卡牌消耗!L188),"")</f>
        <v>0</v>
      </c>
      <c r="P188" s="14" t="s">
        <v>246</v>
      </c>
      <c r="Q188" s="14">
        <f>ROUND(INDEX(挂机升级突破!$AT$65:$BA$85,卡牌消耗!$L188,MATCH(卡牌消耗!P188,挂机升级突破!$AT$63:$BC$63,0))*INDEX($B$5:$F$5,K188)/5,0)*5</f>
        <v>0</v>
      </c>
      <c r="R188" s="14"/>
      <c r="S188" s="14"/>
      <c r="T188" s="60" t="e">
        <f>INDEX($B$38:$B$75,#REF!)&amp;"碎片"</f>
        <v>#REF!</v>
      </c>
      <c r="U188" s="14" t="e">
        <f>INDEX($N$5:$Q$9,#REF!,INDEX($C$38:$C$75,#REF!)-1)</f>
        <v>#REF!</v>
      </c>
      <c r="AJ188" s="15"/>
      <c r="AK188" s="14">
        <f>SUM(AM185:AM194)</f>
        <v>145</v>
      </c>
      <c r="AL188" s="88">
        <v>144</v>
      </c>
      <c r="AM188" s="88">
        <v>13</v>
      </c>
      <c r="AN188" s="21">
        <f t="shared" si="54"/>
        <v>8.9655172413793102E-2</v>
      </c>
      <c r="AO188" s="88">
        <f t="shared" si="55"/>
        <v>11287</v>
      </c>
      <c r="AP188" s="88">
        <f>SUM(AO$5:AO188)</f>
        <v>1063848</v>
      </c>
    </row>
    <row r="189" spans="9:42" ht="16.5" x14ac:dyDescent="0.2">
      <c r="I189" s="32">
        <v>152</v>
      </c>
      <c r="J189" s="14">
        <f t="shared" si="48"/>
        <v>1102008</v>
      </c>
      <c r="K189" s="14">
        <f t="shared" si="49"/>
        <v>4</v>
      </c>
      <c r="L189" s="14">
        <f t="shared" si="50"/>
        <v>5</v>
      </c>
      <c r="M189" s="14" t="str">
        <f t="shared" si="51"/>
        <v>红</v>
      </c>
      <c r="N189" s="14" t="str">
        <f t="shared" si="56"/>
        <v>金币</v>
      </c>
      <c r="O189" s="14">
        <f>IF(L189&gt;1,INDEX(挂机升级突破!$BG$49:$BG$69,卡牌消耗!L189),"")</f>
        <v>0</v>
      </c>
      <c r="P189" s="14" t="s">
        <v>246</v>
      </c>
      <c r="Q189" s="14">
        <f>ROUND(INDEX(挂机升级突破!$AT$65:$BA$85,卡牌消耗!$L189,MATCH(卡牌消耗!P189,挂机升级突破!$AT$63:$BC$63,0))*INDEX($B$5:$F$5,K189)/5,0)*5</f>
        <v>0</v>
      </c>
      <c r="R189" s="14" t="s">
        <v>601</v>
      </c>
      <c r="S189" s="14">
        <f>ROUND(INDEX(挂机升级突破!$AT$65:$BC$85,L189,MATCH(R189,挂机升级突破!$AT$63:$BC$63,0))*INDEX($B$5:$F$5,K189)/5,0)*5</f>
        <v>0</v>
      </c>
      <c r="T189" s="60" t="e">
        <f>INDEX($B$38:$B$75,#REF!)&amp;"碎片"</f>
        <v>#REF!</v>
      </c>
      <c r="U189" s="14" t="e">
        <f>INDEX($N$5:$Q$9,#REF!,INDEX($C$38:$C$75,#REF!)-1)</f>
        <v>#REF!</v>
      </c>
      <c r="AL189" s="88">
        <v>145</v>
      </c>
      <c r="AM189" s="88">
        <v>14</v>
      </c>
      <c r="AN189" s="21">
        <f t="shared" si="54"/>
        <v>9.6551724137931033E-2</v>
      </c>
      <c r="AO189" s="88">
        <f t="shared" si="55"/>
        <v>12156</v>
      </c>
      <c r="AP189" s="88">
        <f>SUM(AO$5:AO189)</f>
        <v>1076004</v>
      </c>
    </row>
    <row r="190" spans="9:42" ht="16.5" x14ac:dyDescent="0.2">
      <c r="I190" s="32">
        <v>153</v>
      </c>
      <c r="J190" s="14">
        <f t="shared" si="48"/>
        <v>1102008</v>
      </c>
      <c r="K190" s="14">
        <f t="shared" si="49"/>
        <v>4</v>
      </c>
      <c r="L190" s="14">
        <f t="shared" si="50"/>
        <v>6</v>
      </c>
      <c r="M190" s="14" t="str">
        <f t="shared" si="51"/>
        <v>红</v>
      </c>
      <c r="N190" s="14" t="str">
        <f t="shared" si="56"/>
        <v>金币</v>
      </c>
      <c r="O190" s="14">
        <f>IF(L190&gt;1,INDEX(挂机升级突破!$BG$49:$BG$69,卡牌消耗!L190),"")</f>
        <v>0</v>
      </c>
      <c r="P190" s="14" t="s">
        <v>246</v>
      </c>
      <c r="Q190" s="14">
        <f>ROUND(INDEX(挂机升级突破!$AT$65:$BA$85,卡牌消耗!$L190,MATCH(卡牌消耗!P190,挂机升级突破!$AT$63:$BC$63,0))*INDEX($B$5:$F$5,K190)/5,0)*5</f>
        <v>25</v>
      </c>
      <c r="R190" s="14" t="s">
        <v>601</v>
      </c>
      <c r="S190" s="14">
        <f>ROUND(INDEX(挂机升级突破!$AT$65:$BC$85,L190,MATCH(R190,挂机升级突破!$AT$63:$BC$63,0))*INDEX($B$5:$F$5,K190)/5,0)*5</f>
        <v>0</v>
      </c>
      <c r="T190" s="60" t="e">
        <f>INDEX($B$38:$B$75,#REF!)&amp;"碎片"</f>
        <v>#REF!</v>
      </c>
      <c r="U190" s="14" t="e">
        <f>INDEX($N$5:$Q$9,#REF!,INDEX($C$38:$C$75,#REF!)-1)</f>
        <v>#REF!</v>
      </c>
      <c r="AL190" s="88">
        <v>146</v>
      </c>
      <c r="AM190" s="88">
        <v>15</v>
      </c>
      <c r="AN190" s="21">
        <f t="shared" si="54"/>
        <v>0.10344827586206896</v>
      </c>
      <c r="AO190" s="88">
        <f t="shared" si="55"/>
        <v>13024</v>
      </c>
      <c r="AP190" s="88">
        <f>SUM(AO$5:AO190)</f>
        <v>1089028</v>
      </c>
    </row>
    <row r="191" spans="9:42" ht="16.5" x14ac:dyDescent="0.2">
      <c r="I191" s="32">
        <v>154</v>
      </c>
      <c r="J191" s="14">
        <f t="shared" si="48"/>
        <v>1102008</v>
      </c>
      <c r="K191" s="14">
        <f t="shared" si="49"/>
        <v>4</v>
      </c>
      <c r="L191" s="14">
        <f t="shared" si="50"/>
        <v>7</v>
      </c>
      <c r="M191" s="14" t="str">
        <f t="shared" si="51"/>
        <v>红</v>
      </c>
      <c r="N191" s="14" t="str">
        <f t="shared" si="56"/>
        <v>金币</v>
      </c>
      <c r="O191" s="14">
        <f>IF(L191&gt;1,INDEX(挂机升级突破!$BG$49:$BG$69,卡牌消耗!L191),"")</f>
        <v>0</v>
      </c>
      <c r="P191" s="14" t="s">
        <v>247</v>
      </c>
      <c r="Q191" s="14">
        <f>ROUND(INDEX(挂机升级突破!$AT$65:$BA$85,卡牌消耗!$L191,MATCH(卡牌消耗!P191,挂机升级突破!$AT$63:$BC$63,0))*INDEX($B$5:$F$5,K191)/5,0)*5</f>
        <v>0</v>
      </c>
      <c r="R191" s="14" t="s">
        <v>601</v>
      </c>
      <c r="S191" s="14">
        <f>ROUND(INDEX(挂机升级突破!$AT$65:$BC$85,L191,MATCH(R191,挂机升级突破!$AT$63:$BC$63,0))*INDEX($B$5:$F$5,K191)/5,0)*5</f>
        <v>0</v>
      </c>
      <c r="T191" s="60" t="e">
        <f>INDEX($B$38:$B$75,#REF!)&amp;"碎片"</f>
        <v>#REF!</v>
      </c>
      <c r="U191" s="14" t="e">
        <f>INDEX($N$5:$Q$9,#REF!,INDEX($C$38:$C$75,#REF!)-1)</f>
        <v>#REF!</v>
      </c>
      <c r="AL191" s="88">
        <v>147</v>
      </c>
      <c r="AM191" s="88">
        <v>16</v>
      </c>
      <c r="AN191" s="21">
        <f t="shared" si="54"/>
        <v>0.1103448275862069</v>
      </c>
      <c r="AO191" s="88">
        <f t="shared" si="55"/>
        <v>13892</v>
      </c>
      <c r="AP191" s="88">
        <f>SUM(AO$5:AO191)</f>
        <v>1102920</v>
      </c>
    </row>
    <row r="192" spans="9:42" ht="16.5" x14ac:dyDescent="0.2">
      <c r="I192" s="32">
        <v>155</v>
      </c>
      <c r="J192" s="14">
        <f t="shared" si="48"/>
        <v>1102008</v>
      </c>
      <c r="K192" s="14">
        <f t="shared" si="49"/>
        <v>4</v>
      </c>
      <c r="L192" s="14">
        <f t="shared" si="50"/>
        <v>8</v>
      </c>
      <c r="M192" s="14" t="str">
        <f t="shared" si="51"/>
        <v>红</v>
      </c>
      <c r="N192" s="14" t="str">
        <f t="shared" si="56"/>
        <v>金币</v>
      </c>
      <c r="O192" s="14">
        <f>IF(L192&gt;1,INDEX(挂机升级突破!$BG$49:$BG$69,卡牌消耗!L192),"")</f>
        <v>0</v>
      </c>
      <c r="P192" s="14" t="s">
        <v>247</v>
      </c>
      <c r="Q192" s="14">
        <f>ROUND(INDEX(挂机升级突破!$AT$65:$BA$85,卡牌消耗!$L192,MATCH(卡牌消耗!P192,挂机升级突破!$AT$63:$BC$63,0))*INDEX($B$5:$F$5,K192)/5,0)*5</f>
        <v>0</v>
      </c>
      <c r="R192" s="14" t="s">
        <v>601</v>
      </c>
      <c r="S192" s="14">
        <f>ROUND(INDEX(挂机升级突破!$AT$65:$BC$85,L192,MATCH(R192,挂机升级突破!$AT$63:$BC$63,0))*INDEX($B$5:$F$5,K192)/5,0)*5</f>
        <v>10</v>
      </c>
      <c r="T192" s="60" t="e">
        <f>INDEX($B$38:$B$75,#REF!)&amp;"碎片"</f>
        <v>#REF!</v>
      </c>
      <c r="U192" s="14" t="e">
        <f>INDEX($N$5:$Q$9,#REF!,INDEX($C$38:$C$75,#REF!)-1)</f>
        <v>#REF!</v>
      </c>
      <c r="AL192" s="88">
        <v>148</v>
      </c>
      <c r="AM192" s="88">
        <v>17</v>
      </c>
      <c r="AN192" s="21">
        <f t="shared" si="54"/>
        <v>0.11724137931034483</v>
      </c>
      <c r="AO192" s="88">
        <f t="shared" si="55"/>
        <v>14761</v>
      </c>
      <c r="AP192" s="88">
        <f>SUM(AO$5:AO192)</f>
        <v>1117681</v>
      </c>
    </row>
    <row r="193" spans="9:42" ht="16.5" x14ac:dyDescent="0.2">
      <c r="I193" s="32">
        <v>156</v>
      </c>
      <c r="J193" s="14">
        <f t="shared" si="48"/>
        <v>1102008</v>
      </c>
      <c r="K193" s="14">
        <f t="shared" si="49"/>
        <v>4</v>
      </c>
      <c r="L193" s="14">
        <f t="shared" si="50"/>
        <v>9</v>
      </c>
      <c r="M193" s="14" t="str">
        <f t="shared" si="51"/>
        <v>红</v>
      </c>
      <c r="N193" s="14" t="str">
        <f t="shared" si="56"/>
        <v>金币</v>
      </c>
      <c r="O193" s="14">
        <f>IF(L193&gt;1,INDEX(挂机升级突破!$BG$49:$BG$69,卡牌消耗!L193),"")</f>
        <v>0</v>
      </c>
      <c r="P193" s="14" t="s">
        <v>247</v>
      </c>
      <c r="Q193" s="14">
        <f>ROUND(INDEX(挂机升级突破!$AT$65:$BA$85,卡牌消耗!$L193,MATCH(卡牌消耗!P193,挂机升级突破!$AT$63:$BC$63,0))*INDEX($B$5:$F$5,K193)/5,0)*5</f>
        <v>0</v>
      </c>
      <c r="R193" s="14" t="s">
        <v>602</v>
      </c>
      <c r="S193" s="14">
        <f>ROUND(INDEX(挂机升级突破!$AT$65:$BC$85,L193,MATCH(R193,挂机升级突破!$AT$63:$BC$63,0))*INDEX($B$5:$F$5,K193)/5,0)*5</f>
        <v>0</v>
      </c>
      <c r="T193" s="60" t="e">
        <f>INDEX($B$38:$B$75,#REF!)&amp;"碎片"</f>
        <v>#REF!</v>
      </c>
      <c r="U193" s="14" t="e">
        <f>INDEX($N$5:$Q$9,#REF!,INDEX($C$38:$C$75,#REF!)-1)</f>
        <v>#REF!</v>
      </c>
      <c r="AL193" s="88">
        <v>149</v>
      </c>
      <c r="AM193" s="88">
        <v>18</v>
      </c>
      <c r="AN193" s="21">
        <f t="shared" si="54"/>
        <v>0.12413793103448276</v>
      </c>
      <c r="AO193" s="88">
        <f t="shared" si="55"/>
        <v>15629</v>
      </c>
      <c r="AP193" s="88">
        <f>SUM(AO$5:AO193)</f>
        <v>1133310</v>
      </c>
    </row>
    <row r="194" spans="9:42" ht="16.5" x14ac:dyDescent="0.2">
      <c r="I194" s="32">
        <v>157</v>
      </c>
      <c r="J194" s="14">
        <f t="shared" si="48"/>
        <v>1102008</v>
      </c>
      <c r="K194" s="14">
        <f t="shared" si="49"/>
        <v>4</v>
      </c>
      <c r="L194" s="14">
        <f t="shared" si="50"/>
        <v>10</v>
      </c>
      <c r="M194" s="14" t="str">
        <f t="shared" si="51"/>
        <v>红</v>
      </c>
      <c r="N194" s="14" t="str">
        <f t="shared" si="56"/>
        <v>金币</v>
      </c>
      <c r="O194" s="14">
        <f>IF(L194&gt;1,INDEX(挂机升级突破!$BG$49:$BG$69,卡牌消耗!L194),"")</f>
        <v>0</v>
      </c>
      <c r="P194" s="14" t="s">
        <v>247</v>
      </c>
      <c r="Q194" s="14">
        <f>ROUND(INDEX(挂机升级突破!$AT$65:$BA$85,卡牌消耗!$L194,MATCH(卡牌消耗!P194,挂机升级突破!$AT$63:$BC$63,0))*INDEX($B$5:$F$5,K194)/5,0)*5</f>
        <v>0</v>
      </c>
      <c r="R194" s="14" t="s">
        <v>602</v>
      </c>
      <c r="S194" s="14">
        <f>ROUND(INDEX(挂机升级突破!$AT$65:$BC$85,L194,MATCH(R194,挂机升级突破!$AT$63:$BC$63,0))*INDEX($B$5:$F$5,K194)/5,0)*5</f>
        <v>0</v>
      </c>
      <c r="T194" s="60" t="e">
        <f>INDEX($B$38:$B$75,#REF!)&amp;"碎片"</f>
        <v>#REF!</v>
      </c>
      <c r="U194" s="14" t="e">
        <f>INDEX($N$5:$Q$9,#REF!,INDEX($C$38:$C$75,#REF!)-1)</f>
        <v>#REF!</v>
      </c>
      <c r="AL194" s="88">
        <v>150</v>
      </c>
      <c r="AM194" s="88">
        <v>19</v>
      </c>
      <c r="AN194" s="21">
        <f t="shared" si="54"/>
        <v>0.1310344827586207</v>
      </c>
      <c r="AO194" s="88">
        <f t="shared" si="55"/>
        <v>16497</v>
      </c>
      <c r="AP194" s="88">
        <f>SUM(AO$5:AO194)</f>
        <v>1149807</v>
      </c>
    </row>
    <row r="195" spans="9:42" ht="16.5" x14ac:dyDescent="0.2">
      <c r="I195" s="32">
        <v>158</v>
      </c>
      <c r="J195" s="14">
        <f t="shared" si="48"/>
        <v>1102008</v>
      </c>
      <c r="K195" s="14">
        <f t="shared" si="49"/>
        <v>4</v>
      </c>
      <c r="L195" s="14">
        <f t="shared" si="50"/>
        <v>11</v>
      </c>
      <c r="M195" s="14" t="str">
        <f t="shared" si="51"/>
        <v>红</v>
      </c>
      <c r="N195" s="14" t="str">
        <f t="shared" si="56"/>
        <v>金币</v>
      </c>
      <c r="O195" s="14">
        <f>IF(L195&gt;1,INDEX(挂机升级突破!$BG$49:$BG$69,卡牌消耗!L195),"")</f>
        <v>0</v>
      </c>
      <c r="P195" s="14" t="s">
        <v>248</v>
      </c>
      <c r="Q195" s="14">
        <f>ROUND(INDEX(挂机升级突破!$AT$65:$BA$85,卡牌消耗!$L195,MATCH(卡牌消耗!P195,挂机升级突破!$AT$63:$BC$63,0))*INDEX($B$5:$F$5,K195)/5,0)*5</f>
        <v>0</v>
      </c>
      <c r="R195" s="14" t="s">
        <v>602</v>
      </c>
      <c r="S195" s="14">
        <f>ROUND(INDEX(挂机升级突破!$AT$65:$BC$85,L195,MATCH(R195,挂机升级突破!$AT$63:$BC$63,0))*INDEX($B$5:$F$5,K195)/5,0)*5</f>
        <v>0</v>
      </c>
      <c r="T195" s="60" t="e">
        <f>INDEX($B$38:$B$75,#REF!)&amp;"碎片"</f>
        <v>#REF!</v>
      </c>
      <c r="U195" s="14" t="e">
        <f>INDEX($N$5:$Q$9,#REF!,INDEX($C$38:$C$75,#REF!)-1)</f>
        <v>#REF!</v>
      </c>
      <c r="AJ195" s="88" t="s">
        <v>124</v>
      </c>
      <c r="AK195" s="88">
        <v>20</v>
      </c>
      <c r="AL195" s="88">
        <v>141</v>
      </c>
      <c r="AM195" s="88">
        <v>10</v>
      </c>
      <c r="AN195" s="21">
        <f t="shared" ref="AN195:AN204" si="57">AM195/AK$148</f>
        <v>6.8965517241379309E-2</v>
      </c>
      <c r="AO195" s="88">
        <f>INT($AK$196*AN195)</f>
        <v>9191</v>
      </c>
      <c r="AP195" s="88">
        <f>SUM(AO$5:AO195)</f>
        <v>1158998</v>
      </c>
    </row>
    <row r="196" spans="9:42" ht="16.5" x14ac:dyDescent="0.2">
      <c r="I196" s="32">
        <v>159</v>
      </c>
      <c r="J196" s="14">
        <f t="shared" si="48"/>
        <v>1102008</v>
      </c>
      <c r="K196" s="14">
        <f t="shared" si="49"/>
        <v>4</v>
      </c>
      <c r="L196" s="14">
        <f t="shared" si="50"/>
        <v>12</v>
      </c>
      <c r="M196" s="14" t="str">
        <f t="shared" si="51"/>
        <v>红</v>
      </c>
      <c r="N196" s="14" t="str">
        <f t="shared" si="56"/>
        <v>金币</v>
      </c>
      <c r="O196" s="14">
        <f>IF(L196&gt;1,INDEX(挂机升级突破!$BG$49:$BG$69,卡牌消耗!L196),"")</f>
        <v>0</v>
      </c>
      <c r="P196" s="14" t="s">
        <v>248</v>
      </c>
      <c r="Q196" s="14">
        <f>ROUND(INDEX(挂机升级突破!$AT$65:$BA$85,卡牌消耗!$L196,MATCH(卡牌消耗!P196,挂机升级突破!$AT$63:$BC$63,0))*INDEX($B$5:$F$5,K196)/5,0)*5</f>
        <v>0</v>
      </c>
      <c r="R196" s="14" t="s">
        <v>602</v>
      </c>
      <c r="S196" s="14">
        <f>ROUND(INDEX(挂机升级突破!$AT$65:$BC$85,L196,MATCH(R196,挂机升级突破!$AT$63:$BC$63,0))*INDEX($B$5:$F$5,K196)/5,0)*5</f>
        <v>0</v>
      </c>
      <c r="T196" s="60" t="e">
        <f>INDEX($B$38:$B$75,#REF!)&amp;"碎片"</f>
        <v>#REF!</v>
      </c>
      <c r="U196" s="14" t="e">
        <f>INDEX($N$5:$Q$9,#REF!,INDEX($C$38:$C$75,#REF!)-1)</f>
        <v>#REF!</v>
      </c>
      <c r="AJ196" s="14" t="str">
        <f>INDEX($W$5:$W$24,AK195)</f>
        <v>190~200</v>
      </c>
      <c r="AK196" s="14">
        <f>INDEX($AF$5:$AF$24,AK195)</f>
        <v>133270</v>
      </c>
      <c r="AL196" s="88">
        <v>142</v>
      </c>
      <c r="AM196" s="88">
        <v>11</v>
      </c>
      <c r="AN196" s="21">
        <f t="shared" si="57"/>
        <v>7.586206896551724E-2</v>
      </c>
      <c r="AO196" s="88">
        <f t="shared" ref="AO196:AO204" si="58">INT($AK$196*AN196)</f>
        <v>10110</v>
      </c>
      <c r="AP196" s="88">
        <f>SUM(AO$5:AO196)</f>
        <v>1169108</v>
      </c>
    </row>
    <row r="197" spans="9:42" ht="16.5" x14ac:dyDescent="0.2">
      <c r="I197" s="32">
        <v>160</v>
      </c>
      <c r="J197" s="14">
        <f t="shared" si="48"/>
        <v>1102008</v>
      </c>
      <c r="K197" s="14">
        <f t="shared" si="49"/>
        <v>4</v>
      </c>
      <c r="L197" s="14">
        <f t="shared" si="50"/>
        <v>13</v>
      </c>
      <c r="M197" s="14" t="str">
        <f t="shared" si="51"/>
        <v>红</v>
      </c>
      <c r="N197" s="14" t="str">
        <f t="shared" si="56"/>
        <v>金币</v>
      </c>
      <c r="O197" s="14">
        <f>IF(L197&gt;1,INDEX(挂机升级突破!$BG$49:$BG$69,卡牌消耗!L197),"")</f>
        <v>0</v>
      </c>
      <c r="P197" s="14" t="s">
        <v>248</v>
      </c>
      <c r="Q197" s="14">
        <f>ROUND(INDEX(挂机升级突破!$AT$65:$BA$85,卡牌消耗!$L197,MATCH(卡牌消耗!P197,挂机升级突破!$AT$63:$BC$63,0))*INDEX($B$5:$F$5,K197)/5,0)*5</f>
        <v>0</v>
      </c>
      <c r="R197" s="14" t="s">
        <v>603</v>
      </c>
      <c r="S197" s="14">
        <f>ROUND(INDEX(挂机升级突破!$AT$65:$BC$85,L197,MATCH(R197,挂机升级突破!$AT$63:$BC$63,0))*INDEX($B$5:$F$5,K197)/5,0)*5</f>
        <v>0</v>
      </c>
      <c r="T197" s="60" t="e">
        <f>INDEX($B$38:$B$75,#REF!)&amp;"碎片"</f>
        <v>#REF!</v>
      </c>
      <c r="U197" s="14" t="e">
        <f>INDEX($N$5:$Q$9,#REF!,INDEX($C$38:$C$75,#REF!)-1)</f>
        <v>#REF!</v>
      </c>
      <c r="AJ197" s="88" t="s">
        <v>382</v>
      </c>
      <c r="AK197" s="14">
        <f>INDEX($AG$5:$AG$24,AK195)</f>
        <v>15</v>
      </c>
      <c r="AL197" s="88">
        <v>143</v>
      </c>
      <c r="AM197" s="88">
        <v>12</v>
      </c>
      <c r="AN197" s="21">
        <f t="shared" si="57"/>
        <v>8.2758620689655171E-2</v>
      </c>
      <c r="AO197" s="88">
        <f t="shared" si="58"/>
        <v>11029</v>
      </c>
      <c r="AP197" s="88">
        <f>SUM(AO$5:AO197)</f>
        <v>1180137</v>
      </c>
    </row>
    <row r="198" spans="9:42" ht="16.5" x14ac:dyDescent="0.2">
      <c r="I198" s="32">
        <v>161</v>
      </c>
      <c r="J198" s="14">
        <f t="shared" si="48"/>
        <v>1102008</v>
      </c>
      <c r="K198" s="14">
        <f t="shared" si="49"/>
        <v>4</v>
      </c>
      <c r="L198" s="14">
        <f t="shared" si="50"/>
        <v>14</v>
      </c>
      <c r="M198" s="14" t="str">
        <f t="shared" si="51"/>
        <v>红</v>
      </c>
      <c r="N198" s="14" t="str">
        <f t="shared" si="56"/>
        <v>金币</v>
      </c>
      <c r="O198" s="14">
        <f>IF(L198&gt;1,INDEX(挂机升级突破!$BG$49:$BG$69,卡牌消耗!L198),"")</f>
        <v>0</v>
      </c>
      <c r="P198" s="14" t="s">
        <v>248</v>
      </c>
      <c r="Q198" s="14">
        <f>ROUND(INDEX(挂机升级突破!$AT$65:$BA$85,卡牌消耗!$L198,MATCH(卡牌消耗!P198,挂机升级突破!$AT$63:$BC$63,0))*INDEX($B$5:$F$5,K198)/5,0)*5</f>
        <v>0</v>
      </c>
      <c r="R198" s="14" t="s">
        <v>603</v>
      </c>
      <c r="S198" s="14">
        <f>ROUND(INDEX(挂机升级突破!$AT$65:$BC$85,L198,MATCH(R198,挂机升级突破!$AT$63:$BC$63,0))*INDEX($B$5:$F$5,K198)/5,0)*5</f>
        <v>0</v>
      </c>
      <c r="T198" s="60" t="e">
        <f>INDEX($B$38:$B$75,#REF!)&amp;"碎片"</f>
        <v>#REF!</v>
      </c>
      <c r="U198" s="14" t="e">
        <f>INDEX($N$5:$Q$9,#REF!,INDEX($C$38:$C$75,#REF!)-1)</f>
        <v>#REF!</v>
      </c>
      <c r="AJ198" s="15"/>
      <c r="AK198" s="14">
        <f>SUM(AM195:AM204)</f>
        <v>145</v>
      </c>
      <c r="AL198" s="88">
        <v>144</v>
      </c>
      <c r="AM198" s="88">
        <v>13</v>
      </c>
      <c r="AN198" s="21">
        <f t="shared" si="57"/>
        <v>8.9655172413793102E-2</v>
      </c>
      <c r="AO198" s="88">
        <f t="shared" si="58"/>
        <v>11948</v>
      </c>
      <c r="AP198" s="88">
        <f>SUM(AO$5:AO198)</f>
        <v>1192085</v>
      </c>
    </row>
    <row r="199" spans="9:42" ht="16.5" x14ac:dyDescent="0.2">
      <c r="I199" s="32">
        <v>162</v>
      </c>
      <c r="J199" s="14">
        <f t="shared" si="48"/>
        <v>1102008</v>
      </c>
      <c r="K199" s="14">
        <f t="shared" si="49"/>
        <v>4</v>
      </c>
      <c r="L199" s="14">
        <f t="shared" si="50"/>
        <v>15</v>
      </c>
      <c r="M199" s="14" t="str">
        <f t="shared" si="51"/>
        <v>红</v>
      </c>
      <c r="N199" s="14" t="str">
        <f t="shared" si="56"/>
        <v>金币</v>
      </c>
      <c r="O199" s="14">
        <f>IF(L199&gt;1,INDEX(挂机升级突破!$BG$49:$BG$69,卡牌消耗!L199),"")</f>
        <v>0</v>
      </c>
      <c r="P199" s="14" t="s">
        <v>248</v>
      </c>
      <c r="Q199" s="14">
        <f>ROUND(INDEX(挂机升级突破!$AT$65:$BA$85,卡牌消耗!$L199,MATCH(卡牌消耗!P199,挂机升级突破!$AT$63:$BC$63,0))*INDEX($B$5:$F$5,K199)/5,0)*5</f>
        <v>0</v>
      </c>
      <c r="R199" s="14" t="s">
        <v>603</v>
      </c>
      <c r="S199" s="14">
        <f>ROUND(INDEX(挂机升级突破!$AT$65:$BC$85,L199,MATCH(R199,挂机升级突破!$AT$63:$BC$63,0))*INDEX($B$5:$F$5,K199)/5,0)*5</f>
        <v>0</v>
      </c>
      <c r="T199" s="60" t="e">
        <f>INDEX($B$38:$B$75,#REF!)&amp;"碎片"</f>
        <v>#REF!</v>
      </c>
      <c r="U199" s="14" t="e">
        <f>INDEX($N$5:$Q$9,#REF!,INDEX($C$38:$C$75,#REF!)-1)</f>
        <v>#REF!</v>
      </c>
      <c r="AL199" s="88">
        <v>145</v>
      </c>
      <c r="AM199" s="88">
        <v>14</v>
      </c>
      <c r="AN199" s="21">
        <f t="shared" si="57"/>
        <v>9.6551724137931033E-2</v>
      </c>
      <c r="AO199" s="88">
        <f t="shared" si="58"/>
        <v>12867</v>
      </c>
      <c r="AP199" s="88">
        <f>SUM(AO$5:AO199)</f>
        <v>1204952</v>
      </c>
    </row>
    <row r="200" spans="9:42" ht="16.5" x14ac:dyDescent="0.2">
      <c r="I200" s="32">
        <v>163</v>
      </c>
      <c r="J200" s="14">
        <f t="shared" si="48"/>
        <v>1102008</v>
      </c>
      <c r="K200" s="14">
        <f t="shared" si="49"/>
        <v>4</v>
      </c>
      <c r="L200" s="14">
        <f t="shared" si="50"/>
        <v>16</v>
      </c>
      <c r="M200" s="14" t="str">
        <f t="shared" si="51"/>
        <v>红</v>
      </c>
      <c r="N200" s="14" t="str">
        <f t="shared" si="56"/>
        <v>金币</v>
      </c>
      <c r="O200" s="14">
        <f>IF(L200&gt;1,INDEX(挂机升级突破!$BG$49:$BG$69,卡牌消耗!L200),"")</f>
        <v>0</v>
      </c>
      <c r="P200" s="14" t="str">
        <f>IF(L200&gt;1,INDEX(价值概述!$A$4:$A$8,INDEX(挂机升级突破!$AQ$65:$AQ$85,卡牌消耗!L200)),"")</f>
        <v>紫色基础材料</v>
      </c>
      <c r="Q200" s="14">
        <f>ROUND(INDEX(挂机升级突破!$AT$65:$BA$85,卡牌消耗!$L200,MATCH(卡牌消耗!P200,挂机升级突破!$AT$63:$BC$63,0))*INDEX($B$5:$F$5,K200)/5,0)*5</f>
        <v>20</v>
      </c>
      <c r="R200" s="14" t="s">
        <v>603</v>
      </c>
      <c r="S200" s="14">
        <f>ROUND(INDEX(挂机升级突破!$AT$65:$BC$85,L200,MATCH(R200,挂机升级突破!$AT$63:$BC$63,0))*INDEX($B$5:$F$5,K200)/5,0)*5</f>
        <v>0</v>
      </c>
      <c r="T200" s="60" t="e">
        <f>INDEX($B$38:$B$75,#REF!)&amp;"碎片"</f>
        <v>#REF!</v>
      </c>
      <c r="U200" s="14" t="e">
        <f>INDEX($N$5:$Q$9,#REF!,INDEX($C$38:$C$75,#REF!)-1)</f>
        <v>#REF!</v>
      </c>
      <c r="AL200" s="88">
        <v>146</v>
      </c>
      <c r="AM200" s="88">
        <v>15</v>
      </c>
      <c r="AN200" s="21">
        <f t="shared" si="57"/>
        <v>0.10344827586206896</v>
      </c>
      <c r="AO200" s="88">
        <f t="shared" si="58"/>
        <v>13786</v>
      </c>
      <c r="AP200" s="88">
        <f>SUM(AO$5:AO200)</f>
        <v>1218738</v>
      </c>
    </row>
    <row r="201" spans="9:42" ht="16.5" x14ac:dyDescent="0.2">
      <c r="I201" s="32">
        <v>164</v>
      </c>
      <c r="J201" s="14">
        <f t="shared" si="48"/>
        <v>1102008</v>
      </c>
      <c r="K201" s="14">
        <f t="shared" si="49"/>
        <v>4</v>
      </c>
      <c r="L201" s="14">
        <f t="shared" si="50"/>
        <v>17</v>
      </c>
      <c r="M201" s="14" t="str">
        <f t="shared" si="51"/>
        <v>红</v>
      </c>
      <c r="N201" s="14" t="str">
        <f t="shared" si="56"/>
        <v>金币</v>
      </c>
      <c r="O201" s="14">
        <f>IF(L201&gt;1,INDEX(挂机升级突破!$BG$49:$BG$69,卡牌消耗!L201),"")</f>
        <v>15</v>
      </c>
      <c r="P201" s="14" t="str">
        <f>IF(L201&gt;1,INDEX(价值概述!$A$4:$A$8,INDEX(挂机升级突破!$AQ$65:$AQ$85,卡牌消耗!L201)),"")</f>
        <v>紫色基础材料</v>
      </c>
      <c r="Q201" s="14">
        <f>ROUND(INDEX(挂机升级突破!$AT$65:$BA$85,卡牌消耗!$L201,MATCH(卡牌消耗!P201,挂机升级突破!$AT$63:$BC$63,0))*INDEX($B$5:$F$5,K201)/5,0)*5</f>
        <v>35</v>
      </c>
      <c r="R201" s="14" t="s">
        <v>631</v>
      </c>
      <c r="S201" s="14">
        <f>ROUND(INDEX(挂机升级突破!$AT$65:$BC$85,L201,MATCH(R201,挂机升级突破!$AT$63:$BC$63,0))*INDEX($B$5:$F$5,K201)/5,0)*5</f>
        <v>0</v>
      </c>
      <c r="T201" s="60" t="e">
        <f>INDEX($B$38:$B$75,#REF!)&amp;"碎片"</f>
        <v>#REF!</v>
      </c>
      <c r="U201" s="14" t="e">
        <f>INDEX($N$5:$Q$9,#REF!,INDEX($C$38:$C$75,#REF!)-1)</f>
        <v>#REF!</v>
      </c>
      <c r="AL201" s="88">
        <v>147</v>
      </c>
      <c r="AM201" s="88">
        <v>16</v>
      </c>
      <c r="AN201" s="21">
        <f t="shared" si="57"/>
        <v>0.1103448275862069</v>
      </c>
      <c r="AO201" s="88">
        <f t="shared" si="58"/>
        <v>14705</v>
      </c>
      <c r="AP201" s="88">
        <f>SUM(AO$5:AO201)</f>
        <v>1233443</v>
      </c>
    </row>
    <row r="202" spans="9:42" ht="16.5" x14ac:dyDescent="0.2">
      <c r="I202" s="32">
        <v>165</v>
      </c>
      <c r="J202" s="14">
        <f t="shared" si="48"/>
        <v>1102008</v>
      </c>
      <c r="K202" s="14">
        <f t="shared" si="49"/>
        <v>4</v>
      </c>
      <c r="L202" s="14">
        <f t="shared" si="50"/>
        <v>18</v>
      </c>
      <c r="M202" s="14" t="str">
        <f t="shared" si="51"/>
        <v>红</v>
      </c>
      <c r="N202" s="14" t="str">
        <f t="shared" si="56"/>
        <v>金币</v>
      </c>
      <c r="O202" s="14">
        <f>IF(L202&gt;1,INDEX(挂机升级突破!$BG$49:$BG$69,卡牌消耗!L202),"")</f>
        <v>40</v>
      </c>
      <c r="P202" s="14" t="str">
        <f>IF(L202&gt;1,INDEX(价值概述!$A$4:$A$8,INDEX(挂机升级突破!$AQ$65:$AQ$85,卡牌消耗!L202)),"")</f>
        <v>紫色基础材料</v>
      </c>
      <c r="Q202" s="14">
        <f>ROUND(INDEX(挂机升级突破!$AT$65:$BA$85,卡牌消耗!$L202,MATCH(卡牌消耗!P202,挂机升级突破!$AT$63:$BC$63,0))*INDEX($B$5:$F$5,K202)/5,0)*5</f>
        <v>35</v>
      </c>
      <c r="R202" s="14" t="s">
        <v>631</v>
      </c>
      <c r="S202" s="14">
        <f>ROUND(INDEX(挂机升级突破!$AT$65:$BC$85,L202,MATCH(R202,挂机升级突破!$AT$63:$BC$63,0))*INDEX($B$5:$F$5,K202)/5,0)*5</f>
        <v>0</v>
      </c>
      <c r="T202" s="60" t="e">
        <f>INDEX($B$38:$B$75,#REF!)&amp;"碎片"</f>
        <v>#REF!</v>
      </c>
      <c r="U202" s="14" t="e">
        <f>INDEX($N$5:$Q$9,#REF!,INDEX($C$38:$C$75,#REF!)-1)</f>
        <v>#REF!</v>
      </c>
      <c r="AL202" s="88">
        <v>148</v>
      </c>
      <c r="AM202" s="88">
        <v>17</v>
      </c>
      <c r="AN202" s="21">
        <f t="shared" si="57"/>
        <v>0.11724137931034483</v>
      </c>
      <c r="AO202" s="88">
        <f t="shared" si="58"/>
        <v>15624</v>
      </c>
      <c r="AP202" s="88">
        <f>SUM(AO$5:AO202)</f>
        <v>1249067</v>
      </c>
    </row>
    <row r="203" spans="9:42" ht="16.5" x14ac:dyDescent="0.2">
      <c r="I203" s="32">
        <v>166</v>
      </c>
      <c r="J203" s="14">
        <f t="shared" si="48"/>
        <v>1102008</v>
      </c>
      <c r="K203" s="14">
        <f t="shared" si="49"/>
        <v>4</v>
      </c>
      <c r="L203" s="14">
        <f t="shared" si="50"/>
        <v>19</v>
      </c>
      <c r="M203" s="14" t="str">
        <f t="shared" si="51"/>
        <v>红</v>
      </c>
      <c r="N203" s="14" t="str">
        <f t="shared" si="56"/>
        <v>金币</v>
      </c>
      <c r="O203" s="14">
        <f>IF(L203&gt;1,INDEX(挂机升级突破!$BG$49:$BG$69,卡牌消耗!L203),"")</f>
        <v>50</v>
      </c>
      <c r="P203" s="14" t="str">
        <f>IF(L203&gt;1,INDEX(价值概述!$A$4:$A$8,INDEX(挂机升级突破!$AQ$65:$AQ$85,卡牌消耗!L203)),"")</f>
        <v>紫色基础材料</v>
      </c>
      <c r="Q203" s="14">
        <f>ROUND(INDEX(挂机升级突破!$AT$65:$BA$85,卡牌消耗!$L203,MATCH(卡牌消耗!P203,挂机升级突破!$AT$63:$BC$63,0))*INDEX($B$5:$F$5,K203)/5,0)*5</f>
        <v>35</v>
      </c>
      <c r="R203" s="14" t="s">
        <v>631</v>
      </c>
      <c r="S203" s="14">
        <f>ROUND(INDEX(挂机升级突破!$AT$65:$BC$85,L203,MATCH(R203,挂机升级突破!$AT$63:$BC$63,0))*INDEX($B$5:$F$5,K203)/5,0)*5</f>
        <v>0</v>
      </c>
      <c r="T203" s="60" t="e">
        <f>INDEX($B$38:$B$75,#REF!)&amp;"碎片"</f>
        <v>#REF!</v>
      </c>
      <c r="U203" s="14" t="e">
        <f>INDEX($N$5:$Q$9,#REF!,INDEX($C$38:$C$75,#REF!)-1)</f>
        <v>#REF!</v>
      </c>
      <c r="AL203" s="88">
        <v>149</v>
      </c>
      <c r="AM203" s="88">
        <v>18</v>
      </c>
      <c r="AN203" s="21">
        <f t="shared" si="57"/>
        <v>0.12413793103448276</v>
      </c>
      <c r="AO203" s="88">
        <f t="shared" si="58"/>
        <v>16543</v>
      </c>
      <c r="AP203" s="88">
        <f>SUM(AO$5:AO203)</f>
        <v>1265610</v>
      </c>
    </row>
    <row r="204" spans="9:42" ht="16.5" x14ac:dyDescent="0.2">
      <c r="I204" s="32">
        <v>167</v>
      </c>
      <c r="J204" s="14">
        <f t="shared" si="48"/>
        <v>1102008</v>
      </c>
      <c r="K204" s="14">
        <f t="shared" si="49"/>
        <v>4</v>
      </c>
      <c r="L204" s="14">
        <f t="shared" si="50"/>
        <v>20</v>
      </c>
      <c r="M204" s="14" t="str">
        <f t="shared" si="51"/>
        <v>红</v>
      </c>
      <c r="N204" s="14" t="str">
        <f t="shared" si="56"/>
        <v>金币</v>
      </c>
      <c r="O204" s="14">
        <f>IF(L204&gt;1,INDEX(挂机升级突破!$BG$49:$BG$69,卡牌消耗!L204),"")</f>
        <v>80</v>
      </c>
      <c r="P204" s="14" t="str">
        <f>IF(L204&gt;1,INDEX(价值概述!$A$4:$A$8,INDEX(挂机升级突破!$AQ$65:$AQ$85,卡牌消耗!L204)),"")</f>
        <v>紫色基础材料</v>
      </c>
      <c r="Q204" s="14">
        <f>ROUND(INDEX(挂机升级突破!$AT$65:$BA$85,卡牌消耗!$L204,MATCH(卡牌消耗!P204,挂机升级突破!$AT$63:$BC$63,0))*INDEX($B$5:$F$5,K204)/5,0)*5</f>
        <v>60</v>
      </c>
      <c r="R204" s="14" t="s">
        <v>631</v>
      </c>
      <c r="S204" s="14">
        <f>ROUND(INDEX(挂机升级突破!$AT$65:$BC$85,L204,MATCH(R204,挂机升级突破!$AT$63:$BC$63,0))*INDEX($B$5:$F$5,K204)/5,0)*5</f>
        <v>0</v>
      </c>
      <c r="T204" s="60" t="e">
        <f>INDEX($B$38:$B$75,#REF!)&amp;"碎片"</f>
        <v>#REF!</v>
      </c>
      <c r="U204" s="14" t="e">
        <f>INDEX($N$5:$Q$9,#REF!,INDEX($C$38:$C$75,#REF!)-1)</f>
        <v>#REF!</v>
      </c>
      <c r="AL204" s="88">
        <v>150</v>
      </c>
      <c r="AM204" s="88">
        <v>19</v>
      </c>
      <c r="AN204" s="21">
        <f t="shared" si="57"/>
        <v>0.1310344827586207</v>
      </c>
      <c r="AO204" s="88">
        <f t="shared" si="58"/>
        <v>17462</v>
      </c>
      <c r="AP204" s="88">
        <f>SUM(AO$5:AO204)</f>
        <v>1283072</v>
      </c>
    </row>
    <row r="205" spans="9:42" ht="16.5" x14ac:dyDescent="0.2">
      <c r="I205" s="32">
        <v>168</v>
      </c>
      <c r="J205" s="14">
        <f t="shared" si="48"/>
        <v>1102008</v>
      </c>
      <c r="K205" s="14">
        <f t="shared" si="49"/>
        <v>4</v>
      </c>
      <c r="L205" s="14">
        <f t="shared" si="50"/>
        <v>21</v>
      </c>
      <c r="M205" s="14" t="str">
        <f t="shared" si="51"/>
        <v>红</v>
      </c>
      <c r="N205" s="14" t="str">
        <f t="shared" si="56"/>
        <v>金币</v>
      </c>
      <c r="O205" s="14">
        <f>IF(L205&gt;1,INDEX(挂机升级突破!$BG$49:$BG$69,卡牌消耗!L205),"")</f>
        <v>80</v>
      </c>
      <c r="P205" s="14" t="str">
        <f>IF(L205&gt;1,INDEX(价值概述!$A$4:$A$8,INDEX(挂机升级突破!$AQ$65:$AQ$85,卡牌消耗!L205)),"")</f>
        <v>紫色基础材料</v>
      </c>
      <c r="Q205" s="14">
        <f>ROUND(INDEX(挂机升级突破!$AT$65:$BA$85,卡牌消耗!$L205,MATCH(卡牌消耗!P205,挂机升级突破!$AT$63:$BC$63,0))*INDEX($B$5:$F$5,K205)/5,0)*5</f>
        <v>60</v>
      </c>
      <c r="R205" s="14" t="s">
        <v>631</v>
      </c>
      <c r="S205" s="14">
        <f>ROUND(INDEX(挂机升级突破!$AT$65:$BC$85,L205,MATCH(R205,挂机升级突破!$AT$63:$BC$63,0))*INDEX($B$5:$F$5,K205)/5,0)*5</f>
        <v>0</v>
      </c>
      <c r="T205" s="60" t="e">
        <f>INDEX($B$38:$B$75,#REF!)&amp;"碎片"</f>
        <v>#REF!</v>
      </c>
      <c r="U205" s="14" t="e">
        <f>INDEX($N$5:$Q$9,#REF!,INDEX($C$38:$C$75,#REF!)-1)</f>
        <v>#REF!</v>
      </c>
    </row>
    <row r="206" spans="9:42" ht="16.5" x14ac:dyDescent="0.2">
      <c r="I206" s="32">
        <v>169</v>
      </c>
      <c r="J206" s="14">
        <f t="shared" si="48"/>
        <v>1102009</v>
      </c>
      <c r="K206" s="14">
        <f t="shared" si="49"/>
        <v>4</v>
      </c>
      <c r="L206" s="14">
        <f t="shared" si="50"/>
        <v>1</v>
      </c>
      <c r="M206" s="14" t="str">
        <f t="shared" si="51"/>
        <v>红</v>
      </c>
      <c r="N206" s="14" t="str">
        <f t="shared" si="56"/>
        <v/>
      </c>
      <c r="O206" s="14" t="str">
        <f>IF(L206&gt;1,INDEX(挂机升级突破!$BG$49:$BG$69,卡牌消耗!L206),"")</f>
        <v/>
      </c>
      <c r="P206" s="14" t="str">
        <f>IF(L206&gt;1,INDEX(价值概述!$A$4:$A$8,INDEX(挂机升级突破!$AQ$65:$AQ$85,卡牌消耗!L206)),"")</f>
        <v/>
      </c>
      <c r="Q206" s="14" t="str">
        <f>IF(L206&gt;1,INDEX(挂机升级突破!$AT$65:$AX$85,卡牌消耗!L206,INDEX(挂机升级突破!$AQ$65:$AQ$85,卡牌消耗!L206)),"")</f>
        <v/>
      </c>
      <c r="R206" s="14" t="str">
        <f>IF(INDEX(挂机升级突破!$AR$65:$AR$85,卡牌消耗!L206)&gt;0,INDEX($G$2:$I$2,INDEX(挂机升级突破!$AR$65:$AR$85,卡牌消耗!L206))&amp;M206,"")</f>
        <v/>
      </c>
      <c r="S206" s="14" t="str">
        <f>IF(R206="","",INDEX(挂机升级突破!$AY$65:$BA$85,卡牌消耗!L206,INDEX(挂机升级突破!$AR$65:$AR$85,卡牌消耗!L206)))</f>
        <v/>
      </c>
      <c r="T206" s="60" t="e">
        <f>INDEX($B$38:$B$75,#REF!)&amp;"碎片"</f>
        <v>#REF!</v>
      </c>
      <c r="U206" s="14" t="e">
        <f>INDEX($N$5:$Q$9,#REF!,INDEX($C$38:$C$75,#REF!)-1)</f>
        <v>#REF!</v>
      </c>
    </row>
    <row r="207" spans="9:42" ht="16.5" x14ac:dyDescent="0.2">
      <c r="I207" s="32">
        <v>170</v>
      </c>
      <c r="J207" s="14">
        <f t="shared" si="48"/>
        <v>1102009</v>
      </c>
      <c r="K207" s="14">
        <f t="shared" si="49"/>
        <v>4</v>
      </c>
      <c r="L207" s="14">
        <f t="shared" si="50"/>
        <v>2</v>
      </c>
      <c r="M207" s="14" t="str">
        <f t="shared" si="51"/>
        <v>红</v>
      </c>
      <c r="N207" s="14" t="str">
        <f t="shared" si="56"/>
        <v>金币</v>
      </c>
      <c r="O207" s="14">
        <f>IF(L207&gt;1,INDEX(挂机升级突破!$BG$49:$BG$69,卡牌消耗!L207),"")</f>
        <v>0</v>
      </c>
      <c r="P207" s="14" t="s">
        <v>245</v>
      </c>
      <c r="Q207" s="14">
        <f>ROUND(INDEX(挂机升级突破!$AT$65:$BA$85,卡牌消耗!$L207,MATCH(卡牌消耗!P207,挂机升级突破!$AT$63:$BC$63,0))*INDEX($B$5:$F$5,K207)/5,0)*5</f>
        <v>50</v>
      </c>
      <c r="R207" s="14"/>
      <c r="S207" s="14"/>
      <c r="T207" s="60" t="e">
        <f>INDEX($B$38:$B$75,#REF!)&amp;"碎片"</f>
        <v>#REF!</v>
      </c>
      <c r="U207" s="14" t="e">
        <f>INDEX($N$5:$Q$9,#REF!,INDEX($C$38:$C$75,#REF!)-1)</f>
        <v>#REF!</v>
      </c>
    </row>
    <row r="208" spans="9:42" ht="16.5" x14ac:dyDescent="0.2">
      <c r="I208" s="32">
        <v>171</v>
      </c>
      <c r="J208" s="14">
        <f t="shared" si="48"/>
        <v>1102009</v>
      </c>
      <c r="K208" s="14">
        <f t="shared" si="49"/>
        <v>4</v>
      </c>
      <c r="L208" s="14">
        <f t="shared" si="50"/>
        <v>3</v>
      </c>
      <c r="M208" s="14" t="str">
        <f t="shared" si="51"/>
        <v>红</v>
      </c>
      <c r="N208" s="14" t="str">
        <f t="shared" si="56"/>
        <v>金币</v>
      </c>
      <c r="O208" s="14">
        <f>IF(L208&gt;1,INDEX(挂机升级突破!$BG$49:$BG$69,卡牌消耗!L208),"")</f>
        <v>0</v>
      </c>
      <c r="P208" s="14" t="s">
        <v>245</v>
      </c>
      <c r="Q208" s="14">
        <f>ROUND(INDEX(挂机升级突破!$AT$65:$BA$85,卡牌消耗!$L208,MATCH(卡牌消耗!P208,挂机升级突破!$AT$63:$BC$63,0))*INDEX($B$5:$F$5,K208)/5,0)*5</f>
        <v>60</v>
      </c>
      <c r="R208" s="14"/>
      <c r="S208" s="14"/>
      <c r="T208" s="60" t="e">
        <f>INDEX($B$38:$B$75,#REF!)&amp;"碎片"</f>
        <v>#REF!</v>
      </c>
      <c r="U208" s="14" t="e">
        <f>INDEX($N$5:$Q$9,#REF!,INDEX($C$38:$C$75,#REF!)-1)</f>
        <v>#REF!</v>
      </c>
    </row>
    <row r="209" spans="9:21" ht="16.5" x14ac:dyDescent="0.2">
      <c r="I209" s="32">
        <v>172</v>
      </c>
      <c r="J209" s="14">
        <f t="shared" si="48"/>
        <v>1102009</v>
      </c>
      <c r="K209" s="14">
        <f t="shared" si="49"/>
        <v>4</v>
      </c>
      <c r="L209" s="14">
        <f t="shared" si="50"/>
        <v>4</v>
      </c>
      <c r="M209" s="14" t="str">
        <f t="shared" si="51"/>
        <v>红</v>
      </c>
      <c r="N209" s="14" t="str">
        <f t="shared" si="56"/>
        <v>金币</v>
      </c>
      <c r="O209" s="14">
        <f>IF(L209&gt;1,INDEX(挂机升级突破!$BG$49:$BG$69,卡牌消耗!L209),"")</f>
        <v>0</v>
      </c>
      <c r="P209" s="14" t="s">
        <v>246</v>
      </c>
      <c r="Q209" s="14">
        <f>ROUND(INDEX(挂机升级突破!$AT$65:$BA$85,卡牌消耗!$L209,MATCH(卡牌消耗!P209,挂机升级突破!$AT$63:$BC$63,0))*INDEX($B$5:$F$5,K209)/5,0)*5</f>
        <v>0</v>
      </c>
      <c r="R209" s="14"/>
      <c r="S209" s="14"/>
      <c r="T209" s="60" t="e">
        <f>INDEX($B$38:$B$75,#REF!)&amp;"碎片"</f>
        <v>#REF!</v>
      </c>
      <c r="U209" s="14" t="e">
        <f>INDEX($N$5:$Q$9,#REF!,INDEX($C$38:$C$75,#REF!)-1)</f>
        <v>#REF!</v>
      </c>
    </row>
    <row r="210" spans="9:21" ht="16.5" x14ac:dyDescent="0.2">
      <c r="I210" s="32">
        <v>173</v>
      </c>
      <c r="J210" s="14">
        <f t="shared" si="48"/>
        <v>1102009</v>
      </c>
      <c r="K210" s="14">
        <f t="shared" si="49"/>
        <v>4</v>
      </c>
      <c r="L210" s="14">
        <f t="shared" si="50"/>
        <v>5</v>
      </c>
      <c r="M210" s="14" t="str">
        <f t="shared" si="51"/>
        <v>红</v>
      </c>
      <c r="N210" s="14" t="str">
        <f t="shared" si="56"/>
        <v>金币</v>
      </c>
      <c r="O210" s="14">
        <f>IF(L210&gt;1,INDEX(挂机升级突破!$BG$49:$BG$69,卡牌消耗!L210),"")</f>
        <v>0</v>
      </c>
      <c r="P210" s="14" t="s">
        <v>246</v>
      </c>
      <c r="Q210" s="14">
        <f>ROUND(INDEX(挂机升级突破!$AT$65:$BA$85,卡牌消耗!$L210,MATCH(卡牌消耗!P210,挂机升级突破!$AT$63:$BC$63,0))*INDEX($B$5:$F$5,K210)/5,0)*5</f>
        <v>0</v>
      </c>
      <c r="R210" s="14" t="s">
        <v>601</v>
      </c>
      <c r="S210" s="14">
        <f>ROUND(INDEX(挂机升级突破!$AT$65:$BC$85,L210,MATCH(R210,挂机升级突破!$AT$63:$BC$63,0))*INDEX($B$5:$F$5,K210)/5,0)*5</f>
        <v>0</v>
      </c>
      <c r="T210" s="60" t="e">
        <f>INDEX($B$38:$B$75,#REF!)&amp;"碎片"</f>
        <v>#REF!</v>
      </c>
      <c r="U210" s="14" t="e">
        <f>INDEX($N$5:$Q$9,#REF!,INDEX($C$38:$C$75,#REF!)-1)</f>
        <v>#REF!</v>
      </c>
    </row>
    <row r="211" spans="9:21" ht="16.5" x14ac:dyDescent="0.2">
      <c r="I211" s="32">
        <v>174</v>
      </c>
      <c r="J211" s="14">
        <f t="shared" si="48"/>
        <v>1102009</v>
      </c>
      <c r="K211" s="14">
        <f t="shared" si="49"/>
        <v>4</v>
      </c>
      <c r="L211" s="14">
        <f t="shared" si="50"/>
        <v>6</v>
      </c>
      <c r="M211" s="14" t="str">
        <f t="shared" si="51"/>
        <v>红</v>
      </c>
      <c r="N211" s="14" t="str">
        <f t="shared" si="56"/>
        <v>金币</v>
      </c>
      <c r="O211" s="14">
        <f>IF(L211&gt;1,INDEX(挂机升级突破!$BG$49:$BG$69,卡牌消耗!L211),"")</f>
        <v>0</v>
      </c>
      <c r="P211" s="14" t="s">
        <v>246</v>
      </c>
      <c r="Q211" s="14">
        <f>ROUND(INDEX(挂机升级突破!$AT$65:$BA$85,卡牌消耗!$L211,MATCH(卡牌消耗!P211,挂机升级突破!$AT$63:$BC$63,0))*INDEX($B$5:$F$5,K211)/5,0)*5</f>
        <v>25</v>
      </c>
      <c r="R211" s="14" t="s">
        <v>601</v>
      </c>
      <c r="S211" s="14">
        <f>ROUND(INDEX(挂机升级突破!$AT$65:$BC$85,L211,MATCH(R211,挂机升级突破!$AT$63:$BC$63,0))*INDEX($B$5:$F$5,K211)/5,0)*5</f>
        <v>0</v>
      </c>
      <c r="T211" s="60" t="e">
        <f>INDEX($B$38:$B$75,#REF!)&amp;"碎片"</f>
        <v>#REF!</v>
      </c>
      <c r="U211" s="14" t="e">
        <f>INDEX($N$5:$Q$9,#REF!,INDEX($C$38:$C$75,#REF!)-1)</f>
        <v>#REF!</v>
      </c>
    </row>
    <row r="212" spans="9:21" ht="16.5" x14ac:dyDescent="0.2">
      <c r="I212" s="32">
        <v>175</v>
      </c>
      <c r="J212" s="14">
        <f t="shared" si="48"/>
        <v>1102009</v>
      </c>
      <c r="K212" s="14">
        <f t="shared" si="49"/>
        <v>4</v>
      </c>
      <c r="L212" s="14">
        <f t="shared" si="50"/>
        <v>7</v>
      </c>
      <c r="M212" s="14" t="str">
        <f t="shared" si="51"/>
        <v>红</v>
      </c>
      <c r="N212" s="14" t="str">
        <f t="shared" si="56"/>
        <v>金币</v>
      </c>
      <c r="O212" s="14">
        <f>IF(L212&gt;1,INDEX(挂机升级突破!$BG$49:$BG$69,卡牌消耗!L212),"")</f>
        <v>0</v>
      </c>
      <c r="P212" s="14" t="s">
        <v>247</v>
      </c>
      <c r="Q212" s="14">
        <f>ROUND(INDEX(挂机升级突破!$AT$65:$BA$85,卡牌消耗!$L212,MATCH(卡牌消耗!P212,挂机升级突破!$AT$63:$BC$63,0))*INDEX($B$5:$F$5,K212)/5,0)*5</f>
        <v>0</v>
      </c>
      <c r="R212" s="14" t="s">
        <v>601</v>
      </c>
      <c r="S212" s="14">
        <f>ROUND(INDEX(挂机升级突破!$AT$65:$BC$85,L212,MATCH(R212,挂机升级突破!$AT$63:$BC$63,0))*INDEX($B$5:$F$5,K212)/5,0)*5</f>
        <v>0</v>
      </c>
      <c r="T212" s="60" t="e">
        <f>INDEX($B$38:$B$75,#REF!)&amp;"碎片"</f>
        <v>#REF!</v>
      </c>
      <c r="U212" s="14" t="e">
        <f>INDEX($N$5:$Q$9,#REF!,INDEX($C$38:$C$75,#REF!)-1)</f>
        <v>#REF!</v>
      </c>
    </row>
    <row r="213" spans="9:21" ht="16.5" x14ac:dyDescent="0.2">
      <c r="I213" s="32">
        <v>176</v>
      </c>
      <c r="J213" s="14">
        <f t="shared" si="48"/>
        <v>1102009</v>
      </c>
      <c r="K213" s="14">
        <f t="shared" si="49"/>
        <v>4</v>
      </c>
      <c r="L213" s="14">
        <f t="shared" si="50"/>
        <v>8</v>
      </c>
      <c r="M213" s="14" t="str">
        <f t="shared" si="51"/>
        <v>红</v>
      </c>
      <c r="N213" s="14" t="str">
        <f t="shared" si="56"/>
        <v>金币</v>
      </c>
      <c r="O213" s="14">
        <f>IF(L213&gt;1,INDEX(挂机升级突破!$BG$49:$BG$69,卡牌消耗!L213),"")</f>
        <v>0</v>
      </c>
      <c r="P213" s="14" t="s">
        <v>247</v>
      </c>
      <c r="Q213" s="14">
        <f>ROUND(INDEX(挂机升级突破!$AT$65:$BA$85,卡牌消耗!$L213,MATCH(卡牌消耗!P213,挂机升级突破!$AT$63:$BC$63,0))*INDEX($B$5:$F$5,K213)/5,0)*5</f>
        <v>0</v>
      </c>
      <c r="R213" s="14" t="s">
        <v>601</v>
      </c>
      <c r="S213" s="14">
        <f>ROUND(INDEX(挂机升级突破!$AT$65:$BC$85,L213,MATCH(R213,挂机升级突破!$AT$63:$BC$63,0))*INDEX($B$5:$F$5,K213)/5,0)*5</f>
        <v>10</v>
      </c>
      <c r="T213" s="60" t="e">
        <f>INDEX($B$38:$B$75,#REF!)&amp;"碎片"</f>
        <v>#REF!</v>
      </c>
      <c r="U213" s="14" t="e">
        <f>INDEX($N$5:$Q$9,#REF!,INDEX($C$38:$C$75,#REF!)-1)</f>
        <v>#REF!</v>
      </c>
    </row>
    <row r="214" spans="9:21" ht="16.5" x14ac:dyDescent="0.2">
      <c r="I214" s="32">
        <v>177</v>
      </c>
      <c r="J214" s="14">
        <f t="shared" si="48"/>
        <v>1102009</v>
      </c>
      <c r="K214" s="14">
        <f t="shared" si="49"/>
        <v>4</v>
      </c>
      <c r="L214" s="14">
        <f t="shared" si="50"/>
        <v>9</v>
      </c>
      <c r="M214" s="14" t="str">
        <f t="shared" si="51"/>
        <v>红</v>
      </c>
      <c r="N214" s="14" t="str">
        <f t="shared" si="56"/>
        <v>金币</v>
      </c>
      <c r="O214" s="14">
        <f>IF(L214&gt;1,INDEX(挂机升级突破!$BG$49:$BG$69,卡牌消耗!L214),"")</f>
        <v>0</v>
      </c>
      <c r="P214" s="14" t="s">
        <v>247</v>
      </c>
      <c r="Q214" s="14">
        <f>ROUND(INDEX(挂机升级突破!$AT$65:$BA$85,卡牌消耗!$L214,MATCH(卡牌消耗!P214,挂机升级突破!$AT$63:$BC$63,0))*INDEX($B$5:$F$5,K214)/5,0)*5</f>
        <v>0</v>
      </c>
      <c r="R214" s="14" t="s">
        <v>602</v>
      </c>
      <c r="S214" s="14">
        <f>ROUND(INDEX(挂机升级突破!$AT$65:$BC$85,L214,MATCH(R214,挂机升级突破!$AT$63:$BC$63,0))*INDEX($B$5:$F$5,K214)/5,0)*5</f>
        <v>0</v>
      </c>
      <c r="T214" s="60" t="e">
        <f>INDEX($B$38:$B$75,#REF!)&amp;"碎片"</f>
        <v>#REF!</v>
      </c>
      <c r="U214" s="14" t="e">
        <f>INDEX($N$5:$Q$9,#REF!,INDEX($C$38:$C$75,#REF!)-1)</f>
        <v>#REF!</v>
      </c>
    </row>
    <row r="215" spans="9:21" ht="16.5" x14ac:dyDescent="0.2">
      <c r="I215" s="32">
        <v>178</v>
      </c>
      <c r="J215" s="14">
        <f t="shared" si="48"/>
        <v>1102009</v>
      </c>
      <c r="K215" s="14">
        <f t="shared" si="49"/>
        <v>4</v>
      </c>
      <c r="L215" s="14">
        <f t="shared" si="50"/>
        <v>10</v>
      </c>
      <c r="M215" s="14" t="str">
        <f t="shared" si="51"/>
        <v>红</v>
      </c>
      <c r="N215" s="14" t="str">
        <f t="shared" si="56"/>
        <v>金币</v>
      </c>
      <c r="O215" s="14">
        <f>IF(L215&gt;1,INDEX(挂机升级突破!$BG$49:$BG$69,卡牌消耗!L215),"")</f>
        <v>0</v>
      </c>
      <c r="P215" s="14" t="s">
        <v>247</v>
      </c>
      <c r="Q215" s="14">
        <f>ROUND(INDEX(挂机升级突破!$AT$65:$BA$85,卡牌消耗!$L215,MATCH(卡牌消耗!P215,挂机升级突破!$AT$63:$BC$63,0))*INDEX($B$5:$F$5,K215)/5,0)*5</f>
        <v>0</v>
      </c>
      <c r="R215" s="14" t="s">
        <v>602</v>
      </c>
      <c r="S215" s="14">
        <f>ROUND(INDEX(挂机升级突破!$AT$65:$BC$85,L215,MATCH(R215,挂机升级突破!$AT$63:$BC$63,0))*INDEX($B$5:$F$5,K215)/5,0)*5</f>
        <v>0</v>
      </c>
      <c r="T215" s="60" t="e">
        <f>INDEX($B$38:$B$75,#REF!)&amp;"碎片"</f>
        <v>#REF!</v>
      </c>
      <c r="U215" s="14" t="e">
        <f>INDEX($N$5:$Q$9,#REF!,INDEX($C$38:$C$75,#REF!)-1)</f>
        <v>#REF!</v>
      </c>
    </row>
    <row r="216" spans="9:21" ht="16.5" x14ac:dyDescent="0.2">
      <c r="I216" s="32">
        <v>179</v>
      </c>
      <c r="J216" s="14">
        <f t="shared" si="48"/>
        <v>1102009</v>
      </c>
      <c r="K216" s="14">
        <f t="shared" si="49"/>
        <v>4</v>
      </c>
      <c r="L216" s="14">
        <f t="shared" si="50"/>
        <v>11</v>
      </c>
      <c r="M216" s="14" t="str">
        <f t="shared" si="51"/>
        <v>红</v>
      </c>
      <c r="N216" s="14" t="str">
        <f t="shared" si="56"/>
        <v>金币</v>
      </c>
      <c r="O216" s="14">
        <f>IF(L216&gt;1,INDEX(挂机升级突破!$BG$49:$BG$69,卡牌消耗!L216),"")</f>
        <v>0</v>
      </c>
      <c r="P216" s="14" t="s">
        <v>248</v>
      </c>
      <c r="Q216" s="14">
        <f>ROUND(INDEX(挂机升级突破!$AT$65:$BA$85,卡牌消耗!$L216,MATCH(卡牌消耗!P216,挂机升级突破!$AT$63:$BC$63,0))*INDEX($B$5:$F$5,K216)/5,0)*5</f>
        <v>0</v>
      </c>
      <c r="R216" s="14" t="s">
        <v>602</v>
      </c>
      <c r="S216" s="14">
        <f>ROUND(INDEX(挂机升级突破!$AT$65:$BC$85,L216,MATCH(R216,挂机升级突破!$AT$63:$BC$63,0))*INDEX($B$5:$F$5,K216)/5,0)*5</f>
        <v>0</v>
      </c>
      <c r="T216" s="60" t="e">
        <f>INDEX($B$38:$B$75,#REF!)&amp;"碎片"</f>
        <v>#REF!</v>
      </c>
      <c r="U216" s="14" t="e">
        <f>INDEX($N$5:$Q$9,#REF!,INDEX($C$38:$C$75,#REF!)-1)</f>
        <v>#REF!</v>
      </c>
    </row>
    <row r="217" spans="9:21" ht="16.5" x14ac:dyDescent="0.2">
      <c r="I217" s="32">
        <v>180</v>
      </c>
      <c r="J217" s="14">
        <f t="shared" si="48"/>
        <v>1102009</v>
      </c>
      <c r="K217" s="14">
        <f t="shared" si="49"/>
        <v>4</v>
      </c>
      <c r="L217" s="14">
        <f t="shared" si="50"/>
        <v>12</v>
      </c>
      <c r="M217" s="14" t="str">
        <f t="shared" si="51"/>
        <v>红</v>
      </c>
      <c r="N217" s="14" t="str">
        <f t="shared" si="56"/>
        <v>金币</v>
      </c>
      <c r="O217" s="14">
        <f>IF(L217&gt;1,INDEX(挂机升级突破!$BG$49:$BG$69,卡牌消耗!L217),"")</f>
        <v>0</v>
      </c>
      <c r="P217" s="14" t="s">
        <v>248</v>
      </c>
      <c r="Q217" s="14">
        <f>ROUND(INDEX(挂机升级突破!$AT$65:$BA$85,卡牌消耗!$L217,MATCH(卡牌消耗!P217,挂机升级突破!$AT$63:$BC$63,0))*INDEX($B$5:$F$5,K217)/5,0)*5</f>
        <v>0</v>
      </c>
      <c r="R217" s="14" t="s">
        <v>602</v>
      </c>
      <c r="S217" s="14">
        <f>ROUND(INDEX(挂机升级突破!$AT$65:$BC$85,L217,MATCH(R217,挂机升级突破!$AT$63:$BC$63,0))*INDEX($B$5:$F$5,K217)/5,0)*5</f>
        <v>0</v>
      </c>
      <c r="T217" s="60" t="e">
        <f>INDEX($B$38:$B$75,#REF!)&amp;"碎片"</f>
        <v>#REF!</v>
      </c>
      <c r="U217" s="14" t="e">
        <f>INDEX($N$5:$Q$9,#REF!,INDEX($C$38:$C$75,#REF!)-1)</f>
        <v>#REF!</v>
      </c>
    </row>
    <row r="218" spans="9:21" ht="16.5" x14ac:dyDescent="0.2">
      <c r="I218" s="32">
        <v>181</v>
      </c>
      <c r="J218" s="14">
        <f t="shared" si="48"/>
        <v>1102009</v>
      </c>
      <c r="K218" s="14">
        <f t="shared" si="49"/>
        <v>4</v>
      </c>
      <c r="L218" s="14">
        <f t="shared" si="50"/>
        <v>13</v>
      </c>
      <c r="M218" s="14" t="str">
        <f t="shared" si="51"/>
        <v>红</v>
      </c>
      <c r="N218" s="14" t="str">
        <f t="shared" si="56"/>
        <v>金币</v>
      </c>
      <c r="O218" s="14">
        <f>IF(L218&gt;1,INDEX(挂机升级突破!$BG$49:$BG$69,卡牌消耗!L218),"")</f>
        <v>0</v>
      </c>
      <c r="P218" s="14" t="s">
        <v>248</v>
      </c>
      <c r="Q218" s="14">
        <f>ROUND(INDEX(挂机升级突破!$AT$65:$BA$85,卡牌消耗!$L218,MATCH(卡牌消耗!P218,挂机升级突破!$AT$63:$BC$63,0))*INDEX($B$5:$F$5,K218)/5,0)*5</f>
        <v>0</v>
      </c>
      <c r="R218" s="14" t="s">
        <v>603</v>
      </c>
      <c r="S218" s="14">
        <f>ROUND(INDEX(挂机升级突破!$AT$65:$BC$85,L218,MATCH(R218,挂机升级突破!$AT$63:$BC$63,0))*INDEX($B$5:$F$5,K218)/5,0)*5</f>
        <v>0</v>
      </c>
      <c r="T218" s="60" t="e">
        <f>INDEX($B$38:$B$75,#REF!)&amp;"碎片"</f>
        <v>#REF!</v>
      </c>
      <c r="U218" s="14" t="e">
        <f>INDEX($N$5:$Q$9,#REF!,INDEX($C$38:$C$75,#REF!)-1)</f>
        <v>#REF!</v>
      </c>
    </row>
    <row r="219" spans="9:21" ht="16.5" x14ac:dyDescent="0.2">
      <c r="I219" s="32">
        <v>182</v>
      </c>
      <c r="J219" s="14">
        <f t="shared" si="48"/>
        <v>1102009</v>
      </c>
      <c r="K219" s="14">
        <f t="shared" si="49"/>
        <v>4</v>
      </c>
      <c r="L219" s="14">
        <f t="shared" si="50"/>
        <v>14</v>
      </c>
      <c r="M219" s="14" t="str">
        <f t="shared" si="51"/>
        <v>红</v>
      </c>
      <c r="N219" s="14" t="str">
        <f t="shared" si="56"/>
        <v>金币</v>
      </c>
      <c r="O219" s="14">
        <f>IF(L219&gt;1,INDEX(挂机升级突破!$BG$49:$BG$69,卡牌消耗!L219),"")</f>
        <v>0</v>
      </c>
      <c r="P219" s="14" t="s">
        <v>248</v>
      </c>
      <c r="Q219" s="14">
        <f>ROUND(INDEX(挂机升级突破!$AT$65:$BA$85,卡牌消耗!$L219,MATCH(卡牌消耗!P219,挂机升级突破!$AT$63:$BC$63,0))*INDEX($B$5:$F$5,K219)/5,0)*5</f>
        <v>0</v>
      </c>
      <c r="R219" s="14" t="s">
        <v>603</v>
      </c>
      <c r="S219" s="14">
        <f>ROUND(INDEX(挂机升级突破!$AT$65:$BC$85,L219,MATCH(R219,挂机升级突破!$AT$63:$BC$63,0))*INDEX($B$5:$F$5,K219)/5,0)*5</f>
        <v>0</v>
      </c>
      <c r="T219" s="60" t="e">
        <f>INDEX($B$38:$B$75,#REF!)&amp;"碎片"</f>
        <v>#REF!</v>
      </c>
      <c r="U219" s="14" t="e">
        <f>INDEX($N$5:$Q$9,#REF!,INDEX($C$38:$C$75,#REF!)-1)</f>
        <v>#REF!</v>
      </c>
    </row>
    <row r="220" spans="9:21" ht="16.5" x14ac:dyDescent="0.2">
      <c r="I220" s="32">
        <v>183</v>
      </c>
      <c r="J220" s="14">
        <f t="shared" si="48"/>
        <v>1102009</v>
      </c>
      <c r="K220" s="14">
        <f t="shared" si="49"/>
        <v>4</v>
      </c>
      <c r="L220" s="14">
        <f t="shared" si="50"/>
        <v>15</v>
      </c>
      <c r="M220" s="14" t="str">
        <f t="shared" si="51"/>
        <v>红</v>
      </c>
      <c r="N220" s="14" t="str">
        <f t="shared" si="56"/>
        <v>金币</v>
      </c>
      <c r="O220" s="14">
        <f>IF(L220&gt;1,INDEX(挂机升级突破!$BG$49:$BG$69,卡牌消耗!L220),"")</f>
        <v>0</v>
      </c>
      <c r="P220" s="14" t="s">
        <v>248</v>
      </c>
      <c r="Q220" s="14">
        <f>ROUND(INDEX(挂机升级突破!$AT$65:$BA$85,卡牌消耗!$L220,MATCH(卡牌消耗!P220,挂机升级突破!$AT$63:$BC$63,0))*INDEX($B$5:$F$5,K220)/5,0)*5</f>
        <v>0</v>
      </c>
      <c r="R220" s="14" t="s">
        <v>603</v>
      </c>
      <c r="S220" s="14">
        <f>ROUND(INDEX(挂机升级突破!$AT$65:$BC$85,L220,MATCH(R220,挂机升级突破!$AT$63:$BC$63,0))*INDEX($B$5:$F$5,K220)/5,0)*5</f>
        <v>0</v>
      </c>
      <c r="T220" s="60" t="e">
        <f>INDEX($B$38:$B$75,#REF!)&amp;"碎片"</f>
        <v>#REF!</v>
      </c>
      <c r="U220" s="14" t="e">
        <f>INDEX($N$5:$Q$9,#REF!,INDEX($C$38:$C$75,#REF!)-1)</f>
        <v>#REF!</v>
      </c>
    </row>
    <row r="221" spans="9:21" ht="16.5" x14ac:dyDescent="0.2">
      <c r="I221" s="32">
        <v>184</v>
      </c>
      <c r="J221" s="14">
        <f t="shared" si="48"/>
        <v>1102009</v>
      </c>
      <c r="K221" s="14">
        <f t="shared" si="49"/>
        <v>4</v>
      </c>
      <c r="L221" s="14">
        <f t="shared" si="50"/>
        <v>16</v>
      </c>
      <c r="M221" s="14" t="str">
        <f t="shared" si="51"/>
        <v>红</v>
      </c>
      <c r="N221" s="14" t="str">
        <f t="shared" si="56"/>
        <v>金币</v>
      </c>
      <c r="O221" s="14">
        <f>IF(L221&gt;1,INDEX(挂机升级突破!$BG$49:$BG$69,卡牌消耗!L221),"")</f>
        <v>0</v>
      </c>
      <c r="P221" s="14" t="str">
        <f>IF(L221&gt;1,INDEX(价值概述!$A$4:$A$8,INDEX(挂机升级突破!$AQ$65:$AQ$85,卡牌消耗!L221)),"")</f>
        <v>紫色基础材料</v>
      </c>
      <c r="Q221" s="14">
        <f>ROUND(INDEX(挂机升级突破!$AT$65:$BA$85,卡牌消耗!$L221,MATCH(卡牌消耗!P221,挂机升级突破!$AT$63:$BC$63,0))*INDEX($B$5:$F$5,K221)/5,0)*5</f>
        <v>20</v>
      </c>
      <c r="R221" s="14" t="s">
        <v>603</v>
      </c>
      <c r="S221" s="14">
        <f>ROUND(INDEX(挂机升级突破!$AT$65:$BC$85,L221,MATCH(R221,挂机升级突破!$AT$63:$BC$63,0))*INDEX($B$5:$F$5,K221)/5,0)*5</f>
        <v>0</v>
      </c>
      <c r="T221" s="60" t="e">
        <f>INDEX($B$38:$B$75,#REF!)&amp;"碎片"</f>
        <v>#REF!</v>
      </c>
      <c r="U221" s="14" t="e">
        <f>INDEX($N$5:$Q$9,#REF!,INDEX($C$38:$C$75,#REF!)-1)</f>
        <v>#REF!</v>
      </c>
    </row>
    <row r="222" spans="9:21" ht="16.5" x14ac:dyDescent="0.2">
      <c r="I222" s="32">
        <v>185</v>
      </c>
      <c r="J222" s="14">
        <f t="shared" si="48"/>
        <v>1102009</v>
      </c>
      <c r="K222" s="14">
        <f t="shared" si="49"/>
        <v>4</v>
      </c>
      <c r="L222" s="14">
        <f t="shared" si="50"/>
        <v>17</v>
      </c>
      <c r="M222" s="14" t="str">
        <f t="shared" si="51"/>
        <v>红</v>
      </c>
      <c r="N222" s="14" t="str">
        <f t="shared" si="56"/>
        <v>金币</v>
      </c>
      <c r="O222" s="14">
        <f>IF(L222&gt;1,INDEX(挂机升级突破!$BG$49:$BG$69,卡牌消耗!L222),"")</f>
        <v>15</v>
      </c>
      <c r="P222" s="14" t="str">
        <f>IF(L222&gt;1,INDEX(价值概述!$A$4:$A$8,INDEX(挂机升级突破!$AQ$65:$AQ$85,卡牌消耗!L222)),"")</f>
        <v>紫色基础材料</v>
      </c>
      <c r="Q222" s="14">
        <f>ROUND(INDEX(挂机升级突破!$AT$65:$BA$85,卡牌消耗!$L222,MATCH(卡牌消耗!P222,挂机升级突破!$AT$63:$BC$63,0))*INDEX($B$5:$F$5,K222)/5,0)*5</f>
        <v>35</v>
      </c>
      <c r="R222" s="14" t="s">
        <v>631</v>
      </c>
      <c r="S222" s="14">
        <f>ROUND(INDEX(挂机升级突破!$AT$65:$BC$85,L222,MATCH(R222,挂机升级突破!$AT$63:$BC$63,0))*INDEX($B$5:$F$5,K222)/5,0)*5</f>
        <v>0</v>
      </c>
      <c r="T222" s="60" t="e">
        <f>INDEX($B$38:$B$75,#REF!)&amp;"碎片"</f>
        <v>#REF!</v>
      </c>
      <c r="U222" s="14" t="e">
        <f>INDEX($N$5:$Q$9,#REF!,INDEX($C$38:$C$75,#REF!)-1)</f>
        <v>#REF!</v>
      </c>
    </row>
    <row r="223" spans="9:21" ht="16.5" x14ac:dyDescent="0.2">
      <c r="I223" s="32">
        <v>186</v>
      </c>
      <c r="J223" s="14">
        <f t="shared" si="48"/>
        <v>1102009</v>
      </c>
      <c r="K223" s="14">
        <f t="shared" si="49"/>
        <v>4</v>
      </c>
      <c r="L223" s="14">
        <f t="shared" si="50"/>
        <v>18</v>
      </c>
      <c r="M223" s="14" t="str">
        <f t="shared" si="51"/>
        <v>红</v>
      </c>
      <c r="N223" s="14" t="str">
        <f t="shared" si="56"/>
        <v>金币</v>
      </c>
      <c r="O223" s="14">
        <f>IF(L223&gt;1,INDEX(挂机升级突破!$BG$49:$BG$69,卡牌消耗!L223),"")</f>
        <v>40</v>
      </c>
      <c r="P223" s="14" t="str">
        <f>IF(L223&gt;1,INDEX(价值概述!$A$4:$A$8,INDEX(挂机升级突破!$AQ$65:$AQ$85,卡牌消耗!L223)),"")</f>
        <v>紫色基础材料</v>
      </c>
      <c r="Q223" s="14">
        <f>ROUND(INDEX(挂机升级突破!$AT$65:$BA$85,卡牌消耗!$L223,MATCH(卡牌消耗!P223,挂机升级突破!$AT$63:$BC$63,0))*INDEX($B$5:$F$5,K223)/5,0)*5</f>
        <v>35</v>
      </c>
      <c r="R223" s="14" t="s">
        <v>631</v>
      </c>
      <c r="S223" s="14">
        <f>ROUND(INDEX(挂机升级突破!$AT$65:$BC$85,L223,MATCH(R223,挂机升级突破!$AT$63:$BC$63,0))*INDEX($B$5:$F$5,K223)/5,0)*5</f>
        <v>0</v>
      </c>
      <c r="T223" s="60" t="e">
        <f>INDEX($B$38:$B$75,#REF!)&amp;"碎片"</f>
        <v>#REF!</v>
      </c>
      <c r="U223" s="14" t="e">
        <f>INDEX($N$5:$Q$9,#REF!,INDEX($C$38:$C$75,#REF!)-1)</f>
        <v>#REF!</v>
      </c>
    </row>
    <row r="224" spans="9:21" ht="16.5" x14ac:dyDescent="0.2">
      <c r="I224" s="32">
        <v>187</v>
      </c>
      <c r="J224" s="14">
        <f t="shared" si="48"/>
        <v>1102009</v>
      </c>
      <c r="K224" s="14">
        <f t="shared" si="49"/>
        <v>4</v>
      </c>
      <c r="L224" s="14">
        <f t="shared" si="50"/>
        <v>19</v>
      </c>
      <c r="M224" s="14" t="str">
        <f t="shared" si="51"/>
        <v>红</v>
      </c>
      <c r="N224" s="14" t="str">
        <f t="shared" si="56"/>
        <v>金币</v>
      </c>
      <c r="O224" s="14">
        <f>IF(L224&gt;1,INDEX(挂机升级突破!$BG$49:$BG$69,卡牌消耗!L224),"")</f>
        <v>50</v>
      </c>
      <c r="P224" s="14" t="str">
        <f>IF(L224&gt;1,INDEX(价值概述!$A$4:$A$8,INDEX(挂机升级突破!$AQ$65:$AQ$85,卡牌消耗!L224)),"")</f>
        <v>紫色基础材料</v>
      </c>
      <c r="Q224" s="14">
        <f>ROUND(INDEX(挂机升级突破!$AT$65:$BA$85,卡牌消耗!$L224,MATCH(卡牌消耗!P224,挂机升级突破!$AT$63:$BC$63,0))*INDEX($B$5:$F$5,K224)/5,0)*5</f>
        <v>35</v>
      </c>
      <c r="R224" s="14" t="s">
        <v>631</v>
      </c>
      <c r="S224" s="14">
        <f>ROUND(INDEX(挂机升级突破!$AT$65:$BC$85,L224,MATCH(R224,挂机升级突破!$AT$63:$BC$63,0))*INDEX($B$5:$F$5,K224)/5,0)*5</f>
        <v>0</v>
      </c>
      <c r="T224" s="60" t="e">
        <f>INDEX($B$38:$B$75,#REF!)&amp;"碎片"</f>
        <v>#REF!</v>
      </c>
      <c r="U224" s="14" t="e">
        <f>INDEX($N$5:$Q$9,#REF!,INDEX($C$38:$C$75,#REF!)-1)</f>
        <v>#REF!</v>
      </c>
    </row>
    <row r="225" spans="9:21" ht="16.5" x14ac:dyDescent="0.2">
      <c r="I225" s="32">
        <v>188</v>
      </c>
      <c r="J225" s="14">
        <f t="shared" si="48"/>
        <v>1102009</v>
      </c>
      <c r="K225" s="14">
        <f t="shared" si="49"/>
        <v>4</v>
      </c>
      <c r="L225" s="14">
        <f t="shared" si="50"/>
        <v>20</v>
      </c>
      <c r="M225" s="14" t="str">
        <f t="shared" si="51"/>
        <v>红</v>
      </c>
      <c r="N225" s="14" t="str">
        <f t="shared" si="56"/>
        <v>金币</v>
      </c>
      <c r="O225" s="14">
        <f>IF(L225&gt;1,INDEX(挂机升级突破!$BG$49:$BG$69,卡牌消耗!L225),"")</f>
        <v>80</v>
      </c>
      <c r="P225" s="14" t="str">
        <f>IF(L225&gt;1,INDEX(价值概述!$A$4:$A$8,INDEX(挂机升级突破!$AQ$65:$AQ$85,卡牌消耗!L225)),"")</f>
        <v>紫色基础材料</v>
      </c>
      <c r="Q225" s="14">
        <f>ROUND(INDEX(挂机升级突破!$AT$65:$BA$85,卡牌消耗!$L225,MATCH(卡牌消耗!P225,挂机升级突破!$AT$63:$BC$63,0))*INDEX($B$5:$F$5,K225)/5,0)*5</f>
        <v>60</v>
      </c>
      <c r="R225" s="14" t="s">
        <v>631</v>
      </c>
      <c r="S225" s="14">
        <f>ROUND(INDEX(挂机升级突破!$AT$65:$BC$85,L225,MATCH(R225,挂机升级突破!$AT$63:$BC$63,0))*INDEX($B$5:$F$5,K225)/5,0)*5</f>
        <v>0</v>
      </c>
      <c r="T225" s="60" t="e">
        <f>INDEX($B$38:$B$75,#REF!)&amp;"碎片"</f>
        <v>#REF!</v>
      </c>
      <c r="U225" s="14" t="e">
        <f>INDEX($N$5:$Q$9,#REF!,INDEX($C$38:$C$75,#REF!)-1)</f>
        <v>#REF!</v>
      </c>
    </row>
    <row r="226" spans="9:21" ht="16.5" x14ac:dyDescent="0.2">
      <c r="I226" s="32">
        <v>189</v>
      </c>
      <c r="J226" s="14">
        <f t="shared" si="48"/>
        <v>1102009</v>
      </c>
      <c r="K226" s="14">
        <f t="shared" si="49"/>
        <v>4</v>
      </c>
      <c r="L226" s="14">
        <f t="shared" si="50"/>
        <v>21</v>
      </c>
      <c r="M226" s="14" t="str">
        <f t="shared" si="51"/>
        <v>红</v>
      </c>
      <c r="N226" s="14" t="str">
        <f t="shared" si="56"/>
        <v>金币</v>
      </c>
      <c r="O226" s="14">
        <f>IF(L226&gt;1,INDEX(挂机升级突破!$BG$49:$BG$69,卡牌消耗!L226),"")</f>
        <v>80</v>
      </c>
      <c r="P226" s="14" t="str">
        <f>IF(L226&gt;1,INDEX(价值概述!$A$4:$A$8,INDEX(挂机升级突破!$AQ$65:$AQ$85,卡牌消耗!L226)),"")</f>
        <v>紫色基础材料</v>
      </c>
      <c r="Q226" s="14">
        <f>ROUND(INDEX(挂机升级突破!$AT$65:$BA$85,卡牌消耗!$L226,MATCH(卡牌消耗!P226,挂机升级突破!$AT$63:$BC$63,0))*INDEX($B$5:$F$5,K226)/5,0)*5</f>
        <v>60</v>
      </c>
      <c r="R226" s="14" t="s">
        <v>631</v>
      </c>
      <c r="S226" s="14">
        <f>ROUND(INDEX(挂机升级突破!$AT$65:$BC$85,L226,MATCH(R226,挂机升级突破!$AT$63:$BC$63,0))*INDEX($B$5:$F$5,K226)/5,0)*5</f>
        <v>0</v>
      </c>
      <c r="T226" s="60" t="e">
        <f>INDEX($B$38:$B$75,#REF!)&amp;"碎片"</f>
        <v>#REF!</v>
      </c>
      <c r="U226" s="14" t="e">
        <f>INDEX($N$5:$Q$9,#REF!,INDEX($C$38:$C$75,#REF!)-1)</f>
        <v>#REF!</v>
      </c>
    </row>
    <row r="227" spans="9:21" ht="16.5" x14ac:dyDescent="0.2">
      <c r="I227" s="32">
        <v>190</v>
      </c>
      <c r="J227" s="14">
        <f t="shared" si="48"/>
        <v>1102010</v>
      </c>
      <c r="K227" s="14">
        <f t="shared" si="49"/>
        <v>5</v>
      </c>
      <c r="L227" s="14">
        <f t="shared" si="50"/>
        <v>1</v>
      </c>
      <c r="M227" s="14" t="str">
        <f t="shared" si="51"/>
        <v>红</v>
      </c>
      <c r="N227" s="14" t="str">
        <f t="shared" si="56"/>
        <v/>
      </c>
      <c r="O227" s="14" t="str">
        <f>IF(L227&gt;1,INDEX(挂机升级突破!$BG$49:$BG$69,卡牌消耗!L227),"")</f>
        <v/>
      </c>
      <c r="P227" s="14" t="str">
        <f>IF(L227&gt;1,INDEX(价值概述!$A$4:$A$8,INDEX(挂机升级突破!$AQ$65:$AQ$85,卡牌消耗!L227)),"")</f>
        <v/>
      </c>
      <c r="Q227" s="14" t="str">
        <f>IF(L227&gt;1,INDEX(挂机升级突破!$AT$65:$AX$85,卡牌消耗!L227,INDEX(挂机升级突破!$AQ$65:$AQ$85,卡牌消耗!L227)),"")</f>
        <v/>
      </c>
      <c r="R227" s="14" t="str">
        <f>IF(INDEX(挂机升级突破!$AR$65:$AR$85,卡牌消耗!L227)&gt;0,INDEX($G$2:$I$2,INDEX(挂机升级突破!$AR$65:$AR$85,卡牌消耗!L227))&amp;M227,"")</f>
        <v/>
      </c>
      <c r="S227" s="14" t="str">
        <f>IF(R227="","",INDEX(挂机升级突破!$AY$65:$BA$85,卡牌消耗!L227,INDEX(挂机升级突破!$AR$65:$AR$85,卡牌消耗!L227)))</f>
        <v/>
      </c>
      <c r="T227" s="60" t="e">
        <f>INDEX($B$38:$B$75,#REF!)&amp;"碎片"</f>
        <v>#REF!</v>
      </c>
      <c r="U227" s="14" t="e">
        <f>INDEX($N$5:$Q$9,#REF!,INDEX($C$38:$C$75,#REF!)-1)</f>
        <v>#REF!</v>
      </c>
    </row>
    <row r="228" spans="9:21" ht="16.5" x14ac:dyDescent="0.2">
      <c r="I228" s="32">
        <v>191</v>
      </c>
      <c r="J228" s="14">
        <f t="shared" si="48"/>
        <v>1102010</v>
      </c>
      <c r="K228" s="14">
        <f t="shared" si="49"/>
        <v>5</v>
      </c>
      <c r="L228" s="14">
        <f t="shared" si="50"/>
        <v>2</v>
      </c>
      <c r="M228" s="14" t="str">
        <f t="shared" si="51"/>
        <v>红</v>
      </c>
      <c r="N228" s="14" t="str">
        <f t="shared" si="56"/>
        <v>金币</v>
      </c>
      <c r="O228" s="14">
        <f>IF(L228&gt;1,INDEX(挂机升级突破!$BG$49:$BG$69,卡牌消耗!L228),"")</f>
        <v>0</v>
      </c>
      <c r="P228" s="14" t="s">
        <v>245</v>
      </c>
      <c r="Q228" s="14">
        <f>ROUND(INDEX(挂机升级突破!$AT$65:$BA$85,卡牌消耗!$L228,MATCH(卡牌消耗!P228,挂机升级突破!$AT$63:$BC$63,0))*INDEX($B$5:$F$5,K228)/5,0)*5</f>
        <v>50</v>
      </c>
      <c r="R228" s="14"/>
      <c r="S228" s="14"/>
    </row>
    <row r="229" spans="9:21" ht="16.5" x14ac:dyDescent="0.2">
      <c r="I229" s="32">
        <v>192</v>
      </c>
      <c r="J229" s="14">
        <f t="shared" si="48"/>
        <v>1102010</v>
      </c>
      <c r="K229" s="14">
        <f t="shared" si="49"/>
        <v>5</v>
      </c>
      <c r="L229" s="14">
        <f t="shared" si="50"/>
        <v>3</v>
      </c>
      <c r="M229" s="14" t="str">
        <f t="shared" si="51"/>
        <v>红</v>
      </c>
      <c r="N229" s="14" t="str">
        <f t="shared" si="56"/>
        <v>金币</v>
      </c>
      <c r="O229" s="14">
        <f>IF(L229&gt;1,INDEX(挂机升级突破!$BG$49:$BG$69,卡牌消耗!L229),"")</f>
        <v>0</v>
      </c>
      <c r="P229" s="14" t="s">
        <v>245</v>
      </c>
      <c r="Q229" s="14">
        <f>ROUND(INDEX(挂机升级突破!$AT$65:$BA$85,卡牌消耗!$L229,MATCH(卡牌消耗!P229,挂机升级突破!$AT$63:$BC$63,0))*INDEX($B$5:$F$5,K229)/5,0)*5</f>
        <v>60</v>
      </c>
      <c r="R229" s="14"/>
      <c r="S229" s="14"/>
    </row>
    <row r="230" spans="9:21" ht="16.5" x14ac:dyDescent="0.2">
      <c r="I230" s="32">
        <v>193</v>
      </c>
      <c r="J230" s="14">
        <f t="shared" si="48"/>
        <v>1102010</v>
      </c>
      <c r="K230" s="14">
        <f t="shared" si="49"/>
        <v>5</v>
      </c>
      <c r="L230" s="14">
        <f t="shared" si="50"/>
        <v>4</v>
      </c>
      <c r="M230" s="14" t="str">
        <f t="shared" si="51"/>
        <v>红</v>
      </c>
      <c r="N230" s="14" t="str">
        <f t="shared" si="56"/>
        <v>金币</v>
      </c>
      <c r="O230" s="14">
        <f>IF(L230&gt;1,INDEX(挂机升级突破!$BG$49:$BG$69,卡牌消耗!L230),"")</f>
        <v>0</v>
      </c>
      <c r="P230" s="14" t="s">
        <v>246</v>
      </c>
      <c r="Q230" s="14">
        <f>ROUND(INDEX(挂机升级突破!$AT$65:$BA$85,卡牌消耗!$L230,MATCH(卡牌消耗!P230,挂机升级突破!$AT$63:$BC$63,0))*INDEX($B$5:$F$5,K230)/5,0)*5</f>
        <v>0</v>
      </c>
      <c r="R230" s="14"/>
      <c r="S230" s="14"/>
    </row>
    <row r="231" spans="9:21" ht="16.5" x14ac:dyDescent="0.2">
      <c r="I231" s="32">
        <v>194</v>
      </c>
      <c r="J231" s="14">
        <f t="shared" ref="J231:J294" si="59">INDEX($A$13:$A$34,INT((I231-1)/21)+1)</f>
        <v>1102010</v>
      </c>
      <c r="K231" s="14">
        <f t="shared" ref="K231:K294" si="60">VLOOKUP(J231,$A$13:$D$34,3)</f>
        <v>5</v>
      </c>
      <c r="L231" s="14">
        <f t="shared" ref="L231:L294" si="61">MOD((I231-1),21)+1</f>
        <v>5</v>
      </c>
      <c r="M231" s="14" t="str">
        <f t="shared" ref="M231:M294" si="62">INDEX($J$2:$L$2,INDEX($E$13:$E$34,INT((I231-1)/21)+1))</f>
        <v>红</v>
      </c>
      <c r="N231" s="14" t="str">
        <f t="shared" si="56"/>
        <v>金币</v>
      </c>
      <c r="O231" s="14">
        <f>IF(L231&gt;1,INDEX(挂机升级突破!$BG$49:$BG$69,卡牌消耗!L231),"")</f>
        <v>0</v>
      </c>
      <c r="P231" s="14" t="s">
        <v>246</v>
      </c>
      <c r="Q231" s="14">
        <f>ROUND(INDEX(挂机升级突破!$AT$65:$BA$85,卡牌消耗!$L231,MATCH(卡牌消耗!P231,挂机升级突破!$AT$63:$BC$63,0))*INDEX($B$5:$F$5,K231)/5,0)*5</f>
        <v>0</v>
      </c>
      <c r="R231" s="14" t="s">
        <v>601</v>
      </c>
      <c r="S231" s="14">
        <f>ROUND(INDEX(挂机升级突破!$AT$65:$BC$85,L231,MATCH(R231,挂机升级突破!$AT$63:$BC$63,0))*INDEX($B$5:$F$5,K231)/5,0)*5</f>
        <v>0</v>
      </c>
    </row>
    <row r="232" spans="9:21" ht="16.5" x14ac:dyDescent="0.2">
      <c r="I232" s="32">
        <v>195</v>
      </c>
      <c r="J232" s="14">
        <f t="shared" si="59"/>
        <v>1102010</v>
      </c>
      <c r="K232" s="14">
        <f t="shared" si="60"/>
        <v>5</v>
      </c>
      <c r="L232" s="14">
        <f t="shared" si="61"/>
        <v>6</v>
      </c>
      <c r="M232" s="14" t="str">
        <f t="shared" si="62"/>
        <v>红</v>
      </c>
      <c r="N232" s="14" t="str">
        <f t="shared" si="56"/>
        <v>金币</v>
      </c>
      <c r="O232" s="14">
        <f>IF(L232&gt;1,INDEX(挂机升级突破!$BG$49:$BG$69,卡牌消耗!L232),"")</f>
        <v>0</v>
      </c>
      <c r="P232" s="14" t="s">
        <v>246</v>
      </c>
      <c r="Q232" s="14">
        <f>ROUND(INDEX(挂机升级突破!$AT$65:$BA$85,卡牌消耗!$L232,MATCH(卡牌消耗!P232,挂机升级突破!$AT$63:$BC$63,0))*INDEX($B$5:$F$5,K232)/5,0)*5</f>
        <v>25</v>
      </c>
      <c r="R232" s="14" t="s">
        <v>601</v>
      </c>
      <c r="S232" s="14">
        <f>ROUND(INDEX(挂机升级突破!$AT$65:$BC$85,L232,MATCH(R232,挂机升级突破!$AT$63:$BC$63,0))*INDEX($B$5:$F$5,K232)/5,0)*5</f>
        <v>0</v>
      </c>
    </row>
    <row r="233" spans="9:21" ht="16.5" x14ac:dyDescent="0.2">
      <c r="I233" s="32">
        <v>196</v>
      </c>
      <c r="J233" s="14">
        <f t="shared" si="59"/>
        <v>1102010</v>
      </c>
      <c r="K233" s="14">
        <f t="shared" si="60"/>
        <v>5</v>
      </c>
      <c r="L233" s="14">
        <f t="shared" si="61"/>
        <v>7</v>
      </c>
      <c r="M233" s="14" t="str">
        <f t="shared" si="62"/>
        <v>红</v>
      </c>
      <c r="N233" s="14" t="str">
        <f t="shared" si="56"/>
        <v>金币</v>
      </c>
      <c r="O233" s="14">
        <f>IF(L233&gt;1,INDEX(挂机升级突破!$BG$49:$BG$69,卡牌消耗!L233),"")</f>
        <v>0</v>
      </c>
      <c r="P233" s="14" t="s">
        <v>247</v>
      </c>
      <c r="Q233" s="14">
        <f>ROUND(INDEX(挂机升级突破!$AT$65:$BA$85,卡牌消耗!$L233,MATCH(卡牌消耗!P233,挂机升级突破!$AT$63:$BC$63,0))*INDEX($B$5:$F$5,K233)/5,0)*5</f>
        <v>0</v>
      </c>
      <c r="R233" s="14" t="s">
        <v>601</v>
      </c>
      <c r="S233" s="14">
        <f>ROUND(INDEX(挂机升级突破!$AT$65:$BC$85,L233,MATCH(R233,挂机升级突破!$AT$63:$BC$63,0))*INDEX($B$5:$F$5,K233)/5,0)*5</f>
        <v>0</v>
      </c>
    </row>
    <row r="234" spans="9:21" ht="16.5" x14ac:dyDescent="0.2">
      <c r="I234" s="32">
        <v>197</v>
      </c>
      <c r="J234" s="14">
        <f t="shared" si="59"/>
        <v>1102010</v>
      </c>
      <c r="K234" s="14">
        <f t="shared" si="60"/>
        <v>5</v>
      </c>
      <c r="L234" s="14">
        <f t="shared" si="61"/>
        <v>8</v>
      </c>
      <c r="M234" s="14" t="str">
        <f t="shared" si="62"/>
        <v>红</v>
      </c>
      <c r="N234" s="14" t="str">
        <f t="shared" si="56"/>
        <v>金币</v>
      </c>
      <c r="O234" s="14">
        <f>IF(L234&gt;1,INDEX(挂机升级突破!$BG$49:$BG$69,卡牌消耗!L234),"")</f>
        <v>0</v>
      </c>
      <c r="P234" s="14" t="s">
        <v>247</v>
      </c>
      <c r="Q234" s="14">
        <f>ROUND(INDEX(挂机升级突破!$AT$65:$BA$85,卡牌消耗!$L234,MATCH(卡牌消耗!P234,挂机升级突破!$AT$63:$BC$63,0))*INDEX($B$5:$F$5,K234)/5,0)*5</f>
        <v>0</v>
      </c>
      <c r="R234" s="14" t="s">
        <v>601</v>
      </c>
      <c r="S234" s="14">
        <f>ROUND(INDEX(挂机升级突破!$AT$65:$BC$85,L234,MATCH(R234,挂机升级突破!$AT$63:$BC$63,0))*INDEX($B$5:$F$5,K234)/5,0)*5</f>
        <v>10</v>
      </c>
    </row>
    <row r="235" spans="9:21" ht="16.5" x14ac:dyDescent="0.2">
      <c r="I235" s="32">
        <v>198</v>
      </c>
      <c r="J235" s="14">
        <f t="shared" si="59"/>
        <v>1102010</v>
      </c>
      <c r="K235" s="14">
        <f t="shared" si="60"/>
        <v>5</v>
      </c>
      <c r="L235" s="14">
        <f t="shared" si="61"/>
        <v>9</v>
      </c>
      <c r="M235" s="14" t="str">
        <f t="shared" si="62"/>
        <v>红</v>
      </c>
      <c r="N235" s="14" t="str">
        <f t="shared" si="56"/>
        <v>金币</v>
      </c>
      <c r="O235" s="14">
        <f>IF(L235&gt;1,INDEX(挂机升级突破!$BG$49:$BG$69,卡牌消耗!L235),"")</f>
        <v>0</v>
      </c>
      <c r="P235" s="14" t="s">
        <v>247</v>
      </c>
      <c r="Q235" s="14">
        <f>ROUND(INDEX(挂机升级突破!$AT$65:$BA$85,卡牌消耗!$L235,MATCH(卡牌消耗!P235,挂机升级突破!$AT$63:$BC$63,0))*INDEX($B$5:$F$5,K235)/5,0)*5</f>
        <v>0</v>
      </c>
      <c r="R235" s="14" t="s">
        <v>602</v>
      </c>
      <c r="S235" s="14">
        <f>ROUND(INDEX(挂机升级突破!$AT$65:$BC$85,L235,MATCH(R235,挂机升级突破!$AT$63:$BC$63,0))*INDEX($B$5:$F$5,K235)/5,0)*5</f>
        <v>0</v>
      </c>
    </row>
    <row r="236" spans="9:21" ht="16.5" x14ac:dyDescent="0.2">
      <c r="I236" s="32">
        <v>199</v>
      </c>
      <c r="J236" s="14">
        <f t="shared" si="59"/>
        <v>1102010</v>
      </c>
      <c r="K236" s="14">
        <f t="shared" si="60"/>
        <v>5</v>
      </c>
      <c r="L236" s="14">
        <f t="shared" si="61"/>
        <v>10</v>
      </c>
      <c r="M236" s="14" t="str">
        <f t="shared" si="62"/>
        <v>红</v>
      </c>
      <c r="N236" s="14" t="str">
        <f t="shared" si="56"/>
        <v>金币</v>
      </c>
      <c r="O236" s="14">
        <f>IF(L236&gt;1,INDEX(挂机升级突破!$BG$49:$BG$69,卡牌消耗!L236),"")</f>
        <v>0</v>
      </c>
      <c r="P236" s="14" t="s">
        <v>247</v>
      </c>
      <c r="Q236" s="14">
        <f>ROUND(INDEX(挂机升级突破!$AT$65:$BA$85,卡牌消耗!$L236,MATCH(卡牌消耗!P236,挂机升级突破!$AT$63:$BC$63,0))*INDEX($B$5:$F$5,K236)/5,0)*5</f>
        <v>0</v>
      </c>
      <c r="R236" s="14" t="s">
        <v>602</v>
      </c>
      <c r="S236" s="14">
        <f>ROUND(INDEX(挂机升级突破!$AT$65:$BC$85,L236,MATCH(R236,挂机升级突破!$AT$63:$BC$63,0))*INDEX($B$5:$F$5,K236)/5,0)*5</f>
        <v>0</v>
      </c>
    </row>
    <row r="237" spans="9:21" ht="16.5" x14ac:dyDescent="0.2">
      <c r="I237" s="32">
        <v>200</v>
      </c>
      <c r="J237" s="14">
        <f t="shared" si="59"/>
        <v>1102010</v>
      </c>
      <c r="K237" s="14">
        <f t="shared" si="60"/>
        <v>5</v>
      </c>
      <c r="L237" s="14">
        <f t="shared" si="61"/>
        <v>11</v>
      </c>
      <c r="M237" s="14" t="str">
        <f t="shared" si="62"/>
        <v>红</v>
      </c>
      <c r="N237" s="14" t="str">
        <f t="shared" si="56"/>
        <v>金币</v>
      </c>
      <c r="O237" s="14">
        <f>IF(L237&gt;1,INDEX(挂机升级突破!$BG$49:$BG$69,卡牌消耗!L237),"")</f>
        <v>0</v>
      </c>
      <c r="P237" s="14" t="s">
        <v>248</v>
      </c>
      <c r="Q237" s="14">
        <f>ROUND(INDEX(挂机升级突破!$AT$65:$BA$85,卡牌消耗!$L237,MATCH(卡牌消耗!P237,挂机升级突破!$AT$63:$BC$63,0))*INDEX($B$5:$F$5,K237)/5,0)*5</f>
        <v>0</v>
      </c>
      <c r="R237" s="14" t="s">
        <v>602</v>
      </c>
      <c r="S237" s="14">
        <f>ROUND(INDEX(挂机升级突破!$AT$65:$BC$85,L237,MATCH(R237,挂机升级突破!$AT$63:$BC$63,0))*INDEX($B$5:$F$5,K237)/5,0)*5</f>
        <v>0</v>
      </c>
    </row>
    <row r="238" spans="9:21" ht="16.5" x14ac:dyDescent="0.2">
      <c r="I238" s="32">
        <v>201</v>
      </c>
      <c r="J238" s="14">
        <f t="shared" si="59"/>
        <v>1102010</v>
      </c>
      <c r="K238" s="14">
        <f t="shared" si="60"/>
        <v>5</v>
      </c>
      <c r="L238" s="14">
        <f t="shared" si="61"/>
        <v>12</v>
      </c>
      <c r="M238" s="14" t="str">
        <f t="shared" si="62"/>
        <v>红</v>
      </c>
      <c r="N238" s="14" t="str">
        <f t="shared" si="56"/>
        <v>金币</v>
      </c>
      <c r="O238" s="14">
        <f>IF(L238&gt;1,INDEX(挂机升级突破!$BG$49:$BG$69,卡牌消耗!L238),"")</f>
        <v>0</v>
      </c>
      <c r="P238" s="14" t="s">
        <v>248</v>
      </c>
      <c r="Q238" s="14">
        <f>ROUND(INDEX(挂机升级突破!$AT$65:$BA$85,卡牌消耗!$L238,MATCH(卡牌消耗!P238,挂机升级突破!$AT$63:$BC$63,0))*INDEX($B$5:$F$5,K238)/5,0)*5</f>
        <v>0</v>
      </c>
      <c r="R238" s="14" t="s">
        <v>602</v>
      </c>
      <c r="S238" s="14">
        <f>ROUND(INDEX(挂机升级突破!$AT$65:$BC$85,L238,MATCH(R238,挂机升级突破!$AT$63:$BC$63,0))*INDEX($B$5:$F$5,K238)/5,0)*5</f>
        <v>0</v>
      </c>
    </row>
    <row r="239" spans="9:21" ht="16.5" x14ac:dyDescent="0.2">
      <c r="I239" s="32">
        <v>202</v>
      </c>
      <c r="J239" s="14">
        <f t="shared" si="59"/>
        <v>1102010</v>
      </c>
      <c r="K239" s="14">
        <f t="shared" si="60"/>
        <v>5</v>
      </c>
      <c r="L239" s="14">
        <f t="shared" si="61"/>
        <v>13</v>
      </c>
      <c r="M239" s="14" t="str">
        <f t="shared" si="62"/>
        <v>红</v>
      </c>
      <c r="N239" s="14" t="str">
        <f t="shared" si="56"/>
        <v>金币</v>
      </c>
      <c r="O239" s="14">
        <f>IF(L239&gt;1,INDEX(挂机升级突破!$BG$49:$BG$69,卡牌消耗!L239),"")</f>
        <v>0</v>
      </c>
      <c r="P239" s="14" t="s">
        <v>248</v>
      </c>
      <c r="Q239" s="14">
        <f>ROUND(INDEX(挂机升级突破!$AT$65:$BA$85,卡牌消耗!$L239,MATCH(卡牌消耗!P239,挂机升级突破!$AT$63:$BC$63,0))*INDEX($B$5:$F$5,K239)/5,0)*5</f>
        <v>0</v>
      </c>
      <c r="R239" s="14" t="s">
        <v>603</v>
      </c>
      <c r="S239" s="14">
        <f>ROUND(INDEX(挂机升级突破!$AT$65:$BC$85,L239,MATCH(R239,挂机升级突破!$AT$63:$BC$63,0))*INDEX($B$5:$F$5,K239)/5,0)*5</f>
        <v>0</v>
      </c>
    </row>
    <row r="240" spans="9:21" ht="16.5" x14ac:dyDescent="0.2">
      <c r="I240" s="32">
        <v>203</v>
      </c>
      <c r="J240" s="14">
        <f t="shared" si="59"/>
        <v>1102010</v>
      </c>
      <c r="K240" s="14">
        <f t="shared" si="60"/>
        <v>5</v>
      </c>
      <c r="L240" s="14">
        <f t="shared" si="61"/>
        <v>14</v>
      </c>
      <c r="M240" s="14" t="str">
        <f t="shared" si="62"/>
        <v>红</v>
      </c>
      <c r="N240" s="14" t="str">
        <f t="shared" si="56"/>
        <v>金币</v>
      </c>
      <c r="O240" s="14">
        <f>IF(L240&gt;1,INDEX(挂机升级突破!$BG$49:$BG$69,卡牌消耗!L240),"")</f>
        <v>0</v>
      </c>
      <c r="P240" s="14" t="s">
        <v>248</v>
      </c>
      <c r="Q240" s="14">
        <f>ROUND(INDEX(挂机升级突破!$AT$65:$BA$85,卡牌消耗!$L240,MATCH(卡牌消耗!P240,挂机升级突破!$AT$63:$BC$63,0))*INDEX($B$5:$F$5,K240)/5,0)*5</f>
        <v>0</v>
      </c>
      <c r="R240" s="14" t="s">
        <v>603</v>
      </c>
      <c r="S240" s="14">
        <f>ROUND(INDEX(挂机升级突破!$AT$65:$BC$85,L240,MATCH(R240,挂机升级突破!$AT$63:$BC$63,0))*INDEX($B$5:$F$5,K240)/5,0)*5</f>
        <v>0</v>
      </c>
    </row>
    <row r="241" spans="9:19" ht="16.5" x14ac:dyDescent="0.2">
      <c r="I241" s="32">
        <v>204</v>
      </c>
      <c r="J241" s="14">
        <f t="shared" si="59"/>
        <v>1102010</v>
      </c>
      <c r="K241" s="14">
        <f t="shared" si="60"/>
        <v>5</v>
      </c>
      <c r="L241" s="14">
        <f t="shared" si="61"/>
        <v>15</v>
      </c>
      <c r="M241" s="14" t="str">
        <f t="shared" si="62"/>
        <v>红</v>
      </c>
      <c r="N241" s="14" t="str">
        <f t="shared" si="56"/>
        <v>金币</v>
      </c>
      <c r="O241" s="14">
        <f>IF(L241&gt;1,INDEX(挂机升级突破!$BG$49:$BG$69,卡牌消耗!L241),"")</f>
        <v>0</v>
      </c>
      <c r="P241" s="14" t="s">
        <v>248</v>
      </c>
      <c r="Q241" s="14">
        <f>ROUND(INDEX(挂机升级突破!$AT$65:$BA$85,卡牌消耗!$L241,MATCH(卡牌消耗!P241,挂机升级突破!$AT$63:$BC$63,0))*INDEX($B$5:$F$5,K241)/5,0)*5</f>
        <v>0</v>
      </c>
      <c r="R241" s="14" t="s">
        <v>603</v>
      </c>
      <c r="S241" s="14">
        <f>ROUND(INDEX(挂机升级突破!$AT$65:$BC$85,L241,MATCH(R241,挂机升级突破!$AT$63:$BC$63,0))*INDEX($B$5:$F$5,K241)/5,0)*5</f>
        <v>0</v>
      </c>
    </row>
    <row r="242" spans="9:19" ht="16.5" x14ac:dyDescent="0.2">
      <c r="I242" s="32">
        <v>205</v>
      </c>
      <c r="J242" s="14">
        <f t="shared" si="59"/>
        <v>1102010</v>
      </c>
      <c r="K242" s="14">
        <f t="shared" si="60"/>
        <v>5</v>
      </c>
      <c r="L242" s="14">
        <f t="shared" si="61"/>
        <v>16</v>
      </c>
      <c r="M242" s="14" t="str">
        <f t="shared" si="62"/>
        <v>红</v>
      </c>
      <c r="N242" s="14" t="str">
        <f t="shared" si="56"/>
        <v>金币</v>
      </c>
      <c r="O242" s="14">
        <f>IF(L242&gt;1,INDEX(挂机升级突破!$BG$49:$BG$69,卡牌消耗!L242),"")</f>
        <v>0</v>
      </c>
      <c r="P242" s="14" t="str">
        <f>IF(L242&gt;1,INDEX(价值概述!$A$4:$A$8,INDEX(挂机升级突破!$AQ$65:$AQ$85,卡牌消耗!L242)),"")</f>
        <v>紫色基础材料</v>
      </c>
      <c r="Q242" s="14">
        <f>ROUND(INDEX(挂机升级突破!$AT$65:$BA$85,卡牌消耗!$L242,MATCH(卡牌消耗!P242,挂机升级突破!$AT$63:$BC$63,0))*INDEX($B$5:$F$5,K242)/5,0)*5</f>
        <v>20</v>
      </c>
      <c r="R242" s="14" t="s">
        <v>603</v>
      </c>
      <c r="S242" s="14">
        <f>ROUND(INDEX(挂机升级突破!$AT$65:$BC$85,L242,MATCH(R242,挂机升级突破!$AT$63:$BC$63,0))*INDEX($B$5:$F$5,K242)/5,0)*5</f>
        <v>0</v>
      </c>
    </row>
    <row r="243" spans="9:19" ht="16.5" x14ac:dyDescent="0.2">
      <c r="I243" s="32">
        <v>206</v>
      </c>
      <c r="J243" s="14">
        <f t="shared" si="59"/>
        <v>1102010</v>
      </c>
      <c r="K243" s="14">
        <f t="shared" si="60"/>
        <v>5</v>
      </c>
      <c r="L243" s="14">
        <f t="shared" si="61"/>
        <v>17</v>
      </c>
      <c r="M243" s="14" t="str">
        <f t="shared" si="62"/>
        <v>红</v>
      </c>
      <c r="N243" s="14" t="str">
        <f t="shared" si="56"/>
        <v>金币</v>
      </c>
      <c r="O243" s="14">
        <f>IF(L243&gt;1,INDEX(挂机升级突破!$BG$49:$BG$69,卡牌消耗!L243),"")</f>
        <v>15</v>
      </c>
      <c r="P243" s="14" t="str">
        <f>IF(L243&gt;1,INDEX(价值概述!$A$4:$A$8,INDEX(挂机升级突破!$AQ$65:$AQ$85,卡牌消耗!L243)),"")</f>
        <v>紫色基础材料</v>
      </c>
      <c r="Q243" s="14">
        <f>ROUND(INDEX(挂机升级突破!$AT$65:$BA$85,卡牌消耗!$L243,MATCH(卡牌消耗!P243,挂机升级突破!$AT$63:$BC$63,0))*INDEX($B$5:$F$5,K243)/5,0)*5</f>
        <v>35</v>
      </c>
      <c r="R243" s="14" t="s">
        <v>631</v>
      </c>
      <c r="S243" s="14">
        <f>ROUND(INDEX(挂机升级突破!$AT$65:$BC$85,L243,MATCH(R243,挂机升级突破!$AT$63:$BC$63,0))*INDEX($B$5:$F$5,K243)/5,0)*5</f>
        <v>0</v>
      </c>
    </row>
    <row r="244" spans="9:19" ht="16.5" x14ac:dyDescent="0.2">
      <c r="I244" s="32">
        <v>207</v>
      </c>
      <c r="J244" s="14">
        <f t="shared" si="59"/>
        <v>1102010</v>
      </c>
      <c r="K244" s="14">
        <f t="shared" si="60"/>
        <v>5</v>
      </c>
      <c r="L244" s="14">
        <f t="shared" si="61"/>
        <v>18</v>
      </c>
      <c r="M244" s="14" t="str">
        <f t="shared" si="62"/>
        <v>红</v>
      </c>
      <c r="N244" s="14" t="str">
        <f t="shared" si="56"/>
        <v>金币</v>
      </c>
      <c r="O244" s="14">
        <f>IF(L244&gt;1,INDEX(挂机升级突破!$BG$49:$BG$69,卡牌消耗!L244),"")</f>
        <v>40</v>
      </c>
      <c r="P244" s="14" t="str">
        <f>IF(L244&gt;1,INDEX(价值概述!$A$4:$A$8,INDEX(挂机升级突破!$AQ$65:$AQ$85,卡牌消耗!L244)),"")</f>
        <v>紫色基础材料</v>
      </c>
      <c r="Q244" s="14">
        <f>ROUND(INDEX(挂机升级突破!$AT$65:$BA$85,卡牌消耗!$L244,MATCH(卡牌消耗!P244,挂机升级突破!$AT$63:$BC$63,0))*INDEX($B$5:$F$5,K244)/5,0)*5</f>
        <v>35</v>
      </c>
      <c r="R244" s="14" t="s">
        <v>631</v>
      </c>
      <c r="S244" s="14">
        <f>ROUND(INDEX(挂机升级突破!$AT$65:$BC$85,L244,MATCH(R244,挂机升级突破!$AT$63:$BC$63,0))*INDEX($B$5:$F$5,K244)/5,0)*5</f>
        <v>0</v>
      </c>
    </row>
    <row r="245" spans="9:19" ht="16.5" x14ac:dyDescent="0.2">
      <c r="I245" s="32">
        <v>208</v>
      </c>
      <c r="J245" s="14">
        <f t="shared" si="59"/>
        <v>1102010</v>
      </c>
      <c r="K245" s="14">
        <f t="shared" si="60"/>
        <v>5</v>
      </c>
      <c r="L245" s="14">
        <f t="shared" si="61"/>
        <v>19</v>
      </c>
      <c r="M245" s="14" t="str">
        <f t="shared" si="62"/>
        <v>红</v>
      </c>
      <c r="N245" s="14" t="str">
        <f t="shared" si="56"/>
        <v>金币</v>
      </c>
      <c r="O245" s="14">
        <f>IF(L245&gt;1,INDEX(挂机升级突破!$BG$49:$BG$69,卡牌消耗!L245),"")</f>
        <v>50</v>
      </c>
      <c r="P245" s="14" t="str">
        <f>IF(L245&gt;1,INDEX(价值概述!$A$4:$A$8,INDEX(挂机升级突破!$AQ$65:$AQ$85,卡牌消耗!L245)),"")</f>
        <v>紫色基础材料</v>
      </c>
      <c r="Q245" s="14">
        <f>ROUND(INDEX(挂机升级突破!$AT$65:$BA$85,卡牌消耗!$L245,MATCH(卡牌消耗!P245,挂机升级突破!$AT$63:$BC$63,0))*INDEX($B$5:$F$5,K245)/5,0)*5</f>
        <v>35</v>
      </c>
      <c r="R245" s="14" t="s">
        <v>631</v>
      </c>
      <c r="S245" s="14">
        <f>ROUND(INDEX(挂机升级突破!$AT$65:$BC$85,L245,MATCH(R245,挂机升级突破!$AT$63:$BC$63,0))*INDEX($B$5:$F$5,K245)/5,0)*5</f>
        <v>0</v>
      </c>
    </row>
    <row r="246" spans="9:19" ht="16.5" x14ac:dyDescent="0.2">
      <c r="I246" s="32">
        <v>209</v>
      </c>
      <c r="J246" s="14">
        <f t="shared" si="59"/>
        <v>1102010</v>
      </c>
      <c r="K246" s="14">
        <f t="shared" si="60"/>
        <v>5</v>
      </c>
      <c r="L246" s="14">
        <f t="shared" si="61"/>
        <v>20</v>
      </c>
      <c r="M246" s="14" t="str">
        <f t="shared" si="62"/>
        <v>红</v>
      </c>
      <c r="N246" s="14" t="str">
        <f t="shared" si="56"/>
        <v>金币</v>
      </c>
      <c r="O246" s="14">
        <f>IF(L246&gt;1,INDEX(挂机升级突破!$BG$49:$BG$69,卡牌消耗!L246),"")</f>
        <v>80</v>
      </c>
      <c r="P246" s="14" t="str">
        <f>IF(L246&gt;1,INDEX(价值概述!$A$4:$A$8,INDEX(挂机升级突破!$AQ$65:$AQ$85,卡牌消耗!L246)),"")</f>
        <v>紫色基础材料</v>
      </c>
      <c r="Q246" s="14">
        <f>ROUND(INDEX(挂机升级突破!$AT$65:$BA$85,卡牌消耗!$L246,MATCH(卡牌消耗!P246,挂机升级突破!$AT$63:$BC$63,0))*INDEX($B$5:$F$5,K246)/5,0)*5</f>
        <v>60</v>
      </c>
      <c r="R246" s="14" t="s">
        <v>631</v>
      </c>
      <c r="S246" s="14">
        <f>ROUND(INDEX(挂机升级突破!$AT$65:$BC$85,L246,MATCH(R246,挂机升级突破!$AT$63:$BC$63,0))*INDEX($B$5:$F$5,K246)/5,0)*5</f>
        <v>0</v>
      </c>
    </row>
    <row r="247" spans="9:19" ht="16.5" x14ac:dyDescent="0.2">
      <c r="I247" s="32">
        <v>210</v>
      </c>
      <c r="J247" s="14">
        <f t="shared" si="59"/>
        <v>1102010</v>
      </c>
      <c r="K247" s="14">
        <f t="shared" si="60"/>
        <v>5</v>
      </c>
      <c r="L247" s="14">
        <f t="shared" si="61"/>
        <v>21</v>
      </c>
      <c r="M247" s="14" t="str">
        <f t="shared" si="62"/>
        <v>红</v>
      </c>
      <c r="N247" s="14" t="str">
        <f t="shared" si="56"/>
        <v>金币</v>
      </c>
      <c r="O247" s="14">
        <f>IF(L247&gt;1,INDEX(挂机升级突破!$BG$49:$BG$69,卡牌消耗!L247),"")</f>
        <v>80</v>
      </c>
      <c r="P247" s="14" t="str">
        <f>IF(L247&gt;1,INDEX(价值概述!$A$4:$A$8,INDEX(挂机升级突破!$AQ$65:$AQ$85,卡牌消耗!L247)),"")</f>
        <v>紫色基础材料</v>
      </c>
      <c r="Q247" s="14">
        <f>ROUND(INDEX(挂机升级突破!$AT$65:$BA$85,卡牌消耗!$L247,MATCH(卡牌消耗!P247,挂机升级突破!$AT$63:$BC$63,0))*INDEX($B$5:$F$5,K247)/5,0)*5</f>
        <v>60</v>
      </c>
      <c r="R247" s="14" t="s">
        <v>631</v>
      </c>
      <c r="S247" s="14">
        <f>ROUND(INDEX(挂机升级突破!$AT$65:$BC$85,L247,MATCH(R247,挂机升级突破!$AT$63:$BC$63,0))*INDEX($B$5:$F$5,K247)/5,0)*5</f>
        <v>0</v>
      </c>
    </row>
    <row r="248" spans="9:19" ht="16.5" x14ac:dyDescent="0.2">
      <c r="I248" s="32">
        <v>211</v>
      </c>
      <c r="J248" s="14">
        <f t="shared" si="59"/>
        <v>1102011</v>
      </c>
      <c r="K248" s="14">
        <f t="shared" si="60"/>
        <v>5</v>
      </c>
      <c r="L248" s="14">
        <f t="shared" si="61"/>
        <v>1</v>
      </c>
      <c r="M248" s="14" t="str">
        <f t="shared" si="62"/>
        <v>蓝</v>
      </c>
      <c r="N248" s="14" t="str">
        <f t="shared" si="56"/>
        <v/>
      </c>
      <c r="O248" s="14" t="str">
        <f>IF(L248&gt;1,INDEX(挂机升级突破!$BG$49:$BG$69,卡牌消耗!L248),"")</f>
        <v/>
      </c>
      <c r="P248" s="14" t="str">
        <f>IF(L248&gt;1,INDEX(价值概述!$A$4:$A$8,INDEX(挂机升级突破!$AQ$65:$AQ$85,卡牌消耗!L248)),"")</f>
        <v/>
      </c>
      <c r="Q248" s="14" t="str">
        <f>IF(L248&gt;1,INDEX(挂机升级突破!$AT$65:$AX$85,卡牌消耗!L248,INDEX(挂机升级突破!$AQ$65:$AQ$85,卡牌消耗!L248)),"")</f>
        <v/>
      </c>
      <c r="R248" s="14" t="str">
        <f>IF(INDEX(挂机升级突破!$AR$65:$AR$85,卡牌消耗!L248)&gt;0,INDEX($G$2:$I$2,INDEX(挂机升级突破!$AR$65:$AR$85,卡牌消耗!L248))&amp;M248,"")</f>
        <v/>
      </c>
      <c r="S248" s="14" t="str">
        <f>IF(R248="","",INDEX(挂机升级突破!$AY$65:$BA$85,卡牌消耗!L248,INDEX(挂机升级突破!$AR$65:$AR$85,卡牌消耗!L248)))</f>
        <v/>
      </c>
    </row>
    <row r="249" spans="9:19" ht="16.5" x14ac:dyDescent="0.2">
      <c r="I249" s="32">
        <v>212</v>
      </c>
      <c r="J249" s="14">
        <f t="shared" si="59"/>
        <v>1102011</v>
      </c>
      <c r="K249" s="14">
        <f t="shared" si="60"/>
        <v>5</v>
      </c>
      <c r="L249" s="14">
        <f t="shared" si="61"/>
        <v>2</v>
      </c>
      <c r="M249" s="14" t="str">
        <f t="shared" si="62"/>
        <v>蓝</v>
      </c>
      <c r="N249" s="14" t="str">
        <f t="shared" si="56"/>
        <v>金币</v>
      </c>
      <c r="O249" s="14">
        <f>IF(L249&gt;1,INDEX(挂机升级突破!$BG$49:$BG$69,卡牌消耗!L249),"")</f>
        <v>0</v>
      </c>
      <c r="P249" s="14" t="s">
        <v>245</v>
      </c>
      <c r="Q249" s="14">
        <f>ROUND(INDEX(挂机升级突破!$AT$65:$BA$85,卡牌消耗!$L249,MATCH(卡牌消耗!P249,挂机升级突破!$AT$63:$BC$63,0))*INDEX($B$5:$F$5,K249)/5,0)*5</f>
        <v>50</v>
      </c>
      <c r="R249" s="14"/>
      <c r="S249" s="14"/>
    </row>
    <row r="250" spans="9:19" ht="16.5" x14ac:dyDescent="0.2">
      <c r="I250" s="32">
        <v>213</v>
      </c>
      <c r="J250" s="14">
        <f t="shared" si="59"/>
        <v>1102011</v>
      </c>
      <c r="K250" s="14">
        <f t="shared" si="60"/>
        <v>5</v>
      </c>
      <c r="L250" s="14">
        <f t="shared" si="61"/>
        <v>3</v>
      </c>
      <c r="M250" s="14" t="str">
        <f t="shared" si="62"/>
        <v>蓝</v>
      </c>
      <c r="N250" s="14" t="str">
        <f t="shared" si="56"/>
        <v>金币</v>
      </c>
      <c r="O250" s="14">
        <f>IF(L250&gt;1,INDEX(挂机升级突破!$BG$49:$BG$69,卡牌消耗!L250),"")</f>
        <v>0</v>
      </c>
      <c r="P250" s="14" t="s">
        <v>245</v>
      </c>
      <c r="Q250" s="14">
        <f>ROUND(INDEX(挂机升级突破!$AT$65:$BA$85,卡牌消耗!$L250,MATCH(卡牌消耗!P250,挂机升级突破!$AT$63:$BC$63,0))*INDEX($B$5:$F$5,K250)/5,0)*5</f>
        <v>60</v>
      </c>
      <c r="R250" s="14"/>
      <c r="S250" s="14"/>
    </row>
    <row r="251" spans="9:19" ht="16.5" x14ac:dyDescent="0.2">
      <c r="I251" s="32">
        <v>214</v>
      </c>
      <c r="J251" s="14">
        <f t="shared" si="59"/>
        <v>1102011</v>
      </c>
      <c r="K251" s="14">
        <f t="shared" si="60"/>
        <v>5</v>
      </c>
      <c r="L251" s="14">
        <f t="shared" si="61"/>
        <v>4</v>
      </c>
      <c r="M251" s="14" t="str">
        <f t="shared" si="62"/>
        <v>蓝</v>
      </c>
      <c r="N251" s="14" t="str">
        <f t="shared" si="56"/>
        <v>金币</v>
      </c>
      <c r="O251" s="14">
        <f>IF(L251&gt;1,INDEX(挂机升级突破!$BG$49:$BG$69,卡牌消耗!L251),"")</f>
        <v>0</v>
      </c>
      <c r="P251" s="14" t="s">
        <v>246</v>
      </c>
      <c r="Q251" s="14">
        <f>ROUND(INDEX(挂机升级突破!$AT$65:$BA$85,卡牌消耗!$L251,MATCH(卡牌消耗!P251,挂机升级突破!$AT$63:$BC$63,0))*INDEX($B$5:$F$5,K251)/5,0)*5</f>
        <v>0</v>
      </c>
      <c r="R251" s="14"/>
      <c r="S251" s="14"/>
    </row>
    <row r="252" spans="9:19" ht="16.5" x14ac:dyDescent="0.2">
      <c r="I252" s="32">
        <v>215</v>
      </c>
      <c r="J252" s="14">
        <f t="shared" si="59"/>
        <v>1102011</v>
      </c>
      <c r="K252" s="14">
        <f t="shared" si="60"/>
        <v>5</v>
      </c>
      <c r="L252" s="14">
        <f t="shared" si="61"/>
        <v>5</v>
      </c>
      <c r="M252" s="14" t="str">
        <f t="shared" si="62"/>
        <v>蓝</v>
      </c>
      <c r="N252" s="14" t="str">
        <f t="shared" ref="N252:N315" si="63">IF(L252&gt;1,"金币","")</f>
        <v>金币</v>
      </c>
      <c r="O252" s="14">
        <f>IF(L252&gt;1,INDEX(挂机升级突破!$BG$49:$BG$69,卡牌消耗!L252),"")</f>
        <v>0</v>
      </c>
      <c r="P252" s="14" t="s">
        <v>246</v>
      </c>
      <c r="Q252" s="14">
        <f>ROUND(INDEX(挂机升级突破!$AT$65:$BA$85,卡牌消耗!$L252,MATCH(卡牌消耗!P252,挂机升级突破!$AT$63:$BC$63,0))*INDEX($B$5:$F$5,K252)/5,0)*5</f>
        <v>0</v>
      </c>
      <c r="R252" s="14" t="s">
        <v>601</v>
      </c>
      <c r="S252" s="14">
        <f>ROUND(INDEX(挂机升级突破!$AT$65:$BC$85,L252,MATCH(R252,挂机升级突破!$AT$63:$BC$63,0))*INDEX($B$5:$F$5,K252)/5,0)*5</f>
        <v>0</v>
      </c>
    </row>
    <row r="253" spans="9:19" ht="16.5" x14ac:dyDescent="0.2">
      <c r="I253" s="32">
        <v>216</v>
      </c>
      <c r="J253" s="14">
        <f t="shared" si="59"/>
        <v>1102011</v>
      </c>
      <c r="K253" s="14">
        <f t="shared" si="60"/>
        <v>5</v>
      </c>
      <c r="L253" s="14">
        <f t="shared" si="61"/>
        <v>6</v>
      </c>
      <c r="M253" s="14" t="str">
        <f t="shared" si="62"/>
        <v>蓝</v>
      </c>
      <c r="N253" s="14" t="str">
        <f t="shared" si="63"/>
        <v>金币</v>
      </c>
      <c r="O253" s="14">
        <f>IF(L253&gt;1,INDEX(挂机升级突破!$BG$49:$BG$69,卡牌消耗!L253),"")</f>
        <v>0</v>
      </c>
      <c r="P253" s="14" t="s">
        <v>246</v>
      </c>
      <c r="Q253" s="14">
        <f>ROUND(INDEX(挂机升级突破!$AT$65:$BA$85,卡牌消耗!$L253,MATCH(卡牌消耗!P253,挂机升级突破!$AT$63:$BC$63,0))*INDEX($B$5:$F$5,K253)/5,0)*5</f>
        <v>25</v>
      </c>
      <c r="R253" s="14" t="s">
        <v>601</v>
      </c>
      <c r="S253" s="14">
        <f>ROUND(INDEX(挂机升级突破!$AT$65:$BC$85,L253,MATCH(R253,挂机升级突破!$AT$63:$BC$63,0))*INDEX($B$5:$F$5,K253)/5,0)*5</f>
        <v>0</v>
      </c>
    </row>
    <row r="254" spans="9:19" ht="16.5" x14ac:dyDescent="0.2">
      <c r="I254" s="32">
        <v>217</v>
      </c>
      <c r="J254" s="14">
        <f t="shared" si="59"/>
        <v>1102011</v>
      </c>
      <c r="K254" s="14">
        <f t="shared" si="60"/>
        <v>5</v>
      </c>
      <c r="L254" s="14">
        <f t="shared" si="61"/>
        <v>7</v>
      </c>
      <c r="M254" s="14" t="str">
        <f t="shared" si="62"/>
        <v>蓝</v>
      </c>
      <c r="N254" s="14" t="str">
        <f t="shared" si="63"/>
        <v>金币</v>
      </c>
      <c r="O254" s="14">
        <f>IF(L254&gt;1,INDEX(挂机升级突破!$BG$49:$BG$69,卡牌消耗!L254),"")</f>
        <v>0</v>
      </c>
      <c r="P254" s="14" t="s">
        <v>247</v>
      </c>
      <c r="Q254" s="14">
        <f>ROUND(INDEX(挂机升级突破!$AT$65:$BA$85,卡牌消耗!$L254,MATCH(卡牌消耗!P254,挂机升级突破!$AT$63:$BC$63,0))*INDEX($B$5:$F$5,K254)/5,0)*5</f>
        <v>0</v>
      </c>
      <c r="R254" s="14" t="s">
        <v>601</v>
      </c>
      <c r="S254" s="14">
        <f>ROUND(INDEX(挂机升级突破!$AT$65:$BC$85,L254,MATCH(R254,挂机升级突破!$AT$63:$BC$63,0))*INDEX($B$5:$F$5,K254)/5,0)*5</f>
        <v>0</v>
      </c>
    </row>
    <row r="255" spans="9:19" ht="16.5" x14ac:dyDescent="0.2">
      <c r="I255" s="32">
        <v>218</v>
      </c>
      <c r="J255" s="14">
        <f t="shared" si="59"/>
        <v>1102011</v>
      </c>
      <c r="K255" s="14">
        <f t="shared" si="60"/>
        <v>5</v>
      </c>
      <c r="L255" s="14">
        <f t="shared" si="61"/>
        <v>8</v>
      </c>
      <c r="M255" s="14" t="str">
        <f t="shared" si="62"/>
        <v>蓝</v>
      </c>
      <c r="N255" s="14" t="str">
        <f t="shared" si="63"/>
        <v>金币</v>
      </c>
      <c r="O255" s="14">
        <f>IF(L255&gt;1,INDEX(挂机升级突破!$BG$49:$BG$69,卡牌消耗!L255),"")</f>
        <v>0</v>
      </c>
      <c r="P255" s="14" t="s">
        <v>247</v>
      </c>
      <c r="Q255" s="14">
        <f>ROUND(INDEX(挂机升级突破!$AT$65:$BA$85,卡牌消耗!$L255,MATCH(卡牌消耗!P255,挂机升级突破!$AT$63:$BC$63,0))*INDEX($B$5:$F$5,K255)/5,0)*5</f>
        <v>0</v>
      </c>
      <c r="R255" s="14" t="s">
        <v>601</v>
      </c>
      <c r="S255" s="14">
        <f>ROUND(INDEX(挂机升级突破!$AT$65:$BC$85,L255,MATCH(R255,挂机升级突破!$AT$63:$BC$63,0))*INDEX($B$5:$F$5,K255)/5,0)*5</f>
        <v>10</v>
      </c>
    </row>
    <row r="256" spans="9:19" ht="16.5" x14ac:dyDescent="0.2">
      <c r="I256" s="32">
        <v>219</v>
      </c>
      <c r="J256" s="14">
        <f t="shared" si="59"/>
        <v>1102011</v>
      </c>
      <c r="K256" s="14">
        <f t="shared" si="60"/>
        <v>5</v>
      </c>
      <c r="L256" s="14">
        <f t="shared" si="61"/>
        <v>9</v>
      </c>
      <c r="M256" s="14" t="str">
        <f t="shared" si="62"/>
        <v>蓝</v>
      </c>
      <c r="N256" s="14" t="str">
        <f t="shared" si="63"/>
        <v>金币</v>
      </c>
      <c r="O256" s="14">
        <f>IF(L256&gt;1,INDEX(挂机升级突破!$BG$49:$BG$69,卡牌消耗!L256),"")</f>
        <v>0</v>
      </c>
      <c r="P256" s="14" t="s">
        <v>247</v>
      </c>
      <c r="Q256" s="14">
        <f>ROUND(INDEX(挂机升级突破!$AT$65:$BA$85,卡牌消耗!$L256,MATCH(卡牌消耗!P256,挂机升级突破!$AT$63:$BC$63,0))*INDEX($B$5:$F$5,K256)/5,0)*5</f>
        <v>0</v>
      </c>
      <c r="R256" s="14" t="s">
        <v>602</v>
      </c>
      <c r="S256" s="14">
        <f>ROUND(INDEX(挂机升级突破!$AT$65:$BC$85,L256,MATCH(R256,挂机升级突破!$AT$63:$BC$63,0))*INDEX($B$5:$F$5,K256)/5,0)*5</f>
        <v>0</v>
      </c>
    </row>
    <row r="257" spans="9:19" ht="16.5" x14ac:dyDescent="0.2">
      <c r="I257" s="32">
        <v>220</v>
      </c>
      <c r="J257" s="14">
        <f t="shared" si="59"/>
        <v>1102011</v>
      </c>
      <c r="K257" s="14">
        <f t="shared" si="60"/>
        <v>5</v>
      </c>
      <c r="L257" s="14">
        <f t="shared" si="61"/>
        <v>10</v>
      </c>
      <c r="M257" s="14" t="str">
        <f t="shared" si="62"/>
        <v>蓝</v>
      </c>
      <c r="N257" s="14" t="str">
        <f t="shared" si="63"/>
        <v>金币</v>
      </c>
      <c r="O257" s="14">
        <f>IF(L257&gt;1,INDEX(挂机升级突破!$BG$49:$BG$69,卡牌消耗!L257),"")</f>
        <v>0</v>
      </c>
      <c r="P257" s="14" t="s">
        <v>247</v>
      </c>
      <c r="Q257" s="14">
        <f>ROUND(INDEX(挂机升级突破!$AT$65:$BA$85,卡牌消耗!$L257,MATCH(卡牌消耗!P257,挂机升级突破!$AT$63:$BC$63,0))*INDEX($B$5:$F$5,K257)/5,0)*5</f>
        <v>0</v>
      </c>
      <c r="R257" s="14" t="s">
        <v>602</v>
      </c>
      <c r="S257" s="14">
        <f>ROUND(INDEX(挂机升级突破!$AT$65:$BC$85,L257,MATCH(R257,挂机升级突破!$AT$63:$BC$63,0))*INDEX($B$5:$F$5,K257)/5,0)*5</f>
        <v>0</v>
      </c>
    </row>
    <row r="258" spans="9:19" ht="16.5" x14ac:dyDescent="0.2">
      <c r="I258" s="32">
        <v>221</v>
      </c>
      <c r="J258" s="14">
        <f t="shared" si="59"/>
        <v>1102011</v>
      </c>
      <c r="K258" s="14">
        <f t="shared" si="60"/>
        <v>5</v>
      </c>
      <c r="L258" s="14">
        <f t="shared" si="61"/>
        <v>11</v>
      </c>
      <c r="M258" s="14" t="str">
        <f t="shared" si="62"/>
        <v>蓝</v>
      </c>
      <c r="N258" s="14" t="str">
        <f t="shared" si="63"/>
        <v>金币</v>
      </c>
      <c r="O258" s="14">
        <f>IF(L258&gt;1,INDEX(挂机升级突破!$BG$49:$BG$69,卡牌消耗!L258),"")</f>
        <v>0</v>
      </c>
      <c r="P258" s="14" t="s">
        <v>248</v>
      </c>
      <c r="Q258" s="14">
        <f>ROUND(INDEX(挂机升级突破!$AT$65:$BA$85,卡牌消耗!$L258,MATCH(卡牌消耗!P258,挂机升级突破!$AT$63:$BC$63,0))*INDEX($B$5:$F$5,K258)/5,0)*5</f>
        <v>0</v>
      </c>
      <c r="R258" s="14" t="s">
        <v>602</v>
      </c>
      <c r="S258" s="14">
        <f>ROUND(INDEX(挂机升级突破!$AT$65:$BC$85,L258,MATCH(R258,挂机升级突破!$AT$63:$BC$63,0))*INDEX($B$5:$F$5,K258)/5,0)*5</f>
        <v>0</v>
      </c>
    </row>
    <row r="259" spans="9:19" ht="16.5" x14ac:dyDescent="0.2">
      <c r="I259" s="32">
        <v>222</v>
      </c>
      <c r="J259" s="14">
        <f t="shared" si="59"/>
        <v>1102011</v>
      </c>
      <c r="K259" s="14">
        <f t="shared" si="60"/>
        <v>5</v>
      </c>
      <c r="L259" s="14">
        <f t="shared" si="61"/>
        <v>12</v>
      </c>
      <c r="M259" s="14" t="str">
        <f t="shared" si="62"/>
        <v>蓝</v>
      </c>
      <c r="N259" s="14" t="str">
        <f t="shared" si="63"/>
        <v>金币</v>
      </c>
      <c r="O259" s="14">
        <f>IF(L259&gt;1,INDEX(挂机升级突破!$BG$49:$BG$69,卡牌消耗!L259),"")</f>
        <v>0</v>
      </c>
      <c r="P259" s="14" t="s">
        <v>248</v>
      </c>
      <c r="Q259" s="14">
        <f>ROUND(INDEX(挂机升级突破!$AT$65:$BA$85,卡牌消耗!$L259,MATCH(卡牌消耗!P259,挂机升级突破!$AT$63:$BC$63,0))*INDEX($B$5:$F$5,K259)/5,0)*5</f>
        <v>0</v>
      </c>
      <c r="R259" s="14" t="s">
        <v>602</v>
      </c>
      <c r="S259" s="14">
        <f>ROUND(INDEX(挂机升级突破!$AT$65:$BC$85,L259,MATCH(R259,挂机升级突破!$AT$63:$BC$63,0))*INDEX($B$5:$F$5,K259)/5,0)*5</f>
        <v>0</v>
      </c>
    </row>
    <row r="260" spans="9:19" ht="16.5" x14ac:dyDescent="0.2">
      <c r="I260" s="32">
        <v>223</v>
      </c>
      <c r="J260" s="14">
        <f t="shared" si="59"/>
        <v>1102011</v>
      </c>
      <c r="K260" s="14">
        <f t="shared" si="60"/>
        <v>5</v>
      </c>
      <c r="L260" s="14">
        <f t="shared" si="61"/>
        <v>13</v>
      </c>
      <c r="M260" s="14" t="str">
        <f t="shared" si="62"/>
        <v>蓝</v>
      </c>
      <c r="N260" s="14" t="str">
        <f t="shared" si="63"/>
        <v>金币</v>
      </c>
      <c r="O260" s="14">
        <f>IF(L260&gt;1,INDEX(挂机升级突破!$BG$49:$BG$69,卡牌消耗!L260),"")</f>
        <v>0</v>
      </c>
      <c r="P260" s="14" t="s">
        <v>248</v>
      </c>
      <c r="Q260" s="14">
        <f>ROUND(INDEX(挂机升级突破!$AT$65:$BA$85,卡牌消耗!$L260,MATCH(卡牌消耗!P260,挂机升级突破!$AT$63:$BC$63,0))*INDEX($B$5:$F$5,K260)/5,0)*5</f>
        <v>0</v>
      </c>
      <c r="R260" s="14" t="s">
        <v>603</v>
      </c>
      <c r="S260" s="14">
        <f>ROUND(INDEX(挂机升级突破!$AT$65:$BC$85,L260,MATCH(R260,挂机升级突破!$AT$63:$BC$63,0))*INDEX($B$5:$F$5,K260)/5,0)*5</f>
        <v>0</v>
      </c>
    </row>
    <row r="261" spans="9:19" ht="16.5" x14ac:dyDescent="0.2">
      <c r="I261" s="32">
        <v>224</v>
      </c>
      <c r="J261" s="14">
        <f t="shared" si="59"/>
        <v>1102011</v>
      </c>
      <c r="K261" s="14">
        <f t="shared" si="60"/>
        <v>5</v>
      </c>
      <c r="L261" s="14">
        <f t="shared" si="61"/>
        <v>14</v>
      </c>
      <c r="M261" s="14" t="str">
        <f t="shared" si="62"/>
        <v>蓝</v>
      </c>
      <c r="N261" s="14" t="str">
        <f t="shared" si="63"/>
        <v>金币</v>
      </c>
      <c r="O261" s="14">
        <f>IF(L261&gt;1,INDEX(挂机升级突破!$BG$49:$BG$69,卡牌消耗!L261),"")</f>
        <v>0</v>
      </c>
      <c r="P261" s="14" t="s">
        <v>248</v>
      </c>
      <c r="Q261" s="14">
        <f>ROUND(INDEX(挂机升级突破!$AT$65:$BA$85,卡牌消耗!$L261,MATCH(卡牌消耗!P261,挂机升级突破!$AT$63:$BC$63,0))*INDEX($B$5:$F$5,K261)/5,0)*5</f>
        <v>0</v>
      </c>
      <c r="R261" s="14" t="s">
        <v>603</v>
      </c>
      <c r="S261" s="14">
        <f>ROUND(INDEX(挂机升级突破!$AT$65:$BC$85,L261,MATCH(R261,挂机升级突破!$AT$63:$BC$63,0))*INDEX($B$5:$F$5,K261)/5,0)*5</f>
        <v>0</v>
      </c>
    </row>
    <row r="262" spans="9:19" ht="16.5" x14ac:dyDescent="0.2">
      <c r="I262" s="32">
        <v>225</v>
      </c>
      <c r="J262" s="14">
        <f t="shared" si="59"/>
        <v>1102011</v>
      </c>
      <c r="K262" s="14">
        <f t="shared" si="60"/>
        <v>5</v>
      </c>
      <c r="L262" s="14">
        <f t="shared" si="61"/>
        <v>15</v>
      </c>
      <c r="M262" s="14" t="str">
        <f t="shared" si="62"/>
        <v>蓝</v>
      </c>
      <c r="N262" s="14" t="str">
        <f t="shared" si="63"/>
        <v>金币</v>
      </c>
      <c r="O262" s="14">
        <f>IF(L262&gt;1,INDEX(挂机升级突破!$BG$49:$BG$69,卡牌消耗!L262),"")</f>
        <v>0</v>
      </c>
      <c r="P262" s="14" t="s">
        <v>248</v>
      </c>
      <c r="Q262" s="14">
        <f>ROUND(INDEX(挂机升级突破!$AT$65:$BA$85,卡牌消耗!$L262,MATCH(卡牌消耗!P262,挂机升级突破!$AT$63:$BC$63,0))*INDEX($B$5:$F$5,K262)/5,0)*5</f>
        <v>0</v>
      </c>
      <c r="R262" s="14" t="s">
        <v>603</v>
      </c>
      <c r="S262" s="14">
        <f>ROUND(INDEX(挂机升级突破!$AT$65:$BC$85,L262,MATCH(R262,挂机升级突破!$AT$63:$BC$63,0))*INDEX($B$5:$F$5,K262)/5,0)*5</f>
        <v>0</v>
      </c>
    </row>
    <row r="263" spans="9:19" ht="16.5" x14ac:dyDescent="0.2">
      <c r="I263" s="32">
        <v>226</v>
      </c>
      <c r="J263" s="14">
        <f t="shared" si="59"/>
        <v>1102011</v>
      </c>
      <c r="K263" s="14">
        <f t="shared" si="60"/>
        <v>5</v>
      </c>
      <c r="L263" s="14">
        <f t="shared" si="61"/>
        <v>16</v>
      </c>
      <c r="M263" s="14" t="str">
        <f t="shared" si="62"/>
        <v>蓝</v>
      </c>
      <c r="N263" s="14" t="str">
        <f t="shared" si="63"/>
        <v>金币</v>
      </c>
      <c r="O263" s="14">
        <f>IF(L263&gt;1,INDEX(挂机升级突破!$BG$49:$BG$69,卡牌消耗!L263),"")</f>
        <v>0</v>
      </c>
      <c r="P263" s="14" t="str">
        <f>IF(L263&gt;1,INDEX(价值概述!$A$4:$A$8,INDEX(挂机升级突破!$AQ$65:$AQ$85,卡牌消耗!L263)),"")</f>
        <v>紫色基础材料</v>
      </c>
      <c r="Q263" s="14">
        <f>ROUND(INDEX(挂机升级突破!$AT$65:$BA$85,卡牌消耗!$L263,MATCH(卡牌消耗!P263,挂机升级突破!$AT$63:$BC$63,0))*INDEX($B$5:$F$5,K263)/5,0)*5</f>
        <v>20</v>
      </c>
      <c r="R263" s="14" t="s">
        <v>603</v>
      </c>
      <c r="S263" s="14">
        <f>ROUND(INDEX(挂机升级突破!$AT$65:$BC$85,L263,MATCH(R263,挂机升级突破!$AT$63:$BC$63,0))*INDEX($B$5:$F$5,K263)/5,0)*5</f>
        <v>0</v>
      </c>
    </row>
    <row r="264" spans="9:19" ht="16.5" x14ac:dyDescent="0.2">
      <c r="I264" s="32">
        <v>227</v>
      </c>
      <c r="J264" s="14">
        <f t="shared" si="59"/>
        <v>1102011</v>
      </c>
      <c r="K264" s="14">
        <f t="shared" si="60"/>
        <v>5</v>
      </c>
      <c r="L264" s="14">
        <f t="shared" si="61"/>
        <v>17</v>
      </c>
      <c r="M264" s="14" t="str">
        <f t="shared" si="62"/>
        <v>蓝</v>
      </c>
      <c r="N264" s="14" t="str">
        <f t="shared" si="63"/>
        <v>金币</v>
      </c>
      <c r="O264" s="14">
        <f>IF(L264&gt;1,INDEX(挂机升级突破!$BG$49:$BG$69,卡牌消耗!L264),"")</f>
        <v>15</v>
      </c>
      <c r="P264" s="14" t="str">
        <f>IF(L264&gt;1,INDEX(价值概述!$A$4:$A$8,INDEX(挂机升级突破!$AQ$65:$AQ$85,卡牌消耗!L264)),"")</f>
        <v>紫色基础材料</v>
      </c>
      <c r="Q264" s="14">
        <f>ROUND(INDEX(挂机升级突破!$AT$65:$BA$85,卡牌消耗!$L264,MATCH(卡牌消耗!P264,挂机升级突破!$AT$63:$BC$63,0))*INDEX($B$5:$F$5,K264)/5,0)*5</f>
        <v>35</v>
      </c>
      <c r="R264" s="14" t="s">
        <v>631</v>
      </c>
      <c r="S264" s="14">
        <f>ROUND(INDEX(挂机升级突破!$AT$65:$BC$85,L264,MATCH(R264,挂机升级突破!$AT$63:$BC$63,0))*INDEX($B$5:$F$5,K264)/5,0)*5</f>
        <v>0</v>
      </c>
    </row>
    <row r="265" spans="9:19" ht="16.5" x14ac:dyDescent="0.2">
      <c r="I265" s="32">
        <v>228</v>
      </c>
      <c r="J265" s="14">
        <f t="shared" si="59"/>
        <v>1102011</v>
      </c>
      <c r="K265" s="14">
        <f t="shared" si="60"/>
        <v>5</v>
      </c>
      <c r="L265" s="14">
        <f t="shared" si="61"/>
        <v>18</v>
      </c>
      <c r="M265" s="14" t="str">
        <f t="shared" si="62"/>
        <v>蓝</v>
      </c>
      <c r="N265" s="14" t="str">
        <f t="shared" si="63"/>
        <v>金币</v>
      </c>
      <c r="O265" s="14">
        <f>IF(L265&gt;1,INDEX(挂机升级突破!$BG$49:$BG$69,卡牌消耗!L265),"")</f>
        <v>40</v>
      </c>
      <c r="P265" s="14" t="str">
        <f>IF(L265&gt;1,INDEX(价值概述!$A$4:$A$8,INDEX(挂机升级突破!$AQ$65:$AQ$85,卡牌消耗!L265)),"")</f>
        <v>紫色基础材料</v>
      </c>
      <c r="Q265" s="14">
        <f>ROUND(INDEX(挂机升级突破!$AT$65:$BA$85,卡牌消耗!$L265,MATCH(卡牌消耗!P265,挂机升级突破!$AT$63:$BC$63,0))*INDEX($B$5:$F$5,K265)/5,0)*5</f>
        <v>35</v>
      </c>
      <c r="R265" s="14" t="s">
        <v>631</v>
      </c>
      <c r="S265" s="14">
        <f>ROUND(INDEX(挂机升级突破!$AT$65:$BC$85,L265,MATCH(R265,挂机升级突破!$AT$63:$BC$63,0))*INDEX($B$5:$F$5,K265)/5,0)*5</f>
        <v>0</v>
      </c>
    </row>
    <row r="266" spans="9:19" ht="16.5" x14ac:dyDescent="0.2">
      <c r="I266" s="32">
        <v>229</v>
      </c>
      <c r="J266" s="14">
        <f t="shared" si="59"/>
        <v>1102011</v>
      </c>
      <c r="K266" s="14">
        <f t="shared" si="60"/>
        <v>5</v>
      </c>
      <c r="L266" s="14">
        <f t="shared" si="61"/>
        <v>19</v>
      </c>
      <c r="M266" s="14" t="str">
        <f t="shared" si="62"/>
        <v>蓝</v>
      </c>
      <c r="N266" s="14" t="str">
        <f t="shared" si="63"/>
        <v>金币</v>
      </c>
      <c r="O266" s="14">
        <f>IF(L266&gt;1,INDEX(挂机升级突破!$BG$49:$BG$69,卡牌消耗!L266),"")</f>
        <v>50</v>
      </c>
      <c r="P266" s="14" t="str">
        <f>IF(L266&gt;1,INDEX(价值概述!$A$4:$A$8,INDEX(挂机升级突破!$AQ$65:$AQ$85,卡牌消耗!L266)),"")</f>
        <v>紫色基础材料</v>
      </c>
      <c r="Q266" s="14">
        <f>ROUND(INDEX(挂机升级突破!$AT$65:$BA$85,卡牌消耗!$L266,MATCH(卡牌消耗!P266,挂机升级突破!$AT$63:$BC$63,0))*INDEX($B$5:$F$5,K266)/5,0)*5</f>
        <v>35</v>
      </c>
      <c r="R266" s="14" t="s">
        <v>631</v>
      </c>
      <c r="S266" s="14">
        <f>ROUND(INDEX(挂机升级突破!$AT$65:$BC$85,L266,MATCH(R266,挂机升级突破!$AT$63:$BC$63,0))*INDEX($B$5:$F$5,K266)/5,0)*5</f>
        <v>0</v>
      </c>
    </row>
    <row r="267" spans="9:19" ht="16.5" x14ac:dyDescent="0.2">
      <c r="I267" s="32">
        <v>230</v>
      </c>
      <c r="J267" s="14">
        <f t="shared" si="59"/>
        <v>1102011</v>
      </c>
      <c r="K267" s="14">
        <f t="shared" si="60"/>
        <v>5</v>
      </c>
      <c r="L267" s="14">
        <f t="shared" si="61"/>
        <v>20</v>
      </c>
      <c r="M267" s="14" t="str">
        <f t="shared" si="62"/>
        <v>蓝</v>
      </c>
      <c r="N267" s="14" t="str">
        <f t="shared" si="63"/>
        <v>金币</v>
      </c>
      <c r="O267" s="14">
        <f>IF(L267&gt;1,INDEX(挂机升级突破!$BG$49:$BG$69,卡牌消耗!L267),"")</f>
        <v>80</v>
      </c>
      <c r="P267" s="14" t="str">
        <f>IF(L267&gt;1,INDEX(价值概述!$A$4:$A$8,INDEX(挂机升级突破!$AQ$65:$AQ$85,卡牌消耗!L267)),"")</f>
        <v>紫色基础材料</v>
      </c>
      <c r="Q267" s="14">
        <f>ROUND(INDEX(挂机升级突破!$AT$65:$BA$85,卡牌消耗!$L267,MATCH(卡牌消耗!P267,挂机升级突破!$AT$63:$BC$63,0))*INDEX($B$5:$F$5,K267)/5,0)*5</f>
        <v>60</v>
      </c>
      <c r="R267" s="14" t="s">
        <v>631</v>
      </c>
      <c r="S267" s="14">
        <f>ROUND(INDEX(挂机升级突破!$AT$65:$BC$85,L267,MATCH(R267,挂机升级突破!$AT$63:$BC$63,0))*INDEX($B$5:$F$5,K267)/5,0)*5</f>
        <v>0</v>
      </c>
    </row>
    <row r="268" spans="9:19" ht="16.5" x14ac:dyDescent="0.2">
      <c r="I268" s="32">
        <v>231</v>
      </c>
      <c r="J268" s="14">
        <f t="shared" si="59"/>
        <v>1102011</v>
      </c>
      <c r="K268" s="14">
        <f t="shared" si="60"/>
        <v>5</v>
      </c>
      <c r="L268" s="14">
        <f t="shared" si="61"/>
        <v>21</v>
      </c>
      <c r="M268" s="14" t="str">
        <f t="shared" si="62"/>
        <v>蓝</v>
      </c>
      <c r="N268" s="14" t="str">
        <f t="shared" si="63"/>
        <v>金币</v>
      </c>
      <c r="O268" s="14">
        <f>IF(L268&gt;1,INDEX(挂机升级突破!$BG$49:$BG$69,卡牌消耗!L268),"")</f>
        <v>80</v>
      </c>
      <c r="P268" s="14" t="str">
        <f>IF(L268&gt;1,INDEX(价值概述!$A$4:$A$8,INDEX(挂机升级突破!$AQ$65:$AQ$85,卡牌消耗!L268)),"")</f>
        <v>紫色基础材料</v>
      </c>
      <c r="Q268" s="14">
        <f>ROUND(INDEX(挂机升级突破!$AT$65:$BA$85,卡牌消耗!$L268,MATCH(卡牌消耗!P268,挂机升级突破!$AT$63:$BC$63,0))*INDEX($B$5:$F$5,K268)/5,0)*5</f>
        <v>60</v>
      </c>
      <c r="R268" s="14" t="s">
        <v>631</v>
      </c>
      <c r="S268" s="14">
        <f>ROUND(INDEX(挂机升级突破!$AT$65:$BC$85,L268,MATCH(R268,挂机升级突破!$AT$63:$BC$63,0))*INDEX($B$5:$F$5,K268)/5,0)*5</f>
        <v>0</v>
      </c>
    </row>
    <row r="269" spans="9:19" ht="16.5" x14ac:dyDescent="0.2">
      <c r="I269" s="32">
        <v>232</v>
      </c>
      <c r="J269" s="14">
        <f t="shared" si="59"/>
        <v>1102012</v>
      </c>
      <c r="K269" s="14">
        <f t="shared" si="60"/>
        <v>5</v>
      </c>
      <c r="L269" s="14">
        <f t="shared" si="61"/>
        <v>1</v>
      </c>
      <c r="M269" s="14" t="str">
        <f t="shared" si="62"/>
        <v>红</v>
      </c>
      <c r="N269" s="14" t="str">
        <f t="shared" si="63"/>
        <v/>
      </c>
      <c r="O269" s="14" t="str">
        <f>IF(L269&gt;1,INDEX(挂机升级突破!$BG$49:$BG$69,卡牌消耗!L269),"")</f>
        <v/>
      </c>
      <c r="P269" s="14" t="str">
        <f>IF(L269&gt;1,INDEX(价值概述!$A$4:$A$8,INDEX(挂机升级突破!$AQ$65:$AQ$85,卡牌消耗!L269)),"")</f>
        <v/>
      </c>
      <c r="Q269" s="14" t="str">
        <f>IF(L269&gt;1,INDEX(挂机升级突破!$AT$65:$AX$85,卡牌消耗!L269,INDEX(挂机升级突破!$AQ$65:$AQ$85,卡牌消耗!L269)),"")</f>
        <v/>
      </c>
      <c r="R269" s="14" t="str">
        <f>IF(INDEX(挂机升级突破!$AR$65:$AR$85,卡牌消耗!L269)&gt;0,INDEX($G$2:$I$2,INDEX(挂机升级突破!$AR$65:$AR$85,卡牌消耗!L269))&amp;M269,"")</f>
        <v/>
      </c>
      <c r="S269" s="14" t="str">
        <f>IF(R269="","",INDEX(挂机升级突破!$AY$65:$BA$85,卡牌消耗!L269,INDEX(挂机升级突破!$AR$65:$AR$85,卡牌消耗!L269)))</f>
        <v/>
      </c>
    </row>
    <row r="270" spans="9:19" ht="16.5" x14ac:dyDescent="0.2">
      <c r="I270" s="32">
        <v>233</v>
      </c>
      <c r="J270" s="14">
        <f t="shared" si="59"/>
        <v>1102012</v>
      </c>
      <c r="K270" s="14">
        <f t="shared" si="60"/>
        <v>5</v>
      </c>
      <c r="L270" s="14">
        <f t="shared" si="61"/>
        <v>2</v>
      </c>
      <c r="M270" s="14" t="str">
        <f t="shared" si="62"/>
        <v>红</v>
      </c>
      <c r="N270" s="14" t="str">
        <f t="shared" si="63"/>
        <v>金币</v>
      </c>
      <c r="O270" s="14">
        <f>IF(L270&gt;1,INDEX(挂机升级突破!$BG$49:$BG$69,卡牌消耗!L270),"")</f>
        <v>0</v>
      </c>
      <c r="P270" s="14" t="s">
        <v>245</v>
      </c>
      <c r="Q270" s="14">
        <f>ROUND(INDEX(挂机升级突破!$AT$65:$BA$85,卡牌消耗!$L270,MATCH(卡牌消耗!P270,挂机升级突破!$AT$63:$BC$63,0))*INDEX($B$5:$F$5,K270)/5,0)*5</f>
        <v>50</v>
      </c>
      <c r="R270" s="14"/>
      <c r="S270" s="14"/>
    </row>
    <row r="271" spans="9:19" ht="16.5" x14ac:dyDescent="0.2">
      <c r="I271" s="32">
        <v>234</v>
      </c>
      <c r="J271" s="14">
        <f t="shared" si="59"/>
        <v>1102012</v>
      </c>
      <c r="K271" s="14">
        <f t="shared" si="60"/>
        <v>5</v>
      </c>
      <c r="L271" s="14">
        <f t="shared" si="61"/>
        <v>3</v>
      </c>
      <c r="M271" s="14" t="str">
        <f t="shared" si="62"/>
        <v>红</v>
      </c>
      <c r="N271" s="14" t="str">
        <f t="shared" si="63"/>
        <v>金币</v>
      </c>
      <c r="O271" s="14">
        <f>IF(L271&gt;1,INDEX(挂机升级突破!$BG$49:$BG$69,卡牌消耗!L271),"")</f>
        <v>0</v>
      </c>
      <c r="P271" s="14" t="s">
        <v>245</v>
      </c>
      <c r="Q271" s="14">
        <f>ROUND(INDEX(挂机升级突破!$AT$65:$BA$85,卡牌消耗!$L271,MATCH(卡牌消耗!P271,挂机升级突破!$AT$63:$BC$63,0))*INDEX($B$5:$F$5,K271)/5,0)*5</f>
        <v>60</v>
      </c>
      <c r="R271" s="14"/>
      <c r="S271" s="14"/>
    </row>
    <row r="272" spans="9:19" ht="16.5" x14ac:dyDescent="0.2">
      <c r="I272" s="32">
        <v>235</v>
      </c>
      <c r="J272" s="14">
        <f t="shared" si="59"/>
        <v>1102012</v>
      </c>
      <c r="K272" s="14">
        <f t="shared" si="60"/>
        <v>5</v>
      </c>
      <c r="L272" s="14">
        <f t="shared" si="61"/>
        <v>4</v>
      </c>
      <c r="M272" s="14" t="str">
        <f t="shared" si="62"/>
        <v>红</v>
      </c>
      <c r="N272" s="14" t="str">
        <f t="shared" si="63"/>
        <v>金币</v>
      </c>
      <c r="O272" s="14">
        <f>IF(L272&gt;1,INDEX(挂机升级突破!$BG$49:$BG$69,卡牌消耗!L272),"")</f>
        <v>0</v>
      </c>
      <c r="P272" s="14" t="s">
        <v>246</v>
      </c>
      <c r="Q272" s="14">
        <f>ROUND(INDEX(挂机升级突破!$AT$65:$BA$85,卡牌消耗!$L272,MATCH(卡牌消耗!P272,挂机升级突破!$AT$63:$BC$63,0))*INDEX($B$5:$F$5,K272)/5,0)*5</f>
        <v>0</v>
      </c>
      <c r="R272" s="14"/>
      <c r="S272" s="14"/>
    </row>
    <row r="273" spans="9:19" ht="16.5" x14ac:dyDescent="0.2">
      <c r="I273" s="32">
        <v>236</v>
      </c>
      <c r="J273" s="14">
        <f t="shared" si="59"/>
        <v>1102012</v>
      </c>
      <c r="K273" s="14">
        <f t="shared" si="60"/>
        <v>5</v>
      </c>
      <c r="L273" s="14">
        <f t="shared" si="61"/>
        <v>5</v>
      </c>
      <c r="M273" s="14" t="str">
        <f t="shared" si="62"/>
        <v>红</v>
      </c>
      <c r="N273" s="14" t="str">
        <f t="shared" si="63"/>
        <v>金币</v>
      </c>
      <c r="O273" s="14">
        <f>IF(L273&gt;1,INDEX(挂机升级突破!$BG$49:$BG$69,卡牌消耗!L273),"")</f>
        <v>0</v>
      </c>
      <c r="P273" s="14" t="s">
        <v>246</v>
      </c>
      <c r="Q273" s="14">
        <f>ROUND(INDEX(挂机升级突破!$AT$65:$BA$85,卡牌消耗!$L273,MATCH(卡牌消耗!P273,挂机升级突破!$AT$63:$BC$63,0))*INDEX($B$5:$F$5,K273)/5,0)*5</f>
        <v>0</v>
      </c>
      <c r="R273" s="14" t="s">
        <v>601</v>
      </c>
      <c r="S273" s="14">
        <f>ROUND(INDEX(挂机升级突破!$AT$65:$BC$85,L273,MATCH(R273,挂机升级突破!$AT$63:$BC$63,0))*INDEX($B$5:$F$5,K273)/5,0)*5</f>
        <v>0</v>
      </c>
    </row>
    <row r="274" spans="9:19" ht="16.5" x14ac:dyDescent="0.2">
      <c r="I274" s="32">
        <v>237</v>
      </c>
      <c r="J274" s="14">
        <f t="shared" si="59"/>
        <v>1102012</v>
      </c>
      <c r="K274" s="14">
        <f t="shared" si="60"/>
        <v>5</v>
      </c>
      <c r="L274" s="14">
        <f t="shared" si="61"/>
        <v>6</v>
      </c>
      <c r="M274" s="14" t="str">
        <f t="shared" si="62"/>
        <v>红</v>
      </c>
      <c r="N274" s="14" t="str">
        <f t="shared" si="63"/>
        <v>金币</v>
      </c>
      <c r="O274" s="14">
        <f>IF(L274&gt;1,INDEX(挂机升级突破!$BG$49:$BG$69,卡牌消耗!L274),"")</f>
        <v>0</v>
      </c>
      <c r="P274" s="14" t="s">
        <v>246</v>
      </c>
      <c r="Q274" s="14">
        <f>ROUND(INDEX(挂机升级突破!$AT$65:$BA$85,卡牌消耗!$L274,MATCH(卡牌消耗!P274,挂机升级突破!$AT$63:$BC$63,0))*INDEX($B$5:$F$5,K274)/5,0)*5</f>
        <v>25</v>
      </c>
      <c r="R274" s="14" t="s">
        <v>601</v>
      </c>
      <c r="S274" s="14">
        <f>ROUND(INDEX(挂机升级突破!$AT$65:$BC$85,L274,MATCH(R274,挂机升级突破!$AT$63:$BC$63,0))*INDEX($B$5:$F$5,K274)/5,0)*5</f>
        <v>0</v>
      </c>
    </row>
    <row r="275" spans="9:19" ht="16.5" x14ac:dyDescent="0.2">
      <c r="I275" s="32">
        <v>238</v>
      </c>
      <c r="J275" s="14">
        <f t="shared" si="59"/>
        <v>1102012</v>
      </c>
      <c r="K275" s="14">
        <f t="shared" si="60"/>
        <v>5</v>
      </c>
      <c r="L275" s="14">
        <f t="shared" si="61"/>
        <v>7</v>
      </c>
      <c r="M275" s="14" t="str">
        <f t="shared" si="62"/>
        <v>红</v>
      </c>
      <c r="N275" s="14" t="str">
        <f t="shared" si="63"/>
        <v>金币</v>
      </c>
      <c r="O275" s="14">
        <f>IF(L275&gt;1,INDEX(挂机升级突破!$BG$49:$BG$69,卡牌消耗!L275),"")</f>
        <v>0</v>
      </c>
      <c r="P275" s="14" t="s">
        <v>247</v>
      </c>
      <c r="Q275" s="14">
        <f>ROUND(INDEX(挂机升级突破!$AT$65:$BA$85,卡牌消耗!$L275,MATCH(卡牌消耗!P275,挂机升级突破!$AT$63:$BC$63,0))*INDEX($B$5:$F$5,K275)/5,0)*5</f>
        <v>0</v>
      </c>
      <c r="R275" s="14" t="s">
        <v>601</v>
      </c>
      <c r="S275" s="14">
        <f>ROUND(INDEX(挂机升级突破!$AT$65:$BC$85,L275,MATCH(R275,挂机升级突破!$AT$63:$BC$63,0))*INDEX($B$5:$F$5,K275)/5,0)*5</f>
        <v>0</v>
      </c>
    </row>
    <row r="276" spans="9:19" ht="16.5" x14ac:dyDescent="0.2">
      <c r="I276" s="32">
        <v>239</v>
      </c>
      <c r="J276" s="14">
        <f t="shared" si="59"/>
        <v>1102012</v>
      </c>
      <c r="K276" s="14">
        <f t="shared" si="60"/>
        <v>5</v>
      </c>
      <c r="L276" s="14">
        <f t="shared" si="61"/>
        <v>8</v>
      </c>
      <c r="M276" s="14" t="str">
        <f t="shared" si="62"/>
        <v>红</v>
      </c>
      <c r="N276" s="14" t="str">
        <f t="shared" si="63"/>
        <v>金币</v>
      </c>
      <c r="O276" s="14">
        <f>IF(L276&gt;1,INDEX(挂机升级突破!$BG$49:$BG$69,卡牌消耗!L276),"")</f>
        <v>0</v>
      </c>
      <c r="P276" s="14" t="s">
        <v>247</v>
      </c>
      <c r="Q276" s="14">
        <f>ROUND(INDEX(挂机升级突破!$AT$65:$BA$85,卡牌消耗!$L276,MATCH(卡牌消耗!P276,挂机升级突破!$AT$63:$BC$63,0))*INDEX($B$5:$F$5,K276)/5,0)*5</f>
        <v>0</v>
      </c>
      <c r="R276" s="14" t="s">
        <v>601</v>
      </c>
      <c r="S276" s="14">
        <f>ROUND(INDEX(挂机升级突破!$AT$65:$BC$85,L276,MATCH(R276,挂机升级突破!$AT$63:$BC$63,0))*INDEX($B$5:$F$5,K276)/5,0)*5</f>
        <v>10</v>
      </c>
    </row>
    <row r="277" spans="9:19" ht="16.5" x14ac:dyDescent="0.2">
      <c r="I277" s="32">
        <v>240</v>
      </c>
      <c r="J277" s="14">
        <f t="shared" si="59"/>
        <v>1102012</v>
      </c>
      <c r="K277" s="14">
        <f t="shared" si="60"/>
        <v>5</v>
      </c>
      <c r="L277" s="14">
        <f t="shared" si="61"/>
        <v>9</v>
      </c>
      <c r="M277" s="14" t="str">
        <f t="shared" si="62"/>
        <v>红</v>
      </c>
      <c r="N277" s="14" t="str">
        <f t="shared" si="63"/>
        <v>金币</v>
      </c>
      <c r="O277" s="14">
        <f>IF(L277&gt;1,INDEX(挂机升级突破!$BG$49:$BG$69,卡牌消耗!L277),"")</f>
        <v>0</v>
      </c>
      <c r="P277" s="14" t="s">
        <v>247</v>
      </c>
      <c r="Q277" s="14">
        <f>ROUND(INDEX(挂机升级突破!$AT$65:$BA$85,卡牌消耗!$L277,MATCH(卡牌消耗!P277,挂机升级突破!$AT$63:$BC$63,0))*INDEX($B$5:$F$5,K277)/5,0)*5</f>
        <v>0</v>
      </c>
      <c r="R277" s="14" t="s">
        <v>602</v>
      </c>
      <c r="S277" s="14">
        <f>ROUND(INDEX(挂机升级突破!$AT$65:$BC$85,L277,MATCH(R277,挂机升级突破!$AT$63:$BC$63,0))*INDEX($B$5:$F$5,K277)/5,0)*5</f>
        <v>0</v>
      </c>
    </row>
    <row r="278" spans="9:19" ht="16.5" x14ac:dyDescent="0.2">
      <c r="I278" s="32">
        <v>241</v>
      </c>
      <c r="J278" s="14">
        <f t="shared" si="59"/>
        <v>1102012</v>
      </c>
      <c r="K278" s="14">
        <f t="shared" si="60"/>
        <v>5</v>
      </c>
      <c r="L278" s="14">
        <f t="shared" si="61"/>
        <v>10</v>
      </c>
      <c r="M278" s="14" t="str">
        <f t="shared" si="62"/>
        <v>红</v>
      </c>
      <c r="N278" s="14" t="str">
        <f t="shared" si="63"/>
        <v>金币</v>
      </c>
      <c r="O278" s="14">
        <f>IF(L278&gt;1,INDEX(挂机升级突破!$BG$49:$BG$69,卡牌消耗!L278),"")</f>
        <v>0</v>
      </c>
      <c r="P278" s="14" t="s">
        <v>247</v>
      </c>
      <c r="Q278" s="14">
        <f>ROUND(INDEX(挂机升级突破!$AT$65:$BA$85,卡牌消耗!$L278,MATCH(卡牌消耗!P278,挂机升级突破!$AT$63:$BC$63,0))*INDEX($B$5:$F$5,K278)/5,0)*5</f>
        <v>0</v>
      </c>
      <c r="R278" s="14" t="s">
        <v>602</v>
      </c>
      <c r="S278" s="14">
        <f>ROUND(INDEX(挂机升级突破!$AT$65:$BC$85,L278,MATCH(R278,挂机升级突破!$AT$63:$BC$63,0))*INDEX($B$5:$F$5,K278)/5,0)*5</f>
        <v>0</v>
      </c>
    </row>
    <row r="279" spans="9:19" ht="16.5" x14ac:dyDescent="0.2">
      <c r="I279" s="32">
        <v>242</v>
      </c>
      <c r="J279" s="14">
        <f t="shared" si="59"/>
        <v>1102012</v>
      </c>
      <c r="K279" s="14">
        <f t="shared" si="60"/>
        <v>5</v>
      </c>
      <c r="L279" s="14">
        <f t="shared" si="61"/>
        <v>11</v>
      </c>
      <c r="M279" s="14" t="str">
        <f t="shared" si="62"/>
        <v>红</v>
      </c>
      <c r="N279" s="14" t="str">
        <f t="shared" si="63"/>
        <v>金币</v>
      </c>
      <c r="O279" s="14">
        <f>IF(L279&gt;1,INDEX(挂机升级突破!$BG$49:$BG$69,卡牌消耗!L279),"")</f>
        <v>0</v>
      </c>
      <c r="P279" s="14" t="s">
        <v>248</v>
      </c>
      <c r="Q279" s="14">
        <f>ROUND(INDEX(挂机升级突破!$AT$65:$BA$85,卡牌消耗!$L279,MATCH(卡牌消耗!P279,挂机升级突破!$AT$63:$BC$63,0))*INDEX($B$5:$F$5,K279)/5,0)*5</f>
        <v>0</v>
      </c>
      <c r="R279" s="14" t="s">
        <v>602</v>
      </c>
      <c r="S279" s="14">
        <f>ROUND(INDEX(挂机升级突破!$AT$65:$BC$85,L279,MATCH(R279,挂机升级突破!$AT$63:$BC$63,0))*INDEX($B$5:$F$5,K279)/5,0)*5</f>
        <v>0</v>
      </c>
    </row>
    <row r="280" spans="9:19" ht="16.5" x14ac:dyDescent="0.2">
      <c r="I280" s="32">
        <v>243</v>
      </c>
      <c r="J280" s="14">
        <f t="shared" si="59"/>
        <v>1102012</v>
      </c>
      <c r="K280" s="14">
        <f t="shared" si="60"/>
        <v>5</v>
      </c>
      <c r="L280" s="14">
        <f t="shared" si="61"/>
        <v>12</v>
      </c>
      <c r="M280" s="14" t="str">
        <f t="shared" si="62"/>
        <v>红</v>
      </c>
      <c r="N280" s="14" t="str">
        <f t="shared" si="63"/>
        <v>金币</v>
      </c>
      <c r="O280" s="14">
        <f>IF(L280&gt;1,INDEX(挂机升级突破!$BG$49:$BG$69,卡牌消耗!L280),"")</f>
        <v>0</v>
      </c>
      <c r="P280" s="14" t="s">
        <v>248</v>
      </c>
      <c r="Q280" s="14">
        <f>ROUND(INDEX(挂机升级突破!$AT$65:$BA$85,卡牌消耗!$L280,MATCH(卡牌消耗!P280,挂机升级突破!$AT$63:$BC$63,0))*INDEX($B$5:$F$5,K280)/5,0)*5</f>
        <v>0</v>
      </c>
      <c r="R280" s="14" t="s">
        <v>602</v>
      </c>
      <c r="S280" s="14">
        <f>ROUND(INDEX(挂机升级突破!$AT$65:$BC$85,L280,MATCH(R280,挂机升级突破!$AT$63:$BC$63,0))*INDEX($B$5:$F$5,K280)/5,0)*5</f>
        <v>0</v>
      </c>
    </row>
    <row r="281" spans="9:19" ht="16.5" x14ac:dyDescent="0.2">
      <c r="I281" s="32">
        <v>244</v>
      </c>
      <c r="J281" s="14">
        <f t="shared" si="59"/>
        <v>1102012</v>
      </c>
      <c r="K281" s="14">
        <f t="shared" si="60"/>
        <v>5</v>
      </c>
      <c r="L281" s="14">
        <f t="shared" si="61"/>
        <v>13</v>
      </c>
      <c r="M281" s="14" t="str">
        <f t="shared" si="62"/>
        <v>红</v>
      </c>
      <c r="N281" s="14" t="str">
        <f t="shared" si="63"/>
        <v>金币</v>
      </c>
      <c r="O281" s="14">
        <f>IF(L281&gt;1,INDEX(挂机升级突破!$BG$49:$BG$69,卡牌消耗!L281),"")</f>
        <v>0</v>
      </c>
      <c r="P281" s="14" t="s">
        <v>248</v>
      </c>
      <c r="Q281" s="14">
        <f>ROUND(INDEX(挂机升级突破!$AT$65:$BA$85,卡牌消耗!$L281,MATCH(卡牌消耗!P281,挂机升级突破!$AT$63:$BC$63,0))*INDEX($B$5:$F$5,K281)/5,0)*5</f>
        <v>0</v>
      </c>
      <c r="R281" s="14" t="s">
        <v>603</v>
      </c>
      <c r="S281" s="14">
        <f>ROUND(INDEX(挂机升级突破!$AT$65:$BC$85,L281,MATCH(R281,挂机升级突破!$AT$63:$BC$63,0))*INDEX($B$5:$F$5,K281)/5,0)*5</f>
        <v>0</v>
      </c>
    </row>
    <row r="282" spans="9:19" ht="16.5" x14ac:dyDescent="0.2">
      <c r="I282" s="32">
        <v>245</v>
      </c>
      <c r="J282" s="14">
        <f t="shared" si="59"/>
        <v>1102012</v>
      </c>
      <c r="K282" s="14">
        <f t="shared" si="60"/>
        <v>5</v>
      </c>
      <c r="L282" s="14">
        <f t="shared" si="61"/>
        <v>14</v>
      </c>
      <c r="M282" s="14" t="str">
        <f t="shared" si="62"/>
        <v>红</v>
      </c>
      <c r="N282" s="14" t="str">
        <f t="shared" si="63"/>
        <v>金币</v>
      </c>
      <c r="O282" s="14">
        <f>IF(L282&gt;1,INDEX(挂机升级突破!$BG$49:$BG$69,卡牌消耗!L282),"")</f>
        <v>0</v>
      </c>
      <c r="P282" s="14" t="s">
        <v>248</v>
      </c>
      <c r="Q282" s="14">
        <f>ROUND(INDEX(挂机升级突破!$AT$65:$BA$85,卡牌消耗!$L282,MATCH(卡牌消耗!P282,挂机升级突破!$AT$63:$BC$63,0))*INDEX($B$5:$F$5,K282)/5,0)*5</f>
        <v>0</v>
      </c>
      <c r="R282" s="14" t="s">
        <v>603</v>
      </c>
      <c r="S282" s="14">
        <f>ROUND(INDEX(挂机升级突破!$AT$65:$BC$85,L282,MATCH(R282,挂机升级突破!$AT$63:$BC$63,0))*INDEX($B$5:$F$5,K282)/5,0)*5</f>
        <v>0</v>
      </c>
    </row>
    <row r="283" spans="9:19" ht="16.5" x14ac:dyDescent="0.2">
      <c r="I283" s="32">
        <v>246</v>
      </c>
      <c r="J283" s="14">
        <f t="shared" si="59"/>
        <v>1102012</v>
      </c>
      <c r="K283" s="14">
        <f t="shared" si="60"/>
        <v>5</v>
      </c>
      <c r="L283" s="14">
        <f t="shared" si="61"/>
        <v>15</v>
      </c>
      <c r="M283" s="14" t="str">
        <f t="shared" si="62"/>
        <v>红</v>
      </c>
      <c r="N283" s="14" t="str">
        <f t="shared" si="63"/>
        <v>金币</v>
      </c>
      <c r="O283" s="14">
        <f>IF(L283&gt;1,INDEX(挂机升级突破!$BG$49:$BG$69,卡牌消耗!L283),"")</f>
        <v>0</v>
      </c>
      <c r="P283" s="14" t="s">
        <v>248</v>
      </c>
      <c r="Q283" s="14">
        <f>ROUND(INDEX(挂机升级突破!$AT$65:$BA$85,卡牌消耗!$L283,MATCH(卡牌消耗!P283,挂机升级突破!$AT$63:$BC$63,0))*INDEX($B$5:$F$5,K283)/5,0)*5</f>
        <v>0</v>
      </c>
      <c r="R283" s="14" t="s">
        <v>603</v>
      </c>
      <c r="S283" s="14">
        <f>ROUND(INDEX(挂机升级突破!$AT$65:$BC$85,L283,MATCH(R283,挂机升级突破!$AT$63:$BC$63,0))*INDEX($B$5:$F$5,K283)/5,0)*5</f>
        <v>0</v>
      </c>
    </row>
    <row r="284" spans="9:19" ht="16.5" x14ac:dyDescent="0.2">
      <c r="I284" s="32">
        <v>247</v>
      </c>
      <c r="J284" s="14">
        <f t="shared" si="59"/>
        <v>1102012</v>
      </c>
      <c r="K284" s="14">
        <f t="shared" si="60"/>
        <v>5</v>
      </c>
      <c r="L284" s="14">
        <f t="shared" si="61"/>
        <v>16</v>
      </c>
      <c r="M284" s="14" t="str">
        <f t="shared" si="62"/>
        <v>红</v>
      </c>
      <c r="N284" s="14" t="str">
        <f t="shared" si="63"/>
        <v>金币</v>
      </c>
      <c r="O284" s="14">
        <f>IF(L284&gt;1,INDEX(挂机升级突破!$BG$49:$BG$69,卡牌消耗!L284),"")</f>
        <v>0</v>
      </c>
      <c r="P284" s="14" t="str">
        <f>IF(L284&gt;1,INDEX(价值概述!$A$4:$A$8,INDEX(挂机升级突破!$AQ$65:$AQ$85,卡牌消耗!L284)),"")</f>
        <v>紫色基础材料</v>
      </c>
      <c r="Q284" s="14">
        <f>ROUND(INDEX(挂机升级突破!$AT$65:$BA$85,卡牌消耗!$L284,MATCH(卡牌消耗!P284,挂机升级突破!$AT$63:$BC$63,0))*INDEX($B$5:$F$5,K284)/5,0)*5</f>
        <v>20</v>
      </c>
      <c r="R284" s="14" t="s">
        <v>603</v>
      </c>
      <c r="S284" s="14">
        <f>ROUND(INDEX(挂机升级突破!$AT$65:$BC$85,L284,MATCH(R284,挂机升级突破!$AT$63:$BC$63,0))*INDEX($B$5:$F$5,K284)/5,0)*5</f>
        <v>0</v>
      </c>
    </row>
    <row r="285" spans="9:19" ht="16.5" x14ac:dyDescent="0.2">
      <c r="I285" s="32">
        <v>248</v>
      </c>
      <c r="J285" s="14">
        <f t="shared" si="59"/>
        <v>1102012</v>
      </c>
      <c r="K285" s="14">
        <f t="shared" si="60"/>
        <v>5</v>
      </c>
      <c r="L285" s="14">
        <f t="shared" si="61"/>
        <v>17</v>
      </c>
      <c r="M285" s="14" t="str">
        <f t="shared" si="62"/>
        <v>红</v>
      </c>
      <c r="N285" s="14" t="str">
        <f t="shared" si="63"/>
        <v>金币</v>
      </c>
      <c r="O285" s="14">
        <f>IF(L285&gt;1,INDEX(挂机升级突破!$BG$49:$BG$69,卡牌消耗!L285),"")</f>
        <v>15</v>
      </c>
      <c r="P285" s="14" t="str">
        <f>IF(L285&gt;1,INDEX(价值概述!$A$4:$A$8,INDEX(挂机升级突破!$AQ$65:$AQ$85,卡牌消耗!L285)),"")</f>
        <v>紫色基础材料</v>
      </c>
      <c r="Q285" s="14">
        <f>ROUND(INDEX(挂机升级突破!$AT$65:$BA$85,卡牌消耗!$L285,MATCH(卡牌消耗!P285,挂机升级突破!$AT$63:$BC$63,0))*INDEX($B$5:$F$5,K285)/5,0)*5</f>
        <v>35</v>
      </c>
      <c r="R285" s="14" t="s">
        <v>631</v>
      </c>
      <c r="S285" s="14">
        <f>ROUND(INDEX(挂机升级突破!$AT$65:$BC$85,L285,MATCH(R285,挂机升级突破!$AT$63:$BC$63,0))*INDEX($B$5:$F$5,K285)/5,0)*5</f>
        <v>0</v>
      </c>
    </row>
    <row r="286" spans="9:19" ht="16.5" x14ac:dyDescent="0.2">
      <c r="I286" s="32">
        <v>249</v>
      </c>
      <c r="J286" s="14">
        <f t="shared" si="59"/>
        <v>1102012</v>
      </c>
      <c r="K286" s="14">
        <f t="shared" si="60"/>
        <v>5</v>
      </c>
      <c r="L286" s="14">
        <f t="shared" si="61"/>
        <v>18</v>
      </c>
      <c r="M286" s="14" t="str">
        <f t="shared" si="62"/>
        <v>红</v>
      </c>
      <c r="N286" s="14" t="str">
        <f t="shared" si="63"/>
        <v>金币</v>
      </c>
      <c r="O286" s="14">
        <f>IF(L286&gt;1,INDEX(挂机升级突破!$BG$49:$BG$69,卡牌消耗!L286),"")</f>
        <v>40</v>
      </c>
      <c r="P286" s="14" t="str">
        <f>IF(L286&gt;1,INDEX(价值概述!$A$4:$A$8,INDEX(挂机升级突破!$AQ$65:$AQ$85,卡牌消耗!L286)),"")</f>
        <v>紫色基础材料</v>
      </c>
      <c r="Q286" s="14">
        <f>ROUND(INDEX(挂机升级突破!$AT$65:$BA$85,卡牌消耗!$L286,MATCH(卡牌消耗!P286,挂机升级突破!$AT$63:$BC$63,0))*INDEX($B$5:$F$5,K286)/5,0)*5</f>
        <v>35</v>
      </c>
      <c r="R286" s="14" t="s">
        <v>631</v>
      </c>
      <c r="S286" s="14">
        <f>ROUND(INDEX(挂机升级突破!$AT$65:$BC$85,L286,MATCH(R286,挂机升级突破!$AT$63:$BC$63,0))*INDEX($B$5:$F$5,K286)/5,0)*5</f>
        <v>0</v>
      </c>
    </row>
    <row r="287" spans="9:19" ht="16.5" x14ac:dyDescent="0.2">
      <c r="I287" s="32">
        <v>250</v>
      </c>
      <c r="J287" s="14">
        <f t="shared" si="59"/>
        <v>1102012</v>
      </c>
      <c r="K287" s="14">
        <f t="shared" si="60"/>
        <v>5</v>
      </c>
      <c r="L287" s="14">
        <f t="shared" si="61"/>
        <v>19</v>
      </c>
      <c r="M287" s="14" t="str">
        <f t="shared" si="62"/>
        <v>红</v>
      </c>
      <c r="N287" s="14" t="str">
        <f t="shared" si="63"/>
        <v>金币</v>
      </c>
      <c r="O287" s="14">
        <f>IF(L287&gt;1,INDEX(挂机升级突破!$BG$49:$BG$69,卡牌消耗!L287),"")</f>
        <v>50</v>
      </c>
      <c r="P287" s="14" t="str">
        <f>IF(L287&gt;1,INDEX(价值概述!$A$4:$A$8,INDEX(挂机升级突破!$AQ$65:$AQ$85,卡牌消耗!L287)),"")</f>
        <v>紫色基础材料</v>
      </c>
      <c r="Q287" s="14">
        <f>ROUND(INDEX(挂机升级突破!$AT$65:$BA$85,卡牌消耗!$L287,MATCH(卡牌消耗!P287,挂机升级突破!$AT$63:$BC$63,0))*INDEX($B$5:$F$5,K287)/5,0)*5</f>
        <v>35</v>
      </c>
      <c r="R287" s="14" t="s">
        <v>631</v>
      </c>
      <c r="S287" s="14">
        <f>ROUND(INDEX(挂机升级突破!$AT$65:$BC$85,L287,MATCH(R287,挂机升级突破!$AT$63:$BC$63,0))*INDEX($B$5:$F$5,K287)/5,0)*5</f>
        <v>0</v>
      </c>
    </row>
    <row r="288" spans="9:19" ht="16.5" x14ac:dyDescent="0.2">
      <c r="I288" s="32">
        <v>251</v>
      </c>
      <c r="J288" s="14">
        <f t="shared" si="59"/>
        <v>1102012</v>
      </c>
      <c r="K288" s="14">
        <f t="shared" si="60"/>
        <v>5</v>
      </c>
      <c r="L288" s="14">
        <f t="shared" si="61"/>
        <v>20</v>
      </c>
      <c r="M288" s="14" t="str">
        <f t="shared" si="62"/>
        <v>红</v>
      </c>
      <c r="N288" s="14" t="str">
        <f t="shared" si="63"/>
        <v>金币</v>
      </c>
      <c r="O288" s="14">
        <f>IF(L288&gt;1,INDEX(挂机升级突破!$BG$49:$BG$69,卡牌消耗!L288),"")</f>
        <v>80</v>
      </c>
      <c r="P288" s="14" t="str">
        <f>IF(L288&gt;1,INDEX(价值概述!$A$4:$A$8,INDEX(挂机升级突破!$AQ$65:$AQ$85,卡牌消耗!L288)),"")</f>
        <v>紫色基础材料</v>
      </c>
      <c r="Q288" s="14">
        <f>ROUND(INDEX(挂机升级突破!$AT$65:$BA$85,卡牌消耗!$L288,MATCH(卡牌消耗!P288,挂机升级突破!$AT$63:$BC$63,0))*INDEX($B$5:$F$5,K288)/5,0)*5</f>
        <v>60</v>
      </c>
      <c r="R288" s="14" t="s">
        <v>631</v>
      </c>
      <c r="S288" s="14">
        <f>ROUND(INDEX(挂机升级突破!$AT$65:$BC$85,L288,MATCH(R288,挂机升级突破!$AT$63:$BC$63,0))*INDEX($B$5:$F$5,K288)/5,0)*5</f>
        <v>0</v>
      </c>
    </row>
    <row r="289" spans="9:19" ht="16.5" x14ac:dyDescent="0.2">
      <c r="I289" s="32">
        <v>252</v>
      </c>
      <c r="J289" s="14">
        <f t="shared" si="59"/>
        <v>1102012</v>
      </c>
      <c r="K289" s="14">
        <f t="shared" si="60"/>
        <v>5</v>
      </c>
      <c r="L289" s="14">
        <f t="shared" si="61"/>
        <v>21</v>
      </c>
      <c r="M289" s="14" t="str">
        <f t="shared" si="62"/>
        <v>红</v>
      </c>
      <c r="N289" s="14" t="str">
        <f t="shared" si="63"/>
        <v>金币</v>
      </c>
      <c r="O289" s="14">
        <f>IF(L289&gt;1,INDEX(挂机升级突破!$BG$49:$BG$69,卡牌消耗!L289),"")</f>
        <v>80</v>
      </c>
      <c r="P289" s="14" t="str">
        <f>IF(L289&gt;1,INDEX(价值概述!$A$4:$A$8,INDEX(挂机升级突破!$AQ$65:$AQ$85,卡牌消耗!L289)),"")</f>
        <v>紫色基础材料</v>
      </c>
      <c r="Q289" s="14">
        <f>ROUND(INDEX(挂机升级突破!$AT$65:$BA$85,卡牌消耗!$L289,MATCH(卡牌消耗!P289,挂机升级突破!$AT$63:$BC$63,0))*INDEX($B$5:$F$5,K289)/5,0)*5</f>
        <v>60</v>
      </c>
      <c r="R289" s="14" t="s">
        <v>631</v>
      </c>
      <c r="S289" s="14">
        <f>ROUND(INDEX(挂机升级突破!$AT$65:$BC$85,L289,MATCH(R289,挂机升级突破!$AT$63:$BC$63,0))*INDEX($B$5:$F$5,K289)/5,0)*5</f>
        <v>0</v>
      </c>
    </row>
    <row r="290" spans="9:19" ht="16.5" x14ac:dyDescent="0.2">
      <c r="I290" s="32">
        <v>253</v>
      </c>
      <c r="J290" s="14">
        <f t="shared" si="59"/>
        <v>1102013</v>
      </c>
      <c r="K290" s="14">
        <f t="shared" si="60"/>
        <v>2</v>
      </c>
      <c r="L290" s="14">
        <f t="shared" si="61"/>
        <v>1</v>
      </c>
      <c r="M290" s="14" t="str">
        <f t="shared" si="62"/>
        <v>蓝</v>
      </c>
      <c r="N290" s="14" t="str">
        <f t="shared" si="63"/>
        <v/>
      </c>
      <c r="O290" s="14" t="str">
        <f>IF(L290&gt;1,INDEX(挂机升级突破!$BG$49:$BG$69,卡牌消耗!L290),"")</f>
        <v/>
      </c>
      <c r="P290" s="14" t="str">
        <f>IF(L290&gt;1,INDEX(价值概述!$A$4:$A$8,INDEX(挂机升级突破!$AQ$65:$AQ$85,卡牌消耗!L290)),"")</f>
        <v/>
      </c>
      <c r="Q290" s="14" t="str">
        <f>IF(L290&gt;1,INDEX(挂机升级突破!$AT$65:$AX$85,卡牌消耗!L290,INDEX(挂机升级突破!$AQ$65:$AQ$85,卡牌消耗!L290)),"")</f>
        <v/>
      </c>
      <c r="R290" s="14" t="str">
        <f>IF(INDEX(挂机升级突破!$AR$65:$AR$85,卡牌消耗!L290)&gt;0,INDEX($G$2:$I$2,INDEX(挂机升级突破!$AR$65:$AR$85,卡牌消耗!L290))&amp;M290,"")</f>
        <v/>
      </c>
      <c r="S290" s="14" t="str">
        <f>IF(R290="","",INDEX(挂机升级突破!$AY$65:$BA$85,卡牌消耗!L290,INDEX(挂机升级突破!$AR$65:$AR$85,卡牌消耗!L290)))</f>
        <v/>
      </c>
    </row>
    <row r="291" spans="9:19" ht="16.5" x14ac:dyDescent="0.2">
      <c r="I291" s="32">
        <v>254</v>
      </c>
      <c r="J291" s="14">
        <f t="shared" si="59"/>
        <v>1102013</v>
      </c>
      <c r="K291" s="14">
        <f t="shared" si="60"/>
        <v>2</v>
      </c>
      <c r="L291" s="14">
        <f t="shared" si="61"/>
        <v>2</v>
      </c>
      <c r="M291" s="14" t="str">
        <f t="shared" si="62"/>
        <v>蓝</v>
      </c>
      <c r="N291" s="14" t="str">
        <f t="shared" si="63"/>
        <v>金币</v>
      </c>
      <c r="O291" s="14">
        <f>IF(L291&gt;1,INDEX(挂机升级突破!$BG$49:$BG$69,卡牌消耗!L291),"")</f>
        <v>0</v>
      </c>
      <c r="P291" s="14" t="s">
        <v>245</v>
      </c>
      <c r="Q291" s="14">
        <f>ROUND(INDEX(挂机升级突破!$AT$65:$BA$85,卡牌消耗!$L291,MATCH(卡牌消耗!P291,挂机升级突破!$AT$63:$BC$63,0))*INDEX($B$5:$F$5,K291)/5,0)*5</f>
        <v>30</v>
      </c>
      <c r="R291" s="14"/>
      <c r="S291" s="14"/>
    </row>
    <row r="292" spans="9:19" ht="16.5" x14ac:dyDescent="0.2">
      <c r="I292" s="32">
        <v>255</v>
      </c>
      <c r="J292" s="14">
        <f t="shared" si="59"/>
        <v>1102013</v>
      </c>
      <c r="K292" s="14">
        <f t="shared" si="60"/>
        <v>2</v>
      </c>
      <c r="L292" s="14">
        <f t="shared" si="61"/>
        <v>3</v>
      </c>
      <c r="M292" s="14" t="str">
        <f t="shared" si="62"/>
        <v>蓝</v>
      </c>
      <c r="N292" s="14" t="str">
        <f t="shared" si="63"/>
        <v>金币</v>
      </c>
      <c r="O292" s="14">
        <f>IF(L292&gt;1,INDEX(挂机升级突破!$BG$49:$BG$69,卡牌消耗!L292),"")</f>
        <v>0</v>
      </c>
      <c r="P292" s="14" t="s">
        <v>245</v>
      </c>
      <c r="Q292" s="14">
        <f>ROUND(INDEX(挂机升级突破!$AT$65:$BA$85,卡牌消耗!$L292,MATCH(卡牌消耗!P292,挂机升级突破!$AT$63:$BC$63,0))*INDEX($B$5:$F$5,K292)/5,0)*5</f>
        <v>40</v>
      </c>
      <c r="R292" s="14"/>
      <c r="S292" s="14"/>
    </row>
    <row r="293" spans="9:19" ht="16.5" x14ac:dyDescent="0.2">
      <c r="I293" s="32">
        <v>256</v>
      </c>
      <c r="J293" s="14">
        <f t="shared" si="59"/>
        <v>1102013</v>
      </c>
      <c r="K293" s="14">
        <f t="shared" si="60"/>
        <v>2</v>
      </c>
      <c r="L293" s="14">
        <f t="shared" si="61"/>
        <v>4</v>
      </c>
      <c r="M293" s="14" t="str">
        <f t="shared" si="62"/>
        <v>蓝</v>
      </c>
      <c r="N293" s="14" t="str">
        <f t="shared" si="63"/>
        <v>金币</v>
      </c>
      <c r="O293" s="14">
        <f>IF(L293&gt;1,INDEX(挂机升级突破!$BG$49:$BG$69,卡牌消耗!L293),"")</f>
        <v>0</v>
      </c>
      <c r="P293" s="14" t="s">
        <v>246</v>
      </c>
      <c r="Q293" s="14">
        <f>ROUND(INDEX(挂机升级突破!$AT$65:$BA$85,卡牌消耗!$L293,MATCH(卡牌消耗!P293,挂机升级突破!$AT$63:$BC$63,0))*INDEX($B$5:$F$5,K293)/5,0)*5</f>
        <v>0</v>
      </c>
      <c r="R293" s="14"/>
      <c r="S293" s="14"/>
    </row>
    <row r="294" spans="9:19" ht="16.5" x14ac:dyDescent="0.2">
      <c r="I294" s="32">
        <v>257</v>
      </c>
      <c r="J294" s="14">
        <f t="shared" si="59"/>
        <v>1102013</v>
      </c>
      <c r="K294" s="14">
        <f t="shared" si="60"/>
        <v>2</v>
      </c>
      <c r="L294" s="14">
        <f t="shared" si="61"/>
        <v>5</v>
      </c>
      <c r="M294" s="14" t="str">
        <f t="shared" si="62"/>
        <v>蓝</v>
      </c>
      <c r="N294" s="14" t="str">
        <f t="shared" si="63"/>
        <v>金币</v>
      </c>
      <c r="O294" s="14">
        <f>IF(L294&gt;1,INDEX(挂机升级突破!$BG$49:$BG$69,卡牌消耗!L294),"")</f>
        <v>0</v>
      </c>
      <c r="P294" s="14" t="s">
        <v>246</v>
      </c>
      <c r="Q294" s="14">
        <f>ROUND(INDEX(挂机升级突破!$AT$65:$BA$85,卡牌消耗!$L294,MATCH(卡牌消耗!P294,挂机升级突破!$AT$63:$BC$63,0))*INDEX($B$5:$F$5,K294)/5,0)*5</f>
        <v>0</v>
      </c>
      <c r="R294" s="14" t="s">
        <v>601</v>
      </c>
      <c r="S294" s="14">
        <f>ROUND(INDEX(挂机升级突破!$AT$65:$BC$85,L294,MATCH(R294,挂机升级突破!$AT$63:$BC$63,0))*INDEX($B$5:$F$5,K294)/5,0)*5</f>
        <v>0</v>
      </c>
    </row>
    <row r="295" spans="9:19" ht="16.5" x14ac:dyDescent="0.2">
      <c r="I295" s="32">
        <v>258</v>
      </c>
      <c r="J295" s="14">
        <f t="shared" ref="J295:J358" si="64">INDEX($A$13:$A$34,INT((I295-1)/21)+1)</f>
        <v>1102013</v>
      </c>
      <c r="K295" s="14">
        <f t="shared" ref="K295:K358" si="65">VLOOKUP(J295,$A$13:$D$34,3)</f>
        <v>2</v>
      </c>
      <c r="L295" s="14">
        <f t="shared" ref="L295:L358" si="66">MOD((I295-1),21)+1</f>
        <v>6</v>
      </c>
      <c r="M295" s="14" t="str">
        <f t="shared" ref="M295:M358" si="67">INDEX($J$2:$L$2,INDEX($E$13:$E$34,INT((I295-1)/21)+1))</f>
        <v>蓝</v>
      </c>
      <c r="N295" s="14" t="str">
        <f t="shared" si="63"/>
        <v>金币</v>
      </c>
      <c r="O295" s="14">
        <f>IF(L295&gt;1,INDEX(挂机升级突破!$BG$49:$BG$69,卡牌消耗!L295),"")</f>
        <v>0</v>
      </c>
      <c r="P295" s="14" t="s">
        <v>246</v>
      </c>
      <c r="Q295" s="14">
        <f>ROUND(INDEX(挂机升级突破!$AT$65:$BA$85,卡牌消耗!$L295,MATCH(卡牌消耗!P295,挂机升级突破!$AT$63:$BC$63,0))*INDEX($B$5:$F$5,K295)/5,0)*5</f>
        <v>15</v>
      </c>
      <c r="R295" s="14" t="s">
        <v>601</v>
      </c>
      <c r="S295" s="14">
        <f>ROUND(INDEX(挂机升级突破!$AT$65:$BC$85,L295,MATCH(R295,挂机升级突破!$AT$63:$BC$63,0))*INDEX($B$5:$F$5,K295)/5,0)*5</f>
        <v>0</v>
      </c>
    </row>
    <row r="296" spans="9:19" ht="16.5" x14ac:dyDescent="0.2">
      <c r="I296" s="32">
        <v>259</v>
      </c>
      <c r="J296" s="14">
        <f t="shared" si="64"/>
        <v>1102013</v>
      </c>
      <c r="K296" s="14">
        <f t="shared" si="65"/>
        <v>2</v>
      </c>
      <c r="L296" s="14">
        <f t="shared" si="66"/>
        <v>7</v>
      </c>
      <c r="M296" s="14" t="str">
        <f t="shared" si="67"/>
        <v>蓝</v>
      </c>
      <c r="N296" s="14" t="str">
        <f t="shared" si="63"/>
        <v>金币</v>
      </c>
      <c r="O296" s="14">
        <f>IF(L296&gt;1,INDEX(挂机升级突破!$BG$49:$BG$69,卡牌消耗!L296),"")</f>
        <v>0</v>
      </c>
      <c r="P296" s="14" t="s">
        <v>247</v>
      </c>
      <c r="Q296" s="14">
        <f>ROUND(INDEX(挂机升级突破!$AT$65:$BA$85,卡牌消耗!$L296,MATCH(卡牌消耗!P296,挂机升级突破!$AT$63:$BC$63,0))*INDEX($B$5:$F$5,K296)/5,0)*5</f>
        <v>0</v>
      </c>
      <c r="R296" s="14" t="s">
        <v>601</v>
      </c>
      <c r="S296" s="14">
        <f>ROUND(INDEX(挂机升级突破!$AT$65:$BC$85,L296,MATCH(R296,挂机升级突破!$AT$63:$BC$63,0))*INDEX($B$5:$F$5,K296)/5,0)*5</f>
        <v>0</v>
      </c>
    </row>
    <row r="297" spans="9:19" ht="16.5" x14ac:dyDescent="0.2">
      <c r="I297" s="32">
        <v>260</v>
      </c>
      <c r="J297" s="14">
        <f t="shared" si="64"/>
        <v>1102013</v>
      </c>
      <c r="K297" s="14">
        <f t="shared" si="65"/>
        <v>2</v>
      </c>
      <c r="L297" s="14">
        <f t="shared" si="66"/>
        <v>8</v>
      </c>
      <c r="M297" s="14" t="str">
        <f t="shared" si="67"/>
        <v>蓝</v>
      </c>
      <c r="N297" s="14" t="str">
        <f t="shared" si="63"/>
        <v>金币</v>
      </c>
      <c r="O297" s="14">
        <f>IF(L297&gt;1,INDEX(挂机升级突破!$BG$49:$BG$69,卡牌消耗!L297),"")</f>
        <v>0</v>
      </c>
      <c r="P297" s="14" t="s">
        <v>247</v>
      </c>
      <c r="Q297" s="14">
        <f>ROUND(INDEX(挂机升级突破!$AT$65:$BA$85,卡牌消耗!$L297,MATCH(卡牌消耗!P297,挂机升级突破!$AT$63:$BC$63,0))*INDEX($B$5:$F$5,K297)/5,0)*5</f>
        <v>0</v>
      </c>
      <c r="R297" s="14" t="s">
        <v>601</v>
      </c>
      <c r="S297" s="14">
        <f>ROUND(INDEX(挂机升级突破!$AT$65:$BC$85,L297,MATCH(R297,挂机升级突破!$AT$63:$BC$63,0))*INDEX($B$5:$F$5,K297)/5,0)*5</f>
        <v>5</v>
      </c>
    </row>
    <row r="298" spans="9:19" ht="16.5" x14ac:dyDescent="0.2">
      <c r="I298" s="32">
        <v>261</v>
      </c>
      <c r="J298" s="14">
        <f t="shared" si="64"/>
        <v>1102013</v>
      </c>
      <c r="K298" s="14">
        <f t="shared" si="65"/>
        <v>2</v>
      </c>
      <c r="L298" s="14">
        <f t="shared" si="66"/>
        <v>9</v>
      </c>
      <c r="M298" s="14" t="str">
        <f t="shared" si="67"/>
        <v>蓝</v>
      </c>
      <c r="N298" s="14" t="str">
        <f t="shared" si="63"/>
        <v>金币</v>
      </c>
      <c r="O298" s="14">
        <f>IF(L298&gt;1,INDEX(挂机升级突破!$BG$49:$BG$69,卡牌消耗!L298),"")</f>
        <v>0</v>
      </c>
      <c r="P298" s="14" t="s">
        <v>247</v>
      </c>
      <c r="Q298" s="14">
        <f>ROUND(INDEX(挂机升级突破!$AT$65:$BA$85,卡牌消耗!$L298,MATCH(卡牌消耗!P298,挂机升级突破!$AT$63:$BC$63,0))*INDEX($B$5:$F$5,K298)/5,0)*5</f>
        <v>0</v>
      </c>
      <c r="R298" s="14" t="s">
        <v>602</v>
      </c>
      <c r="S298" s="14">
        <f>ROUND(INDEX(挂机升级突破!$AT$65:$BC$85,L298,MATCH(R298,挂机升级突破!$AT$63:$BC$63,0))*INDEX($B$5:$F$5,K298)/5,0)*5</f>
        <v>0</v>
      </c>
    </row>
    <row r="299" spans="9:19" ht="16.5" x14ac:dyDescent="0.2">
      <c r="I299" s="32">
        <v>262</v>
      </c>
      <c r="J299" s="14">
        <f t="shared" si="64"/>
        <v>1102013</v>
      </c>
      <c r="K299" s="14">
        <f t="shared" si="65"/>
        <v>2</v>
      </c>
      <c r="L299" s="14">
        <f t="shared" si="66"/>
        <v>10</v>
      </c>
      <c r="M299" s="14" t="str">
        <f t="shared" si="67"/>
        <v>蓝</v>
      </c>
      <c r="N299" s="14" t="str">
        <f t="shared" si="63"/>
        <v>金币</v>
      </c>
      <c r="O299" s="14">
        <f>IF(L299&gt;1,INDEX(挂机升级突破!$BG$49:$BG$69,卡牌消耗!L299),"")</f>
        <v>0</v>
      </c>
      <c r="P299" s="14" t="s">
        <v>247</v>
      </c>
      <c r="Q299" s="14">
        <f>ROUND(INDEX(挂机升级突破!$AT$65:$BA$85,卡牌消耗!$L299,MATCH(卡牌消耗!P299,挂机升级突破!$AT$63:$BC$63,0))*INDEX($B$5:$F$5,K299)/5,0)*5</f>
        <v>0</v>
      </c>
      <c r="R299" s="14" t="s">
        <v>602</v>
      </c>
      <c r="S299" s="14">
        <f>ROUND(INDEX(挂机升级突破!$AT$65:$BC$85,L299,MATCH(R299,挂机升级突破!$AT$63:$BC$63,0))*INDEX($B$5:$F$5,K299)/5,0)*5</f>
        <v>0</v>
      </c>
    </row>
    <row r="300" spans="9:19" ht="16.5" x14ac:dyDescent="0.2">
      <c r="I300" s="32">
        <v>263</v>
      </c>
      <c r="J300" s="14">
        <f t="shared" si="64"/>
        <v>1102013</v>
      </c>
      <c r="K300" s="14">
        <f t="shared" si="65"/>
        <v>2</v>
      </c>
      <c r="L300" s="14">
        <f t="shared" si="66"/>
        <v>11</v>
      </c>
      <c r="M300" s="14" t="str">
        <f t="shared" si="67"/>
        <v>蓝</v>
      </c>
      <c r="N300" s="14" t="str">
        <f t="shared" si="63"/>
        <v>金币</v>
      </c>
      <c r="O300" s="14">
        <f>IF(L300&gt;1,INDEX(挂机升级突破!$BG$49:$BG$69,卡牌消耗!L300),"")</f>
        <v>0</v>
      </c>
      <c r="P300" s="14" t="s">
        <v>248</v>
      </c>
      <c r="Q300" s="14">
        <f>ROUND(INDEX(挂机升级突破!$AT$65:$BA$85,卡牌消耗!$L300,MATCH(卡牌消耗!P300,挂机升级突破!$AT$63:$BC$63,0))*INDEX($B$5:$F$5,K300)/5,0)*5</f>
        <v>0</v>
      </c>
      <c r="R300" s="14" t="s">
        <v>602</v>
      </c>
      <c r="S300" s="14">
        <f>ROUND(INDEX(挂机升级突破!$AT$65:$BC$85,L300,MATCH(R300,挂机升级突破!$AT$63:$BC$63,0))*INDEX($B$5:$F$5,K300)/5,0)*5</f>
        <v>0</v>
      </c>
    </row>
    <row r="301" spans="9:19" ht="16.5" x14ac:dyDescent="0.2">
      <c r="I301" s="32">
        <v>264</v>
      </c>
      <c r="J301" s="14">
        <f t="shared" si="64"/>
        <v>1102013</v>
      </c>
      <c r="K301" s="14">
        <f t="shared" si="65"/>
        <v>2</v>
      </c>
      <c r="L301" s="14">
        <f t="shared" si="66"/>
        <v>12</v>
      </c>
      <c r="M301" s="14" t="str">
        <f t="shared" si="67"/>
        <v>蓝</v>
      </c>
      <c r="N301" s="14" t="str">
        <f t="shared" si="63"/>
        <v>金币</v>
      </c>
      <c r="O301" s="14">
        <f>IF(L301&gt;1,INDEX(挂机升级突破!$BG$49:$BG$69,卡牌消耗!L301),"")</f>
        <v>0</v>
      </c>
      <c r="P301" s="14" t="s">
        <v>248</v>
      </c>
      <c r="Q301" s="14">
        <f>ROUND(INDEX(挂机升级突破!$AT$65:$BA$85,卡牌消耗!$L301,MATCH(卡牌消耗!P301,挂机升级突破!$AT$63:$BC$63,0))*INDEX($B$5:$F$5,K301)/5,0)*5</f>
        <v>0</v>
      </c>
      <c r="R301" s="14" t="s">
        <v>602</v>
      </c>
      <c r="S301" s="14">
        <f>ROUND(INDEX(挂机升级突破!$AT$65:$BC$85,L301,MATCH(R301,挂机升级突破!$AT$63:$BC$63,0))*INDEX($B$5:$F$5,K301)/5,0)*5</f>
        <v>0</v>
      </c>
    </row>
    <row r="302" spans="9:19" ht="16.5" x14ac:dyDescent="0.2">
      <c r="I302" s="32">
        <v>265</v>
      </c>
      <c r="J302" s="14">
        <f t="shared" si="64"/>
        <v>1102013</v>
      </c>
      <c r="K302" s="14">
        <f t="shared" si="65"/>
        <v>2</v>
      </c>
      <c r="L302" s="14">
        <f t="shared" si="66"/>
        <v>13</v>
      </c>
      <c r="M302" s="14" t="str">
        <f t="shared" si="67"/>
        <v>蓝</v>
      </c>
      <c r="N302" s="14" t="str">
        <f t="shared" si="63"/>
        <v>金币</v>
      </c>
      <c r="O302" s="14">
        <f>IF(L302&gt;1,INDEX(挂机升级突破!$BG$49:$BG$69,卡牌消耗!L302),"")</f>
        <v>0</v>
      </c>
      <c r="P302" s="14" t="s">
        <v>248</v>
      </c>
      <c r="Q302" s="14">
        <f>ROUND(INDEX(挂机升级突破!$AT$65:$BA$85,卡牌消耗!$L302,MATCH(卡牌消耗!P302,挂机升级突破!$AT$63:$BC$63,0))*INDEX($B$5:$F$5,K302)/5,0)*5</f>
        <v>0</v>
      </c>
      <c r="R302" s="14" t="s">
        <v>603</v>
      </c>
      <c r="S302" s="14">
        <f>ROUND(INDEX(挂机升级突破!$AT$65:$BC$85,L302,MATCH(R302,挂机升级突破!$AT$63:$BC$63,0))*INDEX($B$5:$F$5,K302)/5,0)*5</f>
        <v>0</v>
      </c>
    </row>
    <row r="303" spans="9:19" ht="16.5" x14ac:dyDescent="0.2">
      <c r="I303" s="32">
        <v>266</v>
      </c>
      <c r="J303" s="14">
        <f t="shared" si="64"/>
        <v>1102013</v>
      </c>
      <c r="K303" s="14">
        <f t="shared" si="65"/>
        <v>2</v>
      </c>
      <c r="L303" s="14">
        <f t="shared" si="66"/>
        <v>14</v>
      </c>
      <c r="M303" s="14" t="str">
        <f t="shared" si="67"/>
        <v>蓝</v>
      </c>
      <c r="N303" s="14" t="str">
        <f t="shared" si="63"/>
        <v>金币</v>
      </c>
      <c r="O303" s="14">
        <f>IF(L303&gt;1,INDEX(挂机升级突破!$BG$49:$BG$69,卡牌消耗!L303),"")</f>
        <v>0</v>
      </c>
      <c r="P303" s="14" t="s">
        <v>248</v>
      </c>
      <c r="Q303" s="14">
        <f>ROUND(INDEX(挂机升级突破!$AT$65:$BA$85,卡牌消耗!$L303,MATCH(卡牌消耗!P303,挂机升级突破!$AT$63:$BC$63,0))*INDEX($B$5:$F$5,K303)/5,0)*5</f>
        <v>0</v>
      </c>
      <c r="R303" s="14" t="s">
        <v>603</v>
      </c>
      <c r="S303" s="14">
        <f>ROUND(INDEX(挂机升级突破!$AT$65:$BC$85,L303,MATCH(R303,挂机升级突破!$AT$63:$BC$63,0))*INDEX($B$5:$F$5,K303)/5,0)*5</f>
        <v>0</v>
      </c>
    </row>
    <row r="304" spans="9:19" ht="16.5" x14ac:dyDescent="0.2">
      <c r="I304" s="32">
        <v>267</v>
      </c>
      <c r="J304" s="14">
        <f t="shared" si="64"/>
        <v>1102013</v>
      </c>
      <c r="K304" s="14">
        <f t="shared" si="65"/>
        <v>2</v>
      </c>
      <c r="L304" s="14">
        <f t="shared" si="66"/>
        <v>15</v>
      </c>
      <c r="M304" s="14" t="str">
        <f t="shared" si="67"/>
        <v>蓝</v>
      </c>
      <c r="N304" s="14" t="str">
        <f t="shared" si="63"/>
        <v>金币</v>
      </c>
      <c r="O304" s="14">
        <f>IF(L304&gt;1,INDEX(挂机升级突破!$BG$49:$BG$69,卡牌消耗!L304),"")</f>
        <v>0</v>
      </c>
      <c r="P304" s="14" t="s">
        <v>248</v>
      </c>
      <c r="Q304" s="14">
        <f>ROUND(INDEX(挂机升级突破!$AT$65:$BA$85,卡牌消耗!$L304,MATCH(卡牌消耗!P304,挂机升级突破!$AT$63:$BC$63,0))*INDEX($B$5:$F$5,K304)/5,0)*5</f>
        <v>0</v>
      </c>
      <c r="R304" s="14" t="s">
        <v>603</v>
      </c>
      <c r="S304" s="14">
        <f>ROUND(INDEX(挂机升级突破!$AT$65:$BC$85,L304,MATCH(R304,挂机升级突破!$AT$63:$BC$63,0))*INDEX($B$5:$F$5,K304)/5,0)*5</f>
        <v>0</v>
      </c>
    </row>
    <row r="305" spans="9:19" ht="16.5" x14ac:dyDescent="0.2">
      <c r="I305" s="32">
        <v>268</v>
      </c>
      <c r="J305" s="14">
        <f t="shared" si="64"/>
        <v>1102013</v>
      </c>
      <c r="K305" s="14">
        <f t="shared" si="65"/>
        <v>2</v>
      </c>
      <c r="L305" s="14">
        <f t="shared" si="66"/>
        <v>16</v>
      </c>
      <c r="M305" s="14" t="str">
        <f t="shared" si="67"/>
        <v>蓝</v>
      </c>
      <c r="N305" s="14" t="str">
        <f t="shared" si="63"/>
        <v>金币</v>
      </c>
      <c r="O305" s="14">
        <f>IF(L305&gt;1,INDEX(挂机升级突破!$BG$49:$BG$69,卡牌消耗!L305),"")</f>
        <v>0</v>
      </c>
      <c r="P305" s="14" t="str">
        <f>IF(L305&gt;1,INDEX(价值概述!$A$4:$A$8,INDEX(挂机升级突破!$AQ$65:$AQ$85,卡牌消耗!L305)),"")</f>
        <v>紫色基础材料</v>
      </c>
      <c r="Q305" s="14">
        <f>ROUND(INDEX(挂机升级突破!$AT$65:$BA$85,卡牌消耗!$L305,MATCH(卡牌消耗!P305,挂机升级突破!$AT$63:$BC$63,0))*INDEX($B$5:$F$5,K305)/5,0)*5</f>
        <v>10</v>
      </c>
      <c r="R305" s="14" t="s">
        <v>603</v>
      </c>
      <c r="S305" s="14">
        <f>ROUND(INDEX(挂机升级突破!$AT$65:$BC$85,L305,MATCH(R305,挂机升级突破!$AT$63:$BC$63,0))*INDEX($B$5:$F$5,K305)/5,0)*5</f>
        <v>0</v>
      </c>
    </row>
    <row r="306" spans="9:19" ht="16.5" x14ac:dyDescent="0.2">
      <c r="I306" s="32">
        <v>269</v>
      </c>
      <c r="J306" s="14">
        <f t="shared" si="64"/>
        <v>1102013</v>
      </c>
      <c r="K306" s="14">
        <f t="shared" si="65"/>
        <v>2</v>
      </c>
      <c r="L306" s="14">
        <f t="shared" si="66"/>
        <v>17</v>
      </c>
      <c r="M306" s="14" t="str">
        <f t="shared" si="67"/>
        <v>蓝</v>
      </c>
      <c r="N306" s="14" t="str">
        <f t="shared" si="63"/>
        <v>金币</v>
      </c>
      <c r="O306" s="14">
        <f>IF(L306&gt;1,INDEX(挂机升级突破!$BG$49:$BG$69,卡牌消耗!L306),"")</f>
        <v>15</v>
      </c>
      <c r="P306" s="14" t="str">
        <f>IF(L306&gt;1,INDEX(价值概述!$A$4:$A$8,INDEX(挂机升级突破!$AQ$65:$AQ$85,卡牌消耗!L306)),"")</f>
        <v>紫色基础材料</v>
      </c>
      <c r="Q306" s="14">
        <f>ROUND(INDEX(挂机升级突破!$AT$65:$BA$85,卡牌消耗!$L306,MATCH(卡牌消耗!P306,挂机升级突破!$AT$63:$BC$63,0))*INDEX($B$5:$F$5,K306)/5,0)*5</f>
        <v>25</v>
      </c>
      <c r="R306" s="14" t="s">
        <v>631</v>
      </c>
      <c r="S306" s="14">
        <f>ROUND(INDEX(挂机升级突破!$AT$65:$BC$85,L306,MATCH(R306,挂机升级突破!$AT$63:$BC$63,0))*INDEX($B$5:$F$5,K306)/5,0)*5</f>
        <v>0</v>
      </c>
    </row>
    <row r="307" spans="9:19" ht="16.5" x14ac:dyDescent="0.2">
      <c r="I307" s="32">
        <v>270</v>
      </c>
      <c r="J307" s="14">
        <f t="shared" si="64"/>
        <v>1102013</v>
      </c>
      <c r="K307" s="14">
        <f t="shared" si="65"/>
        <v>2</v>
      </c>
      <c r="L307" s="14">
        <f t="shared" si="66"/>
        <v>18</v>
      </c>
      <c r="M307" s="14" t="str">
        <f t="shared" si="67"/>
        <v>蓝</v>
      </c>
      <c r="N307" s="14" t="str">
        <f t="shared" si="63"/>
        <v>金币</v>
      </c>
      <c r="O307" s="14">
        <f>IF(L307&gt;1,INDEX(挂机升级突破!$BG$49:$BG$69,卡牌消耗!L307),"")</f>
        <v>40</v>
      </c>
      <c r="P307" s="14" t="str">
        <f>IF(L307&gt;1,INDEX(价值概述!$A$4:$A$8,INDEX(挂机升级突破!$AQ$65:$AQ$85,卡牌消耗!L307)),"")</f>
        <v>紫色基础材料</v>
      </c>
      <c r="Q307" s="14">
        <f>ROUND(INDEX(挂机升级突破!$AT$65:$BA$85,卡牌消耗!$L307,MATCH(卡牌消耗!P307,挂机升级突破!$AT$63:$BC$63,0))*INDEX($B$5:$F$5,K307)/5,0)*5</f>
        <v>25</v>
      </c>
      <c r="R307" s="14" t="s">
        <v>631</v>
      </c>
      <c r="S307" s="14">
        <f>ROUND(INDEX(挂机升级突破!$AT$65:$BC$85,L307,MATCH(R307,挂机升级突破!$AT$63:$BC$63,0))*INDEX($B$5:$F$5,K307)/5,0)*5</f>
        <v>0</v>
      </c>
    </row>
    <row r="308" spans="9:19" ht="16.5" x14ac:dyDescent="0.2">
      <c r="I308" s="32">
        <v>271</v>
      </c>
      <c r="J308" s="14">
        <f t="shared" si="64"/>
        <v>1102013</v>
      </c>
      <c r="K308" s="14">
        <f t="shared" si="65"/>
        <v>2</v>
      </c>
      <c r="L308" s="14">
        <f t="shared" si="66"/>
        <v>19</v>
      </c>
      <c r="M308" s="14" t="str">
        <f t="shared" si="67"/>
        <v>蓝</v>
      </c>
      <c r="N308" s="14" t="str">
        <f t="shared" si="63"/>
        <v>金币</v>
      </c>
      <c r="O308" s="14">
        <f>IF(L308&gt;1,INDEX(挂机升级突破!$BG$49:$BG$69,卡牌消耗!L308),"")</f>
        <v>50</v>
      </c>
      <c r="P308" s="14" t="str">
        <f>IF(L308&gt;1,INDEX(价值概述!$A$4:$A$8,INDEX(挂机升级突破!$AQ$65:$AQ$85,卡牌消耗!L308)),"")</f>
        <v>紫色基础材料</v>
      </c>
      <c r="Q308" s="14">
        <f>ROUND(INDEX(挂机升级突破!$AT$65:$BA$85,卡牌消耗!$L308,MATCH(卡牌消耗!P308,挂机升级突破!$AT$63:$BC$63,0))*INDEX($B$5:$F$5,K308)/5,0)*5</f>
        <v>25</v>
      </c>
      <c r="R308" s="14" t="s">
        <v>631</v>
      </c>
      <c r="S308" s="14">
        <f>ROUND(INDEX(挂机升级突破!$AT$65:$BC$85,L308,MATCH(R308,挂机升级突破!$AT$63:$BC$63,0))*INDEX($B$5:$F$5,K308)/5,0)*5</f>
        <v>0</v>
      </c>
    </row>
    <row r="309" spans="9:19" ht="16.5" x14ac:dyDescent="0.2">
      <c r="I309" s="32">
        <v>272</v>
      </c>
      <c r="J309" s="14">
        <f t="shared" si="64"/>
        <v>1102013</v>
      </c>
      <c r="K309" s="14">
        <f t="shared" si="65"/>
        <v>2</v>
      </c>
      <c r="L309" s="14">
        <f t="shared" si="66"/>
        <v>20</v>
      </c>
      <c r="M309" s="14" t="str">
        <f t="shared" si="67"/>
        <v>蓝</v>
      </c>
      <c r="N309" s="14" t="str">
        <f t="shared" si="63"/>
        <v>金币</v>
      </c>
      <c r="O309" s="14">
        <f>IF(L309&gt;1,INDEX(挂机升级突破!$BG$49:$BG$69,卡牌消耗!L309),"")</f>
        <v>80</v>
      </c>
      <c r="P309" s="14" t="str">
        <f>IF(L309&gt;1,INDEX(价值概述!$A$4:$A$8,INDEX(挂机升级突破!$AQ$65:$AQ$85,卡牌消耗!L309)),"")</f>
        <v>紫色基础材料</v>
      </c>
      <c r="Q309" s="14">
        <f>ROUND(INDEX(挂机升级突破!$AT$65:$BA$85,卡牌消耗!$L309,MATCH(卡牌消耗!P309,挂机升级突破!$AT$63:$BC$63,0))*INDEX($B$5:$F$5,K309)/5,0)*5</f>
        <v>40</v>
      </c>
      <c r="R309" s="14" t="s">
        <v>631</v>
      </c>
      <c r="S309" s="14">
        <f>ROUND(INDEX(挂机升级突破!$AT$65:$BC$85,L309,MATCH(R309,挂机升级突破!$AT$63:$BC$63,0))*INDEX($B$5:$F$5,K309)/5,0)*5</f>
        <v>0</v>
      </c>
    </row>
    <row r="310" spans="9:19" ht="16.5" x14ac:dyDescent="0.2">
      <c r="I310" s="32">
        <v>273</v>
      </c>
      <c r="J310" s="14">
        <f t="shared" si="64"/>
        <v>1102013</v>
      </c>
      <c r="K310" s="14">
        <f t="shared" si="65"/>
        <v>2</v>
      </c>
      <c r="L310" s="14">
        <f t="shared" si="66"/>
        <v>21</v>
      </c>
      <c r="M310" s="14" t="str">
        <f t="shared" si="67"/>
        <v>蓝</v>
      </c>
      <c r="N310" s="14" t="str">
        <f t="shared" si="63"/>
        <v>金币</v>
      </c>
      <c r="O310" s="14">
        <f>IF(L310&gt;1,INDEX(挂机升级突破!$BG$49:$BG$69,卡牌消耗!L310),"")</f>
        <v>80</v>
      </c>
      <c r="P310" s="14" t="str">
        <f>IF(L310&gt;1,INDEX(价值概述!$A$4:$A$8,INDEX(挂机升级突破!$AQ$65:$AQ$85,卡牌消耗!L310)),"")</f>
        <v>紫色基础材料</v>
      </c>
      <c r="Q310" s="14">
        <f>ROUND(INDEX(挂机升级突破!$AT$65:$BA$85,卡牌消耗!$L310,MATCH(卡牌消耗!P310,挂机升级突破!$AT$63:$BC$63,0))*INDEX($B$5:$F$5,K310)/5,0)*5</f>
        <v>40</v>
      </c>
      <c r="R310" s="14" t="s">
        <v>631</v>
      </c>
      <c r="S310" s="14">
        <f>ROUND(INDEX(挂机升级突破!$AT$65:$BC$85,L310,MATCH(R310,挂机升级突破!$AT$63:$BC$63,0))*INDEX($B$5:$F$5,K310)/5,0)*5</f>
        <v>0</v>
      </c>
    </row>
    <row r="311" spans="9:19" ht="16.5" x14ac:dyDescent="0.2">
      <c r="I311" s="32">
        <v>274</v>
      </c>
      <c r="J311" s="14">
        <f t="shared" si="64"/>
        <v>1102014</v>
      </c>
      <c r="K311" s="14">
        <f t="shared" si="65"/>
        <v>3</v>
      </c>
      <c r="L311" s="14">
        <f t="shared" si="66"/>
        <v>1</v>
      </c>
      <c r="M311" s="14" t="str">
        <f t="shared" si="67"/>
        <v>蓝</v>
      </c>
      <c r="N311" s="14" t="str">
        <f t="shared" si="63"/>
        <v/>
      </c>
      <c r="O311" s="14" t="str">
        <f>IF(L311&gt;1,INDEX(挂机升级突破!$BG$49:$BG$69,卡牌消耗!L311),"")</f>
        <v/>
      </c>
      <c r="P311" s="14" t="str">
        <f>IF(L311&gt;1,INDEX(价值概述!$A$4:$A$8,INDEX(挂机升级突破!$AQ$65:$AQ$85,卡牌消耗!L311)),"")</f>
        <v/>
      </c>
      <c r="Q311" s="14" t="str">
        <f>IF(L311&gt;1,INDEX(挂机升级突破!$AT$65:$AX$85,卡牌消耗!L311,INDEX(挂机升级突破!$AQ$65:$AQ$85,卡牌消耗!L311)),"")</f>
        <v/>
      </c>
      <c r="R311" s="14" t="str">
        <f>IF(INDEX(挂机升级突破!$AR$65:$AR$85,卡牌消耗!L311)&gt;0,INDEX($G$2:$I$2,INDEX(挂机升级突破!$AR$65:$AR$85,卡牌消耗!L311))&amp;M311,"")</f>
        <v/>
      </c>
      <c r="S311" s="14" t="str">
        <f>IF(R311="","",INDEX(挂机升级突破!$AY$65:$BA$85,卡牌消耗!L311,INDEX(挂机升级突破!$AR$65:$AR$85,卡牌消耗!L311)))</f>
        <v/>
      </c>
    </row>
    <row r="312" spans="9:19" ht="16.5" x14ac:dyDescent="0.2">
      <c r="I312" s="32">
        <v>275</v>
      </c>
      <c r="J312" s="14">
        <f t="shared" si="64"/>
        <v>1102014</v>
      </c>
      <c r="K312" s="14">
        <f t="shared" si="65"/>
        <v>3</v>
      </c>
      <c r="L312" s="14">
        <f t="shared" si="66"/>
        <v>2</v>
      </c>
      <c r="M312" s="14" t="str">
        <f t="shared" si="67"/>
        <v>蓝</v>
      </c>
      <c r="N312" s="14" t="str">
        <f t="shared" si="63"/>
        <v>金币</v>
      </c>
      <c r="O312" s="14">
        <f>IF(L312&gt;1,INDEX(挂机升级突破!$BG$49:$BG$69,卡牌消耗!L312),"")</f>
        <v>0</v>
      </c>
      <c r="P312" s="14" t="s">
        <v>245</v>
      </c>
      <c r="Q312" s="14">
        <f>ROUND(INDEX(挂机升级突破!$AT$65:$BA$85,卡牌消耗!$L312,MATCH(卡牌消耗!P312,挂机升级突破!$AT$63:$BC$63,0))*INDEX($B$5:$F$5,K312)/5,0)*5</f>
        <v>40</v>
      </c>
      <c r="R312" s="14"/>
      <c r="S312" s="14"/>
    </row>
    <row r="313" spans="9:19" ht="16.5" x14ac:dyDescent="0.2">
      <c r="I313" s="32">
        <v>276</v>
      </c>
      <c r="J313" s="14">
        <f t="shared" si="64"/>
        <v>1102014</v>
      </c>
      <c r="K313" s="14">
        <f t="shared" si="65"/>
        <v>3</v>
      </c>
      <c r="L313" s="14">
        <f t="shared" si="66"/>
        <v>3</v>
      </c>
      <c r="M313" s="14" t="str">
        <f t="shared" si="67"/>
        <v>蓝</v>
      </c>
      <c r="N313" s="14" t="str">
        <f t="shared" si="63"/>
        <v>金币</v>
      </c>
      <c r="O313" s="14">
        <f>IF(L313&gt;1,INDEX(挂机升级突破!$BG$49:$BG$69,卡牌消耗!L313),"")</f>
        <v>0</v>
      </c>
      <c r="P313" s="14" t="s">
        <v>245</v>
      </c>
      <c r="Q313" s="14">
        <f>ROUND(INDEX(挂机升级突破!$AT$65:$BA$85,卡牌消耗!$L313,MATCH(卡牌消耗!P313,挂机升级突破!$AT$63:$BC$63,0))*INDEX($B$5:$F$5,K313)/5,0)*5</f>
        <v>50</v>
      </c>
      <c r="R313" s="14"/>
      <c r="S313" s="14"/>
    </row>
    <row r="314" spans="9:19" ht="16.5" x14ac:dyDescent="0.2">
      <c r="I314" s="32">
        <v>277</v>
      </c>
      <c r="J314" s="14">
        <f t="shared" si="64"/>
        <v>1102014</v>
      </c>
      <c r="K314" s="14">
        <f t="shared" si="65"/>
        <v>3</v>
      </c>
      <c r="L314" s="14">
        <f t="shared" si="66"/>
        <v>4</v>
      </c>
      <c r="M314" s="14" t="str">
        <f t="shared" si="67"/>
        <v>蓝</v>
      </c>
      <c r="N314" s="14" t="str">
        <f t="shared" si="63"/>
        <v>金币</v>
      </c>
      <c r="O314" s="14">
        <f>IF(L314&gt;1,INDEX(挂机升级突破!$BG$49:$BG$69,卡牌消耗!L314),"")</f>
        <v>0</v>
      </c>
      <c r="P314" s="14" t="s">
        <v>246</v>
      </c>
      <c r="Q314" s="14">
        <f>ROUND(INDEX(挂机升级突破!$AT$65:$BA$85,卡牌消耗!$L314,MATCH(卡牌消耗!P314,挂机升级突破!$AT$63:$BC$63,0))*INDEX($B$5:$F$5,K314)/5,0)*5</f>
        <v>0</v>
      </c>
      <c r="R314" s="14"/>
      <c r="S314" s="14"/>
    </row>
    <row r="315" spans="9:19" ht="16.5" x14ac:dyDescent="0.2">
      <c r="I315" s="32">
        <v>278</v>
      </c>
      <c r="J315" s="14">
        <f t="shared" si="64"/>
        <v>1102014</v>
      </c>
      <c r="K315" s="14">
        <f t="shared" si="65"/>
        <v>3</v>
      </c>
      <c r="L315" s="14">
        <f t="shared" si="66"/>
        <v>5</v>
      </c>
      <c r="M315" s="14" t="str">
        <f t="shared" si="67"/>
        <v>蓝</v>
      </c>
      <c r="N315" s="14" t="str">
        <f t="shared" si="63"/>
        <v>金币</v>
      </c>
      <c r="O315" s="14">
        <f>IF(L315&gt;1,INDEX(挂机升级突破!$BG$49:$BG$69,卡牌消耗!L315),"")</f>
        <v>0</v>
      </c>
      <c r="P315" s="14" t="s">
        <v>246</v>
      </c>
      <c r="Q315" s="14">
        <f>ROUND(INDEX(挂机升级突破!$AT$65:$BA$85,卡牌消耗!$L315,MATCH(卡牌消耗!P315,挂机升级突破!$AT$63:$BC$63,0))*INDEX($B$5:$F$5,K315)/5,0)*5</f>
        <v>0</v>
      </c>
      <c r="R315" s="14" t="s">
        <v>601</v>
      </c>
      <c r="S315" s="14">
        <f>ROUND(INDEX(挂机升级突破!$AT$65:$BC$85,L315,MATCH(R315,挂机升级突破!$AT$63:$BC$63,0))*INDEX($B$5:$F$5,K315)/5,0)*5</f>
        <v>0</v>
      </c>
    </row>
    <row r="316" spans="9:19" ht="16.5" x14ac:dyDescent="0.2">
      <c r="I316" s="32">
        <v>279</v>
      </c>
      <c r="J316" s="14">
        <f t="shared" si="64"/>
        <v>1102014</v>
      </c>
      <c r="K316" s="14">
        <f t="shared" si="65"/>
        <v>3</v>
      </c>
      <c r="L316" s="14">
        <f t="shared" si="66"/>
        <v>6</v>
      </c>
      <c r="M316" s="14" t="str">
        <f t="shared" si="67"/>
        <v>蓝</v>
      </c>
      <c r="N316" s="14" t="str">
        <f t="shared" ref="N316:N379" si="68">IF(L316&gt;1,"金币","")</f>
        <v>金币</v>
      </c>
      <c r="O316" s="14">
        <f>IF(L316&gt;1,INDEX(挂机升级突破!$BG$49:$BG$69,卡牌消耗!L316),"")</f>
        <v>0</v>
      </c>
      <c r="P316" s="14" t="s">
        <v>246</v>
      </c>
      <c r="Q316" s="14">
        <f>ROUND(INDEX(挂机升级突破!$AT$65:$BA$85,卡牌消耗!$L316,MATCH(卡牌消耗!P316,挂机升级突破!$AT$63:$BC$63,0))*INDEX($B$5:$F$5,K316)/5,0)*5</f>
        <v>20</v>
      </c>
      <c r="R316" s="14" t="s">
        <v>601</v>
      </c>
      <c r="S316" s="14">
        <f>ROUND(INDEX(挂机升级突破!$AT$65:$BC$85,L316,MATCH(R316,挂机升级突破!$AT$63:$BC$63,0))*INDEX($B$5:$F$5,K316)/5,0)*5</f>
        <v>0</v>
      </c>
    </row>
    <row r="317" spans="9:19" ht="16.5" x14ac:dyDescent="0.2">
      <c r="I317" s="32">
        <v>280</v>
      </c>
      <c r="J317" s="14">
        <f t="shared" si="64"/>
        <v>1102014</v>
      </c>
      <c r="K317" s="14">
        <f t="shared" si="65"/>
        <v>3</v>
      </c>
      <c r="L317" s="14">
        <f t="shared" si="66"/>
        <v>7</v>
      </c>
      <c r="M317" s="14" t="str">
        <f t="shared" si="67"/>
        <v>蓝</v>
      </c>
      <c r="N317" s="14" t="str">
        <f t="shared" si="68"/>
        <v>金币</v>
      </c>
      <c r="O317" s="14">
        <f>IF(L317&gt;1,INDEX(挂机升级突破!$BG$49:$BG$69,卡牌消耗!L317),"")</f>
        <v>0</v>
      </c>
      <c r="P317" s="14" t="s">
        <v>247</v>
      </c>
      <c r="Q317" s="14">
        <f>ROUND(INDEX(挂机升级突破!$AT$65:$BA$85,卡牌消耗!$L317,MATCH(卡牌消耗!P317,挂机升级突破!$AT$63:$BC$63,0))*INDEX($B$5:$F$5,K317)/5,0)*5</f>
        <v>0</v>
      </c>
      <c r="R317" s="14" t="s">
        <v>601</v>
      </c>
      <c r="S317" s="14">
        <f>ROUND(INDEX(挂机升级突破!$AT$65:$BC$85,L317,MATCH(R317,挂机升级突破!$AT$63:$BC$63,0))*INDEX($B$5:$F$5,K317)/5,0)*5</f>
        <v>0</v>
      </c>
    </row>
    <row r="318" spans="9:19" ht="16.5" x14ac:dyDescent="0.2">
      <c r="I318" s="32">
        <v>281</v>
      </c>
      <c r="J318" s="14">
        <f t="shared" si="64"/>
        <v>1102014</v>
      </c>
      <c r="K318" s="14">
        <f t="shared" si="65"/>
        <v>3</v>
      </c>
      <c r="L318" s="14">
        <f t="shared" si="66"/>
        <v>8</v>
      </c>
      <c r="M318" s="14" t="str">
        <f t="shared" si="67"/>
        <v>蓝</v>
      </c>
      <c r="N318" s="14" t="str">
        <f t="shared" si="68"/>
        <v>金币</v>
      </c>
      <c r="O318" s="14">
        <f>IF(L318&gt;1,INDEX(挂机升级突破!$BG$49:$BG$69,卡牌消耗!L318),"")</f>
        <v>0</v>
      </c>
      <c r="P318" s="14" t="s">
        <v>247</v>
      </c>
      <c r="Q318" s="14">
        <f>ROUND(INDEX(挂机升级突破!$AT$65:$BA$85,卡牌消耗!$L318,MATCH(卡牌消耗!P318,挂机升级突破!$AT$63:$BC$63,0))*INDEX($B$5:$F$5,K318)/5,0)*5</f>
        <v>0</v>
      </c>
      <c r="R318" s="14" t="s">
        <v>601</v>
      </c>
      <c r="S318" s="14">
        <f>ROUND(INDEX(挂机升级突破!$AT$65:$BC$85,L318,MATCH(R318,挂机升级突破!$AT$63:$BC$63,0))*INDEX($B$5:$F$5,K318)/5,0)*5</f>
        <v>5</v>
      </c>
    </row>
    <row r="319" spans="9:19" ht="16.5" x14ac:dyDescent="0.2">
      <c r="I319" s="32">
        <v>282</v>
      </c>
      <c r="J319" s="14">
        <f t="shared" si="64"/>
        <v>1102014</v>
      </c>
      <c r="K319" s="14">
        <f t="shared" si="65"/>
        <v>3</v>
      </c>
      <c r="L319" s="14">
        <f t="shared" si="66"/>
        <v>9</v>
      </c>
      <c r="M319" s="14" t="str">
        <f t="shared" si="67"/>
        <v>蓝</v>
      </c>
      <c r="N319" s="14" t="str">
        <f t="shared" si="68"/>
        <v>金币</v>
      </c>
      <c r="O319" s="14">
        <f>IF(L319&gt;1,INDEX(挂机升级突破!$BG$49:$BG$69,卡牌消耗!L319),"")</f>
        <v>0</v>
      </c>
      <c r="P319" s="14" t="s">
        <v>247</v>
      </c>
      <c r="Q319" s="14">
        <f>ROUND(INDEX(挂机升级突破!$AT$65:$BA$85,卡牌消耗!$L319,MATCH(卡牌消耗!P319,挂机升级突破!$AT$63:$BC$63,0))*INDEX($B$5:$F$5,K319)/5,0)*5</f>
        <v>0</v>
      </c>
      <c r="R319" s="14" t="s">
        <v>602</v>
      </c>
      <c r="S319" s="14">
        <f>ROUND(INDEX(挂机升级突破!$AT$65:$BC$85,L319,MATCH(R319,挂机升级突破!$AT$63:$BC$63,0))*INDEX($B$5:$F$5,K319)/5,0)*5</f>
        <v>0</v>
      </c>
    </row>
    <row r="320" spans="9:19" ht="16.5" x14ac:dyDescent="0.2">
      <c r="I320" s="32">
        <v>283</v>
      </c>
      <c r="J320" s="14">
        <f t="shared" si="64"/>
        <v>1102014</v>
      </c>
      <c r="K320" s="14">
        <f t="shared" si="65"/>
        <v>3</v>
      </c>
      <c r="L320" s="14">
        <f t="shared" si="66"/>
        <v>10</v>
      </c>
      <c r="M320" s="14" t="str">
        <f t="shared" si="67"/>
        <v>蓝</v>
      </c>
      <c r="N320" s="14" t="str">
        <f t="shared" si="68"/>
        <v>金币</v>
      </c>
      <c r="O320" s="14">
        <f>IF(L320&gt;1,INDEX(挂机升级突破!$BG$49:$BG$69,卡牌消耗!L320),"")</f>
        <v>0</v>
      </c>
      <c r="P320" s="14" t="s">
        <v>247</v>
      </c>
      <c r="Q320" s="14">
        <f>ROUND(INDEX(挂机升级突破!$AT$65:$BA$85,卡牌消耗!$L320,MATCH(卡牌消耗!P320,挂机升级突破!$AT$63:$BC$63,0))*INDEX($B$5:$F$5,K320)/5,0)*5</f>
        <v>0</v>
      </c>
      <c r="R320" s="14" t="s">
        <v>602</v>
      </c>
      <c r="S320" s="14">
        <f>ROUND(INDEX(挂机升级突破!$AT$65:$BC$85,L320,MATCH(R320,挂机升级突破!$AT$63:$BC$63,0))*INDEX($B$5:$F$5,K320)/5,0)*5</f>
        <v>0</v>
      </c>
    </row>
    <row r="321" spans="9:19" ht="16.5" x14ac:dyDescent="0.2">
      <c r="I321" s="32">
        <v>284</v>
      </c>
      <c r="J321" s="14">
        <f t="shared" si="64"/>
        <v>1102014</v>
      </c>
      <c r="K321" s="14">
        <f t="shared" si="65"/>
        <v>3</v>
      </c>
      <c r="L321" s="14">
        <f t="shared" si="66"/>
        <v>11</v>
      </c>
      <c r="M321" s="14" t="str">
        <f t="shared" si="67"/>
        <v>蓝</v>
      </c>
      <c r="N321" s="14" t="str">
        <f t="shared" si="68"/>
        <v>金币</v>
      </c>
      <c r="O321" s="14">
        <f>IF(L321&gt;1,INDEX(挂机升级突破!$BG$49:$BG$69,卡牌消耗!L321),"")</f>
        <v>0</v>
      </c>
      <c r="P321" s="14" t="s">
        <v>248</v>
      </c>
      <c r="Q321" s="14">
        <f>ROUND(INDEX(挂机升级突破!$AT$65:$BA$85,卡牌消耗!$L321,MATCH(卡牌消耗!P321,挂机升级突破!$AT$63:$BC$63,0))*INDEX($B$5:$F$5,K321)/5,0)*5</f>
        <v>0</v>
      </c>
      <c r="R321" s="14" t="s">
        <v>602</v>
      </c>
      <c r="S321" s="14">
        <f>ROUND(INDEX(挂机升级突破!$AT$65:$BC$85,L321,MATCH(R321,挂机升级突破!$AT$63:$BC$63,0))*INDEX($B$5:$F$5,K321)/5,0)*5</f>
        <v>0</v>
      </c>
    </row>
    <row r="322" spans="9:19" ht="16.5" x14ac:dyDescent="0.2">
      <c r="I322" s="32">
        <v>285</v>
      </c>
      <c r="J322" s="14">
        <f t="shared" si="64"/>
        <v>1102014</v>
      </c>
      <c r="K322" s="14">
        <f t="shared" si="65"/>
        <v>3</v>
      </c>
      <c r="L322" s="14">
        <f t="shared" si="66"/>
        <v>12</v>
      </c>
      <c r="M322" s="14" t="str">
        <f t="shared" si="67"/>
        <v>蓝</v>
      </c>
      <c r="N322" s="14" t="str">
        <f t="shared" si="68"/>
        <v>金币</v>
      </c>
      <c r="O322" s="14">
        <f>IF(L322&gt;1,INDEX(挂机升级突破!$BG$49:$BG$69,卡牌消耗!L322),"")</f>
        <v>0</v>
      </c>
      <c r="P322" s="14" t="s">
        <v>248</v>
      </c>
      <c r="Q322" s="14">
        <f>ROUND(INDEX(挂机升级突破!$AT$65:$BA$85,卡牌消耗!$L322,MATCH(卡牌消耗!P322,挂机升级突破!$AT$63:$BC$63,0))*INDEX($B$5:$F$5,K322)/5,0)*5</f>
        <v>0</v>
      </c>
      <c r="R322" s="14" t="s">
        <v>602</v>
      </c>
      <c r="S322" s="14">
        <f>ROUND(INDEX(挂机升级突破!$AT$65:$BC$85,L322,MATCH(R322,挂机升级突破!$AT$63:$BC$63,0))*INDEX($B$5:$F$5,K322)/5,0)*5</f>
        <v>0</v>
      </c>
    </row>
    <row r="323" spans="9:19" ht="16.5" x14ac:dyDescent="0.2">
      <c r="I323" s="32">
        <v>286</v>
      </c>
      <c r="J323" s="14">
        <f t="shared" si="64"/>
        <v>1102014</v>
      </c>
      <c r="K323" s="14">
        <f t="shared" si="65"/>
        <v>3</v>
      </c>
      <c r="L323" s="14">
        <f t="shared" si="66"/>
        <v>13</v>
      </c>
      <c r="M323" s="14" t="str">
        <f t="shared" si="67"/>
        <v>蓝</v>
      </c>
      <c r="N323" s="14" t="str">
        <f t="shared" si="68"/>
        <v>金币</v>
      </c>
      <c r="O323" s="14">
        <f>IF(L323&gt;1,INDEX(挂机升级突破!$BG$49:$BG$69,卡牌消耗!L323),"")</f>
        <v>0</v>
      </c>
      <c r="P323" s="14" t="s">
        <v>248</v>
      </c>
      <c r="Q323" s="14">
        <f>ROUND(INDEX(挂机升级突破!$AT$65:$BA$85,卡牌消耗!$L323,MATCH(卡牌消耗!P323,挂机升级突破!$AT$63:$BC$63,0))*INDEX($B$5:$F$5,K323)/5,0)*5</f>
        <v>0</v>
      </c>
      <c r="R323" s="14" t="s">
        <v>603</v>
      </c>
      <c r="S323" s="14">
        <f>ROUND(INDEX(挂机升级突破!$AT$65:$BC$85,L323,MATCH(R323,挂机升级突破!$AT$63:$BC$63,0))*INDEX($B$5:$F$5,K323)/5,0)*5</f>
        <v>0</v>
      </c>
    </row>
    <row r="324" spans="9:19" ht="16.5" x14ac:dyDescent="0.2">
      <c r="I324" s="32">
        <v>287</v>
      </c>
      <c r="J324" s="14">
        <f t="shared" si="64"/>
        <v>1102014</v>
      </c>
      <c r="K324" s="14">
        <f t="shared" si="65"/>
        <v>3</v>
      </c>
      <c r="L324" s="14">
        <f t="shared" si="66"/>
        <v>14</v>
      </c>
      <c r="M324" s="14" t="str">
        <f t="shared" si="67"/>
        <v>蓝</v>
      </c>
      <c r="N324" s="14" t="str">
        <f t="shared" si="68"/>
        <v>金币</v>
      </c>
      <c r="O324" s="14">
        <f>IF(L324&gt;1,INDEX(挂机升级突破!$BG$49:$BG$69,卡牌消耗!L324),"")</f>
        <v>0</v>
      </c>
      <c r="P324" s="14" t="s">
        <v>248</v>
      </c>
      <c r="Q324" s="14">
        <f>ROUND(INDEX(挂机升级突破!$AT$65:$BA$85,卡牌消耗!$L324,MATCH(卡牌消耗!P324,挂机升级突破!$AT$63:$BC$63,0))*INDEX($B$5:$F$5,K324)/5,0)*5</f>
        <v>0</v>
      </c>
      <c r="R324" s="14" t="s">
        <v>603</v>
      </c>
      <c r="S324" s="14">
        <f>ROUND(INDEX(挂机升级突破!$AT$65:$BC$85,L324,MATCH(R324,挂机升级突破!$AT$63:$BC$63,0))*INDEX($B$5:$F$5,K324)/5,0)*5</f>
        <v>0</v>
      </c>
    </row>
    <row r="325" spans="9:19" ht="16.5" x14ac:dyDescent="0.2">
      <c r="I325" s="32">
        <v>288</v>
      </c>
      <c r="J325" s="14">
        <f t="shared" si="64"/>
        <v>1102014</v>
      </c>
      <c r="K325" s="14">
        <f t="shared" si="65"/>
        <v>3</v>
      </c>
      <c r="L325" s="14">
        <f t="shared" si="66"/>
        <v>15</v>
      </c>
      <c r="M325" s="14" t="str">
        <f t="shared" si="67"/>
        <v>蓝</v>
      </c>
      <c r="N325" s="14" t="str">
        <f t="shared" si="68"/>
        <v>金币</v>
      </c>
      <c r="O325" s="14">
        <f>IF(L325&gt;1,INDEX(挂机升级突破!$BG$49:$BG$69,卡牌消耗!L325),"")</f>
        <v>0</v>
      </c>
      <c r="P325" s="14" t="s">
        <v>248</v>
      </c>
      <c r="Q325" s="14">
        <f>ROUND(INDEX(挂机升级突破!$AT$65:$BA$85,卡牌消耗!$L325,MATCH(卡牌消耗!P325,挂机升级突破!$AT$63:$BC$63,0))*INDEX($B$5:$F$5,K325)/5,0)*5</f>
        <v>0</v>
      </c>
      <c r="R325" s="14" t="s">
        <v>603</v>
      </c>
      <c r="S325" s="14">
        <f>ROUND(INDEX(挂机升级突破!$AT$65:$BC$85,L325,MATCH(R325,挂机升级突破!$AT$63:$BC$63,0))*INDEX($B$5:$F$5,K325)/5,0)*5</f>
        <v>0</v>
      </c>
    </row>
    <row r="326" spans="9:19" ht="16.5" x14ac:dyDescent="0.2">
      <c r="I326" s="32">
        <v>289</v>
      </c>
      <c r="J326" s="14">
        <f t="shared" si="64"/>
        <v>1102014</v>
      </c>
      <c r="K326" s="14">
        <f t="shared" si="65"/>
        <v>3</v>
      </c>
      <c r="L326" s="14">
        <f t="shared" si="66"/>
        <v>16</v>
      </c>
      <c r="M326" s="14" t="str">
        <f t="shared" si="67"/>
        <v>蓝</v>
      </c>
      <c r="N326" s="14" t="str">
        <f t="shared" si="68"/>
        <v>金币</v>
      </c>
      <c r="O326" s="14">
        <f>IF(L326&gt;1,INDEX(挂机升级突破!$BG$49:$BG$69,卡牌消耗!L326),"")</f>
        <v>0</v>
      </c>
      <c r="P326" s="14" t="str">
        <f>IF(L326&gt;1,INDEX(价值概述!$A$4:$A$8,INDEX(挂机升级突破!$AQ$65:$AQ$85,卡牌消耗!L326)),"")</f>
        <v>紫色基础材料</v>
      </c>
      <c r="Q326" s="14">
        <f>ROUND(INDEX(挂机升级突破!$AT$65:$BA$85,卡牌消耗!$L326,MATCH(卡牌消耗!P326,挂机升级突破!$AT$63:$BC$63,0))*INDEX($B$5:$F$5,K326)/5,0)*5</f>
        <v>15</v>
      </c>
      <c r="R326" s="14" t="s">
        <v>603</v>
      </c>
      <c r="S326" s="14">
        <f>ROUND(INDEX(挂机升级突破!$AT$65:$BC$85,L326,MATCH(R326,挂机升级突破!$AT$63:$BC$63,0))*INDEX($B$5:$F$5,K326)/5,0)*5</f>
        <v>0</v>
      </c>
    </row>
    <row r="327" spans="9:19" ht="16.5" x14ac:dyDescent="0.2">
      <c r="I327" s="32">
        <v>290</v>
      </c>
      <c r="J327" s="14">
        <f t="shared" si="64"/>
        <v>1102014</v>
      </c>
      <c r="K327" s="14">
        <f t="shared" si="65"/>
        <v>3</v>
      </c>
      <c r="L327" s="14">
        <f t="shared" si="66"/>
        <v>17</v>
      </c>
      <c r="M327" s="14" t="str">
        <f t="shared" si="67"/>
        <v>蓝</v>
      </c>
      <c r="N327" s="14" t="str">
        <f t="shared" si="68"/>
        <v>金币</v>
      </c>
      <c r="O327" s="14">
        <f>IF(L327&gt;1,INDEX(挂机升级突破!$BG$49:$BG$69,卡牌消耗!L327),"")</f>
        <v>15</v>
      </c>
      <c r="P327" s="14" t="str">
        <f>IF(L327&gt;1,INDEX(价值概述!$A$4:$A$8,INDEX(挂机升级突破!$AQ$65:$AQ$85,卡牌消耗!L327)),"")</f>
        <v>紫色基础材料</v>
      </c>
      <c r="Q327" s="14">
        <f>ROUND(INDEX(挂机升级突破!$AT$65:$BA$85,卡牌消耗!$L327,MATCH(卡牌消耗!P327,挂机升级突破!$AT$63:$BC$63,0))*INDEX($B$5:$F$5,K327)/5,0)*5</f>
        <v>30</v>
      </c>
      <c r="R327" s="14" t="s">
        <v>631</v>
      </c>
      <c r="S327" s="14">
        <f>ROUND(INDEX(挂机升级突破!$AT$65:$BC$85,L327,MATCH(R327,挂机升级突破!$AT$63:$BC$63,0))*INDEX($B$5:$F$5,K327)/5,0)*5</f>
        <v>0</v>
      </c>
    </row>
    <row r="328" spans="9:19" ht="16.5" x14ac:dyDescent="0.2">
      <c r="I328" s="32">
        <v>291</v>
      </c>
      <c r="J328" s="14">
        <f t="shared" si="64"/>
        <v>1102014</v>
      </c>
      <c r="K328" s="14">
        <f t="shared" si="65"/>
        <v>3</v>
      </c>
      <c r="L328" s="14">
        <f t="shared" si="66"/>
        <v>18</v>
      </c>
      <c r="M328" s="14" t="str">
        <f t="shared" si="67"/>
        <v>蓝</v>
      </c>
      <c r="N328" s="14" t="str">
        <f t="shared" si="68"/>
        <v>金币</v>
      </c>
      <c r="O328" s="14">
        <f>IF(L328&gt;1,INDEX(挂机升级突破!$BG$49:$BG$69,卡牌消耗!L328),"")</f>
        <v>40</v>
      </c>
      <c r="P328" s="14" t="str">
        <f>IF(L328&gt;1,INDEX(价值概述!$A$4:$A$8,INDEX(挂机升级突破!$AQ$65:$AQ$85,卡牌消耗!L328)),"")</f>
        <v>紫色基础材料</v>
      </c>
      <c r="Q328" s="14">
        <f>ROUND(INDEX(挂机升级突破!$AT$65:$BA$85,卡牌消耗!$L328,MATCH(卡牌消耗!P328,挂机升级突破!$AT$63:$BC$63,0))*INDEX($B$5:$F$5,K328)/5,0)*5</f>
        <v>30</v>
      </c>
      <c r="R328" s="14" t="s">
        <v>631</v>
      </c>
      <c r="S328" s="14">
        <f>ROUND(INDEX(挂机升级突破!$AT$65:$BC$85,L328,MATCH(R328,挂机升级突破!$AT$63:$BC$63,0))*INDEX($B$5:$F$5,K328)/5,0)*5</f>
        <v>0</v>
      </c>
    </row>
    <row r="329" spans="9:19" ht="16.5" x14ac:dyDescent="0.2">
      <c r="I329" s="32">
        <v>292</v>
      </c>
      <c r="J329" s="14">
        <f t="shared" si="64"/>
        <v>1102014</v>
      </c>
      <c r="K329" s="14">
        <f t="shared" si="65"/>
        <v>3</v>
      </c>
      <c r="L329" s="14">
        <f t="shared" si="66"/>
        <v>19</v>
      </c>
      <c r="M329" s="14" t="str">
        <f t="shared" si="67"/>
        <v>蓝</v>
      </c>
      <c r="N329" s="14" t="str">
        <f t="shared" si="68"/>
        <v>金币</v>
      </c>
      <c r="O329" s="14">
        <f>IF(L329&gt;1,INDEX(挂机升级突破!$BG$49:$BG$69,卡牌消耗!L329),"")</f>
        <v>50</v>
      </c>
      <c r="P329" s="14" t="str">
        <f>IF(L329&gt;1,INDEX(价值概述!$A$4:$A$8,INDEX(挂机升级突破!$AQ$65:$AQ$85,卡牌消耗!L329)),"")</f>
        <v>紫色基础材料</v>
      </c>
      <c r="Q329" s="14">
        <f>ROUND(INDEX(挂机升级突破!$AT$65:$BA$85,卡牌消耗!$L329,MATCH(卡牌消耗!P329,挂机升级突破!$AT$63:$BC$63,0))*INDEX($B$5:$F$5,K329)/5,0)*5</f>
        <v>30</v>
      </c>
      <c r="R329" s="14" t="s">
        <v>631</v>
      </c>
      <c r="S329" s="14">
        <f>ROUND(INDEX(挂机升级突破!$AT$65:$BC$85,L329,MATCH(R329,挂机升级突破!$AT$63:$BC$63,0))*INDEX($B$5:$F$5,K329)/5,0)*5</f>
        <v>0</v>
      </c>
    </row>
    <row r="330" spans="9:19" ht="16.5" x14ac:dyDescent="0.2">
      <c r="I330" s="32">
        <v>293</v>
      </c>
      <c r="J330" s="14">
        <f t="shared" si="64"/>
        <v>1102014</v>
      </c>
      <c r="K330" s="14">
        <f t="shared" si="65"/>
        <v>3</v>
      </c>
      <c r="L330" s="14">
        <f t="shared" si="66"/>
        <v>20</v>
      </c>
      <c r="M330" s="14" t="str">
        <f t="shared" si="67"/>
        <v>蓝</v>
      </c>
      <c r="N330" s="14" t="str">
        <f t="shared" si="68"/>
        <v>金币</v>
      </c>
      <c r="O330" s="14">
        <f>IF(L330&gt;1,INDEX(挂机升级突破!$BG$49:$BG$69,卡牌消耗!L330),"")</f>
        <v>80</v>
      </c>
      <c r="P330" s="14" t="str">
        <f>IF(L330&gt;1,INDEX(价值概述!$A$4:$A$8,INDEX(挂机升级突破!$AQ$65:$AQ$85,卡牌消耗!L330)),"")</f>
        <v>紫色基础材料</v>
      </c>
      <c r="Q330" s="14">
        <f>ROUND(INDEX(挂机升级突破!$AT$65:$BA$85,卡牌消耗!$L330,MATCH(卡牌消耗!P330,挂机升级突破!$AT$63:$BC$63,0))*INDEX($B$5:$F$5,K330)/5,0)*5</f>
        <v>50</v>
      </c>
      <c r="R330" s="14" t="s">
        <v>631</v>
      </c>
      <c r="S330" s="14">
        <f>ROUND(INDEX(挂机升级突破!$AT$65:$BC$85,L330,MATCH(R330,挂机升级突破!$AT$63:$BC$63,0))*INDEX($B$5:$F$5,K330)/5,0)*5</f>
        <v>0</v>
      </c>
    </row>
    <row r="331" spans="9:19" ht="16.5" x14ac:dyDescent="0.2">
      <c r="I331" s="32">
        <v>294</v>
      </c>
      <c r="J331" s="14">
        <f t="shared" si="64"/>
        <v>1102014</v>
      </c>
      <c r="K331" s="14">
        <f t="shared" si="65"/>
        <v>3</v>
      </c>
      <c r="L331" s="14">
        <f t="shared" si="66"/>
        <v>21</v>
      </c>
      <c r="M331" s="14" t="str">
        <f t="shared" si="67"/>
        <v>蓝</v>
      </c>
      <c r="N331" s="14" t="str">
        <f t="shared" si="68"/>
        <v>金币</v>
      </c>
      <c r="O331" s="14">
        <f>IF(L331&gt;1,INDEX(挂机升级突破!$BG$49:$BG$69,卡牌消耗!L331),"")</f>
        <v>80</v>
      </c>
      <c r="P331" s="14" t="str">
        <f>IF(L331&gt;1,INDEX(价值概述!$A$4:$A$8,INDEX(挂机升级突破!$AQ$65:$AQ$85,卡牌消耗!L331)),"")</f>
        <v>紫色基础材料</v>
      </c>
      <c r="Q331" s="14">
        <f>ROUND(INDEX(挂机升级突破!$AT$65:$BA$85,卡牌消耗!$L331,MATCH(卡牌消耗!P331,挂机升级突破!$AT$63:$BC$63,0))*INDEX($B$5:$F$5,K331)/5,0)*5</f>
        <v>50</v>
      </c>
      <c r="R331" s="14" t="s">
        <v>631</v>
      </c>
      <c r="S331" s="14">
        <f>ROUND(INDEX(挂机升级突破!$AT$65:$BC$85,L331,MATCH(R331,挂机升级突破!$AT$63:$BC$63,0))*INDEX($B$5:$F$5,K331)/5,0)*5</f>
        <v>0</v>
      </c>
    </row>
    <row r="332" spans="9:19" ht="16.5" x14ac:dyDescent="0.2">
      <c r="I332" s="32">
        <v>295</v>
      </c>
      <c r="J332" s="14">
        <f t="shared" si="64"/>
        <v>1102015</v>
      </c>
      <c r="K332" s="14">
        <f t="shared" si="65"/>
        <v>2</v>
      </c>
      <c r="L332" s="14">
        <f t="shared" si="66"/>
        <v>1</v>
      </c>
      <c r="M332" s="14" t="str">
        <f t="shared" si="67"/>
        <v>黄</v>
      </c>
      <c r="N332" s="14" t="str">
        <f t="shared" si="68"/>
        <v/>
      </c>
      <c r="O332" s="14" t="str">
        <f>IF(L332&gt;1,INDEX(挂机升级突破!$BG$49:$BG$69,卡牌消耗!L332),"")</f>
        <v/>
      </c>
      <c r="P332" s="14" t="str">
        <f>IF(L332&gt;1,INDEX(价值概述!$A$4:$A$8,INDEX(挂机升级突破!$AQ$65:$AQ$85,卡牌消耗!L332)),"")</f>
        <v/>
      </c>
      <c r="Q332" s="14" t="str">
        <f>IF(L332&gt;1,INDEX(挂机升级突破!$AT$65:$AX$85,卡牌消耗!L332,INDEX(挂机升级突破!$AQ$65:$AQ$85,卡牌消耗!L332)),"")</f>
        <v/>
      </c>
      <c r="R332" s="14" t="str">
        <f>IF(INDEX(挂机升级突破!$AR$65:$AR$85,卡牌消耗!L332)&gt;0,INDEX($G$2:$I$2,INDEX(挂机升级突破!$AR$65:$AR$85,卡牌消耗!L332))&amp;M332,"")</f>
        <v/>
      </c>
      <c r="S332" s="14" t="str">
        <f>IF(R332="","",INDEX(挂机升级突破!$AY$65:$BA$85,卡牌消耗!L332,INDEX(挂机升级突破!$AR$65:$AR$85,卡牌消耗!L332)))</f>
        <v/>
      </c>
    </row>
    <row r="333" spans="9:19" ht="16.5" x14ac:dyDescent="0.2">
      <c r="I333" s="32">
        <v>296</v>
      </c>
      <c r="J333" s="14">
        <f t="shared" si="64"/>
        <v>1102015</v>
      </c>
      <c r="K333" s="14">
        <f t="shared" si="65"/>
        <v>2</v>
      </c>
      <c r="L333" s="14">
        <f t="shared" si="66"/>
        <v>2</v>
      </c>
      <c r="M333" s="14" t="str">
        <f t="shared" si="67"/>
        <v>黄</v>
      </c>
      <c r="N333" s="14" t="str">
        <f t="shared" si="68"/>
        <v>金币</v>
      </c>
      <c r="O333" s="14">
        <f>IF(L333&gt;1,INDEX(挂机升级突破!$BG$49:$BG$69,卡牌消耗!L333),"")</f>
        <v>0</v>
      </c>
      <c r="P333" s="14" t="s">
        <v>245</v>
      </c>
      <c r="Q333" s="14">
        <f>ROUND(INDEX(挂机升级突破!$AT$65:$BA$85,卡牌消耗!$L333,MATCH(卡牌消耗!P333,挂机升级突破!$AT$63:$BC$63,0))*INDEX($B$5:$F$5,K333)/5,0)*5</f>
        <v>30</v>
      </c>
      <c r="R333" s="14"/>
      <c r="S333" s="14"/>
    </row>
    <row r="334" spans="9:19" ht="16.5" x14ac:dyDescent="0.2">
      <c r="I334" s="32">
        <v>297</v>
      </c>
      <c r="J334" s="14">
        <f t="shared" si="64"/>
        <v>1102015</v>
      </c>
      <c r="K334" s="14">
        <f t="shared" si="65"/>
        <v>2</v>
      </c>
      <c r="L334" s="14">
        <f t="shared" si="66"/>
        <v>3</v>
      </c>
      <c r="M334" s="14" t="str">
        <f t="shared" si="67"/>
        <v>黄</v>
      </c>
      <c r="N334" s="14" t="str">
        <f t="shared" si="68"/>
        <v>金币</v>
      </c>
      <c r="O334" s="14">
        <f>IF(L334&gt;1,INDEX(挂机升级突破!$BG$49:$BG$69,卡牌消耗!L334),"")</f>
        <v>0</v>
      </c>
      <c r="P334" s="14" t="s">
        <v>245</v>
      </c>
      <c r="Q334" s="14">
        <f>ROUND(INDEX(挂机升级突破!$AT$65:$BA$85,卡牌消耗!$L334,MATCH(卡牌消耗!P334,挂机升级突破!$AT$63:$BC$63,0))*INDEX($B$5:$F$5,K334)/5,0)*5</f>
        <v>40</v>
      </c>
      <c r="R334" s="14"/>
      <c r="S334" s="14"/>
    </row>
    <row r="335" spans="9:19" ht="16.5" x14ac:dyDescent="0.2">
      <c r="I335" s="32">
        <v>298</v>
      </c>
      <c r="J335" s="14">
        <f t="shared" si="64"/>
        <v>1102015</v>
      </c>
      <c r="K335" s="14">
        <f t="shared" si="65"/>
        <v>2</v>
      </c>
      <c r="L335" s="14">
        <f t="shared" si="66"/>
        <v>4</v>
      </c>
      <c r="M335" s="14" t="str">
        <f t="shared" si="67"/>
        <v>黄</v>
      </c>
      <c r="N335" s="14" t="str">
        <f t="shared" si="68"/>
        <v>金币</v>
      </c>
      <c r="O335" s="14">
        <f>IF(L335&gt;1,INDEX(挂机升级突破!$BG$49:$BG$69,卡牌消耗!L335),"")</f>
        <v>0</v>
      </c>
      <c r="P335" s="14" t="s">
        <v>246</v>
      </c>
      <c r="Q335" s="14">
        <f>ROUND(INDEX(挂机升级突破!$AT$65:$BA$85,卡牌消耗!$L335,MATCH(卡牌消耗!P335,挂机升级突破!$AT$63:$BC$63,0))*INDEX($B$5:$F$5,K335)/5,0)*5</f>
        <v>0</v>
      </c>
      <c r="R335" s="14"/>
      <c r="S335" s="14"/>
    </row>
    <row r="336" spans="9:19" ht="16.5" x14ac:dyDescent="0.2">
      <c r="I336" s="32">
        <v>299</v>
      </c>
      <c r="J336" s="14">
        <f t="shared" si="64"/>
        <v>1102015</v>
      </c>
      <c r="K336" s="14">
        <f t="shared" si="65"/>
        <v>2</v>
      </c>
      <c r="L336" s="14">
        <f t="shared" si="66"/>
        <v>5</v>
      </c>
      <c r="M336" s="14" t="str">
        <f t="shared" si="67"/>
        <v>黄</v>
      </c>
      <c r="N336" s="14" t="str">
        <f t="shared" si="68"/>
        <v>金币</v>
      </c>
      <c r="O336" s="14">
        <f>IF(L336&gt;1,INDEX(挂机升级突破!$BG$49:$BG$69,卡牌消耗!L336),"")</f>
        <v>0</v>
      </c>
      <c r="P336" s="14" t="s">
        <v>246</v>
      </c>
      <c r="Q336" s="14">
        <f>ROUND(INDEX(挂机升级突破!$AT$65:$BA$85,卡牌消耗!$L336,MATCH(卡牌消耗!P336,挂机升级突破!$AT$63:$BC$63,0))*INDEX($B$5:$F$5,K336)/5,0)*5</f>
        <v>0</v>
      </c>
      <c r="R336" s="14" t="s">
        <v>601</v>
      </c>
      <c r="S336" s="14">
        <f>ROUND(INDEX(挂机升级突破!$AT$65:$BC$85,L336,MATCH(R336,挂机升级突破!$AT$63:$BC$63,0))*INDEX($B$5:$F$5,K336)/5,0)*5</f>
        <v>0</v>
      </c>
    </row>
    <row r="337" spans="9:36" ht="16.5" x14ac:dyDescent="0.2">
      <c r="I337" s="32">
        <v>300</v>
      </c>
      <c r="J337" s="14">
        <f t="shared" si="64"/>
        <v>1102015</v>
      </c>
      <c r="K337" s="14">
        <f t="shared" si="65"/>
        <v>2</v>
      </c>
      <c r="L337" s="14">
        <f t="shared" si="66"/>
        <v>6</v>
      </c>
      <c r="M337" s="14" t="str">
        <f t="shared" si="67"/>
        <v>黄</v>
      </c>
      <c r="N337" s="14" t="str">
        <f t="shared" si="68"/>
        <v>金币</v>
      </c>
      <c r="O337" s="14">
        <f>IF(L337&gt;1,INDEX(挂机升级突破!$BG$49:$BG$69,卡牌消耗!L337),"")</f>
        <v>0</v>
      </c>
      <c r="P337" s="14" t="s">
        <v>246</v>
      </c>
      <c r="Q337" s="14">
        <f>ROUND(INDEX(挂机升级突破!$AT$65:$BA$85,卡牌消耗!$L337,MATCH(卡牌消耗!P337,挂机升级突破!$AT$63:$BC$63,0))*INDEX($B$5:$F$5,K337)/5,0)*5</f>
        <v>15</v>
      </c>
      <c r="R337" s="14" t="s">
        <v>601</v>
      </c>
      <c r="S337" s="14">
        <f>ROUND(INDEX(挂机升级突破!$AT$65:$BC$85,L337,MATCH(R337,挂机升级突破!$AT$63:$BC$63,0))*INDEX($B$5:$F$5,K337)/5,0)*5</f>
        <v>0</v>
      </c>
    </row>
    <row r="338" spans="9:36" ht="16.5" x14ac:dyDescent="0.2">
      <c r="I338" s="32">
        <v>301</v>
      </c>
      <c r="J338" s="14">
        <f t="shared" si="64"/>
        <v>1102015</v>
      </c>
      <c r="K338" s="14">
        <f t="shared" si="65"/>
        <v>2</v>
      </c>
      <c r="L338" s="14">
        <f t="shared" si="66"/>
        <v>7</v>
      </c>
      <c r="M338" s="14" t="str">
        <f t="shared" si="67"/>
        <v>黄</v>
      </c>
      <c r="N338" s="14" t="str">
        <f t="shared" si="68"/>
        <v>金币</v>
      </c>
      <c r="O338" s="14">
        <f>IF(L338&gt;1,INDEX(挂机升级突破!$BG$49:$BG$69,卡牌消耗!L338),"")</f>
        <v>0</v>
      </c>
      <c r="P338" s="14" t="s">
        <v>247</v>
      </c>
      <c r="Q338" s="14">
        <f>ROUND(INDEX(挂机升级突破!$AT$65:$BA$85,卡牌消耗!$L338,MATCH(卡牌消耗!P338,挂机升级突破!$AT$63:$BC$63,0))*INDEX($B$5:$F$5,K338)/5,0)*5</f>
        <v>0</v>
      </c>
      <c r="R338" s="14" t="s">
        <v>601</v>
      </c>
      <c r="S338" s="14">
        <f>ROUND(INDEX(挂机升级突破!$AT$65:$BC$85,L338,MATCH(R338,挂机升级突破!$AT$63:$BC$63,0))*INDEX($B$5:$F$5,K338)/5,0)*5</f>
        <v>0</v>
      </c>
    </row>
    <row r="339" spans="9:36" ht="16.5" x14ac:dyDescent="0.2">
      <c r="I339" s="32">
        <v>302</v>
      </c>
      <c r="J339" s="14">
        <f t="shared" si="64"/>
        <v>1102015</v>
      </c>
      <c r="K339" s="14">
        <f t="shared" si="65"/>
        <v>2</v>
      </c>
      <c r="L339" s="14">
        <f t="shared" si="66"/>
        <v>8</v>
      </c>
      <c r="M339" s="14" t="str">
        <f t="shared" si="67"/>
        <v>黄</v>
      </c>
      <c r="N339" s="14" t="str">
        <f t="shared" si="68"/>
        <v>金币</v>
      </c>
      <c r="O339" s="14">
        <f>IF(L339&gt;1,INDEX(挂机升级突破!$BG$49:$BG$69,卡牌消耗!L339),"")</f>
        <v>0</v>
      </c>
      <c r="P339" s="14" t="s">
        <v>247</v>
      </c>
      <c r="Q339" s="14">
        <f>ROUND(INDEX(挂机升级突破!$AT$65:$BA$85,卡牌消耗!$L339,MATCH(卡牌消耗!P339,挂机升级突破!$AT$63:$BC$63,0))*INDEX($B$5:$F$5,K339)/5,0)*5</f>
        <v>0</v>
      </c>
      <c r="R339" s="14" t="s">
        <v>601</v>
      </c>
      <c r="S339" s="14">
        <f>ROUND(INDEX(挂机升级突破!$AT$65:$BC$85,L339,MATCH(R339,挂机升级突破!$AT$63:$BC$63,0))*INDEX($B$5:$F$5,K339)/5,0)*5</f>
        <v>5</v>
      </c>
    </row>
    <row r="340" spans="9:36" ht="16.5" x14ac:dyDescent="0.2">
      <c r="I340" s="32">
        <v>303</v>
      </c>
      <c r="J340" s="14">
        <f t="shared" si="64"/>
        <v>1102015</v>
      </c>
      <c r="K340" s="14">
        <f t="shared" si="65"/>
        <v>2</v>
      </c>
      <c r="L340" s="14">
        <f t="shared" si="66"/>
        <v>9</v>
      </c>
      <c r="M340" s="14" t="str">
        <f t="shared" si="67"/>
        <v>黄</v>
      </c>
      <c r="N340" s="14" t="str">
        <f t="shared" si="68"/>
        <v>金币</v>
      </c>
      <c r="O340" s="14">
        <f>IF(L340&gt;1,INDEX(挂机升级突破!$BG$49:$BG$69,卡牌消耗!L340),"")</f>
        <v>0</v>
      </c>
      <c r="P340" s="14" t="s">
        <v>247</v>
      </c>
      <c r="Q340" s="14">
        <f>ROUND(INDEX(挂机升级突破!$AT$65:$BA$85,卡牌消耗!$L340,MATCH(卡牌消耗!P340,挂机升级突破!$AT$63:$BC$63,0))*INDEX($B$5:$F$5,K340)/5,0)*5</f>
        <v>0</v>
      </c>
      <c r="R340" s="14" t="s">
        <v>602</v>
      </c>
      <c r="S340" s="14">
        <f>ROUND(INDEX(挂机升级突破!$AT$65:$BC$85,L340,MATCH(R340,挂机升级突破!$AT$63:$BC$63,0))*INDEX($B$5:$F$5,K340)/5,0)*5</f>
        <v>0</v>
      </c>
    </row>
    <row r="341" spans="9:36" ht="16.5" x14ac:dyDescent="0.2">
      <c r="I341" s="32">
        <v>304</v>
      </c>
      <c r="J341" s="14">
        <f t="shared" si="64"/>
        <v>1102015</v>
      </c>
      <c r="K341" s="14">
        <f t="shared" si="65"/>
        <v>2</v>
      </c>
      <c r="L341" s="14">
        <f t="shared" si="66"/>
        <v>10</v>
      </c>
      <c r="M341" s="14" t="str">
        <f t="shared" si="67"/>
        <v>黄</v>
      </c>
      <c r="N341" s="14" t="str">
        <f t="shared" si="68"/>
        <v>金币</v>
      </c>
      <c r="O341" s="14">
        <f>IF(L341&gt;1,INDEX(挂机升级突破!$BG$49:$BG$69,卡牌消耗!L341),"")</f>
        <v>0</v>
      </c>
      <c r="P341" s="14" t="s">
        <v>247</v>
      </c>
      <c r="Q341" s="14">
        <f>ROUND(INDEX(挂机升级突破!$AT$65:$BA$85,卡牌消耗!$L341,MATCH(卡牌消耗!P341,挂机升级突破!$AT$63:$BC$63,0))*INDEX($B$5:$F$5,K341)/5,0)*5</f>
        <v>0</v>
      </c>
      <c r="R341" s="14" t="s">
        <v>602</v>
      </c>
      <c r="S341" s="14">
        <f>ROUND(INDEX(挂机升级突破!$AT$65:$BC$85,L341,MATCH(R341,挂机升级突破!$AT$63:$BC$63,0))*INDEX($B$5:$F$5,K341)/5,0)*5</f>
        <v>0</v>
      </c>
    </row>
    <row r="342" spans="9:36" ht="16.5" x14ac:dyDescent="0.2">
      <c r="I342" s="32">
        <v>305</v>
      </c>
      <c r="J342" s="14">
        <f t="shared" si="64"/>
        <v>1102015</v>
      </c>
      <c r="K342" s="14">
        <f t="shared" si="65"/>
        <v>2</v>
      </c>
      <c r="L342" s="14">
        <f t="shared" si="66"/>
        <v>11</v>
      </c>
      <c r="M342" s="14" t="str">
        <f t="shared" si="67"/>
        <v>黄</v>
      </c>
      <c r="N342" s="14" t="str">
        <f t="shared" si="68"/>
        <v>金币</v>
      </c>
      <c r="O342" s="14">
        <f>IF(L342&gt;1,INDEX(挂机升级突破!$BG$49:$BG$69,卡牌消耗!L342),"")</f>
        <v>0</v>
      </c>
      <c r="P342" s="14" t="s">
        <v>248</v>
      </c>
      <c r="Q342" s="14">
        <f>ROUND(INDEX(挂机升级突破!$AT$65:$BA$85,卡牌消耗!$L342,MATCH(卡牌消耗!P342,挂机升级突破!$AT$63:$BC$63,0))*INDEX($B$5:$F$5,K342)/5,0)*5</f>
        <v>0</v>
      </c>
      <c r="R342" s="14" t="s">
        <v>602</v>
      </c>
      <c r="S342" s="14">
        <f>ROUND(INDEX(挂机升级突破!$AT$65:$BC$85,L342,MATCH(R342,挂机升级突破!$AT$63:$BC$63,0))*INDEX($B$5:$F$5,K342)/5,0)*5</f>
        <v>0</v>
      </c>
    </row>
    <row r="343" spans="9:36" ht="16.5" x14ac:dyDescent="0.2">
      <c r="I343" s="32">
        <v>306</v>
      </c>
      <c r="J343" s="14">
        <f t="shared" si="64"/>
        <v>1102015</v>
      </c>
      <c r="K343" s="14">
        <f t="shared" si="65"/>
        <v>2</v>
      </c>
      <c r="L343" s="14">
        <f t="shared" si="66"/>
        <v>12</v>
      </c>
      <c r="M343" s="14" t="str">
        <f t="shared" si="67"/>
        <v>黄</v>
      </c>
      <c r="N343" s="14" t="str">
        <f t="shared" si="68"/>
        <v>金币</v>
      </c>
      <c r="O343" s="14">
        <f>IF(L343&gt;1,INDEX(挂机升级突破!$BG$49:$BG$69,卡牌消耗!L343),"")</f>
        <v>0</v>
      </c>
      <c r="P343" s="14" t="s">
        <v>248</v>
      </c>
      <c r="Q343" s="14">
        <f>ROUND(INDEX(挂机升级突破!$AT$65:$BA$85,卡牌消耗!$L343,MATCH(卡牌消耗!P343,挂机升级突破!$AT$63:$BC$63,0))*INDEX($B$5:$F$5,K343)/5,0)*5</f>
        <v>0</v>
      </c>
      <c r="R343" s="14" t="s">
        <v>602</v>
      </c>
      <c r="S343" s="14">
        <f>ROUND(INDEX(挂机升级突破!$AT$65:$BC$85,L343,MATCH(R343,挂机升级突破!$AT$63:$BC$63,0))*INDEX($B$5:$F$5,K343)/5,0)*5</f>
        <v>0</v>
      </c>
    </row>
    <row r="344" spans="9:36" ht="16.5" x14ac:dyDescent="0.2">
      <c r="I344" s="32">
        <v>307</v>
      </c>
      <c r="J344" s="14">
        <f t="shared" si="64"/>
        <v>1102015</v>
      </c>
      <c r="K344" s="14">
        <f t="shared" si="65"/>
        <v>2</v>
      </c>
      <c r="L344" s="14">
        <f t="shared" si="66"/>
        <v>13</v>
      </c>
      <c r="M344" s="14" t="str">
        <f t="shared" si="67"/>
        <v>黄</v>
      </c>
      <c r="N344" s="14" t="str">
        <f t="shared" si="68"/>
        <v>金币</v>
      </c>
      <c r="O344" s="14">
        <f>IF(L344&gt;1,INDEX(挂机升级突破!$BG$49:$BG$69,卡牌消耗!L344),"")</f>
        <v>0</v>
      </c>
      <c r="P344" s="14" t="s">
        <v>248</v>
      </c>
      <c r="Q344" s="14">
        <f>ROUND(INDEX(挂机升级突破!$AT$65:$BA$85,卡牌消耗!$L344,MATCH(卡牌消耗!P344,挂机升级突破!$AT$63:$BC$63,0))*INDEX($B$5:$F$5,K344)/5,0)*5</f>
        <v>0</v>
      </c>
      <c r="R344" s="14" t="s">
        <v>603</v>
      </c>
      <c r="S344" s="14">
        <f>ROUND(INDEX(挂机升级突破!$AT$65:$BC$85,L344,MATCH(R344,挂机升级突破!$AT$63:$BC$63,0))*INDEX($B$5:$F$5,K344)/5,0)*5</f>
        <v>0</v>
      </c>
    </row>
    <row r="345" spans="9:36" ht="16.5" x14ac:dyDescent="0.2">
      <c r="I345" s="32">
        <v>308</v>
      </c>
      <c r="J345" s="14">
        <f t="shared" si="64"/>
        <v>1102015</v>
      </c>
      <c r="K345" s="14">
        <f t="shared" si="65"/>
        <v>2</v>
      </c>
      <c r="L345" s="14">
        <f t="shared" si="66"/>
        <v>14</v>
      </c>
      <c r="M345" s="14" t="str">
        <f t="shared" si="67"/>
        <v>黄</v>
      </c>
      <c r="N345" s="14" t="str">
        <f t="shared" si="68"/>
        <v>金币</v>
      </c>
      <c r="O345" s="14">
        <f>IF(L345&gt;1,INDEX(挂机升级突破!$BG$49:$BG$69,卡牌消耗!L345),"")</f>
        <v>0</v>
      </c>
      <c r="P345" s="14" t="s">
        <v>248</v>
      </c>
      <c r="Q345" s="14">
        <f>ROUND(INDEX(挂机升级突破!$AT$65:$BA$85,卡牌消耗!$L345,MATCH(卡牌消耗!P345,挂机升级突破!$AT$63:$BC$63,0))*INDEX($B$5:$F$5,K345)/5,0)*5</f>
        <v>0</v>
      </c>
      <c r="R345" s="14" t="s">
        <v>603</v>
      </c>
      <c r="S345" s="14">
        <f>ROUND(INDEX(挂机升级突破!$AT$65:$BC$85,L345,MATCH(R345,挂机升级突破!$AT$63:$BC$63,0))*INDEX($B$5:$F$5,K345)/5,0)*5</f>
        <v>0</v>
      </c>
    </row>
    <row r="346" spans="9:36" ht="16.5" x14ac:dyDescent="0.2">
      <c r="I346" s="32">
        <v>309</v>
      </c>
      <c r="J346" s="14">
        <f t="shared" si="64"/>
        <v>1102015</v>
      </c>
      <c r="K346" s="14">
        <f t="shared" si="65"/>
        <v>2</v>
      </c>
      <c r="L346" s="14">
        <f t="shared" si="66"/>
        <v>15</v>
      </c>
      <c r="M346" s="14" t="str">
        <f t="shared" si="67"/>
        <v>黄</v>
      </c>
      <c r="N346" s="14" t="str">
        <f t="shared" si="68"/>
        <v>金币</v>
      </c>
      <c r="O346" s="14">
        <f>IF(L346&gt;1,INDEX(挂机升级突破!$BG$49:$BG$69,卡牌消耗!L346),"")</f>
        <v>0</v>
      </c>
      <c r="P346" s="14" t="s">
        <v>248</v>
      </c>
      <c r="Q346" s="14">
        <f>ROUND(INDEX(挂机升级突破!$AT$65:$BA$85,卡牌消耗!$L346,MATCH(卡牌消耗!P346,挂机升级突破!$AT$63:$BC$63,0))*INDEX($B$5:$F$5,K346)/5,0)*5</f>
        <v>0</v>
      </c>
      <c r="R346" s="14" t="s">
        <v>603</v>
      </c>
      <c r="S346" s="14">
        <f>ROUND(INDEX(挂机升级突破!$AT$65:$BC$85,L346,MATCH(R346,挂机升级突破!$AT$63:$BC$63,0))*INDEX($B$5:$F$5,K346)/5,0)*5</f>
        <v>0</v>
      </c>
    </row>
    <row r="347" spans="9:36" ht="16.5" x14ac:dyDescent="0.2">
      <c r="I347" s="32">
        <v>310</v>
      </c>
      <c r="J347" s="14">
        <f t="shared" si="64"/>
        <v>1102015</v>
      </c>
      <c r="K347" s="14">
        <f t="shared" si="65"/>
        <v>2</v>
      </c>
      <c r="L347" s="14">
        <f t="shared" si="66"/>
        <v>16</v>
      </c>
      <c r="M347" s="14" t="str">
        <f t="shared" si="67"/>
        <v>黄</v>
      </c>
      <c r="N347" s="14" t="str">
        <f t="shared" si="68"/>
        <v>金币</v>
      </c>
      <c r="O347" s="14">
        <f>IF(L347&gt;1,INDEX(挂机升级突破!$BG$49:$BG$69,卡牌消耗!L347),"")</f>
        <v>0</v>
      </c>
      <c r="P347" s="14" t="str">
        <f>IF(L347&gt;1,INDEX(价值概述!$A$4:$A$8,INDEX(挂机升级突破!$AQ$65:$AQ$85,卡牌消耗!L347)),"")</f>
        <v>紫色基础材料</v>
      </c>
      <c r="Q347" s="14">
        <f>ROUND(INDEX(挂机升级突破!$AT$65:$BA$85,卡牌消耗!$L347,MATCH(卡牌消耗!P347,挂机升级突破!$AT$63:$BC$63,0))*INDEX($B$5:$F$5,K347)/5,0)*5</f>
        <v>10</v>
      </c>
      <c r="R347" s="14" t="s">
        <v>603</v>
      </c>
      <c r="S347" s="14">
        <f>ROUND(INDEX(挂机升级突破!$AT$65:$BC$85,L347,MATCH(R347,挂机升级突破!$AT$63:$BC$63,0))*INDEX($B$5:$F$5,K347)/5,0)*5</f>
        <v>0</v>
      </c>
    </row>
    <row r="348" spans="9:36" ht="16.5" x14ac:dyDescent="0.2">
      <c r="I348" s="32">
        <v>311</v>
      </c>
      <c r="J348" s="14">
        <f t="shared" si="64"/>
        <v>1102015</v>
      </c>
      <c r="K348" s="14">
        <f t="shared" si="65"/>
        <v>2</v>
      </c>
      <c r="L348" s="14">
        <f t="shared" si="66"/>
        <v>17</v>
      </c>
      <c r="M348" s="14" t="str">
        <f t="shared" si="67"/>
        <v>黄</v>
      </c>
      <c r="N348" s="14" t="str">
        <f t="shared" si="68"/>
        <v>金币</v>
      </c>
      <c r="O348" s="14">
        <f>IF(L348&gt;1,INDEX(挂机升级突破!$BG$49:$BG$69,卡牌消耗!L348),"")</f>
        <v>15</v>
      </c>
      <c r="P348" s="14" t="str">
        <f>IF(L348&gt;1,INDEX(价值概述!$A$4:$A$8,INDEX(挂机升级突破!$AQ$65:$AQ$85,卡牌消耗!L348)),"")</f>
        <v>紫色基础材料</v>
      </c>
      <c r="Q348" s="14">
        <f>ROUND(INDEX(挂机升级突破!$AT$65:$BA$85,卡牌消耗!$L348,MATCH(卡牌消耗!P348,挂机升级突破!$AT$63:$BC$63,0))*INDEX($B$5:$F$5,K348)/5,0)*5</f>
        <v>25</v>
      </c>
      <c r="R348" s="14" t="s">
        <v>631</v>
      </c>
      <c r="S348" s="14">
        <f>ROUND(INDEX(挂机升级突破!$AT$65:$BC$85,L348,MATCH(R348,挂机升级突破!$AT$63:$BC$63,0))*INDEX($B$5:$F$5,K348)/5,0)*5</f>
        <v>0</v>
      </c>
    </row>
    <row r="349" spans="9:36" ht="16.5" x14ac:dyDescent="0.2">
      <c r="I349" s="32">
        <v>312</v>
      </c>
      <c r="J349" s="14">
        <f t="shared" si="64"/>
        <v>1102015</v>
      </c>
      <c r="K349" s="14">
        <f t="shared" si="65"/>
        <v>2</v>
      </c>
      <c r="L349" s="14">
        <f t="shared" si="66"/>
        <v>18</v>
      </c>
      <c r="M349" s="14" t="str">
        <f t="shared" si="67"/>
        <v>黄</v>
      </c>
      <c r="N349" s="14" t="str">
        <f t="shared" si="68"/>
        <v>金币</v>
      </c>
      <c r="O349" s="14">
        <f>IF(L349&gt;1,INDEX(挂机升级突破!$BG$49:$BG$69,卡牌消耗!L349),"")</f>
        <v>40</v>
      </c>
      <c r="P349" s="14" t="str">
        <f>IF(L349&gt;1,INDEX(价值概述!$A$4:$A$8,INDEX(挂机升级突破!$AQ$65:$AQ$85,卡牌消耗!L349)),"")</f>
        <v>紫色基础材料</v>
      </c>
      <c r="Q349" s="14">
        <f>ROUND(INDEX(挂机升级突破!$AT$65:$BA$85,卡牌消耗!$L349,MATCH(卡牌消耗!P349,挂机升级突破!$AT$63:$BC$63,0))*INDEX($B$5:$F$5,K349)/5,0)*5</f>
        <v>25</v>
      </c>
      <c r="R349" s="14" t="s">
        <v>631</v>
      </c>
      <c r="S349" s="14">
        <f>ROUND(INDEX(挂机升级突破!$AT$65:$BC$85,L349,MATCH(R349,挂机升级突破!$AT$63:$BC$63,0))*INDEX($B$5:$F$5,K349)/5,0)*5</f>
        <v>0</v>
      </c>
      <c r="AJ349" s="15"/>
    </row>
    <row r="350" spans="9:36" ht="16.5" x14ac:dyDescent="0.2">
      <c r="I350" s="32">
        <v>313</v>
      </c>
      <c r="J350" s="14">
        <f t="shared" si="64"/>
        <v>1102015</v>
      </c>
      <c r="K350" s="14">
        <f t="shared" si="65"/>
        <v>2</v>
      </c>
      <c r="L350" s="14">
        <f t="shared" si="66"/>
        <v>19</v>
      </c>
      <c r="M350" s="14" t="str">
        <f t="shared" si="67"/>
        <v>黄</v>
      </c>
      <c r="N350" s="14" t="str">
        <f t="shared" si="68"/>
        <v>金币</v>
      </c>
      <c r="O350" s="14">
        <f>IF(L350&gt;1,INDEX(挂机升级突破!$BG$49:$BG$69,卡牌消耗!L350),"")</f>
        <v>50</v>
      </c>
      <c r="P350" s="14" t="str">
        <f>IF(L350&gt;1,INDEX(价值概述!$A$4:$A$8,INDEX(挂机升级突破!$AQ$65:$AQ$85,卡牌消耗!L350)),"")</f>
        <v>紫色基础材料</v>
      </c>
      <c r="Q350" s="14">
        <f>ROUND(INDEX(挂机升级突破!$AT$65:$BA$85,卡牌消耗!$L350,MATCH(卡牌消耗!P350,挂机升级突破!$AT$63:$BC$63,0))*INDEX($B$5:$F$5,K350)/5,0)*5</f>
        <v>25</v>
      </c>
      <c r="R350" s="14" t="s">
        <v>631</v>
      </c>
      <c r="S350" s="14">
        <f>ROUND(INDEX(挂机升级突破!$AT$65:$BC$85,L350,MATCH(R350,挂机升级突破!$AT$63:$BC$63,0))*INDEX($B$5:$F$5,K350)/5,0)*5</f>
        <v>0</v>
      </c>
      <c r="AJ350" s="15"/>
    </row>
    <row r="351" spans="9:36" ht="16.5" x14ac:dyDescent="0.2">
      <c r="I351" s="32">
        <v>314</v>
      </c>
      <c r="J351" s="14">
        <f t="shared" si="64"/>
        <v>1102015</v>
      </c>
      <c r="K351" s="14">
        <f t="shared" si="65"/>
        <v>2</v>
      </c>
      <c r="L351" s="14">
        <f t="shared" si="66"/>
        <v>20</v>
      </c>
      <c r="M351" s="14" t="str">
        <f t="shared" si="67"/>
        <v>黄</v>
      </c>
      <c r="N351" s="14" t="str">
        <f t="shared" si="68"/>
        <v>金币</v>
      </c>
      <c r="O351" s="14">
        <f>IF(L351&gt;1,INDEX(挂机升级突破!$BG$49:$BG$69,卡牌消耗!L351),"")</f>
        <v>80</v>
      </c>
      <c r="P351" s="14" t="str">
        <f>IF(L351&gt;1,INDEX(价值概述!$A$4:$A$8,INDEX(挂机升级突破!$AQ$65:$AQ$85,卡牌消耗!L351)),"")</f>
        <v>紫色基础材料</v>
      </c>
      <c r="Q351" s="14">
        <f>ROUND(INDEX(挂机升级突破!$AT$65:$BA$85,卡牌消耗!$L351,MATCH(卡牌消耗!P351,挂机升级突破!$AT$63:$BC$63,0))*INDEX($B$5:$F$5,K351)/5,0)*5</f>
        <v>40</v>
      </c>
      <c r="R351" s="14" t="s">
        <v>631</v>
      </c>
      <c r="S351" s="14">
        <f>ROUND(INDEX(挂机升级突破!$AT$65:$BC$85,L351,MATCH(R351,挂机升级突破!$AT$63:$BC$63,0))*INDEX($B$5:$F$5,K351)/5,0)*5</f>
        <v>0</v>
      </c>
      <c r="AJ351" s="15"/>
    </row>
    <row r="352" spans="9:36" ht="16.5" x14ac:dyDescent="0.2">
      <c r="I352" s="32">
        <v>315</v>
      </c>
      <c r="J352" s="14">
        <f t="shared" si="64"/>
        <v>1102015</v>
      </c>
      <c r="K352" s="14">
        <f t="shared" si="65"/>
        <v>2</v>
      </c>
      <c r="L352" s="14">
        <f t="shared" si="66"/>
        <v>21</v>
      </c>
      <c r="M352" s="14" t="str">
        <f t="shared" si="67"/>
        <v>黄</v>
      </c>
      <c r="N352" s="14" t="str">
        <f t="shared" si="68"/>
        <v>金币</v>
      </c>
      <c r="O352" s="14">
        <f>IF(L352&gt;1,INDEX(挂机升级突破!$BG$49:$BG$69,卡牌消耗!L352),"")</f>
        <v>80</v>
      </c>
      <c r="P352" s="14" t="str">
        <f>IF(L352&gt;1,INDEX(价值概述!$A$4:$A$8,INDEX(挂机升级突破!$AQ$65:$AQ$85,卡牌消耗!L352)),"")</f>
        <v>紫色基础材料</v>
      </c>
      <c r="Q352" s="14">
        <f>ROUND(INDEX(挂机升级突破!$AT$65:$BA$85,卡牌消耗!$L352,MATCH(卡牌消耗!P352,挂机升级突破!$AT$63:$BC$63,0))*INDEX($B$5:$F$5,K352)/5,0)*5</f>
        <v>40</v>
      </c>
      <c r="R352" s="14" t="s">
        <v>631</v>
      </c>
      <c r="S352" s="14">
        <f>ROUND(INDEX(挂机升级突破!$AT$65:$BC$85,L352,MATCH(R352,挂机升级突破!$AT$63:$BC$63,0))*INDEX($B$5:$F$5,K352)/5,0)*5</f>
        <v>0</v>
      </c>
      <c r="AJ352" s="15"/>
    </row>
    <row r="353" spans="9:36" ht="16.5" x14ac:dyDescent="0.2">
      <c r="I353" s="32">
        <v>316</v>
      </c>
      <c r="J353" s="14">
        <f t="shared" si="64"/>
        <v>1102016</v>
      </c>
      <c r="K353" s="14">
        <f t="shared" si="65"/>
        <v>5</v>
      </c>
      <c r="L353" s="14">
        <f t="shared" si="66"/>
        <v>1</v>
      </c>
      <c r="M353" s="14" t="str">
        <f t="shared" si="67"/>
        <v>黄</v>
      </c>
      <c r="N353" s="14" t="str">
        <f t="shared" si="68"/>
        <v/>
      </c>
      <c r="O353" s="14" t="str">
        <f>IF(L353&gt;1,INDEX(挂机升级突破!$BG$49:$BG$69,卡牌消耗!L353),"")</f>
        <v/>
      </c>
      <c r="P353" s="14" t="str">
        <f>IF(L353&gt;1,INDEX(价值概述!$A$4:$A$8,INDEX(挂机升级突破!$AQ$65:$AQ$85,卡牌消耗!L353)),"")</f>
        <v/>
      </c>
      <c r="Q353" s="14" t="str">
        <f>IF(L353&gt;1,INDEX(挂机升级突破!$AT$65:$AX$85,卡牌消耗!L353,INDEX(挂机升级突破!$AQ$65:$AQ$85,卡牌消耗!L353)),"")</f>
        <v/>
      </c>
      <c r="R353" s="14" t="str">
        <f>IF(INDEX(挂机升级突破!$AR$65:$AR$85,卡牌消耗!L353)&gt;0,INDEX($G$2:$I$2,INDEX(挂机升级突破!$AR$65:$AR$85,卡牌消耗!L353))&amp;M353,"")</f>
        <v/>
      </c>
      <c r="S353" s="14" t="str">
        <f>IF(R353="","",INDEX(挂机升级突破!$AY$65:$BA$85,卡牌消耗!L353,INDEX(挂机升级突破!$AR$65:$AR$85,卡牌消耗!L353)))</f>
        <v/>
      </c>
      <c r="AJ353" s="15"/>
    </row>
    <row r="354" spans="9:36" ht="16.5" x14ac:dyDescent="0.2">
      <c r="I354" s="32">
        <v>317</v>
      </c>
      <c r="J354" s="14">
        <f t="shared" si="64"/>
        <v>1102016</v>
      </c>
      <c r="K354" s="14">
        <f t="shared" si="65"/>
        <v>5</v>
      </c>
      <c r="L354" s="14">
        <f t="shared" si="66"/>
        <v>2</v>
      </c>
      <c r="M354" s="14" t="str">
        <f t="shared" si="67"/>
        <v>黄</v>
      </c>
      <c r="N354" s="14" t="str">
        <f t="shared" si="68"/>
        <v>金币</v>
      </c>
      <c r="O354" s="14">
        <f>IF(L354&gt;1,INDEX(挂机升级突破!$BG$49:$BG$69,卡牌消耗!L354),"")</f>
        <v>0</v>
      </c>
      <c r="P354" s="14" t="s">
        <v>245</v>
      </c>
      <c r="Q354" s="14">
        <f>ROUND(INDEX(挂机升级突破!$AT$65:$BA$85,卡牌消耗!$L354,MATCH(卡牌消耗!P354,挂机升级突破!$AT$63:$BC$63,0))*INDEX($B$5:$F$5,K354)/5,0)*5</f>
        <v>50</v>
      </c>
      <c r="R354" s="14"/>
      <c r="S354" s="14"/>
      <c r="AJ354" s="15"/>
    </row>
    <row r="355" spans="9:36" ht="16.5" x14ac:dyDescent="0.2">
      <c r="I355" s="32">
        <v>318</v>
      </c>
      <c r="J355" s="14">
        <f t="shared" si="64"/>
        <v>1102016</v>
      </c>
      <c r="K355" s="14">
        <f t="shared" si="65"/>
        <v>5</v>
      </c>
      <c r="L355" s="14">
        <f t="shared" si="66"/>
        <v>3</v>
      </c>
      <c r="M355" s="14" t="str">
        <f t="shared" si="67"/>
        <v>黄</v>
      </c>
      <c r="N355" s="14" t="str">
        <f t="shared" si="68"/>
        <v>金币</v>
      </c>
      <c r="O355" s="14">
        <f>IF(L355&gt;1,INDEX(挂机升级突破!$BG$49:$BG$69,卡牌消耗!L355),"")</f>
        <v>0</v>
      </c>
      <c r="P355" s="14" t="s">
        <v>245</v>
      </c>
      <c r="Q355" s="14">
        <f>ROUND(INDEX(挂机升级突破!$AT$65:$BA$85,卡牌消耗!$L355,MATCH(卡牌消耗!P355,挂机升级突破!$AT$63:$BC$63,0))*INDEX($B$5:$F$5,K355)/5,0)*5</f>
        <v>60</v>
      </c>
      <c r="R355" s="14"/>
      <c r="S355" s="14"/>
      <c r="AJ355" s="15"/>
    </row>
    <row r="356" spans="9:36" ht="16.5" x14ac:dyDescent="0.2">
      <c r="I356" s="32">
        <v>319</v>
      </c>
      <c r="J356" s="14">
        <f t="shared" si="64"/>
        <v>1102016</v>
      </c>
      <c r="K356" s="14">
        <f t="shared" si="65"/>
        <v>5</v>
      </c>
      <c r="L356" s="14">
        <f t="shared" si="66"/>
        <v>4</v>
      </c>
      <c r="M356" s="14" t="str">
        <f t="shared" si="67"/>
        <v>黄</v>
      </c>
      <c r="N356" s="14" t="str">
        <f t="shared" si="68"/>
        <v>金币</v>
      </c>
      <c r="O356" s="14">
        <f>IF(L356&gt;1,INDEX(挂机升级突破!$BG$49:$BG$69,卡牌消耗!L356),"")</f>
        <v>0</v>
      </c>
      <c r="P356" s="14" t="s">
        <v>246</v>
      </c>
      <c r="Q356" s="14">
        <f>ROUND(INDEX(挂机升级突破!$AT$65:$BA$85,卡牌消耗!$L356,MATCH(卡牌消耗!P356,挂机升级突破!$AT$63:$BC$63,0))*INDEX($B$5:$F$5,K356)/5,0)*5</f>
        <v>0</v>
      </c>
      <c r="R356" s="14"/>
      <c r="S356" s="14"/>
      <c r="AJ356" s="15"/>
    </row>
    <row r="357" spans="9:36" ht="16.5" x14ac:dyDescent="0.2">
      <c r="I357" s="32">
        <v>320</v>
      </c>
      <c r="J357" s="14">
        <f t="shared" si="64"/>
        <v>1102016</v>
      </c>
      <c r="K357" s="14">
        <f t="shared" si="65"/>
        <v>5</v>
      </c>
      <c r="L357" s="14">
        <f t="shared" si="66"/>
        <v>5</v>
      </c>
      <c r="M357" s="14" t="str">
        <f t="shared" si="67"/>
        <v>黄</v>
      </c>
      <c r="N357" s="14" t="str">
        <f t="shared" si="68"/>
        <v>金币</v>
      </c>
      <c r="O357" s="14">
        <f>IF(L357&gt;1,INDEX(挂机升级突破!$BG$49:$BG$69,卡牌消耗!L357),"")</f>
        <v>0</v>
      </c>
      <c r="P357" s="14" t="s">
        <v>246</v>
      </c>
      <c r="Q357" s="14">
        <f>ROUND(INDEX(挂机升级突破!$AT$65:$BA$85,卡牌消耗!$L357,MATCH(卡牌消耗!P357,挂机升级突破!$AT$63:$BC$63,0))*INDEX($B$5:$F$5,K357)/5,0)*5</f>
        <v>0</v>
      </c>
      <c r="R357" s="14" t="s">
        <v>601</v>
      </c>
      <c r="S357" s="14">
        <f>ROUND(INDEX(挂机升级突破!$AT$65:$BC$85,L357,MATCH(R357,挂机升级突破!$AT$63:$BC$63,0))*INDEX($B$5:$F$5,K357)/5,0)*5</f>
        <v>0</v>
      </c>
      <c r="AJ357" s="15"/>
    </row>
    <row r="358" spans="9:36" ht="16.5" x14ac:dyDescent="0.2">
      <c r="I358" s="32">
        <v>321</v>
      </c>
      <c r="J358" s="14">
        <f t="shared" si="64"/>
        <v>1102016</v>
      </c>
      <c r="K358" s="14">
        <f t="shared" si="65"/>
        <v>5</v>
      </c>
      <c r="L358" s="14">
        <f t="shared" si="66"/>
        <v>6</v>
      </c>
      <c r="M358" s="14" t="str">
        <f t="shared" si="67"/>
        <v>黄</v>
      </c>
      <c r="N358" s="14" t="str">
        <f t="shared" si="68"/>
        <v>金币</v>
      </c>
      <c r="O358" s="14">
        <f>IF(L358&gt;1,INDEX(挂机升级突破!$BG$49:$BG$69,卡牌消耗!L358),"")</f>
        <v>0</v>
      </c>
      <c r="P358" s="14" t="s">
        <v>246</v>
      </c>
      <c r="Q358" s="14">
        <f>ROUND(INDEX(挂机升级突破!$AT$65:$BA$85,卡牌消耗!$L358,MATCH(卡牌消耗!P358,挂机升级突破!$AT$63:$BC$63,0))*INDEX($B$5:$F$5,K358)/5,0)*5</f>
        <v>25</v>
      </c>
      <c r="R358" s="14" t="s">
        <v>601</v>
      </c>
      <c r="S358" s="14">
        <f>ROUND(INDEX(挂机升级突破!$AT$65:$BC$85,L358,MATCH(R358,挂机升级突破!$AT$63:$BC$63,0))*INDEX($B$5:$F$5,K358)/5,0)*5</f>
        <v>0</v>
      </c>
      <c r="AJ358" s="15"/>
    </row>
    <row r="359" spans="9:36" ht="16.5" x14ac:dyDescent="0.2">
      <c r="I359" s="32">
        <v>322</v>
      </c>
      <c r="J359" s="14">
        <f t="shared" ref="J359:J422" si="69">INDEX($A$13:$A$34,INT((I359-1)/21)+1)</f>
        <v>1102016</v>
      </c>
      <c r="K359" s="14">
        <f t="shared" ref="K359:K422" si="70">VLOOKUP(J359,$A$13:$D$34,3)</f>
        <v>5</v>
      </c>
      <c r="L359" s="14">
        <f t="shared" ref="L359:L422" si="71">MOD((I359-1),21)+1</f>
        <v>7</v>
      </c>
      <c r="M359" s="14" t="str">
        <f t="shared" ref="M359:M422" si="72">INDEX($J$2:$L$2,INDEX($E$13:$E$34,INT((I359-1)/21)+1))</f>
        <v>黄</v>
      </c>
      <c r="N359" s="14" t="str">
        <f t="shared" si="68"/>
        <v>金币</v>
      </c>
      <c r="O359" s="14">
        <f>IF(L359&gt;1,INDEX(挂机升级突破!$BG$49:$BG$69,卡牌消耗!L359),"")</f>
        <v>0</v>
      </c>
      <c r="P359" s="14" t="s">
        <v>247</v>
      </c>
      <c r="Q359" s="14">
        <f>ROUND(INDEX(挂机升级突破!$AT$65:$BA$85,卡牌消耗!$L359,MATCH(卡牌消耗!P359,挂机升级突破!$AT$63:$BC$63,0))*INDEX($B$5:$F$5,K359)/5,0)*5</f>
        <v>0</v>
      </c>
      <c r="R359" s="14" t="s">
        <v>601</v>
      </c>
      <c r="S359" s="14">
        <f>ROUND(INDEX(挂机升级突破!$AT$65:$BC$85,L359,MATCH(R359,挂机升级突破!$AT$63:$BC$63,0))*INDEX($B$5:$F$5,K359)/5,0)*5</f>
        <v>0</v>
      </c>
      <c r="AJ359" s="15"/>
    </row>
    <row r="360" spans="9:36" ht="16.5" x14ac:dyDescent="0.2">
      <c r="I360" s="32">
        <v>323</v>
      </c>
      <c r="J360" s="14">
        <f t="shared" si="69"/>
        <v>1102016</v>
      </c>
      <c r="K360" s="14">
        <f t="shared" si="70"/>
        <v>5</v>
      </c>
      <c r="L360" s="14">
        <f t="shared" si="71"/>
        <v>8</v>
      </c>
      <c r="M360" s="14" t="str">
        <f t="shared" si="72"/>
        <v>黄</v>
      </c>
      <c r="N360" s="14" t="str">
        <f t="shared" si="68"/>
        <v>金币</v>
      </c>
      <c r="O360" s="14">
        <f>IF(L360&gt;1,INDEX(挂机升级突破!$BG$49:$BG$69,卡牌消耗!L360),"")</f>
        <v>0</v>
      </c>
      <c r="P360" s="14" t="s">
        <v>247</v>
      </c>
      <c r="Q360" s="14">
        <f>ROUND(INDEX(挂机升级突破!$AT$65:$BA$85,卡牌消耗!$L360,MATCH(卡牌消耗!P360,挂机升级突破!$AT$63:$BC$63,0))*INDEX($B$5:$F$5,K360)/5,0)*5</f>
        <v>0</v>
      </c>
      <c r="R360" s="14" t="s">
        <v>601</v>
      </c>
      <c r="S360" s="14">
        <f>ROUND(INDEX(挂机升级突破!$AT$65:$BC$85,L360,MATCH(R360,挂机升级突破!$AT$63:$BC$63,0))*INDEX($B$5:$F$5,K360)/5,0)*5</f>
        <v>10</v>
      </c>
      <c r="AJ360" s="15"/>
    </row>
    <row r="361" spans="9:36" ht="16.5" x14ac:dyDescent="0.2">
      <c r="I361" s="32">
        <v>324</v>
      </c>
      <c r="J361" s="14">
        <f t="shared" si="69"/>
        <v>1102016</v>
      </c>
      <c r="K361" s="14">
        <f t="shared" si="70"/>
        <v>5</v>
      </c>
      <c r="L361" s="14">
        <f t="shared" si="71"/>
        <v>9</v>
      </c>
      <c r="M361" s="14" t="str">
        <f t="shared" si="72"/>
        <v>黄</v>
      </c>
      <c r="N361" s="14" t="str">
        <f t="shared" si="68"/>
        <v>金币</v>
      </c>
      <c r="O361" s="14">
        <f>IF(L361&gt;1,INDEX(挂机升级突破!$BG$49:$BG$69,卡牌消耗!L361),"")</f>
        <v>0</v>
      </c>
      <c r="P361" s="14" t="s">
        <v>247</v>
      </c>
      <c r="Q361" s="14">
        <f>ROUND(INDEX(挂机升级突破!$AT$65:$BA$85,卡牌消耗!$L361,MATCH(卡牌消耗!P361,挂机升级突破!$AT$63:$BC$63,0))*INDEX($B$5:$F$5,K361)/5,0)*5</f>
        <v>0</v>
      </c>
      <c r="R361" s="14" t="s">
        <v>602</v>
      </c>
      <c r="S361" s="14">
        <f>ROUND(INDEX(挂机升级突破!$AT$65:$BC$85,L361,MATCH(R361,挂机升级突破!$AT$63:$BC$63,0))*INDEX($B$5:$F$5,K361)/5,0)*5</f>
        <v>0</v>
      </c>
      <c r="AJ361" s="15"/>
    </row>
    <row r="362" spans="9:36" ht="16.5" x14ac:dyDescent="0.2">
      <c r="I362" s="32">
        <v>325</v>
      </c>
      <c r="J362" s="14">
        <f t="shared" si="69"/>
        <v>1102016</v>
      </c>
      <c r="K362" s="14">
        <f t="shared" si="70"/>
        <v>5</v>
      </c>
      <c r="L362" s="14">
        <f t="shared" si="71"/>
        <v>10</v>
      </c>
      <c r="M362" s="14" t="str">
        <f t="shared" si="72"/>
        <v>黄</v>
      </c>
      <c r="N362" s="14" t="str">
        <f t="shared" si="68"/>
        <v>金币</v>
      </c>
      <c r="O362" s="14">
        <f>IF(L362&gt;1,INDEX(挂机升级突破!$BG$49:$BG$69,卡牌消耗!L362),"")</f>
        <v>0</v>
      </c>
      <c r="P362" s="14" t="s">
        <v>247</v>
      </c>
      <c r="Q362" s="14">
        <f>ROUND(INDEX(挂机升级突破!$AT$65:$BA$85,卡牌消耗!$L362,MATCH(卡牌消耗!P362,挂机升级突破!$AT$63:$BC$63,0))*INDEX($B$5:$F$5,K362)/5,0)*5</f>
        <v>0</v>
      </c>
      <c r="R362" s="14" t="s">
        <v>602</v>
      </c>
      <c r="S362" s="14">
        <f>ROUND(INDEX(挂机升级突破!$AT$65:$BC$85,L362,MATCH(R362,挂机升级突破!$AT$63:$BC$63,0))*INDEX($B$5:$F$5,K362)/5,0)*5</f>
        <v>0</v>
      </c>
      <c r="AJ362" s="15"/>
    </row>
    <row r="363" spans="9:36" ht="16.5" x14ac:dyDescent="0.2">
      <c r="I363" s="32">
        <v>326</v>
      </c>
      <c r="J363" s="14">
        <f t="shared" si="69"/>
        <v>1102016</v>
      </c>
      <c r="K363" s="14">
        <f t="shared" si="70"/>
        <v>5</v>
      </c>
      <c r="L363" s="14">
        <f t="shared" si="71"/>
        <v>11</v>
      </c>
      <c r="M363" s="14" t="str">
        <f t="shared" si="72"/>
        <v>黄</v>
      </c>
      <c r="N363" s="14" t="str">
        <f t="shared" si="68"/>
        <v>金币</v>
      </c>
      <c r="O363" s="14">
        <f>IF(L363&gt;1,INDEX(挂机升级突破!$BG$49:$BG$69,卡牌消耗!L363),"")</f>
        <v>0</v>
      </c>
      <c r="P363" s="14" t="s">
        <v>248</v>
      </c>
      <c r="Q363" s="14">
        <f>ROUND(INDEX(挂机升级突破!$AT$65:$BA$85,卡牌消耗!$L363,MATCH(卡牌消耗!P363,挂机升级突破!$AT$63:$BC$63,0))*INDEX($B$5:$F$5,K363)/5,0)*5</f>
        <v>0</v>
      </c>
      <c r="R363" s="14" t="s">
        <v>602</v>
      </c>
      <c r="S363" s="14">
        <f>ROUND(INDEX(挂机升级突破!$AT$65:$BC$85,L363,MATCH(R363,挂机升级突破!$AT$63:$BC$63,0))*INDEX($B$5:$F$5,K363)/5,0)*5</f>
        <v>0</v>
      </c>
      <c r="AJ363" s="15"/>
    </row>
    <row r="364" spans="9:36" ht="16.5" x14ac:dyDescent="0.2">
      <c r="I364" s="32">
        <v>327</v>
      </c>
      <c r="J364" s="14">
        <f t="shared" si="69"/>
        <v>1102016</v>
      </c>
      <c r="K364" s="14">
        <f t="shared" si="70"/>
        <v>5</v>
      </c>
      <c r="L364" s="14">
        <f t="shared" si="71"/>
        <v>12</v>
      </c>
      <c r="M364" s="14" t="str">
        <f t="shared" si="72"/>
        <v>黄</v>
      </c>
      <c r="N364" s="14" t="str">
        <f t="shared" si="68"/>
        <v>金币</v>
      </c>
      <c r="O364" s="14">
        <f>IF(L364&gt;1,INDEX(挂机升级突破!$BG$49:$BG$69,卡牌消耗!L364),"")</f>
        <v>0</v>
      </c>
      <c r="P364" s="14" t="s">
        <v>248</v>
      </c>
      <c r="Q364" s="14">
        <f>ROUND(INDEX(挂机升级突破!$AT$65:$BA$85,卡牌消耗!$L364,MATCH(卡牌消耗!P364,挂机升级突破!$AT$63:$BC$63,0))*INDEX($B$5:$F$5,K364)/5,0)*5</f>
        <v>0</v>
      </c>
      <c r="R364" s="14" t="s">
        <v>602</v>
      </c>
      <c r="S364" s="14">
        <f>ROUND(INDEX(挂机升级突破!$AT$65:$BC$85,L364,MATCH(R364,挂机升级突破!$AT$63:$BC$63,0))*INDEX($B$5:$F$5,K364)/5,0)*5</f>
        <v>0</v>
      </c>
      <c r="AJ364" s="15"/>
    </row>
    <row r="365" spans="9:36" ht="16.5" x14ac:dyDescent="0.2">
      <c r="I365" s="32">
        <v>328</v>
      </c>
      <c r="J365" s="14">
        <f t="shared" si="69"/>
        <v>1102016</v>
      </c>
      <c r="K365" s="14">
        <f t="shared" si="70"/>
        <v>5</v>
      </c>
      <c r="L365" s="14">
        <f t="shared" si="71"/>
        <v>13</v>
      </c>
      <c r="M365" s="14" t="str">
        <f t="shared" si="72"/>
        <v>黄</v>
      </c>
      <c r="N365" s="14" t="str">
        <f t="shared" si="68"/>
        <v>金币</v>
      </c>
      <c r="O365" s="14">
        <f>IF(L365&gt;1,INDEX(挂机升级突破!$BG$49:$BG$69,卡牌消耗!L365),"")</f>
        <v>0</v>
      </c>
      <c r="P365" s="14" t="s">
        <v>248</v>
      </c>
      <c r="Q365" s="14">
        <f>ROUND(INDEX(挂机升级突破!$AT$65:$BA$85,卡牌消耗!$L365,MATCH(卡牌消耗!P365,挂机升级突破!$AT$63:$BC$63,0))*INDEX($B$5:$F$5,K365)/5,0)*5</f>
        <v>0</v>
      </c>
      <c r="R365" s="14" t="s">
        <v>603</v>
      </c>
      <c r="S365" s="14">
        <f>ROUND(INDEX(挂机升级突破!$AT$65:$BC$85,L365,MATCH(R365,挂机升级突破!$AT$63:$BC$63,0))*INDEX($B$5:$F$5,K365)/5,0)*5</f>
        <v>0</v>
      </c>
      <c r="AJ365" s="15"/>
    </row>
    <row r="366" spans="9:36" ht="16.5" x14ac:dyDescent="0.2">
      <c r="I366" s="32">
        <v>329</v>
      </c>
      <c r="J366" s="14">
        <f t="shared" si="69"/>
        <v>1102016</v>
      </c>
      <c r="K366" s="14">
        <f t="shared" si="70"/>
        <v>5</v>
      </c>
      <c r="L366" s="14">
        <f t="shared" si="71"/>
        <v>14</v>
      </c>
      <c r="M366" s="14" t="str">
        <f t="shared" si="72"/>
        <v>黄</v>
      </c>
      <c r="N366" s="14" t="str">
        <f t="shared" si="68"/>
        <v>金币</v>
      </c>
      <c r="O366" s="14">
        <f>IF(L366&gt;1,INDEX(挂机升级突破!$BG$49:$BG$69,卡牌消耗!L366),"")</f>
        <v>0</v>
      </c>
      <c r="P366" s="14" t="s">
        <v>248</v>
      </c>
      <c r="Q366" s="14">
        <f>ROUND(INDEX(挂机升级突破!$AT$65:$BA$85,卡牌消耗!$L366,MATCH(卡牌消耗!P366,挂机升级突破!$AT$63:$BC$63,0))*INDEX($B$5:$F$5,K366)/5,0)*5</f>
        <v>0</v>
      </c>
      <c r="R366" s="14" t="s">
        <v>603</v>
      </c>
      <c r="S366" s="14">
        <f>ROUND(INDEX(挂机升级突破!$AT$65:$BC$85,L366,MATCH(R366,挂机升级突破!$AT$63:$BC$63,0))*INDEX($B$5:$F$5,K366)/5,0)*5</f>
        <v>0</v>
      </c>
      <c r="AJ366" s="15"/>
    </row>
    <row r="367" spans="9:36" ht="16.5" x14ac:dyDescent="0.2">
      <c r="I367" s="32">
        <v>330</v>
      </c>
      <c r="J367" s="14">
        <f t="shared" si="69"/>
        <v>1102016</v>
      </c>
      <c r="K367" s="14">
        <f t="shared" si="70"/>
        <v>5</v>
      </c>
      <c r="L367" s="14">
        <f t="shared" si="71"/>
        <v>15</v>
      </c>
      <c r="M367" s="14" t="str">
        <f t="shared" si="72"/>
        <v>黄</v>
      </c>
      <c r="N367" s="14" t="str">
        <f t="shared" si="68"/>
        <v>金币</v>
      </c>
      <c r="O367" s="14">
        <f>IF(L367&gt;1,INDEX(挂机升级突破!$BG$49:$BG$69,卡牌消耗!L367),"")</f>
        <v>0</v>
      </c>
      <c r="P367" s="14" t="s">
        <v>248</v>
      </c>
      <c r="Q367" s="14">
        <f>ROUND(INDEX(挂机升级突破!$AT$65:$BA$85,卡牌消耗!$L367,MATCH(卡牌消耗!P367,挂机升级突破!$AT$63:$BC$63,0))*INDEX($B$5:$F$5,K367)/5,0)*5</f>
        <v>0</v>
      </c>
      <c r="R367" s="14" t="s">
        <v>603</v>
      </c>
      <c r="S367" s="14">
        <f>ROUND(INDEX(挂机升级突破!$AT$65:$BC$85,L367,MATCH(R367,挂机升级突破!$AT$63:$BC$63,0))*INDEX($B$5:$F$5,K367)/5,0)*5</f>
        <v>0</v>
      </c>
      <c r="AJ367" s="15"/>
    </row>
    <row r="368" spans="9:36" ht="16.5" x14ac:dyDescent="0.2">
      <c r="I368" s="86">
        <v>331</v>
      </c>
      <c r="J368" s="14">
        <f t="shared" si="69"/>
        <v>1102016</v>
      </c>
      <c r="K368" s="14">
        <f t="shared" si="70"/>
        <v>5</v>
      </c>
      <c r="L368" s="14">
        <f t="shared" si="71"/>
        <v>16</v>
      </c>
      <c r="M368" s="14" t="str">
        <f t="shared" si="72"/>
        <v>黄</v>
      </c>
      <c r="N368" s="14" t="str">
        <f t="shared" si="68"/>
        <v>金币</v>
      </c>
      <c r="O368" s="14">
        <f>IF(L368&gt;1,INDEX(挂机升级突破!$BG$49:$BG$69,卡牌消耗!L368),"")</f>
        <v>0</v>
      </c>
      <c r="P368" s="14" t="str">
        <f>IF(L368&gt;1,INDEX(价值概述!$A$4:$A$8,INDEX(挂机升级突破!$AQ$65:$AQ$85,卡牌消耗!L368)),"")</f>
        <v>紫色基础材料</v>
      </c>
      <c r="Q368" s="14">
        <f>ROUND(INDEX(挂机升级突破!$AT$65:$BA$85,卡牌消耗!$L368,MATCH(卡牌消耗!P368,挂机升级突破!$AT$63:$BC$63,0))*INDEX($B$5:$F$5,K368)/5,0)*5</f>
        <v>20</v>
      </c>
      <c r="R368" s="14" t="s">
        <v>603</v>
      </c>
      <c r="S368" s="14">
        <f>ROUND(INDEX(挂机升级突破!$AT$65:$BC$85,L368,MATCH(R368,挂机升级突破!$AT$63:$BC$63,0))*INDEX($B$5:$F$5,K368)/5,0)*5</f>
        <v>0</v>
      </c>
      <c r="AJ368" s="15"/>
    </row>
    <row r="369" spans="9:36" ht="16.5" x14ac:dyDescent="0.2">
      <c r="I369" s="86">
        <v>332</v>
      </c>
      <c r="J369" s="14">
        <f t="shared" si="69"/>
        <v>1102016</v>
      </c>
      <c r="K369" s="14">
        <f t="shared" si="70"/>
        <v>5</v>
      </c>
      <c r="L369" s="14">
        <f t="shared" si="71"/>
        <v>17</v>
      </c>
      <c r="M369" s="14" t="str">
        <f t="shared" si="72"/>
        <v>黄</v>
      </c>
      <c r="N369" s="14" t="str">
        <f t="shared" si="68"/>
        <v>金币</v>
      </c>
      <c r="O369" s="14">
        <f>IF(L369&gt;1,INDEX(挂机升级突破!$BG$49:$BG$69,卡牌消耗!L369),"")</f>
        <v>15</v>
      </c>
      <c r="P369" s="14" t="str">
        <f>IF(L369&gt;1,INDEX(价值概述!$A$4:$A$8,INDEX(挂机升级突破!$AQ$65:$AQ$85,卡牌消耗!L369)),"")</f>
        <v>紫色基础材料</v>
      </c>
      <c r="Q369" s="14">
        <f>ROUND(INDEX(挂机升级突破!$AT$65:$BA$85,卡牌消耗!$L369,MATCH(卡牌消耗!P369,挂机升级突破!$AT$63:$BC$63,0))*INDEX($B$5:$F$5,K369)/5,0)*5</f>
        <v>35</v>
      </c>
      <c r="R369" s="14" t="s">
        <v>631</v>
      </c>
      <c r="S369" s="14">
        <f>ROUND(INDEX(挂机升级突破!$AT$65:$BC$85,L369,MATCH(R369,挂机升级突破!$AT$63:$BC$63,0))*INDEX($B$5:$F$5,K369)/5,0)*5</f>
        <v>0</v>
      </c>
      <c r="AJ369" s="15"/>
    </row>
    <row r="370" spans="9:36" ht="16.5" x14ac:dyDescent="0.2">
      <c r="I370" s="86">
        <v>333</v>
      </c>
      <c r="J370" s="14">
        <f t="shared" si="69"/>
        <v>1102016</v>
      </c>
      <c r="K370" s="14">
        <f t="shared" si="70"/>
        <v>5</v>
      </c>
      <c r="L370" s="14">
        <f t="shared" si="71"/>
        <v>18</v>
      </c>
      <c r="M370" s="14" t="str">
        <f t="shared" si="72"/>
        <v>黄</v>
      </c>
      <c r="N370" s="14" t="str">
        <f t="shared" si="68"/>
        <v>金币</v>
      </c>
      <c r="O370" s="14">
        <f>IF(L370&gt;1,INDEX(挂机升级突破!$BG$49:$BG$69,卡牌消耗!L370),"")</f>
        <v>40</v>
      </c>
      <c r="P370" s="14" t="str">
        <f>IF(L370&gt;1,INDEX(价值概述!$A$4:$A$8,INDEX(挂机升级突破!$AQ$65:$AQ$85,卡牌消耗!L370)),"")</f>
        <v>紫色基础材料</v>
      </c>
      <c r="Q370" s="14">
        <f>ROUND(INDEX(挂机升级突破!$AT$65:$BA$85,卡牌消耗!$L370,MATCH(卡牌消耗!P370,挂机升级突破!$AT$63:$BC$63,0))*INDEX($B$5:$F$5,K370)/5,0)*5</f>
        <v>35</v>
      </c>
      <c r="R370" s="14" t="s">
        <v>631</v>
      </c>
      <c r="S370" s="14">
        <f>ROUND(INDEX(挂机升级突破!$AT$65:$BC$85,L370,MATCH(R370,挂机升级突破!$AT$63:$BC$63,0))*INDEX($B$5:$F$5,K370)/5,0)*5</f>
        <v>0</v>
      </c>
      <c r="AJ370" s="15"/>
    </row>
    <row r="371" spans="9:36" ht="16.5" x14ac:dyDescent="0.2">
      <c r="I371" s="86">
        <v>334</v>
      </c>
      <c r="J371" s="14">
        <f t="shared" si="69"/>
        <v>1102016</v>
      </c>
      <c r="K371" s="14">
        <f t="shared" si="70"/>
        <v>5</v>
      </c>
      <c r="L371" s="14">
        <f t="shared" si="71"/>
        <v>19</v>
      </c>
      <c r="M371" s="14" t="str">
        <f t="shared" si="72"/>
        <v>黄</v>
      </c>
      <c r="N371" s="14" t="str">
        <f t="shared" si="68"/>
        <v>金币</v>
      </c>
      <c r="O371" s="14">
        <f>IF(L371&gt;1,INDEX(挂机升级突破!$BG$49:$BG$69,卡牌消耗!L371),"")</f>
        <v>50</v>
      </c>
      <c r="P371" s="14" t="str">
        <f>IF(L371&gt;1,INDEX(价值概述!$A$4:$A$8,INDEX(挂机升级突破!$AQ$65:$AQ$85,卡牌消耗!L371)),"")</f>
        <v>紫色基础材料</v>
      </c>
      <c r="Q371" s="14">
        <f>ROUND(INDEX(挂机升级突破!$AT$65:$BA$85,卡牌消耗!$L371,MATCH(卡牌消耗!P371,挂机升级突破!$AT$63:$BC$63,0))*INDEX($B$5:$F$5,K371)/5,0)*5</f>
        <v>35</v>
      </c>
      <c r="R371" s="14" t="s">
        <v>631</v>
      </c>
      <c r="S371" s="14">
        <f>ROUND(INDEX(挂机升级突破!$AT$65:$BC$85,L371,MATCH(R371,挂机升级突破!$AT$63:$BC$63,0))*INDEX($B$5:$F$5,K371)/5,0)*5</f>
        <v>0</v>
      </c>
      <c r="AJ371" s="15"/>
    </row>
    <row r="372" spans="9:36" ht="16.5" x14ac:dyDescent="0.2">
      <c r="I372" s="86">
        <v>335</v>
      </c>
      <c r="J372" s="14">
        <f t="shared" si="69"/>
        <v>1102016</v>
      </c>
      <c r="K372" s="14">
        <f t="shared" si="70"/>
        <v>5</v>
      </c>
      <c r="L372" s="14">
        <f t="shared" si="71"/>
        <v>20</v>
      </c>
      <c r="M372" s="14" t="str">
        <f t="shared" si="72"/>
        <v>黄</v>
      </c>
      <c r="N372" s="14" t="str">
        <f t="shared" si="68"/>
        <v>金币</v>
      </c>
      <c r="O372" s="14">
        <f>IF(L372&gt;1,INDEX(挂机升级突破!$BG$49:$BG$69,卡牌消耗!L372),"")</f>
        <v>80</v>
      </c>
      <c r="P372" s="14" t="str">
        <f>IF(L372&gt;1,INDEX(价值概述!$A$4:$A$8,INDEX(挂机升级突破!$AQ$65:$AQ$85,卡牌消耗!L372)),"")</f>
        <v>紫色基础材料</v>
      </c>
      <c r="Q372" s="14">
        <f>ROUND(INDEX(挂机升级突破!$AT$65:$BA$85,卡牌消耗!$L372,MATCH(卡牌消耗!P372,挂机升级突破!$AT$63:$BC$63,0))*INDEX($B$5:$F$5,K372)/5,0)*5</f>
        <v>60</v>
      </c>
      <c r="R372" s="14" t="s">
        <v>631</v>
      </c>
      <c r="S372" s="14">
        <f>ROUND(INDEX(挂机升级突破!$AT$65:$BC$85,L372,MATCH(R372,挂机升级突破!$AT$63:$BC$63,0))*INDEX($B$5:$F$5,K372)/5,0)*5</f>
        <v>0</v>
      </c>
      <c r="AJ372" s="15"/>
    </row>
    <row r="373" spans="9:36" ht="16.5" x14ac:dyDescent="0.2">
      <c r="I373" s="86">
        <v>336</v>
      </c>
      <c r="J373" s="14">
        <f t="shared" si="69"/>
        <v>1102016</v>
      </c>
      <c r="K373" s="14">
        <f t="shared" si="70"/>
        <v>5</v>
      </c>
      <c r="L373" s="14">
        <f t="shared" si="71"/>
        <v>21</v>
      </c>
      <c r="M373" s="14" t="str">
        <f t="shared" si="72"/>
        <v>黄</v>
      </c>
      <c r="N373" s="14" t="str">
        <f t="shared" si="68"/>
        <v>金币</v>
      </c>
      <c r="O373" s="14">
        <f>IF(L373&gt;1,INDEX(挂机升级突破!$BG$49:$BG$69,卡牌消耗!L373),"")</f>
        <v>80</v>
      </c>
      <c r="P373" s="14" t="str">
        <f>IF(L373&gt;1,INDEX(价值概述!$A$4:$A$8,INDEX(挂机升级突破!$AQ$65:$AQ$85,卡牌消耗!L373)),"")</f>
        <v>紫色基础材料</v>
      </c>
      <c r="Q373" s="14">
        <f>ROUND(INDEX(挂机升级突破!$AT$65:$BA$85,卡牌消耗!$L373,MATCH(卡牌消耗!P373,挂机升级突破!$AT$63:$BC$63,0))*INDEX($B$5:$F$5,K373)/5,0)*5</f>
        <v>60</v>
      </c>
      <c r="R373" s="14" t="s">
        <v>631</v>
      </c>
      <c r="S373" s="14">
        <f>ROUND(INDEX(挂机升级突破!$AT$65:$BC$85,L373,MATCH(R373,挂机升级突破!$AT$63:$BC$63,0))*INDEX($B$5:$F$5,K373)/5,0)*5</f>
        <v>0</v>
      </c>
      <c r="AJ373" s="15"/>
    </row>
    <row r="374" spans="9:36" ht="16.5" x14ac:dyDescent="0.2">
      <c r="I374" s="86">
        <v>337</v>
      </c>
      <c r="J374" s="14">
        <f t="shared" si="69"/>
        <v>1102017</v>
      </c>
      <c r="K374" s="14">
        <f t="shared" si="70"/>
        <v>4</v>
      </c>
      <c r="L374" s="14">
        <f t="shared" si="71"/>
        <v>1</v>
      </c>
      <c r="M374" s="14" t="str">
        <f t="shared" si="72"/>
        <v>黄</v>
      </c>
      <c r="N374" s="14" t="str">
        <f t="shared" si="68"/>
        <v/>
      </c>
      <c r="O374" s="14" t="str">
        <f>IF(L374&gt;1,INDEX(挂机升级突破!$BG$49:$BG$69,卡牌消耗!L374),"")</f>
        <v/>
      </c>
      <c r="P374" s="14" t="str">
        <f>IF(L374&gt;1,INDEX(价值概述!$A$4:$A$8,INDEX(挂机升级突破!$AQ$65:$AQ$85,卡牌消耗!L374)),"")</f>
        <v/>
      </c>
      <c r="Q374" s="14" t="str">
        <f>IF(L374&gt;1,INDEX(挂机升级突破!$AT$65:$AX$85,卡牌消耗!L374,INDEX(挂机升级突破!$AQ$65:$AQ$85,卡牌消耗!L374)),"")</f>
        <v/>
      </c>
      <c r="R374" s="14" t="str">
        <f>IF(INDEX(挂机升级突破!$AR$65:$AR$85,卡牌消耗!L374)&gt;0,INDEX($G$2:$I$2,INDEX(挂机升级突破!$AR$65:$AR$85,卡牌消耗!L374))&amp;M374,"")</f>
        <v/>
      </c>
      <c r="S374" s="14" t="str">
        <f>IF(R374="","",INDEX(挂机升级突破!$AY$65:$BA$85,卡牌消耗!L374,INDEX(挂机升级突破!$AR$65:$AR$85,卡牌消耗!L374)))</f>
        <v/>
      </c>
      <c r="AJ374" s="15"/>
    </row>
    <row r="375" spans="9:36" ht="16.5" x14ac:dyDescent="0.2">
      <c r="I375" s="86">
        <v>338</v>
      </c>
      <c r="J375" s="14">
        <f t="shared" si="69"/>
        <v>1102017</v>
      </c>
      <c r="K375" s="14">
        <f t="shared" si="70"/>
        <v>4</v>
      </c>
      <c r="L375" s="14">
        <f t="shared" si="71"/>
        <v>2</v>
      </c>
      <c r="M375" s="14" t="str">
        <f t="shared" si="72"/>
        <v>黄</v>
      </c>
      <c r="N375" s="14" t="str">
        <f t="shared" si="68"/>
        <v>金币</v>
      </c>
      <c r="O375" s="14">
        <f>IF(L375&gt;1,INDEX(挂机升级突破!$BG$49:$BG$69,卡牌消耗!L375),"")</f>
        <v>0</v>
      </c>
      <c r="P375" s="14" t="s">
        <v>245</v>
      </c>
      <c r="Q375" s="14">
        <f>ROUND(INDEX(挂机升级突破!$AT$65:$BA$85,卡牌消耗!$L375,MATCH(卡牌消耗!P375,挂机升级突破!$AT$63:$BC$63,0))*INDEX($B$5:$F$5,K375)/5,0)*5</f>
        <v>50</v>
      </c>
      <c r="R375" s="14"/>
      <c r="S375" s="14"/>
      <c r="AJ375" s="15"/>
    </row>
    <row r="376" spans="9:36" ht="16.5" x14ac:dyDescent="0.2">
      <c r="I376" s="86">
        <v>339</v>
      </c>
      <c r="J376" s="14">
        <f t="shared" si="69"/>
        <v>1102017</v>
      </c>
      <c r="K376" s="14">
        <f t="shared" si="70"/>
        <v>4</v>
      </c>
      <c r="L376" s="14">
        <f t="shared" si="71"/>
        <v>3</v>
      </c>
      <c r="M376" s="14" t="str">
        <f t="shared" si="72"/>
        <v>黄</v>
      </c>
      <c r="N376" s="14" t="str">
        <f t="shared" si="68"/>
        <v>金币</v>
      </c>
      <c r="O376" s="14">
        <f>IF(L376&gt;1,INDEX(挂机升级突破!$BG$49:$BG$69,卡牌消耗!L376),"")</f>
        <v>0</v>
      </c>
      <c r="P376" s="14" t="s">
        <v>245</v>
      </c>
      <c r="Q376" s="14">
        <f>ROUND(INDEX(挂机升级突破!$AT$65:$BA$85,卡牌消耗!$L376,MATCH(卡牌消耗!P376,挂机升级突破!$AT$63:$BC$63,0))*INDEX($B$5:$F$5,K376)/5,0)*5</f>
        <v>60</v>
      </c>
      <c r="R376" s="14"/>
      <c r="S376" s="14"/>
      <c r="AJ376" s="15"/>
    </row>
    <row r="377" spans="9:36" ht="16.5" x14ac:dyDescent="0.2">
      <c r="I377" s="86">
        <v>340</v>
      </c>
      <c r="J377" s="14">
        <f t="shared" si="69"/>
        <v>1102017</v>
      </c>
      <c r="K377" s="14">
        <f t="shared" si="70"/>
        <v>4</v>
      </c>
      <c r="L377" s="14">
        <f t="shared" si="71"/>
        <v>4</v>
      </c>
      <c r="M377" s="14" t="str">
        <f t="shared" si="72"/>
        <v>黄</v>
      </c>
      <c r="N377" s="14" t="str">
        <f t="shared" si="68"/>
        <v>金币</v>
      </c>
      <c r="O377" s="14">
        <f>IF(L377&gt;1,INDEX(挂机升级突破!$BG$49:$BG$69,卡牌消耗!L377),"")</f>
        <v>0</v>
      </c>
      <c r="P377" s="14" t="s">
        <v>246</v>
      </c>
      <c r="Q377" s="14">
        <f>ROUND(INDEX(挂机升级突破!$AT$65:$BA$85,卡牌消耗!$L377,MATCH(卡牌消耗!P377,挂机升级突破!$AT$63:$BC$63,0))*INDEX($B$5:$F$5,K377)/5,0)*5</f>
        <v>0</v>
      </c>
      <c r="R377" s="14"/>
      <c r="S377" s="14"/>
      <c r="AJ377" s="15"/>
    </row>
    <row r="378" spans="9:36" ht="16.5" x14ac:dyDescent="0.2">
      <c r="I378" s="86">
        <v>341</v>
      </c>
      <c r="J378" s="14">
        <f t="shared" si="69"/>
        <v>1102017</v>
      </c>
      <c r="K378" s="14">
        <f t="shared" si="70"/>
        <v>4</v>
      </c>
      <c r="L378" s="14">
        <f t="shared" si="71"/>
        <v>5</v>
      </c>
      <c r="M378" s="14" t="str">
        <f t="shared" si="72"/>
        <v>黄</v>
      </c>
      <c r="N378" s="14" t="str">
        <f t="shared" si="68"/>
        <v>金币</v>
      </c>
      <c r="O378" s="14">
        <f>IF(L378&gt;1,INDEX(挂机升级突破!$BG$49:$BG$69,卡牌消耗!L378),"")</f>
        <v>0</v>
      </c>
      <c r="P378" s="14" t="s">
        <v>246</v>
      </c>
      <c r="Q378" s="14">
        <f>ROUND(INDEX(挂机升级突破!$AT$65:$BA$85,卡牌消耗!$L378,MATCH(卡牌消耗!P378,挂机升级突破!$AT$63:$BC$63,0))*INDEX($B$5:$F$5,K378)/5,0)*5</f>
        <v>0</v>
      </c>
      <c r="R378" s="14" t="s">
        <v>601</v>
      </c>
      <c r="S378" s="14">
        <f>ROUND(INDEX(挂机升级突破!$AT$65:$BC$85,L378,MATCH(R378,挂机升级突破!$AT$63:$BC$63,0))*INDEX($B$5:$F$5,K378)/5,0)*5</f>
        <v>0</v>
      </c>
      <c r="AJ378" s="15"/>
    </row>
    <row r="379" spans="9:36" ht="16.5" x14ac:dyDescent="0.2">
      <c r="I379" s="86">
        <v>342</v>
      </c>
      <c r="J379" s="14">
        <f t="shared" si="69"/>
        <v>1102017</v>
      </c>
      <c r="K379" s="14">
        <f t="shared" si="70"/>
        <v>4</v>
      </c>
      <c r="L379" s="14">
        <f t="shared" si="71"/>
        <v>6</v>
      </c>
      <c r="M379" s="14" t="str">
        <f t="shared" si="72"/>
        <v>黄</v>
      </c>
      <c r="N379" s="14" t="str">
        <f t="shared" si="68"/>
        <v>金币</v>
      </c>
      <c r="O379" s="14">
        <f>IF(L379&gt;1,INDEX(挂机升级突破!$BG$49:$BG$69,卡牌消耗!L379),"")</f>
        <v>0</v>
      </c>
      <c r="P379" s="14" t="s">
        <v>246</v>
      </c>
      <c r="Q379" s="14">
        <f>ROUND(INDEX(挂机升级突破!$AT$65:$BA$85,卡牌消耗!$L379,MATCH(卡牌消耗!P379,挂机升级突破!$AT$63:$BC$63,0))*INDEX($B$5:$F$5,K379)/5,0)*5</f>
        <v>25</v>
      </c>
      <c r="R379" s="14" t="s">
        <v>601</v>
      </c>
      <c r="S379" s="14">
        <f>ROUND(INDEX(挂机升级突破!$AT$65:$BC$85,L379,MATCH(R379,挂机升级突破!$AT$63:$BC$63,0))*INDEX($B$5:$F$5,K379)/5,0)*5</f>
        <v>0</v>
      </c>
      <c r="AJ379" s="15"/>
    </row>
    <row r="380" spans="9:36" ht="16.5" x14ac:dyDescent="0.2">
      <c r="I380" s="86">
        <v>343</v>
      </c>
      <c r="J380" s="14">
        <f t="shared" si="69"/>
        <v>1102017</v>
      </c>
      <c r="K380" s="14">
        <f t="shared" si="70"/>
        <v>4</v>
      </c>
      <c r="L380" s="14">
        <f t="shared" si="71"/>
        <v>7</v>
      </c>
      <c r="M380" s="14" t="str">
        <f t="shared" si="72"/>
        <v>黄</v>
      </c>
      <c r="N380" s="14" t="str">
        <f t="shared" ref="N380:N443" si="73">IF(L380&gt;1,"金币","")</f>
        <v>金币</v>
      </c>
      <c r="O380" s="14">
        <f>IF(L380&gt;1,INDEX(挂机升级突破!$BG$49:$BG$69,卡牌消耗!L380),"")</f>
        <v>0</v>
      </c>
      <c r="P380" s="14" t="s">
        <v>247</v>
      </c>
      <c r="Q380" s="14">
        <f>ROUND(INDEX(挂机升级突破!$AT$65:$BA$85,卡牌消耗!$L380,MATCH(卡牌消耗!P380,挂机升级突破!$AT$63:$BC$63,0))*INDEX($B$5:$F$5,K380)/5,0)*5</f>
        <v>0</v>
      </c>
      <c r="R380" s="14" t="s">
        <v>601</v>
      </c>
      <c r="S380" s="14">
        <f>ROUND(INDEX(挂机升级突破!$AT$65:$BC$85,L380,MATCH(R380,挂机升级突破!$AT$63:$BC$63,0))*INDEX($B$5:$F$5,K380)/5,0)*5</f>
        <v>0</v>
      </c>
      <c r="AJ380" s="15"/>
    </row>
    <row r="381" spans="9:36" ht="16.5" x14ac:dyDescent="0.2">
      <c r="I381" s="86">
        <v>344</v>
      </c>
      <c r="J381" s="14">
        <f t="shared" si="69"/>
        <v>1102017</v>
      </c>
      <c r="K381" s="14">
        <f t="shared" si="70"/>
        <v>4</v>
      </c>
      <c r="L381" s="14">
        <f t="shared" si="71"/>
        <v>8</v>
      </c>
      <c r="M381" s="14" t="str">
        <f t="shared" si="72"/>
        <v>黄</v>
      </c>
      <c r="N381" s="14" t="str">
        <f t="shared" si="73"/>
        <v>金币</v>
      </c>
      <c r="O381" s="14">
        <f>IF(L381&gt;1,INDEX(挂机升级突破!$BG$49:$BG$69,卡牌消耗!L381),"")</f>
        <v>0</v>
      </c>
      <c r="P381" s="14" t="s">
        <v>247</v>
      </c>
      <c r="Q381" s="14">
        <f>ROUND(INDEX(挂机升级突破!$AT$65:$BA$85,卡牌消耗!$L381,MATCH(卡牌消耗!P381,挂机升级突破!$AT$63:$BC$63,0))*INDEX($B$5:$F$5,K381)/5,0)*5</f>
        <v>0</v>
      </c>
      <c r="R381" s="14" t="s">
        <v>601</v>
      </c>
      <c r="S381" s="14">
        <f>ROUND(INDEX(挂机升级突破!$AT$65:$BC$85,L381,MATCH(R381,挂机升级突破!$AT$63:$BC$63,0))*INDEX($B$5:$F$5,K381)/5,0)*5</f>
        <v>10</v>
      </c>
      <c r="AJ381" s="15"/>
    </row>
    <row r="382" spans="9:36" ht="16.5" x14ac:dyDescent="0.2">
      <c r="I382" s="86">
        <v>345</v>
      </c>
      <c r="J382" s="14">
        <f t="shared" si="69"/>
        <v>1102017</v>
      </c>
      <c r="K382" s="14">
        <f t="shared" si="70"/>
        <v>4</v>
      </c>
      <c r="L382" s="14">
        <f t="shared" si="71"/>
        <v>9</v>
      </c>
      <c r="M382" s="14" t="str">
        <f t="shared" si="72"/>
        <v>黄</v>
      </c>
      <c r="N382" s="14" t="str">
        <f t="shared" si="73"/>
        <v>金币</v>
      </c>
      <c r="O382" s="14">
        <f>IF(L382&gt;1,INDEX(挂机升级突破!$BG$49:$BG$69,卡牌消耗!L382),"")</f>
        <v>0</v>
      </c>
      <c r="P382" s="14" t="s">
        <v>247</v>
      </c>
      <c r="Q382" s="14">
        <f>ROUND(INDEX(挂机升级突破!$AT$65:$BA$85,卡牌消耗!$L382,MATCH(卡牌消耗!P382,挂机升级突破!$AT$63:$BC$63,0))*INDEX($B$5:$F$5,K382)/5,0)*5</f>
        <v>0</v>
      </c>
      <c r="R382" s="14" t="s">
        <v>602</v>
      </c>
      <c r="S382" s="14">
        <f>ROUND(INDEX(挂机升级突破!$AT$65:$BC$85,L382,MATCH(R382,挂机升级突破!$AT$63:$BC$63,0))*INDEX($B$5:$F$5,K382)/5,0)*5</f>
        <v>0</v>
      </c>
      <c r="AJ382" s="15"/>
    </row>
    <row r="383" spans="9:36" ht="16.5" x14ac:dyDescent="0.2">
      <c r="I383" s="86">
        <v>346</v>
      </c>
      <c r="J383" s="14">
        <f t="shared" si="69"/>
        <v>1102017</v>
      </c>
      <c r="K383" s="14">
        <f t="shared" si="70"/>
        <v>4</v>
      </c>
      <c r="L383" s="14">
        <f t="shared" si="71"/>
        <v>10</v>
      </c>
      <c r="M383" s="14" t="str">
        <f t="shared" si="72"/>
        <v>黄</v>
      </c>
      <c r="N383" s="14" t="str">
        <f t="shared" si="73"/>
        <v>金币</v>
      </c>
      <c r="O383" s="14">
        <f>IF(L383&gt;1,INDEX(挂机升级突破!$BG$49:$BG$69,卡牌消耗!L383),"")</f>
        <v>0</v>
      </c>
      <c r="P383" s="14" t="s">
        <v>247</v>
      </c>
      <c r="Q383" s="14">
        <f>ROUND(INDEX(挂机升级突破!$AT$65:$BA$85,卡牌消耗!$L383,MATCH(卡牌消耗!P383,挂机升级突破!$AT$63:$BC$63,0))*INDEX($B$5:$F$5,K383)/5,0)*5</f>
        <v>0</v>
      </c>
      <c r="R383" s="14" t="s">
        <v>602</v>
      </c>
      <c r="S383" s="14">
        <f>ROUND(INDEX(挂机升级突破!$AT$65:$BC$85,L383,MATCH(R383,挂机升级突破!$AT$63:$BC$63,0))*INDEX($B$5:$F$5,K383)/5,0)*5</f>
        <v>0</v>
      </c>
      <c r="AJ383" s="15"/>
    </row>
    <row r="384" spans="9:36" ht="16.5" x14ac:dyDescent="0.2">
      <c r="I384" s="86">
        <v>347</v>
      </c>
      <c r="J384" s="14">
        <f t="shared" si="69"/>
        <v>1102017</v>
      </c>
      <c r="K384" s="14">
        <f t="shared" si="70"/>
        <v>4</v>
      </c>
      <c r="L384" s="14">
        <f t="shared" si="71"/>
        <v>11</v>
      </c>
      <c r="M384" s="14" t="str">
        <f t="shared" si="72"/>
        <v>黄</v>
      </c>
      <c r="N384" s="14" t="str">
        <f t="shared" si="73"/>
        <v>金币</v>
      </c>
      <c r="O384" s="14">
        <f>IF(L384&gt;1,INDEX(挂机升级突破!$BG$49:$BG$69,卡牌消耗!L384),"")</f>
        <v>0</v>
      </c>
      <c r="P384" s="14" t="s">
        <v>248</v>
      </c>
      <c r="Q384" s="14">
        <f>ROUND(INDEX(挂机升级突破!$AT$65:$BA$85,卡牌消耗!$L384,MATCH(卡牌消耗!P384,挂机升级突破!$AT$63:$BC$63,0))*INDEX($B$5:$F$5,K384)/5,0)*5</f>
        <v>0</v>
      </c>
      <c r="R384" s="14" t="s">
        <v>602</v>
      </c>
      <c r="S384" s="14">
        <f>ROUND(INDEX(挂机升级突破!$AT$65:$BC$85,L384,MATCH(R384,挂机升级突破!$AT$63:$BC$63,0))*INDEX($B$5:$F$5,K384)/5,0)*5</f>
        <v>0</v>
      </c>
      <c r="AJ384" s="15"/>
    </row>
    <row r="385" spans="9:36" ht="16.5" x14ac:dyDescent="0.2">
      <c r="I385" s="86">
        <v>348</v>
      </c>
      <c r="J385" s="14">
        <f t="shared" si="69"/>
        <v>1102017</v>
      </c>
      <c r="K385" s="14">
        <f t="shared" si="70"/>
        <v>4</v>
      </c>
      <c r="L385" s="14">
        <f t="shared" si="71"/>
        <v>12</v>
      </c>
      <c r="M385" s="14" t="str">
        <f t="shared" si="72"/>
        <v>黄</v>
      </c>
      <c r="N385" s="14" t="str">
        <f t="shared" si="73"/>
        <v>金币</v>
      </c>
      <c r="O385" s="14">
        <f>IF(L385&gt;1,INDEX(挂机升级突破!$BG$49:$BG$69,卡牌消耗!L385),"")</f>
        <v>0</v>
      </c>
      <c r="P385" s="14" t="s">
        <v>248</v>
      </c>
      <c r="Q385" s="14">
        <f>ROUND(INDEX(挂机升级突破!$AT$65:$BA$85,卡牌消耗!$L385,MATCH(卡牌消耗!P385,挂机升级突破!$AT$63:$BC$63,0))*INDEX($B$5:$F$5,K385)/5,0)*5</f>
        <v>0</v>
      </c>
      <c r="R385" s="14" t="s">
        <v>602</v>
      </c>
      <c r="S385" s="14">
        <f>ROUND(INDEX(挂机升级突破!$AT$65:$BC$85,L385,MATCH(R385,挂机升级突破!$AT$63:$BC$63,0))*INDEX($B$5:$F$5,K385)/5,0)*5</f>
        <v>0</v>
      </c>
      <c r="AJ385" s="15"/>
    </row>
    <row r="386" spans="9:36" ht="16.5" x14ac:dyDescent="0.2">
      <c r="I386" s="86">
        <v>349</v>
      </c>
      <c r="J386" s="14">
        <f t="shared" si="69"/>
        <v>1102017</v>
      </c>
      <c r="K386" s="14">
        <f t="shared" si="70"/>
        <v>4</v>
      </c>
      <c r="L386" s="14">
        <f t="shared" si="71"/>
        <v>13</v>
      </c>
      <c r="M386" s="14" t="str">
        <f t="shared" si="72"/>
        <v>黄</v>
      </c>
      <c r="N386" s="14" t="str">
        <f t="shared" si="73"/>
        <v>金币</v>
      </c>
      <c r="O386" s="14">
        <f>IF(L386&gt;1,INDEX(挂机升级突破!$BG$49:$BG$69,卡牌消耗!L386),"")</f>
        <v>0</v>
      </c>
      <c r="P386" s="14" t="s">
        <v>248</v>
      </c>
      <c r="Q386" s="14">
        <f>ROUND(INDEX(挂机升级突破!$AT$65:$BA$85,卡牌消耗!$L386,MATCH(卡牌消耗!P386,挂机升级突破!$AT$63:$BC$63,0))*INDEX($B$5:$F$5,K386)/5,0)*5</f>
        <v>0</v>
      </c>
      <c r="R386" s="14" t="s">
        <v>603</v>
      </c>
      <c r="S386" s="14">
        <f>ROUND(INDEX(挂机升级突破!$AT$65:$BC$85,L386,MATCH(R386,挂机升级突破!$AT$63:$BC$63,0))*INDEX($B$5:$F$5,K386)/5,0)*5</f>
        <v>0</v>
      </c>
      <c r="AJ386" s="15"/>
    </row>
    <row r="387" spans="9:36" ht="16.5" x14ac:dyDescent="0.2">
      <c r="I387" s="86">
        <v>350</v>
      </c>
      <c r="J387" s="14">
        <f t="shared" si="69"/>
        <v>1102017</v>
      </c>
      <c r="K387" s="14">
        <f t="shared" si="70"/>
        <v>4</v>
      </c>
      <c r="L387" s="14">
        <f t="shared" si="71"/>
        <v>14</v>
      </c>
      <c r="M387" s="14" t="str">
        <f t="shared" si="72"/>
        <v>黄</v>
      </c>
      <c r="N387" s="14" t="str">
        <f t="shared" si="73"/>
        <v>金币</v>
      </c>
      <c r="O387" s="14">
        <f>IF(L387&gt;1,INDEX(挂机升级突破!$BG$49:$BG$69,卡牌消耗!L387),"")</f>
        <v>0</v>
      </c>
      <c r="P387" s="14" t="s">
        <v>248</v>
      </c>
      <c r="Q387" s="14">
        <f>ROUND(INDEX(挂机升级突破!$AT$65:$BA$85,卡牌消耗!$L387,MATCH(卡牌消耗!P387,挂机升级突破!$AT$63:$BC$63,0))*INDEX($B$5:$F$5,K387)/5,0)*5</f>
        <v>0</v>
      </c>
      <c r="R387" s="14" t="s">
        <v>603</v>
      </c>
      <c r="S387" s="14">
        <f>ROUND(INDEX(挂机升级突破!$AT$65:$BC$85,L387,MATCH(R387,挂机升级突破!$AT$63:$BC$63,0))*INDEX($B$5:$F$5,K387)/5,0)*5</f>
        <v>0</v>
      </c>
      <c r="AJ387" s="15"/>
    </row>
    <row r="388" spans="9:36" ht="16.5" x14ac:dyDescent="0.2">
      <c r="I388" s="86">
        <v>351</v>
      </c>
      <c r="J388" s="14">
        <f t="shared" si="69"/>
        <v>1102017</v>
      </c>
      <c r="K388" s="14">
        <f t="shared" si="70"/>
        <v>4</v>
      </c>
      <c r="L388" s="14">
        <f t="shared" si="71"/>
        <v>15</v>
      </c>
      <c r="M388" s="14" t="str">
        <f t="shared" si="72"/>
        <v>黄</v>
      </c>
      <c r="N388" s="14" t="str">
        <f t="shared" si="73"/>
        <v>金币</v>
      </c>
      <c r="O388" s="14">
        <f>IF(L388&gt;1,INDEX(挂机升级突破!$BG$49:$BG$69,卡牌消耗!L388),"")</f>
        <v>0</v>
      </c>
      <c r="P388" s="14" t="s">
        <v>248</v>
      </c>
      <c r="Q388" s="14">
        <f>ROUND(INDEX(挂机升级突破!$AT$65:$BA$85,卡牌消耗!$L388,MATCH(卡牌消耗!P388,挂机升级突破!$AT$63:$BC$63,0))*INDEX($B$5:$F$5,K388)/5,0)*5</f>
        <v>0</v>
      </c>
      <c r="R388" s="14" t="s">
        <v>603</v>
      </c>
      <c r="S388" s="14">
        <f>ROUND(INDEX(挂机升级突破!$AT$65:$BC$85,L388,MATCH(R388,挂机升级突破!$AT$63:$BC$63,0))*INDEX($B$5:$F$5,K388)/5,0)*5</f>
        <v>0</v>
      </c>
      <c r="AJ388" s="15"/>
    </row>
    <row r="389" spans="9:36" ht="16.5" x14ac:dyDescent="0.2">
      <c r="I389" s="86">
        <v>352</v>
      </c>
      <c r="J389" s="14">
        <f t="shared" si="69"/>
        <v>1102017</v>
      </c>
      <c r="K389" s="14">
        <f t="shared" si="70"/>
        <v>4</v>
      </c>
      <c r="L389" s="14">
        <f t="shared" si="71"/>
        <v>16</v>
      </c>
      <c r="M389" s="14" t="str">
        <f t="shared" si="72"/>
        <v>黄</v>
      </c>
      <c r="N389" s="14" t="str">
        <f t="shared" si="73"/>
        <v>金币</v>
      </c>
      <c r="O389" s="14">
        <f>IF(L389&gt;1,INDEX(挂机升级突破!$BG$49:$BG$69,卡牌消耗!L389),"")</f>
        <v>0</v>
      </c>
      <c r="P389" s="14" t="str">
        <f>IF(L389&gt;1,INDEX(价值概述!$A$4:$A$8,INDEX(挂机升级突破!$AQ$65:$AQ$85,卡牌消耗!L389)),"")</f>
        <v>紫色基础材料</v>
      </c>
      <c r="Q389" s="14">
        <f>ROUND(INDEX(挂机升级突破!$AT$65:$BA$85,卡牌消耗!$L389,MATCH(卡牌消耗!P389,挂机升级突破!$AT$63:$BC$63,0))*INDEX($B$5:$F$5,K389)/5,0)*5</f>
        <v>20</v>
      </c>
      <c r="R389" s="14" t="s">
        <v>603</v>
      </c>
      <c r="S389" s="14">
        <f>ROUND(INDEX(挂机升级突破!$AT$65:$BC$85,L389,MATCH(R389,挂机升级突破!$AT$63:$BC$63,0))*INDEX($B$5:$F$5,K389)/5,0)*5</f>
        <v>0</v>
      </c>
      <c r="AJ389" s="15"/>
    </row>
    <row r="390" spans="9:36" ht="16.5" x14ac:dyDescent="0.2">
      <c r="I390" s="86">
        <v>353</v>
      </c>
      <c r="J390" s="14">
        <f t="shared" si="69"/>
        <v>1102017</v>
      </c>
      <c r="K390" s="14">
        <f t="shared" si="70"/>
        <v>4</v>
      </c>
      <c r="L390" s="14">
        <f t="shared" si="71"/>
        <v>17</v>
      </c>
      <c r="M390" s="14" t="str">
        <f t="shared" si="72"/>
        <v>黄</v>
      </c>
      <c r="N390" s="14" t="str">
        <f t="shared" si="73"/>
        <v>金币</v>
      </c>
      <c r="O390" s="14">
        <f>IF(L390&gt;1,INDEX(挂机升级突破!$BG$49:$BG$69,卡牌消耗!L390),"")</f>
        <v>15</v>
      </c>
      <c r="P390" s="14" t="str">
        <f>IF(L390&gt;1,INDEX(价值概述!$A$4:$A$8,INDEX(挂机升级突破!$AQ$65:$AQ$85,卡牌消耗!L390)),"")</f>
        <v>紫色基础材料</v>
      </c>
      <c r="Q390" s="14">
        <f>ROUND(INDEX(挂机升级突破!$AT$65:$BA$85,卡牌消耗!$L390,MATCH(卡牌消耗!P390,挂机升级突破!$AT$63:$BC$63,0))*INDEX($B$5:$F$5,K390)/5,0)*5</f>
        <v>35</v>
      </c>
      <c r="R390" s="14" t="s">
        <v>631</v>
      </c>
      <c r="S390" s="14">
        <f>ROUND(INDEX(挂机升级突破!$AT$65:$BC$85,L390,MATCH(R390,挂机升级突破!$AT$63:$BC$63,0))*INDEX($B$5:$F$5,K390)/5,0)*5</f>
        <v>0</v>
      </c>
      <c r="AJ390" s="15"/>
    </row>
    <row r="391" spans="9:36" ht="16.5" x14ac:dyDescent="0.2">
      <c r="I391" s="86">
        <v>354</v>
      </c>
      <c r="J391" s="14">
        <f t="shared" si="69"/>
        <v>1102017</v>
      </c>
      <c r="K391" s="14">
        <f t="shared" si="70"/>
        <v>4</v>
      </c>
      <c r="L391" s="14">
        <f t="shared" si="71"/>
        <v>18</v>
      </c>
      <c r="M391" s="14" t="str">
        <f t="shared" si="72"/>
        <v>黄</v>
      </c>
      <c r="N391" s="14" t="str">
        <f t="shared" si="73"/>
        <v>金币</v>
      </c>
      <c r="O391" s="14">
        <f>IF(L391&gt;1,INDEX(挂机升级突破!$BG$49:$BG$69,卡牌消耗!L391),"")</f>
        <v>40</v>
      </c>
      <c r="P391" s="14" t="str">
        <f>IF(L391&gt;1,INDEX(价值概述!$A$4:$A$8,INDEX(挂机升级突破!$AQ$65:$AQ$85,卡牌消耗!L391)),"")</f>
        <v>紫色基础材料</v>
      </c>
      <c r="Q391" s="14">
        <f>ROUND(INDEX(挂机升级突破!$AT$65:$BA$85,卡牌消耗!$L391,MATCH(卡牌消耗!P391,挂机升级突破!$AT$63:$BC$63,0))*INDEX($B$5:$F$5,K391)/5,0)*5</f>
        <v>35</v>
      </c>
      <c r="R391" s="14" t="s">
        <v>631</v>
      </c>
      <c r="S391" s="14">
        <f>ROUND(INDEX(挂机升级突破!$AT$65:$BC$85,L391,MATCH(R391,挂机升级突破!$AT$63:$BC$63,0))*INDEX($B$5:$F$5,K391)/5,0)*5</f>
        <v>0</v>
      </c>
      <c r="AJ391" s="15"/>
    </row>
    <row r="392" spans="9:36" ht="16.5" x14ac:dyDescent="0.2">
      <c r="I392" s="86">
        <v>355</v>
      </c>
      <c r="J392" s="14">
        <f t="shared" si="69"/>
        <v>1102017</v>
      </c>
      <c r="K392" s="14">
        <f t="shared" si="70"/>
        <v>4</v>
      </c>
      <c r="L392" s="14">
        <f t="shared" si="71"/>
        <v>19</v>
      </c>
      <c r="M392" s="14" t="str">
        <f t="shared" si="72"/>
        <v>黄</v>
      </c>
      <c r="N392" s="14" t="str">
        <f t="shared" si="73"/>
        <v>金币</v>
      </c>
      <c r="O392" s="14">
        <f>IF(L392&gt;1,INDEX(挂机升级突破!$BG$49:$BG$69,卡牌消耗!L392),"")</f>
        <v>50</v>
      </c>
      <c r="P392" s="14" t="str">
        <f>IF(L392&gt;1,INDEX(价值概述!$A$4:$A$8,INDEX(挂机升级突破!$AQ$65:$AQ$85,卡牌消耗!L392)),"")</f>
        <v>紫色基础材料</v>
      </c>
      <c r="Q392" s="14">
        <f>ROUND(INDEX(挂机升级突破!$AT$65:$BA$85,卡牌消耗!$L392,MATCH(卡牌消耗!P392,挂机升级突破!$AT$63:$BC$63,0))*INDEX($B$5:$F$5,K392)/5,0)*5</f>
        <v>35</v>
      </c>
      <c r="R392" s="14" t="s">
        <v>631</v>
      </c>
      <c r="S392" s="14">
        <f>ROUND(INDEX(挂机升级突破!$AT$65:$BC$85,L392,MATCH(R392,挂机升级突破!$AT$63:$BC$63,0))*INDEX($B$5:$F$5,K392)/5,0)*5</f>
        <v>0</v>
      </c>
      <c r="AJ392" s="15"/>
    </row>
    <row r="393" spans="9:36" ht="16.5" x14ac:dyDescent="0.2">
      <c r="I393" s="86">
        <v>356</v>
      </c>
      <c r="J393" s="14">
        <f t="shared" si="69"/>
        <v>1102017</v>
      </c>
      <c r="K393" s="14">
        <f t="shared" si="70"/>
        <v>4</v>
      </c>
      <c r="L393" s="14">
        <f t="shared" si="71"/>
        <v>20</v>
      </c>
      <c r="M393" s="14" t="str">
        <f t="shared" si="72"/>
        <v>黄</v>
      </c>
      <c r="N393" s="14" t="str">
        <f t="shared" si="73"/>
        <v>金币</v>
      </c>
      <c r="O393" s="14">
        <f>IF(L393&gt;1,INDEX(挂机升级突破!$BG$49:$BG$69,卡牌消耗!L393),"")</f>
        <v>80</v>
      </c>
      <c r="P393" s="14" t="str">
        <f>IF(L393&gt;1,INDEX(价值概述!$A$4:$A$8,INDEX(挂机升级突破!$AQ$65:$AQ$85,卡牌消耗!L393)),"")</f>
        <v>紫色基础材料</v>
      </c>
      <c r="Q393" s="14">
        <f>ROUND(INDEX(挂机升级突破!$AT$65:$BA$85,卡牌消耗!$L393,MATCH(卡牌消耗!P393,挂机升级突破!$AT$63:$BC$63,0))*INDEX($B$5:$F$5,K393)/5,0)*5</f>
        <v>60</v>
      </c>
      <c r="R393" s="14" t="s">
        <v>631</v>
      </c>
      <c r="S393" s="14">
        <f>ROUND(INDEX(挂机升级突破!$AT$65:$BC$85,L393,MATCH(R393,挂机升级突破!$AT$63:$BC$63,0))*INDEX($B$5:$F$5,K393)/5,0)*5</f>
        <v>0</v>
      </c>
      <c r="AJ393" s="15"/>
    </row>
    <row r="394" spans="9:36" ht="16.5" x14ac:dyDescent="0.2">
      <c r="I394" s="86">
        <v>357</v>
      </c>
      <c r="J394" s="14">
        <f t="shared" si="69"/>
        <v>1102017</v>
      </c>
      <c r="K394" s="14">
        <f t="shared" si="70"/>
        <v>4</v>
      </c>
      <c r="L394" s="14">
        <f t="shared" si="71"/>
        <v>21</v>
      </c>
      <c r="M394" s="14" t="str">
        <f t="shared" si="72"/>
        <v>黄</v>
      </c>
      <c r="N394" s="14" t="str">
        <f t="shared" si="73"/>
        <v>金币</v>
      </c>
      <c r="O394" s="14">
        <f>IF(L394&gt;1,INDEX(挂机升级突破!$BG$49:$BG$69,卡牌消耗!L394),"")</f>
        <v>80</v>
      </c>
      <c r="P394" s="14" t="str">
        <f>IF(L394&gt;1,INDEX(价值概述!$A$4:$A$8,INDEX(挂机升级突破!$AQ$65:$AQ$85,卡牌消耗!L394)),"")</f>
        <v>紫色基础材料</v>
      </c>
      <c r="Q394" s="14">
        <f>ROUND(INDEX(挂机升级突破!$AT$65:$BA$85,卡牌消耗!$L394,MATCH(卡牌消耗!P394,挂机升级突破!$AT$63:$BC$63,0))*INDEX($B$5:$F$5,K394)/5,0)*5</f>
        <v>60</v>
      </c>
      <c r="R394" s="14" t="s">
        <v>631</v>
      </c>
      <c r="S394" s="14">
        <f>ROUND(INDEX(挂机升级突破!$AT$65:$BC$85,L394,MATCH(R394,挂机升级突破!$AT$63:$BC$63,0))*INDEX($B$5:$F$5,K394)/5,0)*5</f>
        <v>0</v>
      </c>
      <c r="AJ394" s="15"/>
    </row>
    <row r="395" spans="9:36" ht="16.5" x14ac:dyDescent="0.2">
      <c r="I395" s="86">
        <v>358</v>
      </c>
      <c r="J395" s="14">
        <f t="shared" si="69"/>
        <v>1102018</v>
      </c>
      <c r="K395" s="14">
        <f t="shared" si="70"/>
        <v>3</v>
      </c>
      <c r="L395" s="14">
        <f t="shared" si="71"/>
        <v>1</v>
      </c>
      <c r="M395" s="14" t="str">
        <f t="shared" si="72"/>
        <v>黄</v>
      </c>
      <c r="N395" s="14" t="str">
        <f t="shared" si="73"/>
        <v/>
      </c>
      <c r="O395" s="14" t="str">
        <f>IF(L395&gt;1,INDEX(挂机升级突破!$BG$49:$BG$69,卡牌消耗!L395),"")</f>
        <v/>
      </c>
      <c r="P395" s="14" t="str">
        <f>IF(L395&gt;1,INDEX(价值概述!$A$4:$A$8,INDEX(挂机升级突破!$AQ$65:$AQ$85,卡牌消耗!L395)),"")</f>
        <v/>
      </c>
      <c r="Q395" s="14" t="str">
        <f>IF(L395&gt;1,INDEX(挂机升级突破!$AT$65:$AX$85,卡牌消耗!L395,INDEX(挂机升级突破!$AQ$65:$AQ$85,卡牌消耗!L395)),"")</f>
        <v/>
      </c>
      <c r="R395" s="14" t="str">
        <f>IF(INDEX(挂机升级突破!$AR$65:$AR$85,卡牌消耗!L395)&gt;0,INDEX($G$2:$I$2,INDEX(挂机升级突破!$AR$65:$AR$85,卡牌消耗!L395))&amp;M395,"")</f>
        <v/>
      </c>
      <c r="S395" s="14" t="str">
        <f>IF(R395="","",INDEX(挂机升级突破!$AY$65:$BA$85,卡牌消耗!L395,INDEX(挂机升级突破!$AR$65:$AR$85,卡牌消耗!L395)))</f>
        <v/>
      </c>
      <c r="AJ395" s="15"/>
    </row>
    <row r="396" spans="9:36" ht="16.5" x14ac:dyDescent="0.2">
      <c r="I396" s="86">
        <v>359</v>
      </c>
      <c r="J396" s="14">
        <f t="shared" si="69"/>
        <v>1102018</v>
      </c>
      <c r="K396" s="14">
        <f t="shared" si="70"/>
        <v>3</v>
      </c>
      <c r="L396" s="14">
        <f t="shared" si="71"/>
        <v>2</v>
      </c>
      <c r="M396" s="14" t="str">
        <f t="shared" si="72"/>
        <v>黄</v>
      </c>
      <c r="N396" s="14" t="str">
        <f t="shared" si="73"/>
        <v>金币</v>
      </c>
      <c r="O396" s="14">
        <f>IF(L396&gt;1,INDEX(挂机升级突破!$BG$49:$BG$69,卡牌消耗!L396),"")</f>
        <v>0</v>
      </c>
      <c r="P396" s="14" t="s">
        <v>245</v>
      </c>
      <c r="Q396" s="14">
        <f>ROUND(INDEX(挂机升级突破!$AT$65:$BA$85,卡牌消耗!$L396,MATCH(卡牌消耗!P396,挂机升级突破!$AT$63:$BC$63,0))*INDEX($B$5:$F$5,K396)/5,0)*5</f>
        <v>40</v>
      </c>
      <c r="R396" s="14"/>
      <c r="S396" s="14"/>
      <c r="AJ396" s="15"/>
    </row>
    <row r="397" spans="9:36" ht="16.5" x14ac:dyDescent="0.2">
      <c r="I397" s="86">
        <v>360</v>
      </c>
      <c r="J397" s="14">
        <f t="shared" si="69"/>
        <v>1102018</v>
      </c>
      <c r="K397" s="14">
        <f t="shared" si="70"/>
        <v>3</v>
      </c>
      <c r="L397" s="14">
        <f t="shared" si="71"/>
        <v>3</v>
      </c>
      <c r="M397" s="14" t="str">
        <f t="shared" si="72"/>
        <v>黄</v>
      </c>
      <c r="N397" s="14" t="str">
        <f t="shared" si="73"/>
        <v>金币</v>
      </c>
      <c r="O397" s="14">
        <f>IF(L397&gt;1,INDEX(挂机升级突破!$BG$49:$BG$69,卡牌消耗!L397),"")</f>
        <v>0</v>
      </c>
      <c r="P397" s="14" t="s">
        <v>245</v>
      </c>
      <c r="Q397" s="14">
        <f>ROUND(INDEX(挂机升级突破!$AT$65:$BA$85,卡牌消耗!$L397,MATCH(卡牌消耗!P397,挂机升级突破!$AT$63:$BC$63,0))*INDEX($B$5:$F$5,K397)/5,0)*5</f>
        <v>50</v>
      </c>
      <c r="R397" s="14"/>
      <c r="S397" s="14"/>
      <c r="AJ397" s="15"/>
    </row>
    <row r="398" spans="9:36" ht="16.5" x14ac:dyDescent="0.2">
      <c r="I398" s="86">
        <v>361</v>
      </c>
      <c r="J398" s="14">
        <f t="shared" si="69"/>
        <v>1102018</v>
      </c>
      <c r="K398" s="14">
        <f t="shared" si="70"/>
        <v>3</v>
      </c>
      <c r="L398" s="14">
        <f t="shared" si="71"/>
        <v>4</v>
      </c>
      <c r="M398" s="14" t="str">
        <f t="shared" si="72"/>
        <v>黄</v>
      </c>
      <c r="N398" s="14" t="str">
        <f t="shared" si="73"/>
        <v>金币</v>
      </c>
      <c r="O398" s="14">
        <f>IF(L398&gt;1,INDEX(挂机升级突破!$BG$49:$BG$69,卡牌消耗!L398),"")</f>
        <v>0</v>
      </c>
      <c r="P398" s="14" t="s">
        <v>246</v>
      </c>
      <c r="Q398" s="14">
        <f>ROUND(INDEX(挂机升级突破!$AT$65:$BA$85,卡牌消耗!$L398,MATCH(卡牌消耗!P398,挂机升级突破!$AT$63:$BC$63,0))*INDEX($B$5:$F$5,K398)/5,0)*5</f>
        <v>0</v>
      </c>
      <c r="R398" s="14"/>
      <c r="S398" s="14"/>
      <c r="AJ398" s="15"/>
    </row>
    <row r="399" spans="9:36" ht="16.5" x14ac:dyDescent="0.2">
      <c r="I399" s="86">
        <v>362</v>
      </c>
      <c r="J399" s="14">
        <f t="shared" si="69"/>
        <v>1102018</v>
      </c>
      <c r="K399" s="14">
        <f t="shared" si="70"/>
        <v>3</v>
      </c>
      <c r="L399" s="14">
        <f t="shared" si="71"/>
        <v>5</v>
      </c>
      <c r="M399" s="14" t="str">
        <f t="shared" si="72"/>
        <v>黄</v>
      </c>
      <c r="N399" s="14" t="str">
        <f t="shared" si="73"/>
        <v>金币</v>
      </c>
      <c r="O399" s="14">
        <f>IF(L399&gt;1,INDEX(挂机升级突破!$BG$49:$BG$69,卡牌消耗!L399),"")</f>
        <v>0</v>
      </c>
      <c r="P399" s="14" t="s">
        <v>246</v>
      </c>
      <c r="Q399" s="14">
        <f>ROUND(INDEX(挂机升级突破!$AT$65:$BA$85,卡牌消耗!$L399,MATCH(卡牌消耗!P399,挂机升级突破!$AT$63:$BC$63,0))*INDEX($B$5:$F$5,K399)/5,0)*5</f>
        <v>0</v>
      </c>
      <c r="R399" s="14" t="s">
        <v>601</v>
      </c>
      <c r="S399" s="14">
        <f>ROUND(INDEX(挂机升级突破!$AT$65:$BC$85,L399,MATCH(R399,挂机升级突破!$AT$63:$BC$63,0))*INDEX($B$5:$F$5,K399)/5,0)*5</f>
        <v>0</v>
      </c>
      <c r="AJ399" s="15"/>
    </row>
    <row r="400" spans="9:36" ht="16.5" x14ac:dyDescent="0.2">
      <c r="I400" s="86">
        <v>363</v>
      </c>
      <c r="J400" s="14">
        <f t="shared" si="69"/>
        <v>1102018</v>
      </c>
      <c r="K400" s="14">
        <f t="shared" si="70"/>
        <v>3</v>
      </c>
      <c r="L400" s="14">
        <f t="shared" si="71"/>
        <v>6</v>
      </c>
      <c r="M400" s="14" t="str">
        <f t="shared" si="72"/>
        <v>黄</v>
      </c>
      <c r="N400" s="14" t="str">
        <f t="shared" si="73"/>
        <v>金币</v>
      </c>
      <c r="O400" s="14">
        <f>IF(L400&gt;1,INDEX(挂机升级突破!$BG$49:$BG$69,卡牌消耗!L400),"")</f>
        <v>0</v>
      </c>
      <c r="P400" s="14" t="s">
        <v>246</v>
      </c>
      <c r="Q400" s="14">
        <f>ROUND(INDEX(挂机升级突破!$AT$65:$BA$85,卡牌消耗!$L400,MATCH(卡牌消耗!P400,挂机升级突破!$AT$63:$BC$63,0))*INDEX($B$5:$F$5,K400)/5,0)*5</f>
        <v>20</v>
      </c>
      <c r="R400" s="14" t="s">
        <v>601</v>
      </c>
      <c r="S400" s="14">
        <f>ROUND(INDEX(挂机升级突破!$AT$65:$BC$85,L400,MATCH(R400,挂机升级突破!$AT$63:$BC$63,0))*INDEX($B$5:$F$5,K400)/5,0)*5</f>
        <v>0</v>
      </c>
      <c r="AJ400" s="15"/>
    </row>
    <row r="401" spans="9:36" ht="16.5" x14ac:dyDescent="0.2">
      <c r="I401" s="86">
        <v>364</v>
      </c>
      <c r="J401" s="14">
        <f t="shared" si="69"/>
        <v>1102018</v>
      </c>
      <c r="K401" s="14">
        <f t="shared" si="70"/>
        <v>3</v>
      </c>
      <c r="L401" s="14">
        <f t="shared" si="71"/>
        <v>7</v>
      </c>
      <c r="M401" s="14" t="str">
        <f t="shared" si="72"/>
        <v>黄</v>
      </c>
      <c r="N401" s="14" t="str">
        <f t="shared" si="73"/>
        <v>金币</v>
      </c>
      <c r="O401" s="14">
        <f>IF(L401&gt;1,INDEX(挂机升级突破!$BG$49:$BG$69,卡牌消耗!L401),"")</f>
        <v>0</v>
      </c>
      <c r="P401" s="14" t="s">
        <v>247</v>
      </c>
      <c r="Q401" s="14">
        <f>ROUND(INDEX(挂机升级突破!$AT$65:$BA$85,卡牌消耗!$L401,MATCH(卡牌消耗!P401,挂机升级突破!$AT$63:$BC$63,0))*INDEX($B$5:$F$5,K401)/5,0)*5</f>
        <v>0</v>
      </c>
      <c r="R401" s="14" t="s">
        <v>601</v>
      </c>
      <c r="S401" s="14">
        <f>ROUND(INDEX(挂机升级突破!$AT$65:$BC$85,L401,MATCH(R401,挂机升级突破!$AT$63:$BC$63,0))*INDEX($B$5:$F$5,K401)/5,0)*5</f>
        <v>0</v>
      </c>
      <c r="AJ401" s="15"/>
    </row>
    <row r="402" spans="9:36" ht="16.5" x14ac:dyDescent="0.2">
      <c r="I402" s="86">
        <v>365</v>
      </c>
      <c r="J402" s="14">
        <f t="shared" si="69"/>
        <v>1102018</v>
      </c>
      <c r="K402" s="14">
        <f t="shared" si="70"/>
        <v>3</v>
      </c>
      <c r="L402" s="14">
        <f t="shared" si="71"/>
        <v>8</v>
      </c>
      <c r="M402" s="14" t="str">
        <f t="shared" si="72"/>
        <v>黄</v>
      </c>
      <c r="N402" s="14" t="str">
        <f t="shared" si="73"/>
        <v>金币</v>
      </c>
      <c r="O402" s="14">
        <f>IF(L402&gt;1,INDEX(挂机升级突破!$BG$49:$BG$69,卡牌消耗!L402),"")</f>
        <v>0</v>
      </c>
      <c r="P402" s="14" t="s">
        <v>247</v>
      </c>
      <c r="Q402" s="14">
        <f>ROUND(INDEX(挂机升级突破!$AT$65:$BA$85,卡牌消耗!$L402,MATCH(卡牌消耗!P402,挂机升级突破!$AT$63:$BC$63,0))*INDEX($B$5:$F$5,K402)/5,0)*5</f>
        <v>0</v>
      </c>
      <c r="R402" s="14" t="s">
        <v>601</v>
      </c>
      <c r="S402" s="14">
        <f>ROUND(INDEX(挂机升级突破!$AT$65:$BC$85,L402,MATCH(R402,挂机升级突破!$AT$63:$BC$63,0))*INDEX($B$5:$F$5,K402)/5,0)*5</f>
        <v>5</v>
      </c>
      <c r="AJ402" s="15"/>
    </row>
    <row r="403" spans="9:36" ht="16.5" x14ac:dyDescent="0.2">
      <c r="I403" s="86">
        <v>366</v>
      </c>
      <c r="J403" s="14">
        <f t="shared" si="69"/>
        <v>1102018</v>
      </c>
      <c r="K403" s="14">
        <f t="shared" si="70"/>
        <v>3</v>
      </c>
      <c r="L403" s="14">
        <f t="shared" si="71"/>
        <v>9</v>
      </c>
      <c r="M403" s="14" t="str">
        <f t="shared" si="72"/>
        <v>黄</v>
      </c>
      <c r="N403" s="14" t="str">
        <f t="shared" si="73"/>
        <v>金币</v>
      </c>
      <c r="O403" s="14">
        <f>IF(L403&gt;1,INDEX(挂机升级突破!$BG$49:$BG$69,卡牌消耗!L403),"")</f>
        <v>0</v>
      </c>
      <c r="P403" s="14" t="s">
        <v>247</v>
      </c>
      <c r="Q403" s="14">
        <f>ROUND(INDEX(挂机升级突破!$AT$65:$BA$85,卡牌消耗!$L403,MATCH(卡牌消耗!P403,挂机升级突破!$AT$63:$BC$63,0))*INDEX($B$5:$F$5,K403)/5,0)*5</f>
        <v>0</v>
      </c>
      <c r="R403" s="14" t="s">
        <v>602</v>
      </c>
      <c r="S403" s="14">
        <f>ROUND(INDEX(挂机升级突破!$AT$65:$BC$85,L403,MATCH(R403,挂机升级突破!$AT$63:$BC$63,0))*INDEX($B$5:$F$5,K403)/5,0)*5</f>
        <v>0</v>
      </c>
    </row>
    <row r="404" spans="9:36" ht="16.5" x14ac:dyDescent="0.2">
      <c r="I404" s="86">
        <v>367</v>
      </c>
      <c r="J404" s="14">
        <f t="shared" si="69"/>
        <v>1102018</v>
      </c>
      <c r="K404" s="14">
        <f t="shared" si="70"/>
        <v>3</v>
      </c>
      <c r="L404" s="14">
        <f t="shared" si="71"/>
        <v>10</v>
      </c>
      <c r="M404" s="14" t="str">
        <f t="shared" si="72"/>
        <v>黄</v>
      </c>
      <c r="N404" s="14" t="str">
        <f t="shared" si="73"/>
        <v>金币</v>
      </c>
      <c r="O404" s="14">
        <f>IF(L404&gt;1,INDEX(挂机升级突破!$BG$49:$BG$69,卡牌消耗!L404),"")</f>
        <v>0</v>
      </c>
      <c r="P404" s="14" t="s">
        <v>247</v>
      </c>
      <c r="Q404" s="14">
        <f>ROUND(INDEX(挂机升级突破!$AT$65:$BA$85,卡牌消耗!$L404,MATCH(卡牌消耗!P404,挂机升级突破!$AT$63:$BC$63,0))*INDEX($B$5:$F$5,K404)/5,0)*5</f>
        <v>0</v>
      </c>
      <c r="R404" s="14" t="s">
        <v>602</v>
      </c>
      <c r="S404" s="14">
        <f>ROUND(INDEX(挂机升级突破!$AT$65:$BC$85,L404,MATCH(R404,挂机升级突破!$AT$63:$BC$63,0))*INDEX($B$5:$F$5,K404)/5,0)*5</f>
        <v>0</v>
      </c>
    </row>
    <row r="405" spans="9:36" ht="16.5" x14ac:dyDescent="0.2">
      <c r="I405" s="86">
        <v>368</v>
      </c>
      <c r="J405" s="14">
        <f t="shared" si="69"/>
        <v>1102018</v>
      </c>
      <c r="K405" s="14">
        <f t="shared" si="70"/>
        <v>3</v>
      </c>
      <c r="L405" s="14">
        <f t="shared" si="71"/>
        <v>11</v>
      </c>
      <c r="M405" s="14" t="str">
        <f t="shared" si="72"/>
        <v>黄</v>
      </c>
      <c r="N405" s="14" t="str">
        <f t="shared" si="73"/>
        <v>金币</v>
      </c>
      <c r="O405" s="14">
        <f>IF(L405&gt;1,INDEX(挂机升级突破!$BG$49:$BG$69,卡牌消耗!L405),"")</f>
        <v>0</v>
      </c>
      <c r="P405" s="14" t="s">
        <v>248</v>
      </c>
      <c r="Q405" s="14">
        <f>ROUND(INDEX(挂机升级突破!$AT$65:$BA$85,卡牌消耗!$L405,MATCH(卡牌消耗!P405,挂机升级突破!$AT$63:$BC$63,0))*INDEX($B$5:$F$5,K405)/5,0)*5</f>
        <v>0</v>
      </c>
      <c r="R405" s="14" t="s">
        <v>602</v>
      </c>
      <c r="S405" s="14">
        <f>ROUND(INDEX(挂机升级突破!$AT$65:$BC$85,L405,MATCH(R405,挂机升级突破!$AT$63:$BC$63,0))*INDEX($B$5:$F$5,K405)/5,0)*5</f>
        <v>0</v>
      </c>
    </row>
    <row r="406" spans="9:36" ht="16.5" x14ac:dyDescent="0.2">
      <c r="I406" s="86">
        <v>369</v>
      </c>
      <c r="J406" s="14">
        <f t="shared" si="69"/>
        <v>1102018</v>
      </c>
      <c r="K406" s="14">
        <f t="shared" si="70"/>
        <v>3</v>
      </c>
      <c r="L406" s="14">
        <f t="shared" si="71"/>
        <v>12</v>
      </c>
      <c r="M406" s="14" t="str">
        <f t="shared" si="72"/>
        <v>黄</v>
      </c>
      <c r="N406" s="14" t="str">
        <f t="shared" si="73"/>
        <v>金币</v>
      </c>
      <c r="O406" s="14">
        <f>IF(L406&gt;1,INDEX(挂机升级突破!$BG$49:$BG$69,卡牌消耗!L406),"")</f>
        <v>0</v>
      </c>
      <c r="P406" s="14" t="s">
        <v>248</v>
      </c>
      <c r="Q406" s="14">
        <f>ROUND(INDEX(挂机升级突破!$AT$65:$BA$85,卡牌消耗!$L406,MATCH(卡牌消耗!P406,挂机升级突破!$AT$63:$BC$63,0))*INDEX($B$5:$F$5,K406)/5,0)*5</f>
        <v>0</v>
      </c>
      <c r="R406" s="14" t="s">
        <v>602</v>
      </c>
      <c r="S406" s="14">
        <f>ROUND(INDEX(挂机升级突破!$AT$65:$BC$85,L406,MATCH(R406,挂机升级突破!$AT$63:$BC$63,0))*INDEX($B$5:$F$5,K406)/5,0)*5</f>
        <v>0</v>
      </c>
    </row>
    <row r="407" spans="9:36" ht="16.5" x14ac:dyDescent="0.2">
      <c r="I407" s="86">
        <v>370</v>
      </c>
      <c r="J407" s="14">
        <f t="shared" si="69"/>
        <v>1102018</v>
      </c>
      <c r="K407" s="14">
        <f t="shared" si="70"/>
        <v>3</v>
      </c>
      <c r="L407" s="14">
        <f t="shared" si="71"/>
        <v>13</v>
      </c>
      <c r="M407" s="14" t="str">
        <f t="shared" si="72"/>
        <v>黄</v>
      </c>
      <c r="N407" s="14" t="str">
        <f t="shared" si="73"/>
        <v>金币</v>
      </c>
      <c r="O407" s="14">
        <f>IF(L407&gt;1,INDEX(挂机升级突破!$BG$49:$BG$69,卡牌消耗!L407),"")</f>
        <v>0</v>
      </c>
      <c r="P407" s="14" t="s">
        <v>248</v>
      </c>
      <c r="Q407" s="14">
        <f>ROUND(INDEX(挂机升级突破!$AT$65:$BA$85,卡牌消耗!$L407,MATCH(卡牌消耗!P407,挂机升级突破!$AT$63:$BC$63,0))*INDEX($B$5:$F$5,K407)/5,0)*5</f>
        <v>0</v>
      </c>
      <c r="R407" s="14" t="s">
        <v>603</v>
      </c>
      <c r="S407" s="14">
        <f>ROUND(INDEX(挂机升级突破!$AT$65:$BC$85,L407,MATCH(R407,挂机升级突破!$AT$63:$BC$63,0))*INDEX($B$5:$F$5,K407)/5,0)*5</f>
        <v>0</v>
      </c>
    </row>
    <row r="408" spans="9:36" ht="16.5" x14ac:dyDescent="0.2">
      <c r="I408" s="86">
        <v>371</v>
      </c>
      <c r="J408" s="14">
        <f t="shared" si="69"/>
        <v>1102018</v>
      </c>
      <c r="K408" s="14">
        <f t="shared" si="70"/>
        <v>3</v>
      </c>
      <c r="L408" s="14">
        <f t="shared" si="71"/>
        <v>14</v>
      </c>
      <c r="M408" s="14" t="str">
        <f t="shared" si="72"/>
        <v>黄</v>
      </c>
      <c r="N408" s="14" t="str">
        <f t="shared" si="73"/>
        <v>金币</v>
      </c>
      <c r="O408" s="14">
        <f>IF(L408&gt;1,INDEX(挂机升级突破!$BG$49:$BG$69,卡牌消耗!L408),"")</f>
        <v>0</v>
      </c>
      <c r="P408" s="14" t="s">
        <v>248</v>
      </c>
      <c r="Q408" s="14">
        <f>ROUND(INDEX(挂机升级突破!$AT$65:$BA$85,卡牌消耗!$L408,MATCH(卡牌消耗!P408,挂机升级突破!$AT$63:$BC$63,0))*INDEX($B$5:$F$5,K408)/5,0)*5</f>
        <v>0</v>
      </c>
      <c r="R408" s="14" t="s">
        <v>603</v>
      </c>
      <c r="S408" s="14">
        <f>ROUND(INDEX(挂机升级突破!$AT$65:$BC$85,L408,MATCH(R408,挂机升级突破!$AT$63:$BC$63,0))*INDEX($B$5:$F$5,K408)/5,0)*5</f>
        <v>0</v>
      </c>
    </row>
    <row r="409" spans="9:36" ht="16.5" x14ac:dyDescent="0.2">
      <c r="I409" s="86">
        <v>372</v>
      </c>
      <c r="J409" s="14">
        <f t="shared" si="69"/>
        <v>1102018</v>
      </c>
      <c r="K409" s="14">
        <f t="shared" si="70"/>
        <v>3</v>
      </c>
      <c r="L409" s="14">
        <f t="shared" si="71"/>
        <v>15</v>
      </c>
      <c r="M409" s="14" t="str">
        <f t="shared" si="72"/>
        <v>黄</v>
      </c>
      <c r="N409" s="14" t="str">
        <f t="shared" si="73"/>
        <v>金币</v>
      </c>
      <c r="O409" s="14">
        <f>IF(L409&gt;1,INDEX(挂机升级突破!$BG$49:$BG$69,卡牌消耗!L409),"")</f>
        <v>0</v>
      </c>
      <c r="P409" s="14" t="s">
        <v>248</v>
      </c>
      <c r="Q409" s="14">
        <f>ROUND(INDEX(挂机升级突破!$AT$65:$BA$85,卡牌消耗!$L409,MATCH(卡牌消耗!P409,挂机升级突破!$AT$63:$BC$63,0))*INDEX($B$5:$F$5,K409)/5,0)*5</f>
        <v>0</v>
      </c>
      <c r="R409" s="14" t="s">
        <v>603</v>
      </c>
      <c r="S409" s="14">
        <f>ROUND(INDEX(挂机升级突破!$AT$65:$BC$85,L409,MATCH(R409,挂机升级突破!$AT$63:$BC$63,0))*INDEX($B$5:$F$5,K409)/5,0)*5</f>
        <v>0</v>
      </c>
    </row>
    <row r="410" spans="9:36" ht="16.5" x14ac:dyDescent="0.2">
      <c r="I410" s="86">
        <v>373</v>
      </c>
      <c r="J410" s="14">
        <f t="shared" si="69"/>
        <v>1102018</v>
      </c>
      <c r="K410" s="14">
        <f t="shared" si="70"/>
        <v>3</v>
      </c>
      <c r="L410" s="14">
        <f t="shared" si="71"/>
        <v>16</v>
      </c>
      <c r="M410" s="14" t="str">
        <f t="shared" si="72"/>
        <v>黄</v>
      </c>
      <c r="N410" s="14" t="str">
        <f t="shared" si="73"/>
        <v>金币</v>
      </c>
      <c r="O410" s="14">
        <f>IF(L410&gt;1,INDEX(挂机升级突破!$BG$49:$BG$69,卡牌消耗!L410),"")</f>
        <v>0</v>
      </c>
      <c r="P410" s="14" t="str">
        <f>IF(L410&gt;1,INDEX(价值概述!$A$4:$A$8,INDEX(挂机升级突破!$AQ$65:$AQ$85,卡牌消耗!L410)),"")</f>
        <v>紫色基础材料</v>
      </c>
      <c r="Q410" s="14">
        <f>ROUND(INDEX(挂机升级突破!$AT$65:$BA$85,卡牌消耗!$L410,MATCH(卡牌消耗!P410,挂机升级突破!$AT$63:$BC$63,0))*INDEX($B$5:$F$5,K410)/5,0)*5</f>
        <v>15</v>
      </c>
      <c r="R410" s="14" t="s">
        <v>603</v>
      </c>
      <c r="S410" s="14">
        <f>ROUND(INDEX(挂机升级突破!$AT$65:$BC$85,L410,MATCH(R410,挂机升级突破!$AT$63:$BC$63,0))*INDEX($B$5:$F$5,K410)/5,0)*5</f>
        <v>0</v>
      </c>
    </row>
    <row r="411" spans="9:36" ht="16.5" x14ac:dyDescent="0.2">
      <c r="I411" s="86">
        <v>374</v>
      </c>
      <c r="J411" s="14">
        <f t="shared" si="69"/>
        <v>1102018</v>
      </c>
      <c r="K411" s="14">
        <f t="shared" si="70"/>
        <v>3</v>
      </c>
      <c r="L411" s="14">
        <f t="shared" si="71"/>
        <v>17</v>
      </c>
      <c r="M411" s="14" t="str">
        <f t="shared" si="72"/>
        <v>黄</v>
      </c>
      <c r="N411" s="14" t="str">
        <f t="shared" si="73"/>
        <v>金币</v>
      </c>
      <c r="O411" s="14">
        <f>IF(L411&gt;1,INDEX(挂机升级突破!$BG$49:$BG$69,卡牌消耗!L411),"")</f>
        <v>15</v>
      </c>
      <c r="P411" s="14" t="str">
        <f>IF(L411&gt;1,INDEX(价值概述!$A$4:$A$8,INDEX(挂机升级突破!$AQ$65:$AQ$85,卡牌消耗!L411)),"")</f>
        <v>紫色基础材料</v>
      </c>
      <c r="Q411" s="14">
        <f>ROUND(INDEX(挂机升级突破!$AT$65:$BA$85,卡牌消耗!$L411,MATCH(卡牌消耗!P411,挂机升级突破!$AT$63:$BC$63,0))*INDEX($B$5:$F$5,K411)/5,0)*5</f>
        <v>30</v>
      </c>
      <c r="R411" s="14" t="s">
        <v>631</v>
      </c>
      <c r="S411" s="14">
        <f>ROUND(INDEX(挂机升级突破!$AT$65:$BC$85,L411,MATCH(R411,挂机升级突破!$AT$63:$BC$63,0))*INDEX($B$5:$F$5,K411)/5,0)*5</f>
        <v>0</v>
      </c>
    </row>
    <row r="412" spans="9:36" ht="16.5" x14ac:dyDescent="0.2">
      <c r="I412" s="86">
        <v>375</v>
      </c>
      <c r="J412" s="14">
        <f t="shared" si="69"/>
        <v>1102018</v>
      </c>
      <c r="K412" s="14">
        <f t="shared" si="70"/>
        <v>3</v>
      </c>
      <c r="L412" s="14">
        <f t="shared" si="71"/>
        <v>18</v>
      </c>
      <c r="M412" s="14" t="str">
        <f t="shared" si="72"/>
        <v>黄</v>
      </c>
      <c r="N412" s="14" t="str">
        <f t="shared" si="73"/>
        <v>金币</v>
      </c>
      <c r="O412" s="14">
        <f>IF(L412&gt;1,INDEX(挂机升级突破!$BG$49:$BG$69,卡牌消耗!L412),"")</f>
        <v>40</v>
      </c>
      <c r="P412" s="14" t="str">
        <f>IF(L412&gt;1,INDEX(价值概述!$A$4:$A$8,INDEX(挂机升级突破!$AQ$65:$AQ$85,卡牌消耗!L412)),"")</f>
        <v>紫色基础材料</v>
      </c>
      <c r="Q412" s="14">
        <f>ROUND(INDEX(挂机升级突破!$AT$65:$BA$85,卡牌消耗!$L412,MATCH(卡牌消耗!P412,挂机升级突破!$AT$63:$BC$63,0))*INDEX($B$5:$F$5,K412)/5,0)*5</f>
        <v>30</v>
      </c>
      <c r="R412" s="14" t="s">
        <v>631</v>
      </c>
      <c r="S412" s="14">
        <f>ROUND(INDEX(挂机升级突破!$AT$65:$BC$85,L412,MATCH(R412,挂机升级突破!$AT$63:$BC$63,0))*INDEX($B$5:$F$5,K412)/5,0)*5</f>
        <v>0</v>
      </c>
    </row>
    <row r="413" spans="9:36" ht="16.5" x14ac:dyDescent="0.2">
      <c r="I413" s="86">
        <v>376</v>
      </c>
      <c r="J413" s="14">
        <f t="shared" si="69"/>
        <v>1102018</v>
      </c>
      <c r="K413" s="14">
        <f t="shared" si="70"/>
        <v>3</v>
      </c>
      <c r="L413" s="14">
        <f t="shared" si="71"/>
        <v>19</v>
      </c>
      <c r="M413" s="14" t="str">
        <f t="shared" si="72"/>
        <v>黄</v>
      </c>
      <c r="N413" s="14" t="str">
        <f t="shared" si="73"/>
        <v>金币</v>
      </c>
      <c r="O413" s="14">
        <f>IF(L413&gt;1,INDEX(挂机升级突破!$BG$49:$BG$69,卡牌消耗!L413),"")</f>
        <v>50</v>
      </c>
      <c r="P413" s="14" t="str">
        <f>IF(L413&gt;1,INDEX(价值概述!$A$4:$A$8,INDEX(挂机升级突破!$AQ$65:$AQ$85,卡牌消耗!L413)),"")</f>
        <v>紫色基础材料</v>
      </c>
      <c r="Q413" s="14">
        <f>ROUND(INDEX(挂机升级突破!$AT$65:$BA$85,卡牌消耗!$L413,MATCH(卡牌消耗!P413,挂机升级突破!$AT$63:$BC$63,0))*INDEX($B$5:$F$5,K413)/5,0)*5</f>
        <v>30</v>
      </c>
      <c r="R413" s="14" t="s">
        <v>631</v>
      </c>
      <c r="S413" s="14">
        <f>ROUND(INDEX(挂机升级突破!$AT$65:$BC$85,L413,MATCH(R413,挂机升级突破!$AT$63:$BC$63,0))*INDEX($B$5:$F$5,K413)/5,0)*5</f>
        <v>0</v>
      </c>
    </row>
    <row r="414" spans="9:36" ht="16.5" x14ac:dyDescent="0.2">
      <c r="I414" s="86">
        <v>377</v>
      </c>
      <c r="J414" s="14">
        <f t="shared" si="69"/>
        <v>1102018</v>
      </c>
      <c r="K414" s="14">
        <f t="shared" si="70"/>
        <v>3</v>
      </c>
      <c r="L414" s="14">
        <f t="shared" si="71"/>
        <v>20</v>
      </c>
      <c r="M414" s="14" t="str">
        <f t="shared" si="72"/>
        <v>黄</v>
      </c>
      <c r="N414" s="14" t="str">
        <f t="shared" si="73"/>
        <v>金币</v>
      </c>
      <c r="O414" s="14">
        <f>IF(L414&gt;1,INDEX(挂机升级突破!$BG$49:$BG$69,卡牌消耗!L414),"")</f>
        <v>80</v>
      </c>
      <c r="P414" s="14" t="str">
        <f>IF(L414&gt;1,INDEX(价值概述!$A$4:$A$8,INDEX(挂机升级突破!$AQ$65:$AQ$85,卡牌消耗!L414)),"")</f>
        <v>紫色基础材料</v>
      </c>
      <c r="Q414" s="14">
        <f>ROUND(INDEX(挂机升级突破!$AT$65:$BA$85,卡牌消耗!$L414,MATCH(卡牌消耗!P414,挂机升级突破!$AT$63:$BC$63,0))*INDEX($B$5:$F$5,K414)/5,0)*5</f>
        <v>50</v>
      </c>
      <c r="R414" s="14" t="s">
        <v>631</v>
      </c>
      <c r="S414" s="14">
        <f>ROUND(INDEX(挂机升级突破!$AT$65:$BC$85,L414,MATCH(R414,挂机升级突破!$AT$63:$BC$63,0))*INDEX($B$5:$F$5,K414)/5,0)*5</f>
        <v>0</v>
      </c>
    </row>
    <row r="415" spans="9:36" ht="16.5" x14ac:dyDescent="0.2">
      <c r="I415" s="86">
        <v>378</v>
      </c>
      <c r="J415" s="14">
        <f t="shared" si="69"/>
        <v>1102018</v>
      </c>
      <c r="K415" s="14">
        <f t="shared" si="70"/>
        <v>3</v>
      </c>
      <c r="L415" s="14">
        <f t="shared" si="71"/>
        <v>21</v>
      </c>
      <c r="M415" s="14" t="str">
        <f t="shared" si="72"/>
        <v>黄</v>
      </c>
      <c r="N415" s="14" t="str">
        <f t="shared" si="73"/>
        <v>金币</v>
      </c>
      <c r="O415" s="14">
        <f>IF(L415&gt;1,INDEX(挂机升级突破!$BG$49:$BG$69,卡牌消耗!L415),"")</f>
        <v>80</v>
      </c>
      <c r="P415" s="14" t="str">
        <f>IF(L415&gt;1,INDEX(价值概述!$A$4:$A$8,INDEX(挂机升级突破!$AQ$65:$AQ$85,卡牌消耗!L415)),"")</f>
        <v>紫色基础材料</v>
      </c>
      <c r="Q415" s="14">
        <f>ROUND(INDEX(挂机升级突破!$AT$65:$BA$85,卡牌消耗!$L415,MATCH(卡牌消耗!P415,挂机升级突破!$AT$63:$BC$63,0))*INDEX($B$5:$F$5,K415)/5,0)*5</f>
        <v>50</v>
      </c>
      <c r="R415" s="14" t="s">
        <v>631</v>
      </c>
      <c r="S415" s="14">
        <f>ROUND(INDEX(挂机升级突破!$AT$65:$BC$85,L415,MATCH(R415,挂机升级突破!$AT$63:$BC$63,0))*INDEX($B$5:$F$5,K415)/5,0)*5</f>
        <v>0</v>
      </c>
    </row>
    <row r="416" spans="9:36" ht="16.5" x14ac:dyDescent="0.2">
      <c r="I416" s="86">
        <v>379</v>
      </c>
      <c r="J416" s="14">
        <f t="shared" si="69"/>
        <v>1102019</v>
      </c>
      <c r="K416" s="14">
        <f t="shared" si="70"/>
        <v>3</v>
      </c>
      <c r="L416" s="14">
        <f t="shared" si="71"/>
        <v>1</v>
      </c>
      <c r="M416" s="14" t="str">
        <f t="shared" si="72"/>
        <v>红</v>
      </c>
      <c r="N416" s="14" t="str">
        <f t="shared" si="73"/>
        <v/>
      </c>
      <c r="O416" s="14" t="str">
        <f>IF(L416&gt;1,INDEX(挂机升级突破!$BG$49:$BG$69,卡牌消耗!L416),"")</f>
        <v/>
      </c>
      <c r="P416" s="14" t="str">
        <f>IF(L416&gt;1,INDEX(价值概述!$A$4:$A$8,INDEX(挂机升级突破!$AQ$65:$AQ$85,卡牌消耗!L416)),"")</f>
        <v/>
      </c>
      <c r="Q416" s="14" t="str">
        <f>IF(L416&gt;1,INDEX(挂机升级突破!$AT$65:$AX$85,卡牌消耗!L416,INDEX(挂机升级突破!$AQ$65:$AQ$85,卡牌消耗!L416)),"")</f>
        <v/>
      </c>
      <c r="R416" s="14" t="str">
        <f>IF(INDEX(挂机升级突破!$AR$65:$AR$85,卡牌消耗!L416)&gt;0,INDEX($G$2:$I$2,INDEX(挂机升级突破!$AR$65:$AR$85,卡牌消耗!L416))&amp;M416,"")</f>
        <v/>
      </c>
      <c r="S416" s="14" t="str">
        <f>IF(R416="","",INDEX(挂机升级突破!$AY$65:$BA$85,卡牌消耗!L416,INDEX(挂机升级突破!$AR$65:$AR$85,卡牌消耗!L416)))</f>
        <v/>
      </c>
    </row>
    <row r="417" spans="9:19" ht="16.5" x14ac:dyDescent="0.2">
      <c r="I417" s="86">
        <v>380</v>
      </c>
      <c r="J417" s="14">
        <f t="shared" si="69"/>
        <v>1102019</v>
      </c>
      <c r="K417" s="14">
        <f t="shared" si="70"/>
        <v>3</v>
      </c>
      <c r="L417" s="14">
        <f t="shared" si="71"/>
        <v>2</v>
      </c>
      <c r="M417" s="14" t="str">
        <f t="shared" si="72"/>
        <v>红</v>
      </c>
      <c r="N417" s="14" t="str">
        <f t="shared" si="73"/>
        <v>金币</v>
      </c>
      <c r="O417" s="14">
        <f>IF(L417&gt;1,INDEX(挂机升级突破!$BG$49:$BG$69,卡牌消耗!L417),"")</f>
        <v>0</v>
      </c>
      <c r="P417" s="14" t="s">
        <v>245</v>
      </c>
      <c r="Q417" s="14">
        <f>ROUND(INDEX(挂机升级突破!$AT$65:$BA$85,卡牌消耗!$L417,MATCH(卡牌消耗!P417,挂机升级突破!$AT$63:$BC$63,0))*INDEX($B$5:$F$5,K417)/5,0)*5</f>
        <v>40</v>
      </c>
      <c r="R417" s="14"/>
      <c r="S417" s="14"/>
    </row>
    <row r="418" spans="9:19" ht="16.5" x14ac:dyDescent="0.2">
      <c r="I418" s="86">
        <v>381</v>
      </c>
      <c r="J418" s="14">
        <f t="shared" si="69"/>
        <v>1102019</v>
      </c>
      <c r="K418" s="14">
        <f t="shared" si="70"/>
        <v>3</v>
      </c>
      <c r="L418" s="14">
        <f t="shared" si="71"/>
        <v>3</v>
      </c>
      <c r="M418" s="14" t="str">
        <f t="shared" si="72"/>
        <v>红</v>
      </c>
      <c r="N418" s="14" t="str">
        <f t="shared" si="73"/>
        <v>金币</v>
      </c>
      <c r="O418" s="14">
        <f>IF(L418&gt;1,INDEX(挂机升级突破!$BG$49:$BG$69,卡牌消耗!L418),"")</f>
        <v>0</v>
      </c>
      <c r="P418" s="14" t="s">
        <v>245</v>
      </c>
      <c r="Q418" s="14">
        <f>ROUND(INDEX(挂机升级突破!$AT$65:$BA$85,卡牌消耗!$L418,MATCH(卡牌消耗!P418,挂机升级突破!$AT$63:$BC$63,0))*INDEX($B$5:$F$5,K418)/5,0)*5</f>
        <v>50</v>
      </c>
      <c r="R418" s="14"/>
      <c r="S418" s="14"/>
    </row>
    <row r="419" spans="9:19" ht="16.5" x14ac:dyDescent="0.2">
      <c r="I419" s="86">
        <v>382</v>
      </c>
      <c r="J419" s="14">
        <f t="shared" si="69"/>
        <v>1102019</v>
      </c>
      <c r="K419" s="14">
        <f t="shared" si="70"/>
        <v>3</v>
      </c>
      <c r="L419" s="14">
        <f t="shared" si="71"/>
        <v>4</v>
      </c>
      <c r="M419" s="14" t="str">
        <f t="shared" si="72"/>
        <v>红</v>
      </c>
      <c r="N419" s="14" t="str">
        <f t="shared" si="73"/>
        <v>金币</v>
      </c>
      <c r="O419" s="14">
        <f>IF(L419&gt;1,INDEX(挂机升级突破!$BG$49:$BG$69,卡牌消耗!L419),"")</f>
        <v>0</v>
      </c>
      <c r="P419" s="14" t="s">
        <v>246</v>
      </c>
      <c r="Q419" s="14">
        <f>ROUND(INDEX(挂机升级突破!$AT$65:$BA$85,卡牌消耗!$L419,MATCH(卡牌消耗!P419,挂机升级突破!$AT$63:$BC$63,0))*INDEX($B$5:$F$5,K419)/5,0)*5</f>
        <v>0</v>
      </c>
      <c r="R419" s="14"/>
      <c r="S419" s="14"/>
    </row>
    <row r="420" spans="9:19" ht="16.5" x14ac:dyDescent="0.2">
      <c r="I420" s="86">
        <v>383</v>
      </c>
      <c r="J420" s="14">
        <f t="shared" si="69"/>
        <v>1102019</v>
      </c>
      <c r="K420" s="14">
        <f t="shared" si="70"/>
        <v>3</v>
      </c>
      <c r="L420" s="14">
        <f t="shared" si="71"/>
        <v>5</v>
      </c>
      <c r="M420" s="14" t="str">
        <f t="shared" si="72"/>
        <v>红</v>
      </c>
      <c r="N420" s="14" t="str">
        <f t="shared" si="73"/>
        <v>金币</v>
      </c>
      <c r="O420" s="14">
        <f>IF(L420&gt;1,INDEX(挂机升级突破!$BG$49:$BG$69,卡牌消耗!L420),"")</f>
        <v>0</v>
      </c>
      <c r="P420" s="14" t="s">
        <v>246</v>
      </c>
      <c r="Q420" s="14">
        <f>ROUND(INDEX(挂机升级突破!$AT$65:$BA$85,卡牌消耗!$L420,MATCH(卡牌消耗!P420,挂机升级突破!$AT$63:$BC$63,0))*INDEX($B$5:$F$5,K420)/5,0)*5</f>
        <v>0</v>
      </c>
      <c r="R420" s="14" t="s">
        <v>601</v>
      </c>
      <c r="S420" s="14">
        <f>ROUND(INDEX(挂机升级突破!$AT$65:$BC$85,L420,MATCH(R420,挂机升级突破!$AT$63:$BC$63,0))*INDEX($B$5:$F$5,K420)/5,0)*5</f>
        <v>0</v>
      </c>
    </row>
    <row r="421" spans="9:19" ht="16.5" x14ac:dyDescent="0.2">
      <c r="I421" s="86">
        <v>384</v>
      </c>
      <c r="J421" s="14">
        <f t="shared" si="69"/>
        <v>1102019</v>
      </c>
      <c r="K421" s="14">
        <f t="shared" si="70"/>
        <v>3</v>
      </c>
      <c r="L421" s="14">
        <f t="shared" si="71"/>
        <v>6</v>
      </c>
      <c r="M421" s="14" t="str">
        <f t="shared" si="72"/>
        <v>红</v>
      </c>
      <c r="N421" s="14" t="str">
        <f t="shared" si="73"/>
        <v>金币</v>
      </c>
      <c r="O421" s="14">
        <f>IF(L421&gt;1,INDEX(挂机升级突破!$BG$49:$BG$69,卡牌消耗!L421),"")</f>
        <v>0</v>
      </c>
      <c r="P421" s="14" t="s">
        <v>246</v>
      </c>
      <c r="Q421" s="14">
        <f>ROUND(INDEX(挂机升级突破!$AT$65:$BA$85,卡牌消耗!$L421,MATCH(卡牌消耗!P421,挂机升级突破!$AT$63:$BC$63,0))*INDEX($B$5:$F$5,K421)/5,0)*5</f>
        <v>20</v>
      </c>
      <c r="R421" s="14" t="s">
        <v>601</v>
      </c>
      <c r="S421" s="14">
        <f>ROUND(INDEX(挂机升级突破!$AT$65:$BC$85,L421,MATCH(R421,挂机升级突破!$AT$63:$BC$63,0))*INDEX($B$5:$F$5,K421)/5,0)*5</f>
        <v>0</v>
      </c>
    </row>
    <row r="422" spans="9:19" ht="16.5" x14ac:dyDescent="0.2">
      <c r="I422" s="86">
        <v>385</v>
      </c>
      <c r="J422" s="14">
        <f t="shared" si="69"/>
        <v>1102019</v>
      </c>
      <c r="K422" s="14">
        <f t="shared" si="70"/>
        <v>3</v>
      </c>
      <c r="L422" s="14">
        <f t="shared" si="71"/>
        <v>7</v>
      </c>
      <c r="M422" s="14" t="str">
        <f t="shared" si="72"/>
        <v>红</v>
      </c>
      <c r="N422" s="14" t="str">
        <f t="shared" si="73"/>
        <v>金币</v>
      </c>
      <c r="O422" s="14">
        <f>IF(L422&gt;1,INDEX(挂机升级突破!$BG$49:$BG$69,卡牌消耗!L422),"")</f>
        <v>0</v>
      </c>
      <c r="P422" s="14" t="s">
        <v>247</v>
      </c>
      <c r="Q422" s="14">
        <f>ROUND(INDEX(挂机升级突破!$AT$65:$BA$85,卡牌消耗!$L422,MATCH(卡牌消耗!P422,挂机升级突破!$AT$63:$BC$63,0))*INDEX($B$5:$F$5,K422)/5,0)*5</f>
        <v>0</v>
      </c>
      <c r="R422" s="14" t="s">
        <v>601</v>
      </c>
      <c r="S422" s="14">
        <f>ROUND(INDEX(挂机升级突破!$AT$65:$BC$85,L422,MATCH(R422,挂机升级突破!$AT$63:$BC$63,0))*INDEX($B$5:$F$5,K422)/5,0)*5</f>
        <v>0</v>
      </c>
    </row>
    <row r="423" spans="9:19" ht="16.5" x14ac:dyDescent="0.2">
      <c r="I423" s="86">
        <v>386</v>
      </c>
      <c r="J423" s="14">
        <f t="shared" ref="J423:J486" si="74">INDEX($A$13:$A$34,INT((I423-1)/21)+1)</f>
        <v>1102019</v>
      </c>
      <c r="K423" s="14">
        <f t="shared" ref="K423:K486" si="75">VLOOKUP(J423,$A$13:$D$34,3)</f>
        <v>3</v>
      </c>
      <c r="L423" s="14">
        <f t="shared" ref="L423:L486" si="76">MOD((I423-1),21)+1</f>
        <v>8</v>
      </c>
      <c r="M423" s="14" t="str">
        <f t="shared" ref="M423:M486" si="77">INDEX($J$2:$L$2,INDEX($E$13:$E$34,INT((I423-1)/21)+1))</f>
        <v>红</v>
      </c>
      <c r="N423" s="14" t="str">
        <f t="shared" si="73"/>
        <v>金币</v>
      </c>
      <c r="O423" s="14">
        <f>IF(L423&gt;1,INDEX(挂机升级突破!$BG$49:$BG$69,卡牌消耗!L423),"")</f>
        <v>0</v>
      </c>
      <c r="P423" s="14" t="s">
        <v>247</v>
      </c>
      <c r="Q423" s="14">
        <f>ROUND(INDEX(挂机升级突破!$AT$65:$BA$85,卡牌消耗!$L423,MATCH(卡牌消耗!P423,挂机升级突破!$AT$63:$BC$63,0))*INDEX($B$5:$F$5,K423)/5,0)*5</f>
        <v>0</v>
      </c>
      <c r="R423" s="14" t="s">
        <v>601</v>
      </c>
      <c r="S423" s="14">
        <f>ROUND(INDEX(挂机升级突破!$AT$65:$BC$85,L423,MATCH(R423,挂机升级突破!$AT$63:$BC$63,0))*INDEX($B$5:$F$5,K423)/5,0)*5</f>
        <v>5</v>
      </c>
    </row>
    <row r="424" spans="9:19" ht="16.5" x14ac:dyDescent="0.2">
      <c r="I424" s="86">
        <v>387</v>
      </c>
      <c r="J424" s="14">
        <f t="shared" si="74"/>
        <v>1102019</v>
      </c>
      <c r="K424" s="14">
        <f t="shared" si="75"/>
        <v>3</v>
      </c>
      <c r="L424" s="14">
        <f t="shared" si="76"/>
        <v>9</v>
      </c>
      <c r="M424" s="14" t="str">
        <f t="shared" si="77"/>
        <v>红</v>
      </c>
      <c r="N424" s="14" t="str">
        <f t="shared" si="73"/>
        <v>金币</v>
      </c>
      <c r="O424" s="14">
        <f>IF(L424&gt;1,INDEX(挂机升级突破!$BG$49:$BG$69,卡牌消耗!L424),"")</f>
        <v>0</v>
      </c>
      <c r="P424" s="14" t="s">
        <v>247</v>
      </c>
      <c r="Q424" s="14">
        <f>ROUND(INDEX(挂机升级突破!$AT$65:$BA$85,卡牌消耗!$L424,MATCH(卡牌消耗!P424,挂机升级突破!$AT$63:$BC$63,0))*INDEX($B$5:$F$5,K424)/5,0)*5</f>
        <v>0</v>
      </c>
      <c r="R424" s="14" t="s">
        <v>602</v>
      </c>
      <c r="S424" s="14">
        <f>ROUND(INDEX(挂机升级突破!$AT$65:$BC$85,L424,MATCH(R424,挂机升级突破!$AT$63:$BC$63,0))*INDEX($B$5:$F$5,K424)/5,0)*5</f>
        <v>0</v>
      </c>
    </row>
    <row r="425" spans="9:19" ht="16.5" x14ac:dyDescent="0.2">
      <c r="I425" s="86">
        <v>388</v>
      </c>
      <c r="J425" s="14">
        <f t="shared" si="74"/>
        <v>1102019</v>
      </c>
      <c r="K425" s="14">
        <f t="shared" si="75"/>
        <v>3</v>
      </c>
      <c r="L425" s="14">
        <f t="shared" si="76"/>
        <v>10</v>
      </c>
      <c r="M425" s="14" t="str">
        <f t="shared" si="77"/>
        <v>红</v>
      </c>
      <c r="N425" s="14" t="str">
        <f t="shared" si="73"/>
        <v>金币</v>
      </c>
      <c r="O425" s="14">
        <f>IF(L425&gt;1,INDEX(挂机升级突破!$BG$49:$BG$69,卡牌消耗!L425),"")</f>
        <v>0</v>
      </c>
      <c r="P425" s="14" t="s">
        <v>247</v>
      </c>
      <c r="Q425" s="14">
        <f>ROUND(INDEX(挂机升级突破!$AT$65:$BA$85,卡牌消耗!$L425,MATCH(卡牌消耗!P425,挂机升级突破!$AT$63:$BC$63,0))*INDEX($B$5:$F$5,K425)/5,0)*5</f>
        <v>0</v>
      </c>
      <c r="R425" s="14" t="s">
        <v>602</v>
      </c>
      <c r="S425" s="14">
        <f>ROUND(INDEX(挂机升级突破!$AT$65:$BC$85,L425,MATCH(R425,挂机升级突破!$AT$63:$BC$63,0))*INDEX($B$5:$F$5,K425)/5,0)*5</f>
        <v>0</v>
      </c>
    </row>
    <row r="426" spans="9:19" ht="16.5" x14ac:dyDescent="0.2">
      <c r="I426" s="86">
        <v>389</v>
      </c>
      <c r="J426" s="14">
        <f t="shared" si="74"/>
        <v>1102019</v>
      </c>
      <c r="K426" s="14">
        <f t="shared" si="75"/>
        <v>3</v>
      </c>
      <c r="L426" s="14">
        <f t="shared" si="76"/>
        <v>11</v>
      </c>
      <c r="M426" s="14" t="str">
        <f t="shared" si="77"/>
        <v>红</v>
      </c>
      <c r="N426" s="14" t="str">
        <f t="shared" si="73"/>
        <v>金币</v>
      </c>
      <c r="O426" s="14">
        <f>IF(L426&gt;1,INDEX(挂机升级突破!$BG$49:$BG$69,卡牌消耗!L426),"")</f>
        <v>0</v>
      </c>
      <c r="P426" s="14" t="s">
        <v>248</v>
      </c>
      <c r="Q426" s="14">
        <f>ROUND(INDEX(挂机升级突破!$AT$65:$BA$85,卡牌消耗!$L426,MATCH(卡牌消耗!P426,挂机升级突破!$AT$63:$BC$63,0))*INDEX($B$5:$F$5,K426)/5,0)*5</f>
        <v>0</v>
      </c>
      <c r="R426" s="14" t="s">
        <v>602</v>
      </c>
      <c r="S426" s="14">
        <f>ROUND(INDEX(挂机升级突破!$AT$65:$BC$85,L426,MATCH(R426,挂机升级突破!$AT$63:$BC$63,0))*INDEX($B$5:$F$5,K426)/5,0)*5</f>
        <v>0</v>
      </c>
    </row>
    <row r="427" spans="9:19" ht="16.5" x14ac:dyDescent="0.2">
      <c r="I427" s="86">
        <v>390</v>
      </c>
      <c r="J427" s="14">
        <f t="shared" si="74"/>
        <v>1102019</v>
      </c>
      <c r="K427" s="14">
        <f t="shared" si="75"/>
        <v>3</v>
      </c>
      <c r="L427" s="14">
        <f t="shared" si="76"/>
        <v>12</v>
      </c>
      <c r="M427" s="14" t="str">
        <f t="shared" si="77"/>
        <v>红</v>
      </c>
      <c r="N427" s="14" t="str">
        <f t="shared" si="73"/>
        <v>金币</v>
      </c>
      <c r="O427" s="14">
        <f>IF(L427&gt;1,INDEX(挂机升级突破!$BG$49:$BG$69,卡牌消耗!L427),"")</f>
        <v>0</v>
      </c>
      <c r="P427" s="14" t="s">
        <v>248</v>
      </c>
      <c r="Q427" s="14">
        <f>ROUND(INDEX(挂机升级突破!$AT$65:$BA$85,卡牌消耗!$L427,MATCH(卡牌消耗!P427,挂机升级突破!$AT$63:$BC$63,0))*INDEX($B$5:$F$5,K427)/5,0)*5</f>
        <v>0</v>
      </c>
      <c r="R427" s="14" t="s">
        <v>602</v>
      </c>
      <c r="S427" s="14">
        <f>ROUND(INDEX(挂机升级突破!$AT$65:$BC$85,L427,MATCH(R427,挂机升级突破!$AT$63:$BC$63,0))*INDEX($B$5:$F$5,K427)/5,0)*5</f>
        <v>0</v>
      </c>
    </row>
    <row r="428" spans="9:19" ht="16.5" x14ac:dyDescent="0.2">
      <c r="I428" s="86">
        <v>391</v>
      </c>
      <c r="J428" s="14">
        <f t="shared" si="74"/>
        <v>1102019</v>
      </c>
      <c r="K428" s="14">
        <f t="shared" si="75"/>
        <v>3</v>
      </c>
      <c r="L428" s="14">
        <f t="shared" si="76"/>
        <v>13</v>
      </c>
      <c r="M428" s="14" t="str">
        <f t="shared" si="77"/>
        <v>红</v>
      </c>
      <c r="N428" s="14" t="str">
        <f t="shared" si="73"/>
        <v>金币</v>
      </c>
      <c r="O428" s="14">
        <f>IF(L428&gt;1,INDEX(挂机升级突破!$BG$49:$BG$69,卡牌消耗!L428),"")</f>
        <v>0</v>
      </c>
      <c r="P428" s="14" t="s">
        <v>248</v>
      </c>
      <c r="Q428" s="14">
        <f>ROUND(INDEX(挂机升级突破!$AT$65:$BA$85,卡牌消耗!$L428,MATCH(卡牌消耗!P428,挂机升级突破!$AT$63:$BC$63,0))*INDEX($B$5:$F$5,K428)/5,0)*5</f>
        <v>0</v>
      </c>
      <c r="R428" s="14" t="s">
        <v>603</v>
      </c>
      <c r="S428" s="14">
        <f>ROUND(INDEX(挂机升级突破!$AT$65:$BC$85,L428,MATCH(R428,挂机升级突破!$AT$63:$BC$63,0))*INDEX($B$5:$F$5,K428)/5,0)*5</f>
        <v>0</v>
      </c>
    </row>
    <row r="429" spans="9:19" ht="16.5" x14ac:dyDescent="0.2">
      <c r="I429" s="86">
        <v>392</v>
      </c>
      <c r="J429" s="14">
        <f t="shared" si="74"/>
        <v>1102019</v>
      </c>
      <c r="K429" s="14">
        <f t="shared" si="75"/>
        <v>3</v>
      </c>
      <c r="L429" s="14">
        <f t="shared" si="76"/>
        <v>14</v>
      </c>
      <c r="M429" s="14" t="str">
        <f t="shared" si="77"/>
        <v>红</v>
      </c>
      <c r="N429" s="14" t="str">
        <f t="shared" si="73"/>
        <v>金币</v>
      </c>
      <c r="O429" s="14">
        <f>IF(L429&gt;1,INDEX(挂机升级突破!$BG$49:$BG$69,卡牌消耗!L429),"")</f>
        <v>0</v>
      </c>
      <c r="P429" s="14" t="s">
        <v>248</v>
      </c>
      <c r="Q429" s="14">
        <f>ROUND(INDEX(挂机升级突破!$AT$65:$BA$85,卡牌消耗!$L429,MATCH(卡牌消耗!P429,挂机升级突破!$AT$63:$BC$63,0))*INDEX($B$5:$F$5,K429)/5,0)*5</f>
        <v>0</v>
      </c>
      <c r="R429" s="14" t="s">
        <v>603</v>
      </c>
      <c r="S429" s="14">
        <f>ROUND(INDEX(挂机升级突破!$AT$65:$BC$85,L429,MATCH(R429,挂机升级突破!$AT$63:$BC$63,0))*INDEX($B$5:$F$5,K429)/5,0)*5</f>
        <v>0</v>
      </c>
    </row>
    <row r="430" spans="9:19" ht="16.5" x14ac:dyDescent="0.2">
      <c r="I430" s="86">
        <v>393</v>
      </c>
      <c r="J430" s="14">
        <f t="shared" si="74"/>
        <v>1102019</v>
      </c>
      <c r="K430" s="14">
        <f t="shared" si="75"/>
        <v>3</v>
      </c>
      <c r="L430" s="14">
        <f t="shared" si="76"/>
        <v>15</v>
      </c>
      <c r="M430" s="14" t="str">
        <f t="shared" si="77"/>
        <v>红</v>
      </c>
      <c r="N430" s="14" t="str">
        <f t="shared" si="73"/>
        <v>金币</v>
      </c>
      <c r="O430" s="14">
        <f>IF(L430&gt;1,INDEX(挂机升级突破!$BG$49:$BG$69,卡牌消耗!L430),"")</f>
        <v>0</v>
      </c>
      <c r="P430" s="14" t="s">
        <v>248</v>
      </c>
      <c r="Q430" s="14">
        <f>ROUND(INDEX(挂机升级突破!$AT$65:$BA$85,卡牌消耗!$L430,MATCH(卡牌消耗!P430,挂机升级突破!$AT$63:$BC$63,0))*INDEX($B$5:$F$5,K430)/5,0)*5</f>
        <v>0</v>
      </c>
      <c r="R430" s="14" t="s">
        <v>603</v>
      </c>
      <c r="S430" s="14">
        <f>ROUND(INDEX(挂机升级突破!$AT$65:$BC$85,L430,MATCH(R430,挂机升级突破!$AT$63:$BC$63,0))*INDEX($B$5:$F$5,K430)/5,0)*5</f>
        <v>0</v>
      </c>
    </row>
    <row r="431" spans="9:19" ht="16.5" x14ac:dyDescent="0.2">
      <c r="I431" s="86">
        <v>394</v>
      </c>
      <c r="J431" s="14">
        <f t="shared" si="74"/>
        <v>1102019</v>
      </c>
      <c r="K431" s="14">
        <f t="shared" si="75"/>
        <v>3</v>
      </c>
      <c r="L431" s="14">
        <f t="shared" si="76"/>
        <v>16</v>
      </c>
      <c r="M431" s="14" t="str">
        <f t="shared" si="77"/>
        <v>红</v>
      </c>
      <c r="N431" s="14" t="str">
        <f t="shared" si="73"/>
        <v>金币</v>
      </c>
      <c r="O431" s="14">
        <f>IF(L431&gt;1,INDEX(挂机升级突破!$BG$49:$BG$69,卡牌消耗!L431),"")</f>
        <v>0</v>
      </c>
      <c r="P431" s="14" t="str">
        <f>IF(L431&gt;1,INDEX(价值概述!$A$4:$A$8,INDEX(挂机升级突破!$AQ$65:$AQ$85,卡牌消耗!L431)),"")</f>
        <v>紫色基础材料</v>
      </c>
      <c r="Q431" s="14">
        <f>ROUND(INDEX(挂机升级突破!$AT$65:$BA$85,卡牌消耗!$L431,MATCH(卡牌消耗!P431,挂机升级突破!$AT$63:$BC$63,0))*INDEX($B$5:$F$5,K431)/5,0)*5</f>
        <v>15</v>
      </c>
      <c r="R431" s="14" t="s">
        <v>603</v>
      </c>
      <c r="S431" s="14">
        <f>ROUND(INDEX(挂机升级突破!$AT$65:$BC$85,L431,MATCH(R431,挂机升级突破!$AT$63:$BC$63,0))*INDEX($B$5:$F$5,K431)/5,0)*5</f>
        <v>0</v>
      </c>
    </row>
    <row r="432" spans="9:19" ht="16.5" x14ac:dyDescent="0.2">
      <c r="I432" s="86">
        <v>395</v>
      </c>
      <c r="J432" s="14">
        <f t="shared" si="74"/>
        <v>1102019</v>
      </c>
      <c r="K432" s="14">
        <f t="shared" si="75"/>
        <v>3</v>
      </c>
      <c r="L432" s="14">
        <f t="shared" si="76"/>
        <v>17</v>
      </c>
      <c r="M432" s="14" t="str">
        <f t="shared" si="77"/>
        <v>红</v>
      </c>
      <c r="N432" s="14" t="str">
        <f t="shared" si="73"/>
        <v>金币</v>
      </c>
      <c r="O432" s="14">
        <f>IF(L432&gt;1,INDEX(挂机升级突破!$BG$49:$BG$69,卡牌消耗!L432),"")</f>
        <v>15</v>
      </c>
      <c r="P432" s="14" t="str">
        <f>IF(L432&gt;1,INDEX(价值概述!$A$4:$A$8,INDEX(挂机升级突破!$AQ$65:$AQ$85,卡牌消耗!L432)),"")</f>
        <v>紫色基础材料</v>
      </c>
      <c r="Q432" s="14">
        <f>ROUND(INDEX(挂机升级突破!$AT$65:$BA$85,卡牌消耗!$L432,MATCH(卡牌消耗!P432,挂机升级突破!$AT$63:$BC$63,0))*INDEX($B$5:$F$5,K432)/5,0)*5</f>
        <v>30</v>
      </c>
      <c r="R432" s="14" t="s">
        <v>631</v>
      </c>
      <c r="S432" s="14">
        <f>ROUND(INDEX(挂机升级突破!$AT$65:$BC$85,L432,MATCH(R432,挂机升级突破!$AT$63:$BC$63,0))*INDEX($B$5:$F$5,K432)/5,0)*5</f>
        <v>0</v>
      </c>
    </row>
    <row r="433" spans="9:19" ht="16.5" x14ac:dyDescent="0.2">
      <c r="I433" s="86">
        <v>396</v>
      </c>
      <c r="J433" s="14">
        <f t="shared" si="74"/>
        <v>1102019</v>
      </c>
      <c r="K433" s="14">
        <f t="shared" si="75"/>
        <v>3</v>
      </c>
      <c r="L433" s="14">
        <f t="shared" si="76"/>
        <v>18</v>
      </c>
      <c r="M433" s="14" t="str">
        <f t="shared" si="77"/>
        <v>红</v>
      </c>
      <c r="N433" s="14" t="str">
        <f t="shared" si="73"/>
        <v>金币</v>
      </c>
      <c r="O433" s="14">
        <f>IF(L433&gt;1,INDEX(挂机升级突破!$BG$49:$BG$69,卡牌消耗!L433),"")</f>
        <v>40</v>
      </c>
      <c r="P433" s="14" t="str">
        <f>IF(L433&gt;1,INDEX(价值概述!$A$4:$A$8,INDEX(挂机升级突破!$AQ$65:$AQ$85,卡牌消耗!L433)),"")</f>
        <v>紫色基础材料</v>
      </c>
      <c r="Q433" s="14">
        <f>ROUND(INDEX(挂机升级突破!$AT$65:$BA$85,卡牌消耗!$L433,MATCH(卡牌消耗!P433,挂机升级突破!$AT$63:$BC$63,0))*INDEX($B$5:$F$5,K433)/5,0)*5</f>
        <v>30</v>
      </c>
      <c r="R433" s="14" t="s">
        <v>631</v>
      </c>
      <c r="S433" s="14">
        <f>ROUND(INDEX(挂机升级突破!$AT$65:$BC$85,L433,MATCH(R433,挂机升级突破!$AT$63:$BC$63,0))*INDEX($B$5:$F$5,K433)/5,0)*5</f>
        <v>0</v>
      </c>
    </row>
    <row r="434" spans="9:19" ht="16.5" x14ac:dyDescent="0.2">
      <c r="I434" s="86">
        <v>397</v>
      </c>
      <c r="J434" s="14">
        <f t="shared" si="74"/>
        <v>1102019</v>
      </c>
      <c r="K434" s="14">
        <f t="shared" si="75"/>
        <v>3</v>
      </c>
      <c r="L434" s="14">
        <f t="shared" si="76"/>
        <v>19</v>
      </c>
      <c r="M434" s="14" t="str">
        <f t="shared" si="77"/>
        <v>红</v>
      </c>
      <c r="N434" s="14" t="str">
        <f t="shared" si="73"/>
        <v>金币</v>
      </c>
      <c r="O434" s="14">
        <f>IF(L434&gt;1,INDEX(挂机升级突破!$BG$49:$BG$69,卡牌消耗!L434),"")</f>
        <v>50</v>
      </c>
      <c r="P434" s="14" t="str">
        <f>IF(L434&gt;1,INDEX(价值概述!$A$4:$A$8,INDEX(挂机升级突破!$AQ$65:$AQ$85,卡牌消耗!L434)),"")</f>
        <v>紫色基础材料</v>
      </c>
      <c r="Q434" s="14">
        <f>ROUND(INDEX(挂机升级突破!$AT$65:$BA$85,卡牌消耗!$L434,MATCH(卡牌消耗!P434,挂机升级突破!$AT$63:$BC$63,0))*INDEX($B$5:$F$5,K434)/5,0)*5</f>
        <v>30</v>
      </c>
      <c r="R434" s="14" t="s">
        <v>631</v>
      </c>
      <c r="S434" s="14">
        <f>ROUND(INDEX(挂机升级突破!$AT$65:$BC$85,L434,MATCH(R434,挂机升级突破!$AT$63:$BC$63,0))*INDEX($B$5:$F$5,K434)/5,0)*5</f>
        <v>0</v>
      </c>
    </row>
    <row r="435" spans="9:19" ht="16.5" x14ac:dyDescent="0.2">
      <c r="I435" s="86">
        <v>398</v>
      </c>
      <c r="J435" s="14">
        <f t="shared" si="74"/>
        <v>1102019</v>
      </c>
      <c r="K435" s="14">
        <f t="shared" si="75"/>
        <v>3</v>
      </c>
      <c r="L435" s="14">
        <f t="shared" si="76"/>
        <v>20</v>
      </c>
      <c r="M435" s="14" t="str">
        <f t="shared" si="77"/>
        <v>红</v>
      </c>
      <c r="N435" s="14" t="str">
        <f t="shared" si="73"/>
        <v>金币</v>
      </c>
      <c r="O435" s="14">
        <f>IF(L435&gt;1,INDEX(挂机升级突破!$BG$49:$BG$69,卡牌消耗!L435),"")</f>
        <v>80</v>
      </c>
      <c r="P435" s="14" t="str">
        <f>IF(L435&gt;1,INDEX(价值概述!$A$4:$A$8,INDEX(挂机升级突破!$AQ$65:$AQ$85,卡牌消耗!L435)),"")</f>
        <v>紫色基础材料</v>
      </c>
      <c r="Q435" s="14">
        <f>ROUND(INDEX(挂机升级突破!$AT$65:$BA$85,卡牌消耗!$L435,MATCH(卡牌消耗!P435,挂机升级突破!$AT$63:$BC$63,0))*INDEX($B$5:$F$5,K435)/5,0)*5</f>
        <v>50</v>
      </c>
      <c r="R435" s="14" t="s">
        <v>631</v>
      </c>
      <c r="S435" s="14">
        <f>ROUND(INDEX(挂机升级突破!$AT$65:$BC$85,L435,MATCH(R435,挂机升级突破!$AT$63:$BC$63,0))*INDEX($B$5:$F$5,K435)/5,0)*5</f>
        <v>0</v>
      </c>
    </row>
    <row r="436" spans="9:19" ht="16.5" x14ac:dyDescent="0.2">
      <c r="I436" s="86">
        <v>399</v>
      </c>
      <c r="J436" s="14">
        <f t="shared" si="74"/>
        <v>1102019</v>
      </c>
      <c r="K436" s="14">
        <f t="shared" si="75"/>
        <v>3</v>
      </c>
      <c r="L436" s="14">
        <f t="shared" si="76"/>
        <v>21</v>
      </c>
      <c r="M436" s="14" t="str">
        <f t="shared" si="77"/>
        <v>红</v>
      </c>
      <c r="N436" s="14" t="str">
        <f t="shared" si="73"/>
        <v>金币</v>
      </c>
      <c r="O436" s="14">
        <f>IF(L436&gt;1,INDEX(挂机升级突破!$BG$49:$BG$69,卡牌消耗!L436),"")</f>
        <v>80</v>
      </c>
      <c r="P436" s="14" t="str">
        <f>IF(L436&gt;1,INDEX(价值概述!$A$4:$A$8,INDEX(挂机升级突破!$AQ$65:$AQ$85,卡牌消耗!L436)),"")</f>
        <v>紫色基础材料</v>
      </c>
      <c r="Q436" s="14">
        <f>ROUND(INDEX(挂机升级突破!$AT$65:$BA$85,卡牌消耗!$L436,MATCH(卡牌消耗!P436,挂机升级突破!$AT$63:$BC$63,0))*INDEX($B$5:$F$5,K436)/5,0)*5</f>
        <v>50</v>
      </c>
      <c r="R436" s="14" t="s">
        <v>631</v>
      </c>
      <c r="S436" s="14">
        <f>ROUND(INDEX(挂机升级突破!$AT$65:$BC$85,L436,MATCH(R436,挂机升级突破!$AT$63:$BC$63,0))*INDEX($B$5:$F$5,K436)/5,0)*5</f>
        <v>0</v>
      </c>
    </row>
    <row r="437" spans="9:19" ht="16.5" x14ac:dyDescent="0.2">
      <c r="I437" s="86">
        <v>400</v>
      </c>
      <c r="J437" s="14">
        <f t="shared" si="74"/>
        <v>1102020</v>
      </c>
      <c r="K437" s="14">
        <f t="shared" si="75"/>
        <v>3</v>
      </c>
      <c r="L437" s="14">
        <f t="shared" si="76"/>
        <v>1</v>
      </c>
      <c r="M437" s="14" t="str">
        <f t="shared" si="77"/>
        <v>黄</v>
      </c>
      <c r="N437" s="14" t="str">
        <f t="shared" si="73"/>
        <v/>
      </c>
      <c r="O437" s="14" t="str">
        <f>IF(L437&gt;1,INDEX(挂机升级突破!$BG$49:$BG$69,卡牌消耗!L437),"")</f>
        <v/>
      </c>
      <c r="P437" s="14" t="str">
        <f>IF(L437&gt;1,INDEX(价值概述!$A$4:$A$8,INDEX(挂机升级突破!$AQ$65:$AQ$85,卡牌消耗!L437)),"")</f>
        <v/>
      </c>
      <c r="Q437" s="14" t="str">
        <f>IF(L437&gt;1,INDEX(挂机升级突破!$AT$65:$AX$85,卡牌消耗!L437,INDEX(挂机升级突破!$AQ$65:$AQ$85,卡牌消耗!L437)),"")</f>
        <v/>
      </c>
      <c r="R437" s="14" t="str">
        <f>IF(INDEX(挂机升级突破!$AR$65:$AR$85,卡牌消耗!L437)&gt;0,INDEX($G$2:$I$2,INDEX(挂机升级突破!$AR$65:$AR$85,卡牌消耗!L437))&amp;M437,"")</f>
        <v/>
      </c>
      <c r="S437" s="14" t="str">
        <f>IF(R437="","",INDEX(挂机升级突破!$AY$65:$BA$85,卡牌消耗!L437,INDEX(挂机升级突破!$AR$65:$AR$85,卡牌消耗!L437)))</f>
        <v/>
      </c>
    </row>
    <row r="438" spans="9:19" ht="16.5" x14ac:dyDescent="0.2">
      <c r="I438" s="86">
        <v>401</v>
      </c>
      <c r="J438" s="14">
        <f t="shared" si="74"/>
        <v>1102020</v>
      </c>
      <c r="K438" s="14">
        <f t="shared" si="75"/>
        <v>3</v>
      </c>
      <c r="L438" s="14">
        <f t="shared" si="76"/>
        <v>2</v>
      </c>
      <c r="M438" s="14" t="str">
        <f t="shared" si="77"/>
        <v>黄</v>
      </c>
      <c r="N438" s="14" t="str">
        <f t="shared" si="73"/>
        <v>金币</v>
      </c>
      <c r="O438" s="14">
        <f>IF(L438&gt;1,INDEX(挂机升级突破!$BG$49:$BG$69,卡牌消耗!L438),"")</f>
        <v>0</v>
      </c>
      <c r="P438" s="14" t="s">
        <v>245</v>
      </c>
      <c r="Q438" s="14">
        <f>ROUND(INDEX(挂机升级突破!$AT$65:$BA$85,卡牌消耗!$L438,MATCH(卡牌消耗!P438,挂机升级突破!$AT$63:$BC$63,0))*INDEX($B$5:$F$5,K438)/5,0)*5</f>
        <v>40</v>
      </c>
      <c r="R438" s="14"/>
      <c r="S438" s="14"/>
    </row>
    <row r="439" spans="9:19" ht="16.5" x14ac:dyDescent="0.2">
      <c r="I439" s="86">
        <v>402</v>
      </c>
      <c r="J439" s="14">
        <f t="shared" si="74"/>
        <v>1102020</v>
      </c>
      <c r="K439" s="14">
        <f t="shared" si="75"/>
        <v>3</v>
      </c>
      <c r="L439" s="14">
        <f t="shared" si="76"/>
        <v>3</v>
      </c>
      <c r="M439" s="14" t="str">
        <f t="shared" si="77"/>
        <v>黄</v>
      </c>
      <c r="N439" s="14" t="str">
        <f t="shared" si="73"/>
        <v>金币</v>
      </c>
      <c r="O439" s="14">
        <f>IF(L439&gt;1,INDEX(挂机升级突破!$BG$49:$BG$69,卡牌消耗!L439),"")</f>
        <v>0</v>
      </c>
      <c r="P439" s="14" t="s">
        <v>245</v>
      </c>
      <c r="Q439" s="14">
        <f>ROUND(INDEX(挂机升级突破!$AT$65:$BA$85,卡牌消耗!$L439,MATCH(卡牌消耗!P439,挂机升级突破!$AT$63:$BC$63,0))*INDEX($B$5:$F$5,K439)/5,0)*5</f>
        <v>50</v>
      </c>
      <c r="R439" s="14"/>
      <c r="S439" s="14"/>
    </row>
    <row r="440" spans="9:19" ht="16.5" x14ac:dyDescent="0.2">
      <c r="I440" s="86">
        <v>403</v>
      </c>
      <c r="J440" s="14">
        <f t="shared" si="74"/>
        <v>1102020</v>
      </c>
      <c r="K440" s="14">
        <f t="shared" si="75"/>
        <v>3</v>
      </c>
      <c r="L440" s="14">
        <f t="shared" si="76"/>
        <v>4</v>
      </c>
      <c r="M440" s="14" t="str">
        <f t="shared" si="77"/>
        <v>黄</v>
      </c>
      <c r="N440" s="14" t="str">
        <f t="shared" si="73"/>
        <v>金币</v>
      </c>
      <c r="O440" s="14">
        <f>IF(L440&gt;1,INDEX(挂机升级突破!$BG$49:$BG$69,卡牌消耗!L440),"")</f>
        <v>0</v>
      </c>
      <c r="P440" s="14" t="s">
        <v>246</v>
      </c>
      <c r="Q440" s="14">
        <f>ROUND(INDEX(挂机升级突破!$AT$65:$BA$85,卡牌消耗!$L440,MATCH(卡牌消耗!P440,挂机升级突破!$AT$63:$BC$63,0))*INDEX($B$5:$F$5,K440)/5,0)*5</f>
        <v>0</v>
      </c>
      <c r="R440" s="14"/>
      <c r="S440" s="14"/>
    </row>
    <row r="441" spans="9:19" ht="16.5" x14ac:dyDescent="0.2">
      <c r="I441" s="86">
        <v>404</v>
      </c>
      <c r="J441" s="14">
        <f t="shared" si="74"/>
        <v>1102020</v>
      </c>
      <c r="K441" s="14">
        <f t="shared" si="75"/>
        <v>3</v>
      </c>
      <c r="L441" s="14">
        <f t="shared" si="76"/>
        <v>5</v>
      </c>
      <c r="M441" s="14" t="str">
        <f t="shared" si="77"/>
        <v>黄</v>
      </c>
      <c r="N441" s="14" t="str">
        <f t="shared" si="73"/>
        <v>金币</v>
      </c>
      <c r="O441" s="14">
        <f>IF(L441&gt;1,INDEX(挂机升级突破!$BG$49:$BG$69,卡牌消耗!L441),"")</f>
        <v>0</v>
      </c>
      <c r="P441" s="14" t="s">
        <v>246</v>
      </c>
      <c r="Q441" s="14">
        <f>ROUND(INDEX(挂机升级突破!$AT$65:$BA$85,卡牌消耗!$L441,MATCH(卡牌消耗!P441,挂机升级突破!$AT$63:$BC$63,0))*INDEX($B$5:$F$5,K441)/5,0)*5</f>
        <v>0</v>
      </c>
      <c r="R441" s="14" t="s">
        <v>601</v>
      </c>
      <c r="S441" s="14">
        <f>ROUND(INDEX(挂机升级突破!$AT$65:$BC$85,L441,MATCH(R441,挂机升级突破!$AT$63:$BC$63,0))*INDEX($B$5:$F$5,K441)/5,0)*5</f>
        <v>0</v>
      </c>
    </row>
    <row r="442" spans="9:19" ht="16.5" x14ac:dyDescent="0.2">
      <c r="I442" s="86">
        <v>405</v>
      </c>
      <c r="J442" s="14">
        <f t="shared" si="74"/>
        <v>1102020</v>
      </c>
      <c r="K442" s="14">
        <f t="shared" si="75"/>
        <v>3</v>
      </c>
      <c r="L442" s="14">
        <f t="shared" si="76"/>
        <v>6</v>
      </c>
      <c r="M442" s="14" t="str">
        <f t="shared" si="77"/>
        <v>黄</v>
      </c>
      <c r="N442" s="14" t="str">
        <f t="shared" si="73"/>
        <v>金币</v>
      </c>
      <c r="O442" s="14">
        <f>IF(L442&gt;1,INDEX(挂机升级突破!$BG$49:$BG$69,卡牌消耗!L442),"")</f>
        <v>0</v>
      </c>
      <c r="P442" s="14" t="s">
        <v>246</v>
      </c>
      <c r="Q442" s="14">
        <f>ROUND(INDEX(挂机升级突破!$AT$65:$BA$85,卡牌消耗!$L442,MATCH(卡牌消耗!P442,挂机升级突破!$AT$63:$BC$63,0))*INDEX($B$5:$F$5,K442)/5,0)*5</f>
        <v>20</v>
      </c>
      <c r="R442" s="14" t="s">
        <v>601</v>
      </c>
      <c r="S442" s="14">
        <f>ROUND(INDEX(挂机升级突破!$AT$65:$BC$85,L442,MATCH(R442,挂机升级突破!$AT$63:$BC$63,0))*INDEX($B$5:$F$5,K442)/5,0)*5</f>
        <v>0</v>
      </c>
    </row>
    <row r="443" spans="9:19" ht="16.5" x14ac:dyDescent="0.2">
      <c r="I443" s="86">
        <v>406</v>
      </c>
      <c r="J443" s="14">
        <f t="shared" si="74"/>
        <v>1102020</v>
      </c>
      <c r="K443" s="14">
        <f t="shared" si="75"/>
        <v>3</v>
      </c>
      <c r="L443" s="14">
        <f t="shared" si="76"/>
        <v>7</v>
      </c>
      <c r="M443" s="14" t="str">
        <f t="shared" si="77"/>
        <v>黄</v>
      </c>
      <c r="N443" s="14" t="str">
        <f t="shared" si="73"/>
        <v>金币</v>
      </c>
      <c r="O443" s="14">
        <f>IF(L443&gt;1,INDEX(挂机升级突破!$BG$49:$BG$69,卡牌消耗!L443),"")</f>
        <v>0</v>
      </c>
      <c r="P443" s="14" t="s">
        <v>247</v>
      </c>
      <c r="Q443" s="14">
        <f>ROUND(INDEX(挂机升级突破!$AT$65:$BA$85,卡牌消耗!$L443,MATCH(卡牌消耗!P443,挂机升级突破!$AT$63:$BC$63,0))*INDEX($B$5:$F$5,K443)/5,0)*5</f>
        <v>0</v>
      </c>
      <c r="R443" s="14" t="s">
        <v>601</v>
      </c>
      <c r="S443" s="14">
        <f>ROUND(INDEX(挂机升级突破!$AT$65:$BC$85,L443,MATCH(R443,挂机升级突破!$AT$63:$BC$63,0))*INDEX($B$5:$F$5,K443)/5,0)*5</f>
        <v>0</v>
      </c>
    </row>
    <row r="444" spans="9:19" ht="16.5" x14ac:dyDescent="0.2">
      <c r="I444" s="86">
        <v>407</v>
      </c>
      <c r="J444" s="14">
        <f t="shared" si="74"/>
        <v>1102020</v>
      </c>
      <c r="K444" s="14">
        <f t="shared" si="75"/>
        <v>3</v>
      </c>
      <c r="L444" s="14">
        <f t="shared" si="76"/>
        <v>8</v>
      </c>
      <c r="M444" s="14" t="str">
        <f t="shared" si="77"/>
        <v>黄</v>
      </c>
      <c r="N444" s="14" t="str">
        <f t="shared" ref="N444:N499" si="78">IF(L444&gt;1,"金币","")</f>
        <v>金币</v>
      </c>
      <c r="O444" s="14">
        <f>IF(L444&gt;1,INDEX(挂机升级突破!$BG$49:$BG$69,卡牌消耗!L444),"")</f>
        <v>0</v>
      </c>
      <c r="P444" s="14" t="s">
        <v>247</v>
      </c>
      <c r="Q444" s="14">
        <f>ROUND(INDEX(挂机升级突破!$AT$65:$BA$85,卡牌消耗!$L444,MATCH(卡牌消耗!P444,挂机升级突破!$AT$63:$BC$63,0))*INDEX($B$5:$F$5,K444)/5,0)*5</f>
        <v>0</v>
      </c>
      <c r="R444" s="14" t="s">
        <v>601</v>
      </c>
      <c r="S444" s="14">
        <f>ROUND(INDEX(挂机升级突破!$AT$65:$BC$85,L444,MATCH(R444,挂机升级突破!$AT$63:$BC$63,0))*INDEX($B$5:$F$5,K444)/5,0)*5</f>
        <v>5</v>
      </c>
    </row>
    <row r="445" spans="9:19" ht="16.5" x14ac:dyDescent="0.2">
      <c r="I445" s="86">
        <v>408</v>
      </c>
      <c r="J445" s="14">
        <f t="shared" si="74"/>
        <v>1102020</v>
      </c>
      <c r="K445" s="14">
        <f t="shared" si="75"/>
        <v>3</v>
      </c>
      <c r="L445" s="14">
        <f t="shared" si="76"/>
        <v>9</v>
      </c>
      <c r="M445" s="14" t="str">
        <f t="shared" si="77"/>
        <v>黄</v>
      </c>
      <c r="N445" s="14" t="str">
        <f t="shared" si="78"/>
        <v>金币</v>
      </c>
      <c r="O445" s="14">
        <f>IF(L445&gt;1,INDEX(挂机升级突破!$BG$49:$BG$69,卡牌消耗!L445),"")</f>
        <v>0</v>
      </c>
      <c r="P445" s="14" t="s">
        <v>247</v>
      </c>
      <c r="Q445" s="14">
        <f>ROUND(INDEX(挂机升级突破!$AT$65:$BA$85,卡牌消耗!$L445,MATCH(卡牌消耗!P445,挂机升级突破!$AT$63:$BC$63,0))*INDEX($B$5:$F$5,K445)/5,0)*5</f>
        <v>0</v>
      </c>
      <c r="R445" s="14" t="s">
        <v>602</v>
      </c>
      <c r="S445" s="14">
        <f>ROUND(INDEX(挂机升级突破!$AT$65:$BC$85,L445,MATCH(R445,挂机升级突破!$AT$63:$BC$63,0))*INDEX($B$5:$F$5,K445)/5,0)*5</f>
        <v>0</v>
      </c>
    </row>
    <row r="446" spans="9:19" ht="16.5" x14ac:dyDescent="0.2">
      <c r="I446" s="86">
        <v>409</v>
      </c>
      <c r="J446" s="14">
        <f t="shared" si="74"/>
        <v>1102020</v>
      </c>
      <c r="K446" s="14">
        <f t="shared" si="75"/>
        <v>3</v>
      </c>
      <c r="L446" s="14">
        <f t="shared" si="76"/>
        <v>10</v>
      </c>
      <c r="M446" s="14" t="str">
        <f t="shared" si="77"/>
        <v>黄</v>
      </c>
      <c r="N446" s="14" t="str">
        <f t="shared" si="78"/>
        <v>金币</v>
      </c>
      <c r="O446" s="14">
        <f>IF(L446&gt;1,INDEX(挂机升级突破!$BG$49:$BG$69,卡牌消耗!L446),"")</f>
        <v>0</v>
      </c>
      <c r="P446" s="14" t="s">
        <v>247</v>
      </c>
      <c r="Q446" s="14">
        <f>ROUND(INDEX(挂机升级突破!$AT$65:$BA$85,卡牌消耗!$L446,MATCH(卡牌消耗!P446,挂机升级突破!$AT$63:$BC$63,0))*INDEX($B$5:$F$5,K446)/5,0)*5</f>
        <v>0</v>
      </c>
      <c r="R446" s="14" t="s">
        <v>602</v>
      </c>
      <c r="S446" s="14">
        <f>ROUND(INDEX(挂机升级突破!$AT$65:$BC$85,L446,MATCH(R446,挂机升级突破!$AT$63:$BC$63,0))*INDEX($B$5:$F$5,K446)/5,0)*5</f>
        <v>0</v>
      </c>
    </row>
    <row r="447" spans="9:19" ht="16.5" x14ac:dyDescent="0.2">
      <c r="I447" s="86">
        <v>410</v>
      </c>
      <c r="J447" s="14">
        <f t="shared" si="74"/>
        <v>1102020</v>
      </c>
      <c r="K447" s="14">
        <f t="shared" si="75"/>
        <v>3</v>
      </c>
      <c r="L447" s="14">
        <f t="shared" si="76"/>
        <v>11</v>
      </c>
      <c r="M447" s="14" t="str">
        <f t="shared" si="77"/>
        <v>黄</v>
      </c>
      <c r="N447" s="14" t="str">
        <f t="shared" si="78"/>
        <v>金币</v>
      </c>
      <c r="O447" s="14">
        <f>IF(L447&gt;1,INDEX(挂机升级突破!$BG$49:$BG$69,卡牌消耗!L447),"")</f>
        <v>0</v>
      </c>
      <c r="P447" s="14" t="s">
        <v>248</v>
      </c>
      <c r="Q447" s="14">
        <f>ROUND(INDEX(挂机升级突破!$AT$65:$BA$85,卡牌消耗!$L447,MATCH(卡牌消耗!P447,挂机升级突破!$AT$63:$BC$63,0))*INDEX($B$5:$F$5,K447)/5,0)*5</f>
        <v>0</v>
      </c>
      <c r="R447" s="14" t="s">
        <v>602</v>
      </c>
      <c r="S447" s="14">
        <f>ROUND(INDEX(挂机升级突破!$AT$65:$BC$85,L447,MATCH(R447,挂机升级突破!$AT$63:$BC$63,0))*INDEX($B$5:$F$5,K447)/5,0)*5</f>
        <v>0</v>
      </c>
    </row>
    <row r="448" spans="9:19" ht="16.5" x14ac:dyDescent="0.2">
      <c r="I448" s="86">
        <v>411</v>
      </c>
      <c r="J448" s="14">
        <f t="shared" si="74"/>
        <v>1102020</v>
      </c>
      <c r="K448" s="14">
        <f t="shared" si="75"/>
        <v>3</v>
      </c>
      <c r="L448" s="14">
        <f t="shared" si="76"/>
        <v>12</v>
      </c>
      <c r="M448" s="14" t="str">
        <f t="shared" si="77"/>
        <v>黄</v>
      </c>
      <c r="N448" s="14" t="str">
        <f t="shared" si="78"/>
        <v>金币</v>
      </c>
      <c r="O448" s="14">
        <f>IF(L448&gt;1,INDEX(挂机升级突破!$BG$49:$BG$69,卡牌消耗!L448),"")</f>
        <v>0</v>
      </c>
      <c r="P448" s="14" t="s">
        <v>248</v>
      </c>
      <c r="Q448" s="14">
        <f>ROUND(INDEX(挂机升级突破!$AT$65:$BA$85,卡牌消耗!$L448,MATCH(卡牌消耗!P448,挂机升级突破!$AT$63:$BC$63,0))*INDEX($B$5:$F$5,K448)/5,0)*5</f>
        <v>0</v>
      </c>
      <c r="R448" s="14" t="s">
        <v>602</v>
      </c>
      <c r="S448" s="14">
        <f>ROUND(INDEX(挂机升级突破!$AT$65:$BC$85,L448,MATCH(R448,挂机升级突破!$AT$63:$BC$63,0))*INDEX($B$5:$F$5,K448)/5,0)*5</f>
        <v>0</v>
      </c>
    </row>
    <row r="449" spans="9:19" ht="16.5" x14ac:dyDescent="0.2">
      <c r="I449" s="86">
        <v>412</v>
      </c>
      <c r="J449" s="14">
        <f t="shared" si="74"/>
        <v>1102020</v>
      </c>
      <c r="K449" s="14">
        <f t="shared" si="75"/>
        <v>3</v>
      </c>
      <c r="L449" s="14">
        <f t="shared" si="76"/>
        <v>13</v>
      </c>
      <c r="M449" s="14" t="str">
        <f t="shared" si="77"/>
        <v>黄</v>
      </c>
      <c r="N449" s="14" t="str">
        <f t="shared" si="78"/>
        <v>金币</v>
      </c>
      <c r="O449" s="14">
        <f>IF(L449&gt;1,INDEX(挂机升级突破!$BG$49:$BG$69,卡牌消耗!L449),"")</f>
        <v>0</v>
      </c>
      <c r="P449" s="14" t="s">
        <v>248</v>
      </c>
      <c r="Q449" s="14">
        <f>ROUND(INDEX(挂机升级突破!$AT$65:$BA$85,卡牌消耗!$L449,MATCH(卡牌消耗!P449,挂机升级突破!$AT$63:$BC$63,0))*INDEX($B$5:$F$5,K449)/5,0)*5</f>
        <v>0</v>
      </c>
      <c r="R449" s="14" t="s">
        <v>603</v>
      </c>
      <c r="S449" s="14">
        <f>ROUND(INDEX(挂机升级突破!$AT$65:$BC$85,L449,MATCH(R449,挂机升级突破!$AT$63:$BC$63,0))*INDEX($B$5:$F$5,K449)/5,0)*5</f>
        <v>0</v>
      </c>
    </row>
    <row r="450" spans="9:19" ht="16.5" x14ac:dyDescent="0.2">
      <c r="I450" s="86">
        <v>413</v>
      </c>
      <c r="J450" s="14">
        <f t="shared" si="74"/>
        <v>1102020</v>
      </c>
      <c r="K450" s="14">
        <f t="shared" si="75"/>
        <v>3</v>
      </c>
      <c r="L450" s="14">
        <f t="shared" si="76"/>
        <v>14</v>
      </c>
      <c r="M450" s="14" t="str">
        <f t="shared" si="77"/>
        <v>黄</v>
      </c>
      <c r="N450" s="14" t="str">
        <f t="shared" si="78"/>
        <v>金币</v>
      </c>
      <c r="O450" s="14">
        <f>IF(L450&gt;1,INDEX(挂机升级突破!$BG$49:$BG$69,卡牌消耗!L450),"")</f>
        <v>0</v>
      </c>
      <c r="P450" s="14" t="s">
        <v>248</v>
      </c>
      <c r="Q450" s="14">
        <f>ROUND(INDEX(挂机升级突破!$AT$65:$BA$85,卡牌消耗!$L450,MATCH(卡牌消耗!P450,挂机升级突破!$AT$63:$BC$63,0))*INDEX($B$5:$F$5,K450)/5,0)*5</f>
        <v>0</v>
      </c>
      <c r="R450" s="14" t="s">
        <v>603</v>
      </c>
      <c r="S450" s="14">
        <f>ROUND(INDEX(挂机升级突破!$AT$65:$BC$85,L450,MATCH(R450,挂机升级突破!$AT$63:$BC$63,0))*INDEX($B$5:$F$5,K450)/5,0)*5</f>
        <v>0</v>
      </c>
    </row>
    <row r="451" spans="9:19" ht="16.5" x14ac:dyDescent="0.2">
      <c r="I451" s="86">
        <v>414</v>
      </c>
      <c r="J451" s="14">
        <f t="shared" si="74"/>
        <v>1102020</v>
      </c>
      <c r="K451" s="14">
        <f t="shared" si="75"/>
        <v>3</v>
      </c>
      <c r="L451" s="14">
        <f t="shared" si="76"/>
        <v>15</v>
      </c>
      <c r="M451" s="14" t="str">
        <f t="shared" si="77"/>
        <v>黄</v>
      </c>
      <c r="N451" s="14" t="str">
        <f t="shared" si="78"/>
        <v>金币</v>
      </c>
      <c r="O451" s="14">
        <f>IF(L451&gt;1,INDEX(挂机升级突破!$BG$49:$BG$69,卡牌消耗!L451),"")</f>
        <v>0</v>
      </c>
      <c r="P451" s="14" t="s">
        <v>248</v>
      </c>
      <c r="Q451" s="14">
        <f>ROUND(INDEX(挂机升级突破!$AT$65:$BA$85,卡牌消耗!$L451,MATCH(卡牌消耗!P451,挂机升级突破!$AT$63:$BC$63,0))*INDEX($B$5:$F$5,K451)/5,0)*5</f>
        <v>0</v>
      </c>
      <c r="R451" s="14" t="s">
        <v>603</v>
      </c>
      <c r="S451" s="14">
        <f>ROUND(INDEX(挂机升级突破!$AT$65:$BC$85,L451,MATCH(R451,挂机升级突破!$AT$63:$BC$63,0))*INDEX($B$5:$F$5,K451)/5,0)*5</f>
        <v>0</v>
      </c>
    </row>
    <row r="452" spans="9:19" ht="16.5" x14ac:dyDescent="0.2">
      <c r="I452" s="86">
        <v>415</v>
      </c>
      <c r="J452" s="14">
        <f t="shared" si="74"/>
        <v>1102020</v>
      </c>
      <c r="K452" s="14">
        <f t="shared" si="75"/>
        <v>3</v>
      </c>
      <c r="L452" s="14">
        <f t="shared" si="76"/>
        <v>16</v>
      </c>
      <c r="M452" s="14" t="str">
        <f t="shared" si="77"/>
        <v>黄</v>
      </c>
      <c r="N452" s="14" t="str">
        <f t="shared" si="78"/>
        <v>金币</v>
      </c>
      <c r="O452" s="14">
        <f>IF(L452&gt;1,INDEX(挂机升级突破!$BG$49:$BG$69,卡牌消耗!L452),"")</f>
        <v>0</v>
      </c>
      <c r="P452" s="14" t="str">
        <f>IF(L452&gt;1,INDEX(价值概述!$A$4:$A$8,INDEX(挂机升级突破!$AQ$65:$AQ$85,卡牌消耗!L452)),"")</f>
        <v>紫色基础材料</v>
      </c>
      <c r="Q452" s="14">
        <f>ROUND(INDEX(挂机升级突破!$AT$65:$BA$85,卡牌消耗!$L452,MATCH(卡牌消耗!P452,挂机升级突破!$AT$63:$BC$63,0))*INDEX($B$5:$F$5,K452)/5,0)*5</f>
        <v>15</v>
      </c>
      <c r="R452" s="14" t="s">
        <v>603</v>
      </c>
      <c r="S452" s="14">
        <f>ROUND(INDEX(挂机升级突破!$AT$65:$BC$85,L452,MATCH(R452,挂机升级突破!$AT$63:$BC$63,0))*INDEX($B$5:$F$5,K452)/5,0)*5</f>
        <v>0</v>
      </c>
    </row>
    <row r="453" spans="9:19" ht="16.5" x14ac:dyDescent="0.2">
      <c r="I453" s="86">
        <v>416</v>
      </c>
      <c r="J453" s="14">
        <f t="shared" si="74"/>
        <v>1102020</v>
      </c>
      <c r="K453" s="14">
        <f t="shared" si="75"/>
        <v>3</v>
      </c>
      <c r="L453" s="14">
        <f t="shared" si="76"/>
        <v>17</v>
      </c>
      <c r="M453" s="14" t="str">
        <f t="shared" si="77"/>
        <v>黄</v>
      </c>
      <c r="N453" s="14" t="str">
        <f t="shared" si="78"/>
        <v>金币</v>
      </c>
      <c r="O453" s="14">
        <f>IF(L453&gt;1,INDEX(挂机升级突破!$BG$49:$BG$69,卡牌消耗!L453),"")</f>
        <v>15</v>
      </c>
      <c r="P453" s="14" t="str">
        <f>IF(L453&gt;1,INDEX(价值概述!$A$4:$A$8,INDEX(挂机升级突破!$AQ$65:$AQ$85,卡牌消耗!L453)),"")</f>
        <v>紫色基础材料</v>
      </c>
      <c r="Q453" s="14">
        <f>ROUND(INDEX(挂机升级突破!$AT$65:$BA$85,卡牌消耗!$L453,MATCH(卡牌消耗!P453,挂机升级突破!$AT$63:$BC$63,0))*INDEX($B$5:$F$5,K453)/5,0)*5</f>
        <v>30</v>
      </c>
      <c r="R453" s="14" t="s">
        <v>631</v>
      </c>
      <c r="S453" s="14">
        <f>ROUND(INDEX(挂机升级突破!$AT$65:$BC$85,L453,MATCH(R453,挂机升级突破!$AT$63:$BC$63,0))*INDEX($B$5:$F$5,K453)/5,0)*5</f>
        <v>0</v>
      </c>
    </row>
    <row r="454" spans="9:19" ht="16.5" x14ac:dyDescent="0.2">
      <c r="I454" s="86">
        <v>417</v>
      </c>
      <c r="J454" s="14">
        <f t="shared" si="74"/>
        <v>1102020</v>
      </c>
      <c r="K454" s="14">
        <f t="shared" si="75"/>
        <v>3</v>
      </c>
      <c r="L454" s="14">
        <f t="shared" si="76"/>
        <v>18</v>
      </c>
      <c r="M454" s="14" t="str">
        <f t="shared" si="77"/>
        <v>黄</v>
      </c>
      <c r="N454" s="14" t="str">
        <f t="shared" si="78"/>
        <v>金币</v>
      </c>
      <c r="O454" s="14">
        <f>IF(L454&gt;1,INDEX(挂机升级突破!$BG$49:$BG$69,卡牌消耗!L454),"")</f>
        <v>40</v>
      </c>
      <c r="P454" s="14" t="str">
        <f>IF(L454&gt;1,INDEX(价值概述!$A$4:$A$8,INDEX(挂机升级突破!$AQ$65:$AQ$85,卡牌消耗!L454)),"")</f>
        <v>紫色基础材料</v>
      </c>
      <c r="Q454" s="14">
        <f>ROUND(INDEX(挂机升级突破!$AT$65:$BA$85,卡牌消耗!$L454,MATCH(卡牌消耗!P454,挂机升级突破!$AT$63:$BC$63,0))*INDEX($B$5:$F$5,K454)/5,0)*5</f>
        <v>30</v>
      </c>
      <c r="R454" s="14" t="s">
        <v>631</v>
      </c>
      <c r="S454" s="14">
        <f>ROUND(INDEX(挂机升级突破!$AT$65:$BC$85,L454,MATCH(R454,挂机升级突破!$AT$63:$BC$63,0))*INDEX($B$5:$F$5,K454)/5,0)*5</f>
        <v>0</v>
      </c>
    </row>
    <row r="455" spans="9:19" ht="16.5" x14ac:dyDescent="0.2">
      <c r="I455" s="86">
        <v>418</v>
      </c>
      <c r="J455" s="14">
        <f t="shared" si="74"/>
        <v>1102020</v>
      </c>
      <c r="K455" s="14">
        <f t="shared" si="75"/>
        <v>3</v>
      </c>
      <c r="L455" s="14">
        <f t="shared" si="76"/>
        <v>19</v>
      </c>
      <c r="M455" s="14" t="str">
        <f t="shared" si="77"/>
        <v>黄</v>
      </c>
      <c r="N455" s="14" t="str">
        <f t="shared" si="78"/>
        <v>金币</v>
      </c>
      <c r="O455" s="14">
        <f>IF(L455&gt;1,INDEX(挂机升级突破!$BG$49:$BG$69,卡牌消耗!L455),"")</f>
        <v>50</v>
      </c>
      <c r="P455" s="14" t="str">
        <f>IF(L455&gt;1,INDEX(价值概述!$A$4:$A$8,INDEX(挂机升级突破!$AQ$65:$AQ$85,卡牌消耗!L455)),"")</f>
        <v>紫色基础材料</v>
      </c>
      <c r="Q455" s="14">
        <f>ROUND(INDEX(挂机升级突破!$AT$65:$BA$85,卡牌消耗!$L455,MATCH(卡牌消耗!P455,挂机升级突破!$AT$63:$BC$63,0))*INDEX($B$5:$F$5,K455)/5,0)*5</f>
        <v>30</v>
      </c>
      <c r="R455" s="14" t="s">
        <v>631</v>
      </c>
      <c r="S455" s="14">
        <f>ROUND(INDEX(挂机升级突破!$AT$65:$BC$85,L455,MATCH(R455,挂机升级突破!$AT$63:$BC$63,0))*INDEX($B$5:$F$5,K455)/5,0)*5</f>
        <v>0</v>
      </c>
    </row>
    <row r="456" spans="9:19" ht="16.5" x14ac:dyDescent="0.2">
      <c r="I456" s="86">
        <v>419</v>
      </c>
      <c r="J456" s="14">
        <f t="shared" si="74"/>
        <v>1102020</v>
      </c>
      <c r="K456" s="14">
        <f t="shared" si="75"/>
        <v>3</v>
      </c>
      <c r="L456" s="14">
        <f t="shared" si="76"/>
        <v>20</v>
      </c>
      <c r="M456" s="14" t="str">
        <f t="shared" si="77"/>
        <v>黄</v>
      </c>
      <c r="N456" s="14" t="str">
        <f t="shared" si="78"/>
        <v>金币</v>
      </c>
      <c r="O456" s="14">
        <f>IF(L456&gt;1,INDEX(挂机升级突破!$BG$49:$BG$69,卡牌消耗!L456),"")</f>
        <v>80</v>
      </c>
      <c r="P456" s="14" t="str">
        <f>IF(L456&gt;1,INDEX(价值概述!$A$4:$A$8,INDEX(挂机升级突破!$AQ$65:$AQ$85,卡牌消耗!L456)),"")</f>
        <v>紫色基础材料</v>
      </c>
      <c r="Q456" s="14">
        <f>ROUND(INDEX(挂机升级突破!$AT$65:$BA$85,卡牌消耗!$L456,MATCH(卡牌消耗!P456,挂机升级突破!$AT$63:$BC$63,0))*INDEX($B$5:$F$5,K456)/5,0)*5</f>
        <v>50</v>
      </c>
      <c r="R456" s="14" t="s">
        <v>631</v>
      </c>
      <c r="S456" s="14">
        <f>ROUND(INDEX(挂机升级突破!$AT$65:$BC$85,L456,MATCH(R456,挂机升级突破!$AT$63:$BC$63,0))*INDEX($B$5:$F$5,K456)/5,0)*5</f>
        <v>0</v>
      </c>
    </row>
    <row r="457" spans="9:19" ht="16.5" x14ac:dyDescent="0.2">
      <c r="I457" s="86">
        <v>420</v>
      </c>
      <c r="J457" s="14">
        <f t="shared" si="74"/>
        <v>1102020</v>
      </c>
      <c r="K457" s="14">
        <f t="shared" si="75"/>
        <v>3</v>
      </c>
      <c r="L457" s="14">
        <f t="shared" si="76"/>
        <v>21</v>
      </c>
      <c r="M457" s="14" t="str">
        <f t="shared" si="77"/>
        <v>黄</v>
      </c>
      <c r="N457" s="14" t="str">
        <f t="shared" si="78"/>
        <v>金币</v>
      </c>
      <c r="O457" s="14">
        <f>IF(L457&gt;1,INDEX(挂机升级突破!$BG$49:$BG$69,卡牌消耗!L457),"")</f>
        <v>80</v>
      </c>
      <c r="P457" s="14" t="str">
        <f>IF(L457&gt;1,INDEX(价值概述!$A$4:$A$8,INDEX(挂机升级突破!$AQ$65:$AQ$85,卡牌消耗!L457)),"")</f>
        <v>紫色基础材料</v>
      </c>
      <c r="Q457" s="14">
        <f>ROUND(INDEX(挂机升级突破!$AT$65:$BA$85,卡牌消耗!$L457,MATCH(卡牌消耗!P457,挂机升级突破!$AT$63:$BC$63,0))*INDEX($B$5:$F$5,K457)/5,0)*5</f>
        <v>50</v>
      </c>
      <c r="R457" s="14" t="s">
        <v>631</v>
      </c>
      <c r="S457" s="14">
        <f>ROUND(INDEX(挂机升级突破!$AT$65:$BC$85,L457,MATCH(R457,挂机升级突破!$AT$63:$BC$63,0))*INDEX($B$5:$F$5,K457)/5,0)*5</f>
        <v>0</v>
      </c>
    </row>
    <row r="458" spans="9:19" ht="16.5" x14ac:dyDescent="0.2">
      <c r="I458" s="86">
        <v>421</v>
      </c>
      <c r="J458" s="14">
        <f t="shared" si="74"/>
        <v>1102021</v>
      </c>
      <c r="K458" s="14">
        <f t="shared" si="75"/>
        <v>2</v>
      </c>
      <c r="L458" s="14">
        <f t="shared" si="76"/>
        <v>1</v>
      </c>
      <c r="M458" s="14" t="str">
        <f t="shared" si="77"/>
        <v>红</v>
      </c>
      <c r="N458" s="14" t="str">
        <f t="shared" si="78"/>
        <v/>
      </c>
      <c r="O458" s="14" t="str">
        <f>IF(L458&gt;1,INDEX(挂机升级突破!$BG$49:$BG$69,卡牌消耗!L458),"")</f>
        <v/>
      </c>
      <c r="P458" s="14" t="str">
        <f>IF(L458&gt;1,INDEX(价值概述!$A$4:$A$8,INDEX(挂机升级突破!$AQ$65:$AQ$85,卡牌消耗!L458)),"")</f>
        <v/>
      </c>
      <c r="Q458" s="14" t="str">
        <f>IF(L458&gt;1,INDEX(挂机升级突破!$AT$65:$AX$85,卡牌消耗!L458,INDEX(挂机升级突破!$AQ$65:$AQ$85,卡牌消耗!L458)),"")</f>
        <v/>
      </c>
      <c r="R458" s="14" t="str">
        <f>IF(INDEX(挂机升级突破!$AR$65:$AR$85,卡牌消耗!L458)&gt;0,INDEX($G$2:$I$2,INDEX(挂机升级突破!$AR$65:$AR$85,卡牌消耗!L458))&amp;M458,"")</f>
        <v/>
      </c>
      <c r="S458" s="14" t="str">
        <f>IF(R458="","",INDEX(挂机升级突破!$AY$65:$BA$85,卡牌消耗!L458,INDEX(挂机升级突破!$AR$65:$AR$85,卡牌消耗!L458)))</f>
        <v/>
      </c>
    </row>
    <row r="459" spans="9:19" ht="16.5" x14ac:dyDescent="0.2">
      <c r="I459" s="86">
        <v>422</v>
      </c>
      <c r="J459" s="14">
        <f t="shared" si="74"/>
        <v>1102021</v>
      </c>
      <c r="K459" s="14">
        <f t="shared" si="75"/>
        <v>2</v>
      </c>
      <c r="L459" s="14">
        <f t="shared" si="76"/>
        <v>2</v>
      </c>
      <c r="M459" s="14" t="str">
        <f t="shared" si="77"/>
        <v>红</v>
      </c>
      <c r="N459" s="14" t="str">
        <f t="shared" si="78"/>
        <v>金币</v>
      </c>
      <c r="O459" s="14">
        <f>IF(L459&gt;1,INDEX(挂机升级突破!$BG$49:$BG$69,卡牌消耗!L459),"")</f>
        <v>0</v>
      </c>
      <c r="P459" s="14" t="s">
        <v>245</v>
      </c>
      <c r="Q459" s="14">
        <f>ROUND(INDEX(挂机升级突破!$AT$65:$BA$85,卡牌消耗!$L459,MATCH(卡牌消耗!P459,挂机升级突破!$AT$63:$BC$63,0))*INDEX($B$5:$F$5,K459)/5,0)*5</f>
        <v>30</v>
      </c>
      <c r="R459" s="14"/>
      <c r="S459" s="14"/>
    </row>
    <row r="460" spans="9:19" ht="16.5" x14ac:dyDescent="0.2">
      <c r="I460" s="86">
        <v>423</v>
      </c>
      <c r="J460" s="14">
        <f t="shared" si="74"/>
        <v>1102021</v>
      </c>
      <c r="K460" s="14">
        <f t="shared" si="75"/>
        <v>2</v>
      </c>
      <c r="L460" s="14">
        <f t="shared" si="76"/>
        <v>3</v>
      </c>
      <c r="M460" s="14" t="str">
        <f t="shared" si="77"/>
        <v>红</v>
      </c>
      <c r="N460" s="14" t="str">
        <f t="shared" si="78"/>
        <v>金币</v>
      </c>
      <c r="O460" s="14">
        <f>IF(L460&gt;1,INDEX(挂机升级突破!$BG$49:$BG$69,卡牌消耗!L460),"")</f>
        <v>0</v>
      </c>
      <c r="P460" s="14" t="s">
        <v>245</v>
      </c>
      <c r="Q460" s="14">
        <f>ROUND(INDEX(挂机升级突破!$AT$65:$BA$85,卡牌消耗!$L460,MATCH(卡牌消耗!P460,挂机升级突破!$AT$63:$BC$63,0))*INDEX($B$5:$F$5,K460)/5,0)*5</f>
        <v>40</v>
      </c>
      <c r="R460" s="14"/>
      <c r="S460" s="14"/>
    </row>
    <row r="461" spans="9:19" ht="16.5" x14ac:dyDescent="0.2">
      <c r="I461" s="86">
        <v>424</v>
      </c>
      <c r="J461" s="14">
        <f t="shared" si="74"/>
        <v>1102021</v>
      </c>
      <c r="K461" s="14">
        <f t="shared" si="75"/>
        <v>2</v>
      </c>
      <c r="L461" s="14">
        <f t="shared" si="76"/>
        <v>4</v>
      </c>
      <c r="M461" s="14" t="str">
        <f t="shared" si="77"/>
        <v>红</v>
      </c>
      <c r="N461" s="14" t="str">
        <f t="shared" si="78"/>
        <v>金币</v>
      </c>
      <c r="O461" s="14">
        <f>IF(L461&gt;1,INDEX(挂机升级突破!$BG$49:$BG$69,卡牌消耗!L461),"")</f>
        <v>0</v>
      </c>
      <c r="P461" s="14" t="s">
        <v>246</v>
      </c>
      <c r="Q461" s="14">
        <f>ROUND(INDEX(挂机升级突破!$AT$65:$BA$85,卡牌消耗!$L461,MATCH(卡牌消耗!P461,挂机升级突破!$AT$63:$BC$63,0))*INDEX($B$5:$F$5,K461)/5,0)*5</f>
        <v>0</v>
      </c>
      <c r="R461" s="14"/>
      <c r="S461" s="14"/>
    </row>
    <row r="462" spans="9:19" ht="16.5" x14ac:dyDescent="0.2">
      <c r="I462" s="86">
        <v>425</v>
      </c>
      <c r="J462" s="14">
        <f t="shared" si="74"/>
        <v>1102021</v>
      </c>
      <c r="K462" s="14">
        <f t="shared" si="75"/>
        <v>2</v>
      </c>
      <c r="L462" s="14">
        <f t="shared" si="76"/>
        <v>5</v>
      </c>
      <c r="M462" s="14" t="str">
        <f t="shared" si="77"/>
        <v>红</v>
      </c>
      <c r="N462" s="14" t="str">
        <f t="shared" si="78"/>
        <v>金币</v>
      </c>
      <c r="O462" s="14">
        <f>IF(L462&gt;1,INDEX(挂机升级突破!$BG$49:$BG$69,卡牌消耗!L462),"")</f>
        <v>0</v>
      </c>
      <c r="P462" s="14" t="s">
        <v>246</v>
      </c>
      <c r="Q462" s="14">
        <f>ROUND(INDEX(挂机升级突破!$AT$65:$BA$85,卡牌消耗!$L462,MATCH(卡牌消耗!P462,挂机升级突破!$AT$63:$BC$63,0))*INDEX($B$5:$F$5,K462)/5,0)*5</f>
        <v>0</v>
      </c>
      <c r="R462" s="14" t="s">
        <v>601</v>
      </c>
      <c r="S462" s="14">
        <f>ROUND(INDEX(挂机升级突破!$AT$65:$BC$85,L462,MATCH(R462,挂机升级突破!$AT$63:$BC$63,0))*INDEX($B$5:$F$5,K462)/5,0)*5</f>
        <v>0</v>
      </c>
    </row>
    <row r="463" spans="9:19" ht="16.5" x14ac:dyDescent="0.2">
      <c r="I463" s="86">
        <v>426</v>
      </c>
      <c r="J463" s="14">
        <f t="shared" si="74"/>
        <v>1102021</v>
      </c>
      <c r="K463" s="14">
        <f t="shared" si="75"/>
        <v>2</v>
      </c>
      <c r="L463" s="14">
        <f t="shared" si="76"/>
        <v>6</v>
      </c>
      <c r="M463" s="14" t="str">
        <f t="shared" si="77"/>
        <v>红</v>
      </c>
      <c r="N463" s="14" t="str">
        <f t="shared" si="78"/>
        <v>金币</v>
      </c>
      <c r="O463" s="14">
        <f>IF(L463&gt;1,INDEX(挂机升级突破!$BG$49:$BG$69,卡牌消耗!L463),"")</f>
        <v>0</v>
      </c>
      <c r="P463" s="14" t="s">
        <v>246</v>
      </c>
      <c r="Q463" s="14">
        <f>ROUND(INDEX(挂机升级突破!$AT$65:$BA$85,卡牌消耗!$L463,MATCH(卡牌消耗!P463,挂机升级突破!$AT$63:$BC$63,0))*INDEX($B$5:$F$5,K463)/5,0)*5</f>
        <v>15</v>
      </c>
      <c r="R463" s="14" t="s">
        <v>601</v>
      </c>
      <c r="S463" s="14">
        <f>ROUND(INDEX(挂机升级突破!$AT$65:$BC$85,L463,MATCH(R463,挂机升级突破!$AT$63:$BC$63,0))*INDEX($B$5:$F$5,K463)/5,0)*5</f>
        <v>0</v>
      </c>
    </row>
    <row r="464" spans="9:19" ht="16.5" x14ac:dyDescent="0.2">
      <c r="I464" s="86">
        <v>427</v>
      </c>
      <c r="J464" s="14">
        <f t="shared" si="74"/>
        <v>1102021</v>
      </c>
      <c r="K464" s="14">
        <f t="shared" si="75"/>
        <v>2</v>
      </c>
      <c r="L464" s="14">
        <f t="shared" si="76"/>
        <v>7</v>
      </c>
      <c r="M464" s="14" t="str">
        <f t="shared" si="77"/>
        <v>红</v>
      </c>
      <c r="N464" s="14" t="str">
        <f t="shared" si="78"/>
        <v>金币</v>
      </c>
      <c r="O464" s="14">
        <f>IF(L464&gt;1,INDEX(挂机升级突破!$BG$49:$BG$69,卡牌消耗!L464),"")</f>
        <v>0</v>
      </c>
      <c r="P464" s="14" t="s">
        <v>247</v>
      </c>
      <c r="Q464" s="14">
        <f>ROUND(INDEX(挂机升级突破!$AT$65:$BA$85,卡牌消耗!$L464,MATCH(卡牌消耗!P464,挂机升级突破!$AT$63:$BC$63,0))*INDEX($B$5:$F$5,K464)/5,0)*5</f>
        <v>0</v>
      </c>
      <c r="R464" s="14" t="s">
        <v>601</v>
      </c>
      <c r="S464" s="14">
        <f>ROUND(INDEX(挂机升级突破!$AT$65:$BC$85,L464,MATCH(R464,挂机升级突破!$AT$63:$BC$63,0))*INDEX($B$5:$F$5,K464)/5,0)*5</f>
        <v>0</v>
      </c>
    </row>
    <row r="465" spans="9:19" ht="16.5" x14ac:dyDescent="0.2">
      <c r="I465" s="86">
        <v>428</v>
      </c>
      <c r="J465" s="14">
        <f t="shared" si="74"/>
        <v>1102021</v>
      </c>
      <c r="K465" s="14">
        <f t="shared" si="75"/>
        <v>2</v>
      </c>
      <c r="L465" s="14">
        <f t="shared" si="76"/>
        <v>8</v>
      </c>
      <c r="M465" s="14" t="str">
        <f t="shared" si="77"/>
        <v>红</v>
      </c>
      <c r="N465" s="14" t="str">
        <f t="shared" si="78"/>
        <v>金币</v>
      </c>
      <c r="O465" s="14">
        <f>IF(L465&gt;1,INDEX(挂机升级突破!$BG$49:$BG$69,卡牌消耗!L465),"")</f>
        <v>0</v>
      </c>
      <c r="P465" s="14" t="s">
        <v>247</v>
      </c>
      <c r="Q465" s="14">
        <f>ROUND(INDEX(挂机升级突破!$AT$65:$BA$85,卡牌消耗!$L465,MATCH(卡牌消耗!P465,挂机升级突破!$AT$63:$BC$63,0))*INDEX($B$5:$F$5,K465)/5,0)*5</f>
        <v>0</v>
      </c>
      <c r="R465" s="14" t="s">
        <v>601</v>
      </c>
      <c r="S465" s="14">
        <f>ROUND(INDEX(挂机升级突破!$AT$65:$BC$85,L465,MATCH(R465,挂机升级突破!$AT$63:$BC$63,0))*INDEX($B$5:$F$5,K465)/5,0)*5</f>
        <v>5</v>
      </c>
    </row>
    <row r="466" spans="9:19" ht="16.5" x14ac:dyDescent="0.2">
      <c r="I466" s="86">
        <v>429</v>
      </c>
      <c r="J466" s="14">
        <f t="shared" si="74"/>
        <v>1102021</v>
      </c>
      <c r="K466" s="14">
        <f t="shared" si="75"/>
        <v>2</v>
      </c>
      <c r="L466" s="14">
        <f t="shared" si="76"/>
        <v>9</v>
      </c>
      <c r="M466" s="14" t="str">
        <f t="shared" si="77"/>
        <v>红</v>
      </c>
      <c r="N466" s="14" t="str">
        <f t="shared" si="78"/>
        <v>金币</v>
      </c>
      <c r="O466" s="14">
        <f>IF(L466&gt;1,INDEX(挂机升级突破!$BG$49:$BG$69,卡牌消耗!L466),"")</f>
        <v>0</v>
      </c>
      <c r="P466" s="14" t="s">
        <v>247</v>
      </c>
      <c r="Q466" s="14">
        <f>ROUND(INDEX(挂机升级突破!$AT$65:$BA$85,卡牌消耗!$L466,MATCH(卡牌消耗!P466,挂机升级突破!$AT$63:$BC$63,0))*INDEX($B$5:$F$5,K466)/5,0)*5</f>
        <v>0</v>
      </c>
      <c r="R466" s="14" t="s">
        <v>602</v>
      </c>
      <c r="S466" s="14">
        <f>ROUND(INDEX(挂机升级突破!$AT$65:$BC$85,L466,MATCH(R466,挂机升级突破!$AT$63:$BC$63,0))*INDEX($B$5:$F$5,K466)/5,0)*5</f>
        <v>0</v>
      </c>
    </row>
    <row r="467" spans="9:19" ht="16.5" x14ac:dyDescent="0.2">
      <c r="I467" s="86">
        <v>430</v>
      </c>
      <c r="J467" s="14">
        <f t="shared" si="74"/>
        <v>1102021</v>
      </c>
      <c r="K467" s="14">
        <f t="shared" si="75"/>
        <v>2</v>
      </c>
      <c r="L467" s="14">
        <f t="shared" si="76"/>
        <v>10</v>
      </c>
      <c r="M467" s="14" t="str">
        <f t="shared" si="77"/>
        <v>红</v>
      </c>
      <c r="N467" s="14" t="str">
        <f t="shared" si="78"/>
        <v>金币</v>
      </c>
      <c r="O467" s="14">
        <f>IF(L467&gt;1,INDEX(挂机升级突破!$BG$49:$BG$69,卡牌消耗!L467),"")</f>
        <v>0</v>
      </c>
      <c r="P467" s="14" t="s">
        <v>247</v>
      </c>
      <c r="Q467" s="14">
        <f>ROUND(INDEX(挂机升级突破!$AT$65:$BA$85,卡牌消耗!$L467,MATCH(卡牌消耗!P467,挂机升级突破!$AT$63:$BC$63,0))*INDEX($B$5:$F$5,K467)/5,0)*5</f>
        <v>0</v>
      </c>
      <c r="R467" s="14" t="s">
        <v>602</v>
      </c>
      <c r="S467" s="14">
        <f>ROUND(INDEX(挂机升级突破!$AT$65:$BC$85,L467,MATCH(R467,挂机升级突破!$AT$63:$BC$63,0))*INDEX($B$5:$F$5,K467)/5,0)*5</f>
        <v>0</v>
      </c>
    </row>
    <row r="468" spans="9:19" ht="16.5" x14ac:dyDescent="0.2">
      <c r="I468" s="86">
        <v>431</v>
      </c>
      <c r="J468" s="14">
        <f t="shared" si="74"/>
        <v>1102021</v>
      </c>
      <c r="K468" s="14">
        <f t="shared" si="75"/>
        <v>2</v>
      </c>
      <c r="L468" s="14">
        <f t="shared" si="76"/>
        <v>11</v>
      </c>
      <c r="M468" s="14" t="str">
        <f t="shared" si="77"/>
        <v>红</v>
      </c>
      <c r="N468" s="14" t="str">
        <f t="shared" si="78"/>
        <v>金币</v>
      </c>
      <c r="O468" s="14">
        <f>IF(L468&gt;1,INDEX(挂机升级突破!$BG$49:$BG$69,卡牌消耗!L468),"")</f>
        <v>0</v>
      </c>
      <c r="P468" s="14" t="s">
        <v>248</v>
      </c>
      <c r="Q468" s="14">
        <f>ROUND(INDEX(挂机升级突破!$AT$65:$BA$85,卡牌消耗!$L468,MATCH(卡牌消耗!P468,挂机升级突破!$AT$63:$BC$63,0))*INDEX($B$5:$F$5,K468)/5,0)*5</f>
        <v>0</v>
      </c>
      <c r="R468" s="14" t="s">
        <v>602</v>
      </c>
      <c r="S468" s="14">
        <f>ROUND(INDEX(挂机升级突破!$AT$65:$BC$85,L468,MATCH(R468,挂机升级突破!$AT$63:$BC$63,0))*INDEX($B$5:$F$5,K468)/5,0)*5</f>
        <v>0</v>
      </c>
    </row>
    <row r="469" spans="9:19" ht="16.5" x14ac:dyDescent="0.2">
      <c r="I469" s="86">
        <v>432</v>
      </c>
      <c r="J469" s="14">
        <f t="shared" si="74"/>
        <v>1102021</v>
      </c>
      <c r="K469" s="14">
        <f t="shared" si="75"/>
        <v>2</v>
      </c>
      <c r="L469" s="14">
        <f t="shared" si="76"/>
        <v>12</v>
      </c>
      <c r="M469" s="14" t="str">
        <f t="shared" si="77"/>
        <v>红</v>
      </c>
      <c r="N469" s="14" t="str">
        <f t="shared" si="78"/>
        <v>金币</v>
      </c>
      <c r="O469" s="14">
        <f>IF(L469&gt;1,INDEX(挂机升级突破!$BG$49:$BG$69,卡牌消耗!L469),"")</f>
        <v>0</v>
      </c>
      <c r="P469" s="14" t="s">
        <v>248</v>
      </c>
      <c r="Q469" s="14">
        <f>ROUND(INDEX(挂机升级突破!$AT$65:$BA$85,卡牌消耗!$L469,MATCH(卡牌消耗!P469,挂机升级突破!$AT$63:$BC$63,0))*INDEX($B$5:$F$5,K469)/5,0)*5</f>
        <v>0</v>
      </c>
      <c r="R469" s="14" t="s">
        <v>602</v>
      </c>
      <c r="S469" s="14">
        <f>ROUND(INDEX(挂机升级突破!$AT$65:$BC$85,L469,MATCH(R469,挂机升级突破!$AT$63:$BC$63,0))*INDEX($B$5:$F$5,K469)/5,0)*5</f>
        <v>0</v>
      </c>
    </row>
    <row r="470" spans="9:19" ht="16.5" x14ac:dyDescent="0.2">
      <c r="I470" s="86">
        <v>433</v>
      </c>
      <c r="J470" s="14">
        <f t="shared" si="74"/>
        <v>1102021</v>
      </c>
      <c r="K470" s="14">
        <f t="shared" si="75"/>
        <v>2</v>
      </c>
      <c r="L470" s="14">
        <f t="shared" si="76"/>
        <v>13</v>
      </c>
      <c r="M470" s="14" t="str">
        <f t="shared" si="77"/>
        <v>红</v>
      </c>
      <c r="N470" s="14" t="str">
        <f t="shared" si="78"/>
        <v>金币</v>
      </c>
      <c r="O470" s="14">
        <f>IF(L470&gt;1,INDEX(挂机升级突破!$BG$49:$BG$69,卡牌消耗!L470),"")</f>
        <v>0</v>
      </c>
      <c r="P470" s="14" t="s">
        <v>248</v>
      </c>
      <c r="Q470" s="14">
        <f>ROUND(INDEX(挂机升级突破!$AT$65:$BA$85,卡牌消耗!$L470,MATCH(卡牌消耗!P470,挂机升级突破!$AT$63:$BC$63,0))*INDEX($B$5:$F$5,K470)/5,0)*5</f>
        <v>0</v>
      </c>
      <c r="R470" s="14" t="s">
        <v>603</v>
      </c>
      <c r="S470" s="14">
        <f>ROUND(INDEX(挂机升级突破!$AT$65:$BC$85,L470,MATCH(R470,挂机升级突破!$AT$63:$BC$63,0))*INDEX($B$5:$F$5,K470)/5,0)*5</f>
        <v>0</v>
      </c>
    </row>
    <row r="471" spans="9:19" ht="16.5" x14ac:dyDescent="0.2">
      <c r="I471" s="86">
        <v>434</v>
      </c>
      <c r="J471" s="14">
        <f t="shared" si="74"/>
        <v>1102021</v>
      </c>
      <c r="K471" s="14">
        <f t="shared" si="75"/>
        <v>2</v>
      </c>
      <c r="L471" s="14">
        <f t="shared" si="76"/>
        <v>14</v>
      </c>
      <c r="M471" s="14" t="str">
        <f t="shared" si="77"/>
        <v>红</v>
      </c>
      <c r="N471" s="14" t="str">
        <f t="shared" si="78"/>
        <v>金币</v>
      </c>
      <c r="O471" s="14">
        <f>IF(L471&gt;1,INDEX(挂机升级突破!$BG$49:$BG$69,卡牌消耗!L471),"")</f>
        <v>0</v>
      </c>
      <c r="P471" s="14" t="s">
        <v>248</v>
      </c>
      <c r="Q471" s="14">
        <f>ROUND(INDEX(挂机升级突破!$AT$65:$BA$85,卡牌消耗!$L471,MATCH(卡牌消耗!P471,挂机升级突破!$AT$63:$BC$63,0))*INDEX($B$5:$F$5,K471)/5,0)*5</f>
        <v>0</v>
      </c>
      <c r="R471" s="14" t="s">
        <v>603</v>
      </c>
      <c r="S471" s="14">
        <f>ROUND(INDEX(挂机升级突破!$AT$65:$BC$85,L471,MATCH(R471,挂机升级突破!$AT$63:$BC$63,0))*INDEX($B$5:$F$5,K471)/5,0)*5</f>
        <v>0</v>
      </c>
    </row>
    <row r="472" spans="9:19" ht="16.5" x14ac:dyDescent="0.2">
      <c r="I472" s="86">
        <v>435</v>
      </c>
      <c r="J472" s="14">
        <f t="shared" si="74"/>
        <v>1102021</v>
      </c>
      <c r="K472" s="14">
        <f t="shared" si="75"/>
        <v>2</v>
      </c>
      <c r="L472" s="14">
        <f t="shared" si="76"/>
        <v>15</v>
      </c>
      <c r="M472" s="14" t="str">
        <f t="shared" si="77"/>
        <v>红</v>
      </c>
      <c r="N472" s="14" t="str">
        <f t="shared" si="78"/>
        <v>金币</v>
      </c>
      <c r="O472" s="14">
        <f>IF(L472&gt;1,INDEX(挂机升级突破!$BG$49:$BG$69,卡牌消耗!L472),"")</f>
        <v>0</v>
      </c>
      <c r="P472" s="14" t="s">
        <v>248</v>
      </c>
      <c r="Q472" s="14">
        <f>ROUND(INDEX(挂机升级突破!$AT$65:$BA$85,卡牌消耗!$L472,MATCH(卡牌消耗!P472,挂机升级突破!$AT$63:$BC$63,0))*INDEX($B$5:$F$5,K472)/5,0)*5</f>
        <v>0</v>
      </c>
      <c r="R472" s="14" t="s">
        <v>603</v>
      </c>
      <c r="S472" s="14">
        <f>ROUND(INDEX(挂机升级突破!$AT$65:$BC$85,L472,MATCH(R472,挂机升级突破!$AT$63:$BC$63,0))*INDEX($B$5:$F$5,K472)/5,0)*5</f>
        <v>0</v>
      </c>
    </row>
    <row r="473" spans="9:19" ht="16.5" x14ac:dyDescent="0.2">
      <c r="I473" s="86">
        <v>436</v>
      </c>
      <c r="J473" s="14">
        <f t="shared" si="74"/>
        <v>1102021</v>
      </c>
      <c r="K473" s="14">
        <f t="shared" si="75"/>
        <v>2</v>
      </c>
      <c r="L473" s="14">
        <f t="shared" si="76"/>
        <v>16</v>
      </c>
      <c r="M473" s="14" t="str">
        <f t="shared" si="77"/>
        <v>红</v>
      </c>
      <c r="N473" s="14" t="str">
        <f t="shared" si="78"/>
        <v>金币</v>
      </c>
      <c r="O473" s="14">
        <f>IF(L473&gt;1,INDEX(挂机升级突破!$BG$49:$BG$69,卡牌消耗!L473),"")</f>
        <v>0</v>
      </c>
      <c r="P473" s="14" t="str">
        <f>IF(L473&gt;1,INDEX(价值概述!$A$4:$A$8,INDEX(挂机升级突破!$AQ$65:$AQ$85,卡牌消耗!L473)),"")</f>
        <v>紫色基础材料</v>
      </c>
      <c r="Q473" s="14">
        <f>ROUND(INDEX(挂机升级突破!$AT$65:$BA$85,卡牌消耗!$L473,MATCH(卡牌消耗!P473,挂机升级突破!$AT$63:$BC$63,0))*INDEX($B$5:$F$5,K473)/5,0)*5</f>
        <v>10</v>
      </c>
      <c r="R473" s="14" t="s">
        <v>603</v>
      </c>
      <c r="S473" s="14">
        <f>ROUND(INDEX(挂机升级突破!$AT$65:$BC$85,L473,MATCH(R473,挂机升级突破!$AT$63:$BC$63,0))*INDEX($B$5:$F$5,K473)/5,0)*5</f>
        <v>0</v>
      </c>
    </row>
    <row r="474" spans="9:19" ht="16.5" x14ac:dyDescent="0.2">
      <c r="I474" s="86">
        <v>437</v>
      </c>
      <c r="J474" s="14">
        <f t="shared" si="74"/>
        <v>1102021</v>
      </c>
      <c r="K474" s="14">
        <f t="shared" si="75"/>
        <v>2</v>
      </c>
      <c r="L474" s="14">
        <f t="shared" si="76"/>
        <v>17</v>
      </c>
      <c r="M474" s="14" t="str">
        <f t="shared" si="77"/>
        <v>红</v>
      </c>
      <c r="N474" s="14" t="str">
        <f t="shared" si="78"/>
        <v>金币</v>
      </c>
      <c r="O474" s="14">
        <f>IF(L474&gt;1,INDEX(挂机升级突破!$BG$49:$BG$69,卡牌消耗!L474),"")</f>
        <v>15</v>
      </c>
      <c r="P474" s="14" t="str">
        <f>IF(L474&gt;1,INDEX(价值概述!$A$4:$A$8,INDEX(挂机升级突破!$AQ$65:$AQ$85,卡牌消耗!L474)),"")</f>
        <v>紫色基础材料</v>
      </c>
      <c r="Q474" s="14">
        <f>ROUND(INDEX(挂机升级突破!$AT$65:$BA$85,卡牌消耗!$L474,MATCH(卡牌消耗!P474,挂机升级突破!$AT$63:$BC$63,0))*INDEX($B$5:$F$5,K474)/5,0)*5</f>
        <v>25</v>
      </c>
      <c r="R474" s="14" t="s">
        <v>631</v>
      </c>
      <c r="S474" s="14">
        <f>ROUND(INDEX(挂机升级突破!$AT$65:$BC$85,L474,MATCH(R474,挂机升级突破!$AT$63:$BC$63,0))*INDEX($B$5:$F$5,K474)/5,0)*5</f>
        <v>0</v>
      </c>
    </row>
    <row r="475" spans="9:19" ht="16.5" x14ac:dyDescent="0.2">
      <c r="I475" s="86">
        <v>438</v>
      </c>
      <c r="J475" s="14">
        <f t="shared" si="74"/>
        <v>1102021</v>
      </c>
      <c r="K475" s="14">
        <f t="shared" si="75"/>
        <v>2</v>
      </c>
      <c r="L475" s="14">
        <f t="shared" si="76"/>
        <v>18</v>
      </c>
      <c r="M475" s="14" t="str">
        <f t="shared" si="77"/>
        <v>红</v>
      </c>
      <c r="N475" s="14" t="str">
        <f t="shared" si="78"/>
        <v>金币</v>
      </c>
      <c r="O475" s="14">
        <f>IF(L475&gt;1,INDEX(挂机升级突破!$BG$49:$BG$69,卡牌消耗!L475),"")</f>
        <v>40</v>
      </c>
      <c r="P475" s="14" t="str">
        <f>IF(L475&gt;1,INDEX(价值概述!$A$4:$A$8,INDEX(挂机升级突破!$AQ$65:$AQ$85,卡牌消耗!L475)),"")</f>
        <v>紫色基础材料</v>
      </c>
      <c r="Q475" s="14">
        <f>ROUND(INDEX(挂机升级突破!$AT$65:$BA$85,卡牌消耗!$L475,MATCH(卡牌消耗!P475,挂机升级突破!$AT$63:$BC$63,0))*INDEX($B$5:$F$5,K475)/5,0)*5</f>
        <v>25</v>
      </c>
      <c r="R475" s="14" t="s">
        <v>631</v>
      </c>
      <c r="S475" s="14">
        <f>ROUND(INDEX(挂机升级突破!$AT$65:$BC$85,L475,MATCH(R475,挂机升级突破!$AT$63:$BC$63,0))*INDEX($B$5:$F$5,K475)/5,0)*5</f>
        <v>0</v>
      </c>
    </row>
    <row r="476" spans="9:19" ht="16.5" x14ac:dyDescent="0.2">
      <c r="I476" s="86">
        <v>439</v>
      </c>
      <c r="J476" s="14">
        <f t="shared" si="74"/>
        <v>1102021</v>
      </c>
      <c r="K476" s="14">
        <f t="shared" si="75"/>
        <v>2</v>
      </c>
      <c r="L476" s="14">
        <f t="shared" si="76"/>
        <v>19</v>
      </c>
      <c r="M476" s="14" t="str">
        <f t="shared" si="77"/>
        <v>红</v>
      </c>
      <c r="N476" s="14" t="str">
        <f t="shared" si="78"/>
        <v>金币</v>
      </c>
      <c r="O476" s="14">
        <f>IF(L476&gt;1,INDEX(挂机升级突破!$BG$49:$BG$69,卡牌消耗!L476),"")</f>
        <v>50</v>
      </c>
      <c r="P476" s="14" t="str">
        <f>IF(L476&gt;1,INDEX(价值概述!$A$4:$A$8,INDEX(挂机升级突破!$AQ$65:$AQ$85,卡牌消耗!L476)),"")</f>
        <v>紫色基础材料</v>
      </c>
      <c r="Q476" s="14">
        <f>ROUND(INDEX(挂机升级突破!$AT$65:$BA$85,卡牌消耗!$L476,MATCH(卡牌消耗!P476,挂机升级突破!$AT$63:$BC$63,0))*INDEX($B$5:$F$5,K476)/5,0)*5</f>
        <v>25</v>
      </c>
      <c r="R476" s="14" t="s">
        <v>631</v>
      </c>
      <c r="S476" s="14">
        <f>ROUND(INDEX(挂机升级突破!$AT$65:$BC$85,L476,MATCH(R476,挂机升级突破!$AT$63:$BC$63,0))*INDEX($B$5:$F$5,K476)/5,0)*5</f>
        <v>0</v>
      </c>
    </row>
    <row r="477" spans="9:19" ht="16.5" x14ac:dyDescent="0.2">
      <c r="I477" s="86">
        <v>440</v>
      </c>
      <c r="J477" s="14">
        <f t="shared" si="74"/>
        <v>1102021</v>
      </c>
      <c r="K477" s="14">
        <f t="shared" si="75"/>
        <v>2</v>
      </c>
      <c r="L477" s="14">
        <f t="shared" si="76"/>
        <v>20</v>
      </c>
      <c r="M477" s="14" t="str">
        <f t="shared" si="77"/>
        <v>红</v>
      </c>
      <c r="N477" s="14" t="str">
        <f t="shared" si="78"/>
        <v>金币</v>
      </c>
      <c r="O477" s="14">
        <f>IF(L477&gt;1,INDEX(挂机升级突破!$BG$49:$BG$69,卡牌消耗!L477),"")</f>
        <v>80</v>
      </c>
      <c r="P477" s="14" t="str">
        <f>IF(L477&gt;1,INDEX(价值概述!$A$4:$A$8,INDEX(挂机升级突破!$AQ$65:$AQ$85,卡牌消耗!L477)),"")</f>
        <v>紫色基础材料</v>
      </c>
      <c r="Q477" s="14">
        <f>ROUND(INDEX(挂机升级突破!$AT$65:$BA$85,卡牌消耗!$L477,MATCH(卡牌消耗!P477,挂机升级突破!$AT$63:$BC$63,0))*INDEX($B$5:$F$5,K477)/5,0)*5</f>
        <v>40</v>
      </c>
      <c r="R477" s="14" t="s">
        <v>631</v>
      </c>
      <c r="S477" s="14">
        <f>ROUND(INDEX(挂机升级突破!$AT$65:$BC$85,L477,MATCH(R477,挂机升级突破!$AT$63:$BC$63,0))*INDEX($B$5:$F$5,K477)/5,0)*5</f>
        <v>0</v>
      </c>
    </row>
    <row r="478" spans="9:19" ht="16.5" x14ac:dyDescent="0.2">
      <c r="I478" s="86">
        <v>441</v>
      </c>
      <c r="J478" s="14">
        <f t="shared" si="74"/>
        <v>1102021</v>
      </c>
      <c r="K478" s="14">
        <f t="shared" si="75"/>
        <v>2</v>
      </c>
      <c r="L478" s="14">
        <f t="shared" si="76"/>
        <v>21</v>
      </c>
      <c r="M478" s="14" t="str">
        <f t="shared" si="77"/>
        <v>红</v>
      </c>
      <c r="N478" s="14" t="str">
        <f t="shared" si="78"/>
        <v>金币</v>
      </c>
      <c r="O478" s="14">
        <f>IF(L478&gt;1,INDEX(挂机升级突破!$BG$49:$BG$69,卡牌消耗!L478),"")</f>
        <v>80</v>
      </c>
      <c r="P478" s="14" t="str">
        <f>IF(L478&gt;1,INDEX(价值概述!$A$4:$A$8,INDEX(挂机升级突破!$AQ$65:$AQ$85,卡牌消耗!L478)),"")</f>
        <v>紫色基础材料</v>
      </c>
      <c r="Q478" s="14">
        <f>ROUND(INDEX(挂机升级突破!$AT$65:$BA$85,卡牌消耗!$L478,MATCH(卡牌消耗!P478,挂机升级突破!$AT$63:$BC$63,0))*INDEX($B$5:$F$5,K478)/5,0)*5</f>
        <v>40</v>
      </c>
      <c r="R478" s="14" t="s">
        <v>631</v>
      </c>
      <c r="S478" s="14">
        <f>ROUND(INDEX(挂机升级突破!$AT$65:$BC$85,L478,MATCH(R478,挂机升级突破!$AT$63:$BC$63,0))*INDEX($B$5:$F$5,K478)/5,0)*5</f>
        <v>0</v>
      </c>
    </row>
    <row r="479" spans="9:19" ht="16.5" x14ac:dyDescent="0.2">
      <c r="I479" s="86">
        <v>442</v>
      </c>
      <c r="J479" s="14">
        <f t="shared" si="74"/>
        <v>1102050</v>
      </c>
      <c r="K479" s="14">
        <f t="shared" si="75"/>
        <v>2</v>
      </c>
      <c r="L479" s="14">
        <f t="shared" si="76"/>
        <v>1</v>
      </c>
      <c r="M479" s="14" t="str">
        <f t="shared" si="77"/>
        <v>蓝</v>
      </c>
      <c r="N479" s="14" t="str">
        <f t="shared" si="78"/>
        <v/>
      </c>
      <c r="O479" s="14" t="str">
        <f>IF(L479&gt;1,INDEX(挂机升级突破!$BG$49:$BG$69,卡牌消耗!L479),"")</f>
        <v/>
      </c>
      <c r="P479" s="14" t="str">
        <f>IF(L479&gt;1,INDEX(价值概述!$A$4:$A$8,INDEX(挂机升级突破!$AQ$65:$AQ$85,卡牌消耗!L479)),"")</f>
        <v/>
      </c>
      <c r="Q479" s="14" t="str">
        <f>IF(L479&gt;1,INDEX(挂机升级突破!$AT$65:$AX$85,卡牌消耗!L479,INDEX(挂机升级突破!$AQ$65:$AQ$85,卡牌消耗!L479)),"")</f>
        <v/>
      </c>
      <c r="R479" s="14" t="str">
        <f>IF(INDEX(挂机升级突破!$AR$65:$AR$85,卡牌消耗!L479)&gt;0,INDEX($G$2:$I$2,INDEX(挂机升级突破!$AR$65:$AR$85,卡牌消耗!L479))&amp;M479,"")</f>
        <v/>
      </c>
      <c r="S479" s="14" t="str">
        <f>IF(R479="","",INDEX(挂机升级突破!$AY$65:$BA$85,卡牌消耗!L479,INDEX(挂机升级突破!$AR$65:$AR$85,卡牌消耗!L479)))</f>
        <v/>
      </c>
    </row>
    <row r="480" spans="9:19" ht="16.5" x14ac:dyDescent="0.2">
      <c r="I480" s="86">
        <v>443</v>
      </c>
      <c r="J480" s="14">
        <f t="shared" si="74"/>
        <v>1102050</v>
      </c>
      <c r="K480" s="14">
        <f t="shared" si="75"/>
        <v>2</v>
      </c>
      <c r="L480" s="14">
        <f t="shared" si="76"/>
        <v>2</v>
      </c>
      <c r="M480" s="14" t="str">
        <f t="shared" si="77"/>
        <v>蓝</v>
      </c>
      <c r="N480" s="14" t="str">
        <f t="shared" si="78"/>
        <v>金币</v>
      </c>
      <c r="O480" s="14">
        <f>IF(L480&gt;1,INDEX(挂机升级突破!$BG$49:$BG$69,卡牌消耗!L480),"")</f>
        <v>0</v>
      </c>
      <c r="P480" s="14" t="s">
        <v>245</v>
      </c>
      <c r="Q480" s="14">
        <f>ROUND(INDEX(挂机升级突破!$AT$65:$BA$85,卡牌消耗!$L480,MATCH(卡牌消耗!P480,挂机升级突破!$AT$63:$BC$63,0))*INDEX($B$5:$F$5,K480)/5,0)*5</f>
        <v>30</v>
      </c>
      <c r="R480" s="14"/>
      <c r="S480" s="14"/>
    </row>
    <row r="481" spans="9:19" ht="16.5" x14ac:dyDescent="0.2">
      <c r="I481" s="86">
        <v>444</v>
      </c>
      <c r="J481" s="14">
        <f t="shared" si="74"/>
        <v>1102050</v>
      </c>
      <c r="K481" s="14">
        <f t="shared" si="75"/>
        <v>2</v>
      </c>
      <c r="L481" s="14">
        <f t="shared" si="76"/>
        <v>3</v>
      </c>
      <c r="M481" s="14" t="str">
        <f t="shared" si="77"/>
        <v>蓝</v>
      </c>
      <c r="N481" s="14" t="str">
        <f t="shared" si="78"/>
        <v>金币</v>
      </c>
      <c r="O481" s="14">
        <f>IF(L481&gt;1,INDEX(挂机升级突破!$BG$49:$BG$69,卡牌消耗!L481),"")</f>
        <v>0</v>
      </c>
      <c r="P481" s="14" t="s">
        <v>245</v>
      </c>
      <c r="Q481" s="14">
        <f>ROUND(INDEX(挂机升级突破!$AT$65:$BA$85,卡牌消耗!$L481,MATCH(卡牌消耗!P481,挂机升级突破!$AT$63:$BC$63,0))*INDEX($B$5:$F$5,K481)/5,0)*5</f>
        <v>40</v>
      </c>
      <c r="R481" s="14"/>
      <c r="S481" s="14"/>
    </row>
    <row r="482" spans="9:19" ht="16.5" x14ac:dyDescent="0.2">
      <c r="I482" s="86">
        <v>445</v>
      </c>
      <c r="J482" s="14">
        <f t="shared" si="74"/>
        <v>1102050</v>
      </c>
      <c r="K482" s="14">
        <f t="shared" si="75"/>
        <v>2</v>
      </c>
      <c r="L482" s="14">
        <f t="shared" si="76"/>
        <v>4</v>
      </c>
      <c r="M482" s="14" t="str">
        <f t="shared" si="77"/>
        <v>蓝</v>
      </c>
      <c r="N482" s="14" t="str">
        <f t="shared" si="78"/>
        <v>金币</v>
      </c>
      <c r="O482" s="14">
        <f>IF(L482&gt;1,INDEX(挂机升级突破!$BG$49:$BG$69,卡牌消耗!L482),"")</f>
        <v>0</v>
      </c>
      <c r="P482" s="14" t="s">
        <v>246</v>
      </c>
      <c r="Q482" s="14">
        <f>ROUND(INDEX(挂机升级突破!$AT$65:$BA$85,卡牌消耗!$L482,MATCH(卡牌消耗!P482,挂机升级突破!$AT$63:$BC$63,0))*INDEX($B$5:$F$5,K482)/5,0)*5</f>
        <v>0</v>
      </c>
      <c r="R482" s="14"/>
      <c r="S482" s="14"/>
    </row>
    <row r="483" spans="9:19" ht="16.5" x14ac:dyDescent="0.2">
      <c r="I483" s="86">
        <v>446</v>
      </c>
      <c r="J483" s="14">
        <f t="shared" si="74"/>
        <v>1102050</v>
      </c>
      <c r="K483" s="14">
        <f t="shared" si="75"/>
        <v>2</v>
      </c>
      <c r="L483" s="14">
        <f t="shared" si="76"/>
        <v>5</v>
      </c>
      <c r="M483" s="14" t="str">
        <f t="shared" si="77"/>
        <v>蓝</v>
      </c>
      <c r="N483" s="14" t="str">
        <f t="shared" si="78"/>
        <v>金币</v>
      </c>
      <c r="O483" s="14">
        <f>IF(L483&gt;1,INDEX(挂机升级突破!$BG$49:$BG$69,卡牌消耗!L483),"")</f>
        <v>0</v>
      </c>
      <c r="P483" s="14" t="s">
        <v>246</v>
      </c>
      <c r="Q483" s="14">
        <f>ROUND(INDEX(挂机升级突破!$AT$65:$BA$85,卡牌消耗!$L483,MATCH(卡牌消耗!P483,挂机升级突破!$AT$63:$BC$63,0))*INDEX($B$5:$F$5,K483)/5,0)*5</f>
        <v>0</v>
      </c>
      <c r="R483" s="14" t="s">
        <v>632</v>
      </c>
      <c r="S483" s="14">
        <f>ROUND(INDEX(挂机升级突破!$AT$65:$BC$85,L483,MATCH(R483,挂机升级突破!$AT$63:$BC$63,0))*INDEX($B$5:$F$5,K483)/5,0)*5</f>
        <v>0</v>
      </c>
    </row>
    <row r="484" spans="9:19" ht="16.5" x14ac:dyDescent="0.2">
      <c r="I484" s="86">
        <v>447</v>
      </c>
      <c r="J484" s="14">
        <f t="shared" si="74"/>
        <v>1102050</v>
      </c>
      <c r="K484" s="14">
        <f t="shared" si="75"/>
        <v>2</v>
      </c>
      <c r="L484" s="14">
        <f t="shared" si="76"/>
        <v>6</v>
      </c>
      <c r="M484" s="14" t="str">
        <f t="shared" si="77"/>
        <v>蓝</v>
      </c>
      <c r="N484" s="14" t="str">
        <f t="shared" si="78"/>
        <v>金币</v>
      </c>
      <c r="O484" s="14">
        <f>IF(L484&gt;1,INDEX(挂机升级突破!$BG$49:$BG$69,卡牌消耗!L484),"")</f>
        <v>0</v>
      </c>
      <c r="P484" s="14" t="s">
        <v>246</v>
      </c>
      <c r="Q484" s="14">
        <f>ROUND(INDEX(挂机升级突破!$AT$65:$BA$85,卡牌消耗!$L484,MATCH(卡牌消耗!P484,挂机升级突破!$AT$63:$BC$63,0))*INDEX($B$5:$F$5,K484)/5,0)*5</f>
        <v>15</v>
      </c>
      <c r="R484" s="14" t="s">
        <v>601</v>
      </c>
      <c r="S484" s="14">
        <f>ROUND(INDEX(挂机升级突破!$AT$65:$BC$85,L484,MATCH(R484,挂机升级突破!$AT$63:$BC$63,0))*INDEX($B$5:$F$5,K484)/5,0)*5</f>
        <v>0</v>
      </c>
    </row>
    <row r="485" spans="9:19" ht="16.5" x14ac:dyDescent="0.2">
      <c r="I485" s="86">
        <v>448</v>
      </c>
      <c r="J485" s="14">
        <f t="shared" si="74"/>
        <v>1102050</v>
      </c>
      <c r="K485" s="14">
        <f t="shared" si="75"/>
        <v>2</v>
      </c>
      <c r="L485" s="14">
        <f t="shared" si="76"/>
        <v>7</v>
      </c>
      <c r="M485" s="14" t="str">
        <f t="shared" si="77"/>
        <v>蓝</v>
      </c>
      <c r="N485" s="14" t="str">
        <f t="shared" si="78"/>
        <v>金币</v>
      </c>
      <c r="O485" s="14">
        <f>IF(L485&gt;1,INDEX(挂机升级突破!$BG$49:$BG$69,卡牌消耗!L485),"")</f>
        <v>0</v>
      </c>
      <c r="P485" s="14" t="s">
        <v>247</v>
      </c>
      <c r="Q485" s="14">
        <f>ROUND(INDEX(挂机升级突破!$AT$65:$BA$85,卡牌消耗!$L485,MATCH(卡牌消耗!P485,挂机升级突破!$AT$63:$BC$63,0))*INDEX($B$5:$F$5,K485)/5,0)*5</f>
        <v>0</v>
      </c>
      <c r="R485" s="14" t="s">
        <v>601</v>
      </c>
      <c r="S485" s="14">
        <f>ROUND(INDEX(挂机升级突破!$AT$65:$BC$85,L485,MATCH(R485,挂机升级突破!$AT$63:$BC$63,0))*INDEX($B$5:$F$5,K485)/5,0)*5</f>
        <v>0</v>
      </c>
    </row>
    <row r="486" spans="9:19" ht="16.5" x14ac:dyDescent="0.2">
      <c r="I486" s="86">
        <v>449</v>
      </c>
      <c r="J486" s="14">
        <f t="shared" si="74"/>
        <v>1102050</v>
      </c>
      <c r="K486" s="14">
        <f t="shared" si="75"/>
        <v>2</v>
      </c>
      <c r="L486" s="14">
        <f t="shared" si="76"/>
        <v>8</v>
      </c>
      <c r="M486" s="14" t="str">
        <f t="shared" si="77"/>
        <v>蓝</v>
      </c>
      <c r="N486" s="14" t="str">
        <f t="shared" si="78"/>
        <v>金币</v>
      </c>
      <c r="O486" s="14">
        <f>IF(L486&gt;1,INDEX(挂机升级突破!$BG$49:$BG$69,卡牌消耗!L486),"")</f>
        <v>0</v>
      </c>
      <c r="P486" s="14" t="s">
        <v>247</v>
      </c>
      <c r="Q486" s="14">
        <f>ROUND(INDEX(挂机升级突破!$AT$65:$BA$85,卡牌消耗!$L486,MATCH(卡牌消耗!P486,挂机升级突破!$AT$63:$BC$63,0))*INDEX($B$5:$F$5,K486)/5,0)*5</f>
        <v>0</v>
      </c>
      <c r="R486" s="14" t="s">
        <v>601</v>
      </c>
      <c r="S486" s="14">
        <f>ROUND(INDEX(挂机升级突破!$AT$65:$BC$85,L486,MATCH(R486,挂机升级突破!$AT$63:$BC$63,0))*INDEX($B$5:$F$5,K486)/5,0)*5</f>
        <v>5</v>
      </c>
    </row>
    <row r="487" spans="9:19" ht="16.5" x14ac:dyDescent="0.2">
      <c r="I487" s="86">
        <v>450</v>
      </c>
      <c r="J487" s="14">
        <f t="shared" ref="J487:J499" si="79">INDEX($A$13:$A$34,INT((I487-1)/21)+1)</f>
        <v>1102050</v>
      </c>
      <c r="K487" s="14">
        <f t="shared" ref="K487:K499" si="80">VLOOKUP(J487,$A$13:$D$34,3)</f>
        <v>2</v>
      </c>
      <c r="L487" s="14">
        <f t="shared" ref="L487:L499" si="81">MOD((I487-1),21)+1</f>
        <v>9</v>
      </c>
      <c r="M487" s="14" t="str">
        <f t="shared" ref="M487:M499" si="82">INDEX($J$2:$L$2,INDEX($E$13:$E$34,INT((I487-1)/21)+1))</f>
        <v>蓝</v>
      </c>
      <c r="N487" s="14" t="str">
        <f t="shared" si="78"/>
        <v>金币</v>
      </c>
      <c r="O487" s="14">
        <f>IF(L487&gt;1,INDEX(挂机升级突破!$BG$49:$BG$69,卡牌消耗!L487),"")</f>
        <v>0</v>
      </c>
      <c r="P487" s="14" t="s">
        <v>247</v>
      </c>
      <c r="Q487" s="14">
        <f>ROUND(INDEX(挂机升级突破!$AT$65:$BA$85,卡牌消耗!$L487,MATCH(卡牌消耗!P487,挂机升级突破!$AT$63:$BC$63,0))*INDEX($B$5:$F$5,K487)/5,0)*5</f>
        <v>0</v>
      </c>
      <c r="R487" s="14" t="s">
        <v>602</v>
      </c>
      <c r="S487" s="14">
        <f>ROUND(INDEX(挂机升级突破!$AT$65:$BC$85,L487,MATCH(R487,挂机升级突破!$AT$63:$BC$63,0))*INDEX($B$5:$F$5,K487)/5,0)*5</f>
        <v>0</v>
      </c>
    </row>
    <row r="488" spans="9:19" ht="16.5" x14ac:dyDescent="0.2">
      <c r="I488" s="86">
        <v>451</v>
      </c>
      <c r="J488" s="14">
        <f t="shared" si="79"/>
        <v>1102050</v>
      </c>
      <c r="K488" s="14">
        <f t="shared" si="80"/>
        <v>2</v>
      </c>
      <c r="L488" s="14">
        <f t="shared" si="81"/>
        <v>10</v>
      </c>
      <c r="M488" s="14" t="str">
        <f t="shared" si="82"/>
        <v>蓝</v>
      </c>
      <c r="N488" s="14" t="str">
        <f t="shared" si="78"/>
        <v>金币</v>
      </c>
      <c r="O488" s="14">
        <f>IF(L488&gt;1,INDEX(挂机升级突破!$BG$49:$BG$69,卡牌消耗!L488),"")</f>
        <v>0</v>
      </c>
      <c r="P488" s="14" t="s">
        <v>247</v>
      </c>
      <c r="Q488" s="14">
        <f>ROUND(INDEX(挂机升级突破!$AT$65:$BA$85,卡牌消耗!$L488,MATCH(卡牌消耗!P488,挂机升级突破!$AT$63:$BC$63,0))*INDEX($B$5:$F$5,K488)/5,0)*5</f>
        <v>0</v>
      </c>
      <c r="R488" s="14" t="s">
        <v>602</v>
      </c>
      <c r="S488" s="14">
        <f>ROUND(INDEX(挂机升级突破!$AT$65:$BC$85,L488,MATCH(R488,挂机升级突破!$AT$63:$BC$63,0))*INDEX($B$5:$F$5,K488)/5,0)*5</f>
        <v>0</v>
      </c>
    </row>
    <row r="489" spans="9:19" ht="16.5" x14ac:dyDescent="0.2">
      <c r="I489" s="86">
        <v>452</v>
      </c>
      <c r="J489" s="14">
        <f t="shared" si="79"/>
        <v>1102050</v>
      </c>
      <c r="K489" s="14">
        <f t="shared" si="80"/>
        <v>2</v>
      </c>
      <c r="L489" s="14">
        <f t="shared" si="81"/>
        <v>11</v>
      </c>
      <c r="M489" s="14" t="str">
        <f t="shared" si="82"/>
        <v>蓝</v>
      </c>
      <c r="N489" s="14" t="str">
        <f t="shared" si="78"/>
        <v>金币</v>
      </c>
      <c r="O489" s="14">
        <f>IF(L489&gt;1,INDEX(挂机升级突破!$BG$49:$BG$69,卡牌消耗!L489),"")</f>
        <v>0</v>
      </c>
      <c r="P489" s="14" t="s">
        <v>248</v>
      </c>
      <c r="Q489" s="14">
        <f>ROUND(INDEX(挂机升级突破!$AT$65:$BA$85,卡牌消耗!$L489,MATCH(卡牌消耗!P489,挂机升级突破!$AT$63:$BC$63,0))*INDEX($B$5:$F$5,K489)/5,0)*5</f>
        <v>0</v>
      </c>
      <c r="R489" s="14" t="s">
        <v>602</v>
      </c>
      <c r="S489" s="14">
        <f>ROUND(INDEX(挂机升级突破!$AT$65:$BC$85,L489,MATCH(R489,挂机升级突破!$AT$63:$BC$63,0))*INDEX($B$5:$F$5,K489)/5,0)*5</f>
        <v>0</v>
      </c>
    </row>
    <row r="490" spans="9:19" ht="16.5" x14ac:dyDescent="0.2">
      <c r="I490" s="86">
        <v>453</v>
      </c>
      <c r="J490" s="14">
        <f t="shared" si="79"/>
        <v>1102050</v>
      </c>
      <c r="K490" s="14">
        <f t="shared" si="80"/>
        <v>2</v>
      </c>
      <c r="L490" s="14">
        <f t="shared" si="81"/>
        <v>12</v>
      </c>
      <c r="M490" s="14" t="str">
        <f t="shared" si="82"/>
        <v>蓝</v>
      </c>
      <c r="N490" s="14" t="str">
        <f t="shared" si="78"/>
        <v>金币</v>
      </c>
      <c r="O490" s="14">
        <f>IF(L490&gt;1,INDEX(挂机升级突破!$BG$49:$BG$69,卡牌消耗!L490),"")</f>
        <v>0</v>
      </c>
      <c r="P490" s="14" t="s">
        <v>248</v>
      </c>
      <c r="Q490" s="14">
        <f>ROUND(INDEX(挂机升级突破!$AT$65:$BA$85,卡牌消耗!$L490,MATCH(卡牌消耗!P490,挂机升级突破!$AT$63:$BC$63,0))*INDEX($B$5:$F$5,K490)/5,0)*5</f>
        <v>0</v>
      </c>
      <c r="R490" s="14" t="s">
        <v>602</v>
      </c>
      <c r="S490" s="14">
        <f>ROUND(INDEX(挂机升级突破!$AT$65:$BC$85,L490,MATCH(R490,挂机升级突破!$AT$63:$BC$63,0))*INDEX($B$5:$F$5,K490)/5,0)*5</f>
        <v>0</v>
      </c>
    </row>
    <row r="491" spans="9:19" ht="16.5" x14ac:dyDescent="0.2">
      <c r="I491" s="86">
        <v>454</v>
      </c>
      <c r="J491" s="14">
        <f t="shared" si="79"/>
        <v>1102050</v>
      </c>
      <c r="K491" s="14">
        <f t="shared" si="80"/>
        <v>2</v>
      </c>
      <c r="L491" s="14">
        <f t="shared" si="81"/>
        <v>13</v>
      </c>
      <c r="M491" s="14" t="str">
        <f t="shared" si="82"/>
        <v>蓝</v>
      </c>
      <c r="N491" s="14" t="str">
        <f t="shared" si="78"/>
        <v>金币</v>
      </c>
      <c r="O491" s="14">
        <f>IF(L491&gt;1,INDEX(挂机升级突破!$BG$49:$BG$69,卡牌消耗!L491),"")</f>
        <v>0</v>
      </c>
      <c r="P491" s="14" t="s">
        <v>248</v>
      </c>
      <c r="Q491" s="14">
        <f>ROUND(INDEX(挂机升级突破!$AT$65:$BA$85,卡牌消耗!$L491,MATCH(卡牌消耗!P491,挂机升级突破!$AT$63:$BC$63,0))*INDEX($B$5:$F$5,K491)/5,0)*5</f>
        <v>0</v>
      </c>
      <c r="R491" s="14" t="s">
        <v>603</v>
      </c>
      <c r="S491" s="14">
        <f>ROUND(INDEX(挂机升级突破!$AT$65:$BC$85,L491,MATCH(R491,挂机升级突破!$AT$63:$BC$63,0))*INDEX($B$5:$F$5,K491)/5,0)*5</f>
        <v>0</v>
      </c>
    </row>
    <row r="492" spans="9:19" ht="16.5" x14ac:dyDescent="0.2">
      <c r="I492" s="86">
        <v>455</v>
      </c>
      <c r="J492" s="14">
        <f t="shared" si="79"/>
        <v>1102050</v>
      </c>
      <c r="K492" s="14">
        <f t="shared" si="80"/>
        <v>2</v>
      </c>
      <c r="L492" s="14">
        <f t="shared" si="81"/>
        <v>14</v>
      </c>
      <c r="M492" s="14" t="str">
        <f t="shared" si="82"/>
        <v>蓝</v>
      </c>
      <c r="N492" s="14" t="str">
        <f t="shared" si="78"/>
        <v>金币</v>
      </c>
      <c r="O492" s="14">
        <f>IF(L492&gt;1,INDEX(挂机升级突破!$BG$49:$BG$69,卡牌消耗!L492),"")</f>
        <v>0</v>
      </c>
      <c r="P492" s="14" t="s">
        <v>248</v>
      </c>
      <c r="Q492" s="14">
        <f>ROUND(INDEX(挂机升级突破!$AT$65:$BA$85,卡牌消耗!$L492,MATCH(卡牌消耗!P492,挂机升级突破!$AT$63:$BC$63,0))*INDEX($B$5:$F$5,K492)/5,0)*5</f>
        <v>0</v>
      </c>
      <c r="R492" s="14" t="s">
        <v>603</v>
      </c>
      <c r="S492" s="14">
        <f>ROUND(INDEX(挂机升级突破!$AT$65:$BC$85,L492,MATCH(R492,挂机升级突破!$AT$63:$BC$63,0))*INDEX($B$5:$F$5,K492)/5,0)*5</f>
        <v>0</v>
      </c>
    </row>
    <row r="493" spans="9:19" ht="16.5" x14ac:dyDescent="0.2">
      <c r="I493" s="86">
        <v>456</v>
      </c>
      <c r="J493" s="14">
        <f t="shared" si="79"/>
        <v>1102050</v>
      </c>
      <c r="K493" s="14">
        <f t="shared" si="80"/>
        <v>2</v>
      </c>
      <c r="L493" s="14">
        <f t="shared" si="81"/>
        <v>15</v>
      </c>
      <c r="M493" s="14" t="str">
        <f t="shared" si="82"/>
        <v>蓝</v>
      </c>
      <c r="N493" s="14" t="str">
        <f t="shared" si="78"/>
        <v>金币</v>
      </c>
      <c r="O493" s="14">
        <f>IF(L493&gt;1,INDEX(挂机升级突破!$BG$49:$BG$69,卡牌消耗!L493),"")</f>
        <v>0</v>
      </c>
      <c r="P493" s="14" t="s">
        <v>248</v>
      </c>
      <c r="Q493" s="14">
        <f>ROUND(INDEX(挂机升级突破!$AT$65:$BA$85,卡牌消耗!$L493,MATCH(卡牌消耗!P493,挂机升级突破!$AT$63:$BC$63,0))*INDEX($B$5:$F$5,K493)/5,0)*5</f>
        <v>0</v>
      </c>
      <c r="R493" s="14" t="s">
        <v>603</v>
      </c>
      <c r="S493" s="14">
        <f>ROUND(INDEX(挂机升级突破!$AT$65:$BC$85,L493,MATCH(R493,挂机升级突破!$AT$63:$BC$63,0))*INDEX($B$5:$F$5,K493)/5,0)*5</f>
        <v>0</v>
      </c>
    </row>
    <row r="494" spans="9:19" ht="16.5" x14ac:dyDescent="0.2">
      <c r="I494" s="86">
        <v>457</v>
      </c>
      <c r="J494" s="14">
        <f t="shared" si="79"/>
        <v>1102050</v>
      </c>
      <c r="K494" s="14">
        <f t="shared" si="80"/>
        <v>2</v>
      </c>
      <c r="L494" s="14">
        <f t="shared" si="81"/>
        <v>16</v>
      </c>
      <c r="M494" s="14" t="str">
        <f t="shared" si="82"/>
        <v>蓝</v>
      </c>
      <c r="N494" s="14" t="str">
        <f t="shared" si="78"/>
        <v>金币</v>
      </c>
      <c r="O494" s="14">
        <f>IF(L494&gt;1,INDEX(挂机升级突破!$BG$49:$BG$69,卡牌消耗!L494),"")</f>
        <v>0</v>
      </c>
      <c r="P494" s="14" t="str">
        <f>IF(L494&gt;1,INDEX(价值概述!$A$4:$A$8,INDEX(挂机升级突破!$AQ$65:$AQ$85,卡牌消耗!L494)),"")</f>
        <v>紫色基础材料</v>
      </c>
      <c r="Q494" s="14">
        <f>ROUND(INDEX(挂机升级突破!$AT$65:$BA$85,卡牌消耗!$L494,MATCH(卡牌消耗!P494,挂机升级突破!$AT$63:$BC$63,0))*INDEX($B$5:$F$5,K494)/5,0)*5</f>
        <v>10</v>
      </c>
      <c r="R494" s="14" t="s">
        <v>603</v>
      </c>
      <c r="S494" s="14">
        <f>ROUND(INDEX(挂机升级突破!$AT$65:$BC$85,L494,MATCH(R494,挂机升级突破!$AT$63:$BC$63,0))*INDEX($B$5:$F$5,K494)/5,0)*5</f>
        <v>0</v>
      </c>
    </row>
    <row r="495" spans="9:19" ht="16.5" x14ac:dyDescent="0.2">
      <c r="I495" s="86">
        <v>458</v>
      </c>
      <c r="J495" s="14">
        <f t="shared" si="79"/>
        <v>1102050</v>
      </c>
      <c r="K495" s="14">
        <f t="shared" si="80"/>
        <v>2</v>
      </c>
      <c r="L495" s="14">
        <f t="shared" si="81"/>
        <v>17</v>
      </c>
      <c r="M495" s="14" t="str">
        <f t="shared" si="82"/>
        <v>蓝</v>
      </c>
      <c r="N495" s="14" t="str">
        <f t="shared" si="78"/>
        <v>金币</v>
      </c>
      <c r="O495" s="14">
        <f>IF(L495&gt;1,INDEX(挂机升级突破!$BG$49:$BG$69,卡牌消耗!L495),"")</f>
        <v>15</v>
      </c>
      <c r="P495" s="14" t="str">
        <f>IF(L495&gt;1,INDEX(价值概述!$A$4:$A$8,INDEX(挂机升级突破!$AQ$65:$AQ$85,卡牌消耗!L495)),"")</f>
        <v>紫色基础材料</v>
      </c>
      <c r="Q495" s="14">
        <f>ROUND(INDEX(挂机升级突破!$AT$65:$BA$85,卡牌消耗!$L495,MATCH(卡牌消耗!P495,挂机升级突破!$AT$63:$BC$63,0))*INDEX($B$5:$F$5,K495)/5,0)*5</f>
        <v>25</v>
      </c>
      <c r="R495" s="14" t="s">
        <v>633</v>
      </c>
      <c r="S495" s="14">
        <f>ROUND(INDEX(挂机升级突破!$AT$65:$BC$85,L495,MATCH(R495,挂机升级突破!$AT$63:$BC$63,0))*INDEX($B$5:$F$5,K495)/5,0)*5</f>
        <v>0</v>
      </c>
    </row>
    <row r="496" spans="9:19" ht="16.5" x14ac:dyDescent="0.2">
      <c r="I496" s="86">
        <v>459</v>
      </c>
      <c r="J496" s="14">
        <f t="shared" si="79"/>
        <v>1102050</v>
      </c>
      <c r="K496" s="14">
        <f t="shared" si="80"/>
        <v>2</v>
      </c>
      <c r="L496" s="14">
        <f t="shared" si="81"/>
        <v>18</v>
      </c>
      <c r="M496" s="14" t="str">
        <f t="shared" si="82"/>
        <v>蓝</v>
      </c>
      <c r="N496" s="14" t="str">
        <f t="shared" si="78"/>
        <v>金币</v>
      </c>
      <c r="O496" s="14">
        <f>IF(L496&gt;1,INDEX(挂机升级突破!$BG$49:$BG$69,卡牌消耗!L496),"")</f>
        <v>40</v>
      </c>
      <c r="P496" s="14" t="str">
        <f>IF(L496&gt;1,INDEX(价值概述!$A$4:$A$8,INDEX(挂机升级突破!$AQ$65:$AQ$85,卡牌消耗!L496)),"")</f>
        <v>紫色基础材料</v>
      </c>
      <c r="Q496" s="14">
        <f>ROUND(INDEX(挂机升级突破!$AT$65:$BA$85,卡牌消耗!$L496,MATCH(卡牌消耗!P496,挂机升级突破!$AT$63:$BC$63,0))*INDEX($B$5:$F$5,K496)/5,0)*5</f>
        <v>25</v>
      </c>
      <c r="R496" s="14" t="s">
        <v>631</v>
      </c>
      <c r="S496" s="14">
        <f>ROUND(INDEX(挂机升级突破!$AT$65:$BC$85,L496,MATCH(R496,挂机升级突破!$AT$63:$BC$63,0))*INDEX($B$5:$F$5,K496)/5,0)*5</f>
        <v>0</v>
      </c>
    </row>
    <row r="497" spans="9:19" ht="16.5" x14ac:dyDescent="0.2">
      <c r="I497" s="86">
        <v>460</v>
      </c>
      <c r="J497" s="14">
        <f t="shared" si="79"/>
        <v>1102050</v>
      </c>
      <c r="K497" s="14">
        <f t="shared" si="80"/>
        <v>2</v>
      </c>
      <c r="L497" s="14">
        <f t="shared" si="81"/>
        <v>19</v>
      </c>
      <c r="M497" s="14" t="str">
        <f t="shared" si="82"/>
        <v>蓝</v>
      </c>
      <c r="N497" s="14" t="str">
        <f t="shared" si="78"/>
        <v>金币</v>
      </c>
      <c r="O497" s="14">
        <f>IF(L497&gt;1,INDEX(挂机升级突破!$BG$49:$BG$69,卡牌消耗!L497),"")</f>
        <v>50</v>
      </c>
      <c r="P497" s="14" t="str">
        <f>IF(L497&gt;1,INDEX(价值概述!$A$4:$A$8,INDEX(挂机升级突破!$AQ$65:$AQ$85,卡牌消耗!L497)),"")</f>
        <v>紫色基础材料</v>
      </c>
      <c r="Q497" s="14">
        <f>ROUND(INDEX(挂机升级突破!$AT$65:$BA$85,卡牌消耗!$L497,MATCH(卡牌消耗!P497,挂机升级突破!$AT$63:$BC$63,0))*INDEX($B$5:$F$5,K497)/5,0)*5</f>
        <v>25</v>
      </c>
      <c r="R497" s="14" t="s">
        <v>631</v>
      </c>
      <c r="S497" s="14">
        <f>ROUND(INDEX(挂机升级突破!$AT$65:$BC$85,L497,MATCH(R497,挂机升级突破!$AT$63:$BC$63,0))*INDEX($B$5:$F$5,K497)/5,0)*5</f>
        <v>0</v>
      </c>
    </row>
    <row r="498" spans="9:19" ht="16.5" x14ac:dyDescent="0.2">
      <c r="I498" s="86">
        <v>461</v>
      </c>
      <c r="J498" s="14">
        <f t="shared" si="79"/>
        <v>1102050</v>
      </c>
      <c r="K498" s="14">
        <f t="shared" si="80"/>
        <v>2</v>
      </c>
      <c r="L498" s="14">
        <f t="shared" si="81"/>
        <v>20</v>
      </c>
      <c r="M498" s="14" t="str">
        <f t="shared" si="82"/>
        <v>蓝</v>
      </c>
      <c r="N498" s="14" t="str">
        <f t="shared" si="78"/>
        <v>金币</v>
      </c>
      <c r="O498" s="14">
        <f>IF(L498&gt;1,INDEX(挂机升级突破!$BG$49:$BG$69,卡牌消耗!L498),"")</f>
        <v>80</v>
      </c>
      <c r="P498" s="14" t="str">
        <f>IF(L498&gt;1,INDEX(价值概述!$A$4:$A$8,INDEX(挂机升级突破!$AQ$65:$AQ$85,卡牌消耗!L498)),"")</f>
        <v>紫色基础材料</v>
      </c>
      <c r="Q498" s="14">
        <f>ROUND(INDEX(挂机升级突破!$AT$65:$BA$85,卡牌消耗!$L498,MATCH(卡牌消耗!P498,挂机升级突破!$AT$63:$BC$63,0))*INDEX($B$5:$F$5,K498)/5,0)*5</f>
        <v>40</v>
      </c>
      <c r="R498" s="14" t="s">
        <v>631</v>
      </c>
      <c r="S498" s="14">
        <f>ROUND(INDEX(挂机升级突破!$AT$65:$BC$85,L498,MATCH(R498,挂机升级突破!$AT$63:$BC$63,0))*INDEX($B$5:$F$5,K498)/5,0)*5</f>
        <v>0</v>
      </c>
    </row>
    <row r="499" spans="9:19" ht="16.5" x14ac:dyDescent="0.2">
      <c r="I499" s="86">
        <v>462</v>
      </c>
      <c r="J499" s="14">
        <f t="shared" si="79"/>
        <v>1102050</v>
      </c>
      <c r="K499" s="14">
        <f t="shared" si="80"/>
        <v>2</v>
      </c>
      <c r="L499" s="14">
        <f t="shared" si="81"/>
        <v>21</v>
      </c>
      <c r="M499" s="14" t="str">
        <f t="shared" si="82"/>
        <v>蓝</v>
      </c>
      <c r="N499" s="14" t="str">
        <f t="shared" si="78"/>
        <v>金币</v>
      </c>
      <c r="O499" s="14">
        <f>IF(L499&gt;1,INDEX(挂机升级突破!$BG$49:$BG$69,卡牌消耗!L499),"")</f>
        <v>80</v>
      </c>
      <c r="P499" s="14" t="str">
        <f>IF(L499&gt;1,INDEX(价值概述!$A$4:$A$8,INDEX(挂机升级突破!$AQ$65:$AQ$85,卡牌消耗!L499)),"")</f>
        <v>紫色基础材料</v>
      </c>
      <c r="Q499" s="14">
        <f>ROUND(INDEX(挂机升级突破!$AT$65:$BA$85,卡牌消耗!$L499,MATCH(卡牌消耗!P499,挂机升级突破!$AT$63:$BC$63,0))*INDEX($B$5:$F$5,K499)/5,0)*5</f>
        <v>40</v>
      </c>
      <c r="R499" s="14" t="s">
        <v>631</v>
      </c>
      <c r="S499" s="14">
        <f>ROUND(INDEX(挂机升级突破!$AT$65:$BC$85,L499,MATCH(R499,挂机升级突破!$AT$63:$BC$63,0))*INDEX($B$5:$F$5,K499)/5,0)*5</f>
        <v>0</v>
      </c>
    </row>
    <row r="500" spans="9:19" x14ac:dyDescent="0.2">
      <c r="I500" s="15"/>
      <c r="J500" s="15"/>
      <c r="K500" s="15"/>
      <c r="L500" s="15"/>
      <c r="M500" s="15"/>
      <c r="N500" s="15"/>
    </row>
    <row r="501" spans="9:19" x14ac:dyDescent="0.2">
      <c r="I501" s="15"/>
      <c r="J501" s="15"/>
      <c r="K501" s="15"/>
      <c r="L501" s="15"/>
      <c r="M501" s="15"/>
      <c r="N501" s="15"/>
    </row>
    <row r="502" spans="9:19" x14ac:dyDescent="0.2">
      <c r="I502" s="15"/>
      <c r="J502" s="15"/>
      <c r="K502" s="15"/>
      <c r="L502" s="15"/>
      <c r="M502" s="15"/>
      <c r="N502" s="15"/>
    </row>
    <row r="503" spans="9:19" x14ac:dyDescent="0.2">
      <c r="I503" s="15"/>
      <c r="J503" s="15"/>
      <c r="K503" s="15"/>
      <c r="L503" s="15"/>
      <c r="M503" s="15"/>
      <c r="N503" s="15"/>
    </row>
    <row r="504" spans="9:19" x14ac:dyDescent="0.2">
      <c r="I504" s="15"/>
      <c r="J504" s="15"/>
      <c r="K504" s="15"/>
      <c r="L504" s="15"/>
      <c r="M504" s="15"/>
      <c r="N504" s="15"/>
    </row>
    <row r="505" spans="9:19" x14ac:dyDescent="0.2">
      <c r="I505" s="15"/>
      <c r="J505" s="15"/>
      <c r="K505" s="15"/>
      <c r="L505" s="15"/>
      <c r="M505" s="15"/>
      <c r="N505" s="15"/>
    </row>
    <row r="506" spans="9:19" x14ac:dyDescent="0.2">
      <c r="I506" s="15"/>
      <c r="J506" s="15"/>
      <c r="K506" s="15"/>
      <c r="L506" s="15"/>
      <c r="M506" s="15"/>
      <c r="N506" s="15"/>
    </row>
    <row r="507" spans="9:19" x14ac:dyDescent="0.2">
      <c r="I507" s="15"/>
      <c r="J507" s="15"/>
      <c r="K507" s="15"/>
      <c r="L507" s="15"/>
      <c r="M507" s="15"/>
      <c r="N507" s="15"/>
    </row>
  </sheetData>
  <mergeCells count="6">
    <mergeCell ref="I36:S36"/>
    <mergeCell ref="W3:AG3"/>
    <mergeCell ref="A3:F3"/>
    <mergeCell ref="T36:U36"/>
    <mergeCell ref="M3:Q3"/>
    <mergeCell ref="M11:Q1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22"/>
  <sheetViews>
    <sheetView workbookViewId="0">
      <selection activeCell="CV15" sqref="CV15"/>
    </sheetView>
  </sheetViews>
  <sheetFormatPr defaultRowHeight="14.25" x14ac:dyDescent="0.2"/>
  <cols>
    <col min="26" max="26" width="9.125" customWidth="1"/>
    <col min="34" max="34" width="10.625" customWidth="1"/>
    <col min="35" max="35" width="30.25" customWidth="1"/>
    <col min="36" max="36" width="10" customWidth="1"/>
    <col min="39" max="40" width="9.125" customWidth="1"/>
    <col min="41" max="44" width="9.875" customWidth="1"/>
    <col min="45" max="45" width="9.125" customWidth="1"/>
    <col min="46" max="46" width="9.875" customWidth="1"/>
    <col min="47" max="47" width="8.5" customWidth="1"/>
    <col min="51" max="51" width="9.625" bestFit="1" customWidth="1"/>
    <col min="56" max="142" width="9" customWidth="1"/>
  </cols>
  <sheetData>
    <row r="2" spans="1:186" ht="16.5" x14ac:dyDescent="0.2">
      <c r="BF2" s="117">
        <v>1</v>
      </c>
      <c r="BG2" s="117">
        <v>2</v>
      </c>
      <c r="BH2" s="117">
        <v>3</v>
      </c>
      <c r="BI2" s="117">
        <v>4</v>
      </c>
      <c r="BJ2" s="117">
        <v>5</v>
      </c>
      <c r="BK2" s="117">
        <v>6</v>
      </c>
      <c r="BL2" s="117">
        <v>7</v>
      </c>
      <c r="BM2" s="117">
        <v>8</v>
      </c>
      <c r="BN2" s="117">
        <v>9</v>
      </c>
      <c r="BO2" s="117">
        <v>10</v>
      </c>
      <c r="BP2" s="117">
        <v>11</v>
      </c>
      <c r="BQ2" s="117">
        <v>12</v>
      </c>
      <c r="BR2" s="117">
        <v>13</v>
      </c>
      <c r="BS2" s="117">
        <v>14</v>
      </c>
      <c r="BT2" s="117">
        <v>15</v>
      </c>
      <c r="BU2" s="117">
        <v>16</v>
      </c>
      <c r="BV2" s="117">
        <v>17</v>
      </c>
      <c r="BW2" s="117">
        <v>18</v>
      </c>
      <c r="BX2" s="117">
        <v>19</v>
      </c>
      <c r="BY2" s="117">
        <v>20</v>
      </c>
      <c r="BZ2" s="117">
        <v>21</v>
      </c>
      <c r="CA2" s="117">
        <v>22</v>
      </c>
      <c r="CB2" s="117">
        <v>23</v>
      </c>
      <c r="CC2" s="117">
        <v>24</v>
      </c>
      <c r="CD2" s="117">
        <v>25</v>
      </c>
      <c r="CE2" s="117">
        <v>26</v>
      </c>
      <c r="CF2" s="117">
        <v>27</v>
      </c>
      <c r="CG2" s="117">
        <v>28</v>
      </c>
      <c r="CH2" s="117">
        <v>29</v>
      </c>
      <c r="CI2" s="117">
        <v>30</v>
      </c>
      <c r="CJ2" s="117">
        <v>31</v>
      </c>
      <c r="CK2" s="117">
        <v>32</v>
      </c>
      <c r="CL2" s="117">
        <v>33</v>
      </c>
      <c r="CM2" s="117">
        <v>34</v>
      </c>
      <c r="CN2" s="117">
        <v>35</v>
      </c>
      <c r="CO2" s="117">
        <v>36</v>
      </c>
      <c r="CP2" s="117">
        <v>37</v>
      </c>
      <c r="CQ2" s="117">
        <v>38</v>
      </c>
      <c r="CR2" s="117">
        <v>39</v>
      </c>
      <c r="CS2" s="117">
        <v>40</v>
      </c>
      <c r="CT2" s="117">
        <v>41</v>
      </c>
      <c r="CU2" s="117">
        <v>42</v>
      </c>
    </row>
    <row r="3" spans="1:186" ht="20.25" x14ac:dyDescent="0.2">
      <c r="A3" s="29" t="s">
        <v>874</v>
      </c>
      <c r="B3" s="117">
        <v>5</v>
      </c>
      <c r="AB3" s="152" t="s">
        <v>959</v>
      </c>
      <c r="AC3" s="152"/>
      <c r="AD3" s="152"/>
      <c r="AF3" s="152" t="s">
        <v>859</v>
      </c>
      <c r="AG3" s="152"/>
      <c r="AH3" s="152"/>
      <c r="AI3" s="152"/>
      <c r="AJ3" s="152"/>
      <c r="AK3" s="152"/>
      <c r="AL3" s="152"/>
      <c r="AO3" s="152" t="s">
        <v>961</v>
      </c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  <c r="BM3" s="152"/>
      <c r="BN3" s="152"/>
      <c r="BO3" s="152"/>
      <c r="BP3" s="152"/>
      <c r="BQ3" s="152"/>
      <c r="BR3" s="152"/>
      <c r="BS3" s="152"/>
      <c r="BT3" s="152"/>
      <c r="BU3" s="152"/>
      <c r="BV3" s="152"/>
      <c r="BW3" s="152"/>
      <c r="BX3" s="152"/>
      <c r="BY3" s="152"/>
      <c r="BZ3" s="152"/>
      <c r="CA3" s="152"/>
      <c r="CB3" s="152"/>
      <c r="CC3" s="152"/>
      <c r="CD3" s="152"/>
      <c r="CE3" s="152"/>
      <c r="CF3" s="152"/>
      <c r="CG3" s="152"/>
      <c r="CH3" s="152"/>
      <c r="CI3" s="152"/>
      <c r="CJ3" s="152"/>
      <c r="CK3" s="152"/>
      <c r="CL3" s="152"/>
      <c r="CM3" s="152"/>
      <c r="CN3" s="152"/>
      <c r="CO3" s="152"/>
      <c r="CP3" s="152"/>
      <c r="CQ3" s="152"/>
      <c r="CR3" s="152"/>
      <c r="CS3" s="152"/>
      <c r="CT3" s="152"/>
      <c r="CU3" s="152"/>
      <c r="CV3" s="152"/>
      <c r="CW3" s="152"/>
      <c r="CX3" s="152"/>
      <c r="CY3" s="152"/>
      <c r="CZ3" s="152"/>
      <c r="DA3" s="152"/>
      <c r="DB3" s="152"/>
      <c r="DC3" s="152"/>
      <c r="DD3" s="152"/>
      <c r="DE3" s="152"/>
      <c r="DF3" s="152"/>
      <c r="DG3" s="152"/>
      <c r="DH3" s="152"/>
      <c r="DI3" s="152"/>
      <c r="DJ3" s="152"/>
      <c r="DK3" s="152"/>
      <c r="DL3" s="152"/>
      <c r="DM3" s="152"/>
      <c r="DN3" s="152"/>
      <c r="DO3" s="152"/>
      <c r="DP3" s="152"/>
      <c r="DQ3" s="152"/>
      <c r="DR3" s="152"/>
      <c r="DS3" s="152"/>
      <c r="DT3" s="152"/>
      <c r="DU3" s="152"/>
      <c r="DV3" s="152"/>
      <c r="DW3" s="152"/>
      <c r="DX3" s="152"/>
      <c r="DY3" s="152"/>
      <c r="DZ3" s="152"/>
      <c r="EA3" s="152"/>
      <c r="EB3" s="152"/>
      <c r="EC3" s="152"/>
      <c r="ED3" s="152"/>
      <c r="EE3" s="152"/>
      <c r="EF3" s="152"/>
      <c r="EG3" s="152"/>
      <c r="EH3" s="152"/>
      <c r="EI3" s="152"/>
      <c r="EJ3" s="152"/>
      <c r="EK3" s="152"/>
      <c r="EL3" s="152"/>
    </row>
    <row r="4" spans="1:186" ht="17.25" x14ac:dyDescent="0.2">
      <c r="A4" s="47" t="s">
        <v>864</v>
      </c>
      <c r="B4" s="12" t="s">
        <v>865</v>
      </c>
      <c r="C4" s="12" t="s">
        <v>873</v>
      </c>
      <c r="E4" s="12" t="s">
        <v>198</v>
      </c>
      <c r="F4" s="12" t="s">
        <v>866</v>
      </c>
      <c r="G4" s="12" t="s">
        <v>867</v>
      </c>
      <c r="H4" s="12" t="s">
        <v>872</v>
      </c>
      <c r="I4" s="12" t="s">
        <v>879</v>
      </c>
      <c r="K4" s="12" t="s">
        <v>876</v>
      </c>
      <c r="L4" s="12" t="s">
        <v>861</v>
      </c>
      <c r="M4" s="12" t="s">
        <v>862</v>
      </c>
      <c r="N4" s="12" t="s">
        <v>877</v>
      </c>
      <c r="O4" s="12" t="s">
        <v>863</v>
      </c>
      <c r="P4" s="12" t="s">
        <v>875</v>
      </c>
      <c r="Q4" s="12" t="s">
        <v>892</v>
      </c>
      <c r="R4" s="12" t="s">
        <v>893</v>
      </c>
      <c r="S4" s="12" t="s">
        <v>894</v>
      </c>
      <c r="T4" s="12" t="s">
        <v>895</v>
      </c>
      <c r="U4" s="12" t="s">
        <v>896</v>
      </c>
      <c r="V4" s="12" t="s">
        <v>897</v>
      </c>
      <c r="W4" s="12" t="s">
        <v>898</v>
      </c>
      <c r="X4" s="12" t="s">
        <v>899</v>
      </c>
      <c r="Y4" s="12" t="s">
        <v>900</v>
      </c>
      <c r="AB4" s="12" t="s">
        <v>911</v>
      </c>
      <c r="AC4" s="12" t="s">
        <v>912</v>
      </c>
      <c r="AD4" s="12" t="s">
        <v>958</v>
      </c>
      <c r="AF4" s="12" t="s">
        <v>860</v>
      </c>
      <c r="AG4" s="12" t="s">
        <v>871</v>
      </c>
      <c r="AH4" s="12" t="s">
        <v>878</v>
      </c>
      <c r="AI4" s="12" t="s">
        <v>870</v>
      </c>
      <c r="AJ4" s="12" t="s">
        <v>881</v>
      </c>
      <c r="AK4" s="12" t="s">
        <v>881</v>
      </c>
      <c r="AL4" s="12" t="s">
        <v>881</v>
      </c>
      <c r="AO4" s="12" t="s">
        <v>860</v>
      </c>
      <c r="AP4" s="12" t="s">
        <v>908</v>
      </c>
      <c r="AQ4" s="12" t="s">
        <v>910</v>
      </c>
      <c r="AR4" s="12" t="s">
        <v>909</v>
      </c>
      <c r="AS4" s="12" t="s">
        <v>882</v>
      </c>
      <c r="AT4" s="12" t="s">
        <v>881</v>
      </c>
      <c r="AU4" s="12" t="s">
        <v>883</v>
      </c>
      <c r="AV4" s="12" t="s">
        <v>884</v>
      </c>
      <c r="AW4" s="12" t="s">
        <v>960</v>
      </c>
      <c r="AX4" s="12" t="s">
        <v>873</v>
      </c>
      <c r="BA4" s="12" t="s">
        <v>922</v>
      </c>
      <c r="BB4" s="12" t="s">
        <v>923</v>
      </c>
      <c r="BC4" s="12" t="s">
        <v>920</v>
      </c>
      <c r="BD4" s="12" t="s">
        <v>921</v>
      </c>
      <c r="BE4" s="12" t="s">
        <v>962</v>
      </c>
      <c r="BF4" s="12" t="s">
        <v>913</v>
      </c>
      <c r="BG4" s="12" t="s">
        <v>280</v>
      </c>
      <c r="BH4" s="12" t="s">
        <v>914</v>
      </c>
      <c r="BI4" s="12" t="s">
        <v>915</v>
      </c>
      <c r="BJ4" s="12" t="s">
        <v>916</v>
      </c>
      <c r="BK4" s="12" t="s">
        <v>917</v>
      </c>
      <c r="BL4" s="12" t="s">
        <v>918</v>
      </c>
      <c r="BM4" s="12" t="s">
        <v>919</v>
      </c>
      <c r="BN4" s="12" t="s">
        <v>924</v>
      </c>
      <c r="BO4" s="12" t="s">
        <v>925</v>
      </c>
      <c r="BP4" s="12" t="s">
        <v>926</v>
      </c>
      <c r="BQ4" s="12" t="s">
        <v>927</v>
      </c>
      <c r="BR4" s="12" t="s">
        <v>928</v>
      </c>
      <c r="BS4" s="12" t="s">
        <v>929</v>
      </c>
      <c r="BT4" s="12" t="s">
        <v>930</v>
      </c>
      <c r="BU4" s="12" t="s">
        <v>931</v>
      </c>
      <c r="BV4" s="12" t="s">
        <v>932</v>
      </c>
      <c r="BW4" s="12" t="s">
        <v>933</v>
      </c>
      <c r="BX4" s="12" t="s">
        <v>934</v>
      </c>
      <c r="BY4" s="12" t="s">
        <v>935</v>
      </c>
      <c r="BZ4" s="12" t="s">
        <v>936</v>
      </c>
      <c r="CA4" s="12" t="s">
        <v>937</v>
      </c>
      <c r="CB4" s="12" t="s">
        <v>938</v>
      </c>
      <c r="CC4" s="12" t="s">
        <v>939</v>
      </c>
      <c r="CD4" s="12" t="s">
        <v>940</v>
      </c>
      <c r="CE4" s="12" t="s">
        <v>941</v>
      </c>
      <c r="CF4" s="12" t="s">
        <v>942</v>
      </c>
      <c r="CG4" s="12" t="s">
        <v>943</v>
      </c>
      <c r="CH4" s="12" t="s">
        <v>944</v>
      </c>
      <c r="CI4" s="12" t="s">
        <v>945</v>
      </c>
      <c r="CJ4" s="12" t="s">
        <v>946</v>
      </c>
      <c r="CK4" s="12" t="s">
        <v>947</v>
      </c>
      <c r="CL4" s="12" t="s">
        <v>948</v>
      </c>
      <c r="CM4" s="12" t="s">
        <v>949</v>
      </c>
      <c r="CN4" s="12" t="s">
        <v>950</v>
      </c>
      <c r="CO4" s="12" t="s">
        <v>951</v>
      </c>
      <c r="CP4" s="12" t="s">
        <v>952</v>
      </c>
      <c r="CQ4" s="12" t="s">
        <v>953</v>
      </c>
      <c r="CR4" s="12" t="s">
        <v>954</v>
      </c>
      <c r="CS4" s="12" t="s">
        <v>955</v>
      </c>
      <c r="CT4" s="12" t="s">
        <v>956</v>
      </c>
      <c r="CU4" s="12" t="s">
        <v>957</v>
      </c>
      <c r="CW4" s="12" t="s">
        <v>913</v>
      </c>
      <c r="CX4" s="12" t="s">
        <v>280</v>
      </c>
      <c r="CY4" s="12" t="s">
        <v>914</v>
      </c>
      <c r="CZ4" s="12" t="s">
        <v>915</v>
      </c>
      <c r="DA4" s="12" t="s">
        <v>916</v>
      </c>
      <c r="DB4" s="12" t="s">
        <v>917</v>
      </c>
      <c r="DC4" s="12" t="s">
        <v>918</v>
      </c>
      <c r="DD4" s="12" t="s">
        <v>919</v>
      </c>
      <c r="DE4" s="12" t="s">
        <v>924</v>
      </c>
      <c r="DF4" s="12" t="s">
        <v>925</v>
      </c>
      <c r="DG4" s="12" t="s">
        <v>926</v>
      </c>
      <c r="DH4" s="12" t="s">
        <v>927</v>
      </c>
      <c r="DI4" s="12" t="s">
        <v>928</v>
      </c>
      <c r="DJ4" s="12" t="s">
        <v>929</v>
      </c>
      <c r="DK4" s="12" t="s">
        <v>930</v>
      </c>
      <c r="DL4" s="12" t="s">
        <v>931</v>
      </c>
      <c r="DM4" s="12" t="s">
        <v>932</v>
      </c>
      <c r="DN4" s="12" t="s">
        <v>933</v>
      </c>
      <c r="DO4" s="12" t="s">
        <v>934</v>
      </c>
      <c r="DP4" s="12" t="s">
        <v>935</v>
      </c>
      <c r="DQ4" s="12" t="s">
        <v>936</v>
      </c>
      <c r="DR4" s="12" t="s">
        <v>937</v>
      </c>
      <c r="DS4" s="12" t="s">
        <v>938</v>
      </c>
      <c r="DT4" s="12" t="s">
        <v>939</v>
      </c>
      <c r="DU4" s="12" t="s">
        <v>940</v>
      </c>
      <c r="DV4" s="12" t="s">
        <v>941</v>
      </c>
      <c r="DW4" s="12" t="s">
        <v>942</v>
      </c>
      <c r="DX4" s="12" t="s">
        <v>943</v>
      </c>
      <c r="DY4" s="12" t="s">
        <v>944</v>
      </c>
      <c r="DZ4" s="12" t="s">
        <v>945</v>
      </c>
      <c r="EA4" s="12" t="s">
        <v>946</v>
      </c>
      <c r="EB4" s="12" t="s">
        <v>947</v>
      </c>
      <c r="EC4" s="12" t="s">
        <v>948</v>
      </c>
      <c r="ED4" s="12" t="s">
        <v>949</v>
      </c>
      <c r="EE4" s="12" t="s">
        <v>950</v>
      </c>
      <c r="EF4" s="12" t="s">
        <v>951</v>
      </c>
      <c r="EG4" s="12" t="s">
        <v>952</v>
      </c>
      <c r="EH4" s="12" t="s">
        <v>953</v>
      </c>
      <c r="EI4" s="12" t="s">
        <v>954</v>
      </c>
      <c r="EJ4" s="12" t="s">
        <v>955</v>
      </c>
      <c r="EK4" s="12" t="s">
        <v>956</v>
      </c>
      <c r="EL4" s="12" t="s">
        <v>957</v>
      </c>
      <c r="EO4" s="12" t="s">
        <v>913</v>
      </c>
      <c r="EP4" s="12" t="s">
        <v>280</v>
      </c>
      <c r="EQ4" s="12" t="s">
        <v>914</v>
      </c>
      <c r="ER4" s="12" t="s">
        <v>915</v>
      </c>
      <c r="ES4" s="12" t="s">
        <v>916</v>
      </c>
      <c r="ET4" s="12" t="s">
        <v>917</v>
      </c>
      <c r="EU4" s="12" t="s">
        <v>918</v>
      </c>
      <c r="EV4" s="12" t="s">
        <v>919</v>
      </c>
      <c r="EW4" s="12" t="s">
        <v>924</v>
      </c>
      <c r="EX4" s="12" t="s">
        <v>925</v>
      </c>
      <c r="EY4" s="12" t="s">
        <v>926</v>
      </c>
      <c r="EZ4" s="12" t="s">
        <v>927</v>
      </c>
      <c r="FA4" s="12" t="s">
        <v>928</v>
      </c>
      <c r="FB4" s="12" t="s">
        <v>929</v>
      </c>
      <c r="FC4" s="12" t="s">
        <v>930</v>
      </c>
      <c r="FD4" s="12" t="s">
        <v>931</v>
      </c>
      <c r="FE4" s="12" t="s">
        <v>932</v>
      </c>
      <c r="FF4" s="12" t="s">
        <v>933</v>
      </c>
      <c r="FG4" s="12" t="s">
        <v>934</v>
      </c>
      <c r="FH4" s="12" t="s">
        <v>935</v>
      </c>
      <c r="FI4" s="12" t="s">
        <v>936</v>
      </c>
      <c r="FJ4" s="12" t="s">
        <v>937</v>
      </c>
      <c r="FK4" s="12" t="s">
        <v>938</v>
      </c>
      <c r="FL4" s="12" t="s">
        <v>939</v>
      </c>
      <c r="FM4" s="12" t="s">
        <v>940</v>
      </c>
      <c r="FN4" s="12" t="s">
        <v>941</v>
      </c>
      <c r="FO4" s="12" t="s">
        <v>942</v>
      </c>
      <c r="FP4" s="12" t="s">
        <v>943</v>
      </c>
      <c r="FQ4" s="12" t="s">
        <v>944</v>
      </c>
      <c r="FR4" s="12" t="s">
        <v>945</v>
      </c>
      <c r="FS4" s="12" t="s">
        <v>946</v>
      </c>
      <c r="FT4" s="12" t="s">
        <v>947</v>
      </c>
      <c r="FU4" s="12" t="s">
        <v>948</v>
      </c>
      <c r="FV4" s="12" t="s">
        <v>949</v>
      </c>
      <c r="FW4" s="12" t="s">
        <v>950</v>
      </c>
      <c r="FX4" s="12" t="s">
        <v>951</v>
      </c>
      <c r="FY4" s="12" t="s">
        <v>952</v>
      </c>
      <c r="FZ4" s="12" t="s">
        <v>953</v>
      </c>
      <c r="GA4" s="12" t="s">
        <v>954</v>
      </c>
      <c r="GB4" s="12" t="s">
        <v>955</v>
      </c>
      <c r="GC4" s="12" t="s">
        <v>956</v>
      </c>
      <c r="GD4" s="12" t="s">
        <v>957</v>
      </c>
    </row>
    <row r="5" spans="1:186" ht="16.5" x14ac:dyDescent="0.2">
      <c r="A5" s="117">
        <v>1</v>
      </c>
      <c r="B5" s="117">
        <v>2</v>
      </c>
      <c r="C5" s="117">
        <v>2</v>
      </c>
      <c r="E5" s="117">
        <v>1</v>
      </c>
      <c r="F5" s="117" t="s">
        <v>868</v>
      </c>
      <c r="G5" s="117">
        <v>1</v>
      </c>
      <c r="H5" s="117">
        <v>1</v>
      </c>
      <c r="I5" s="117"/>
      <c r="K5" s="117">
        <v>1</v>
      </c>
      <c r="L5" s="117">
        <v>1</v>
      </c>
      <c r="M5" s="117">
        <v>1</v>
      </c>
      <c r="N5" s="117" t="str">
        <f>"神器"&amp;L5&amp;"-"&amp;M5</f>
        <v>神器1-1</v>
      </c>
      <c r="O5" s="117">
        <v>1</v>
      </c>
      <c r="P5" s="14">
        <f>INDEX($H$5:$H$8,O5)*INDEX($C$5:$C$11,L5)*$B$3</f>
        <v>10</v>
      </c>
      <c r="Q5" s="119">
        <v>0.35</v>
      </c>
      <c r="R5" s="14">
        <v>1</v>
      </c>
      <c r="S5" s="14">
        <v>3</v>
      </c>
      <c r="T5" s="119">
        <v>0.35</v>
      </c>
      <c r="U5" s="14">
        <v>2</v>
      </c>
      <c r="V5" s="14">
        <v>4</v>
      </c>
      <c r="W5" s="119">
        <v>0.35</v>
      </c>
      <c r="X5" s="14">
        <v>3</v>
      </c>
      <c r="Y5" s="14">
        <v>5</v>
      </c>
      <c r="AB5" s="118">
        <v>0</v>
      </c>
      <c r="AC5" s="118">
        <v>0</v>
      </c>
      <c r="AD5" s="118">
        <v>0</v>
      </c>
      <c r="AF5" s="117">
        <v>0</v>
      </c>
      <c r="AG5" s="117">
        <v>1</v>
      </c>
      <c r="AH5" s="117"/>
      <c r="AI5" s="117"/>
      <c r="AJ5" s="117">
        <v>0</v>
      </c>
      <c r="AK5" s="117">
        <v>0</v>
      </c>
      <c r="AL5" s="117">
        <v>0</v>
      </c>
      <c r="AO5" s="117">
        <v>1</v>
      </c>
      <c r="AP5" s="117">
        <v>1</v>
      </c>
      <c r="AQ5" s="117">
        <v>1</v>
      </c>
      <c r="AR5" s="117">
        <v>1</v>
      </c>
      <c r="AS5" s="117" t="s">
        <v>395</v>
      </c>
      <c r="AT5" s="21">
        <f t="shared" ref="AT5:AT36" si="0">INDEX($AJ$6:$AL$13,AO5,AQ5)*INDEX($Q$5:$Y$46,AP5,(AR5-1)*3+1)</f>
        <v>0.35</v>
      </c>
      <c r="AU5" s="117">
        <f>INDEX($Q$5:$Y$46,AP5,(AR5-1)*3+2)</f>
        <v>1</v>
      </c>
      <c r="AV5" s="117">
        <f>INDEX($Q$5:$Y$46,AP5,(AR5-1)*3+3)</f>
        <v>3</v>
      </c>
      <c r="AW5" s="118">
        <f>AT5*(AU5+AV5)/2</f>
        <v>0.7</v>
      </c>
      <c r="AX5" s="117">
        <f>INDEX($P$5:$P$46,AP5)*AT5*(AU5+AV5)/2</f>
        <v>7</v>
      </c>
      <c r="BA5" s="117">
        <v>1</v>
      </c>
      <c r="BB5" s="14">
        <f>INDEX(节奏总表!$BW$4:$BW$63,神器!BA5)</f>
        <v>32</v>
      </c>
      <c r="BC5" s="14">
        <f>INDEX($AF$5:$AF$13,MATCH(BB5,$AG$5:$AG$13,1))</f>
        <v>0</v>
      </c>
      <c r="BD5" s="14">
        <v>5</v>
      </c>
      <c r="BE5" s="14">
        <v>3</v>
      </c>
      <c r="BF5" s="14">
        <f>SUMIFS($AT$5:$AT$122,$AO$5:$AO$122,"="&amp;$BC5,$AP$5:$AP$122,"="&amp;BF$2) * (SUMIFS($AU$5:$AU$122,$AO$5:$AO$122,"="&amp;$BC5,$AP$5:$AP$122,"="&amp;BF$2)+SUMIFS($AV$5:$AV$122,$AO$5:$AO$122,"="&amp;$BC5,$AP$5:$AP$122,"="&amp;BF$2))/2*$BD5*$BE5</f>
        <v>0</v>
      </c>
      <c r="BG5" s="14">
        <f t="shared" ref="BG5:CU11" si="1">SUMIFS($AT$5:$AT$122,$AO$5:$AO$122,"="&amp;$BC5,$AP$5:$AP$122,"="&amp;BG$2) * (SUMIFS($AU$5:$AU$122,$AO$5:$AO$122,"="&amp;$BC5,$AP$5:$AP$122,"="&amp;BG$2)+SUMIFS($AV$5:$AV$122,$AO$5:$AO$122,"="&amp;$BC5,$AP$5:$AP$122,"="&amp;BG$2))/2*$BD5*$BE5</f>
        <v>0</v>
      </c>
      <c r="BH5" s="14">
        <f t="shared" si="1"/>
        <v>0</v>
      </c>
      <c r="BI5" s="14">
        <f t="shared" si="1"/>
        <v>0</v>
      </c>
      <c r="BJ5" s="14">
        <f t="shared" si="1"/>
        <v>0</v>
      </c>
      <c r="BK5" s="14">
        <f t="shared" si="1"/>
        <v>0</v>
      </c>
      <c r="BL5" s="14">
        <f t="shared" si="1"/>
        <v>0</v>
      </c>
      <c r="BM5" s="14">
        <f t="shared" si="1"/>
        <v>0</v>
      </c>
      <c r="BN5" s="14">
        <f t="shared" si="1"/>
        <v>0</v>
      </c>
      <c r="BO5" s="14">
        <f t="shared" si="1"/>
        <v>0</v>
      </c>
      <c r="BP5" s="14">
        <f t="shared" si="1"/>
        <v>0</v>
      </c>
      <c r="BQ5" s="14">
        <f t="shared" si="1"/>
        <v>0</v>
      </c>
      <c r="BR5" s="14">
        <f t="shared" si="1"/>
        <v>0</v>
      </c>
      <c r="BS5" s="14">
        <f t="shared" si="1"/>
        <v>0</v>
      </c>
      <c r="BT5" s="14">
        <f t="shared" si="1"/>
        <v>0</v>
      </c>
      <c r="BU5" s="14">
        <f t="shared" si="1"/>
        <v>0</v>
      </c>
      <c r="BV5" s="14">
        <f t="shared" si="1"/>
        <v>0</v>
      </c>
      <c r="BW5" s="14">
        <f t="shared" si="1"/>
        <v>0</v>
      </c>
      <c r="BX5" s="14">
        <f t="shared" si="1"/>
        <v>0</v>
      </c>
      <c r="BY5" s="14">
        <f t="shared" si="1"/>
        <v>0</v>
      </c>
      <c r="BZ5" s="14">
        <f t="shared" si="1"/>
        <v>0</v>
      </c>
      <c r="CA5" s="14">
        <f t="shared" si="1"/>
        <v>0</v>
      </c>
      <c r="CB5" s="14">
        <f t="shared" si="1"/>
        <v>0</v>
      </c>
      <c r="CC5" s="14">
        <f t="shared" si="1"/>
        <v>0</v>
      </c>
      <c r="CD5" s="14">
        <f t="shared" si="1"/>
        <v>0</v>
      </c>
      <c r="CE5" s="14">
        <f t="shared" si="1"/>
        <v>0</v>
      </c>
      <c r="CF5" s="14">
        <f t="shared" si="1"/>
        <v>0</v>
      </c>
      <c r="CG5" s="14">
        <f t="shared" si="1"/>
        <v>0</v>
      </c>
      <c r="CH5" s="14">
        <f t="shared" si="1"/>
        <v>0</v>
      </c>
      <c r="CI5" s="14">
        <f t="shared" si="1"/>
        <v>0</v>
      </c>
      <c r="CJ5" s="14">
        <f t="shared" si="1"/>
        <v>0</v>
      </c>
      <c r="CK5" s="14">
        <f t="shared" si="1"/>
        <v>0</v>
      </c>
      <c r="CL5" s="14">
        <f t="shared" si="1"/>
        <v>0</v>
      </c>
      <c r="CM5" s="14">
        <f t="shared" si="1"/>
        <v>0</v>
      </c>
      <c r="CN5" s="14">
        <f t="shared" si="1"/>
        <v>0</v>
      </c>
      <c r="CO5" s="14">
        <f t="shared" si="1"/>
        <v>0</v>
      </c>
      <c r="CP5" s="14">
        <f t="shared" si="1"/>
        <v>0</v>
      </c>
      <c r="CQ5" s="14">
        <f t="shared" si="1"/>
        <v>0</v>
      </c>
      <c r="CR5" s="14">
        <f t="shared" si="1"/>
        <v>0</v>
      </c>
      <c r="CS5" s="14">
        <f t="shared" si="1"/>
        <v>0</v>
      </c>
      <c r="CT5" s="14">
        <f t="shared" si="1"/>
        <v>0</v>
      </c>
      <c r="CU5" s="14">
        <f t="shared" si="1"/>
        <v>0</v>
      </c>
      <c r="CW5" s="14">
        <f>SUM(BF$5:BF5)</f>
        <v>0</v>
      </c>
      <c r="CX5" s="14">
        <f>SUM(BG$5:BG5)</f>
        <v>0</v>
      </c>
      <c r="CY5" s="14">
        <f>SUM(BH$5:BH5)</f>
        <v>0</v>
      </c>
      <c r="CZ5" s="14">
        <f>SUM(BI$5:BI5)</f>
        <v>0</v>
      </c>
      <c r="DA5" s="14">
        <f>SUM(BJ$5:BJ5)</f>
        <v>0</v>
      </c>
      <c r="DB5" s="14">
        <f>SUM(BK$5:BK5)</f>
        <v>0</v>
      </c>
      <c r="DC5" s="14">
        <f>SUM(BL$5:BL5)</f>
        <v>0</v>
      </c>
      <c r="DD5" s="14">
        <f>SUM(BM$5:BM5)</f>
        <v>0</v>
      </c>
      <c r="DE5" s="14">
        <f>SUM(BN$5:BN5)</f>
        <v>0</v>
      </c>
      <c r="DF5" s="14">
        <f>SUM(BO$5:BO5)</f>
        <v>0</v>
      </c>
      <c r="DG5" s="14">
        <f>SUM(BP$5:BP5)</f>
        <v>0</v>
      </c>
      <c r="DH5" s="14">
        <f>SUM(BQ$5:BQ5)</f>
        <v>0</v>
      </c>
      <c r="DI5" s="14">
        <f>SUM(BR$5:BR5)</f>
        <v>0</v>
      </c>
      <c r="DJ5" s="14">
        <f>SUM(BS$5:BS5)</f>
        <v>0</v>
      </c>
      <c r="DK5" s="14">
        <f>SUM(BT$5:BT5)</f>
        <v>0</v>
      </c>
      <c r="DL5" s="14">
        <f>SUM(BU$5:BU5)</f>
        <v>0</v>
      </c>
      <c r="DM5" s="14">
        <f>SUM(BV$5:BV5)</f>
        <v>0</v>
      </c>
      <c r="DN5" s="14">
        <f>SUM(BW$5:BW5)</f>
        <v>0</v>
      </c>
      <c r="DO5" s="14">
        <f>SUM(BX$5:BX5)</f>
        <v>0</v>
      </c>
      <c r="DP5" s="14">
        <f>SUM(BY$5:BY5)</f>
        <v>0</v>
      </c>
      <c r="DQ5" s="14">
        <f>SUM(BZ$5:BZ5)</f>
        <v>0</v>
      </c>
      <c r="DR5" s="14">
        <f>SUM(CA$5:CA5)</f>
        <v>0</v>
      </c>
      <c r="DS5" s="14">
        <f>SUM(CB$5:CB5)</f>
        <v>0</v>
      </c>
      <c r="DT5" s="14">
        <f>SUM(CC$5:CC5)</f>
        <v>0</v>
      </c>
      <c r="DU5" s="14">
        <f>SUM(CD$5:CD5)</f>
        <v>0</v>
      </c>
      <c r="DV5" s="14">
        <f>SUM(CE$5:CE5)</f>
        <v>0</v>
      </c>
      <c r="DW5" s="14">
        <f>SUM(CF$5:CF5)</f>
        <v>0</v>
      </c>
      <c r="DX5" s="14">
        <f>SUM(CG$5:CG5)</f>
        <v>0</v>
      </c>
      <c r="DY5" s="14">
        <f>SUM(CH$5:CH5)</f>
        <v>0</v>
      </c>
      <c r="DZ5" s="14">
        <f>SUM(CI$5:CI5)</f>
        <v>0</v>
      </c>
      <c r="EA5" s="14">
        <f>SUM(CJ$5:CJ5)</f>
        <v>0</v>
      </c>
      <c r="EB5" s="14">
        <f>SUM(CK$5:CK5)</f>
        <v>0</v>
      </c>
      <c r="EC5" s="14">
        <f>SUM(CL$5:CL5)</f>
        <v>0</v>
      </c>
      <c r="ED5" s="14">
        <f>SUM(CM$5:CM5)</f>
        <v>0</v>
      </c>
      <c r="EE5" s="14">
        <f>SUM(CN$5:CN5)</f>
        <v>0</v>
      </c>
      <c r="EF5" s="14">
        <f>SUM(CO$5:CO5)</f>
        <v>0</v>
      </c>
      <c r="EG5" s="14">
        <f>SUM(CP$5:CP5)</f>
        <v>0</v>
      </c>
      <c r="EH5" s="14">
        <f>SUM(CQ$5:CQ5)</f>
        <v>0</v>
      </c>
      <c r="EI5" s="14">
        <f>SUM(CR$5:CR5)</f>
        <v>0</v>
      </c>
      <c r="EJ5" s="14">
        <f>SUM(CS$5:CS5)</f>
        <v>0</v>
      </c>
      <c r="EK5" s="14">
        <f>SUM(CT$5:CT5)</f>
        <v>0</v>
      </c>
      <c r="EL5" s="14">
        <f>SUM(CU$5:CU5)</f>
        <v>0</v>
      </c>
      <c r="EO5" s="118">
        <f>MATCH(CW5,$AD$5:$AD$26,1)-1</f>
        <v>0</v>
      </c>
      <c r="EP5" s="118">
        <f t="shared" ref="EP5:GD5" si="2">MATCH(CX5,$AD$5:$AD$26,1)-1</f>
        <v>0</v>
      </c>
      <c r="EQ5" s="118">
        <f t="shared" si="2"/>
        <v>0</v>
      </c>
      <c r="ER5" s="118">
        <f t="shared" si="2"/>
        <v>0</v>
      </c>
      <c r="ES5" s="118">
        <f t="shared" si="2"/>
        <v>0</v>
      </c>
      <c r="ET5" s="118">
        <f t="shared" si="2"/>
        <v>0</v>
      </c>
      <c r="EU5" s="118">
        <f t="shared" si="2"/>
        <v>0</v>
      </c>
      <c r="EV5" s="118">
        <f t="shared" si="2"/>
        <v>0</v>
      </c>
      <c r="EW5" s="118">
        <f t="shared" si="2"/>
        <v>0</v>
      </c>
      <c r="EX5" s="118">
        <f t="shared" si="2"/>
        <v>0</v>
      </c>
      <c r="EY5" s="118">
        <f t="shared" si="2"/>
        <v>0</v>
      </c>
      <c r="EZ5" s="118">
        <f t="shared" si="2"/>
        <v>0</v>
      </c>
      <c r="FA5" s="118">
        <f t="shared" si="2"/>
        <v>0</v>
      </c>
      <c r="FB5" s="118">
        <f t="shared" si="2"/>
        <v>0</v>
      </c>
      <c r="FC5" s="118">
        <f t="shared" si="2"/>
        <v>0</v>
      </c>
      <c r="FD5" s="118">
        <f t="shared" si="2"/>
        <v>0</v>
      </c>
      <c r="FE5" s="118">
        <f t="shared" si="2"/>
        <v>0</v>
      </c>
      <c r="FF5" s="118">
        <f t="shared" si="2"/>
        <v>0</v>
      </c>
      <c r="FG5" s="118">
        <f t="shared" si="2"/>
        <v>0</v>
      </c>
      <c r="FH5" s="118">
        <f t="shared" si="2"/>
        <v>0</v>
      </c>
      <c r="FI5" s="118">
        <f t="shared" si="2"/>
        <v>0</v>
      </c>
      <c r="FJ5" s="118">
        <f t="shared" si="2"/>
        <v>0</v>
      </c>
      <c r="FK5" s="118">
        <f t="shared" si="2"/>
        <v>0</v>
      </c>
      <c r="FL5" s="118">
        <f t="shared" si="2"/>
        <v>0</v>
      </c>
      <c r="FM5" s="118">
        <f t="shared" si="2"/>
        <v>0</v>
      </c>
      <c r="FN5" s="118">
        <f t="shared" si="2"/>
        <v>0</v>
      </c>
      <c r="FO5" s="118">
        <f t="shared" si="2"/>
        <v>0</v>
      </c>
      <c r="FP5" s="118">
        <f t="shared" si="2"/>
        <v>0</v>
      </c>
      <c r="FQ5" s="118">
        <f t="shared" si="2"/>
        <v>0</v>
      </c>
      <c r="FR5" s="118">
        <f t="shared" si="2"/>
        <v>0</v>
      </c>
      <c r="FS5" s="118">
        <f t="shared" si="2"/>
        <v>0</v>
      </c>
      <c r="FT5" s="118">
        <f t="shared" si="2"/>
        <v>0</v>
      </c>
      <c r="FU5" s="118">
        <f t="shared" si="2"/>
        <v>0</v>
      </c>
      <c r="FV5" s="118">
        <f t="shared" si="2"/>
        <v>0</v>
      </c>
      <c r="FW5" s="118">
        <f t="shared" si="2"/>
        <v>0</v>
      </c>
      <c r="FX5" s="118">
        <f t="shared" si="2"/>
        <v>0</v>
      </c>
      <c r="FY5" s="118">
        <f t="shared" si="2"/>
        <v>0</v>
      </c>
      <c r="FZ5" s="118">
        <f t="shared" si="2"/>
        <v>0</v>
      </c>
      <c r="GA5" s="118">
        <f t="shared" si="2"/>
        <v>0</v>
      </c>
      <c r="GB5" s="118">
        <f t="shared" si="2"/>
        <v>0</v>
      </c>
      <c r="GC5" s="118">
        <f t="shared" si="2"/>
        <v>0</v>
      </c>
      <c r="GD5" s="118">
        <f t="shared" si="2"/>
        <v>0</v>
      </c>
    </row>
    <row r="6" spans="1:186" ht="16.5" x14ac:dyDescent="0.2">
      <c r="A6" s="117">
        <v>2</v>
      </c>
      <c r="B6" s="117">
        <v>3</v>
      </c>
      <c r="C6" s="117">
        <v>3</v>
      </c>
      <c r="E6" s="117">
        <v>2</v>
      </c>
      <c r="F6" s="117" t="s">
        <v>257</v>
      </c>
      <c r="G6" s="117">
        <v>1.5</v>
      </c>
      <c r="H6" s="117">
        <v>3</v>
      </c>
      <c r="I6" s="117"/>
      <c r="K6" s="117">
        <v>2</v>
      </c>
      <c r="L6" s="117">
        <v>1</v>
      </c>
      <c r="M6" s="117">
        <v>2</v>
      </c>
      <c r="N6" s="117" t="str">
        <f t="shared" ref="N6:N46" si="3">"神器"&amp;L6&amp;"-"&amp;M6</f>
        <v>神器1-2</v>
      </c>
      <c r="O6" s="117">
        <v>1</v>
      </c>
      <c r="P6" s="14">
        <f t="shared" ref="P6:P46" si="4">INDEX($H$5:$H$8,O6)*INDEX($C$5:$C$11,L6)*$B$3</f>
        <v>10</v>
      </c>
      <c r="Q6" s="119">
        <v>0.35</v>
      </c>
      <c r="R6" s="14">
        <v>1</v>
      </c>
      <c r="S6" s="14">
        <v>3</v>
      </c>
      <c r="T6" s="119">
        <v>0.35</v>
      </c>
      <c r="U6" s="14">
        <v>2</v>
      </c>
      <c r="V6" s="14">
        <v>4</v>
      </c>
      <c r="W6" s="119">
        <v>0.35</v>
      </c>
      <c r="X6" s="14">
        <v>3</v>
      </c>
      <c r="Y6" s="14">
        <v>5</v>
      </c>
      <c r="AB6" s="117">
        <v>1</v>
      </c>
      <c r="AC6" s="117">
        <v>1</v>
      </c>
      <c r="AD6" s="117">
        <f>SUM(AC$6:AC6)</f>
        <v>1</v>
      </c>
      <c r="AF6" s="117">
        <v>1</v>
      </c>
      <c r="AG6" s="117">
        <v>43</v>
      </c>
      <c r="AH6" s="117">
        <f>SUMIFS($AX$5:$AX$122,$AO$5:$AO$122,"="&amp;AF6)</f>
        <v>27.5</v>
      </c>
      <c r="AI6" s="117" t="s">
        <v>880</v>
      </c>
      <c r="AJ6" s="21">
        <v>1</v>
      </c>
      <c r="AK6" s="21"/>
      <c r="AL6" s="21"/>
      <c r="AO6" s="117">
        <v>1</v>
      </c>
      <c r="AP6" s="117">
        <v>2</v>
      </c>
      <c r="AQ6" s="117">
        <v>1</v>
      </c>
      <c r="AR6" s="117">
        <v>1</v>
      </c>
      <c r="AS6" s="117" t="s">
        <v>396</v>
      </c>
      <c r="AT6" s="21">
        <f t="shared" si="0"/>
        <v>0.35</v>
      </c>
      <c r="AU6" s="117">
        <f t="shared" ref="AU6:AU69" si="5">INDEX($Q$5:$Y$46,AP6,(AR6-1)*3+2)</f>
        <v>1</v>
      </c>
      <c r="AV6" s="117">
        <f t="shared" ref="AV6:AV69" si="6">INDEX($Q$5:$Y$46,AP6,(AR6-1)*3+3)</f>
        <v>3</v>
      </c>
      <c r="AW6" s="118">
        <f t="shared" ref="AW6:AW69" si="7">AT6*(AU6+AV6)/2</f>
        <v>0.7</v>
      </c>
      <c r="AX6" s="117">
        <f t="shared" ref="AX6:AX69" si="8">INDEX($P$5:$P$46,AP6)*AT6*(AU6+AV6)/2</f>
        <v>7</v>
      </c>
      <c r="BA6" s="117">
        <v>2</v>
      </c>
      <c r="BB6" s="14">
        <f>INDEX(节奏总表!$BW$4:$BW$63,神器!BA6)</f>
        <v>42</v>
      </c>
      <c r="BC6" s="14">
        <f t="shared" ref="BC6:BC64" si="9">INDEX($AF$5:$AF$13,MATCH(BB6,$AG$5:$AG$13,1))</f>
        <v>0</v>
      </c>
      <c r="BD6" s="14">
        <v>5</v>
      </c>
      <c r="BE6" s="14">
        <v>3</v>
      </c>
      <c r="BF6" s="14">
        <f t="shared" ref="BF6:BU35" si="10">SUMIFS($AT$5:$AT$122,$AO$5:$AO$122,"="&amp;$BC6,$AP$5:$AP$122,"="&amp;BF$2) * (SUMIFS($AU$5:$AU$122,$AO$5:$AO$122,"="&amp;$BC6,$AP$5:$AP$122,"="&amp;BF$2)+SUMIFS($AV$5:$AV$122,$AO$5:$AO$122,"="&amp;$BC6,$AP$5:$AP$122,"="&amp;BF$2))/2*$BD6*$BE6</f>
        <v>0</v>
      </c>
      <c r="BG6" s="14">
        <f t="shared" si="1"/>
        <v>0</v>
      </c>
      <c r="BH6" s="14">
        <f t="shared" si="1"/>
        <v>0</v>
      </c>
      <c r="BI6" s="14">
        <f t="shared" si="1"/>
        <v>0</v>
      </c>
      <c r="BJ6" s="14">
        <f t="shared" si="1"/>
        <v>0</v>
      </c>
      <c r="BK6" s="14">
        <f t="shared" si="1"/>
        <v>0</v>
      </c>
      <c r="BL6" s="14">
        <f t="shared" si="1"/>
        <v>0</v>
      </c>
      <c r="BM6" s="14">
        <f t="shared" si="1"/>
        <v>0</v>
      </c>
      <c r="BN6" s="14">
        <f t="shared" si="1"/>
        <v>0</v>
      </c>
      <c r="BO6" s="14">
        <f t="shared" si="1"/>
        <v>0</v>
      </c>
      <c r="BP6" s="14">
        <f t="shared" si="1"/>
        <v>0</v>
      </c>
      <c r="BQ6" s="14">
        <f t="shared" si="1"/>
        <v>0</v>
      </c>
      <c r="BR6" s="14">
        <f t="shared" si="1"/>
        <v>0</v>
      </c>
      <c r="BS6" s="14">
        <f t="shared" si="1"/>
        <v>0</v>
      </c>
      <c r="BT6" s="14">
        <f t="shared" si="1"/>
        <v>0</v>
      </c>
      <c r="BU6" s="14">
        <f t="shared" si="1"/>
        <v>0</v>
      </c>
      <c r="BV6" s="14">
        <f t="shared" si="1"/>
        <v>0</v>
      </c>
      <c r="BW6" s="14">
        <f t="shared" si="1"/>
        <v>0</v>
      </c>
      <c r="BX6" s="14">
        <f t="shared" si="1"/>
        <v>0</v>
      </c>
      <c r="BY6" s="14">
        <f t="shared" si="1"/>
        <v>0</v>
      </c>
      <c r="BZ6" s="14">
        <f t="shared" si="1"/>
        <v>0</v>
      </c>
      <c r="CA6" s="14">
        <f t="shared" si="1"/>
        <v>0</v>
      </c>
      <c r="CB6" s="14">
        <f t="shared" si="1"/>
        <v>0</v>
      </c>
      <c r="CC6" s="14">
        <f t="shared" si="1"/>
        <v>0</v>
      </c>
      <c r="CD6" s="14">
        <f t="shared" si="1"/>
        <v>0</v>
      </c>
      <c r="CE6" s="14">
        <f t="shared" si="1"/>
        <v>0</v>
      </c>
      <c r="CF6" s="14">
        <f t="shared" si="1"/>
        <v>0</v>
      </c>
      <c r="CG6" s="14">
        <f t="shared" si="1"/>
        <v>0</v>
      </c>
      <c r="CH6" s="14">
        <f t="shared" si="1"/>
        <v>0</v>
      </c>
      <c r="CI6" s="14">
        <f t="shared" si="1"/>
        <v>0</v>
      </c>
      <c r="CJ6" s="14">
        <f t="shared" si="1"/>
        <v>0</v>
      </c>
      <c r="CK6" s="14">
        <f t="shared" si="1"/>
        <v>0</v>
      </c>
      <c r="CL6" s="14">
        <f t="shared" si="1"/>
        <v>0</v>
      </c>
      <c r="CM6" s="14">
        <f t="shared" si="1"/>
        <v>0</v>
      </c>
      <c r="CN6" s="14">
        <f t="shared" si="1"/>
        <v>0</v>
      </c>
      <c r="CO6" s="14">
        <f t="shared" si="1"/>
        <v>0</v>
      </c>
      <c r="CP6" s="14">
        <f t="shared" si="1"/>
        <v>0</v>
      </c>
      <c r="CQ6" s="14">
        <f t="shared" si="1"/>
        <v>0</v>
      </c>
      <c r="CR6" s="14">
        <f t="shared" si="1"/>
        <v>0</v>
      </c>
      <c r="CS6" s="14">
        <f t="shared" si="1"/>
        <v>0</v>
      </c>
      <c r="CT6" s="14">
        <f t="shared" si="1"/>
        <v>0</v>
      </c>
      <c r="CU6" s="14">
        <f t="shared" si="1"/>
        <v>0</v>
      </c>
      <c r="CW6" s="14">
        <f>SUM(BF$5:BF6)</f>
        <v>0</v>
      </c>
      <c r="CX6" s="14">
        <f>SUM(BG$5:BG6)</f>
        <v>0</v>
      </c>
      <c r="CY6" s="14">
        <f>SUM(BH$5:BH6)</f>
        <v>0</v>
      </c>
      <c r="CZ6" s="14">
        <f>SUM(BI$5:BI6)</f>
        <v>0</v>
      </c>
      <c r="DA6" s="14">
        <f>SUM(BJ$5:BJ6)</f>
        <v>0</v>
      </c>
      <c r="DB6" s="14">
        <f>SUM(BK$5:BK6)</f>
        <v>0</v>
      </c>
      <c r="DC6" s="14">
        <f>SUM(BL$5:BL6)</f>
        <v>0</v>
      </c>
      <c r="DD6" s="14">
        <f>SUM(BM$5:BM6)</f>
        <v>0</v>
      </c>
      <c r="DE6" s="14">
        <f>SUM(BN$5:BN6)</f>
        <v>0</v>
      </c>
      <c r="DF6" s="14">
        <f>SUM(BO$5:BO6)</f>
        <v>0</v>
      </c>
      <c r="DG6" s="14">
        <f>SUM(BP$5:BP6)</f>
        <v>0</v>
      </c>
      <c r="DH6" s="14">
        <f>SUM(BQ$5:BQ6)</f>
        <v>0</v>
      </c>
      <c r="DI6" s="14">
        <f>SUM(BR$5:BR6)</f>
        <v>0</v>
      </c>
      <c r="DJ6" s="14">
        <f>SUM(BS$5:BS6)</f>
        <v>0</v>
      </c>
      <c r="DK6" s="14">
        <f>SUM(BT$5:BT6)</f>
        <v>0</v>
      </c>
      <c r="DL6" s="14">
        <f>SUM(BU$5:BU6)</f>
        <v>0</v>
      </c>
      <c r="DM6" s="14">
        <f>SUM(BV$5:BV6)</f>
        <v>0</v>
      </c>
      <c r="DN6" s="14">
        <f>SUM(BW$5:BW6)</f>
        <v>0</v>
      </c>
      <c r="DO6" s="14">
        <f>SUM(BX$5:BX6)</f>
        <v>0</v>
      </c>
      <c r="DP6" s="14">
        <f>SUM(BY$5:BY6)</f>
        <v>0</v>
      </c>
      <c r="DQ6" s="14">
        <f>SUM(BZ$5:BZ6)</f>
        <v>0</v>
      </c>
      <c r="DR6" s="14">
        <f>SUM(CA$5:CA6)</f>
        <v>0</v>
      </c>
      <c r="DS6" s="14">
        <f>SUM(CB$5:CB6)</f>
        <v>0</v>
      </c>
      <c r="DT6" s="14">
        <f>SUM(CC$5:CC6)</f>
        <v>0</v>
      </c>
      <c r="DU6" s="14">
        <f>SUM(CD$5:CD6)</f>
        <v>0</v>
      </c>
      <c r="DV6" s="14">
        <f>SUM(CE$5:CE6)</f>
        <v>0</v>
      </c>
      <c r="DW6" s="14">
        <f>SUM(CF$5:CF6)</f>
        <v>0</v>
      </c>
      <c r="DX6" s="14">
        <f>SUM(CG$5:CG6)</f>
        <v>0</v>
      </c>
      <c r="DY6" s="14">
        <f>SUM(CH$5:CH6)</f>
        <v>0</v>
      </c>
      <c r="DZ6" s="14">
        <f>SUM(CI$5:CI6)</f>
        <v>0</v>
      </c>
      <c r="EA6" s="14">
        <f>SUM(CJ$5:CJ6)</f>
        <v>0</v>
      </c>
      <c r="EB6" s="14">
        <f>SUM(CK$5:CK6)</f>
        <v>0</v>
      </c>
      <c r="EC6" s="14">
        <f>SUM(CL$5:CL6)</f>
        <v>0</v>
      </c>
      <c r="ED6" s="14">
        <f>SUM(CM$5:CM6)</f>
        <v>0</v>
      </c>
      <c r="EE6" s="14">
        <f>SUM(CN$5:CN6)</f>
        <v>0</v>
      </c>
      <c r="EF6" s="14">
        <f>SUM(CO$5:CO6)</f>
        <v>0</v>
      </c>
      <c r="EG6" s="14">
        <f>SUM(CP$5:CP6)</f>
        <v>0</v>
      </c>
      <c r="EH6" s="14">
        <f>SUM(CQ$5:CQ6)</f>
        <v>0</v>
      </c>
      <c r="EI6" s="14">
        <f>SUM(CR$5:CR6)</f>
        <v>0</v>
      </c>
      <c r="EJ6" s="14">
        <f>SUM(CS$5:CS6)</f>
        <v>0</v>
      </c>
      <c r="EK6" s="14">
        <f>SUM(CT$5:CT6)</f>
        <v>0</v>
      </c>
      <c r="EL6" s="14">
        <f>SUM(CU$5:CU6)</f>
        <v>0</v>
      </c>
      <c r="EO6" s="118">
        <f t="shared" ref="EO6:EO47" si="11">MATCH(CW6,$AD$5:$AD$26,1)-1</f>
        <v>0</v>
      </c>
      <c r="EP6" s="118">
        <f t="shared" ref="EP6:EP47" si="12">MATCH(CX6,$AD$5:$AD$26,1)-1</f>
        <v>0</v>
      </c>
      <c r="EQ6" s="118">
        <f t="shared" ref="EQ6:EQ47" si="13">MATCH(CY6,$AD$5:$AD$26,1)-1</f>
        <v>0</v>
      </c>
      <c r="ER6" s="118">
        <f t="shared" ref="ER6:ER47" si="14">MATCH(CZ6,$AD$5:$AD$26,1)-1</f>
        <v>0</v>
      </c>
      <c r="ES6" s="118">
        <f t="shared" ref="ES6:ES47" si="15">MATCH(DA6,$AD$5:$AD$26,1)-1</f>
        <v>0</v>
      </c>
      <c r="ET6" s="118">
        <f t="shared" ref="ET6:ET47" si="16">MATCH(DB6,$AD$5:$AD$26,1)-1</f>
        <v>0</v>
      </c>
      <c r="EU6" s="118">
        <f t="shared" ref="EU6:EU47" si="17">MATCH(DC6,$AD$5:$AD$26,1)-1</f>
        <v>0</v>
      </c>
      <c r="EV6" s="118">
        <f t="shared" ref="EV6:EV47" si="18">MATCH(DD6,$AD$5:$AD$26,1)-1</f>
        <v>0</v>
      </c>
      <c r="EW6" s="118">
        <f t="shared" ref="EW6:EW47" si="19">MATCH(DE6,$AD$5:$AD$26,1)-1</f>
        <v>0</v>
      </c>
      <c r="EX6" s="118">
        <f t="shared" ref="EX6:EX47" si="20">MATCH(DF6,$AD$5:$AD$26,1)-1</f>
        <v>0</v>
      </c>
      <c r="EY6" s="118">
        <f t="shared" ref="EY6:EY47" si="21">MATCH(DG6,$AD$5:$AD$26,1)-1</f>
        <v>0</v>
      </c>
      <c r="EZ6" s="118">
        <f t="shared" ref="EZ6:EZ47" si="22">MATCH(DH6,$AD$5:$AD$26,1)-1</f>
        <v>0</v>
      </c>
      <c r="FA6" s="118">
        <f t="shared" ref="FA6:FA47" si="23">MATCH(DI6,$AD$5:$AD$26,1)-1</f>
        <v>0</v>
      </c>
      <c r="FB6" s="118">
        <f t="shared" ref="FB6:FB47" si="24">MATCH(DJ6,$AD$5:$AD$26,1)-1</f>
        <v>0</v>
      </c>
      <c r="FC6" s="118">
        <f t="shared" ref="FC6:FC47" si="25">MATCH(DK6,$AD$5:$AD$26,1)-1</f>
        <v>0</v>
      </c>
      <c r="FD6" s="118">
        <f t="shared" ref="FD6:FD47" si="26">MATCH(DL6,$AD$5:$AD$26,1)-1</f>
        <v>0</v>
      </c>
      <c r="FE6" s="118">
        <f t="shared" ref="FE6:FE47" si="27">MATCH(DM6,$AD$5:$AD$26,1)-1</f>
        <v>0</v>
      </c>
      <c r="FF6" s="118">
        <f t="shared" ref="FF6:FF47" si="28">MATCH(DN6,$AD$5:$AD$26,1)-1</f>
        <v>0</v>
      </c>
      <c r="FG6" s="118">
        <f t="shared" ref="FG6:FG47" si="29">MATCH(DO6,$AD$5:$AD$26,1)-1</f>
        <v>0</v>
      </c>
      <c r="FH6" s="118">
        <f t="shared" ref="FH6:FH47" si="30">MATCH(DP6,$AD$5:$AD$26,1)-1</f>
        <v>0</v>
      </c>
      <c r="FI6" s="118">
        <f t="shared" ref="FI6:FI47" si="31">MATCH(DQ6,$AD$5:$AD$26,1)-1</f>
        <v>0</v>
      </c>
      <c r="FJ6" s="118">
        <f t="shared" ref="FJ6:FJ47" si="32">MATCH(DR6,$AD$5:$AD$26,1)-1</f>
        <v>0</v>
      </c>
      <c r="FK6" s="118">
        <f t="shared" ref="FK6:FK47" si="33">MATCH(DS6,$AD$5:$AD$26,1)-1</f>
        <v>0</v>
      </c>
      <c r="FL6" s="118">
        <f t="shared" ref="FL6:FL47" si="34">MATCH(DT6,$AD$5:$AD$26,1)-1</f>
        <v>0</v>
      </c>
      <c r="FM6" s="118">
        <f t="shared" ref="FM6:FM47" si="35">MATCH(DU6,$AD$5:$AD$26,1)-1</f>
        <v>0</v>
      </c>
      <c r="FN6" s="118">
        <f t="shared" ref="FN6:FN47" si="36">MATCH(DV6,$AD$5:$AD$26,1)-1</f>
        <v>0</v>
      </c>
      <c r="FO6" s="118">
        <f t="shared" ref="FO6:FO47" si="37">MATCH(DW6,$AD$5:$AD$26,1)-1</f>
        <v>0</v>
      </c>
      <c r="FP6" s="118">
        <f t="shared" ref="FP6:FP47" si="38">MATCH(DX6,$AD$5:$AD$26,1)-1</f>
        <v>0</v>
      </c>
      <c r="FQ6" s="118">
        <f t="shared" ref="FQ6:FQ47" si="39">MATCH(DY6,$AD$5:$AD$26,1)-1</f>
        <v>0</v>
      </c>
      <c r="FR6" s="118">
        <f t="shared" ref="FR6:FR47" si="40">MATCH(DZ6,$AD$5:$AD$26,1)-1</f>
        <v>0</v>
      </c>
      <c r="FS6" s="118">
        <f t="shared" ref="FS6:FS47" si="41">MATCH(EA6,$AD$5:$AD$26,1)-1</f>
        <v>0</v>
      </c>
      <c r="FT6" s="118">
        <f t="shared" ref="FT6:FT47" si="42">MATCH(EB6,$AD$5:$AD$26,1)-1</f>
        <v>0</v>
      </c>
      <c r="FU6" s="118">
        <f t="shared" ref="FU6:FU47" si="43">MATCH(EC6,$AD$5:$AD$26,1)-1</f>
        <v>0</v>
      </c>
      <c r="FV6" s="118">
        <f t="shared" ref="FV6:FV47" si="44">MATCH(ED6,$AD$5:$AD$26,1)-1</f>
        <v>0</v>
      </c>
      <c r="FW6" s="118">
        <f t="shared" ref="FW6:FW47" si="45">MATCH(EE6,$AD$5:$AD$26,1)-1</f>
        <v>0</v>
      </c>
      <c r="FX6" s="118">
        <f t="shared" ref="FX6:FX47" si="46">MATCH(EF6,$AD$5:$AD$26,1)-1</f>
        <v>0</v>
      </c>
      <c r="FY6" s="118">
        <f t="shared" ref="FY6:FY47" si="47">MATCH(EG6,$AD$5:$AD$26,1)-1</f>
        <v>0</v>
      </c>
      <c r="FZ6" s="118">
        <f t="shared" ref="FZ6:FZ47" si="48">MATCH(EH6,$AD$5:$AD$26,1)-1</f>
        <v>0</v>
      </c>
      <c r="GA6" s="118">
        <f t="shared" ref="GA6:GA47" si="49">MATCH(EI6,$AD$5:$AD$26,1)-1</f>
        <v>0</v>
      </c>
      <c r="GB6" s="118">
        <f t="shared" ref="GB6:GB47" si="50">MATCH(EJ6,$AD$5:$AD$26,1)-1</f>
        <v>0</v>
      </c>
      <c r="GC6" s="118">
        <f t="shared" ref="GC6:GC47" si="51">MATCH(EK6,$AD$5:$AD$26,1)-1</f>
        <v>0</v>
      </c>
      <c r="GD6" s="118">
        <f t="shared" ref="GD6:GD47" si="52">MATCH(EL6,$AD$5:$AD$26,1)-1</f>
        <v>0</v>
      </c>
    </row>
    <row r="7" spans="1:186" ht="16.5" x14ac:dyDescent="0.2">
      <c r="A7" s="117">
        <v>3</v>
      </c>
      <c r="B7" s="117">
        <v>4</v>
      </c>
      <c r="C7" s="117">
        <v>4</v>
      </c>
      <c r="E7" s="117">
        <v>3</v>
      </c>
      <c r="F7" s="117" t="s">
        <v>869</v>
      </c>
      <c r="G7" s="117">
        <v>2</v>
      </c>
      <c r="H7" s="117">
        <v>7</v>
      </c>
      <c r="I7" s="117"/>
      <c r="K7" s="117">
        <v>3</v>
      </c>
      <c r="L7" s="117">
        <v>1</v>
      </c>
      <c r="M7" s="117">
        <v>3</v>
      </c>
      <c r="N7" s="117" t="str">
        <f t="shared" si="3"/>
        <v>神器1-3</v>
      </c>
      <c r="O7" s="117">
        <v>2</v>
      </c>
      <c r="P7" s="14">
        <f t="shared" si="4"/>
        <v>30</v>
      </c>
      <c r="Q7" s="119">
        <v>0.3</v>
      </c>
      <c r="R7" s="14">
        <v>1</v>
      </c>
      <c r="S7" s="14">
        <v>2</v>
      </c>
      <c r="T7" s="119">
        <v>0.3</v>
      </c>
      <c r="U7" s="14">
        <v>1</v>
      </c>
      <c r="V7" s="14">
        <v>3</v>
      </c>
      <c r="W7" s="119">
        <v>0.3</v>
      </c>
      <c r="X7" s="14">
        <v>2</v>
      </c>
      <c r="Y7" s="14">
        <v>4</v>
      </c>
      <c r="AB7" s="117">
        <v>2</v>
      </c>
      <c r="AC7" s="117">
        <v>1</v>
      </c>
      <c r="AD7" s="117">
        <f>SUM(AC$6:AC7)</f>
        <v>2</v>
      </c>
      <c r="AF7" s="117">
        <v>2</v>
      </c>
      <c r="AG7" s="117">
        <v>63</v>
      </c>
      <c r="AH7" s="117">
        <f t="shared" ref="AH7:AH13" si="53">SUMIFS($AX$5:$AX$122,$AO$5:$AO$122,"="&amp;AF7)</f>
        <v>44.4</v>
      </c>
      <c r="AI7" s="117" t="s">
        <v>885</v>
      </c>
      <c r="AJ7" s="19">
        <v>0.6</v>
      </c>
      <c r="AK7" s="19">
        <v>0.4</v>
      </c>
      <c r="AL7" s="19"/>
      <c r="AO7" s="117">
        <v>1</v>
      </c>
      <c r="AP7" s="117">
        <v>3</v>
      </c>
      <c r="AQ7" s="117">
        <v>1</v>
      </c>
      <c r="AR7" s="117">
        <v>1</v>
      </c>
      <c r="AS7" s="117" t="s">
        <v>397</v>
      </c>
      <c r="AT7" s="21">
        <f t="shared" si="0"/>
        <v>0.3</v>
      </c>
      <c r="AU7" s="117">
        <f t="shared" si="5"/>
        <v>1</v>
      </c>
      <c r="AV7" s="117">
        <f t="shared" si="6"/>
        <v>2</v>
      </c>
      <c r="AW7" s="118">
        <f t="shared" si="7"/>
        <v>0.44999999999999996</v>
      </c>
      <c r="AX7" s="117">
        <f t="shared" si="8"/>
        <v>13.5</v>
      </c>
      <c r="BA7" s="117">
        <v>3</v>
      </c>
      <c r="BB7" s="14">
        <f>INDEX(节奏总表!$BW$4:$BW$63,神器!BA7)</f>
        <v>49</v>
      </c>
      <c r="BC7" s="14">
        <f t="shared" si="9"/>
        <v>1</v>
      </c>
      <c r="BD7" s="14">
        <v>5</v>
      </c>
      <c r="BE7" s="14">
        <v>3</v>
      </c>
      <c r="BF7" s="14">
        <f t="shared" si="10"/>
        <v>10.5</v>
      </c>
      <c r="BG7" s="14">
        <f t="shared" si="1"/>
        <v>10.5</v>
      </c>
      <c r="BH7" s="14">
        <f t="shared" si="1"/>
        <v>6.75</v>
      </c>
      <c r="BI7" s="14">
        <f t="shared" si="1"/>
        <v>0</v>
      </c>
      <c r="BJ7" s="14">
        <f t="shared" si="1"/>
        <v>0</v>
      </c>
      <c r="BK7" s="14">
        <f t="shared" si="1"/>
        <v>0</v>
      </c>
      <c r="BL7" s="14">
        <f t="shared" si="1"/>
        <v>0</v>
      </c>
      <c r="BM7" s="14">
        <f t="shared" si="1"/>
        <v>0</v>
      </c>
      <c r="BN7" s="14">
        <f t="shared" si="1"/>
        <v>0</v>
      </c>
      <c r="BO7" s="14">
        <f t="shared" si="1"/>
        <v>0</v>
      </c>
      <c r="BP7" s="14">
        <f t="shared" si="1"/>
        <v>0</v>
      </c>
      <c r="BQ7" s="14">
        <f t="shared" si="1"/>
        <v>0</v>
      </c>
      <c r="BR7" s="14">
        <f t="shared" si="1"/>
        <v>0</v>
      </c>
      <c r="BS7" s="14">
        <f t="shared" si="1"/>
        <v>0</v>
      </c>
      <c r="BT7" s="14">
        <f t="shared" si="1"/>
        <v>0</v>
      </c>
      <c r="BU7" s="14">
        <f t="shared" si="1"/>
        <v>0</v>
      </c>
      <c r="BV7" s="14">
        <f t="shared" si="1"/>
        <v>0</v>
      </c>
      <c r="BW7" s="14">
        <f t="shared" si="1"/>
        <v>0</v>
      </c>
      <c r="BX7" s="14">
        <f t="shared" si="1"/>
        <v>0</v>
      </c>
      <c r="BY7" s="14">
        <f t="shared" si="1"/>
        <v>0</v>
      </c>
      <c r="BZ7" s="14">
        <f t="shared" si="1"/>
        <v>0</v>
      </c>
      <c r="CA7" s="14">
        <f t="shared" si="1"/>
        <v>0</v>
      </c>
      <c r="CB7" s="14">
        <f t="shared" si="1"/>
        <v>0</v>
      </c>
      <c r="CC7" s="14">
        <f t="shared" si="1"/>
        <v>0</v>
      </c>
      <c r="CD7" s="14">
        <f t="shared" si="1"/>
        <v>0</v>
      </c>
      <c r="CE7" s="14">
        <f t="shared" si="1"/>
        <v>0</v>
      </c>
      <c r="CF7" s="14">
        <f t="shared" si="1"/>
        <v>0</v>
      </c>
      <c r="CG7" s="14">
        <f t="shared" si="1"/>
        <v>0</v>
      </c>
      <c r="CH7" s="14">
        <f t="shared" si="1"/>
        <v>0</v>
      </c>
      <c r="CI7" s="14">
        <f t="shared" si="1"/>
        <v>0</v>
      </c>
      <c r="CJ7" s="14">
        <f t="shared" si="1"/>
        <v>0</v>
      </c>
      <c r="CK7" s="14">
        <f t="shared" si="1"/>
        <v>0</v>
      </c>
      <c r="CL7" s="14">
        <f t="shared" si="1"/>
        <v>0</v>
      </c>
      <c r="CM7" s="14">
        <f t="shared" si="1"/>
        <v>0</v>
      </c>
      <c r="CN7" s="14">
        <f t="shared" si="1"/>
        <v>0</v>
      </c>
      <c r="CO7" s="14">
        <f t="shared" si="1"/>
        <v>0</v>
      </c>
      <c r="CP7" s="14">
        <f t="shared" si="1"/>
        <v>0</v>
      </c>
      <c r="CQ7" s="14">
        <f t="shared" si="1"/>
        <v>0</v>
      </c>
      <c r="CR7" s="14">
        <f t="shared" si="1"/>
        <v>0</v>
      </c>
      <c r="CS7" s="14">
        <f t="shared" si="1"/>
        <v>0</v>
      </c>
      <c r="CT7" s="14">
        <f t="shared" si="1"/>
        <v>0</v>
      </c>
      <c r="CU7" s="14">
        <f t="shared" si="1"/>
        <v>0</v>
      </c>
      <c r="CW7" s="14">
        <f>SUM(BF$5:BF7)</f>
        <v>10.5</v>
      </c>
      <c r="CX7" s="14">
        <f>SUM(BG$5:BG7)</f>
        <v>10.5</v>
      </c>
      <c r="CY7" s="14">
        <f>SUM(BH$5:BH7)</f>
        <v>6.75</v>
      </c>
      <c r="CZ7" s="14">
        <f>SUM(BI$5:BI7)</f>
        <v>0</v>
      </c>
      <c r="DA7" s="14">
        <f>SUM(BJ$5:BJ7)</f>
        <v>0</v>
      </c>
      <c r="DB7" s="14">
        <f>SUM(BK$5:BK7)</f>
        <v>0</v>
      </c>
      <c r="DC7" s="14">
        <f>SUM(BL$5:BL7)</f>
        <v>0</v>
      </c>
      <c r="DD7" s="14">
        <f>SUM(BM$5:BM7)</f>
        <v>0</v>
      </c>
      <c r="DE7" s="14">
        <f>SUM(BN$5:BN7)</f>
        <v>0</v>
      </c>
      <c r="DF7" s="14">
        <f>SUM(BO$5:BO7)</f>
        <v>0</v>
      </c>
      <c r="DG7" s="14">
        <f>SUM(BP$5:BP7)</f>
        <v>0</v>
      </c>
      <c r="DH7" s="14">
        <f>SUM(BQ$5:BQ7)</f>
        <v>0</v>
      </c>
      <c r="DI7" s="14">
        <f>SUM(BR$5:BR7)</f>
        <v>0</v>
      </c>
      <c r="DJ7" s="14">
        <f>SUM(BS$5:BS7)</f>
        <v>0</v>
      </c>
      <c r="DK7" s="14">
        <f>SUM(BT$5:BT7)</f>
        <v>0</v>
      </c>
      <c r="DL7" s="14">
        <f>SUM(BU$5:BU7)</f>
        <v>0</v>
      </c>
      <c r="DM7" s="14">
        <f>SUM(BV$5:BV7)</f>
        <v>0</v>
      </c>
      <c r="DN7" s="14">
        <f>SUM(BW$5:BW7)</f>
        <v>0</v>
      </c>
      <c r="DO7" s="14">
        <f>SUM(BX$5:BX7)</f>
        <v>0</v>
      </c>
      <c r="DP7" s="14">
        <f>SUM(BY$5:BY7)</f>
        <v>0</v>
      </c>
      <c r="DQ7" s="14">
        <f>SUM(BZ$5:BZ7)</f>
        <v>0</v>
      </c>
      <c r="DR7" s="14">
        <f>SUM(CA$5:CA7)</f>
        <v>0</v>
      </c>
      <c r="DS7" s="14">
        <f>SUM(CB$5:CB7)</f>
        <v>0</v>
      </c>
      <c r="DT7" s="14">
        <f>SUM(CC$5:CC7)</f>
        <v>0</v>
      </c>
      <c r="DU7" s="14">
        <f>SUM(CD$5:CD7)</f>
        <v>0</v>
      </c>
      <c r="DV7" s="14">
        <f>SUM(CE$5:CE7)</f>
        <v>0</v>
      </c>
      <c r="DW7" s="14">
        <f>SUM(CF$5:CF7)</f>
        <v>0</v>
      </c>
      <c r="DX7" s="14">
        <f>SUM(CG$5:CG7)</f>
        <v>0</v>
      </c>
      <c r="DY7" s="14">
        <f>SUM(CH$5:CH7)</f>
        <v>0</v>
      </c>
      <c r="DZ7" s="14">
        <f>SUM(CI$5:CI7)</f>
        <v>0</v>
      </c>
      <c r="EA7" s="14">
        <f>SUM(CJ$5:CJ7)</f>
        <v>0</v>
      </c>
      <c r="EB7" s="14">
        <f>SUM(CK$5:CK7)</f>
        <v>0</v>
      </c>
      <c r="EC7" s="14">
        <f>SUM(CL$5:CL7)</f>
        <v>0</v>
      </c>
      <c r="ED7" s="14">
        <f>SUM(CM$5:CM7)</f>
        <v>0</v>
      </c>
      <c r="EE7" s="14">
        <f>SUM(CN$5:CN7)</f>
        <v>0</v>
      </c>
      <c r="EF7" s="14">
        <f>SUM(CO$5:CO7)</f>
        <v>0</v>
      </c>
      <c r="EG7" s="14">
        <f>SUM(CP$5:CP7)</f>
        <v>0</v>
      </c>
      <c r="EH7" s="14">
        <f>SUM(CQ$5:CQ7)</f>
        <v>0</v>
      </c>
      <c r="EI7" s="14">
        <f>SUM(CR$5:CR7)</f>
        <v>0</v>
      </c>
      <c r="EJ7" s="14">
        <f>SUM(CS$5:CS7)</f>
        <v>0</v>
      </c>
      <c r="EK7" s="14">
        <f>SUM(CT$5:CT7)</f>
        <v>0</v>
      </c>
      <c r="EL7" s="14">
        <f>SUM(CU$5:CU7)</f>
        <v>0</v>
      </c>
      <c r="EO7" s="118">
        <f t="shared" si="11"/>
        <v>6</v>
      </c>
      <c r="EP7" s="118">
        <f t="shared" si="12"/>
        <v>6</v>
      </c>
      <c r="EQ7" s="118">
        <f t="shared" si="13"/>
        <v>4</v>
      </c>
      <c r="ER7" s="118">
        <f t="shared" si="14"/>
        <v>0</v>
      </c>
      <c r="ES7" s="118">
        <f t="shared" si="15"/>
        <v>0</v>
      </c>
      <c r="ET7" s="118">
        <f t="shared" si="16"/>
        <v>0</v>
      </c>
      <c r="EU7" s="118">
        <f t="shared" si="17"/>
        <v>0</v>
      </c>
      <c r="EV7" s="118">
        <f t="shared" si="18"/>
        <v>0</v>
      </c>
      <c r="EW7" s="118">
        <f t="shared" si="19"/>
        <v>0</v>
      </c>
      <c r="EX7" s="118">
        <f t="shared" si="20"/>
        <v>0</v>
      </c>
      <c r="EY7" s="118">
        <f t="shared" si="21"/>
        <v>0</v>
      </c>
      <c r="EZ7" s="118">
        <f t="shared" si="22"/>
        <v>0</v>
      </c>
      <c r="FA7" s="118">
        <f t="shared" si="23"/>
        <v>0</v>
      </c>
      <c r="FB7" s="118">
        <f t="shared" si="24"/>
        <v>0</v>
      </c>
      <c r="FC7" s="118">
        <f t="shared" si="25"/>
        <v>0</v>
      </c>
      <c r="FD7" s="118">
        <f t="shared" si="26"/>
        <v>0</v>
      </c>
      <c r="FE7" s="118">
        <f t="shared" si="27"/>
        <v>0</v>
      </c>
      <c r="FF7" s="118">
        <f t="shared" si="28"/>
        <v>0</v>
      </c>
      <c r="FG7" s="118">
        <f t="shared" si="29"/>
        <v>0</v>
      </c>
      <c r="FH7" s="118">
        <f t="shared" si="30"/>
        <v>0</v>
      </c>
      <c r="FI7" s="118">
        <f t="shared" si="31"/>
        <v>0</v>
      </c>
      <c r="FJ7" s="118">
        <f t="shared" si="32"/>
        <v>0</v>
      </c>
      <c r="FK7" s="118">
        <f t="shared" si="33"/>
        <v>0</v>
      </c>
      <c r="FL7" s="118">
        <f t="shared" si="34"/>
        <v>0</v>
      </c>
      <c r="FM7" s="118">
        <f t="shared" si="35"/>
        <v>0</v>
      </c>
      <c r="FN7" s="118">
        <f t="shared" si="36"/>
        <v>0</v>
      </c>
      <c r="FO7" s="118">
        <f t="shared" si="37"/>
        <v>0</v>
      </c>
      <c r="FP7" s="118">
        <f t="shared" si="38"/>
        <v>0</v>
      </c>
      <c r="FQ7" s="118">
        <f t="shared" si="39"/>
        <v>0</v>
      </c>
      <c r="FR7" s="118">
        <f t="shared" si="40"/>
        <v>0</v>
      </c>
      <c r="FS7" s="118">
        <f t="shared" si="41"/>
        <v>0</v>
      </c>
      <c r="FT7" s="118">
        <f t="shared" si="42"/>
        <v>0</v>
      </c>
      <c r="FU7" s="118">
        <f t="shared" si="43"/>
        <v>0</v>
      </c>
      <c r="FV7" s="118">
        <f t="shared" si="44"/>
        <v>0</v>
      </c>
      <c r="FW7" s="118">
        <f t="shared" si="45"/>
        <v>0</v>
      </c>
      <c r="FX7" s="118">
        <f t="shared" si="46"/>
        <v>0</v>
      </c>
      <c r="FY7" s="118">
        <f t="shared" si="47"/>
        <v>0</v>
      </c>
      <c r="FZ7" s="118">
        <f t="shared" si="48"/>
        <v>0</v>
      </c>
      <c r="GA7" s="118">
        <f t="shared" si="49"/>
        <v>0</v>
      </c>
      <c r="GB7" s="118">
        <f t="shared" si="50"/>
        <v>0</v>
      </c>
      <c r="GC7" s="118">
        <f t="shared" si="51"/>
        <v>0</v>
      </c>
      <c r="GD7" s="118">
        <f t="shared" si="52"/>
        <v>0</v>
      </c>
    </row>
    <row r="8" spans="1:186" ht="16.5" x14ac:dyDescent="0.2">
      <c r="A8" s="117">
        <v>4</v>
      </c>
      <c r="B8" s="117">
        <v>5</v>
      </c>
      <c r="C8" s="117">
        <v>5</v>
      </c>
      <c r="E8" s="117">
        <v>4</v>
      </c>
      <c r="F8" s="117" t="s">
        <v>452</v>
      </c>
      <c r="G8" s="117">
        <v>3</v>
      </c>
      <c r="H8" s="117">
        <v>15</v>
      </c>
      <c r="I8" s="19">
        <v>0.1</v>
      </c>
      <c r="K8" s="117">
        <v>4</v>
      </c>
      <c r="L8" s="117">
        <v>2</v>
      </c>
      <c r="M8" s="117">
        <v>1</v>
      </c>
      <c r="N8" s="117" t="str">
        <f t="shared" si="3"/>
        <v>神器2-1</v>
      </c>
      <c r="O8" s="117">
        <v>1</v>
      </c>
      <c r="P8" s="14">
        <f t="shared" si="4"/>
        <v>15</v>
      </c>
      <c r="Q8" s="119">
        <v>0.26</v>
      </c>
      <c r="R8" s="14">
        <v>1</v>
      </c>
      <c r="S8" s="14">
        <v>3</v>
      </c>
      <c r="T8" s="119">
        <v>0.26</v>
      </c>
      <c r="U8" s="14">
        <v>2</v>
      </c>
      <c r="V8" s="14">
        <v>4</v>
      </c>
      <c r="W8" s="119">
        <v>0.26</v>
      </c>
      <c r="X8" s="14">
        <v>3</v>
      </c>
      <c r="Y8" s="14">
        <v>5</v>
      </c>
      <c r="AB8" s="117">
        <v>3</v>
      </c>
      <c r="AC8" s="117">
        <v>1</v>
      </c>
      <c r="AD8" s="117">
        <f>SUM(AC$6:AC8)</f>
        <v>3</v>
      </c>
      <c r="AF8" s="117">
        <v>3</v>
      </c>
      <c r="AG8" s="117">
        <v>83</v>
      </c>
      <c r="AH8" s="117">
        <f t="shared" si="53"/>
        <v>65.199999999999989</v>
      </c>
      <c r="AI8" s="117" t="s">
        <v>886</v>
      </c>
      <c r="AJ8" s="19">
        <v>0.55000000000000004</v>
      </c>
      <c r="AK8" s="19">
        <v>0.3</v>
      </c>
      <c r="AL8" s="19">
        <v>0.15</v>
      </c>
      <c r="AO8" s="117">
        <v>2</v>
      </c>
      <c r="AP8" s="117">
        <v>1</v>
      </c>
      <c r="AQ8" s="117">
        <v>1</v>
      </c>
      <c r="AR8" s="117">
        <v>2</v>
      </c>
      <c r="AS8" s="117" t="s">
        <v>395</v>
      </c>
      <c r="AT8" s="21">
        <f t="shared" si="0"/>
        <v>0.21</v>
      </c>
      <c r="AU8" s="117">
        <f t="shared" si="5"/>
        <v>2</v>
      </c>
      <c r="AV8" s="117">
        <f t="shared" si="6"/>
        <v>4</v>
      </c>
      <c r="AW8" s="118">
        <f t="shared" si="7"/>
        <v>0.63</v>
      </c>
      <c r="AX8" s="117">
        <f t="shared" si="8"/>
        <v>6.3000000000000007</v>
      </c>
      <c r="BA8" s="117">
        <v>4</v>
      </c>
      <c r="BB8" s="14">
        <f>INDEX(节奏总表!$BW$4:$BW$63,神器!BA8)</f>
        <v>56</v>
      </c>
      <c r="BC8" s="14">
        <f t="shared" si="9"/>
        <v>1</v>
      </c>
      <c r="BD8" s="14">
        <v>5</v>
      </c>
      <c r="BE8" s="14">
        <v>3</v>
      </c>
      <c r="BF8" s="14">
        <f t="shared" si="10"/>
        <v>10.5</v>
      </c>
      <c r="BG8" s="14">
        <f t="shared" si="1"/>
        <v>10.5</v>
      </c>
      <c r="BH8" s="14">
        <f t="shared" si="1"/>
        <v>6.75</v>
      </c>
      <c r="BI8" s="14">
        <f t="shared" si="1"/>
        <v>0</v>
      </c>
      <c r="BJ8" s="14">
        <f t="shared" si="1"/>
        <v>0</v>
      </c>
      <c r="BK8" s="14">
        <f t="shared" si="1"/>
        <v>0</v>
      </c>
      <c r="BL8" s="14">
        <f t="shared" si="1"/>
        <v>0</v>
      </c>
      <c r="BM8" s="14">
        <f t="shared" si="1"/>
        <v>0</v>
      </c>
      <c r="BN8" s="14">
        <f t="shared" si="1"/>
        <v>0</v>
      </c>
      <c r="BO8" s="14">
        <f t="shared" si="1"/>
        <v>0</v>
      </c>
      <c r="BP8" s="14">
        <f t="shared" si="1"/>
        <v>0</v>
      </c>
      <c r="BQ8" s="14">
        <f t="shared" si="1"/>
        <v>0</v>
      </c>
      <c r="BR8" s="14">
        <f t="shared" si="1"/>
        <v>0</v>
      </c>
      <c r="BS8" s="14">
        <f t="shared" si="1"/>
        <v>0</v>
      </c>
      <c r="BT8" s="14">
        <f t="shared" si="1"/>
        <v>0</v>
      </c>
      <c r="BU8" s="14">
        <f t="shared" si="1"/>
        <v>0</v>
      </c>
      <c r="BV8" s="14">
        <f t="shared" si="1"/>
        <v>0</v>
      </c>
      <c r="BW8" s="14">
        <f t="shared" si="1"/>
        <v>0</v>
      </c>
      <c r="BX8" s="14">
        <f t="shared" si="1"/>
        <v>0</v>
      </c>
      <c r="BY8" s="14">
        <f t="shared" si="1"/>
        <v>0</v>
      </c>
      <c r="BZ8" s="14">
        <f t="shared" si="1"/>
        <v>0</v>
      </c>
      <c r="CA8" s="14">
        <f t="shared" si="1"/>
        <v>0</v>
      </c>
      <c r="CB8" s="14">
        <f t="shared" si="1"/>
        <v>0</v>
      </c>
      <c r="CC8" s="14">
        <f t="shared" si="1"/>
        <v>0</v>
      </c>
      <c r="CD8" s="14">
        <f t="shared" si="1"/>
        <v>0</v>
      </c>
      <c r="CE8" s="14">
        <f t="shared" si="1"/>
        <v>0</v>
      </c>
      <c r="CF8" s="14">
        <f t="shared" si="1"/>
        <v>0</v>
      </c>
      <c r="CG8" s="14">
        <f t="shared" si="1"/>
        <v>0</v>
      </c>
      <c r="CH8" s="14">
        <f t="shared" si="1"/>
        <v>0</v>
      </c>
      <c r="CI8" s="14">
        <f t="shared" si="1"/>
        <v>0</v>
      </c>
      <c r="CJ8" s="14">
        <f t="shared" si="1"/>
        <v>0</v>
      </c>
      <c r="CK8" s="14">
        <f t="shared" si="1"/>
        <v>0</v>
      </c>
      <c r="CL8" s="14">
        <f t="shared" si="1"/>
        <v>0</v>
      </c>
      <c r="CM8" s="14">
        <f t="shared" si="1"/>
        <v>0</v>
      </c>
      <c r="CN8" s="14">
        <f t="shared" si="1"/>
        <v>0</v>
      </c>
      <c r="CO8" s="14">
        <f t="shared" si="1"/>
        <v>0</v>
      </c>
      <c r="CP8" s="14">
        <f t="shared" si="1"/>
        <v>0</v>
      </c>
      <c r="CQ8" s="14">
        <f t="shared" si="1"/>
        <v>0</v>
      </c>
      <c r="CR8" s="14">
        <f t="shared" si="1"/>
        <v>0</v>
      </c>
      <c r="CS8" s="14">
        <f t="shared" si="1"/>
        <v>0</v>
      </c>
      <c r="CT8" s="14">
        <f t="shared" si="1"/>
        <v>0</v>
      </c>
      <c r="CU8" s="14">
        <f t="shared" si="1"/>
        <v>0</v>
      </c>
      <c r="CW8" s="14">
        <f>SUM(BF$5:BF8)</f>
        <v>21</v>
      </c>
      <c r="CX8" s="14">
        <f>SUM(BG$5:BG8)</f>
        <v>21</v>
      </c>
      <c r="CY8" s="14">
        <f>SUM(BH$5:BH8)</f>
        <v>13.5</v>
      </c>
      <c r="CZ8" s="14">
        <f>SUM(BI$5:BI8)</f>
        <v>0</v>
      </c>
      <c r="DA8" s="14">
        <f>SUM(BJ$5:BJ8)</f>
        <v>0</v>
      </c>
      <c r="DB8" s="14">
        <f>SUM(BK$5:BK8)</f>
        <v>0</v>
      </c>
      <c r="DC8" s="14">
        <f>SUM(BL$5:BL8)</f>
        <v>0</v>
      </c>
      <c r="DD8" s="14">
        <f>SUM(BM$5:BM8)</f>
        <v>0</v>
      </c>
      <c r="DE8" s="14">
        <f>SUM(BN$5:BN8)</f>
        <v>0</v>
      </c>
      <c r="DF8" s="14">
        <f>SUM(BO$5:BO8)</f>
        <v>0</v>
      </c>
      <c r="DG8" s="14">
        <f>SUM(BP$5:BP8)</f>
        <v>0</v>
      </c>
      <c r="DH8" s="14">
        <f>SUM(BQ$5:BQ8)</f>
        <v>0</v>
      </c>
      <c r="DI8" s="14">
        <f>SUM(BR$5:BR8)</f>
        <v>0</v>
      </c>
      <c r="DJ8" s="14">
        <f>SUM(BS$5:BS8)</f>
        <v>0</v>
      </c>
      <c r="DK8" s="14">
        <f>SUM(BT$5:BT8)</f>
        <v>0</v>
      </c>
      <c r="DL8" s="14">
        <f>SUM(BU$5:BU8)</f>
        <v>0</v>
      </c>
      <c r="DM8" s="14">
        <f>SUM(BV$5:BV8)</f>
        <v>0</v>
      </c>
      <c r="DN8" s="14">
        <f>SUM(BW$5:BW8)</f>
        <v>0</v>
      </c>
      <c r="DO8" s="14">
        <f>SUM(BX$5:BX8)</f>
        <v>0</v>
      </c>
      <c r="DP8" s="14">
        <f>SUM(BY$5:BY8)</f>
        <v>0</v>
      </c>
      <c r="DQ8" s="14">
        <f>SUM(BZ$5:BZ8)</f>
        <v>0</v>
      </c>
      <c r="DR8" s="14">
        <f>SUM(CA$5:CA8)</f>
        <v>0</v>
      </c>
      <c r="DS8" s="14">
        <f>SUM(CB$5:CB8)</f>
        <v>0</v>
      </c>
      <c r="DT8" s="14">
        <f>SUM(CC$5:CC8)</f>
        <v>0</v>
      </c>
      <c r="DU8" s="14">
        <f>SUM(CD$5:CD8)</f>
        <v>0</v>
      </c>
      <c r="DV8" s="14">
        <f>SUM(CE$5:CE8)</f>
        <v>0</v>
      </c>
      <c r="DW8" s="14">
        <f>SUM(CF$5:CF8)</f>
        <v>0</v>
      </c>
      <c r="DX8" s="14">
        <f>SUM(CG$5:CG8)</f>
        <v>0</v>
      </c>
      <c r="DY8" s="14">
        <f>SUM(CH$5:CH8)</f>
        <v>0</v>
      </c>
      <c r="DZ8" s="14">
        <f>SUM(CI$5:CI8)</f>
        <v>0</v>
      </c>
      <c r="EA8" s="14">
        <f>SUM(CJ$5:CJ8)</f>
        <v>0</v>
      </c>
      <c r="EB8" s="14">
        <f>SUM(CK$5:CK8)</f>
        <v>0</v>
      </c>
      <c r="EC8" s="14">
        <f>SUM(CL$5:CL8)</f>
        <v>0</v>
      </c>
      <c r="ED8" s="14">
        <f>SUM(CM$5:CM8)</f>
        <v>0</v>
      </c>
      <c r="EE8" s="14">
        <f>SUM(CN$5:CN8)</f>
        <v>0</v>
      </c>
      <c r="EF8" s="14">
        <f>SUM(CO$5:CO8)</f>
        <v>0</v>
      </c>
      <c r="EG8" s="14">
        <f>SUM(CP$5:CP8)</f>
        <v>0</v>
      </c>
      <c r="EH8" s="14">
        <f>SUM(CQ$5:CQ8)</f>
        <v>0</v>
      </c>
      <c r="EI8" s="14">
        <f>SUM(CR$5:CR8)</f>
        <v>0</v>
      </c>
      <c r="EJ8" s="14">
        <f>SUM(CS$5:CS8)</f>
        <v>0</v>
      </c>
      <c r="EK8" s="14">
        <f>SUM(CT$5:CT8)</f>
        <v>0</v>
      </c>
      <c r="EL8" s="14">
        <f>SUM(CU$5:CU8)</f>
        <v>0</v>
      </c>
      <c r="EO8" s="118">
        <f t="shared" si="11"/>
        <v>9</v>
      </c>
      <c r="EP8" s="118">
        <f t="shared" si="12"/>
        <v>9</v>
      </c>
      <c r="EQ8" s="118">
        <f t="shared" si="13"/>
        <v>7</v>
      </c>
      <c r="ER8" s="118">
        <f t="shared" si="14"/>
        <v>0</v>
      </c>
      <c r="ES8" s="118">
        <f t="shared" si="15"/>
        <v>0</v>
      </c>
      <c r="ET8" s="118">
        <f t="shared" si="16"/>
        <v>0</v>
      </c>
      <c r="EU8" s="118">
        <f t="shared" si="17"/>
        <v>0</v>
      </c>
      <c r="EV8" s="118">
        <f t="shared" si="18"/>
        <v>0</v>
      </c>
      <c r="EW8" s="118">
        <f t="shared" si="19"/>
        <v>0</v>
      </c>
      <c r="EX8" s="118">
        <f t="shared" si="20"/>
        <v>0</v>
      </c>
      <c r="EY8" s="118">
        <f t="shared" si="21"/>
        <v>0</v>
      </c>
      <c r="EZ8" s="118">
        <f t="shared" si="22"/>
        <v>0</v>
      </c>
      <c r="FA8" s="118">
        <f t="shared" si="23"/>
        <v>0</v>
      </c>
      <c r="FB8" s="118">
        <f t="shared" si="24"/>
        <v>0</v>
      </c>
      <c r="FC8" s="118">
        <f t="shared" si="25"/>
        <v>0</v>
      </c>
      <c r="FD8" s="118">
        <f t="shared" si="26"/>
        <v>0</v>
      </c>
      <c r="FE8" s="118">
        <f t="shared" si="27"/>
        <v>0</v>
      </c>
      <c r="FF8" s="118">
        <f t="shared" si="28"/>
        <v>0</v>
      </c>
      <c r="FG8" s="118">
        <f t="shared" si="29"/>
        <v>0</v>
      </c>
      <c r="FH8" s="118">
        <f t="shared" si="30"/>
        <v>0</v>
      </c>
      <c r="FI8" s="118">
        <f t="shared" si="31"/>
        <v>0</v>
      </c>
      <c r="FJ8" s="118">
        <f t="shared" si="32"/>
        <v>0</v>
      </c>
      <c r="FK8" s="118">
        <f t="shared" si="33"/>
        <v>0</v>
      </c>
      <c r="FL8" s="118">
        <f t="shared" si="34"/>
        <v>0</v>
      </c>
      <c r="FM8" s="118">
        <f t="shared" si="35"/>
        <v>0</v>
      </c>
      <c r="FN8" s="118">
        <f t="shared" si="36"/>
        <v>0</v>
      </c>
      <c r="FO8" s="118">
        <f t="shared" si="37"/>
        <v>0</v>
      </c>
      <c r="FP8" s="118">
        <f t="shared" si="38"/>
        <v>0</v>
      </c>
      <c r="FQ8" s="118">
        <f t="shared" si="39"/>
        <v>0</v>
      </c>
      <c r="FR8" s="118">
        <f t="shared" si="40"/>
        <v>0</v>
      </c>
      <c r="FS8" s="118">
        <f t="shared" si="41"/>
        <v>0</v>
      </c>
      <c r="FT8" s="118">
        <f t="shared" si="42"/>
        <v>0</v>
      </c>
      <c r="FU8" s="118">
        <f t="shared" si="43"/>
        <v>0</v>
      </c>
      <c r="FV8" s="118">
        <f t="shared" si="44"/>
        <v>0</v>
      </c>
      <c r="FW8" s="118">
        <f t="shared" si="45"/>
        <v>0</v>
      </c>
      <c r="FX8" s="118">
        <f t="shared" si="46"/>
        <v>0</v>
      </c>
      <c r="FY8" s="118">
        <f t="shared" si="47"/>
        <v>0</v>
      </c>
      <c r="FZ8" s="118">
        <f t="shared" si="48"/>
        <v>0</v>
      </c>
      <c r="GA8" s="118">
        <f t="shared" si="49"/>
        <v>0</v>
      </c>
      <c r="GB8" s="118">
        <f t="shared" si="50"/>
        <v>0</v>
      </c>
      <c r="GC8" s="118">
        <f t="shared" si="51"/>
        <v>0</v>
      </c>
      <c r="GD8" s="118">
        <f t="shared" si="52"/>
        <v>0</v>
      </c>
    </row>
    <row r="9" spans="1:186" ht="16.5" x14ac:dyDescent="0.2">
      <c r="A9" s="117">
        <v>5</v>
      </c>
      <c r="B9" s="117">
        <v>6</v>
      </c>
      <c r="C9" s="117">
        <v>6</v>
      </c>
      <c r="K9" s="117">
        <v>5</v>
      </c>
      <c r="L9" s="117">
        <v>2</v>
      </c>
      <c r="M9" s="117">
        <v>2</v>
      </c>
      <c r="N9" s="117" t="str">
        <f t="shared" si="3"/>
        <v>神器2-2</v>
      </c>
      <c r="O9" s="117">
        <v>1</v>
      </c>
      <c r="P9" s="14">
        <f t="shared" si="4"/>
        <v>15</v>
      </c>
      <c r="Q9" s="119">
        <v>0.26</v>
      </c>
      <c r="R9" s="14">
        <v>1</v>
      </c>
      <c r="S9" s="14">
        <v>3</v>
      </c>
      <c r="T9" s="119">
        <v>0.26</v>
      </c>
      <c r="U9" s="14">
        <v>2</v>
      </c>
      <c r="V9" s="14">
        <v>4</v>
      </c>
      <c r="W9" s="119">
        <v>0.26</v>
      </c>
      <c r="X9" s="14">
        <v>3</v>
      </c>
      <c r="Y9" s="14">
        <v>5</v>
      </c>
      <c r="AB9" s="117">
        <v>4</v>
      </c>
      <c r="AC9" s="117">
        <v>2</v>
      </c>
      <c r="AD9" s="117">
        <f>SUM(AC$6:AC9)</f>
        <v>5</v>
      </c>
      <c r="AF9" s="117">
        <v>4</v>
      </c>
      <c r="AG9" s="117">
        <v>93</v>
      </c>
      <c r="AH9" s="117">
        <f t="shared" si="53"/>
        <v>109.60500000000002</v>
      </c>
      <c r="AI9" s="117" t="s">
        <v>887</v>
      </c>
      <c r="AJ9" s="19">
        <v>0.55000000000000004</v>
      </c>
      <c r="AK9" s="19">
        <v>0.3</v>
      </c>
      <c r="AL9" s="19">
        <v>0.15</v>
      </c>
      <c r="AO9" s="117">
        <v>2</v>
      </c>
      <c r="AP9" s="117">
        <v>2</v>
      </c>
      <c r="AQ9" s="117">
        <v>1</v>
      </c>
      <c r="AR9" s="117">
        <v>2</v>
      </c>
      <c r="AS9" s="117" t="s">
        <v>396</v>
      </c>
      <c r="AT9" s="21">
        <f t="shared" si="0"/>
        <v>0.21</v>
      </c>
      <c r="AU9" s="117">
        <f t="shared" si="5"/>
        <v>2</v>
      </c>
      <c r="AV9" s="117">
        <f t="shared" si="6"/>
        <v>4</v>
      </c>
      <c r="AW9" s="118">
        <f t="shared" si="7"/>
        <v>0.63</v>
      </c>
      <c r="AX9" s="117">
        <f t="shared" si="8"/>
        <v>6.3000000000000007</v>
      </c>
      <c r="BA9" s="117">
        <v>5</v>
      </c>
      <c r="BB9" s="14">
        <f>INDEX(节奏总表!$BW$4:$BW$63,神器!BA9)</f>
        <v>62</v>
      </c>
      <c r="BC9" s="14">
        <f t="shared" si="9"/>
        <v>1</v>
      </c>
      <c r="BD9" s="14">
        <v>5</v>
      </c>
      <c r="BE9" s="14">
        <v>3</v>
      </c>
      <c r="BF9" s="14">
        <f t="shared" si="10"/>
        <v>10.5</v>
      </c>
      <c r="BG9" s="14">
        <f t="shared" si="1"/>
        <v>10.5</v>
      </c>
      <c r="BH9" s="14">
        <f t="shared" si="1"/>
        <v>6.75</v>
      </c>
      <c r="BI9" s="14">
        <f t="shared" si="1"/>
        <v>0</v>
      </c>
      <c r="BJ9" s="14">
        <f t="shared" si="1"/>
        <v>0</v>
      </c>
      <c r="BK9" s="14">
        <f t="shared" si="1"/>
        <v>0</v>
      </c>
      <c r="BL9" s="14">
        <f t="shared" si="1"/>
        <v>0</v>
      </c>
      <c r="BM9" s="14">
        <f t="shared" si="1"/>
        <v>0</v>
      </c>
      <c r="BN9" s="14">
        <f t="shared" si="1"/>
        <v>0</v>
      </c>
      <c r="BO9" s="14">
        <f t="shared" si="1"/>
        <v>0</v>
      </c>
      <c r="BP9" s="14">
        <f t="shared" si="1"/>
        <v>0</v>
      </c>
      <c r="BQ9" s="14">
        <f t="shared" si="1"/>
        <v>0</v>
      </c>
      <c r="BR9" s="14">
        <f t="shared" si="1"/>
        <v>0</v>
      </c>
      <c r="BS9" s="14">
        <f t="shared" si="1"/>
        <v>0</v>
      </c>
      <c r="BT9" s="14">
        <f t="shared" si="1"/>
        <v>0</v>
      </c>
      <c r="BU9" s="14">
        <f t="shared" si="1"/>
        <v>0</v>
      </c>
      <c r="BV9" s="14">
        <f t="shared" si="1"/>
        <v>0</v>
      </c>
      <c r="BW9" s="14">
        <f t="shared" si="1"/>
        <v>0</v>
      </c>
      <c r="BX9" s="14">
        <f t="shared" si="1"/>
        <v>0</v>
      </c>
      <c r="BY9" s="14">
        <f t="shared" si="1"/>
        <v>0</v>
      </c>
      <c r="BZ9" s="14">
        <f t="shared" si="1"/>
        <v>0</v>
      </c>
      <c r="CA9" s="14">
        <f t="shared" si="1"/>
        <v>0</v>
      </c>
      <c r="CB9" s="14">
        <f t="shared" si="1"/>
        <v>0</v>
      </c>
      <c r="CC9" s="14">
        <f t="shared" si="1"/>
        <v>0</v>
      </c>
      <c r="CD9" s="14">
        <f t="shared" si="1"/>
        <v>0</v>
      </c>
      <c r="CE9" s="14">
        <f t="shared" si="1"/>
        <v>0</v>
      </c>
      <c r="CF9" s="14">
        <f t="shared" si="1"/>
        <v>0</v>
      </c>
      <c r="CG9" s="14">
        <f t="shared" si="1"/>
        <v>0</v>
      </c>
      <c r="CH9" s="14">
        <f t="shared" si="1"/>
        <v>0</v>
      </c>
      <c r="CI9" s="14">
        <f t="shared" si="1"/>
        <v>0</v>
      </c>
      <c r="CJ9" s="14">
        <f t="shared" si="1"/>
        <v>0</v>
      </c>
      <c r="CK9" s="14">
        <f t="shared" si="1"/>
        <v>0</v>
      </c>
      <c r="CL9" s="14">
        <f t="shared" si="1"/>
        <v>0</v>
      </c>
      <c r="CM9" s="14">
        <f t="shared" si="1"/>
        <v>0</v>
      </c>
      <c r="CN9" s="14">
        <f t="shared" si="1"/>
        <v>0</v>
      </c>
      <c r="CO9" s="14">
        <f t="shared" si="1"/>
        <v>0</v>
      </c>
      <c r="CP9" s="14">
        <f t="shared" si="1"/>
        <v>0</v>
      </c>
      <c r="CQ9" s="14">
        <f t="shared" si="1"/>
        <v>0</v>
      </c>
      <c r="CR9" s="14">
        <f t="shared" si="1"/>
        <v>0</v>
      </c>
      <c r="CS9" s="14">
        <f t="shared" si="1"/>
        <v>0</v>
      </c>
      <c r="CT9" s="14">
        <f t="shared" si="1"/>
        <v>0</v>
      </c>
      <c r="CU9" s="14">
        <f t="shared" si="1"/>
        <v>0</v>
      </c>
      <c r="CW9" s="14">
        <f>SUM(BF$5:BF9)</f>
        <v>31.5</v>
      </c>
      <c r="CX9" s="14">
        <f>SUM(BG$5:BG9)</f>
        <v>31.5</v>
      </c>
      <c r="CY9" s="14">
        <f>SUM(BH$5:BH9)</f>
        <v>20.25</v>
      </c>
      <c r="CZ9" s="14">
        <f>SUM(BI$5:BI9)</f>
        <v>0</v>
      </c>
      <c r="DA9" s="14">
        <f>SUM(BJ$5:BJ9)</f>
        <v>0</v>
      </c>
      <c r="DB9" s="14">
        <f>SUM(BK$5:BK9)</f>
        <v>0</v>
      </c>
      <c r="DC9" s="14">
        <f>SUM(BL$5:BL9)</f>
        <v>0</v>
      </c>
      <c r="DD9" s="14">
        <f>SUM(BM$5:BM9)</f>
        <v>0</v>
      </c>
      <c r="DE9" s="14">
        <f>SUM(BN$5:BN9)</f>
        <v>0</v>
      </c>
      <c r="DF9" s="14">
        <f>SUM(BO$5:BO9)</f>
        <v>0</v>
      </c>
      <c r="DG9" s="14">
        <f>SUM(BP$5:BP9)</f>
        <v>0</v>
      </c>
      <c r="DH9" s="14">
        <f>SUM(BQ$5:BQ9)</f>
        <v>0</v>
      </c>
      <c r="DI9" s="14">
        <f>SUM(BR$5:BR9)</f>
        <v>0</v>
      </c>
      <c r="DJ9" s="14">
        <f>SUM(BS$5:BS9)</f>
        <v>0</v>
      </c>
      <c r="DK9" s="14">
        <f>SUM(BT$5:BT9)</f>
        <v>0</v>
      </c>
      <c r="DL9" s="14">
        <f>SUM(BU$5:BU9)</f>
        <v>0</v>
      </c>
      <c r="DM9" s="14">
        <f>SUM(BV$5:BV9)</f>
        <v>0</v>
      </c>
      <c r="DN9" s="14">
        <f>SUM(BW$5:BW9)</f>
        <v>0</v>
      </c>
      <c r="DO9" s="14">
        <f>SUM(BX$5:BX9)</f>
        <v>0</v>
      </c>
      <c r="DP9" s="14">
        <f>SUM(BY$5:BY9)</f>
        <v>0</v>
      </c>
      <c r="DQ9" s="14">
        <f>SUM(BZ$5:BZ9)</f>
        <v>0</v>
      </c>
      <c r="DR9" s="14">
        <f>SUM(CA$5:CA9)</f>
        <v>0</v>
      </c>
      <c r="DS9" s="14">
        <f>SUM(CB$5:CB9)</f>
        <v>0</v>
      </c>
      <c r="DT9" s="14">
        <f>SUM(CC$5:CC9)</f>
        <v>0</v>
      </c>
      <c r="DU9" s="14">
        <f>SUM(CD$5:CD9)</f>
        <v>0</v>
      </c>
      <c r="DV9" s="14">
        <f>SUM(CE$5:CE9)</f>
        <v>0</v>
      </c>
      <c r="DW9" s="14">
        <f>SUM(CF$5:CF9)</f>
        <v>0</v>
      </c>
      <c r="DX9" s="14">
        <f>SUM(CG$5:CG9)</f>
        <v>0</v>
      </c>
      <c r="DY9" s="14">
        <f>SUM(CH$5:CH9)</f>
        <v>0</v>
      </c>
      <c r="DZ9" s="14">
        <f>SUM(CI$5:CI9)</f>
        <v>0</v>
      </c>
      <c r="EA9" s="14">
        <f>SUM(CJ$5:CJ9)</f>
        <v>0</v>
      </c>
      <c r="EB9" s="14">
        <f>SUM(CK$5:CK9)</f>
        <v>0</v>
      </c>
      <c r="EC9" s="14">
        <f>SUM(CL$5:CL9)</f>
        <v>0</v>
      </c>
      <c r="ED9" s="14">
        <f>SUM(CM$5:CM9)</f>
        <v>0</v>
      </c>
      <c r="EE9" s="14">
        <f>SUM(CN$5:CN9)</f>
        <v>0</v>
      </c>
      <c r="EF9" s="14">
        <f>SUM(CO$5:CO9)</f>
        <v>0</v>
      </c>
      <c r="EG9" s="14">
        <f>SUM(CP$5:CP9)</f>
        <v>0</v>
      </c>
      <c r="EH9" s="14">
        <f>SUM(CQ$5:CQ9)</f>
        <v>0</v>
      </c>
      <c r="EI9" s="14">
        <f>SUM(CR$5:CR9)</f>
        <v>0</v>
      </c>
      <c r="EJ9" s="14">
        <f>SUM(CS$5:CS9)</f>
        <v>0</v>
      </c>
      <c r="EK9" s="14">
        <f>SUM(CT$5:CT9)</f>
        <v>0</v>
      </c>
      <c r="EL9" s="14">
        <f>SUM(CU$5:CU9)</f>
        <v>0</v>
      </c>
      <c r="EO9" s="118">
        <f t="shared" si="11"/>
        <v>11</v>
      </c>
      <c r="EP9" s="118">
        <f t="shared" si="12"/>
        <v>11</v>
      </c>
      <c r="EQ9" s="118">
        <f t="shared" si="13"/>
        <v>9</v>
      </c>
      <c r="ER9" s="118">
        <f t="shared" si="14"/>
        <v>0</v>
      </c>
      <c r="ES9" s="118">
        <f t="shared" si="15"/>
        <v>0</v>
      </c>
      <c r="ET9" s="118">
        <f t="shared" si="16"/>
        <v>0</v>
      </c>
      <c r="EU9" s="118">
        <f t="shared" si="17"/>
        <v>0</v>
      </c>
      <c r="EV9" s="118">
        <f t="shared" si="18"/>
        <v>0</v>
      </c>
      <c r="EW9" s="118">
        <f t="shared" si="19"/>
        <v>0</v>
      </c>
      <c r="EX9" s="118">
        <f t="shared" si="20"/>
        <v>0</v>
      </c>
      <c r="EY9" s="118">
        <f t="shared" si="21"/>
        <v>0</v>
      </c>
      <c r="EZ9" s="118">
        <f t="shared" si="22"/>
        <v>0</v>
      </c>
      <c r="FA9" s="118">
        <f t="shared" si="23"/>
        <v>0</v>
      </c>
      <c r="FB9" s="118">
        <f t="shared" si="24"/>
        <v>0</v>
      </c>
      <c r="FC9" s="118">
        <f t="shared" si="25"/>
        <v>0</v>
      </c>
      <c r="FD9" s="118">
        <f t="shared" si="26"/>
        <v>0</v>
      </c>
      <c r="FE9" s="118">
        <f t="shared" si="27"/>
        <v>0</v>
      </c>
      <c r="FF9" s="118">
        <f t="shared" si="28"/>
        <v>0</v>
      </c>
      <c r="FG9" s="118">
        <f t="shared" si="29"/>
        <v>0</v>
      </c>
      <c r="FH9" s="118">
        <f t="shared" si="30"/>
        <v>0</v>
      </c>
      <c r="FI9" s="118">
        <f t="shared" si="31"/>
        <v>0</v>
      </c>
      <c r="FJ9" s="118">
        <f t="shared" si="32"/>
        <v>0</v>
      </c>
      <c r="FK9" s="118">
        <f t="shared" si="33"/>
        <v>0</v>
      </c>
      <c r="FL9" s="118">
        <f t="shared" si="34"/>
        <v>0</v>
      </c>
      <c r="FM9" s="118">
        <f t="shared" si="35"/>
        <v>0</v>
      </c>
      <c r="FN9" s="118">
        <f t="shared" si="36"/>
        <v>0</v>
      </c>
      <c r="FO9" s="118">
        <f t="shared" si="37"/>
        <v>0</v>
      </c>
      <c r="FP9" s="118">
        <f t="shared" si="38"/>
        <v>0</v>
      </c>
      <c r="FQ9" s="118">
        <f t="shared" si="39"/>
        <v>0</v>
      </c>
      <c r="FR9" s="118">
        <f t="shared" si="40"/>
        <v>0</v>
      </c>
      <c r="FS9" s="118">
        <f t="shared" si="41"/>
        <v>0</v>
      </c>
      <c r="FT9" s="118">
        <f t="shared" si="42"/>
        <v>0</v>
      </c>
      <c r="FU9" s="118">
        <f t="shared" si="43"/>
        <v>0</v>
      </c>
      <c r="FV9" s="118">
        <f t="shared" si="44"/>
        <v>0</v>
      </c>
      <c r="FW9" s="118">
        <f t="shared" si="45"/>
        <v>0</v>
      </c>
      <c r="FX9" s="118">
        <f t="shared" si="46"/>
        <v>0</v>
      </c>
      <c r="FY9" s="118">
        <f t="shared" si="47"/>
        <v>0</v>
      </c>
      <c r="FZ9" s="118">
        <f t="shared" si="48"/>
        <v>0</v>
      </c>
      <c r="GA9" s="118">
        <f t="shared" si="49"/>
        <v>0</v>
      </c>
      <c r="GB9" s="118">
        <f t="shared" si="50"/>
        <v>0</v>
      </c>
      <c r="GC9" s="118">
        <f t="shared" si="51"/>
        <v>0</v>
      </c>
      <c r="GD9" s="118">
        <f t="shared" si="52"/>
        <v>0</v>
      </c>
    </row>
    <row r="10" spans="1:186" ht="16.5" x14ac:dyDescent="0.2">
      <c r="A10" s="117">
        <v>6</v>
      </c>
      <c r="B10" s="117">
        <v>8</v>
      </c>
      <c r="C10" s="117">
        <v>8</v>
      </c>
      <c r="K10" s="117">
        <v>6</v>
      </c>
      <c r="L10" s="117">
        <v>2</v>
      </c>
      <c r="M10" s="117">
        <v>3</v>
      </c>
      <c r="N10" s="117" t="str">
        <f t="shared" si="3"/>
        <v>神器2-3</v>
      </c>
      <c r="O10" s="117">
        <v>2</v>
      </c>
      <c r="P10" s="14">
        <f t="shared" si="4"/>
        <v>45</v>
      </c>
      <c r="Q10" s="119">
        <v>0.18</v>
      </c>
      <c r="R10" s="14">
        <v>1</v>
      </c>
      <c r="S10" s="14">
        <v>2</v>
      </c>
      <c r="T10" s="119">
        <v>0.18</v>
      </c>
      <c r="U10" s="14">
        <v>1</v>
      </c>
      <c r="V10" s="14">
        <v>3</v>
      </c>
      <c r="W10" s="119">
        <v>0.18</v>
      </c>
      <c r="X10" s="14">
        <v>2</v>
      </c>
      <c r="Y10" s="14">
        <v>4</v>
      </c>
      <c r="AB10" s="117">
        <v>5</v>
      </c>
      <c r="AC10" s="117">
        <v>2</v>
      </c>
      <c r="AD10" s="117">
        <f>SUM(AC$6:AC10)</f>
        <v>7</v>
      </c>
      <c r="AF10" s="117">
        <v>5</v>
      </c>
      <c r="AG10" s="117">
        <v>103</v>
      </c>
      <c r="AH10" s="117">
        <f t="shared" si="53"/>
        <v>155.99500000000003</v>
      </c>
      <c r="AI10" s="117" t="s">
        <v>888</v>
      </c>
      <c r="AJ10" s="19">
        <v>0.55000000000000004</v>
      </c>
      <c r="AK10" s="19">
        <v>0.3</v>
      </c>
      <c r="AL10" s="19">
        <v>0.15</v>
      </c>
      <c r="AO10" s="117">
        <v>2</v>
      </c>
      <c r="AP10" s="117">
        <v>3</v>
      </c>
      <c r="AQ10" s="117">
        <v>1</v>
      </c>
      <c r="AR10" s="117">
        <v>2</v>
      </c>
      <c r="AS10" s="117" t="s">
        <v>397</v>
      </c>
      <c r="AT10" s="21">
        <f t="shared" si="0"/>
        <v>0.18</v>
      </c>
      <c r="AU10" s="117">
        <f t="shared" si="5"/>
        <v>1</v>
      </c>
      <c r="AV10" s="117">
        <f t="shared" si="6"/>
        <v>3</v>
      </c>
      <c r="AW10" s="118">
        <f t="shared" si="7"/>
        <v>0.36</v>
      </c>
      <c r="AX10" s="117">
        <f t="shared" si="8"/>
        <v>10.799999999999999</v>
      </c>
      <c r="BA10" s="117">
        <v>6</v>
      </c>
      <c r="BB10" s="14">
        <f>INDEX(节奏总表!$BW$4:$BW$63,神器!BA10)</f>
        <v>67</v>
      </c>
      <c r="BC10" s="14">
        <f t="shared" si="9"/>
        <v>2</v>
      </c>
      <c r="BD10" s="14">
        <v>5</v>
      </c>
      <c r="BE10" s="14">
        <v>3</v>
      </c>
      <c r="BF10" s="14">
        <f t="shared" si="10"/>
        <v>9.4499999999999993</v>
      </c>
      <c r="BG10" s="14">
        <f t="shared" si="1"/>
        <v>9.4499999999999993</v>
      </c>
      <c r="BH10" s="14">
        <f t="shared" si="1"/>
        <v>5.3999999999999995</v>
      </c>
      <c r="BI10" s="14">
        <f t="shared" si="1"/>
        <v>3.12</v>
      </c>
      <c r="BJ10" s="14">
        <f t="shared" si="1"/>
        <v>3.12</v>
      </c>
      <c r="BK10" s="14">
        <f t="shared" si="1"/>
        <v>1.6199999999999997</v>
      </c>
      <c r="BL10" s="14">
        <f t="shared" si="1"/>
        <v>1.6199999999999997</v>
      </c>
      <c r="BM10" s="14">
        <f t="shared" si="1"/>
        <v>0.72</v>
      </c>
      <c r="BN10" s="14">
        <f t="shared" si="1"/>
        <v>0</v>
      </c>
      <c r="BO10" s="14">
        <f t="shared" si="1"/>
        <v>0</v>
      </c>
      <c r="BP10" s="14">
        <f t="shared" si="1"/>
        <v>0</v>
      </c>
      <c r="BQ10" s="14">
        <f t="shared" si="1"/>
        <v>0</v>
      </c>
      <c r="BR10" s="14">
        <f t="shared" si="1"/>
        <v>0</v>
      </c>
      <c r="BS10" s="14">
        <f t="shared" si="1"/>
        <v>0</v>
      </c>
      <c r="BT10" s="14">
        <f t="shared" si="1"/>
        <v>0</v>
      </c>
      <c r="BU10" s="14">
        <f t="shared" si="1"/>
        <v>0</v>
      </c>
      <c r="BV10" s="14">
        <f t="shared" si="1"/>
        <v>0</v>
      </c>
      <c r="BW10" s="14">
        <f t="shared" si="1"/>
        <v>0</v>
      </c>
      <c r="BX10" s="14">
        <f t="shared" si="1"/>
        <v>0</v>
      </c>
      <c r="BY10" s="14">
        <f t="shared" si="1"/>
        <v>0</v>
      </c>
      <c r="BZ10" s="14">
        <f t="shared" si="1"/>
        <v>0</v>
      </c>
      <c r="CA10" s="14">
        <f t="shared" si="1"/>
        <v>0</v>
      </c>
      <c r="CB10" s="14">
        <f t="shared" si="1"/>
        <v>0</v>
      </c>
      <c r="CC10" s="14">
        <f t="shared" si="1"/>
        <v>0</v>
      </c>
      <c r="CD10" s="14">
        <f t="shared" si="1"/>
        <v>0</v>
      </c>
      <c r="CE10" s="14">
        <f t="shared" si="1"/>
        <v>0</v>
      </c>
      <c r="CF10" s="14">
        <f t="shared" si="1"/>
        <v>0</v>
      </c>
      <c r="CG10" s="14">
        <f t="shared" si="1"/>
        <v>0</v>
      </c>
      <c r="CH10" s="14">
        <f t="shared" si="1"/>
        <v>0</v>
      </c>
      <c r="CI10" s="14">
        <f t="shared" si="1"/>
        <v>0</v>
      </c>
      <c r="CJ10" s="14">
        <f t="shared" si="1"/>
        <v>0</v>
      </c>
      <c r="CK10" s="14">
        <f t="shared" si="1"/>
        <v>0</v>
      </c>
      <c r="CL10" s="14">
        <f t="shared" si="1"/>
        <v>0</v>
      </c>
      <c r="CM10" s="14">
        <f t="shared" si="1"/>
        <v>0</v>
      </c>
      <c r="CN10" s="14">
        <f t="shared" si="1"/>
        <v>0</v>
      </c>
      <c r="CO10" s="14">
        <f t="shared" si="1"/>
        <v>0</v>
      </c>
      <c r="CP10" s="14">
        <f t="shared" si="1"/>
        <v>0</v>
      </c>
      <c r="CQ10" s="14">
        <f t="shared" si="1"/>
        <v>0</v>
      </c>
      <c r="CR10" s="14">
        <f t="shared" si="1"/>
        <v>0</v>
      </c>
      <c r="CS10" s="14">
        <f t="shared" si="1"/>
        <v>0</v>
      </c>
      <c r="CT10" s="14">
        <f t="shared" si="1"/>
        <v>0</v>
      </c>
      <c r="CU10" s="14">
        <f t="shared" si="1"/>
        <v>0</v>
      </c>
      <c r="CW10" s="14">
        <f>SUM(BF$5:BF10)</f>
        <v>40.950000000000003</v>
      </c>
      <c r="CX10" s="14">
        <f>SUM(BG$5:BG10)</f>
        <v>40.950000000000003</v>
      </c>
      <c r="CY10" s="14">
        <f>SUM(BH$5:BH10)</f>
        <v>25.65</v>
      </c>
      <c r="CZ10" s="14">
        <f>SUM(BI$5:BI10)</f>
        <v>3.12</v>
      </c>
      <c r="DA10" s="14">
        <f>SUM(BJ$5:BJ10)</f>
        <v>3.12</v>
      </c>
      <c r="DB10" s="14">
        <f>SUM(BK$5:BK10)</f>
        <v>1.6199999999999997</v>
      </c>
      <c r="DC10" s="14">
        <f>SUM(BL$5:BL10)</f>
        <v>1.6199999999999997</v>
      </c>
      <c r="DD10" s="14">
        <f>SUM(BM$5:BM10)</f>
        <v>0.72</v>
      </c>
      <c r="DE10" s="14">
        <f>SUM(BN$5:BN10)</f>
        <v>0</v>
      </c>
      <c r="DF10" s="14">
        <f>SUM(BO$5:BO10)</f>
        <v>0</v>
      </c>
      <c r="DG10" s="14">
        <f>SUM(BP$5:BP10)</f>
        <v>0</v>
      </c>
      <c r="DH10" s="14">
        <f>SUM(BQ$5:BQ10)</f>
        <v>0</v>
      </c>
      <c r="DI10" s="14">
        <f>SUM(BR$5:BR10)</f>
        <v>0</v>
      </c>
      <c r="DJ10" s="14">
        <f>SUM(BS$5:BS10)</f>
        <v>0</v>
      </c>
      <c r="DK10" s="14">
        <f>SUM(BT$5:BT10)</f>
        <v>0</v>
      </c>
      <c r="DL10" s="14">
        <f>SUM(BU$5:BU10)</f>
        <v>0</v>
      </c>
      <c r="DM10" s="14">
        <f>SUM(BV$5:BV10)</f>
        <v>0</v>
      </c>
      <c r="DN10" s="14">
        <f>SUM(BW$5:BW10)</f>
        <v>0</v>
      </c>
      <c r="DO10" s="14">
        <f>SUM(BX$5:BX10)</f>
        <v>0</v>
      </c>
      <c r="DP10" s="14">
        <f>SUM(BY$5:BY10)</f>
        <v>0</v>
      </c>
      <c r="DQ10" s="14">
        <f>SUM(BZ$5:BZ10)</f>
        <v>0</v>
      </c>
      <c r="DR10" s="14">
        <f>SUM(CA$5:CA10)</f>
        <v>0</v>
      </c>
      <c r="DS10" s="14">
        <f>SUM(CB$5:CB10)</f>
        <v>0</v>
      </c>
      <c r="DT10" s="14">
        <f>SUM(CC$5:CC10)</f>
        <v>0</v>
      </c>
      <c r="DU10" s="14">
        <f>SUM(CD$5:CD10)</f>
        <v>0</v>
      </c>
      <c r="DV10" s="14">
        <f>SUM(CE$5:CE10)</f>
        <v>0</v>
      </c>
      <c r="DW10" s="14">
        <f>SUM(CF$5:CF10)</f>
        <v>0</v>
      </c>
      <c r="DX10" s="14">
        <f>SUM(CG$5:CG10)</f>
        <v>0</v>
      </c>
      <c r="DY10" s="14">
        <f>SUM(CH$5:CH10)</f>
        <v>0</v>
      </c>
      <c r="DZ10" s="14">
        <f>SUM(CI$5:CI10)</f>
        <v>0</v>
      </c>
      <c r="EA10" s="14">
        <f>SUM(CJ$5:CJ10)</f>
        <v>0</v>
      </c>
      <c r="EB10" s="14">
        <f>SUM(CK$5:CK10)</f>
        <v>0</v>
      </c>
      <c r="EC10" s="14">
        <f>SUM(CL$5:CL10)</f>
        <v>0</v>
      </c>
      <c r="ED10" s="14">
        <f>SUM(CM$5:CM10)</f>
        <v>0</v>
      </c>
      <c r="EE10" s="14">
        <f>SUM(CN$5:CN10)</f>
        <v>0</v>
      </c>
      <c r="EF10" s="14">
        <f>SUM(CO$5:CO10)</f>
        <v>0</v>
      </c>
      <c r="EG10" s="14">
        <f>SUM(CP$5:CP10)</f>
        <v>0</v>
      </c>
      <c r="EH10" s="14">
        <f>SUM(CQ$5:CQ10)</f>
        <v>0</v>
      </c>
      <c r="EI10" s="14">
        <f>SUM(CR$5:CR10)</f>
        <v>0</v>
      </c>
      <c r="EJ10" s="14">
        <f>SUM(CS$5:CS10)</f>
        <v>0</v>
      </c>
      <c r="EK10" s="14">
        <f>SUM(CT$5:CT10)</f>
        <v>0</v>
      </c>
      <c r="EL10" s="14">
        <f>SUM(CU$5:CU10)</f>
        <v>0</v>
      </c>
      <c r="EO10" s="118">
        <f t="shared" si="11"/>
        <v>12</v>
      </c>
      <c r="EP10" s="118">
        <f t="shared" si="12"/>
        <v>12</v>
      </c>
      <c r="EQ10" s="118">
        <f t="shared" si="13"/>
        <v>10</v>
      </c>
      <c r="ER10" s="118">
        <f t="shared" si="14"/>
        <v>3</v>
      </c>
      <c r="ES10" s="118">
        <f t="shared" si="15"/>
        <v>3</v>
      </c>
      <c r="ET10" s="118">
        <f t="shared" si="16"/>
        <v>1</v>
      </c>
      <c r="EU10" s="118">
        <f t="shared" si="17"/>
        <v>1</v>
      </c>
      <c r="EV10" s="118">
        <f t="shared" si="18"/>
        <v>0</v>
      </c>
      <c r="EW10" s="118">
        <f t="shared" si="19"/>
        <v>0</v>
      </c>
      <c r="EX10" s="118">
        <f t="shared" si="20"/>
        <v>0</v>
      </c>
      <c r="EY10" s="118">
        <f t="shared" si="21"/>
        <v>0</v>
      </c>
      <c r="EZ10" s="118">
        <f t="shared" si="22"/>
        <v>0</v>
      </c>
      <c r="FA10" s="118">
        <f t="shared" si="23"/>
        <v>0</v>
      </c>
      <c r="FB10" s="118">
        <f t="shared" si="24"/>
        <v>0</v>
      </c>
      <c r="FC10" s="118">
        <f t="shared" si="25"/>
        <v>0</v>
      </c>
      <c r="FD10" s="118">
        <f t="shared" si="26"/>
        <v>0</v>
      </c>
      <c r="FE10" s="118">
        <f t="shared" si="27"/>
        <v>0</v>
      </c>
      <c r="FF10" s="118">
        <f t="shared" si="28"/>
        <v>0</v>
      </c>
      <c r="FG10" s="118">
        <f t="shared" si="29"/>
        <v>0</v>
      </c>
      <c r="FH10" s="118">
        <f t="shared" si="30"/>
        <v>0</v>
      </c>
      <c r="FI10" s="118">
        <f t="shared" si="31"/>
        <v>0</v>
      </c>
      <c r="FJ10" s="118">
        <f t="shared" si="32"/>
        <v>0</v>
      </c>
      <c r="FK10" s="118">
        <f t="shared" si="33"/>
        <v>0</v>
      </c>
      <c r="FL10" s="118">
        <f t="shared" si="34"/>
        <v>0</v>
      </c>
      <c r="FM10" s="118">
        <f t="shared" si="35"/>
        <v>0</v>
      </c>
      <c r="FN10" s="118">
        <f t="shared" si="36"/>
        <v>0</v>
      </c>
      <c r="FO10" s="118">
        <f t="shared" si="37"/>
        <v>0</v>
      </c>
      <c r="FP10" s="118">
        <f t="shared" si="38"/>
        <v>0</v>
      </c>
      <c r="FQ10" s="118">
        <f t="shared" si="39"/>
        <v>0</v>
      </c>
      <c r="FR10" s="118">
        <f t="shared" si="40"/>
        <v>0</v>
      </c>
      <c r="FS10" s="118">
        <f t="shared" si="41"/>
        <v>0</v>
      </c>
      <c r="FT10" s="118">
        <f t="shared" si="42"/>
        <v>0</v>
      </c>
      <c r="FU10" s="118">
        <f t="shared" si="43"/>
        <v>0</v>
      </c>
      <c r="FV10" s="118">
        <f t="shared" si="44"/>
        <v>0</v>
      </c>
      <c r="FW10" s="118">
        <f t="shared" si="45"/>
        <v>0</v>
      </c>
      <c r="FX10" s="118">
        <f t="shared" si="46"/>
        <v>0</v>
      </c>
      <c r="FY10" s="118">
        <f t="shared" si="47"/>
        <v>0</v>
      </c>
      <c r="FZ10" s="118">
        <f t="shared" si="48"/>
        <v>0</v>
      </c>
      <c r="GA10" s="118">
        <f t="shared" si="49"/>
        <v>0</v>
      </c>
      <c r="GB10" s="118">
        <f t="shared" si="50"/>
        <v>0</v>
      </c>
      <c r="GC10" s="118">
        <f t="shared" si="51"/>
        <v>0</v>
      </c>
      <c r="GD10" s="118">
        <f t="shared" si="52"/>
        <v>0</v>
      </c>
    </row>
    <row r="11" spans="1:186" ht="16.5" x14ac:dyDescent="0.2">
      <c r="A11" s="117">
        <v>7</v>
      </c>
      <c r="B11" s="117">
        <v>10</v>
      </c>
      <c r="C11" s="117">
        <v>10</v>
      </c>
      <c r="K11" s="117">
        <v>7</v>
      </c>
      <c r="L11" s="117">
        <v>2</v>
      </c>
      <c r="M11" s="117">
        <v>4</v>
      </c>
      <c r="N11" s="117" t="str">
        <f t="shared" si="3"/>
        <v>神器2-4</v>
      </c>
      <c r="O11" s="117">
        <v>2</v>
      </c>
      <c r="P11" s="14">
        <f t="shared" si="4"/>
        <v>45</v>
      </c>
      <c r="Q11" s="119">
        <v>0.18</v>
      </c>
      <c r="R11" s="14">
        <v>1</v>
      </c>
      <c r="S11" s="14">
        <v>2</v>
      </c>
      <c r="T11" s="119">
        <v>0.18</v>
      </c>
      <c r="U11" s="14">
        <v>1</v>
      </c>
      <c r="V11" s="14">
        <v>3</v>
      </c>
      <c r="W11" s="119">
        <v>0.18</v>
      </c>
      <c r="X11" s="14">
        <v>2</v>
      </c>
      <c r="Y11" s="14">
        <v>4</v>
      </c>
      <c r="AB11" s="117">
        <v>6</v>
      </c>
      <c r="AC11" s="117">
        <v>2</v>
      </c>
      <c r="AD11" s="117">
        <f>SUM(AC$6:AC11)</f>
        <v>9</v>
      </c>
      <c r="AF11" s="117">
        <v>6</v>
      </c>
      <c r="AG11" s="117">
        <v>113</v>
      </c>
      <c r="AH11" s="117">
        <f t="shared" si="53"/>
        <v>207.92000000000004</v>
      </c>
      <c r="AI11" s="117" t="s">
        <v>889</v>
      </c>
      <c r="AJ11" s="19">
        <v>0.55000000000000004</v>
      </c>
      <c r="AK11" s="19">
        <v>0.3</v>
      </c>
      <c r="AL11" s="19">
        <v>0.15</v>
      </c>
      <c r="AO11" s="117">
        <v>2</v>
      </c>
      <c r="AP11" s="117">
        <v>4</v>
      </c>
      <c r="AQ11" s="117">
        <v>2</v>
      </c>
      <c r="AR11" s="117">
        <v>1</v>
      </c>
      <c r="AS11" s="117" t="s">
        <v>398</v>
      </c>
      <c r="AT11" s="21">
        <f t="shared" si="0"/>
        <v>0.10400000000000001</v>
      </c>
      <c r="AU11" s="117">
        <f t="shared" si="5"/>
        <v>1</v>
      </c>
      <c r="AV11" s="117">
        <f t="shared" si="6"/>
        <v>3</v>
      </c>
      <c r="AW11" s="118">
        <f t="shared" si="7"/>
        <v>0.20800000000000002</v>
      </c>
      <c r="AX11" s="117">
        <f t="shared" si="8"/>
        <v>3.12</v>
      </c>
      <c r="BA11" s="117">
        <v>7</v>
      </c>
      <c r="BB11" s="14">
        <f>INDEX(节奏总表!$BW$4:$BW$63,神器!BA11)</f>
        <v>71</v>
      </c>
      <c r="BC11" s="14">
        <f t="shared" si="9"/>
        <v>2</v>
      </c>
      <c r="BD11" s="14">
        <v>5</v>
      </c>
      <c r="BE11" s="14">
        <v>3</v>
      </c>
      <c r="BF11" s="14">
        <f t="shared" si="10"/>
        <v>9.4499999999999993</v>
      </c>
      <c r="BG11" s="14">
        <f t="shared" si="1"/>
        <v>9.4499999999999993</v>
      </c>
      <c r="BH11" s="14">
        <f t="shared" si="1"/>
        <v>5.3999999999999995</v>
      </c>
      <c r="BI11" s="14">
        <f t="shared" si="1"/>
        <v>3.12</v>
      </c>
      <c r="BJ11" s="14">
        <f t="shared" si="1"/>
        <v>3.12</v>
      </c>
      <c r="BK11" s="14">
        <f t="shared" si="1"/>
        <v>1.6199999999999997</v>
      </c>
      <c r="BL11" s="14">
        <f t="shared" si="1"/>
        <v>1.6199999999999997</v>
      </c>
      <c r="BM11" s="14">
        <f t="shared" si="1"/>
        <v>0.72</v>
      </c>
      <c r="BN11" s="14">
        <f t="shared" si="1"/>
        <v>0</v>
      </c>
      <c r="BO11" s="14">
        <f t="shared" si="1"/>
        <v>0</v>
      </c>
      <c r="BP11" s="14">
        <f t="shared" ref="BP11:CE26" si="54">SUMIFS($AT$5:$AT$122,$AO$5:$AO$122,"="&amp;$BC11,$AP$5:$AP$122,"="&amp;BP$2) * (SUMIFS($AU$5:$AU$122,$AO$5:$AO$122,"="&amp;$BC11,$AP$5:$AP$122,"="&amp;BP$2)+SUMIFS($AV$5:$AV$122,$AO$5:$AO$122,"="&amp;$BC11,$AP$5:$AP$122,"="&amp;BP$2))/2*$BD11*$BE11</f>
        <v>0</v>
      </c>
      <c r="BQ11" s="14">
        <f t="shared" si="54"/>
        <v>0</v>
      </c>
      <c r="BR11" s="14">
        <f t="shared" si="54"/>
        <v>0</v>
      </c>
      <c r="BS11" s="14">
        <f t="shared" si="54"/>
        <v>0</v>
      </c>
      <c r="BT11" s="14">
        <f t="shared" si="54"/>
        <v>0</v>
      </c>
      <c r="BU11" s="14">
        <f t="shared" si="54"/>
        <v>0</v>
      </c>
      <c r="BV11" s="14">
        <f t="shared" si="54"/>
        <v>0</v>
      </c>
      <c r="BW11" s="14">
        <f t="shared" si="54"/>
        <v>0</v>
      </c>
      <c r="BX11" s="14">
        <f t="shared" si="54"/>
        <v>0</v>
      </c>
      <c r="BY11" s="14">
        <f t="shared" si="54"/>
        <v>0</v>
      </c>
      <c r="BZ11" s="14">
        <f t="shared" si="54"/>
        <v>0</v>
      </c>
      <c r="CA11" s="14">
        <f t="shared" si="54"/>
        <v>0</v>
      </c>
      <c r="CB11" s="14">
        <f t="shared" si="54"/>
        <v>0</v>
      </c>
      <c r="CC11" s="14">
        <f t="shared" si="54"/>
        <v>0</v>
      </c>
      <c r="CD11" s="14">
        <f t="shared" si="54"/>
        <v>0</v>
      </c>
      <c r="CE11" s="14">
        <f t="shared" si="54"/>
        <v>0</v>
      </c>
      <c r="CF11" s="14">
        <f t="shared" ref="CF11:CU26" si="55">SUMIFS($AT$5:$AT$122,$AO$5:$AO$122,"="&amp;$BC11,$AP$5:$AP$122,"="&amp;CF$2) * (SUMIFS($AU$5:$AU$122,$AO$5:$AO$122,"="&amp;$BC11,$AP$5:$AP$122,"="&amp;CF$2)+SUMIFS($AV$5:$AV$122,$AO$5:$AO$122,"="&amp;$BC11,$AP$5:$AP$122,"="&amp;CF$2))/2*$BD11*$BE11</f>
        <v>0</v>
      </c>
      <c r="CG11" s="14">
        <f t="shared" si="55"/>
        <v>0</v>
      </c>
      <c r="CH11" s="14">
        <f t="shared" si="55"/>
        <v>0</v>
      </c>
      <c r="CI11" s="14">
        <f t="shared" si="55"/>
        <v>0</v>
      </c>
      <c r="CJ11" s="14">
        <f t="shared" si="55"/>
        <v>0</v>
      </c>
      <c r="CK11" s="14">
        <f t="shared" si="55"/>
        <v>0</v>
      </c>
      <c r="CL11" s="14">
        <f t="shared" si="55"/>
        <v>0</v>
      </c>
      <c r="CM11" s="14">
        <f t="shared" si="55"/>
        <v>0</v>
      </c>
      <c r="CN11" s="14">
        <f t="shared" si="55"/>
        <v>0</v>
      </c>
      <c r="CO11" s="14">
        <f t="shared" si="55"/>
        <v>0</v>
      </c>
      <c r="CP11" s="14">
        <f t="shared" si="55"/>
        <v>0</v>
      </c>
      <c r="CQ11" s="14">
        <f t="shared" si="55"/>
        <v>0</v>
      </c>
      <c r="CR11" s="14">
        <f t="shared" si="55"/>
        <v>0</v>
      </c>
      <c r="CS11" s="14">
        <f t="shared" si="55"/>
        <v>0</v>
      </c>
      <c r="CT11" s="14">
        <f t="shared" si="55"/>
        <v>0</v>
      </c>
      <c r="CU11" s="14">
        <f t="shared" si="55"/>
        <v>0</v>
      </c>
      <c r="CW11" s="14">
        <f>SUM(BF$5:BF11)</f>
        <v>50.400000000000006</v>
      </c>
      <c r="CX11" s="14">
        <f>SUM(BG$5:BG11)</f>
        <v>50.400000000000006</v>
      </c>
      <c r="CY11" s="14">
        <f>SUM(BH$5:BH11)</f>
        <v>31.049999999999997</v>
      </c>
      <c r="CZ11" s="14">
        <f>SUM(BI$5:BI11)</f>
        <v>6.24</v>
      </c>
      <c r="DA11" s="14">
        <f>SUM(BJ$5:BJ11)</f>
        <v>6.24</v>
      </c>
      <c r="DB11" s="14">
        <f>SUM(BK$5:BK11)</f>
        <v>3.2399999999999993</v>
      </c>
      <c r="DC11" s="14">
        <f>SUM(BL$5:BL11)</f>
        <v>3.2399999999999993</v>
      </c>
      <c r="DD11" s="14">
        <f>SUM(BM$5:BM11)</f>
        <v>1.44</v>
      </c>
      <c r="DE11" s="14">
        <f>SUM(BN$5:BN11)</f>
        <v>0</v>
      </c>
      <c r="DF11" s="14">
        <f>SUM(BO$5:BO11)</f>
        <v>0</v>
      </c>
      <c r="DG11" s="14">
        <f>SUM(BP$5:BP11)</f>
        <v>0</v>
      </c>
      <c r="DH11" s="14">
        <f>SUM(BQ$5:BQ11)</f>
        <v>0</v>
      </c>
      <c r="DI11" s="14">
        <f>SUM(BR$5:BR11)</f>
        <v>0</v>
      </c>
      <c r="DJ11" s="14">
        <f>SUM(BS$5:BS11)</f>
        <v>0</v>
      </c>
      <c r="DK11" s="14">
        <f>SUM(BT$5:BT11)</f>
        <v>0</v>
      </c>
      <c r="DL11" s="14">
        <f>SUM(BU$5:BU11)</f>
        <v>0</v>
      </c>
      <c r="DM11" s="14">
        <f>SUM(BV$5:BV11)</f>
        <v>0</v>
      </c>
      <c r="DN11" s="14">
        <f>SUM(BW$5:BW11)</f>
        <v>0</v>
      </c>
      <c r="DO11" s="14">
        <f>SUM(BX$5:BX11)</f>
        <v>0</v>
      </c>
      <c r="DP11" s="14">
        <f>SUM(BY$5:BY11)</f>
        <v>0</v>
      </c>
      <c r="DQ11" s="14">
        <f>SUM(BZ$5:BZ11)</f>
        <v>0</v>
      </c>
      <c r="DR11" s="14">
        <f>SUM(CA$5:CA11)</f>
        <v>0</v>
      </c>
      <c r="DS11" s="14">
        <f>SUM(CB$5:CB11)</f>
        <v>0</v>
      </c>
      <c r="DT11" s="14">
        <f>SUM(CC$5:CC11)</f>
        <v>0</v>
      </c>
      <c r="DU11" s="14">
        <f>SUM(CD$5:CD11)</f>
        <v>0</v>
      </c>
      <c r="DV11" s="14">
        <f>SUM(CE$5:CE11)</f>
        <v>0</v>
      </c>
      <c r="DW11" s="14">
        <f>SUM(CF$5:CF11)</f>
        <v>0</v>
      </c>
      <c r="DX11" s="14">
        <f>SUM(CG$5:CG11)</f>
        <v>0</v>
      </c>
      <c r="DY11" s="14">
        <f>SUM(CH$5:CH11)</f>
        <v>0</v>
      </c>
      <c r="DZ11" s="14">
        <f>SUM(CI$5:CI11)</f>
        <v>0</v>
      </c>
      <c r="EA11" s="14">
        <f>SUM(CJ$5:CJ11)</f>
        <v>0</v>
      </c>
      <c r="EB11" s="14">
        <f>SUM(CK$5:CK11)</f>
        <v>0</v>
      </c>
      <c r="EC11" s="14">
        <f>SUM(CL$5:CL11)</f>
        <v>0</v>
      </c>
      <c r="ED11" s="14">
        <f>SUM(CM$5:CM11)</f>
        <v>0</v>
      </c>
      <c r="EE11" s="14">
        <f>SUM(CN$5:CN11)</f>
        <v>0</v>
      </c>
      <c r="EF11" s="14">
        <f>SUM(CO$5:CO11)</f>
        <v>0</v>
      </c>
      <c r="EG11" s="14">
        <f>SUM(CP$5:CP11)</f>
        <v>0</v>
      </c>
      <c r="EH11" s="14">
        <f>SUM(CQ$5:CQ11)</f>
        <v>0</v>
      </c>
      <c r="EI11" s="14">
        <f>SUM(CR$5:CR11)</f>
        <v>0</v>
      </c>
      <c r="EJ11" s="14">
        <f>SUM(CS$5:CS11)</f>
        <v>0</v>
      </c>
      <c r="EK11" s="14">
        <f>SUM(CT$5:CT11)</f>
        <v>0</v>
      </c>
      <c r="EL11" s="14">
        <f>SUM(CU$5:CU11)</f>
        <v>0</v>
      </c>
      <c r="EO11" s="118">
        <f t="shared" si="11"/>
        <v>14</v>
      </c>
      <c r="EP11" s="118">
        <f t="shared" si="12"/>
        <v>14</v>
      </c>
      <c r="EQ11" s="118">
        <f t="shared" si="13"/>
        <v>11</v>
      </c>
      <c r="ER11" s="118">
        <f t="shared" si="14"/>
        <v>4</v>
      </c>
      <c r="ES11" s="118">
        <f t="shared" si="15"/>
        <v>4</v>
      </c>
      <c r="ET11" s="118">
        <f t="shared" si="16"/>
        <v>3</v>
      </c>
      <c r="EU11" s="118">
        <f t="shared" si="17"/>
        <v>3</v>
      </c>
      <c r="EV11" s="118">
        <f t="shared" si="18"/>
        <v>1</v>
      </c>
      <c r="EW11" s="118">
        <f t="shared" si="19"/>
        <v>0</v>
      </c>
      <c r="EX11" s="118">
        <f t="shared" si="20"/>
        <v>0</v>
      </c>
      <c r="EY11" s="118">
        <f t="shared" si="21"/>
        <v>0</v>
      </c>
      <c r="EZ11" s="118">
        <f t="shared" si="22"/>
        <v>0</v>
      </c>
      <c r="FA11" s="118">
        <f t="shared" si="23"/>
        <v>0</v>
      </c>
      <c r="FB11" s="118">
        <f t="shared" si="24"/>
        <v>0</v>
      </c>
      <c r="FC11" s="118">
        <f t="shared" si="25"/>
        <v>0</v>
      </c>
      <c r="FD11" s="118">
        <f t="shared" si="26"/>
        <v>0</v>
      </c>
      <c r="FE11" s="118">
        <f t="shared" si="27"/>
        <v>0</v>
      </c>
      <c r="FF11" s="118">
        <f t="shared" si="28"/>
        <v>0</v>
      </c>
      <c r="FG11" s="118">
        <f t="shared" si="29"/>
        <v>0</v>
      </c>
      <c r="FH11" s="118">
        <f t="shared" si="30"/>
        <v>0</v>
      </c>
      <c r="FI11" s="118">
        <f t="shared" si="31"/>
        <v>0</v>
      </c>
      <c r="FJ11" s="118">
        <f t="shared" si="32"/>
        <v>0</v>
      </c>
      <c r="FK11" s="118">
        <f t="shared" si="33"/>
        <v>0</v>
      </c>
      <c r="FL11" s="118">
        <f t="shared" si="34"/>
        <v>0</v>
      </c>
      <c r="FM11" s="118">
        <f t="shared" si="35"/>
        <v>0</v>
      </c>
      <c r="FN11" s="118">
        <f t="shared" si="36"/>
        <v>0</v>
      </c>
      <c r="FO11" s="118">
        <f t="shared" si="37"/>
        <v>0</v>
      </c>
      <c r="FP11" s="118">
        <f t="shared" si="38"/>
        <v>0</v>
      </c>
      <c r="FQ11" s="118">
        <f t="shared" si="39"/>
        <v>0</v>
      </c>
      <c r="FR11" s="118">
        <f t="shared" si="40"/>
        <v>0</v>
      </c>
      <c r="FS11" s="118">
        <f t="shared" si="41"/>
        <v>0</v>
      </c>
      <c r="FT11" s="118">
        <f t="shared" si="42"/>
        <v>0</v>
      </c>
      <c r="FU11" s="118">
        <f t="shared" si="43"/>
        <v>0</v>
      </c>
      <c r="FV11" s="118">
        <f t="shared" si="44"/>
        <v>0</v>
      </c>
      <c r="FW11" s="118">
        <f t="shared" si="45"/>
        <v>0</v>
      </c>
      <c r="FX11" s="118">
        <f t="shared" si="46"/>
        <v>0</v>
      </c>
      <c r="FY11" s="118">
        <f t="shared" si="47"/>
        <v>0</v>
      </c>
      <c r="FZ11" s="118">
        <f t="shared" si="48"/>
        <v>0</v>
      </c>
      <c r="GA11" s="118">
        <f t="shared" si="49"/>
        <v>0</v>
      </c>
      <c r="GB11" s="118">
        <f t="shared" si="50"/>
        <v>0</v>
      </c>
      <c r="GC11" s="118">
        <f t="shared" si="51"/>
        <v>0</v>
      </c>
      <c r="GD11" s="118">
        <f t="shared" si="52"/>
        <v>0</v>
      </c>
    </row>
    <row r="12" spans="1:186" ht="16.5" x14ac:dyDescent="0.2">
      <c r="K12" s="117">
        <v>8</v>
      </c>
      <c r="L12" s="117">
        <v>2</v>
      </c>
      <c r="M12" s="117">
        <v>5</v>
      </c>
      <c r="N12" s="117" t="str">
        <f t="shared" si="3"/>
        <v>神器2-5</v>
      </c>
      <c r="O12" s="117">
        <v>3</v>
      </c>
      <c r="P12" s="14">
        <f t="shared" si="4"/>
        <v>105</v>
      </c>
      <c r="Q12" s="119">
        <v>0.12</v>
      </c>
      <c r="R12" s="14">
        <v>1</v>
      </c>
      <c r="S12" s="14">
        <v>1</v>
      </c>
      <c r="T12" s="119">
        <v>0.12</v>
      </c>
      <c r="U12" s="14">
        <v>1</v>
      </c>
      <c r="V12" s="14">
        <v>2</v>
      </c>
      <c r="W12" s="119">
        <v>0.12</v>
      </c>
      <c r="X12" s="14">
        <v>1</v>
      </c>
      <c r="Y12" s="14">
        <v>3</v>
      </c>
      <c r="AB12" s="117">
        <v>7</v>
      </c>
      <c r="AC12" s="117">
        <v>3</v>
      </c>
      <c r="AD12" s="117">
        <f>SUM(AC$6:AC12)</f>
        <v>12</v>
      </c>
      <c r="AF12" s="117">
        <v>7</v>
      </c>
      <c r="AG12" s="117">
        <v>123</v>
      </c>
      <c r="AH12" s="117">
        <f t="shared" si="53"/>
        <v>297.55500000000006</v>
      </c>
      <c r="AI12" s="117" t="s">
        <v>890</v>
      </c>
      <c r="AJ12" s="19">
        <v>0.55000000000000004</v>
      </c>
      <c r="AK12" s="19">
        <v>0.3</v>
      </c>
      <c r="AL12" s="19">
        <v>0.15</v>
      </c>
      <c r="AO12" s="117">
        <v>2</v>
      </c>
      <c r="AP12" s="117">
        <v>5</v>
      </c>
      <c r="AQ12" s="117">
        <v>2</v>
      </c>
      <c r="AR12" s="117">
        <v>1</v>
      </c>
      <c r="AS12" s="117" t="s">
        <v>399</v>
      </c>
      <c r="AT12" s="21">
        <f t="shared" si="0"/>
        <v>0.10400000000000001</v>
      </c>
      <c r="AU12" s="117">
        <f t="shared" si="5"/>
        <v>1</v>
      </c>
      <c r="AV12" s="117">
        <f t="shared" si="6"/>
        <v>3</v>
      </c>
      <c r="AW12" s="118">
        <f t="shared" si="7"/>
        <v>0.20800000000000002</v>
      </c>
      <c r="AX12" s="117">
        <f t="shared" si="8"/>
        <v>3.12</v>
      </c>
      <c r="BA12" s="117">
        <v>8</v>
      </c>
      <c r="BB12" s="14">
        <f>INDEX(节奏总表!$BW$4:$BW$63,神器!BA12)</f>
        <v>74</v>
      </c>
      <c r="BC12" s="14">
        <f t="shared" si="9"/>
        <v>2</v>
      </c>
      <c r="BD12" s="14">
        <v>5</v>
      </c>
      <c r="BE12" s="14">
        <v>3</v>
      </c>
      <c r="BF12" s="14">
        <f t="shared" si="10"/>
        <v>9.4499999999999993</v>
      </c>
      <c r="BG12" s="14">
        <f t="shared" si="10"/>
        <v>9.4499999999999993</v>
      </c>
      <c r="BH12" s="14">
        <f t="shared" si="10"/>
        <v>5.3999999999999995</v>
      </c>
      <c r="BI12" s="14">
        <f t="shared" si="10"/>
        <v>3.12</v>
      </c>
      <c r="BJ12" s="14">
        <f t="shared" si="10"/>
        <v>3.12</v>
      </c>
      <c r="BK12" s="14">
        <f t="shared" si="10"/>
        <v>1.6199999999999997</v>
      </c>
      <c r="BL12" s="14">
        <f t="shared" si="10"/>
        <v>1.6199999999999997</v>
      </c>
      <c r="BM12" s="14">
        <f t="shared" si="10"/>
        <v>0.72</v>
      </c>
      <c r="BN12" s="14">
        <f t="shared" si="10"/>
        <v>0</v>
      </c>
      <c r="BO12" s="14">
        <f t="shared" si="10"/>
        <v>0</v>
      </c>
      <c r="BP12" s="14">
        <f t="shared" si="10"/>
        <v>0</v>
      </c>
      <c r="BQ12" s="14">
        <f t="shared" si="10"/>
        <v>0</v>
      </c>
      <c r="BR12" s="14">
        <f t="shared" si="10"/>
        <v>0</v>
      </c>
      <c r="BS12" s="14">
        <f t="shared" si="10"/>
        <v>0</v>
      </c>
      <c r="BT12" s="14">
        <f t="shared" si="10"/>
        <v>0</v>
      </c>
      <c r="BU12" s="14">
        <f t="shared" si="10"/>
        <v>0</v>
      </c>
      <c r="BV12" s="14">
        <f t="shared" si="54"/>
        <v>0</v>
      </c>
      <c r="BW12" s="14">
        <f t="shared" si="54"/>
        <v>0</v>
      </c>
      <c r="BX12" s="14">
        <f t="shared" si="54"/>
        <v>0</v>
      </c>
      <c r="BY12" s="14">
        <f t="shared" si="54"/>
        <v>0</v>
      </c>
      <c r="BZ12" s="14">
        <f t="shared" si="54"/>
        <v>0</v>
      </c>
      <c r="CA12" s="14">
        <f t="shared" si="54"/>
        <v>0</v>
      </c>
      <c r="CB12" s="14">
        <f t="shared" si="54"/>
        <v>0</v>
      </c>
      <c r="CC12" s="14">
        <f t="shared" si="54"/>
        <v>0</v>
      </c>
      <c r="CD12" s="14">
        <f t="shared" si="54"/>
        <v>0</v>
      </c>
      <c r="CE12" s="14">
        <f t="shared" si="54"/>
        <v>0</v>
      </c>
      <c r="CF12" s="14">
        <f t="shared" si="55"/>
        <v>0</v>
      </c>
      <c r="CG12" s="14">
        <f t="shared" si="55"/>
        <v>0</v>
      </c>
      <c r="CH12" s="14">
        <f t="shared" si="55"/>
        <v>0</v>
      </c>
      <c r="CI12" s="14">
        <f t="shared" si="55"/>
        <v>0</v>
      </c>
      <c r="CJ12" s="14">
        <f t="shared" si="55"/>
        <v>0</v>
      </c>
      <c r="CK12" s="14">
        <f t="shared" si="55"/>
        <v>0</v>
      </c>
      <c r="CL12" s="14">
        <f t="shared" si="55"/>
        <v>0</v>
      </c>
      <c r="CM12" s="14">
        <f t="shared" si="55"/>
        <v>0</v>
      </c>
      <c r="CN12" s="14">
        <f t="shared" si="55"/>
        <v>0</v>
      </c>
      <c r="CO12" s="14">
        <f t="shared" si="55"/>
        <v>0</v>
      </c>
      <c r="CP12" s="14">
        <f t="shared" si="55"/>
        <v>0</v>
      </c>
      <c r="CQ12" s="14">
        <f t="shared" si="55"/>
        <v>0</v>
      </c>
      <c r="CR12" s="14">
        <f t="shared" si="55"/>
        <v>0</v>
      </c>
      <c r="CS12" s="14">
        <f t="shared" si="55"/>
        <v>0</v>
      </c>
      <c r="CT12" s="14">
        <f t="shared" si="55"/>
        <v>0</v>
      </c>
      <c r="CU12" s="14">
        <f t="shared" si="55"/>
        <v>0</v>
      </c>
      <c r="CW12" s="14">
        <f>SUM(BF$5:BF12)</f>
        <v>59.850000000000009</v>
      </c>
      <c r="CX12" s="14">
        <f>SUM(BG$5:BG12)</f>
        <v>59.850000000000009</v>
      </c>
      <c r="CY12" s="14">
        <f>SUM(BH$5:BH12)</f>
        <v>36.449999999999996</v>
      </c>
      <c r="CZ12" s="14">
        <f>SUM(BI$5:BI12)</f>
        <v>9.36</v>
      </c>
      <c r="DA12" s="14">
        <f>SUM(BJ$5:BJ12)</f>
        <v>9.36</v>
      </c>
      <c r="DB12" s="14">
        <f>SUM(BK$5:BK12)</f>
        <v>4.8599999999999994</v>
      </c>
      <c r="DC12" s="14">
        <f>SUM(BL$5:BL12)</f>
        <v>4.8599999999999994</v>
      </c>
      <c r="DD12" s="14">
        <f>SUM(BM$5:BM12)</f>
        <v>2.16</v>
      </c>
      <c r="DE12" s="14">
        <f>SUM(BN$5:BN12)</f>
        <v>0</v>
      </c>
      <c r="DF12" s="14">
        <f>SUM(BO$5:BO12)</f>
        <v>0</v>
      </c>
      <c r="DG12" s="14">
        <f>SUM(BP$5:BP12)</f>
        <v>0</v>
      </c>
      <c r="DH12" s="14">
        <f>SUM(BQ$5:BQ12)</f>
        <v>0</v>
      </c>
      <c r="DI12" s="14">
        <f>SUM(BR$5:BR12)</f>
        <v>0</v>
      </c>
      <c r="DJ12" s="14">
        <f>SUM(BS$5:BS12)</f>
        <v>0</v>
      </c>
      <c r="DK12" s="14">
        <f>SUM(BT$5:BT12)</f>
        <v>0</v>
      </c>
      <c r="DL12" s="14">
        <f>SUM(BU$5:BU12)</f>
        <v>0</v>
      </c>
      <c r="DM12" s="14">
        <f>SUM(BV$5:BV12)</f>
        <v>0</v>
      </c>
      <c r="DN12" s="14">
        <f>SUM(BW$5:BW12)</f>
        <v>0</v>
      </c>
      <c r="DO12" s="14">
        <f>SUM(BX$5:BX12)</f>
        <v>0</v>
      </c>
      <c r="DP12" s="14">
        <f>SUM(BY$5:BY12)</f>
        <v>0</v>
      </c>
      <c r="DQ12" s="14">
        <f>SUM(BZ$5:BZ12)</f>
        <v>0</v>
      </c>
      <c r="DR12" s="14">
        <f>SUM(CA$5:CA12)</f>
        <v>0</v>
      </c>
      <c r="DS12" s="14">
        <f>SUM(CB$5:CB12)</f>
        <v>0</v>
      </c>
      <c r="DT12" s="14">
        <f>SUM(CC$5:CC12)</f>
        <v>0</v>
      </c>
      <c r="DU12" s="14">
        <f>SUM(CD$5:CD12)</f>
        <v>0</v>
      </c>
      <c r="DV12" s="14">
        <f>SUM(CE$5:CE12)</f>
        <v>0</v>
      </c>
      <c r="DW12" s="14">
        <f>SUM(CF$5:CF12)</f>
        <v>0</v>
      </c>
      <c r="DX12" s="14">
        <f>SUM(CG$5:CG12)</f>
        <v>0</v>
      </c>
      <c r="DY12" s="14">
        <f>SUM(CH$5:CH12)</f>
        <v>0</v>
      </c>
      <c r="DZ12" s="14">
        <f>SUM(CI$5:CI12)</f>
        <v>0</v>
      </c>
      <c r="EA12" s="14">
        <f>SUM(CJ$5:CJ12)</f>
        <v>0</v>
      </c>
      <c r="EB12" s="14">
        <f>SUM(CK$5:CK12)</f>
        <v>0</v>
      </c>
      <c r="EC12" s="14">
        <f>SUM(CL$5:CL12)</f>
        <v>0</v>
      </c>
      <c r="ED12" s="14">
        <f>SUM(CM$5:CM12)</f>
        <v>0</v>
      </c>
      <c r="EE12" s="14">
        <f>SUM(CN$5:CN12)</f>
        <v>0</v>
      </c>
      <c r="EF12" s="14">
        <f>SUM(CO$5:CO12)</f>
        <v>0</v>
      </c>
      <c r="EG12" s="14">
        <f>SUM(CP$5:CP12)</f>
        <v>0</v>
      </c>
      <c r="EH12" s="14">
        <f>SUM(CQ$5:CQ12)</f>
        <v>0</v>
      </c>
      <c r="EI12" s="14">
        <f>SUM(CR$5:CR12)</f>
        <v>0</v>
      </c>
      <c r="EJ12" s="14">
        <f>SUM(CS$5:CS12)</f>
        <v>0</v>
      </c>
      <c r="EK12" s="14">
        <f>SUM(CT$5:CT12)</f>
        <v>0</v>
      </c>
      <c r="EL12" s="14">
        <f>SUM(CU$5:CU12)</f>
        <v>0</v>
      </c>
      <c r="EO12" s="118">
        <f t="shared" si="11"/>
        <v>15</v>
      </c>
      <c r="EP12" s="118">
        <f t="shared" si="12"/>
        <v>15</v>
      </c>
      <c r="EQ12" s="118">
        <f t="shared" si="13"/>
        <v>12</v>
      </c>
      <c r="ER12" s="118">
        <f t="shared" si="14"/>
        <v>6</v>
      </c>
      <c r="ES12" s="118">
        <f t="shared" si="15"/>
        <v>6</v>
      </c>
      <c r="ET12" s="118">
        <f t="shared" si="16"/>
        <v>3</v>
      </c>
      <c r="EU12" s="118">
        <f t="shared" si="17"/>
        <v>3</v>
      </c>
      <c r="EV12" s="118">
        <f t="shared" si="18"/>
        <v>2</v>
      </c>
      <c r="EW12" s="118">
        <f t="shared" si="19"/>
        <v>0</v>
      </c>
      <c r="EX12" s="118">
        <f t="shared" si="20"/>
        <v>0</v>
      </c>
      <c r="EY12" s="118">
        <f t="shared" si="21"/>
        <v>0</v>
      </c>
      <c r="EZ12" s="118">
        <f t="shared" si="22"/>
        <v>0</v>
      </c>
      <c r="FA12" s="118">
        <f t="shared" si="23"/>
        <v>0</v>
      </c>
      <c r="FB12" s="118">
        <f t="shared" si="24"/>
        <v>0</v>
      </c>
      <c r="FC12" s="118">
        <f t="shared" si="25"/>
        <v>0</v>
      </c>
      <c r="FD12" s="118">
        <f t="shared" si="26"/>
        <v>0</v>
      </c>
      <c r="FE12" s="118">
        <f t="shared" si="27"/>
        <v>0</v>
      </c>
      <c r="FF12" s="118">
        <f t="shared" si="28"/>
        <v>0</v>
      </c>
      <c r="FG12" s="118">
        <f t="shared" si="29"/>
        <v>0</v>
      </c>
      <c r="FH12" s="118">
        <f t="shared" si="30"/>
        <v>0</v>
      </c>
      <c r="FI12" s="118">
        <f t="shared" si="31"/>
        <v>0</v>
      </c>
      <c r="FJ12" s="118">
        <f t="shared" si="32"/>
        <v>0</v>
      </c>
      <c r="FK12" s="118">
        <f t="shared" si="33"/>
        <v>0</v>
      </c>
      <c r="FL12" s="118">
        <f t="shared" si="34"/>
        <v>0</v>
      </c>
      <c r="FM12" s="118">
        <f t="shared" si="35"/>
        <v>0</v>
      </c>
      <c r="FN12" s="118">
        <f t="shared" si="36"/>
        <v>0</v>
      </c>
      <c r="FO12" s="118">
        <f t="shared" si="37"/>
        <v>0</v>
      </c>
      <c r="FP12" s="118">
        <f t="shared" si="38"/>
        <v>0</v>
      </c>
      <c r="FQ12" s="118">
        <f t="shared" si="39"/>
        <v>0</v>
      </c>
      <c r="FR12" s="118">
        <f t="shared" si="40"/>
        <v>0</v>
      </c>
      <c r="FS12" s="118">
        <f t="shared" si="41"/>
        <v>0</v>
      </c>
      <c r="FT12" s="118">
        <f t="shared" si="42"/>
        <v>0</v>
      </c>
      <c r="FU12" s="118">
        <f t="shared" si="43"/>
        <v>0</v>
      </c>
      <c r="FV12" s="118">
        <f t="shared" si="44"/>
        <v>0</v>
      </c>
      <c r="FW12" s="118">
        <f t="shared" si="45"/>
        <v>0</v>
      </c>
      <c r="FX12" s="118">
        <f t="shared" si="46"/>
        <v>0</v>
      </c>
      <c r="FY12" s="118">
        <f t="shared" si="47"/>
        <v>0</v>
      </c>
      <c r="FZ12" s="118">
        <f t="shared" si="48"/>
        <v>0</v>
      </c>
      <c r="GA12" s="118">
        <f t="shared" si="49"/>
        <v>0</v>
      </c>
      <c r="GB12" s="118">
        <f t="shared" si="50"/>
        <v>0</v>
      </c>
      <c r="GC12" s="118">
        <f t="shared" si="51"/>
        <v>0</v>
      </c>
      <c r="GD12" s="118">
        <f t="shared" si="52"/>
        <v>0</v>
      </c>
    </row>
    <row r="13" spans="1:186" ht="16.5" x14ac:dyDescent="0.2">
      <c r="K13" s="117">
        <v>9</v>
      </c>
      <c r="L13" s="117">
        <v>3</v>
      </c>
      <c r="M13" s="117">
        <v>1</v>
      </c>
      <c r="N13" s="117" t="str">
        <f t="shared" si="3"/>
        <v>神器3-1</v>
      </c>
      <c r="O13" s="117">
        <v>1</v>
      </c>
      <c r="P13" s="14">
        <f t="shared" si="4"/>
        <v>20</v>
      </c>
      <c r="Q13" s="119">
        <v>0.25</v>
      </c>
      <c r="R13" s="14">
        <v>1</v>
      </c>
      <c r="S13" s="14">
        <v>3</v>
      </c>
      <c r="T13" s="119">
        <v>0.25</v>
      </c>
      <c r="U13" s="14">
        <v>2</v>
      </c>
      <c r="V13" s="14">
        <v>4</v>
      </c>
      <c r="W13" s="119">
        <v>0.25</v>
      </c>
      <c r="X13" s="14">
        <v>3</v>
      </c>
      <c r="Y13" s="14">
        <v>5</v>
      </c>
      <c r="AB13" s="117">
        <v>8</v>
      </c>
      <c r="AC13" s="117">
        <v>3</v>
      </c>
      <c r="AD13" s="117">
        <f>SUM(AC$6:AC13)</f>
        <v>15</v>
      </c>
      <c r="AF13" s="117">
        <v>8</v>
      </c>
      <c r="AG13" s="117">
        <v>133</v>
      </c>
      <c r="AH13" s="117">
        <f t="shared" si="53"/>
        <v>495</v>
      </c>
      <c r="AI13" s="117" t="s">
        <v>891</v>
      </c>
      <c r="AJ13" s="19">
        <v>0.6</v>
      </c>
      <c r="AK13" s="19">
        <v>0.4</v>
      </c>
      <c r="AL13" s="117"/>
      <c r="AO13" s="117">
        <v>2</v>
      </c>
      <c r="AP13" s="117">
        <v>6</v>
      </c>
      <c r="AQ13" s="117">
        <v>2</v>
      </c>
      <c r="AR13" s="117">
        <v>1</v>
      </c>
      <c r="AS13" s="117" t="s">
        <v>400</v>
      </c>
      <c r="AT13" s="21">
        <f t="shared" si="0"/>
        <v>7.1999999999999995E-2</v>
      </c>
      <c r="AU13" s="117">
        <f t="shared" si="5"/>
        <v>1</v>
      </c>
      <c r="AV13" s="117">
        <f t="shared" si="6"/>
        <v>2</v>
      </c>
      <c r="AW13" s="118">
        <f t="shared" si="7"/>
        <v>0.10799999999999998</v>
      </c>
      <c r="AX13" s="117">
        <f t="shared" si="8"/>
        <v>4.8599999999999994</v>
      </c>
      <c r="BA13" s="117">
        <v>9</v>
      </c>
      <c r="BB13" s="14">
        <f>INDEX(节奏总表!$BW$4:$BW$63,神器!BA13)</f>
        <v>78</v>
      </c>
      <c r="BC13" s="14">
        <f t="shared" si="9"/>
        <v>2</v>
      </c>
      <c r="BD13" s="14">
        <v>5</v>
      </c>
      <c r="BE13" s="14">
        <v>3</v>
      </c>
      <c r="BF13" s="14">
        <f t="shared" si="10"/>
        <v>9.4499999999999993</v>
      </c>
      <c r="BG13" s="14">
        <f t="shared" si="10"/>
        <v>9.4499999999999993</v>
      </c>
      <c r="BH13" s="14">
        <f t="shared" si="10"/>
        <v>5.3999999999999995</v>
      </c>
      <c r="BI13" s="14">
        <f t="shared" si="10"/>
        <v>3.12</v>
      </c>
      <c r="BJ13" s="14">
        <f t="shared" si="10"/>
        <v>3.12</v>
      </c>
      <c r="BK13" s="14">
        <f t="shared" si="10"/>
        <v>1.6199999999999997</v>
      </c>
      <c r="BL13" s="14">
        <f t="shared" si="10"/>
        <v>1.6199999999999997</v>
      </c>
      <c r="BM13" s="14">
        <f t="shared" si="10"/>
        <v>0.72</v>
      </c>
      <c r="BN13" s="14">
        <f t="shared" si="10"/>
        <v>0</v>
      </c>
      <c r="BO13" s="14">
        <f t="shared" si="10"/>
        <v>0</v>
      </c>
      <c r="BP13" s="14">
        <f t="shared" si="10"/>
        <v>0</v>
      </c>
      <c r="BQ13" s="14">
        <f t="shared" si="10"/>
        <v>0</v>
      </c>
      <c r="BR13" s="14">
        <f t="shared" si="10"/>
        <v>0</v>
      </c>
      <c r="BS13" s="14">
        <f t="shared" si="10"/>
        <v>0</v>
      </c>
      <c r="BT13" s="14">
        <f t="shared" si="10"/>
        <v>0</v>
      </c>
      <c r="BU13" s="14">
        <f t="shared" si="10"/>
        <v>0</v>
      </c>
      <c r="BV13" s="14">
        <f t="shared" si="54"/>
        <v>0</v>
      </c>
      <c r="BW13" s="14">
        <f t="shared" si="54"/>
        <v>0</v>
      </c>
      <c r="BX13" s="14">
        <f t="shared" si="54"/>
        <v>0</v>
      </c>
      <c r="BY13" s="14">
        <f t="shared" si="54"/>
        <v>0</v>
      </c>
      <c r="BZ13" s="14">
        <f t="shared" si="54"/>
        <v>0</v>
      </c>
      <c r="CA13" s="14">
        <f t="shared" si="54"/>
        <v>0</v>
      </c>
      <c r="CB13" s="14">
        <f t="shared" si="54"/>
        <v>0</v>
      </c>
      <c r="CC13" s="14">
        <f t="shared" si="54"/>
        <v>0</v>
      </c>
      <c r="CD13" s="14">
        <f t="shared" si="54"/>
        <v>0</v>
      </c>
      <c r="CE13" s="14">
        <f t="shared" si="54"/>
        <v>0</v>
      </c>
      <c r="CF13" s="14">
        <f t="shared" si="55"/>
        <v>0</v>
      </c>
      <c r="CG13" s="14">
        <f t="shared" si="55"/>
        <v>0</v>
      </c>
      <c r="CH13" s="14">
        <f t="shared" si="55"/>
        <v>0</v>
      </c>
      <c r="CI13" s="14">
        <f t="shared" si="55"/>
        <v>0</v>
      </c>
      <c r="CJ13" s="14">
        <f t="shared" si="55"/>
        <v>0</v>
      </c>
      <c r="CK13" s="14">
        <f t="shared" si="55"/>
        <v>0</v>
      </c>
      <c r="CL13" s="14">
        <f t="shared" si="55"/>
        <v>0</v>
      </c>
      <c r="CM13" s="14">
        <f t="shared" si="55"/>
        <v>0</v>
      </c>
      <c r="CN13" s="14">
        <f t="shared" si="55"/>
        <v>0</v>
      </c>
      <c r="CO13" s="14">
        <f t="shared" si="55"/>
        <v>0</v>
      </c>
      <c r="CP13" s="14">
        <f t="shared" si="55"/>
        <v>0</v>
      </c>
      <c r="CQ13" s="14">
        <f t="shared" si="55"/>
        <v>0</v>
      </c>
      <c r="CR13" s="14">
        <f t="shared" si="55"/>
        <v>0</v>
      </c>
      <c r="CS13" s="14">
        <f t="shared" si="55"/>
        <v>0</v>
      </c>
      <c r="CT13" s="14">
        <f t="shared" si="55"/>
        <v>0</v>
      </c>
      <c r="CU13" s="14">
        <f t="shared" si="55"/>
        <v>0</v>
      </c>
      <c r="CW13" s="14">
        <f>SUM(BF$5:BF13)</f>
        <v>69.300000000000011</v>
      </c>
      <c r="CX13" s="14">
        <f>SUM(BG$5:BG13)</f>
        <v>69.300000000000011</v>
      </c>
      <c r="CY13" s="14">
        <f>SUM(BH$5:BH13)</f>
        <v>41.849999999999994</v>
      </c>
      <c r="CZ13" s="14">
        <f>SUM(BI$5:BI13)</f>
        <v>12.48</v>
      </c>
      <c r="DA13" s="14">
        <f>SUM(BJ$5:BJ13)</f>
        <v>12.48</v>
      </c>
      <c r="DB13" s="14">
        <f>SUM(BK$5:BK13)</f>
        <v>6.4799999999999986</v>
      </c>
      <c r="DC13" s="14">
        <f>SUM(BL$5:BL13)</f>
        <v>6.4799999999999986</v>
      </c>
      <c r="DD13" s="14">
        <f>SUM(BM$5:BM13)</f>
        <v>2.88</v>
      </c>
      <c r="DE13" s="14">
        <f>SUM(BN$5:BN13)</f>
        <v>0</v>
      </c>
      <c r="DF13" s="14">
        <f>SUM(BO$5:BO13)</f>
        <v>0</v>
      </c>
      <c r="DG13" s="14">
        <f>SUM(BP$5:BP13)</f>
        <v>0</v>
      </c>
      <c r="DH13" s="14">
        <f>SUM(BQ$5:BQ13)</f>
        <v>0</v>
      </c>
      <c r="DI13" s="14">
        <f>SUM(BR$5:BR13)</f>
        <v>0</v>
      </c>
      <c r="DJ13" s="14">
        <f>SUM(BS$5:BS13)</f>
        <v>0</v>
      </c>
      <c r="DK13" s="14">
        <f>SUM(BT$5:BT13)</f>
        <v>0</v>
      </c>
      <c r="DL13" s="14">
        <f>SUM(BU$5:BU13)</f>
        <v>0</v>
      </c>
      <c r="DM13" s="14">
        <f>SUM(BV$5:BV13)</f>
        <v>0</v>
      </c>
      <c r="DN13" s="14">
        <f>SUM(BW$5:BW13)</f>
        <v>0</v>
      </c>
      <c r="DO13" s="14">
        <f>SUM(BX$5:BX13)</f>
        <v>0</v>
      </c>
      <c r="DP13" s="14">
        <f>SUM(BY$5:BY13)</f>
        <v>0</v>
      </c>
      <c r="DQ13" s="14">
        <f>SUM(BZ$5:BZ13)</f>
        <v>0</v>
      </c>
      <c r="DR13" s="14">
        <f>SUM(CA$5:CA13)</f>
        <v>0</v>
      </c>
      <c r="DS13" s="14">
        <f>SUM(CB$5:CB13)</f>
        <v>0</v>
      </c>
      <c r="DT13" s="14">
        <f>SUM(CC$5:CC13)</f>
        <v>0</v>
      </c>
      <c r="DU13" s="14">
        <f>SUM(CD$5:CD13)</f>
        <v>0</v>
      </c>
      <c r="DV13" s="14">
        <f>SUM(CE$5:CE13)</f>
        <v>0</v>
      </c>
      <c r="DW13" s="14">
        <f>SUM(CF$5:CF13)</f>
        <v>0</v>
      </c>
      <c r="DX13" s="14">
        <f>SUM(CG$5:CG13)</f>
        <v>0</v>
      </c>
      <c r="DY13" s="14">
        <f>SUM(CH$5:CH13)</f>
        <v>0</v>
      </c>
      <c r="DZ13" s="14">
        <f>SUM(CI$5:CI13)</f>
        <v>0</v>
      </c>
      <c r="EA13" s="14">
        <f>SUM(CJ$5:CJ13)</f>
        <v>0</v>
      </c>
      <c r="EB13" s="14">
        <f>SUM(CK$5:CK13)</f>
        <v>0</v>
      </c>
      <c r="EC13" s="14">
        <f>SUM(CL$5:CL13)</f>
        <v>0</v>
      </c>
      <c r="ED13" s="14">
        <f>SUM(CM$5:CM13)</f>
        <v>0</v>
      </c>
      <c r="EE13" s="14">
        <f>SUM(CN$5:CN13)</f>
        <v>0</v>
      </c>
      <c r="EF13" s="14">
        <f>SUM(CO$5:CO13)</f>
        <v>0</v>
      </c>
      <c r="EG13" s="14">
        <f>SUM(CP$5:CP13)</f>
        <v>0</v>
      </c>
      <c r="EH13" s="14">
        <f>SUM(CQ$5:CQ13)</f>
        <v>0</v>
      </c>
      <c r="EI13" s="14">
        <f>SUM(CR$5:CR13)</f>
        <v>0</v>
      </c>
      <c r="EJ13" s="14">
        <f>SUM(CS$5:CS13)</f>
        <v>0</v>
      </c>
      <c r="EK13" s="14">
        <f>SUM(CT$5:CT13)</f>
        <v>0</v>
      </c>
      <c r="EL13" s="14">
        <f>SUM(CU$5:CU13)</f>
        <v>0</v>
      </c>
      <c r="EO13" s="118">
        <f t="shared" si="11"/>
        <v>16</v>
      </c>
      <c r="EP13" s="118">
        <f t="shared" si="12"/>
        <v>16</v>
      </c>
      <c r="EQ13" s="118">
        <f t="shared" si="13"/>
        <v>13</v>
      </c>
      <c r="ER13" s="118">
        <f t="shared" si="14"/>
        <v>7</v>
      </c>
      <c r="ES13" s="118">
        <f t="shared" si="15"/>
        <v>7</v>
      </c>
      <c r="ET13" s="118">
        <f t="shared" si="16"/>
        <v>4</v>
      </c>
      <c r="EU13" s="118">
        <f t="shared" si="17"/>
        <v>4</v>
      </c>
      <c r="EV13" s="118">
        <f t="shared" si="18"/>
        <v>2</v>
      </c>
      <c r="EW13" s="118">
        <f t="shared" si="19"/>
        <v>0</v>
      </c>
      <c r="EX13" s="118">
        <f t="shared" si="20"/>
        <v>0</v>
      </c>
      <c r="EY13" s="118">
        <f t="shared" si="21"/>
        <v>0</v>
      </c>
      <c r="EZ13" s="118">
        <f t="shared" si="22"/>
        <v>0</v>
      </c>
      <c r="FA13" s="118">
        <f t="shared" si="23"/>
        <v>0</v>
      </c>
      <c r="FB13" s="118">
        <f t="shared" si="24"/>
        <v>0</v>
      </c>
      <c r="FC13" s="118">
        <f t="shared" si="25"/>
        <v>0</v>
      </c>
      <c r="FD13" s="118">
        <f t="shared" si="26"/>
        <v>0</v>
      </c>
      <c r="FE13" s="118">
        <f t="shared" si="27"/>
        <v>0</v>
      </c>
      <c r="FF13" s="118">
        <f t="shared" si="28"/>
        <v>0</v>
      </c>
      <c r="FG13" s="118">
        <f t="shared" si="29"/>
        <v>0</v>
      </c>
      <c r="FH13" s="118">
        <f t="shared" si="30"/>
        <v>0</v>
      </c>
      <c r="FI13" s="118">
        <f t="shared" si="31"/>
        <v>0</v>
      </c>
      <c r="FJ13" s="118">
        <f t="shared" si="32"/>
        <v>0</v>
      </c>
      <c r="FK13" s="118">
        <f t="shared" si="33"/>
        <v>0</v>
      </c>
      <c r="FL13" s="118">
        <f t="shared" si="34"/>
        <v>0</v>
      </c>
      <c r="FM13" s="118">
        <f t="shared" si="35"/>
        <v>0</v>
      </c>
      <c r="FN13" s="118">
        <f t="shared" si="36"/>
        <v>0</v>
      </c>
      <c r="FO13" s="118">
        <f t="shared" si="37"/>
        <v>0</v>
      </c>
      <c r="FP13" s="118">
        <f t="shared" si="38"/>
        <v>0</v>
      </c>
      <c r="FQ13" s="118">
        <f t="shared" si="39"/>
        <v>0</v>
      </c>
      <c r="FR13" s="118">
        <f t="shared" si="40"/>
        <v>0</v>
      </c>
      <c r="FS13" s="118">
        <f t="shared" si="41"/>
        <v>0</v>
      </c>
      <c r="FT13" s="118">
        <f t="shared" si="42"/>
        <v>0</v>
      </c>
      <c r="FU13" s="118">
        <f t="shared" si="43"/>
        <v>0</v>
      </c>
      <c r="FV13" s="118">
        <f t="shared" si="44"/>
        <v>0</v>
      </c>
      <c r="FW13" s="118">
        <f t="shared" si="45"/>
        <v>0</v>
      </c>
      <c r="FX13" s="118">
        <f t="shared" si="46"/>
        <v>0</v>
      </c>
      <c r="FY13" s="118">
        <f t="shared" si="47"/>
        <v>0</v>
      </c>
      <c r="FZ13" s="118">
        <f t="shared" si="48"/>
        <v>0</v>
      </c>
      <c r="GA13" s="118">
        <f t="shared" si="49"/>
        <v>0</v>
      </c>
      <c r="GB13" s="118">
        <f t="shared" si="50"/>
        <v>0</v>
      </c>
      <c r="GC13" s="118">
        <f t="shared" si="51"/>
        <v>0</v>
      </c>
      <c r="GD13" s="118">
        <f t="shared" si="52"/>
        <v>0</v>
      </c>
    </row>
    <row r="14" spans="1:186" ht="16.5" x14ac:dyDescent="0.2">
      <c r="K14" s="117">
        <v>10</v>
      </c>
      <c r="L14" s="117">
        <v>3</v>
      </c>
      <c r="M14" s="117">
        <v>2</v>
      </c>
      <c r="N14" s="117" t="str">
        <f t="shared" si="3"/>
        <v>神器3-2</v>
      </c>
      <c r="O14" s="117">
        <v>1</v>
      </c>
      <c r="P14" s="14">
        <f t="shared" si="4"/>
        <v>20</v>
      </c>
      <c r="Q14" s="119">
        <v>0.25</v>
      </c>
      <c r="R14" s="14">
        <v>1</v>
      </c>
      <c r="S14" s="14">
        <v>3</v>
      </c>
      <c r="T14" s="119">
        <v>0.25</v>
      </c>
      <c r="U14" s="14">
        <v>2</v>
      </c>
      <c r="V14" s="14">
        <v>4</v>
      </c>
      <c r="W14" s="119">
        <v>0.25</v>
      </c>
      <c r="X14" s="14">
        <v>3</v>
      </c>
      <c r="Y14" s="14">
        <v>5</v>
      </c>
      <c r="AB14" s="117">
        <v>9</v>
      </c>
      <c r="AC14" s="117">
        <v>3</v>
      </c>
      <c r="AD14" s="117">
        <f>SUM(AC$6:AC14)</f>
        <v>18</v>
      </c>
      <c r="AM14" s="120"/>
      <c r="AO14" s="117">
        <v>2</v>
      </c>
      <c r="AP14" s="117">
        <v>7</v>
      </c>
      <c r="AQ14" s="117">
        <v>2</v>
      </c>
      <c r="AR14" s="117">
        <v>1</v>
      </c>
      <c r="AS14" s="117" t="s">
        <v>401</v>
      </c>
      <c r="AT14" s="21">
        <f t="shared" si="0"/>
        <v>7.1999999999999995E-2</v>
      </c>
      <c r="AU14" s="117">
        <f t="shared" si="5"/>
        <v>1</v>
      </c>
      <c r="AV14" s="117">
        <f t="shared" si="6"/>
        <v>2</v>
      </c>
      <c r="AW14" s="118">
        <f t="shared" si="7"/>
        <v>0.10799999999999998</v>
      </c>
      <c r="AX14" s="117">
        <f t="shared" si="8"/>
        <v>4.8599999999999994</v>
      </c>
      <c r="BA14" s="117">
        <v>10</v>
      </c>
      <c r="BB14" s="14">
        <f>INDEX(节奏总表!$BW$4:$BW$63,神器!BA14)</f>
        <v>81</v>
      </c>
      <c r="BC14" s="14">
        <f t="shared" si="9"/>
        <v>2</v>
      </c>
      <c r="BD14" s="14">
        <v>5</v>
      </c>
      <c r="BE14" s="14">
        <v>3</v>
      </c>
      <c r="BF14" s="14">
        <f t="shared" si="10"/>
        <v>9.4499999999999993</v>
      </c>
      <c r="BG14" s="14">
        <f t="shared" si="10"/>
        <v>9.4499999999999993</v>
      </c>
      <c r="BH14" s="14">
        <f t="shared" si="10"/>
        <v>5.3999999999999995</v>
      </c>
      <c r="BI14" s="14">
        <f t="shared" si="10"/>
        <v>3.12</v>
      </c>
      <c r="BJ14" s="14">
        <f t="shared" si="10"/>
        <v>3.12</v>
      </c>
      <c r="BK14" s="14">
        <f t="shared" si="10"/>
        <v>1.6199999999999997</v>
      </c>
      <c r="BL14" s="14">
        <f t="shared" si="10"/>
        <v>1.6199999999999997</v>
      </c>
      <c r="BM14" s="14">
        <f t="shared" si="10"/>
        <v>0.72</v>
      </c>
      <c r="BN14" s="14">
        <f t="shared" si="10"/>
        <v>0</v>
      </c>
      <c r="BO14" s="14">
        <f t="shared" si="10"/>
        <v>0</v>
      </c>
      <c r="BP14" s="14">
        <f t="shared" si="10"/>
        <v>0</v>
      </c>
      <c r="BQ14" s="14">
        <f t="shared" si="10"/>
        <v>0</v>
      </c>
      <c r="BR14" s="14">
        <f t="shared" si="10"/>
        <v>0</v>
      </c>
      <c r="BS14" s="14">
        <f t="shared" si="10"/>
        <v>0</v>
      </c>
      <c r="BT14" s="14">
        <f t="shared" si="10"/>
        <v>0</v>
      </c>
      <c r="BU14" s="14">
        <f t="shared" si="10"/>
        <v>0</v>
      </c>
      <c r="BV14" s="14">
        <f t="shared" si="54"/>
        <v>0</v>
      </c>
      <c r="BW14" s="14">
        <f t="shared" si="54"/>
        <v>0</v>
      </c>
      <c r="BX14" s="14">
        <f t="shared" si="54"/>
        <v>0</v>
      </c>
      <c r="BY14" s="14">
        <f t="shared" si="54"/>
        <v>0</v>
      </c>
      <c r="BZ14" s="14">
        <f t="shared" si="54"/>
        <v>0</v>
      </c>
      <c r="CA14" s="14">
        <f t="shared" si="54"/>
        <v>0</v>
      </c>
      <c r="CB14" s="14">
        <f t="shared" si="54"/>
        <v>0</v>
      </c>
      <c r="CC14" s="14">
        <f t="shared" si="54"/>
        <v>0</v>
      </c>
      <c r="CD14" s="14">
        <f t="shared" si="54"/>
        <v>0</v>
      </c>
      <c r="CE14" s="14">
        <f t="shared" si="54"/>
        <v>0</v>
      </c>
      <c r="CF14" s="14">
        <f t="shared" si="55"/>
        <v>0</v>
      </c>
      <c r="CG14" s="14">
        <f t="shared" si="55"/>
        <v>0</v>
      </c>
      <c r="CH14" s="14">
        <f t="shared" si="55"/>
        <v>0</v>
      </c>
      <c r="CI14" s="14">
        <f t="shared" si="55"/>
        <v>0</v>
      </c>
      <c r="CJ14" s="14">
        <f t="shared" si="55"/>
        <v>0</v>
      </c>
      <c r="CK14" s="14">
        <f t="shared" si="55"/>
        <v>0</v>
      </c>
      <c r="CL14" s="14">
        <f t="shared" si="55"/>
        <v>0</v>
      </c>
      <c r="CM14" s="14">
        <f t="shared" si="55"/>
        <v>0</v>
      </c>
      <c r="CN14" s="14">
        <f t="shared" si="55"/>
        <v>0</v>
      </c>
      <c r="CO14" s="14">
        <f t="shared" si="55"/>
        <v>0</v>
      </c>
      <c r="CP14" s="14">
        <f t="shared" si="55"/>
        <v>0</v>
      </c>
      <c r="CQ14" s="14">
        <f t="shared" si="55"/>
        <v>0</v>
      </c>
      <c r="CR14" s="14">
        <f t="shared" si="55"/>
        <v>0</v>
      </c>
      <c r="CS14" s="14">
        <f t="shared" si="55"/>
        <v>0</v>
      </c>
      <c r="CT14" s="14">
        <f t="shared" si="55"/>
        <v>0</v>
      </c>
      <c r="CU14" s="14">
        <f t="shared" si="55"/>
        <v>0</v>
      </c>
      <c r="CW14" s="14">
        <f>SUM(BF$5:BF14)</f>
        <v>78.750000000000014</v>
      </c>
      <c r="CX14" s="14">
        <f>SUM(BG$5:BG14)</f>
        <v>78.750000000000014</v>
      </c>
      <c r="CY14" s="14">
        <f>SUM(BH$5:BH14)</f>
        <v>47.249999999999993</v>
      </c>
      <c r="CZ14" s="14">
        <f>SUM(BI$5:BI14)</f>
        <v>15.600000000000001</v>
      </c>
      <c r="DA14" s="14">
        <f>SUM(BJ$5:BJ14)</f>
        <v>15.600000000000001</v>
      </c>
      <c r="DB14" s="14">
        <f>SUM(BK$5:BK14)</f>
        <v>8.0999999999999979</v>
      </c>
      <c r="DC14" s="14">
        <f>SUM(BL$5:BL14)</f>
        <v>8.0999999999999979</v>
      </c>
      <c r="DD14" s="14">
        <f>SUM(BM$5:BM14)</f>
        <v>3.5999999999999996</v>
      </c>
      <c r="DE14" s="14">
        <f>SUM(BN$5:BN14)</f>
        <v>0</v>
      </c>
      <c r="DF14" s="14">
        <f>SUM(BO$5:BO14)</f>
        <v>0</v>
      </c>
      <c r="DG14" s="14">
        <f>SUM(BP$5:BP14)</f>
        <v>0</v>
      </c>
      <c r="DH14" s="14">
        <f>SUM(BQ$5:BQ14)</f>
        <v>0</v>
      </c>
      <c r="DI14" s="14">
        <f>SUM(BR$5:BR14)</f>
        <v>0</v>
      </c>
      <c r="DJ14" s="14">
        <f>SUM(BS$5:BS14)</f>
        <v>0</v>
      </c>
      <c r="DK14" s="14">
        <f>SUM(BT$5:BT14)</f>
        <v>0</v>
      </c>
      <c r="DL14" s="14">
        <f>SUM(BU$5:BU14)</f>
        <v>0</v>
      </c>
      <c r="DM14" s="14">
        <f>SUM(BV$5:BV14)</f>
        <v>0</v>
      </c>
      <c r="DN14" s="14">
        <f>SUM(BW$5:BW14)</f>
        <v>0</v>
      </c>
      <c r="DO14" s="14">
        <f>SUM(BX$5:BX14)</f>
        <v>0</v>
      </c>
      <c r="DP14" s="14">
        <f>SUM(BY$5:BY14)</f>
        <v>0</v>
      </c>
      <c r="DQ14" s="14">
        <f>SUM(BZ$5:BZ14)</f>
        <v>0</v>
      </c>
      <c r="DR14" s="14">
        <f>SUM(CA$5:CA14)</f>
        <v>0</v>
      </c>
      <c r="DS14" s="14">
        <f>SUM(CB$5:CB14)</f>
        <v>0</v>
      </c>
      <c r="DT14" s="14">
        <f>SUM(CC$5:CC14)</f>
        <v>0</v>
      </c>
      <c r="DU14" s="14">
        <f>SUM(CD$5:CD14)</f>
        <v>0</v>
      </c>
      <c r="DV14" s="14">
        <f>SUM(CE$5:CE14)</f>
        <v>0</v>
      </c>
      <c r="DW14" s="14">
        <f>SUM(CF$5:CF14)</f>
        <v>0</v>
      </c>
      <c r="DX14" s="14">
        <f>SUM(CG$5:CG14)</f>
        <v>0</v>
      </c>
      <c r="DY14" s="14">
        <f>SUM(CH$5:CH14)</f>
        <v>0</v>
      </c>
      <c r="DZ14" s="14">
        <f>SUM(CI$5:CI14)</f>
        <v>0</v>
      </c>
      <c r="EA14" s="14">
        <f>SUM(CJ$5:CJ14)</f>
        <v>0</v>
      </c>
      <c r="EB14" s="14">
        <f>SUM(CK$5:CK14)</f>
        <v>0</v>
      </c>
      <c r="EC14" s="14">
        <f>SUM(CL$5:CL14)</f>
        <v>0</v>
      </c>
      <c r="ED14" s="14">
        <f>SUM(CM$5:CM14)</f>
        <v>0</v>
      </c>
      <c r="EE14" s="14">
        <f>SUM(CN$5:CN14)</f>
        <v>0</v>
      </c>
      <c r="EF14" s="14">
        <f>SUM(CO$5:CO14)</f>
        <v>0</v>
      </c>
      <c r="EG14" s="14">
        <f>SUM(CP$5:CP14)</f>
        <v>0</v>
      </c>
      <c r="EH14" s="14">
        <f>SUM(CQ$5:CQ14)</f>
        <v>0</v>
      </c>
      <c r="EI14" s="14">
        <f>SUM(CR$5:CR14)</f>
        <v>0</v>
      </c>
      <c r="EJ14" s="14">
        <f>SUM(CS$5:CS14)</f>
        <v>0</v>
      </c>
      <c r="EK14" s="14">
        <f>SUM(CT$5:CT14)</f>
        <v>0</v>
      </c>
      <c r="EL14" s="14">
        <f>SUM(CU$5:CU14)</f>
        <v>0</v>
      </c>
      <c r="EO14" s="118">
        <f t="shared" si="11"/>
        <v>17</v>
      </c>
      <c r="EP14" s="118">
        <f t="shared" si="12"/>
        <v>17</v>
      </c>
      <c r="EQ14" s="118">
        <f t="shared" si="13"/>
        <v>13</v>
      </c>
      <c r="ER14" s="118">
        <f t="shared" si="14"/>
        <v>8</v>
      </c>
      <c r="ES14" s="118">
        <f t="shared" si="15"/>
        <v>8</v>
      </c>
      <c r="ET14" s="118">
        <f t="shared" si="16"/>
        <v>5</v>
      </c>
      <c r="EU14" s="118">
        <f t="shared" si="17"/>
        <v>5</v>
      </c>
      <c r="EV14" s="118">
        <f t="shared" si="18"/>
        <v>3</v>
      </c>
      <c r="EW14" s="118">
        <f t="shared" si="19"/>
        <v>0</v>
      </c>
      <c r="EX14" s="118">
        <f t="shared" si="20"/>
        <v>0</v>
      </c>
      <c r="EY14" s="118">
        <f t="shared" si="21"/>
        <v>0</v>
      </c>
      <c r="EZ14" s="118">
        <f t="shared" si="22"/>
        <v>0</v>
      </c>
      <c r="FA14" s="118">
        <f t="shared" si="23"/>
        <v>0</v>
      </c>
      <c r="FB14" s="118">
        <f t="shared" si="24"/>
        <v>0</v>
      </c>
      <c r="FC14" s="118">
        <f t="shared" si="25"/>
        <v>0</v>
      </c>
      <c r="FD14" s="118">
        <f t="shared" si="26"/>
        <v>0</v>
      </c>
      <c r="FE14" s="118">
        <f t="shared" si="27"/>
        <v>0</v>
      </c>
      <c r="FF14" s="118">
        <f t="shared" si="28"/>
        <v>0</v>
      </c>
      <c r="FG14" s="118">
        <f t="shared" si="29"/>
        <v>0</v>
      </c>
      <c r="FH14" s="118">
        <f t="shared" si="30"/>
        <v>0</v>
      </c>
      <c r="FI14" s="118">
        <f t="shared" si="31"/>
        <v>0</v>
      </c>
      <c r="FJ14" s="118">
        <f t="shared" si="32"/>
        <v>0</v>
      </c>
      <c r="FK14" s="118">
        <f t="shared" si="33"/>
        <v>0</v>
      </c>
      <c r="FL14" s="118">
        <f t="shared" si="34"/>
        <v>0</v>
      </c>
      <c r="FM14" s="118">
        <f t="shared" si="35"/>
        <v>0</v>
      </c>
      <c r="FN14" s="118">
        <f t="shared" si="36"/>
        <v>0</v>
      </c>
      <c r="FO14" s="118">
        <f t="shared" si="37"/>
        <v>0</v>
      </c>
      <c r="FP14" s="118">
        <f t="shared" si="38"/>
        <v>0</v>
      </c>
      <c r="FQ14" s="118">
        <f t="shared" si="39"/>
        <v>0</v>
      </c>
      <c r="FR14" s="118">
        <f t="shared" si="40"/>
        <v>0</v>
      </c>
      <c r="FS14" s="118">
        <f t="shared" si="41"/>
        <v>0</v>
      </c>
      <c r="FT14" s="118">
        <f t="shared" si="42"/>
        <v>0</v>
      </c>
      <c r="FU14" s="118">
        <f t="shared" si="43"/>
        <v>0</v>
      </c>
      <c r="FV14" s="118">
        <f t="shared" si="44"/>
        <v>0</v>
      </c>
      <c r="FW14" s="118">
        <f t="shared" si="45"/>
        <v>0</v>
      </c>
      <c r="FX14" s="118">
        <f t="shared" si="46"/>
        <v>0</v>
      </c>
      <c r="FY14" s="118">
        <f t="shared" si="47"/>
        <v>0</v>
      </c>
      <c r="FZ14" s="118">
        <f t="shared" si="48"/>
        <v>0</v>
      </c>
      <c r="GA14" s="118">
        <f t="shared" si="49"/>
        <v>0</v>
      </c>
      <c r="GB14" s="118">
        <f t="shared" si="50"/>
        <v>0</v>
      </c>
      <c r="GC14" s="118">
        <f t="shared" si="51"/>
        <v>0</v>
      </c>
      <c r="GD14" s="118">
        <f t="shared" si="52"/>
        <v>0</v>
      </c>
    </row>
    <row r="15" spans="1:186" ht="16.5" x14ac:dyDescent="0.2">
      <c r="K15" s="117">
        <v>11</v>
      </c>
      <c r="L15" s="117">
        <v>3</v>
      </c>
      <c r="M15" s="117">
        <v>3</v>
      </c>
      <c r="N15" s="117" t="str">
        <f t="shared" si="3"/>
        <v>神器3-3</v>
      </c>
      <c r="O15" s="117">
        <v>2</v>
      </c>
      <c r="P15" s="14">
        <f t="shared" si="4"/>
        <v>60</v>
      </c>
      <c r="Q15" s="119">
        <v>0.16</v>
      </c>
      <c r="R15" s="14">
        <v>1</v>
      </c>
      <c r="S15" s="14">
        <v>2</v>
      </c>
      <c r="T15" s="119">
        <v>0.16</v>
      </c>
      <c r="U15" s="14">
        <v>1</v>
      </c>
      <c r="V15" s="14">
        <v>3</v>
      </c>
      <c r="W15" s="119">
        <v>0.16</v>
      </c>
      <c r="X15" s="14">
        <v>2</v>
      </c>
      <c r="Y15" s="14">
        <v>4</v>
      </c>
      <c r="AB15" s="117">
        <v>10</v>
      </c>
      <c r="AC15" s="117">
        <v>5</v>
      </c>
      <c r="AD15" s="117">
        <f>SUM(AC$6:AC15)</f>
        <v>23</v>
      </c>
      <c r="AM15" s="120"/>
      <c r="AO15" s="117">
        <v>2</v>
      </c>
      <c r="AP15" s="117">
        <v>8</v>
      </c>
      <c r="AQ15" s="117">
        <v>2</v>
      </c>
      <c r="AR15" s="117">
        <v>1</v>
      </c>
      <c r="AS15" s="117" t="s">
        <v>402</v>
      </c>
      <c r="AT15" s="21">
        <f t="shared" si="0"/>
        <v>4.8000000000000001E-2</v>
      </c>
      <c r="AU15" s="117">
        <f t="shared" si="5"/>
        <v>1</v>
      </c>
      <c r="AV15" s="117">
        <f t="shared" si="6"/>
        <v>1</v>
      </c>
      <c r="AW15" s="118">
        <f t="shared" si="7"/>
        <v>4.8000000000000001E-2</v>
      </c>
      <c r="AX15" s="117">
        <f t="shared" si="8"/>
        <v>5.04</v>
      </c>
      <c r="BA15" s="117">
        <v>11</v>
      </c>
      <c r="BB15" s="14">
        <f>INDEX(节奏总表!$BW$4:$BW$63,神器!BA15)</f>
        <v>83</v>
      </c>
      <c r="BC15" s="14">
        <f t="shared" si="9"/>
        <v>3</v>
      </c>
      <c r="BD15" s="14">
        <v>5</v>
      </c>
      <c r="BE15" s="14">
        <v>3</v>
      </c>
      <c r="BF15" s="14">
        <f t="shared" si="10"/>
        <v>11.55</v>
      </c>
      <c r="BG15" s="14">
        <f t="shared" si="10"/>
        <v>11.55</v>
      </c>
      <c r="BH15" s="14">
        <f t="shared" si="10"/>
        <v>7.4250000000000007</v>
      </c>
      <c r="BI15" s="14">
        <f t="shared" si="10"/>
        <v>3.51</v>
      </c>
      <c r="BJ15" s="14">
        <f t="shared" si="10"/>
        <v>3.51</v>
      </c>
      <c r="BK15" s="14">
        <f t="shared" si="10"/>
        <v>1.62</v>
      </c>
      <c r="BL15" s="14">
        <f t="shared" si="10"/>
        <v>1.62</v>
      </c>
      <c r="BM15" s="14">
        <f t="shared" si="10"/>
        <v>0.80999999999999983</v>
      </c>
      <c r="BN15" s="14">
        <f t="shared" si="10"/>
        <v>1.125</v>
      </c>
      <c r="BO15" s="14">
        <f t="shared" si="10"/>
        <v>1.125</v>
      </c>
      <c r="BP15" s="14">
        <f t="shared" si="10"/>
        <v>0.54</v>
      </c>
      <c r="BQ15" s="14">
        <f t="shared" si="10"/>
        <v>0.54</v>
      </c>
      <c r="BR15" s="14">
        <f t="shared" si="10"/>
        <v>0.27</v>
      </c>
      <c r="BS15" s="14">
        <f t="shared" si="10"/>
        <v>0.13500000000000001</v>
      </c>
      <c r="BT15" s="14">
        <f t="shared" si="10"/>
        <v>0</v>
      </c>
      <c r="BU15" s="14">
        <f t="shared" si="10"/>
        <v>0</v>
      </c>
      <c r="BV15" s="14">
        <f t="shared" si="54"/>
        <v>0</v>
      </c>
      <c r="BW15" s="14">
        <f t="shared" si="54"/>
        <v>0</v>
      </c>
      <c r="BX15" s="14">
        <f t="shared" si="54"/>
        <v>0</v>
      </c>
      <c r="BY15" s="14">
        <f t="shared" si="54"/>
        <v>0</v>
      </c>
      <c r="BZ15" s="14">
        <f t="shared" si="54"/>
        <v>0</v>
      </c>
      <c r="CA15" s="14">
        <f t="shared" si="54"/>
        <v>0</v>
      </c>
      <c r="CB15" s="14">
        <f t="shared" si="54"/>
        <v>0</v>
      </c>
      <c r="CC15" s="14">
        <f t="shared" si="54"/>
        <v>0</v>
      </c>
      <c r="CD15" s="14">
        <f t="shared" si="54"/>
        <v>0</v>
      </c>
      <c r="CE15" s="14">
        <f t="shared" si="54"/>
        <v>0</v>
      </c>
      <c r="CF15" s="14">
        <f t="shared" si="55"/>
        <v>0</v>
      </c>
      <c r="CG15" s="14">
        <f t="shared" si="55"/>
        <v>0</v>
      </c>
      <c r="CH15" s="14">
        <f t="shared" si="55"/>
        <v>0</v>
      </c>
      <c r="CI15" s="14">
        <f t="shared" si="55"/>
        <v>0</v>
      </c>
      <c r="CJ15" s="14">
        <f t="shared" si="55"/>
        <v>0</v>
      </c>
      <c r="CK15" s="14">
        <f t="shared" si="55"/>
        <v>0</v>
      </c>
      <c r="CL15" s="14">
        <f t="shared" si="55"/>
        <v>0</v>
      </c>
      <c r="CM15" s="14">
        <f t="shared" si="55"/>
        <v>0</v>
      </c>
      <c r="CN15" s="14">
        <f t="shared" si="55"/>
        <v>0</v>
      </c>
      <c r="CO15" s="14">
        <f t="shared" si="55"/>
        <v>0</v>
      </c>
      <c r="CP15" s="14">
        <f t="shared" si="55"/>
        <v>0</v>
      </c>
      <c r="CQ15" s="14">
        <f t="shared" si="55"/>
        <v>0</v>
      </c>
      <c r="CR15" s="14">
        <f t="shared" si="55"/>
        <v>0</v>
      </c>
      <c r="CS15" s="14">
        <f t="shared" si="55"/>
        <v>0</v>
      </c>
      <c r="CT15" s="14">
        <f t="shared" si="55"/>
        <v>0</v>
      </c>
      <c r="CU15" s="14">
        <f t="shared" si="55"/>
        <v>0</v>
      </c>
      <c r="CW15" s="14">
        <f>SUM(BF$5:BF15)</f>
        <v>90.300000000000011</v>
      </c>
      <c r="CX15" s="14">
        <f>SUM(BG$5:BG15)</f>
        <v>90.300000000000011</v>
      </c>
      <c r="CY15" s="14">
        <f>SUM(BH$5:BH15)</f>
        <v>54.674999999999997</v>
      </c>
      <c r="CZ15" s="14">
        <f>SUM(BI$5:BI15)</f>
        <v>19.11</v>
      </c>
      <c r="DA15" s="14">
        <f>SUM(BJ$5:BJ15)</f>
        <v>19.11</v>
      </c>
      <c r="DB15" s="14">
        <f>SUM(BK$5:BK15)</f>
        <v>9.7199999999999989</v>
      </c>
      <c r="DC15" s="14">
        <f>SUM(BL$5:BL15)</f>
        <v>9.7199999999999989</v>
      </c>
      <c r="DD15" s="14">
        <f>SUM(BM$5:BM15)</f>
        <v>4.4099999999999993</v>
      </c>
      <c r="DE15" s="14">
        <f>SUM(BN$5:BN15)</f>
        <v>1.125</v>
      </c>
      <c r="DF15" s="14">
        <f>SUM(BO$5:BO15)</f>
        <v>1.125</v>
      </c>
      <c r="DG15" s="14">
        <f>SUM(BP$5:BP15)</f>
        <v>0.54</v>
      </c>
      <c r="DH15" s="14">
        <f>SUM(BQ$5:BQ15)</f>
        <v>0.54</v>
      </c>
      <c r="DI15" s="14">
        <f>SUM(BR$5:BR15)</f>
        <v>0.27</v>
      </c>
      <c r="DJ15" s="14">
        <f>SUM(BS$5:BS15)</f>
        <v>0.13500000000000001</v>
      </c>
      <c r="DK15" s="14">
        <f>SUM(BT$5:BT15)</f>
        <v>0</v>
      </c>
      <c r="DL15" s="14">
        <f>SUM(BU$5:BU15)</f>
        <v>0</v>
      </c>
      <c r="DM15" s="14">
        <f>SUM(BV$5:BV15)</f>
        <v>0</v>
      </c>
      <c r="DN15" s="14">
        <f>SUM(BW$5:BW15)</f>
        <v>0</v>
      </c>
      <c r="DO15" s="14">
        <f>SUM(BX$5:BX15)</f>
        <v>0</v>
      </c>
      <c r="DP15" s="14">
        <f>SUM(BY$5:BY15)</f>
        <v>0</v>
      </c>
      <c r="DQ15" s="14">
        <f>SUM(BZ$5:BZ15)</f>
        <v>0</v>
      </c>
      <c r="DR15" s="14">
        <f>SUM(CA$5:CA15)</f>
        <v>0</v>
      </c>
      <c r="DS15" s="14">
        <f>SUM(CB$5:CB15)</f>
        <v>0</v>
      </c>
      <c r="DT15" s="14">
        <f>SUM(CC$5:CC15)</f>
        <v>0</v>
      </c>
      <c r="DU15" s="14">
        <f>SUM(CD$5:CD15)</f>
        <v>0</v>
      </c>
      <c r="DV15" s="14">
        <f>SUM(CE$5:CE15)</f>
        <v>0</v>
      </c>
      <c r="DW15" s="14">
        <f>SUM(CF$5:CF15)</f>
        <v>0</v>
      </c>
      <c r="DX15" s="14">
        <f>SUM(CG$5:CG15)</f>
        <v>0</v>
      </c>
      <c r="DY15" s="14">
        <f>SUM(CH$5:CH15)</f>
        <v>0</v>
      </c>
      <c r="DZ15" s="14">
        <f>SUM(CI$5:CI15)</f>
        <v>0</v>
      </c>
      <c r="EA15" s="14">
        <f>SUM(CJ$5:CJ15)</f>
        <v>0</v>
      </c>
      <c r="EB15" s="14">
        <f>SUM(CK$5:CK15)</f>
        <v>0</v>
      </c>
      <c r="EC15" s="14">
        <f>SUM(CL$5:CL15)</f>
        <v>0</v>
      </c>
      <c r="ED15" s="14">
        <f>SUM(CM$5:CM15)</f>
        <v>0</v>
      </c>
      <c r="EE15" s="14">
        <f>SUM(CN$5:CN15)</f>
        <v>0</v>
      </c>
      <c r="EF15" s="14">
        <f>SUM(CO$5:CO15)</f>
        <v>0</v>
      </c>
      <c r="EG15" s="14">
        <f>SUM(CP$5:CP15)</f>
        <v>0</v>
      </c>
      <c r="EH15" s="14">
        <f>SUM(CQ$5:CQ15)</f>
        <v>0</v>
      </c>
      <c r="EI15" s="14">
        <f>SUM(CR$5:CR15)</f>
        <v>0</v>
      </c>
      <c r="EJ15" s="14">
        <f>SUM(CS$5:CS15)</f>
        <v>0</v>
      </c>
      <c r="EK15" s="14">
        <f>SUM(CT$5:CT15)</f>
        <v>0</v>
      </c>
      <c r="EL15" s="14">
        <f>SUM(CU$5:CU15)</f>
        <v>0</v>
      </c>
      <c r="EO15" s="118">
        <f t="shared" si="11"/>
        <v>18</v>
      </c>
      <c r="EP15" s="118">
        <f t="shared" si="12"/>
        <v>18</v>
      </c>
      <c r="EQ15" s="118">
        <f t="shared" si="13"/>
        <v>14</v>
      </c>
      <c r="ER15" s="118">
        <f t="shared" si="14"/>
        <v>9</v>
      </c>
      <c r="ES15" s="118">
        <f t="shared" si="15"/>
        <v>9</v>
      </c>
      <c r="ET15" s="118">
        <f t="shared" si="16"/>
        <v>6</v>
      </c>
      <c r="EU15" s="118">
        <f t="shared" si="17"/>
        <v>6</v>
      </c>
      <c r="EV15" s="118">
        <f t="shared" si="18"/>
        <v>3</v>
      </c>
      <c r="EW15" s="118">
        <f t="shared" si="19"/>
        <v>1</v>
      </c>
      <c r="EX15" s="118">
        <f t="shared" si="20"/>
        <v>1</v>
      </c>
      <c r="EY15" s="118">
        <f t="shared" si="21"/>
        <v>0</v>
      </c>
      <c r="EZ15" s="118">
        <f t="shared" si="22"/>
        <v>0</v>
      </c>
      <c r="FA15" s="118">
        <f t="shared" si="23"/>
        <v>0</v>
      </c>
      <c r="FB15" s="118">
        <f t="shared" si="24"/>
        <v>0</v>
      </c>
      <c r="FC15" s="118">
        <f t="shared" si="25"/>
        <v>0</v>
      </c>
      <c r="FD15" s="118">
        <f t="shared" si="26"/>
        <v>0</v>
      </c>
      <c r="FE15" s="118">
        <f t="shared" si="27"/>
        <v>0</v>
      </c>
      <c r="FF15" s="118">
        <f t="shared" si="28"/>
        <v>0</v>
      </c>
      <c r="FG15" s="118">
        <f t="shared" si="29"/>
        <v>0</v>
      </c>
      <c r="FH15" s="118">
        <f t="shared" si="30"/>
        <v>0</v>
      </c>
      <c r="FI15" s="118">
        <f t="shared" si="31"/>
        <v>0</v>
      </c>
      <c r="FJ15" s="118">
        <f t="shared" si="32"/>
        <v>0</v>
      </c>
      <c r="FK15" s="118">
        <f t="shared" si="33"/>
        <v>0</v>
      </c>
      <c r="FL15" s="118">
        <f t="shared" si="34"/>
        <v>0</v>
      </c>
      <c r="FM15" s="118">
        <f t="shared" si="35"/>
        <v>0</v>
      </c>
      <c r="FN15" s="118">
        <f t="shared" si="36"/>
        <v>0</v>
      </c>
      <c r="FO15" s="118">
        <f t="shared" si="37"/>
        <v>0</v>
      </c>
      <c r="FP15" s="118">
        <f t="shared" si="38"/>
        <v>0</v>
      </c>
      <c r="FQ15" s="118">
        <f t="shared" si="39"/>
        <v>0</v>
      </c>
      <c r="FR15" s="118">
        <f t="shared" si="40"/>
        <v>0</v>
      </c>
      <c r="FS15" s="118">
        <f t="shared" si="41"/>
        <v>0</v>
      </c>
      <c r="FT15" s="118">
        <f t="shared" si="42"/>
        <v>0</v>
      </c>
      <c r="FU15" s="118">
        <f t="shared" si="43"/>
        <v>0</v>
      </c>
      <c r="FV15" s="118">
        <f t="shared" si="44"/>
        <v>0</v>
      </c>
      <c r="FW15" s="118">
        <f t="shared" si="45"/>
        <v>0</v>
      </c>
      <c r="FX15" s="118">
        <f t="shared" si="46"/>
        <v>0</v>
      </c>
      <c r="FY15" s="118">
        <f t="shared" si="47"/>
        <v>0</v>
      </c>
      <c r="FZ15" s="118">
        <f t="shared" si="48"/>
        <v>0</v>
      </c>
      <c r="GA15" s="118">
        <f t="shared" si="49"/>
        <v>0</v>
      </c>
      <c r="GB15" s="118">
        <f t="shared" si="50"/>
        <v>0</v>
      </c>
      <c r="GC15" s="118">
        <f t="shared" si="51"/>
        <v>0</v>
      </c>
      <c r="GD15" s="118">
        <f t="shared" si="52"/>
        <v>0</v>
      </c>
    </row>
    <row r="16" spans="1:186" ht="16.5" x14ac:dyDescent="0.2">
      <c r="K16" s="117">
        <v>12</v>
      </c>
      <c r="L16" s="117">
        <v>3</v>
      </c>
      <c r="M16" s="117">
        <v>4</v>
      </c>
      <c r="N16" s="117" t="str">
        <f t="shared" si="3"/>
        <v>神器3-4</v>
      </c>
      <c r="O16" s="117">
        <v>2</v>
      </c>
      <c r="P16" s="14">
        <f t="shared" si="4"/>
        <v>60</v>
      </c>
      <c r="Q16" s="119">
        <v>0.16</v>
      </c>
      <c r="R16" s="14">
        <v>1</v>
      </c>
      <c r="S16" s="14">
        <v>2</v>
      </c>
      <c r="T16" s="119">
        <v>0.16</v>
      </c>
      <c r="U16" s="14">
        <v>1</v>
      </c>
      <c r="V16" s="14">
        <v>3</v>
      </c>
      <c r="W16" s="119">
        <v>0.16</v>
      </c>
      <c r="X16" s="14">
        <v>2</v>
      </c>
      <c r="Y16" s="14">
        <v>4</v>
      </c>
      <c r="AB16" s="117">
        <v>11</v>
      </c>
      <c r="AC16" s="117">
        <v>5</v>
      </c>
      <c r="AD16" s="117">
        <f>SUM(AC$6:AC16)</f>
        <v>28</v>
      </c>
      <c r="AO16" s="50">
        <v>3</v>
      </c>
      <c r="AP16" s="117">
        <v>1</v>
      </c>
      <c r="AQ16" s="117">
        <v>1</v>
      </c>
      <c r="AR16" s="50">
        <v>3</v>
      </c>
      <c r="AS16" s="117" t="s">
        <v>395</v>
      </c>
      <c r="AT16" s="21">
        <f t="shared" si="0"/>
        <v>0.1925</v>
      </c>
      <c r="AU16" s="117">
        <f t="shared" si="5"/>
        <v>3</v>
      </c>
      <c r="AV16" s="117">
        <f t="shared" si="6"/>
        <v>5</v>
      </c>
      <c r="AW16" s="118">
        <f t="shared" si="7"/>
        <v>0.77</v>
      </c>
      <c r="AX16" s="117">
        <f t="shared" si="8"/>
        <v>7.7</v>
      </c>
      <c r="BA16" s="117">
        <v>12</v>
      </c>
      <c r="BB16" s="14">
        <f>INDEX(节奏总表!$BW$4:$BW$63,神器!BA16)</f>
        <v>86</v>
      </c>
      <c r="BC16" s="14">
        <f t="shared" si="9"/>
        <v>3</v>
      </c>
      <c r="BD16" s="14">
        <v>5</v>
      </c>
      <c r="BE16" s="14">
        <v>3</v>
      </c>
      <c r="BF16" s="14">
        <f t="shared" si="10"/>
        <v>11.55</v>
      </c>
      <c r="BG16" s="14">
        <f t="shared" si="10"/>
        <v>11.55</v>
      </c>
      <c r="BH16" s="14">
        <f t="shared" si="10"/>
        <v>7.4250000000000007</v>
      </c>
      <c r="BI16" s="14">
        <f t="shared" si="10"/>
        <v>3.51</v>
      </c>
      <c r="BJ16" s="14">
        <f t="shared" si="10"/>
        <v>3.51</v>
      </c>
      <c r="BK16" s="14">
        <f t="shared" si="10"/>
        <v>1.62</v>
      </c>
      <c r="BL16" s="14">
        <f t="shared" si="10"/>
        <v>1.62</v>
      </c>
      <c r="BM16" s="14">
        <f t="shared" si="10"/>
        <v>0.80999999999999983</v>
      </c>
      <c r="BN16" s="14">
        <f t="shared" si="10"/>
        <v>1.125</v>
      </c>
      <c r="BO16" s="14">
        <f t="shared" si="10"/>
        <v>1.125</v>
      </c>
      <c r="BP16" s="14">
        <f t="shared" si="10"/>
        <v>0.54</v>
      </c>
      <c r="BQ16" s="14">
        <f t="shared" si="10"/>
        <v>0.54</v>
      </c>
      <c r="BR16" s="14">
        <f t="shared" si="10"/>
        <v>0.27</v>
      </c>
      <c r="BS16" s="14">
        <f t="shared" si="10"/>
        <v>0.13500000000000001</v>
      </c>
      <c r="BT16" s="14">
        <f t="shared" si="10"/>
        <v>0</v>
      </c>
      <c r="BU16" s="14">
        <f t="shared" si="10"/>
        <v>0</v>
      </c>
      <c r="BV16" s="14">
        <f t="shared" si="54"/>
        <v>0</v>
      </c>
      <c r="BW16" s="14">
        <f t="shared" si="54"/>
        <v>0</v>
      </c>
      <c r="BX16" s="14">
        <f t="shared" si="54"/>
        <v>0</v>
      </c>
      <c r="BY16" s="14">
        <f t="shared" si="54"/>
        <v>0</v>
      </c>
      <c r="BZ16" s="14">
        <f t="shared" si="54"/>
        <v>0</v>
      </c>
      <c r="CA16" s="14">
        <f t="shared" si="54"/>
        <v>0</v>
      </c>
      <c r="CB16" s="14">
        <f t="shared" si="54"/>
        <v>0</v>
      </c>
      <c r="CC16" s="14">
        <f t="shared" si="54"/>
        <v>0</v>
      </c>
      <c r="CD16" s="14">
        <f t="shared" si="54"/>
        <v>0</v>
      </c>
      <c r="CE16" s="14">
        <f t="shared" si="54"/>
        <v>0</v>
      </c>
      <c r="CF16" s="14">
        <f t="shared" si="55"/>
        <v>0</v>
      </c>
      <c r="CG16" s="14">
        <f t="shared" si="55"/>
        <v>0</v>
      </c>
      <c r="CH16" s="14">
        <f t="shared" si="55"/>
        <v>0</v>
      </c>
      <c r="CI16" s="14">
        <f t="shared" si="55"/>
        <v>0</v>
      </c>
      <c r="CJ16" s="14">
        <f t="shared" si="55"/>
        <v>0</v>
      </c>
      <c r="CK16" s="14">
        <f t="shared" si="55"/>
        <v>0</v>
      </c>
      <c r="CL16" s="14">
        <f t="shared" si="55"/>
        <v>0</v>
      </c>
      <c r="CM16" s="14">
        <f t="shared" si="55"/>
        <v>0</v>
      </c>
      <c r="CN16" s="14">
        <f t="shared" si="55"/>
        <v>0</v>
      </c>
      <c r="CO16" s="14">
        <f t="shared" si="55"/>
        <v>0</v>
      </c>
      <c r="CP16" s="14">
        <f t="shared" si="55"/>
        <v>0</v>
      </c>
      <c r="CQ16" s="14">
        <f t="shared" si="55"/>
        <v>0</v>
      </c>
      <c r="CR16" s="14">
        <f t="shared" si="55"/>
        <v>0</v>
      </c>
      <c r="CS16" s="14">
        <f t="shared" si="55"/>
        <v>0</v>
      </c>
      <c r="CT16" s="14">
        <f t="shared" si="55"/>
        <v>0</v>
      </c>
      <c r="CU16" s="14">
        <f t="shared" si="55"/>
        <v>0</v>
      </c>
      <c r="CW16" s="14">
        <f>SUM(BF$5:BF16)</f>
        <v>101.85000000000001</v>
      </c>
      <c r="CX16" s="14">
        <f>SUM(BG$5:BG16)</f>
        <v>101.85000000000001</v>
      </c>
      <c r="CY16" s="14">
        <f>SUM(BH$5:BH16)</f>
        <v>62.099999999999994</v>
      </c>
      <c r="CZ16" s="14">
        <f>SUM(BI$5:BI16)</f>
        <v>22.619999999999997</v>
      </c>
      <c r="DA16" s="14">
        <f>SUM(BJ$5:BJ16)</f>
        <v>22.619999999999997</v>
      </c>
      <c r="DB16" s="14">
        <f>SUM(BK$5:BK16)</f>
        <v>11.34</v>
      </c>
      <c r="DC16" s="14">
        <f>SUM(BL$5:BL16)</f>
        <v>11.34</v>
      </c>
      <c r="DD16" s="14">
        <f>SUM(BM$5:BM16)</f>
        <v>5.2199999999999989</v>
      </c>
      <c r="DE16" s="14">
        <f>SUM(BN$5:BN16)</f>
        <v>2.25</v>
      </c>
      <c r="DF16" s="14">
        <f>SUM(BO$5:BO16)</f>
        <v>2.25</v>
      </c>
      <c r="DG16" s="14">
        <f>SUM(BP$5:BP16)</f>
        <v>1.08</v>
      </c>
      <c r="DH16" s="14">
        <f>SUM(BQ$5:BQ16)</f>
        <v>1.08</v>
      </c>
      <c r="DI16" s="14">
        <f>SUM(BR$5:BR16)</f>
        <v>0.54</v>
      </c>
      <c r="DJ16" s="14">
        <f>SUM(BS$5:BS16)</f>
        <v>0.27</v>
      </c>
      <c r="DK16" s="14">
        <f>SUM(BT$5:BT16)</f>
        <v>0</v>
      </c>
      <c r="DL16" s="14">
        <f>SUM(BU$5:BU16)</f>
        <v>0</v>
      </c>
      <c r="DM16" s="14">
        <f>SUM(BV$5:BV16)</f>
        <v>0</v>
      </c>
      <c r="DN16" s="14">
        <f>SUM(BW$5:BW16)</f>
        <v>0</v>
      </c>
      <c r="DO16" s="14">
        <f>SUM(BX$5:BX16)</f>
        <v>0</v>
      </c>
      <c r="DP16" s="14">
        <f>SUM(BY$5:BY16)</f>
        <v>0</v>
      </c>
      <c r="DQ16" s="14">
        <f>SUM(BZ$5:BZ16)</f>
        <v>0</v>
      </c>
      <c r="DR16" s="14">
        <f>SUM(CA$5:CA16)</f>
        <v>0</v>
      </c>
      <c r="DS16" s="14">
        <f>SUM(CB$5:CB16)</f>
        <v>0</v>
      </c>
      <c r="DT16" s="14">
        <f>SUM(CC$5:CC16)</f>
        <v>0</v>
      </c>
      <c r="DU16" s="14">
        <f>SUM(CD$5:CD16)</f>
        <v>0</v>
      </c>
      <c r="DV16" s="14">
        <f>SUM(CE$5:CE16)</f>
        <v>0</v>
      </c>
      <c r="DW16" s="14">
        <f>SUM(CF$5:CF16)</f>
        <v>0</v>
      </c>
      <c r="DX16" s="14">
        <f>SUM(CG$5:CG16)</f>
        <v>0</v>
      </c>
      <c r="DY16" s="14">
        <f>SUM(CH$5:CH16)</f>
        <v>0</v>
      </c>
      <c r="DZ16" s="14">
        <f>SUM(CI$5:CI16)</f>
        <v>0</v>
      </c>
      <c r="EA16" s="14">
        <f>SUM(CJ$5:CJ16)</f>
        <v>0</v>
      </c>
      <c r="EB16" s="14">
        <f>SUM(CK$5:CK16)</f>
        <v>0</v>
      </c>
      <c r="EC16" s="14">
        <f>SUM(CL$5:CL16)</f>
        <v>0</v>
      </c>
      <c r="ED16" s="14">
        <f>SUM(CM$5:CM16)</f>
        <v>0</v>
      </c>
      <c r="EE16" s="14">
        <f>SUM(CN$5:CN16)</f>
        <v>0</v>
      </c>
      <c r="EF16" s="14">
        <f>SUM(CO$5:CO16)</f>
        <v>0</v>
      </c>
      <c r="EG16" s="14">
        <f>SUM(CP$5:CP16)</f>
        <v>0</v>
      </c>
      <c r="EH16" s="14">
        <f>SUM(CQ$5:CQ16)</f>
        <v>0</v>
      </c>
      <c r="EI16" s="14">
        <f>SUM(CR$5:CR16)</f>
        <v>0</v>
      </c>
      <c r="EJ16" s="14">
        <f>SUM(CS$5:CS16)</f>
        <v>0</v>
      </c>
      <c r="EK16" s="14">
        <f>SUM(CT$5:CT16)</f>
        <v>0</v>
      </c>
      <c r="EL16" s="14">
        <f>SUM(CU$5:CU16)</f>
        <v>0</v>
      </c>
      <c r="EO16" s="118">
        <f t="shared" si="11"/>
        <v>19</v>
      </c>
      <c r="EP16" s="118">
        <f t="shared" si="12"/>
        <v>19</v>
      </c>
      <c r="EQ16" s="118">
        <f t="shared" si="13"/>
        <v>15</v>
      </c>
      <c r="ER16" s="118">
        <f t="shared" si="14"/>
        <v>9</v>
      </c>
      <c r="ES16" s="118">
        <f t="shared" si="15"/>
        <v>9</v>
      </c>
      <c r="ET16" s="118">
        <f t="shared" si="16"/>
        <v>6</v>
      </c>
      <c r="EU16" s="118">
        <f t="shared" si="17"/>
        <v>6</v>
      </c>
      <c r="EV16" s="118">
        <f t="shared" si="18"/>
        <v>4</v>
      </c>
      <c r="EW16" s="118">
        <f t="shared" si="19"/>
        <v>2</v>
      </c>
      <c r="EX16" s="118">
        <f t="shared" si="20"/>
        <v>2</v>
      </c>
      <c r="EY16" s="118">
        <f t="shared" si="21"/>
        <v>1</v>
      </c>
      <c r="EZ16" s="118">
        <f t="shared" si="22"/>
        <v>1</v>
      </c>
      <c r="FA16" s="118">
        <f t="shared" si="23"/>
        <v>0</v>
      </c>
      <c r="FB16" s="118">
        <f t="shared" si="24"/>
        <v>0</v>
      </c>
      <c r="FC16" s="118">
        <f t="shared" si="25"/>
        <v>0</v>
      </c>
      <c r="FD16" s="118">
        <f t="shared" si="26"/>
        <v>0</v>
      </c>
      <c r="FE16" s="118">
        <f t="shared" si="27"/>
        <v>0</v>
      </c>
      <c r="FF16" s="118">
        <f t="shared" si="28"/>
        <v>0</v>
      </c>
      <c r="FG16" s="118">
        <f t="shared" si="29"/>
        <v>0</v>
      </c>
      <c r="FH16" s="118">
        <f t="shared" si="30"/>
        <v>0</v>
      </c>
      <c r="FI16" s="118">
        <f t="shared" si="31"/>
        <v>0</v>
      </c>
      <c r="FJ16" s="118">
        <f t="shared" si="32"/>
        <v>0</v>
      </c>
      <c r="FK16" s="118">
        <f t="shared" si="33"/>
        <v>0</v>
      </c>
      <c r="FL16" s="118">
        <f t="shared" si="34"/>
        <v>0</v>
      </c>
      <c r="FM16" s="118">
        <f t="shared" si="35"/>
        <v>0</v>
      </c>
      <c r="FN16" s="118">
        <f t="shared" si="36"/>
        <v>0</v>
      </c>
      <c r="FO16" s="118">
        <f t="shared" si="37"/>
        <v>0</v>
      </c>
      <c r="FP16" s="118">
        <f t="shared" si="38"/>
        <v>0</v>
      </c>
      <c r="FQ16" s="118">
        <f t="shared" si="39"/>
        <v>0</v>
      </c>
      <c r="FR16" s="118">
        <f t="shared" si="40"/>
        <v>0</v>
      </c>
      <c r="FS16" s="118">
        <f t="shared" si="41"/>
        <v>0</v>
      </c>
      <c r="FT16" s="118">
        <f t="shared" si="42"/>
        <v>0</v>
      </c>
      <c r="FU16" s="118">
        <f t="shared" si="43"/>
        <v>0</v>
      </c>
      <c r="FV16" s="118">
        <f t="shared" si="44"/>
        <v>0</v>
      </c>
      <c r="FW16" s="118">
        <f t="shared" si="45"/>
        <v>0</v>
      </c>
      <c r="FX16" s="118">
        <f t="shared" si="46"/>
        <v>0</v>
      </c>
      <c r="FY16" s="118">
        <f t="shared" si="47"/>
        <v>0</v>
      </c>
      <c r="FZ16" s="118">
        <f t="shared" si="48"/>
        <v>0</v>
      </c>
      <c r="GA16" s="118">
        <f t="shared" si="49"/>
        <v>0</v>
      </c>
      <c r="GB16" s="118">
        <f t="shared" si="50"/>
        <v>0</v>
      </c>
      <c r="GC16" s="118">
        <f t="shared" si="51"/>
        <v>0</v>
      </c>
      <c r="GD16" s="118">
        <f t="shared" si="52"/>
        <v>0</v>
      </c>
    </row>
    <row r="17" spans="11:186" ht="16.5" x14ac:dyDescent="0.2">
      <c r="K17" s="117">
        <v>13</v>
      </c>
      <c r="L17" s="117">
        <v>3</v>
      </c>
      <c r="M17" s="117">
        <v>5</v>
      </c>
      <c r="N17" s="117" t="str">
        <f t="shared" si="3"/>
        <v>神器3-5</v>
      </c>
      <c r="O17" s="117">
        <v>3</v>
      </c>
      <c r="P17" s="14">
        <f t="shared" si="4"/>
        <v>140</v>
      </c>
      <c r="Q17" s="119">
        <v>0.12</v>
      </c>
      <c r="R17" s="14">
        <v>1</v>
      </c>
      <c r="S17" s="14">
        <v>1</v>
      </c>
      <c r="T17" s="119">
        <v>0.12</v>
      </c>
      <c r="U17" s="14">
        <v>1</v>
      </c>
      <c r="V17" s="14">
        <v>2</v>
      </c>
      <c r="W17" s="119">
        <v>0.12</v>
      </c>
      <c r="X17" s="14">
        <v>1</v>
      </c>
      <c r="Y17" s="14">
        <v>3</v>
      </c>
      <c r="AB17" s="117">
        <v>12</v>
      </c>
      <c r="AC17" s="117">
        <v>6</v>
      </c>
      <c r="AD17" s="117">
        <f>SUM(AC$6:AC17)</f>
        <v>34</v>
      </c>
      <c r="AO17" s="50">
        <v>3</v>
      </c>
      <c r="AP17" s="117">
        <v>2</v>
      </c>
      <c r="AQ17" s="117">
        <v>1</v>
      </c>
      <c r="AR17" s="50">
        <v>3</v>
      </c>
      <c r="AS17" s="117" t="s">
        <v>396</v>
      </c>
      <c r="AT17" s="21">
        <f t="shared" si="0"/>
        <v>0.1925</v>
      </c>
      <c r="AU17" s="117">
        <f t="shared" si="5"/>
        <v>3</v>
      </c>
      <c r="AV17" s="117">
        <f t="shared" si="6"/>
        <v>5</v>
      </c>
      <c r="AW17" s="118">
        <f t="shared" si="7"/>
        <v>0.77</v>
      </c>
      <c r="AX17" s="117">
        <f t="shared" si="8"/>
        <v>7.7</v>
      </c>
      <c r="BA17" s="117">
        <v>13</v>
      </c>
      <c r="BB17" s="14">
        <f>INDEX(节奏总表!$BW$4:$BW$63,神器!BA17)</f>
        <v>88</v>
      </c>
      <c r="BC17" s="14">
        <f t="shared" si="9"/>
        <v>3</v>
      </c>
      <c r="BD17" s="14">
        <v>5</v>
      </c>
      <c r="BE17" s="14">
        <v>3</v>
      </c>
      <c r="BF17" s="14">
        <f t="shared" si="10"/>
        <v>11.55</v>
      </c>
      <c r="BG17" s="14">
        <f t="shared" si="10"/>
        <v>11.55</v>
      </c>
      <c r="BH17" s="14">
        <f t="shared" si="10"/>
        <v>7.4250000000000007</v>
      </c>
      <c r="BI17" s="14">
        <f t="shared" si="10"/>
        <v>3.51</v>
      </c>
      <c r="BJ17" s="14">
        <f t="shared" si="10"/>
        <v>3.51</v>
      </c>
      <c r="BK17" s="14">
        <f t="shared" si="10"/>
        <v>1.62</v>
      </c>
      <c r="BL17" s="14">
        <f t="shared" si="10"/>
        <v>1.62</v>
      </c>
      <c r="BM17" s="14">
        <f t="shared" si="10"/>
        <v>0.80999999999999983</v>
      </c>
      <c r="BN17" s="14">
        <f t="shared" si="10"/>
        <v>1.125</v>
      </c>
      <c r="BO17" s="14">
        <f t="shared" si="10"/>
        <v>1.125</v>
      </c>
      <c r="BP17" s="14">
        <f t="shared" si="10"/>
        <v>0.54</v>
      </c>
      <c r="BQ17" s="14">
        <f t="shared" si="10"/>
        <v>0.54</v>
      </c>
      <c r="BR17" s="14">
        <f t="shared" si="10"/>
        <v>0.27</v>
      </c>
      <c r="BS17" s="14">
        <f t="shared" si="10"/>
        <v>0.13500000000000001</v>
      </c>
      <c r="BT17" s="14">
        <f t="shared" si="10"/>
        <v>0</v>
      </c>
      <c r="BU17" s="14">
        <f t="shared" si="10"/>
        <v>0</v>
      </c>
      <c r="BV17" s="14">
        <f t="shared" si="54"/>
        <v>0</v>
      </c>
      <c r="BW17" s="14">
        <f t="shared" si="54"/>
        <v>0</v>
      </c>
      <c r="BX17" s="14">
        <f t="shared" si="54"/>
        <v>0</v>
      </c>
      <c r="BY17" s="14">
        <f t="shared" si="54"/>
        <v>0</v>
      </c>
      <c r="BZ17" s="14">
        <f t="shared" si="54"/>
        <v>0</v>
      </c>
      <c r="CA17" s="14">
        <f t="shared" si="54"/>
        <v>0</v>
      </c>
      <c r="CB17" s="14">
        <f t="shared" si="54"/>
        <v>0</v>
      </c>
      <c r="CC17" s="14">
        <f t="shared" si="54"/>
        <v>0</v>
      </c>
      <c r="CD17" s="14">
        <f t="shared" si="54"/>
        <v>0</v>
      </c>
      <c r="CE17" s="14">
        <f t="shared" si="54"/>
        <v>0</v>
      </c>
      <c r="CF17" s="14">
        <f t="shared" si="55"/>
        <v>0</v>
      </c>
      <c r="CG17" s="14">
        <f t="shared" si="55"/>
        <v>0</v>
      </c>
      <c r="CH17" s="14">
        <f t="shared" si="55"/>
        <v>0</v>
      </c>
      <c r="CI17" s="14">
        <f t="shared" si="55"/>
        <v>0</v>
      </c>
      <c r="CJ17" s="14">
        <f t="shared" si="55"/>
        <v>0</v>
      </c>
      <c r="CK17" s="14">
        <f t="shared" si="55"/>
        <v>0</v>
      </c>
      <c r="CL17" s="14">
        <f t="shared" si="55"/>
        <v>0</v>
      </c>
      <c r="CM17" s="14">
        <f t="shared" si="55"/>
        <v>0</v>
      </c>
      <c r="CN17" s="14">
        <f t="shared" si="55"/>
        <v>0</v>
      </c>
      <c r="CO17" s="14">
        <f t="shared" si="55"/>
        <v>0</v>
      </c>
      <c r="CP17" s="14">
        <f t="shared" si="55"/>
        <v>0</v>
      </c>
      <c r="CQ17" s="14">
        <f t="shared" si="55"/>
        <v>0</v>
      </c>
      <c r="CR17" s="14">
        <f t="shared" si="55"/>
        <v>0</v>
      </c>
      <c r="CS17" s="14">
        <f t="shared" si="55"/>
        <v>0</v>
      </c>
      <c r="CT17" s="14">
        <f t="shared" si="55"/>
        <v>0</v>
      </c>
      <c r="CU17" s="14">
        <f t="shared" si="55"/>
        <v>0</v>
      </c>
      <c r="CW17" s="14">
        <f>SUM(BF$5:BF17)</f>
        <v>113.4</v>
      </c>
      <c r="CX17" s="14">
        <f>SUM(BG$5:BG17)</f>
        <v>113.4</v>
      </c>
      <c r="CY17" s="14">
        <f>SUM(BH$5:BH17)</f>
        <v>69.524999999999991</v>
      </c>
      <c r="CZ17" s="14">
        <f>SUM(BI$5:BI17)</f>
        <v>26.129999999999995</v>
      </c>
      <c r="DA17" s="14">
        <f>SUM(BJ$5:BJ17)</f>
        <v>26.129999999999995</v>
      </c>
      <c r="DB17" s="14">
        <f>SUM(BK$5:BK17)</f>
        <v>12.96</v>
      </c>
      <c r="DC17" s="14">
        <f>SUM(BL$5:BL17)</f>
        <v>12.96</v>
      </c>
      <c r="DD17" s="14">
        <f>SUM(BM$5:BM17)</f>
        <v>6.0299999999999985</v>
      </c>
      <c r="DE17" s="14">
        <f>SUM(BN$5:BN17)</f>
        <v>3.375</v>
      </c>
      <c r="DF17" s="14">
        <f>SUM(BO$5:BO17)</f>
        <v>3.375</v>
      </c>
      <c r="DG17" s="14">
        <f>SUM(BP$5:BP17)</f>
        <v>1.62</v>
      </c>
      <c r="DH17" s="14">
        <f>SUM(BQ$5:BQ17)</f>
        <v>1.62</v>
      </c>
      <c r="DI17" s="14">
        <f>SUM(BR$5:BR17)</f>
        <v>0.81</v>
      </c>
      <c r="DJ17" s="14">
        <f>SUM(BS$5:BS17)</f>
        <v>0.40500000000000003</v>
      </c>
      <c r="DK17" s="14">
        <f>SUM(BT$5:BT17)</f>
        <v>0</v>
      </c>
      <c r="DL17" s="14">
        <f>SUM(BU$5:BU17)</f>
        <v>0</v>
      </c>
      <c r="DM17" s="14">
        <f>SUM(BV$5:BV17)</f>
        <v>0</v>
      </c>
      <c r="DN17" s="14">
        <f>SUM(BW$5:BW17)</f>
        <v>0</v>
      </c>
      <c r="DO17" s="14">
        <f>SUM(BX$5:BX17)</f>
        <v>0</v>
      </c>
      <c r="DP17" s="14">
        <f>SUM(BY$5:BY17)</f>
        <v>0</v>
      </c>
      <c r="DQ17" s="14">
        <f>SUM(BZ$5:BZ17)</f>
        <v>0</v>
      </c>
      <c r="DR17" s="14">
        <f>SUM(CA$5:CA17)</f>
        <v>0</v>
      </c>
      <c r="DS17" s="14">
        <f>SUM(CB$5:CB17)</f>
        <v>0</v>
      </c>
      <c r="DT17" s="14">
        <f>SUM(CC$5:CC17)</f>
        <v>0</v>
      </c>
      <c r="DU17" s="14">
        <f>SUM(CD$5:CD17)</f>
        <v>0</v>
      </c>
      <c r="DV17" s="14">
        <f>SUM(CE$5:CE17)</f>
        <v>0</v>
      </c>
      <c r="DW17" s="14">
        <f>SUM(CF$5:CF17)</f>
        <v>0</v>
      </c>
      <c r="DX17" s="14">
        <f>SUM(CG$5:CG17)</f>
        <v>0</v>
      </c>
      <c r="DY17" s="14">
        <f>SUM(CH$5:CH17)</f>
        <v>0</v>
      </c>
      <c r="DZ17" s="14">
        <f>SUM(CI$5:CI17)</f>
        <v>0</v>
      </c>
      <c r="EA17" s="14">
        <f>SUM(CJ$5:CJ17)</f>
        <v>0</v>
      </c>
      <c r="EB17" s="14">
        <f>SUM(CK$5:CK17)</f>
        <v>0</v>
      </c>
      <c r="EC17" s="14">
        <f>SUM(CL$5:CL17)</f>
        <v>0</v>
      </c>
      <c r="ED17" s="14">
        <f>SUM(CM$5:CM17)</f>
        <v>0</v>
      </c>
      <c r="EE17" s="14">
        <f>SUM(CN$5:CN17)</f>
        <v>0</v>
      </c>
      <c r="EF17" s="14">
        <f>SUM(CO$5:CO17)</f>
        <v>0</v>
      </c>
      <c r="EG17" s="14">
        <f>SUM(CP$5:CP17)</f>
        <v>0</v>
      </c>
      <c r="EH17" s="14">
        <f>SUM(CQ$5:CQ17)</f>
        <v>0</v>
      </c>
      <c r="EI17" s="14">
        <f>SUM(CR$5:CR17)</f>
        <v>0</v>
      </c>
      <c r="EJ17" s="14">
        <f>SUM(CS$5:CS17)</f>
        <v>0</v>
      </c>
      <c r="EK17" s="14">
        <f>SUM(CT$5:CT17)</f>
        <v>0</v>
      </c>
      <c r="EL17" s="14">
        <f>SUM(CU$5:CU17)</f>
        <v>0</v>
      </c>
      <c r="EO17" s="118">
        <f t="shared" si="11"/>
        <v>19</v>
      </c>
      <c r="EP17" s="118">
        <f t="shared" si="12"/>
        <v>19</v>
      </c>
      <c r="EQ17" s="118">
        <f t="shared" si="13"/>
        <v>16</v>
      </c>
      <c r="ER17" s="118">
        <f t="shared" si="14"/>
        <v>10</v>
      </c>
      <c r="ES17" s="118">
        <f t="shared" si="15"/>
        <v>10</v>
      </c>
      <c r="ET17" s="118">
        <f t="shared" si="16"/>
        <v>7</v>
      </c>
      <c r="EU17" s="118">
        <f t="shared" si="17"/>
        <v>7</v>
      </c>
      <c r="EV17" s="118">
        <f t="shared" si="18"/>
        <v>4</v>
      </c>
      <c r="EW17" s="118">
        <f t="shared" si="19"/>
        <v>3</v>
      </c>
      <c r="EX17" s="118">
        <f t="shared" si="20"/>
        <v>3</v>
      </c>
      <c r="EY17" s="118">
        <f t="shared" si="21"/>
        <v>1</v>
      </c>
      <c r="EZ17" s="118">
        <f t="shared" si="22"/>
        <v>1</v>
      </c>
      <c r="FA17" s="118">
        <f t="shared" si="23"/>
        <v>0</v>
      </c>
      <c r="FB17" s="118">
        <f t="shared" si="24"/>
        <v>0</v>
      </c>
      <c r="FC17" s="118">
        <f t="shared" si="25"/>
        <v>0</v>
      </c>
      <c r="FD17" s="118">
        <f t="shared" si="26"/>
        <v>0</v>
      </c>
      <c r="FE17" s="118">
        <f t="shared" si="27"/>
        <v>0</v>
      </c>
      <c r="FF17" s="118">
        <f t="shared" si="28"/>
        <v>0</v>
      </c>
      <c r="FG17" s="118">
        <f t="shared" si="29"/>
        <v>0</v>
      </c>
      <c r="FH17" s="118">
        <f t="shared" si="30"/>
        <v>0</v>
      </c>
      <c r="FI17" s="118">
        <f t="shared" si="31"/>
        <v>0</v>
      </c>
      <c r="FJ17" s="118">
        <f t="shared" si="32"/>
        <v>0</v>
      </c>
      <c r="FK17" s="118">
        <f t="shared" si="33"/>
        <v>0</v>
      </c>
      <c r="FL17" s="118">
        <f t="shared" si="34"/>
        <v>0</v>
      </c>
      <c r="FM17" s="118">
        <f t="shared" si="35"/>
        <v>0</v>
      </c>
      <c r="FN17" s="118">
        <f t="shared" si="36"/>
        <v>0</v>
      </c>
      <c r="FO17" s="118">
        <f t="shared" si="37"/>
        <v>0</v>
      </c>
      <c r="FP17" s="118">
        <f t="shared" si="38"/>
        <v>0</v>
      </c>
      <c r="FQ17" s="118">
        <f t="shared" si="39"/>
        <v>0</v>
      </c>
      <c r="FR17" s="118">
        <f t="shared" si="40"/>
        <v>0</v>
      </c>
      <c r="FS17" s="118">
        <f t="shared" si="41"/>
        <v>0</v>
      </c>
      <c r="FT17" s="118">
        <f t="shared" si="42"/>
        <v>0</v>
      </c>
      <c r="FU17" s="118">
        <f t="shared" si="43"/>
        <v>0</v>
      </c>
      <c r="FV17" s="118">
        <f t="shared" si="44"/>
        <v>0</v>
      </c>
      <c r="FW17" s="118">
        <f t="shared" si="45"/>
        <v>0</v>
      </c>
      <c r="FX17" s="118">
        <f t="shared" si="46"/>
        <v>0</v>
      </c>
      <c r="FY17" s="118">
        <f t="shared" si="47"/>
        <v>0</v>
      </c>
      <c r="FZ17" s="118">
        <f t="shared" si="48"/>
        <v>0</v>
      </c>
      <c r="GA17" s="118">
        <f t="shared" si="49"/>
        <v>0</v>
      </c>
      <c r="GB17" s="118">
        <f t="shared" si="50"/>
        <v>0</v>
      </c>
      <c r="GC17" s="118">
        <f t="shared" si="51"/>
        <v>0</v>
      </c>
      <c r="GD17" s="118">
        <f t="shared" si="52"/>
        <v>0</v>
      </c>
    </row>
    <row r="18" spans="11:186" ht="16.5" x14ac:dyDescent="0.2">
      <c r="K18" s="117">
        <v>14</v>
      </c>
      <c r="L18" s="117">
        <v>3</v>
      </c>
      <c r="M18" s="117">
        <v>6</v>
      </c>
      <c r="N18" s="117" t="str">
        <f t="shared" si="3"/>
        <v>神器3-6</v>
      </c>
      <c r="O18" s="117">
        <v>4</v>
      </c>
      <c r="P18" s="14">
        <f t="shared" si="4"/>
        <v>300</v>
      </c>
      <c r="Q18" s="119">
        <v>0.06</v>
      </c>
      <c r="R18" s="14">
        <v>1</v>
      </c>
      <c r="S18" s="14">
        <v>1</v>
      </c>
      <c r="T18" s="119">
        <v>0.06</v>
      </c>
      <c r="U18" s="14">
        <v>1</v>
      </c>
      <c r="V18" s="14">
        <v>2</v>
      </c>
      <c r="W18" s="119">
        <v>0.06</v>
      </c>
      <c r="X18" s="14">
        <v>1</v>
      </c>
      <c r="Y18" s="14">
        <v>3</v>
      </c>
      <c r="AB18" s="117">
        <v>13</v>
      </c>
      <c r="AC18" s="117">
        <v>7</v>
      </c>
      <c r="AD18" s="117">
        <f>SUM(AC$6:AC18)</f>
        <v>41</v>
      </c>
      <c r="AO18" s="50">
        <v>3</v>
      </c>
      <c r="AP18" s="117">
        <v>3</v>
      </c>
      <c r="AQ18" s="117">
        <v>1</v>
      </c>
      <c r="AR18" s="50">
        <v>3</v>
      </c>
      <c r="AS18" s="117" t="s">
        <v>397</v>
      </c>
      <c r="AT18" s="21">
        <f t="shared" si="0"/>
        <v>0.16500000000000001</v>
      </c>
      <c r="AU18" s="117">
        <f t="shared" si="5"/>
        <v>2</v>
      </c>
      <c r="AV18" s="117">
        <f t="shared" si="6"/>
        <v>4</v>
      </c>
      <c r="AW18" s="118">
        <f t="shared" si="7"/>
        <v>0.495</v>
      </c>
      <c r="AX18" s="117">
        <f t="shared" si="8"/>
        <v>14.850000000000001</v>
      </c>
      <c r="BA18" s="117">
        <v>14</v>
      </c>
      <c r="BB18" s="14">
        <f>INDEX(节奏总表!$BW$4:$BW$63,神器!BA18)</f>
        <v>90</v>
      </c>
      <c r="BC18" s="14">
        <f t="shared" si="9"/>
        <v>3</v>
      </c>
      <c r="BD18" s="14">
        <v>5</v>
      </c>
      <c r="BE18" s="14">
        <v>3</v>
      </c>
      <c r="BF18" s="14">
        <f t="shared" si="10"/>
        <v>11.55</v>
      </c>
      <c r="BG18" s="14">
        <f t="shared" si="10"/>
        <v>11.55</v>
      </c>
      <c r="BH18" s="14">
        <f t="shared" si="10"/>
        <v>7.4250000000000007</v>
      </c>
      <c r="BI18" s="14">
        <f t="shared" si="10"/>
        <v>3.51</v>
      </c>
      <c r="BJ18" s="14">
        <f t="shared" si="10"/>
        <v>3.51</v>
      </c>
      <c r="BK18" s="14">
        <f t="shared" si="10"/>
        <v>1.62</v>
      </c>
      <c r="BL18" s="14">
        <f t="shared" si="10"/>
        <v>1.62</v>
      </c>
      <c r="BM18" s="14">
        <f t="shared" si="10"/>
        <v>0.80999999999999983</v>
      </c>
      <c r="BN18" s="14">
        <f t="shared" si="10"/>
        <v>1.125</v>
      </c>
      <c r="BO18" s="14">
        <f t="shared" si="10"/>
        <v>1.125</v>
      </c>
      <c r="BP18" s="14">
        <f t="shared" si="10"/>
        <v>0.54</v>
      </c>
      <c r="BQ18" s="14">
        <f t="shared" si="10"/>
        <v>0.54</v>
      </c>
      <c r="BR18" s="14">
        <f t="shared" si="10"/>
        <v>0.27</v>
      </c>
      <c r="BS18" s="14">
        <f t="shared" si="10"/>
        <v>0.13500000000000001</v>
      </c>
      <c r="BT18" s="14">
        <f t="shared" si="10"/>
        <v>0</v>
      </c>
      <c r="BU18" s="14">
        <f t="shared" si="10"/>
        <v>0</v>
      </c>
      <c r="BV18" s="14">
        <f t="shared" si="54"/>
        <v>0</v>
      </c>
      <c r="BW18" s="14">
        <f t="shared" si="54"/>
        <v>0</v>
      </c>
      <c r="BX18" s="14">
        <f t="shared" si="54"/>
        <v>0</v>
      </c>
      <c r="BY18" s="14">
        <f t="shared" si="54"/>
        <v>0</v>
      </c>
      <c r="BZ18" s="14">
        <f t="shared" si="54"/>
        <v>0</v>
      </c>
      <c r="CA18" s="14">
        <f t="shared" si="54"/>
        <v>0</v>
      </c>
      <c r="CB18" s="14">
        <f t="shared" si="54"/>
        <v>0</v>
      </c>
      <c r="CC18" s="14">
        <f t="shared" si="54"/>
        <v>0</v>
      </c>
      <c r="CD18" s="14">
        <f t="shared" si="54"/>
        <v>0</v>
      </c>
      <c r="CE18" s="14">
        <f t="shared" si="54"/>
        <v>0</v>
      </c>
      <c r="CF18" s="14">
        <f t="shared" si="55"/>
        <v>0</v>
      </c>
      <c r="CG18" s="14">
        <f t="shared" si="55"/>
        <v>0</v>
      </c>
      <c r="CH18" s="14">
        <f t="shared" si="55"/>
        <v>0</v>
      </c>
      <c r="CI18" s="14">
        <f t="shared" si="55"/>
        <v>0</v>
      </c>
      <c r="CJ18" s="14">
        <f t="shared" si="55"/>
        <v>0</v>
      </c>
      <c r="CK18" s="14">
        <f t="shared" si="55"/>
        <v>0</v>
      </c>
      <c r="CL18" s="14">
        <f t="shared" si="55"/>
        <v>0</v>
      </c>
      <c r="CM18" s="14">
        <f t="shared" si="55"/>
        <v>0</v>
      </c>
      <c r="CN18" s="14">
        <f t="shared" si="55"/>
        <v>0</v>
      </c>
      <c r="CO18" s="14">
        <f t="shared" si="55"/>
        <v>0</v>
      </c>
      <c r="CP18" s="14">
        <f t="shared" si="55"/>
        <v>0</v>
      </c>
      <c r="CQ18" s="14">
        <f t="shared" si="55"/>
        <v>0</v>
      </c>
      <c r="CR18" s="14">
        <f t="shared" si="55"/>
        <v>0</v>
      </c>
      <c r="CS18" s="14">
        <f t="shared" si="55"/>
        <v>0</v>
      </c>
      <c r="CT18" s="14">
        <f t="shared" si="55"/>
        <v>0</v>
      </c>
      <c r="CU18" s="14">
        <f t="shared" si="55"/>
        <v>0</v>
      </c>
      <c r="CW18" s="14">
        <f>SUM(BF$5:BF18)</f>
        <v>124.95</v>
      </c>
      <c r="CX18" s="14">
        <f>SUM(BG$5:BG18)</f>
        <v>124.95</v>
      </c>
      <c r="CY18" s="14">
        <f>SUM(BH$5:BH18)</f>
        <v>76.949999999999989</v>
      </c>
      <c r="CZ18" s="14">
        <f>SUM(BI$5:BI18)</f>
        <v>29.639999999999993</v>
      </c>
      <c r="DA18" s="14">
        <f>SUM(BJ$5:BJ18)</f>
        <v>29.639999999999993</v>
      </c>
      <c r="DB18" s="14">
        <f>SUM(BK$5:BK18)</f>
        <v>14.580000000000002</v>
      </c>
      <c r="DC18" s="14">
        <f>SUM(BL$5:BL18)</f>
        <v>14.580000000000002</v>
      </c>
      <c r="DD18" s="14">
        <f>SUM(BM$5:BM18)</f>
        <v>6.8399999999999981</v>
      </c>
      <c r="DE18" s="14">
        <f>SUM(BN$5:BN18)</f>
        <v>4.5</v>
      </c>
      <c r="DF18" s="14">
        <f>SUM(BO$5:BO18)</f>
        <v>4.5</v>
      </c>
      <c r="DG18" s="14">
        <f>SUM(BP$5:BP18)</f>
        <v>2.16</v>
      </c>
      <c r="DH18" s="14">
        <f>SUM(BQ$5:BQ18)</f>
        <v>2.16</v>
      </c>
      <c r="DI18" s="14">
        <f>SUM(BR$5:BR18)</f>
        <v>1.08</v>
      </c>
      <c r="DJ18" s="14">
        <f>SUM(BS$5:BS18)</f>
        <v>0.54</v>
      </c>
      <c r="DK18" s="14">
        <f>SUM(BT$5:BT18)</f>
        <v>0</v>
      </c>
      <c r="DL18" s="14">
        <f>SUM(BU$5:BU18)</f>
        <v>0</v>
      </c>
      <c r="DM18" s="14">
        <f>SUM(BV$5:BV18)</f>
        <v>0</v>
      </c>
      <c r="DN18" s="14">
        <f>SUM(BW$5:BW18)</f>
        <v>0</v>
      </c>
      <c r="DO18" s="14">
        <f>SUM(BX$5:BX18)</f>
        <v>0</v>
      </c>
      <c r="DP18" s="14">
        <f>SUM(BY$5:BY18)</f>
        <v>0</v>
      </c>
      <c r="DQ18" s="14">
        <f>SUM(BZ$5:BZ18)</f>
        <v>0</v>
      </c>
      <c r="DR18" s="14">
        <f>SUM(CA$5:CA18)</f>
        <v>0</v>
      </c>
      <c r="DS18" s="14">
        <f>SUM(CB$5:CB18)</f>
        <v>0</v>
      </c>
      <c r="DT18" s="14">
        <f>SUM(CC$5:CC18)</f>
        <v>0</v>
      </c>
      <c r="DU18" s="14">
        <f>SUM(CD$5:CD18)</f>
        <v>0</v>
      </c>
      <c r="DV18" s="14">
        <f>SUM(CE$5:CE18)</f>
        <v>0</v>
      </c>
      <c r="DW18" s="14">
        <f>SUM(CF$5:CF18)</f>
        <v>0</v>
      </c>
      <c r="DX18" s="14">
        <f>SUM(CG$5:CG18)</f>
        <v>0</v>
      </c>
      <c r="DY18" s="14">
        <f>SUM(CH$5:CH18)</f>
        <v>0</v>
      </c>
      <c r="DZ18" s="14">
        <f>SUM(CI$5:CI18)</f>
        <v>0</v>
      </c>
      <c r="EA18" s="14">
        <f>SUM(CJ$5:CJ18)</f>
        <v>0</v>
      </c>
      <c r="EB18" s="14">
        <f>SUM(CK$5:CK18)</f>
        <v>0</v>
      </c>
      <c r="EC18" s="14">
        <f>SUM(CL$5:CL18)</f>
        <v>0</v>
      </c>
      <c r="ED18" s="14">
        <f>SUM(CM$5:CM18)</f>
        <v>0</v>
      </c>
      <c r="EE18" s="14">
        <f>SUM(CN$5:CN18)</f>
        <v>0</v>
      </c>
      <c r="EF18" s="14">
        <f>SUM(CO$5:CO18)</f>
        <v>0</v>
      </c>
      <c r="EG18" s="14">
        <f>SUM(CP$5:CP18)</f>
        <v>0</v>
      </c>
      <c r="EH18" s="14">
        <f>SUM(CQ$5:CQ18)</f>
        <v>0</v>
      </c>
      <c r="EI18" s="14">
        <f>SUM(CR$5:CR18)</f>
        <v>0</v>
      </c>
      <c r="EJ18" s="14">
        <f>SUM(CS$5:CS18)</f>
        <v>0</v>
      </c>
      <c r="EK18" s="14">
        <f>SUM(CT$5:CT18)</f>
        <v>0</v>
      </c>
      <c r="EL18" s="14">
        <f>SUM(CU$5:CU18)</f>
        <v>0</v>
      </c>
      <c r="EO18" s="118">
        <f t="shared" si="11"/>
        <v>20</v>
      </c>
      <c r="EP18" s="118">
        <f t="shared" si="12"/>
        <v>20</v>
      </c>
      <c r="EQ18" s="118">
        <f t="shared" si="13"/>
        <v>17</v>
      </c>
      <c r="ER18" s="118">
        <f t="shared" si="14"/>
        <v>11</v>
      </c>
      <c r="ES18" s="118">
        <f t="shared" si="15"/>
        <v>11</v>
      </c>
      <c r="ET18" s="118">
        <f t="shared" si="16"/>
        <v>7</v>
      </c>
      <c r="EU18" s="118">
        <f t="shared" si="17"/>
        <v>7</v>
      </c>
      <c r="EV18" s="118">
        <f t="shared" si="18"/>
        <v>4</v>
      </c>
      <c r="EW18" s="118">
        <f t="shared" si="19"/>
        <v>3</v>
      </c>
      <c r="EX18" s="118">
        <f t="shared" si="20"/>
        <v>3</v>
      </c>
      <c r="EY18" s="118">
        <f t="shared" si="21"/>
        <v>2</v>
      </c>
      <c r="EZ18" s="118">
        <f t="shared" si="22"/>
        <v>2</v>
      </c>
      <c r="FA18" s="118">
        <f t="shared" si="23"/>
        <v>1</v>
      </c>
      <c r="FB18" s="118">
        <f t="shared" si="24"/>
        <v>0</v>
      </c>
      <c r="FC18" s="118">
        <f t="shared" si="25"/>
        <v>0</v>
      </c>
      <c r="FD18" s="118">
        <f t="shared" si="26"/>
        <v>0</v>
      </c>
      <c r="FE18" s="118">
        <f t="shared" si="27"/>
        <v>0</v>
      </c>
      <c r="FF18" s="118">
        <f t="shared" si="28"/>
        <v>0</v>
      </c>
      <c r="FG18" s="118">
        <f t="shared" si="29"/>
        <v>0</v>
      </c>
      <c r="FH18" s="118">
        <f t="shared" si="30"/>
        <v>0</v>
      </c>
      <c r="FI18" s="118">
        <f t="shared" si="31"/>
        <v>0</v>
      </c>
      <c r="FJ18" s="118">
        <f t="shared" si="32"/>
        <v>0</v>
      </c>
      <c r="FK18" s="118">
        <f t="shared" si="33"/>
        <v>0</v>
      </c>
      <c r="FL18" s="118">
        <f t="shared" si="34"/>
        <v>0</v>
      </c>
      <c r="FM18" s="118">
        <f t="shared" si="35"/>
        <v>0</v>
      </c>
      <c r="FN18" s="118">
        <f t="shared" si="36"/>
        <v>0</v>
      </c>
      <c r="FO18" s="118">
        <f t="shared" si="37"/>
        <v>0</v>
      </c>
      <c r="FP18" s="118">
        <f t="shared" si="38"/>
        <v>0</v>
      </c>
      <c r="FQ18" s="118">
        <f t="shared" si="39"/>
        <v>0</v>
      </c>
      <c r="FR18" s="118">
        <f t="shared" si="40"/>
        <v>0</v>
      </c>
      <c r="FS18" s="118">
        <f t="shared" si="41"/>
        <v>0</v>
      </c>
      <c r="FT18" s="118">
        <f t="shared" si="42"/>
        <v>0</v>
      </c>
      <c r="FU18" s="118">
        <f t="shared" si="43"/>
        <v>0</v>
      </c>
      <c r="FV18" s="118">
        <f t="shared" si="44"/>
        <v>0</v>
      </c>
      <c r="FW18" s="118">
        <f t="shared" si="45"/>
        <v>0</v>
      </c>
      <c r="FX18" s="118">
        <f t="shared" si="46"/>
        <v>0</v>
      </c>
      <c r="FY18" s="118">
        <f t="shared" si="47"/>
        <v>0</v>
      </c>
      <c r="FZ18" s="118">
        <f t="shared" si="48"/>
        <v>0</v>
      </c>
      <c r="GA18" s="118">
        <f t="shared" si="49"/>
        <v>0</v>
      </c>
      <c r="GB18" s="118">
        <f t="shared" si="50"/>
        <v>0</v>
      </c>
      <c r="GC18" s="118">
        <f t="shared" si="51"/>
        <v>0</v>
      </c>
      <c r="GD18" s="118">
        <f t="shared" si="52"/>
        <v>0</v>
      </c>
    </row>
    <row r="19" spans="11:186" ht="16.5" x14ac:dyDescent="0.2">
      <c r="K19" s="117">
        <v>15</v>
      </c>
      <c r="L19" s="117">
        <v>4</v>
      </c>
      <c r="M19" s="117">
        <v>1</v>
      </c>
      <c r="N19" s="117" t="str">
        <f t="shared" si="3"/>
        <v>神器4-1</v>
      </c>
      <c r="O19" s="117">
        <v>1</v>
      </c>
      <c r="P19" s="14">
        <f t="shared" si="4"/>
        <v>25</v>
      </c>
      <c r="Q19" s="119">
        <v>0.25</v>
      </c>
      <c r="R19" s="14">
        <v>1</v>
      </c>
      <c r="S19" s="14">
        <v>3</v>
      </c>
      <c r="T19" s="119">
        <v>0.25</v>
      </c>
      <c r="U19" s="14">
        <v>2</v>
      </c>
      <c r="V19" s="14">
        <v>4</v>
      </c>
      <c r="W19" s="119">
        <v>0.25</v>
      </c>
      <c r="X19" s="14">
        <v>3</v>
      </c>
      <c r="Y19" s="14">
        <v>5</v>
      </c>
      <c r="AB19" s="117">
        <v>14</v>
      </c>
      <c r="AC19" s="117">
        <v>7</v>
      </c>
      <c r="AD19" s="117">
        <f>SUM(AC$6:AC19)</f>
        <v>48</v>
      </c>
      <c r="AO19" s="50">
        <v>3</v>
      </c>
      <c r="AP19" s="117">
        <v>4</v>
      </c>
      <c r="AQ19" s="117">
        <v>2</v>
      </c>
      <c r="AR19" s="50">
        <v>2</v>
      </c>
      <c r="AS19" s="117" t="s">
        <v>398</v>
      </c>
      <c r="AT19" s="21">
        <f t="shared" si="0"/>
        <v>7.8E-2</v>
      </c>
      <c r="AU19" s="117">
        <f t="shared" si="5"/>
        <v>2</v>
      </c>
      <c r="AV19" s="117">
        <f t="shared" si="6"/>
        <v>4</v>
      </c>
      <c r="AW19" s="118">
        <f t="shared" si="7"/>
        <v>0.23399999999999999</v>
      </c>
      <c r="AX19" s="117">
        <f t="shared" si="8"/>
        <v>3.51</v>
      </c>
      <c r="BA19" s="117">
        <v>15</v>
      </c>
      <c r="BB19" s="14">
        <f>INDEX(节奏总表!$BW$4:$BW$63,神器!BA19)</f>
        <v>93</v>
      </c>
      <c r="BC19" s="14">
        <f t="shared" si="9"/>
        <v>4</v>
      </c>
      <c r="BD19" s="14">
        <v>5</v>
      </c>
      <c r="BE19" s="14">
        <v>3</v>
      </c>
      <c r="BF19" s="14">
        <f t="shared" si="10"/>
        <v>0</v>
      </c>
      <c r="BG19" s="14">
        <f t="shared" si="10"/>
        <v>0</v>
      </c>
      <c r="BH19" s="14">
        <f t="shared" si="10"/>
        <v>0</v>
      </c>
      <c r="BI19" s="14">
        <f t="shared" si="10"/>
        <v>8.5800000000000018</v>
      </c>
      <c r="BJ19" s="14">
        <f t="shared" si="10"/>
        <v>8.5800000000000018</v>
      </c>
      <c r="BK19" s="14">
        <f t="shared" si="10"/>
        <v>4.455000000000001</v>
      </c>
      <c r="BL19" s="14">
        <f t="shared" si="10"/>
        <v>4.455000000000001</v>
      </c>
      <c r="BM19" s="14">
        <f t="shared" si="10"/>
        <v>1.98</v>
      </c>
      <c r="BN19" s="14">
        <f t="shared" si="10"/>
        <v>3.375</v>
      </c>
      <c r="BO19" s="14">
        <f t="shared" si="10"/>
        <v>3.375</v>
      </c>
      <c r="BP19" s="14">
        <f t="shared" si="10"/>
        <v>1.44</v>
      </c>
      <c r="BQ19" s="14">
        <f t="shared" si="10"/>
        <v>1.44</v>
      </c>
      <c r="BR19" s="14">
        <f t="shared" si="10"/>
        <v>0.80999999999999983</v>
      </c>
      <c r="BS19" s="14">
        <f t="shared" si="10"/>
        <v>0.40499999999999992</v>
      </c>
      <c r="BT19" s="14">
        <f t="shared" si="10"/>
        <v>1.125</v>
      </c>
      <c r="BU19" s="14">
        <f t="shared" si="10"/>
        <v>1.125</v>
      </c>
      <c r="BV19" s="14">
        <f t="shared" si="54"/>
        <v>0.54</v>
      </c>
      <c r="BW19" s="14">
        <f t="shared" si="54"/>
        <v>0.54</v>
      </c>
      <c r="BX19" s="14">
        <f t="shared" si="54"/>
        <v>0.27</v>
      </c>
      <c r="BY19" s="14">
        <f t="shared" si="54"/>
        <v>0.13500000000000001</v>
      </c>
      <c r="BZ19" s="14">
        <f t="shared" si="54"/>
        <v>0</v>
      </c>
      <c r="CA19" s="14">
        <f t="shared" si="54"/>
        <v>0</v>
      </c>
      <c r="CB19" s="14">
        <f t="shared" si="54"/>
        <v>0</v>
      </c>
      <c r="CC19" s="14">
        <f t="shared" si="54"/>
        <v>0</v>
      </c>
      <c r="CD19" s="14">
        <f t="shared" si="54"/>
        <v>0</v>
      </c>
      <c r="CE19" s="14">
        <f t="shared" si="54"/>
        <v>0</v>
      </c>
      <c r="CF19" s="14">
        <f t="shared" si="55"/>
        <v>0</v>
      </c>
      <c r="CG19" s="14">
        <f t="shared" si="55"/>
        <v>0</v>
      </c>
      <c r="CH19" s="14">
        <f t="shared" si="55"/>
        <v>0</v>
      </c>
      <c r="CI19" s="14">
        <f t="shared" si="55"/>
        <v>0</v>
      </c>
      <c r="CJ19" s="14">
        <f t="shared" si="55"/>
        <v>0</v>
      </c>
      <c r="CK19" s="14">
        <f t="shared" si="55"/>
        <v>0</v>
      </c>
      <c r="CL19" s="14">
        <f t="shared" si="55"/>
        <v>0</v>
      </c>
      <c r="CM19" s="14">
        <f t="shared" si="55"/>
        <v>0</v>
      </c>
      <c r="CN19" s="14">
        <f t="shared" si="55"/>
        <v>0</v>
      </c>
      <c r="CO19" s="14">
        <f t="shared" si="55"/>
        <v>0</v>
      </c>
      <c r="CP19" s="14">
        <f t="shared" si="55"/>
        <v>0</v>
      </c>
      <c r="CQ19" s="14">
        <f t="shared" si="55"/>
        <v>0</v>
      </c>
      <c r="CR19" s="14">
        <f t="shared" si="55"/>
        <v>0</v>
      </c>
      <c r="CS19" s="14">
        <f t="shared" si="55"/>
        <v>0</v>
      </c>
      <c r="CT19" s="14">
        <f t="shared" si="55"/>
        <v>0</v>
      </c>
      <c r="CU19" s="14">
        <f t="shared" si="55"/>
        <v>0</v>
      </c>
      <c r="CW19" s="14">
        <f>SUM(BF$5:BF19)</f>
        <v>124.95</v>
      </c>
      <c r="CX19" s="14">
        <f>SUM(BG$5:BG19)</f>
        <v>124.95</v>
      </c>
      <c r="CY19" s="14">
        <f>SUM(BH$5:BH19)</f>
        <v>76.949999999999989</v>
      </c>
      <c r="CZ19" s="14">
        <f>SUM(BI$5:BI19)</f>
        <v>38.22</v>
      </c>
      <c r="DA19" s="14">
        <f>SUM(BJ$5:BJ19)</f>
        <v>38.22</v>
      </c>
      <c r="DB19" s="14">
        <f>SUM(BK$5:BK19)</f>
        <v>19.035000000000004</v>
      </c>
      <c r="DC19" s="14">
        <f>SUM(BL$5:BL19)</f>
        <v>19.035000000000004</v>
      </c>
      <c r="DD19" s="14">
        <f>SUM(BM$5:BM19)</f>
        <v>8.8199999999999985</v>
      </c>
      <c r="DE19" s="14">
        <f>SUM(BN$5:BN19)</f>
        <v>7.875</v>
      </c>
      <c r="DF19" s="14">
        <f>SUM(BO$5:BO19)</f>
        <v>7.875</v>
      </c>
      <c r="DG19" s="14">
        <f>SUM(BP$5:BP19)</f>
        <v>3.6</v>
      </c>
      <c r="DH19" s="14">
        <f>SUM(BQ$5:BQ19)</f>
        <v>3.6</v>
      </c>
      <c r="DI19" s="14">
        <f>SUM(BR$5:BR19)</f>
        <v>1.89</v>
      </c>
      <c r="DJ19" s="14">
        <f>SUM(BS$5:BS19)</f>
        <v>0.94499999999999995</v>
      </c>
      <c r="DK19" s="14">
        <f>SUM(BT$5:BT19)</f>
        <v>1.125</v>
      </c>
      <c r="DL19" s="14">
        <f>SUM(BU$5:BU19)</f>
        <v>1.125</v>
      </c>
      <c r="DM19" s="14">
        <f>SUM(BV$5:BV19)</f>
        <v>0.54</v>
      </c>
      <c r="DN19" s="14">
        <f>SUM(BW$5:BW19)</f>
        <v>0.54</v>
      </c>
      <c r="DO19" s="14">
        <f>SUM(BX$5:BX19)</f>
        <v>0.27</v>
      </c>
      <c r="DP19" s="14">
        <f>SUM(BY$5:BY19)</f>
        <v>0.13500000000000001</v>
      </c>
      <c r="DQ19" s="14">
        <f>SUM(BZ$5:BZ19)</f>
        <v>0</v>
      </c>
      <c r="DR19" s="14">
        <f>SUM(CA$5:CA19)</f>
        <v>0</v>
      </c>
      <c r="DS19" s="14">
        <f>SUM(CB$5:CB19)</f>
        <v>0</v>
      </c>
      <c r="DT19" s="14">
        <f>SUM(CC$5:CC19)</f>
        <v>0</v>
      </c>
      <c r="DU19" s="14">
        <f>SUM(CD$5:CD19)</f>
        <v>0</v>
      </c>
      <c r="DV19" s="14">
        <f>SUM(CE$5:CE19)</f>
        <v>0</v>
      </c>
      <c r="DW19" s="14">
        <f>SUM(CF$5:CF19)</f>
        <v>0</v>
      </c>
      <c r="DX19" s="14">
        <f>SUM(CG$5:CG19)</f>
        <v>0</v>
      </c>
      <c r="DY19" s="14">
        <f>SUM(CH$5:CH19)</f>
        <v>0</v>
      </c>
      <c r="DZ19" s="14">
        <f>SUM(CI$5:CI19)</f>
        <v>0</v>
      </c>
      <c r="EA19" s="14">
        <f>SUM(CJ$5:CJ19)</f>
        <v>0</v>
      </c>
      <c r="EB19" s="14">
        <f>SUM(CK$5:CK19)</f>
        <v>0</v>
      </c>
      <c r="EC19" s="14">
        <f>SUM(CL$5:CL19)</f>
        <v>0</v>
      </c>
      <c r="ED19" s="14">
        <f>SUM(CM$5:CM19)</f>
        <v>0</v>
      </c>
      <c r="EE19" s="14">
        <f>SUM(CN$5:CN19)</f>
        <v>0</v>
      </c>
      <c r="EF19" s="14">
        <f>SUM(CO$5:CO19)</f>
        <v>0</v>
      </c>
      <c r="EG19" s="14">
        <f>SUM(CP$5:CP19)</f>
        <v>0</v>
      </c>
      <c r="EH19" s="14">
        <f>SUM(CQ$5:CQ19)</f>
        <v>0</v>
      </c>
      <c r="EI19" s="14">
        <f>SUM(CR$5:CR19)</f>
        <v>0</v>
      </c>
      <c r="EJ19" s="14">
        <f>SUM(CS$5:CS19)</f>
        <v>0</v>
      </c>
      <c r="EK19" s="14">
        <f>SUM(CT$5:CT19)</f>
        <v>0</v>
      </c>
      <c r="EL19" s="14">
        <f>SUM(CU$5:CU19)</f>
        <v>0</v>
      </c>
      <c r="EO19" s="118">
        <f t="shared" si="11"/>
        <v>20</v>
      </c>
      <c r="EP19" s="118">
        <f t="shared" si="12"/>
        <v>20</v>
      </c>
      <c r="EQ19" s="118">
        <f t="shared" si="13"/>
        <v>17</v>
      </c>
      <c r="ER19" s="118">
        <f t="shared" si="14"/>
        <v>12</v>
      </c>
      <c r="ES19" s="118">
        <f t="shared" si="15"/>
        <v>12</v>
      </c>
      <c r="ET19" s="118">
        <f t="shared" si="16"/>
        <v>9</v>
      </c>
      <c r="EU19" s="118">
        <f t="shared" si="17"/>
        <v>9</v>
      </c>
      <c r="EV19" s="118">
        <f t="shared" si="18"/>
        <v>5</v>
      </c>
      <c r="EW19" s="118">
        <f t="shared" si="19"/>
        <v>5</v>
      </c>
      <c r="EX19" s="118">
        <f t="shared" si="20"/>
        <v>5</v>
      </c>
      <c r="EY19" s="118">
        <f t="shared" si="21"/>
        <v>3</v>
      </c>
      <c r="EZ19" s="118">
        <f t="shared" si="22"/>
        <v>3</v>
      </c>
      <c r="FA19" s="118">
        <f t="shared" si="23"/>
        <v>1</v>
      </c>
      <c r="FB19" s="118">
        <f t="shared" si="24"/>
        <v>0</v>
      </c>
      <c r="FC19" s="118">
        <f t="shared" si="25"/>
        <v>1</v>
      </c>
      <c r="FD19" s="118">
        <f t="shared" si="26"/>
        <v>1</v>
      </c>
      <c r="FE19" s="118">
        <f t="shared" si="27"/>
        <v>0</v>
      </c>
      <c r="FF19" s="118">
        <f t="shared" si="28"/>
        <v>0</v>
      </c>
      <c r="FG19" s="118">
        <f t="shared" si="29"/>
        <v>0</v>
      </c>
      <c r="FH19" s="118">
        <f t="shared" si="30"/>
        <v>0</v>
      </c>
      <c r="FI19" s="118">
        <f t="shared" si="31"/>
        <v>0</v>
      </c>
      <c r="FJ19" s="118">
        <f t="shared" si="32"/>
        <v>0</v>
      </c>
      <c r="FK19" s="118">
        <f t="shared" si="33"/>
        <v>0</v>
      </c>
      <c r="FL19" s="118">
        <f t="shared" si="34"/>
        <v>0</v>
      </c>
      <c r="FM19" s="118">
        <f t="shared" si="35"/>
        <v>0</v>
      </c>
      <c r="FN19" s="118">
        <f t="shared" si="36"/>
        <v>0</v>
      </c>
      <c r="FO19" s="118">
        <f t="shared" si="37"/>
        <v>0</v>
      </c>
      <c r="FP19" s="118">
        <f t="shared" si="38"/>
        <v>0</v>
      </c>
      <c r="FQ19" s="118">
        <f t="shared" si="39"/>
        <v>0</v>
      </c>
      <c r="FR19" s="118">
        <f t="shared" si="40"/>
        <v>0</v>
      </c>
      <c r="FS19" s="118">
        <f t="shared" si="41"/>
        <v>0</v>
      </c>
      <c r="FT19" s="118">
        <f t="shared" si="42"/>
        <v>0</v>
      </c>
      <c r="FU19" s="118">
        <f t="shared" si="43"/>
        <v>0</v>
      </c>
      <c r="FV19" s="118">
        <f t="shared" si="44"/>
        <v>0</v>
      </c>
      <c r="FW19" s="118">
        <f t="shared" si="45"/>
        <v>0</v>
      </c>
      <c r="FX19" s="118">
        <f t="shared" si="46"/>
        <v>0</v>
      </c>
      <c r="FY19" s="118">
        <f t="shared" si="47"/>
        <v>0</v>
      </c>
      <c r="FZ19" s="118">
        <f t="shared" si="48"/>
        <v>0</v>
      </c>
      <c r="GA19" s="118">
        <f t="shared" si="49"/>
        <v>0</v>
      </c>
      <c r="GB19" s="118">
        <f t="shared" si="50"/>
        <v>0</v>
      </c>
      <c r="GC19" s="118">
        <f t="shared" si="51"/>
        <v>0</v>
      </c>
      <c r="GD19" s="118">
        <f t="shared" si="52"/>
        <v>0</v>
      </c>
    </row>
    <row r="20" spans="11:186" ht="16.5" x14ac:dyDescent="0.2">
      <c r="K20" s="117">
        <v>16</v>
      </c>
      <c r="L20" s="117">
        <v>4</v>
      </c>
      <c r="M20" s="117">
        <v>2</v>
      </c>
      <c r="N20" s="117" t="str">
        <f t="shared" si="3"/>
        <v>神器4-2</v>
      </c>
      <c r="O20" s="117">
        <v>1</v>
      </c>
      <c r="P20" s="14">
        <f t="shared" si="4"/>
        <v>25</v>
      </c>
      <c r="Q20" s="119">
        <v>0.25</v>
      </c>
      <c r="R20" s="14">
        <v>1</v>
      </c>
      <c r="S20" s="14">
        <v>3</v>
      </c>
      <c r="T20" s="119">
        <v>0.25</v>
      </c>
      <c r="U20" s="14">
        <v>2</v>
      </c>
      <c r="V20" s="14">
        <v>4</v>
      </c>
      <c r="W20" s="119">
        <v>0.25</v>
      </c>
      <c r="X20" s="14">
        <v>3</v>
      </c>
      <c r="Y20" s="14">
        <v>5</v>
      </c>
      <c r="AB20" s="117">
        <v>15</v>
      </c>
      <c r="AC20" s="117">
        <v>7</v>
      </c>
      <c r="AD20" s="117">
        <f>SUM(AC$6:AC20)</f>
        <v>55</v>
      </c>
      <c r="AO20" s="50">
        <v>3</v>
      </c>
      <c r="AP20" s="117">
        <v>5</v>
      </c>
      <c r="AQ20" s="117">
        <v>2</v>
      </c>
      <c r="AR20" s="50">
        <v>2</v>
      </c>
      <c r="AS20" s="117" t="s">
        <v>399</v>
      </c>
      <c r="AT20" s="21">
        <f t="shared" si="0"/>
        <v>7.8E-2</v>
      </c>
      <c r="AU20" s="117">
        <f t="shared" si="5"/>
        <v>2</v>
      </c>
      <c r="AV20" s="117">
        <f t="shared" si="6"/>
        <v>4</v>
      </c>
      <c r="AW20" s="118">
        <f t="shared" si="7"/>
        <v>0.23399999999999999</v>
      </c>
      <c r="AX20" s="117">
        <f t="shared" si="8"/>
        <v>3.51</v>
      </c>
      <c r="BA20" s="117">
        <v>16</v>
      </c>
      <c r="BB20" s="14">
        <f>INDEX(节奏总表!$BW$4:$BW$63,神器!BA20)</f>
        <v>94</v>
      </c>
      <c r="BC20" s="14">
        <f t="shared" si="9"/>
        <v>4</v>
      </c>
      <c r="BD20" s="14">
        <v>5</v>
      </c>
      <c r="BE20" s="14">
        <v>3</v>
      </c>
      <c r="BF20" s="14">
        <f t="shared" si="10"/>
        <v>0</v>
      </c>
      <c r="BG20" s="14">
        <f t="shared" si="10"/>
        <v>0</v>
      </c>
      <c r="BH20" s="14">
        <f t="shared" si="10"/>
        <v>0</v>
      </c>
      <c r="BI20" s="14">
        <f t="shared" si="10"/>
        <v>8.5800000000000018</v>
      </c>
      <c r="BJ20" s="14">
        <f t="shared" si="10"/>
        <v>8.5800000000000018</v>
      </c>
      <c r="BK20" s="14">
        <f t="shared" si="10"/>
        <v>4.455000000000001</v>
      </c>
      <c r="BL20" s="14">
        <f t="shared" si="10"/>
        <v>4.455000000000001</v>
      </c>
      <c r="BM20" s="14">
        <f t="shared" si="10"/>
        <v>1.98</v>
      </c>
      <c r="BN20" s="14">
        <f t="shared" si="10"/>
        <v>3.375</v>
      </c>
      <c r="BO20" s="14">
        <f t="shared" si="10"/>
        <v>3.375</v>
      </c>
      <c r="BP20" s="14">
        <f t="shared" si="10"/>
        <v>1.44</v>
      </c>
      <c r="BQ20" s="14">
        <f t="shared" si="10"/>
        <v>1.44</v>
      </c>
      <c r="BR20" s="14">
        <f t="shared" si="10"/>
        <v>0.80999999999999983</v>
      </c>
      <c r="BS20" s="14">
        <f t="shared" si="10"/>
        <v>0.40499999999999992</v>
      </c>
      <c r="BT20" s="14">
        <f t="shared" si="10"/>
        <v>1.125</v>
      </c>
      <c r="BU20" s="14">
        <f t="shared" si="10"/>
        <v>1.125</v>
      </c>
      <c r="BV20" s="14">
        <f t="shared" si="54"/>
        <v>0.54</v>
      </c>
      <c r="BW20" s="14">
        <f t="shared" si="54"/>
        <v>0.54</v>
      </c>
      <c r="BX20" s="14">
        <f t="shared" si="54"/>
        <v>0.27</v>
      </c>
      <c r="BY20" s="14">
        <f t="shared" si="54"/>
        <v>0.13500000000000001</v>
      </c>
      <c r="BZ20" s="14">
        <f t="shared" si="54"/>
        <v>0</v>
      </c>
      <c r="CA20" s="14">
        <f t="shared" si="54"/>
        <v>0</v>
      </c>
      <c r="CB20" s="14">
        <f t="shared" si="54"/>
        <v>0</v>
      </c>
      <c r="CC20" s="14">
        <f t="shared" si="54"/>
        <v>0</v>
      </c>
      <c r="CD20" s="14">
        <f t="shared" si="54"/>
        <v>0</v>
      </c>
      <c r="CE20" s="14">
        <f t="shared" si="54"/>
        <v>0</v>
      </c>
      <c r="CF20" s="14">
        <f t="shared" si="55"/>
        <v>0</v>
      </c>
      <c r="CG20" s="14">
        <f t="shared" si="55"/>
        <v>0</v>
      </c>
      <c r="CH20" s="14">
        <f t="shared" si="55"/>
        <v>0</v>
      </c>
      <c r="CI20" s="14">
        <f t="shared" si="55"/>
        <v>0</v>
      </c>
      <c r="CJ20" s="14">
        <f t="shared" si="55"/>
        <v>0</v>
      </c>
      <c r="CK20" s="14">
        <f t="shared" si="55"/>
        <v>0</v>
      </c>
      <c r="CL20" s="14">
        <f t="shared" si="55"/>
        <v>0</v>
      </c>
      <c r="CM20" s="14">
        <f t="shared" si="55"/>
        <v>0</v>
      </c>
      <c r="CN20" s="14">
        <f t="shared" si="55"/>
        <v>0</v>
      </c>
      <c r="CO20" s="14">
        <f t="shared" si="55"/>
        <v>0</v>
      </c>
      <c r="CP20" s="14">
        <f t="shared" si="55"/>
        <v>0</v>
      </c>
      <c r="CQ20" s="14">
        <f t="shared" si="55"/>
        <v>0</v>
      </c>
      <c r="CR20" s="14">
        <f t="shared" si="55"/>
        <v>0</v>
      </c>
      <c r="CS20" s="14">
        <f t="shared" si="55"/>
        <v>0</v>
      </c>
      <c r="CT20" s="14">
        <f t="shared" si="55"/>
        <v>0</v>
      </c>
      <c r="CU20" s="14">
        <f t="shared" si="55"/>
        <v>0</v>
      </c>
      <c r="CW20" s="14">
        <f>SUM(BF$5:BF20)</f>
        <v>124.95</v>
      </c>
      <c r="CX20" s="14">
        <f>SUM(BG$5:BG20)</f>
        <v>124.95</v>
      </c>
      <c r="CY20" s="14">
        <f>SUM(BH$5:BH20)</f>
        <v>76.949999999999989</v>
      </c>
      <c r="CZ20" s="14">
        <f>SUM(BI$5:BI20)</f>
        <v>46.8</v>
      </c>
      <c r="DA20" s="14">
        <f>SUM(BJ$5:BJ20)</f>
        <v>46.8</v>
      </c>
      <c r="DB20" s="14">
        <f>SUM(BK$5:BK20)</f>
        <v>23.490000000000006</v>
      </c>
      <c r="DC20" s="14">
        <f>SUM(BL$5:BL20)</f>
        <v>23.490000000000006</v>
      </c>
      <c r="DD20" s="14">
        <f>SUM(BM$5:BM20)</f>
        <v>10.799999999999999</v>
      </c>
      <c r="DE20" s="14">
        <f>SUM(BN$5:BN20)</f>
        <v>11.25</v>
      </c>
      <c r="DF20" s="14">
        <f>SUM(BO$5:BO20)</f>
        <v>11.25</v>
      </c>
      <c r="DG20" s="14">
        <f>SUM(BP$5:BP20)</f>
        <v>5.04</v>
      </c>
      <c r="DH20" s="14">
        <f>SUM(BQ$5:BQ20)</f>
        <v>5.04</v>
      </c>
      <c r="DI20" s="14">
        <f>SUM(BR$5:BR20)</f>
        <v>2.6999999999999997</v>
      </c>
      <c r="DJ20" s="14">
        <f>SUM(BS$5:BS20)</f>
        <v>1.3499999999999999</v>
      </c>
      <c r="DK20" s="14">
        <f>SUM(BT$5:BT20)</f>
        <v>2.25</v>
      </c>
      <c r="DL20" s="14">
        <f>SUM(BU$5:BU20)</f>
        <v>2.25</v>
      </c>
      <c r="DM20" s="14">
        <f>SUM(BV$5:BV20)</f>
        <v>1.08</v>
      </c>
      <c r="DN20" s="14">
        <f>SUM(BW$5:BW20)</f>
        <v>1.08</v>
      </c>
      <c r="DO20" s="14">
        <f>SUM(BX$5:BX20)</f>
        <v>0.54</v>
      </c>
      <c r="DP20" s="14">
        <f>SUM(BY$5:BY20)</f>
        <v>0.27</v>
      </c>
      <c r="DQ20" s="14">
        <f>SUM(BZ$5:BZ20)</f>
        <v>0</v>
      </c>
      <c r="DR20" s="14">
        <f>SUM(CA$5:CA20)</f>
        <v>0</v>
      </c>
      <c r="DS20" s="14">
        <f>SUM(CB$5:CB20)</f>
        <v>0</v>
      </c>
      <c r="DT20" s="14">
        <f>SUM(CC$5:CC20)</f>
        <v>0</v>
      </c>
      <c r="DU20" s="14">
        <f>SUM(CD$5:CD20)</f>
        <v>0</v>
      </c>
      <c r="DV20" s="14">
        <f>SUM(CE$5:CE20)</f>
        <v>0</v>
      </c>
      <c r="DW20" s="14">
        <f>SUM(CF$5:CF20)</f>
        <v>0</v>
      </c>
      <c r="DX20" s="14">
        <f>SUM(CG$5:CG20)</f>
        <v>0</v>
      </c>
      <c r="DY20" s="14">
        <f>SUM(CH$5:CH20)</f>
        <v>0</v>
      </c>
      <c r="DZ20" s="14">
        <f>SUM(CI$5:CI20)</f>
        <v>0</v>
      </c>
      <c r="EA20" s="14">
        <f>SUM(CJ$5:CJ20)</f>
        <v>0</v>
      </c>
      <c r="EB20" s="14">
        <f>SUM(CK$5:CK20)</f>
        <v>0</v>
      </c>
      <c r="EC20" s="14">
        <f>SUM(CL$5:CL20)</f>
        <v>0</v>
      </c>
      <c r="ED20" s="14">
        <f>SUM(CM$5:CM20)</f>
        <v>0</v>
      </c>
      <c r="EE20" s="14">
        <f>SUM(CN$5:CN20)</f>
        <v>0</v>
      </c>
      <c r="EF20" s="14">
        <f>SUM(CO$5:CO20)</f>
        <v>0</v>
      </c>
      <c r="EG20" s="14">
        <f>SUM(CP$5:CP20)</f>
        <v>0</v>
      </c>
      <c r="EH20" s="14">
        <f>SUM(CQ$5:CQ20)</f>
        <v>0</v>
      </c>
      <c r="EI20" s="14">
        <f>SUM(CR$5:CR20)</f>
        <v>0</v>
      </c>
      <c r="EJ20" s="14">
        <f>SUM(CS$5:CS20)</f>
        <v>0</v>
      </c>
      <c r="EK20" s="14">
        <f>SUM(CT$5:CT20)</f>
        <v>0</v>
      </c>
      <c r="EL20" s="14">
        <f>SUM(CU$5:CU20)</f>
        <v>0</v>
      </c>
      <c r="EO20" s="118">
        <f t="shared" si="11"/>
        <v>20</v>
      </c>
      <c r="EP20" s="118">
        <f t="shared" si="12"/>
        <v>20</v>
      </c>
      <c r="EQ20" s="118">
        <f t="shared" si="13"/>
        <v>17</v>
      </c>
      <c r="ER20" s="118">
        <f t="shared" si="14"/>
        <v>13</v>
      </c>
      <c r="ES20" s="118">
        <f t="shared" si="15"/>
        <v>13</v>
      </c>
      <c r="ET20" s="118">
        <f t="shared" si="16"/>
        <v>10</v>
      </c>
      <c r="EU20" s="118">
        <f t="shared" si="17"/>
        <v>10</v>
      </c>
      <c r="EV20" s="118">
        <f t="shared" si="18"/>
        <v>6</v>
      </c>
      <c r="EW20" s="118">
        <f t="shared" si="19"/>
        <v>6</v>
      </c>
      <c r="EX20" s="118">
        <f t="shared" si="20"/>
        <v>6</v>
      </c>
      <c r="EY20" s="118">
        <f t="shared" si="21"/>
        <v>4</v>
      </c>
      <c r="EZ20" s="118">
        <f t="shared" si="22"/>
        <v>4</v>
      </c>
      <c r="FA20" s="118">
        <f t="shared" si="23"/>
        <v>2</v>
      </c>
      <c r="FB20" s="118">
        <f t="shared" si="24"/>
        <v>1</v>
      </c>
      <c r="FC20" s="118">
        <f t="shared" si="25"/>
        <v>2</v>
      </c>
      <c r="FD20" s="118">
        <f t="shared" si="26"/>
        <v>2</v>
      </c>
      <c r="FE20" s="118">
        <f t="shared" si="27"/>
        <v>1</v>
      </c>
      <c r="FF20" s="118">
        <f t="shared" si="28"/>
        <v>1</v>
      </c>
      <c r="FG20" s="118">
        <f t="shared" si="29"/>
        <v>0</v>
      </c>
      <c r="FH20" s="118">
        <f t="shared" si="30"/>
        <v>0</v>
      </c>
      <c r="FI20" s="118">
        <f t="shared" si="31"/>
        <v>0</v>
      </c>
      <c r="FJ20" s="118">
        <f t="shared" si="32"/>
        <v>0</v>
      </c>
      <c r="FK20" s="118">
        <f t="shared" si="33"/>
        <v>0</v>
      </c>
      <c r="FL20" s="118">
        <f t="shared" si="34"/>
        <v>0</v>
      </c>
      <c r="FM20" s="118">
        <f t="shared" si="35"/>
        <v>0</v>
      </c>
      <c r="FN20" s="118">
        <f t="shared" si="36"/>
        <v>0</v>
      </c>
      <c r="FO20" s="118">
        <f t="shared" si="37"/>
        <v>0</v>
      </c>
      <c r="FP20" s="118">
        <f t="shared" si="38"/>
        <v>0</v>
      </c>
      <c r="FQ20" s="118">
        <f t="shared" si="39"/>
        <v>0</v>
      </c>
      <c r="FR20" s="118">
        <f t="shared" si="40"/>
        <v>0</v>
      </c>
      <c r="FS20" s="118">
        <f t="shared" si="41"/>
        <v>0</v>
      </c>
      <c r="FT20" s="118">
        <f t="shared" si="42"/>
        <v>0</v>
      </c>
      <c r="FU20" s="118">
        <f t="shared" si="43"/>
        <v>0</v>
      </c>
      <c r="FV20" s="118">
        <f t="shared" si="44"/>
        <v>0</v>
      </c>
      <c r="FW20" s="118">
        <f t="shared" si="45"/>
        <v>0</v>
      </c>
      <c r="FX20" s="118">
        <f t="shared" si="46"/>
        <v>0</v>
      </c>
      <c r="FY20" s="118">
        <f t="shared" si="47"/>
        <v>0</v>
      </c>
      <c r="FZ20" s="118">
        <f t="shared" si="48"/>
        <v>0</v>
      </c>
      <c r="GA20" s="118">
        <f t="shared" si="49"/>
        <v>0</v>
      </c>
      <c r="GB20" s="118">
        <f t="shared" si="50"/>
        <v>0</v>
      </c>
      <c r="GC20" s="118">
        <f t="shared" si="51"/>
        <v>0</v>
      </c>
      <c r="GD20" s="118">
        <f t="shared" si="52"/>
        <v>0</v>
      </c>
    </row>
    <row r="21" spans="11:186" ht="16.5" x14ac:dyDescent="0.2">
      <c r="K21" s="117">
        <v>17</v>
      </c>
      <c r="L21" s="117">
        <v>4</v>
      </c>
      <c r="M21" s="117">
        <v>3</v>
      </c>
      <c r="N21" s="117" t="str">
        <f t="shared" si="3"/>
        <v>神器4-3</v>
      </c>
      <c r="O21" s="117">
        <v>2</v>
      </c>
      <c r="P21" s="14">
        <f t="shared" si="4"/>
        <v>75</v>
      </c>
      <c r="Q21" s="119">
        <v>0.16</v>
      </c>
      <c r="R21" s="14">
        <v>1</v>
      </c>
      <c r="S21" s="14">
        <v>2</v>
      </c>
      <c r="T21" s="119">
        <v>0.16</v>
      </c>
      <c r="U21" s="14">
        <v>1</v>
      </c>
      <c r="V21" s="14">
        <v>3</v>
      </c>
      <c r="W21" s="119">
        <v>0.16</v>
      </c>
      <c r="X21" s="14">
        <v>2</v>
      </c>
      <c r="Y21" s="14">
        <v>4</v>
      </c>
      <c r="AB21" s="117">
        <v>16</v>
      </c>
      <c r="AC21" s="117">
        <v>10</v>
      </c>
      <c r="AD21" s="117">
        <f>SUM(AC$6:AC21)</f>
        <v>65</v>
      </c>
      <c r="AO21" s="50">
        <v>3</v>
      </c>
      <c r="AP21" s="117">
        <v>6</v>
      </c>
      <c r="AQ21" s="117">
        <v>2</v>
      </c>
      <c r="AR21" s="50">
        <v>2</v>
      </c>
      <c r="AS21" s="117" t="s">
        <v>400</v>
      </c>
      <c r="AT21" s="21">
        <f t="shared" si="0"/>
        <v>5.3999999999999999E-2</v>
      </c>
      <c r="AU21" s="117">
        <f t="shared" si="5"/>
        <v>1</v>
      </c>
      <c r="AV21" s="117">
        <f t="shared" si="6"/>
        <v>3</v>
      </c>
      <c r="AW21" s="118">
        <f t="shared" si="7"/>
        <v>0.108</v>
      </c>
      <c r="AX21" s="117">
        <f t="shared" si="8"/>
        <v>4.8600000000000003</v>
      </c>
      <c r="BA21" s="117">
        <v>17</v>
      </c>
      <c r="BB21" s="14">
        <f>INDEX(节奏总表!$BW$4:$BW$63,神器!BA21)</f>
        <v>97</v>
      </c>
      <c r="BC21" s="14">
        <f t="shared" si="9"/>
        <v>4</v>
      </c>
      <c r="BD21" s="14">
        <v>5</v>
      </c>
      <c r="BE21" s="14">
        <v>3</v>
      </c>
      <c r="BF21" s="14">
        <f t="shared" si="10"/>
        <v>0</v>
      </c>
      <c r="BG21" s="14">
        <f t="shared" si="10"/>
        <v>0</v>
      </c>
      <c r="BH21" s="14">
        <f t="shared" si="10"/>
        <v>0</v>
      </c>
      <c r="BI21" s="14">
        <f t="shared" si="10"/>
        <v>8.5800000000000018</v>
      </c>
      <c r="BJ21" s="14">
        <f t="shared" si="10"/>
        <v>8.5800000000000018</v>
      </c>
      <c r="BK21" s="14">
        <f t="shared" si="10"/>
        <v>4.455000000000001</v>
      </c>
      <c r="BL21" s="14">
        <f t="shared" si="10"/>
        <v>4.455000000000001</v>
      </c>
      <c r="BM21" s="14">
        <f t="shared" si="10"/>
        <v>1.98</v>
      </c>
      <c r="BN21" s="14">
        <f t="shared" si="10"/>
        <v>3.375</v>
      </c>
      <c r="BO21" s="14">
        <f t="shared" si="10"/>
        <v>3.375</v>
      </c>
      <c r="BP21" s="14">
        <f t="shared" si="10"/>
        <v>1.44</v>
      </c>
      <c r="BQ21" s="14">
        <f t="shared" si="10"/>
        <v>1.44</v>
      </c>
      <c r="BR21" s="14">
        <f t="shared" si="10"/>
        <v>0.80999999999999983</v>
      </c>
      <c r="BS21" s="14">
        <f t="shared" si="10"/>
        <v>0.40499999999999992</v>
      </c>
      <c r="BT21" s="14">
        <f t="shared" si="10"/>
        <v>1.125</v>
      </c>
      <c r="BU21" s="14">
        <f t="shared" si="10"/>
        <v>1.125</v>
      </c>
      <c r="BV21" s="14">
        <f t="shared" si="54"/>
        <v>0.54</v>
      </c>
      <c r="BW21" s="14">
        <f t="shared" si="54"/>
        <v>0.54</v>
      </c>
      <c r="BX21" s="14">
        <f t="shared" si="54"/>
        <v>0.27</v>
      </c>
      <c r="BY21" s="14">
        <f t="shared" si="54"/>
        <v>0.13500000000000001</v>
      </c>
      <c r="BZ21" s="14">
        <f t="shared" si="54"/>
        <v>0</v>
      </c>
      <c r="CA21" s="14">
        <f t="shared" si="54"/>
        <v>0</v>
      </c>
      <c r="CB21" s="14">
        <f t="shared" si="54"/>
        <v>0</v>
      </c>
      <c r="CC21" s="14">
        <f t="shared" si="54"/>
        <v>0</v>
      </c>
      <c r="CD21" s="14">
        <f t="shared" si="54"/>
        <v>0</v>
      </c>
      <c r="CE21" s="14">
        <f t="shared" si="54"/>
        <v>0</v>
      </c>
      <c r="CF21" s="14">
        <f t="shared" si="55"/>
        <v>0</v>
      </c>
      <c r="CG21" s="14">
        <f t="shared" si="55"/>
        <v>0</v>
      </c>
      <c r="CH21" s="14">
        <f t="shared" si="55"/>
        <v>0</v>
      </c>
      <c r="CI21" s="14">
        <f t="shared" si="55"/>
        <v>0</v>
      </c>
      <c r="CJ21" s="14">
        <f t="shared" si="55"/>
        <v>0</v>
      </c>
      <c r="CK21" s="14">
        <f t="shared" si="55"/>
        <v>0</v>
      </c>
      <c r="CL21" s="14">
        <f t="shared" si="55"/>
        <v>0</v>
      </c>
      <c r="CM21" s="14">
        <f t="shared" si="55"/>
        <v>0</v>
      </c>
      <c r="CN21" s="14">
        <f t="shared" si="55"/>
        <v>0</v>
      </c>
      <c r="CO21" s="14">
        <f t="shared" si="55"/>
        <v>0</v>
      </c>
      <c r="CP21" s="14">
        <f t="shared" si="55"/>
        <v>0</v>
      </c>
      <c r="CQ21" s="14">
        <f t="shared" si="55"/>
        <v>0</v>
      </c>
      <c r="CR21" s="14">
        <f t="shared" si="55"/>
        <v>0</v>
      </c>
      <c r="CS21" s="14">
        <f t="shared" si="55"/>
        <v>0</v>
      </c>
      <c r="CT21" s="14">
        <f t="shared" si="55"/>
        <v>0</v>
      </c>
      <c r="CU21" s="14">
        <f t="shared" si="55"/>
        <v>0</v>
      </c>
      <c r="CW21" s="14">
        <f>SUM(BF$5:BF21)</f>
        <v>124.95</v>
      </c>
      <c r="CX21" s="14">
        <f>SUM(BG$5:BG21)</f>
        <v>124.95</v>
      </c>
      <c r="CY21" s="14">
        <f>SUM(BH$5:BH21)</f>
        <v>76.949999999999989</v>
      </c>
      <c r="CZ21" s="14">
        <f>SUM(BI$5:BI21)</f>
        <v>55.379999999999995</v>
      </c>
      <c r="DA21" s="14">
        <f>SUM(BJ$5:BJ21)</f>
        <v>55.379999999999995</v>
      </c>
      <c r="DB21" s="14">
        <f>SUM(BK$5:BK21)</f>
        <v>27.945000000000007</v>
      </c>
      <c r="DC21" s="14">
        <f>SUM(BL$5:BL21)</f>
        <v>27.945000000000007</v>
      </c>
      <c r="DD21" s="14">
        <f>SUM(BM$5:BM21)</f>
        <v>12.78</v>
      </c>
      <c r="DE21" s="14">
        <f>SUM(BN$5:BN21)</f>
        <v>14.625</v>
      </c>
      <c r="DF21" s="14">
        <f>SUM(BO$5:BO21)</f>
        <v>14.625</v>
      </c>
      <c r="DG21" s="14">
        <f>SUM(BP$5:BP21)</f>
        <v>6.48</v>
      </c>
      <c r="DH21" s="14">
        <f>SUM(BQ$5:BQ21)</f>
        <v>6.48</v>
      </c>
      <c r="DI21" s="14">
        <f>SUM(BR$5:BR21)</f>
        <v>3.51</v>
      </c>
      <c r="DJ21" s="14">
        <f>SUM(BS$5:BS21)</f>
        <v>1.7549999999999999</v>
      </c>
      <c r="DK21" s="14">
        <f>SUM(BT$5:BT21)</f>
        <v>3.375</v>
      </c>
      <c r="DL21" s="14">
        <f>SUM(BU$5:BU21)</f>
        <v>3.375</v>
      </c>
      <c r="DM21" s="14">
        <f>SUM(BV$5:BV21)</f>
        <v>1.62</v>
      </c>
      <c r="DN21" s="14">
        <f>SUM(BW$5:BW21)</f>
        <v>1.62</v>
      </c>
      <c r="DO21" s="14">
        <f>SUM(BX$5:BX21)</f>
        <v>0.81</v>
      </c>
      <c r="DP21" s="14">
        <f>SUM(BY$5:BY21)</f>
        <v>0.40500000000000003</v>
      </c>
      <c r="DQ21" s="14">
        <f>SUM(BZ$5:BZ21)</f>
        <v>0</v>
      </c>
      <c r="DR21" s="14">
        <f>SUM(CA$5:CA21)</f>
        <v>0</v>
      </c>
      <c r="DS21" s="14">
        <f>SUM(CB$5:CB21)</f>
        <v>0</v>
      </c>
      <c r="DT21" s="14">
        <f>SUM(CC$5:CC21)</f>
        <v>0</v>
      </c>
      <c r="DU21" s="14">
        <f>SUM(CD$5:CD21)</f>
        <v>0</v>
      </c>
      <c r="DV21" s="14">
        <f>SUM(CE$5:CE21)</f>
        <v>0</v>
      </c>
      <c r="DW21" s="14">
        <f>SUM(CF$5:CF21)</f>
        <v>0</v>
      </c>
      <c r="DX21" s="14">
        <f>SUM(CG$5:CG21)</f>
        <v>0</v>
      </c>
      <c r="DY21" s="14">
        <f>SUM(CH$5:CH21)</f>
        <v>0</v>
      </c>
      <c r="DZ21" s="14">
        <f>SUM(CI$5:CI21)</f>
        <v>0</v>
      </c>
      <c r="EA21" s="14">
        <f>SUM(CJ$5:CJ21)</f>
        <v>0</v>
      </c>
      <c r="EB21" s="14">
        <f>SUM(CK$5:CK21)</f>
        <v>0</v>
      </c>
      <c r="EC21" s="14">
        <f>SUM(CL$5:CL21)</f>
        <v>0</v>
      </c>
      <c r="ED21" s="14">
        <f>SUM(CM$5:CM21)</f>
        <v>0</v>
      </c>
      <c r="EE21" s="14">
        <f>SUM(CN$5:CN21)</f>
        <v>0</v>
      </c>
      <c r="EF21" s="14">
        <f>SUM(CO$5:CO21)</f>
        <v>0</v>
      </c>
      <c r="EG21" s="14">
        <f>SUM(CP$5:CP21)</f>
        <v>0</v>
      </c>
      <c r="EH21" s="14">
        <f>SUM(CQ$5:CQ21)</f>
        <v>0</v>
      </c>
      <c r="EI21" s="14">
        <f>SUM(CR$5:CR21)</f>
        <v>0</v>
      </c>
      <c r="EJ21" s="14">
        <f>SUM(CS$5:CS21)</f>
        <v>0</v>
      </c>
      <c r="EK21" s="14">
        <f>SUM(CT$5:CT21)</f>
        <v>0</v>
      </c>
      <c r="EL21" s="14">
        <f>SUM(CU$5:CU21)</f>
        <v>0</v>
      </c>
      <c r="EO21" s="118">
        <f t="shared" si="11"/>
        <v>20</v>
      </c>
      <c r="EP21" s="118">
        <f t="shared" si="12"/>
        <v>20</v>
      </c>
      <c r="EQ21" s="118">
        <f t="shared" si="13"/>
        <v>17</v>
      </c>
      <c r="ER21" s="118">
        <f t="shared" si="14"/>
        <v>15</v>
      </c>
      <c r="ES21" s="118">
        <f t="shared" si="15"/>
        <v>15</v>
      </c>
      <c r="ET21" s="118">
        <f t="shared" si="16"/>
        <v>10</v>
      </c>
      <c r="EU21" s="118">
        <f t="shared" si="17"/>
        <v>10</v>
      </c>
      <c r="EV21" s="118">
        <f t="shared" si="18"/>
        <v>7</v>
      </c>
      <c r="EW21" s="118">
        <f t="shared" si="19"/>
        <v>7</v>
      </c>
      <c r="EX21" s="118">
        <f t="shared" si="20"/>
        <v>7</v>
      </c>
      <c r="EY21" s="118">
        <f t="shared" si="21"/>
        <v>4</v>
      </c>
      <c r="EZ21" s="118">
        <f t="shared" si="22"/>
        <v>4</v>
      </c>
      <c r="FA21" s="118">
        <f t="shared" si="23"/>
        <v>3</v>
      </c>
      <c r="FB21" s="118">
        <f t="shared" si="24"/>
        <v>1</v>
      </c>
      <c r="FC21" s="118">
        <f t="shared" si="25"/>
        <v>3</v>
      </c>
      <c r="FD21" s="118">
        <f t="shared" si="26"/>
        <v>3</v>
      </c>
      <c r="FE21" s="118">
        <f t="shared" si="27"/>
        <v>1</v>
      </c>
      <c r="FF21" s="118">
        <f t="shared" si="28"/>
        <v>1</v>
      </c>
      <c r="FG21" s="118">
        <f t="shared" si="29"/>
        <v>0</v>
      </c>
      <c r="FH21" s="118">
        <f t="shared" si="30"/>
        <v>0</v>
      </c>
      <c r="FI21" s="118">
        <f t="shared" si="31"/>
        <v>0</v>
      </c>
      <c r="FJ21" s="118">
        <f t="shared" si="32"/>
        <v>0</v>
      </c>
      <c r="FK21" s="118">
        <f t="shared" si="33"/>
        <v>0</v>
      </c>
      <c r="FL21" s="118">
        <f t="shared" si="34"/>
        <v>0</v>
      </c>
      <c r="FM21" s="118">
        <f t="shared" si="35"/>
        <v>0</v>
      </c>
      <c r="FN21" s="118">
        <f t="shared" si="36"/>
        <v>0</v>
      </c>
      <c r="FO21" s="118">
        <f t="shared" si="37"/>
        <v>0</v>
      </c>
      <c r="FP21" s="118">
        <f t="shared" si="38"/>
        <v>0</v>
      </c>
      <c r="FQ21" s="118">
        <f t="shared" si="39"/>
        <v>0</v>
      </c>
      <c r="FR21" s="118">
        <f t="shared" si="40"/>
        <v>0</v>
      </c>
      <c r="FS21" s="118">
        <f t="shared" si="41"/>
        <v>0</v>
      </c>
      <c r="FT21" s="118">
        <f t="shared" si="42"/>
        <v>0</v>
      </c>
      <c r="FU21" s="118">
        <f t="shared" si="43"/>
        <v>0</v>
      </c>
      <c r="FV21" s="118">
        <f t="shared" si="44"/>
        <v>0</v>
      </c>
      <c r="FW21" s="118">
        <f t="shared" si="45"/>
        <v>0</v>
      </c>
      <c r="FX21" s="118">
        <f t="shared" si="46"/>
        <v>0</v>
      </c>
      <c r="FY21" s="118">
        <f t="shared" si="47"/>
        <v>0</v>
      </c>
      <c r="FZ21" s="118">
        <f t="shared" si="48"/>
        <v>0</v>
      </c>
      <c r="GA21" s="118">
        <f t="shared" si="49"/>
        <v>0</v>
      </c>
      <c r="GB21" s="118">
        <f t="shared" si="50"/>
        <v>0</v>
      </c>
      <c r="GC21" s="118">
        <f t="shared" si="51"/>
        <v>0</v>
      </c>
      <c r="GD21" s="118">
        <f t="shared" si="52"/>
        <v>0</v>
      </c>
    </row>
    <row r="22" spans="11:186" ht="16.5" x14ac:dyDescent="0.2">
      <c r="K22" s="117">
        <v>18</v>
      </c>
      <c r="L22" s="117">
        <v>4</v>
      </c>
      <c r="M22" s="117">
        <v>4</v>
      </c>
      <c r="N22" s="117" t="str">
        <f t="shared" si="3"/>
        <v>神器4-4</v>
      </c>
      <c r="O22" s="117">
        <v>2</v>
      </c>
      <c r="P22" s="14">
        <f t="shared" si="4"/>
        <v>75</v>
      </c>
      <c r="Q22" s="119">
        <v>0.16</v>
      </c>
      <c r="R22" s="14">
        <v>1</v>
      </c>
      <c r="S22" s="14">
        <v>2</v>
      </c>
      <c r="T22" s="119">
        <v>0.16</v>
      </c>
      <c r="U22" s="14">
        <v>1</v>
      </c>
      <c r="V22" s="14">
        <v>3</v>
      </c>
      <c r="W22" s="119">
        <v>0.16</v>
      </c>
      <c r="X22" s="14">
        <v>2</v>
      </c>
      <c r="Y22" s="14">
        <v>4</v>
      </c>
      <c r="AB22" s="117">
        <v>17</v>
      </c>
      <c r="AC22" s="117">
        <v>10</v>
      </c>
      <c r="AD22" s="117">
        <f>SUM(AC$6:AC22)</f>
        <v>75</v>
      </c>
      <c r="AO22" s="50">
        <v>3</v>
      </c>
      <c r="AP22" s="117">
        <v>7</v>
      </c>
      <c r="AQ22" s="117">
        <v>2</v>
      </c>
      <c r="AR22" s="50">
        <v>2</v>
      </c>
      <c r="AS22" s="117" t="s">
        <v>401</v>
      </c>
      <c r="AT22" s="21">
        <f t="shared" si="0"/>
        <v>5.3999999999999999E-2</v>
      </c>
      <c r="AU22" s="117">
        <f t="shared" si="5"/>
        <v>1</v>
      </c>
      <c r="AV22" s="117">
        <f t="shared" si="6"/>
        <v>3</v>
      </c>
      <c r="AW22" s="118">
        <f t="shared" si="7"/>
        <v>0.108</v>
      </c>
      <c r="AX22" s="117">
        <f t="shared" si="8"/>
        <v>4.8600000000000003</v>
      </c>
      <c r="BA22" s="117">
        <v>18</v>
      </c>
      <c r="BB22" s="14">
        <f>INDEX(节奏总表!$BW$4:$BW$63,神器!BA22)</f>
        <v>99</v>
      </c>
      <c r="BC22" s="14">
        <f t="shared" si="9"/>
        <v>4</v>
      </c>
      <c r="BD22" s="14">
        <v>5</v>
      </c>
      <c r="BE22" s="14">
        <v>3</v>
      </c>
      <c r="BF22" s="14">
        <f t="shared" si="10"/>
        <v>0</v>
      </c>
      <c r="BG22" s="14">
        <f t="shared" si="10"/>
        <v>0</v>
      </c>
      <c r="BH22" s="14">
        <f t="shared" si="10"/>
        <v>0</v>
      </c>
      <c r="BI22" s="14">
        <f t="shared" si="10"/>
        <v>8.5800000000000018</v>
      </c>
      <c r="BJ22" s="14">
        <f t="shared" si="10"/>
        <v>8.5800000000000018</v>
      </c>
      <c r="BK22" s="14">
        <f t="shared" si="10"/>
        <v>4.455000000000001</v>
      </c>
      <c r="BL22" s="14">
        <f t="shared" si="10"/>
        <v>4.455000000000001</v>
      </c>
      <c r="BM22" s="14">
        <f t="shared" si="10"/>
        <v>1.98</v>
      </c>
      <c r="BN22" s="14">
        <f t="shared" si="10"/>
        <v>3.375</v>
      </c>
      <c r="BO22" s="14">
        <f t="shared" si="10"/>
        <v>3.375</v>
      </c>
      <c r="BP22" s="14">
        <f t="shared" si="10"/>
        <v>1.44</v>
      </c>
      <c r="BQ22" s="14">
        <f t="shared" si="10"/>
        <v>1.44</v>
      </c>
      <c r="BR22" s="14">
        <f t="shared" si="10"/>
        <v>0.80999999999999983</v>
      </c>
      <c r="BS22" s="14">
        <f t="shared" si="10"/>
        <v>0.40499999999999992</v>
      </c>
      <c r="BT22" s="14">
        <f t="shared" si="10"/>
        <v>1.125</v>
      </c>
      <c r="BU22" s="14">
        <f t="shared" si="10"/>
        <v>1.125</v>
      </c>
      <c r="BV22" s="14">
        <f t="shared" si="54"/>
        <v>0.54</v>
      </c>
      <c r="BW22" s="14">
        <f t="shared" si="54"/>
        <v>0.54</v>
      </c>
      <c r="BX22" s="14">
        <f t="shared" si="54"/>
        <v>0.27</v>
      </c>
      <c r="BY22" s="14">
        <f t="shared" si="54"/>
        <v>0.13500000000000001</v>
      </c>
      <c r="BZ22" s="14">
        <f t="shared" si="54"/>
        <v>0</v>
      </c>
      <c r="CA22" s="14">
        <f t="shared" si="54"/>
        <v>0</v>
      </c>
      <c r="CB22" s="14">
        <f t="shared" si="54"/>
        <v>0</v>
      </c>
      <c r="CC22" s="14">
        <f t="shared" si="54"/>
        <v>0</v>
      </c>
      <c r="CD22" s="14">
        <f t="shared" si="54"/>
        <v>0</v>
      </c>
      <c r="CE22" s="14">
        <f t="shared" si="54"/>
        <v>0</v>
      </c>
      <c r="CF22" s="14">
        <f t="shared" si="55"/>
        <v>0</v>
      </c>
      <c r="CG22" s="14">
        <f t="shared" si="55"/>
        <v>0</v>
      </c>
      <c r="CH22" s="14">
        <f t="shared" si="55"/>
        <v>0</v>
      </c>
      <c r="CI22" s="14">
        <f t="shared" si="55"/>
        <v>0</v>
      </c>
      <c r="CJ22" s="14">
        <f t="shared" si="55"/>
        <v>0</v>
      </c>
      <c r="CK22" s="14">
        <f t="shared" si="55"/>
        <v>0</v>
      </c>
      <c r="CL22" s="14">
        <f t="shared" si="55"/>
        <v>0</v>
      </c>
      <c r="CM22" s="14">
        <f t="shared" si="55"/>
        <v>0</v>
      </c>
      <c r="CN22" s="14">
        <f t="shared" si="55"/>
        <v>0</v>
      </c>
      <c r="CO22" s="14">
        <f t="shared" si="55"/>
        <v>0</v>
      </c>
      <c r="CP22" s="14">
        <f t="shared" si="55"/>
        <v>0</v>
      </c>
      <c r="CQ22" s="14">
        <f t="shared" si="55"/>
        <v>0</v>
      </c>
      <c r="CR22" s="14">
        <f t="shared" si="55"/>
        <v>0</v>
      </c>
      <c r="CS22" s="14">
        <f t="shared" si="55"/>
        <v>0</v>
      </c>
      <c r="CT22" s="14">
        <f t="shared" si="55"/>
        <v>0</v>
      </c>
      <c r="CU22" s="14">
        <f t="shared" si="55"/>
        <v>0</v>
      </c>
      <c r="CW22" s="14">
        <f>SUM(BF$5:BF22)</f>
        <v>124.95</v>
      </c>
      <c r="CX22" s="14">
        <f>SUM(BG$5:BG22)</f>
        <v>124.95</v>
      </c>
      <c r="CY22" s="14">
        <f>SUM(BH$5:BH22)</f>
        <v>76.949999999999989</v>
      </c>
      <c r="CZ22" s="14">
        <f>SUM(BI$5:BI22)</f>
        <v>63.959999999999994</v>
      </c>
      <c r="DA22" s="14">
        <f>SUM(BJ$5:BJ22)</f>
        <v>63.959999999999994</v>
      </c>
      <c r="DB22" s="14">
        <f>SUM(BK$5:BK22)</f>
        <v>32.400000000000006</v>
      </c>
      <c r="DC22" s="14">
        <f>SUM(BL$5:BL22)</f>
        <v>32.400000000000006</v>
      </c>
      <c r="DD22" s="14">
        <f>SUM(BM$5:BM22)</f>
        <v>14.76</v>
      </c>
      <c r="DE22" s="14">
        <f>SUM(BN$5:BN22)</f>
        <v>18</v>
      </c>
      <c r="DF22" s="14">
        <f>SUM(BO$5:BO22)</f>
        <v>18</v>
      </c>
      <c r="DG22" s="14">
        <f>SUM(BP$5:BP22)</f>
        <v>7.92</v>
      </c>
      <c r="DH22" s="14">
        <f>SUM(BQ$5:BQ22)</f>
        <v>7.92</v>
      </c>
      <c r="DI22" s="14">
        <f>SUM(BR$5:BR22)</f>
        <v>4.3199999999999994</v>
      </c>
      <c r="DJ22" s="14">
        <f>SUM(BS$5:BS22)</f>
        <v>2.1599999999999997</v>
      </c>
      <c r="DK22" s="14">
        <f>SUM(BT$5:BT22)</f>
        <v>4.5</v>
      </c>
      <c r="DL22" s="14">
        <f>SUM(BU$5:BU22)</f>
        <v>4.5</v>
      </c>
      <c r="DM22" s="14">
        <f>SUM(BV$5:BV22)</f>
        <v>2.16</v>
      </c>
      <c r="DN22" s="14">
        <f>SUM(BW$5:BW22)</f>
        <v>2.16</v>
      </c>
      <c r="DO22" s="14">
        <f>SUM(BX$5:BX22)</f>
        <v>1.08</v>
      </c>
      <c r="DP22" s="14">
        <f>SUM(BY$5:BY22)</f>
        <v>0.54</v>
      </c>
      <c r="DQ22" s="14">
        <f>SUM(BZ$5:BZ22)</f>
        <v>0</v>
      </c>
      <c r="DR22" s="14">
        <f>SUM(CA$5:CA22)</f>
        <v>0</v>
      </c>
      <c r="DS22" s="14">
        <f>SUM(CB$5:CB22)</f>
        <v>0</v>
      </c>
      <c r="DT22" s="14">
        <f>SUM(CC$5:CC22)</f>
        <v>0</v>
      </c>
      <c r="DU22" s="14">
        <f>SUM(CD$5:CD22)</f>
        <v>0</v>
      </c>
      <c r="DV22" s="14">
        <f>SUM(CE$5:CE22)</f>
        <v>0</v>
      </c>
      <c r="DW22" s="14">
        <f>SUM(CF$5:CF22)</f>
        <v>0</v>
      </c>
      <c r="DX22" s="14">
        <f>SUM(CG$5:CG22)</f>
        <v>0</v>
      </c>
      <c r="DY22" s="14">
        <f>SUM(CH$5:CH22)</f>
        <v>0</v>
      </c>
      <c r="DZ22" s="14">
        <f>SUM(CI$5:CI22)</f>
        <v>0</v>
      </c>
      <c r="EA22" s="14">
        <f>SUM(CJ$5:CJ22)</f>
        <v>0</v>
      </c>
      <c r="EB22" s="14">
        <f>SUM(CK$5:CK22)</f>
        <v>0</v>
      </c>
      <c r="EC22" s="14">
        <f>SUM(CL$5:CL22)</f>
        <v>0</v>
      </c>
      <c r="ED22" s="14">
        <f>SUM(CM$5:CM22)</f>
        <v>0</v>
      </c>
      <c r="EE22" s="14">
        <f>SUM(CN$5:CN22)</f>
        <v>0</v>
      </c>
      <c r="EF22" s="14">
        <f>SUM(CO$5:CO22)</f>
        <v>0</v>
      </c>
      <c r="EG22" s="14">
        <f>SUM(CP$5:CP22)</f>
        <v>0</v>
      </c>
      <c r="EH22" s="14">
        <f>SUM(CQ$5:CQ22)</f>
        <v>0</v>
      </c>
      <c r="EI22" s="14">
        <f>SUM(CR$5:CR22)</f>
        <v>0</v>
      </c>
      <c r="EJ22" s="14">
        <f>SUM(CS$5:CS22)</f>
        <v>0</v>
      </c>
      <c r="EK22" s="14">
        <f>SUM(CT$5:CT22)</f>
        <v>0</v>
      </c>
      <c r="EL22" s="14">
        <f>SUM(CU$5:CU22)</f>
        <v>0</v>
      </c>
      <c r="EO22" s="118">
        <f t="shared" si="11"/>
        <v>20</v>
      </c>
      <c r="EP22" s="118">
        <f t="shared" si="12"/>
        <v>20</v>
      </c>
      <c r="EQ22" s="118">
        <f t="shared" si="13"/>
        <v>17</v>
      </c>
      <c r="ER22" s="118">
        <f t="shared" si="14"/>
        <v>15</v>
      </c>
      <c r="ES22" s="118">
        <f t="shared" si="15"/>
        <v>15</v>
      </c>
      <c r="ET22" s="118">
        <f t="shared" si="16"/>
        <v>11</v>
      </c>
      <c r="EU22" s="118">
        <f t="shared" si="17"/>
        <v>11</v>
      </c>
      <c r="EV22" s="118">
        <f t="shared" si="18"/>
        <v>7</v>
      </c>
      <c r="EW22" s="118">
        <f t="shared" si="19"/>
        <v>9</v>
      </c>
      <c r="EX22" s="118">
        <f t="shared" si="20"/>
        <v>9</v>
      </c>
      <c r="EY22" s="118">
        <f t="shared" si="21"/>
        <v>5</v>
      </c>
      <c r="EZ22" s="118">
        <f t="shared" si="22"/>
        <v>5</v>
      </c>
      <c r="FA22" s="118">
        <f t="shared" si="23"/>
        <v>3</v>
      </c>
      <c r="FB22" s="118">
        <f t="shared" si="24"/>
        <v>2</v>
      </c>
      <c r="FC22" s="118">
        <f t="shared" si="25"/>
        <v>3</v>
      </c>
      <c r="FD22" s="118">
        <f t="shared" si="26"/>
        <v>3</v>
      </c>
      <c r="FE22" s="118">
        <f t="shared" si="27"/>
        <v>2</v>
      </c>
      <c r="FF22" s="118">
        <f t="shared" si="28"/>
        <v>2</v>
      </c>
      <c r="FG22" s="118">
        <f t="shared" si="29"/>
        <v>1</v>
      </c>
      <c r="FH22" s="118">
        <f t="shared" si="30"/>
        <v>0</v>
      </c>
      <c r="FI22" s="118">
        <f t="shared" si="31"/>
        <v>0</v>
      </c>
      <c r="FJ22" s="118">
        <f t="shared" si="32"/>
        <v>0</v>
      </c>
      <c r="FK22" s="118">
        <f t="shared" si="33"/>
        <v>0</v>
      </c>
      <c r="FL22" s="118">
        <f t="shared" si="34"/>
        <v>0</v>
      </c>
      <c r="FM22" s="118">
        <f t="shared" si="35"/>
        <v>0</v>
      </c>
      <c r="FN22" s="118">
        <f t="shared" si="36"/>
        <v>0</v>
      </c>
      <c r="FO22" s="118">
        <f t="shared" si="37"/>
        <v>0</v>
      </c>
      <c r="FP22" s="118">
        <f t="shared" si="38"/>
        <v>0</v>
      </c>
      <c r="FQ22" s="118">
        <f t="shared" si="39"/>
        <v>0</v>
      </c>
      <c r="FR22" s="118">
        <f t="shared" si="40"/>
        <v>0</v>
      </c>
      <c r="FS22" s="118">
        <f t="shared" si="41"/>
        <v>0</v>
      </c>
      <c r="FT22" s="118">
        <f t="shared" si="42"/>
        <v>0</v>
      </c>
      <c r="FU22" s="118">
        <f t="shared" si="43"/>
        <v>0</v>
      </c>
      <c r="FV22" s="118">
        <f t="shared" si="44"/>
        <v>0</v>
      </c>
      <c r="FW22" s="118">
        <f t="shared" si="45"/>
        <v>0</v>
      </c>
      <c r="FX22" s="118">
        <f t="shared" si="46"/>
        <v>0</v>
      </c>
      <c r="FY22" s="118">
        <f t="shared" si="47"/>
        <v>0</v>
      </c>
      <c r="FZ22" s="118">
        <f t="shared" si="48"/>
        <v>0</v>
      </c>
      <c r="GA22" s="118">
        <f t="shared" si="49"/>
        <v>0</v>
      </c>
      <c r="GB22" s="118">
        <f t="shared" si="50"/>
        <v>0</v>
      </c>
      <c r="GC22" s="118">
        <f t="shared" si="51"/>
        <v>0</v>
      </c>
      <c r="GD22" s="118">
        <f t="shared" si="52"/>
        <v>0</v>
      </c>
    </row>
    <row r="23" spans="11:186" ht="16.5" x14ac:dyDescent="0.2">
      <c r="K23" s="117">
        <v>19</v>
      </c>
      <c r="L23" s="117">
        <v>4</v>
      </c>
      <c r="M23" s="117">
        <v>5</v>
      </c>
      <c r="N23" s="117" t="str">
        <f t="shared" si="3"/>
        <v>神器4-5</v>
      </c>
      <c r="O23" s="117">
        <v>3</v>
      </c>
      <c r="P23" s="14">
        <f t="shared" si="4"/>
        <v>175</v>
      </c>
      <c r="Q23" s="119">
        <v>0.12</v>
      </c>
      <c r="R23" s="14">
        <v>1</v>
      </c>
      <c r="S23" s="14">
        <v>1</v>
      </c>
      <c r="T23" s="119">
        <v>0.12</v>
      </c>
      <c r="U23" s="14">
        <v>1</v>
      </c>
      <c r="V23" s="14">
        <v>2</v>
      </c>
      <c r="W23" s="119">
        <v>0.12</v>
      </c>
      <c r="X23" s="14">
        <v>1</v>
      </c>
      <c r="Y23" s="14">
        <v>3</v>
      </c>
      <c r="AB23" s="117">
        <v>18</v>
      </c>
      <c r="AC23" s="117">
        <v>10</v>
      </c>
      <c r="AD23" s="117">
        <f>SUM(AC$6:AC23)</f>
        <v>85</v>
      </c>
      <c r="AO23" s="50">
        <v>3</v>
      </c>
      <c r="AP23" s="117">
        <v>8</v>
      </c>
      <c r="AQ23" s="117">
        <v>2</v>
      </c>
      <c r="AR23" s="50">
        <v>2</v>
      </c>
      <c r="AS23" s="117" t="s">
        <v>402</v>
      </c>
      <c r="AT23" s="21">
        <f t="shared" si="0"/>
        <v>3.5999999999999997E-2</v>
      </c>
      <c r="AU23" s="117">
        <f t="shared" si="5"/>
        <v>1</v>
      </c>
      <c r="AV23" s="117">
        <f t="shared" si="6"/>
        <v>2</v>
      </c>
      <c r="AW23" s="118">
        <f t="shared" si="7"/>
        <v>5.3999999999999992E-2</v>
      </c>
      <c r="AX23" s="117">
        <f t="shared" si="8"/>
        <v>5.67</v>
      </c>
      <c r="BA23" s="117">
        <v>19</v>
      </c>
      <c r="BB23" s="14">
        <f>INDEX(节奏总表!$BW$4:$BW$63,神器!BA23)</f>
        <v>101</v>
      </c>
      <c r="BC23" s="14">
        <f t="shared" si="9"/>
        <v>4</v>
      </c>
      <c r="BD23" s="14">
        <v>5</v>
      </c>
      <c r="BE23" s="14">
        <v>3</v>
      </c>
      <c r="BF23" s="14">
        <f t="shared" si="10"/>
        <v>0</v>
      </c>
      <c r="BG23" s="14">
        <f t="shared" si="10"/>
        <v>0</v>
      </c>
      <c r="BH23" s="14">
        <f t="shared" si="10"/>
        <v>0</v>
      </c>
      <c r="BI23" s="14">
        <f t="shared" si="10"/>
        <v>8.5800000000000018</v>
      </c>
      <c r="BJ23" s="14">
        <f t="shared" si="10"/>
        <v>8.5800000000000018</v>
      </c>
      <c r="BK23" s="14">
        <f t="shared" si="10"/>
        <v>4.455000000000001</v>
      </c>
      <c r="BL23" s="14">
        <f t="shared" si="10"/>
        <v>4.455000000000001</v>
      </c>
      <c r="BM23" s="14">
        <f t="shared" si="10"/>
        <v>1.98</v>
      </c>
      <c r="BN23" s="14">
        <f t="shared" si="10"/>
        <v>3.375</v>
      </c>
      <c r="BO23" s="14">
        <f t="shared" si="10"/>
        <v>3.375</v>
      </c>
      <c r="BP23" s="14">
        <f t="shared" si="10"/>
        <v>1.44</v>
      </c>
      <c r="BQ23" s="14">
        <f t="shared" si="10"/>
        <v>1.44</v>
      </c>
      <c r="BR23" s="14">
        <f t="shared" si="10"/>
        <v>0.80999999999999983</v>
      </c>
      <c r="BS23" s="14">
        <f t="shared" si="10"/>
        <v>0.40499999999999992</v>
      </c>
      <c r="BT23" s="14">
        <f t="shared" si="10"/>
        <v>1.125</v>
      </c>
      <c r="BU23" s="14">
        <f t="shared" si="10"/>
        <v>1.125</v>
      </c>
      <c r="BV23" s="14">
        <f t="shared" si="54"/>
        <v>0.54</v>
      </c>
      <c r="BW23" s="14">
        <f t="shared" si="54"/>
        <v>0.54</v>
      </c>
      <c r="BX23" s="14">
        <f t="shared" si="54"/>
        <v>0.27</v>
      </c>
      <c r="BY23" s="14">
        <f t="shared" si="54"/>
        <v>0.13500000000000001</v>
      </c>
      <c r="BZ23" s="14">
        <f t="shared" si="54"/>
        <v>0</v>
      </c>
      <c r="CA23" s="14">
        <f t="shared" si="54"/>
        <v>0</v>
      </c>
      <c r="CB23" s="14">
        <f t="shared" si="54"/>
        <v>0</v>
      </c>
      <c r="CC23" s="14">
        <f t="shared" si="54"/>
        <v>0</v>
      </c>
      <c r="CD23" s="14">
        <f t="shared" si="54"/>
        <v>0</v>
      </c>
      <c r="CE23" s="14">
        <f t="shared" si="54"/>
        <v>0</v>
      </c>
      <c r="CF23" s="14">
        <f t="shared" si="55"/>
        <v>0</v>
      </c>
      <c r="CG23" s="14">
        <f t="shared" si="55"/>
        <v>0</v>
      </c>
      <c r="CH23" s="14">
        <f t="shared" si="55"/>
        <v>0</v>
      </c>
      <c r="CI23" s="14">
        <f t="shared" si="55"/>
        <v>0</v>
      </c>
      <c r="CJ23" s="14">
        <f t="shared" si="55"/>
        <v>0</v>
      </c>
      <c r="CK23" s="14">
        <f t="shared" si="55"/>
        <v>0</v>
      </c>
      <c r="CL23" s="14">
        <f t="shared" si="55"/>
        <v>0</v>
      </c>
      <c r="CM23" s="14">
        <f t="shared" si="55"/>
        <v>0</v>
      </c>
      <c r="CN23" s="14">
        <f t="shared" si="55"/>
        <v>0</v>
      </c>
      <c r="CO23" s="14">
        <f t="shared" si="55"/>
        <v>0</v>
      </c>
      <c r="CP23" s="14">
        <f t="shared" si="55"/>
        <v>0</v>
      </c>
      <c r="CQ23" s="14">
        <f t="shared" si="55"/>
        <v>0</v>
      </c>
      <c r="CR23" s="14">
        <f t="shared" si="55"/>
        <v>0</v>
      </c>
      <c r="CS23" s="14">
        <f t="shared" si="55"/>
        <v>0</v>
      </c>
      <c r="CT23" s="14">
        <f t="shared" si="55"/>
        <v>0</v>
      </c>
      <c r="CU23" s="14">
        <f t="shared" si="55"/>
        <v>0</v>
      </c>
      <c r="CW23" s="14">
        <f>SUM(BF$5:BF23)</f>
        <v>124.95</v>
      </c>
      <c r="CX23" s="14">
        <f>SUM(BG$5:BG23)</f>
        <v>124.95</v>
      </c>
      <c r="CY23" s="14">
        <f>SUM(BH$5:BH23)</f>
        <v>76.949999999999989</v>
      </c>
      <c r="CZ23" s="14">
        <f>SUM(BI$5:BI23)</f>
        <v>72.539999999999992</v>
      </c>
      <c r="DA23" s="14">
        <f>SUM(BJ$5:BJ23)</f>
        <v>72.539999999999992</v>
      </c>
      <c r="DB23" s="14">
        <f>SUM(BK$5:BK23)</f>
        <v>36.855000000000004</v>
      </c>
      <c r="DC23" s="14">
        <f>SUM(BL$5:BL23)</f>
        <v>36.855000000000004</v>
      </c>
      <c r="DD23" s="14">
        <f>SUM(BM$5:BM23)</f>
        <v>16.739999999999998</v>
      </c>
      <c r="DE23" s="14">
        <f>SUM(BN$5:BN23)</f>
        <v>21.375</v>
      </c>
      <c r="DF23" s="14">
        <f>SUM(BO$5:BO23)</f>
        <v>21.375</v>
      </c>
      <c r="DG23" s="14">
        <f>SUM(BP$5:BP23)</f>
        <v>9.36</v>
      </c>
      <c r="DH23" s="14">
        <f>SUM(BQ$5:BQ23)</f>
        <v>9.36</v>
      </c>
      <c r="DI23" s="14">
        <f>SUM(BR$5:BR23)</f>
        <v>5.129999999999999</v>
      </c>
      <c r="DJ23" s="14">
        <f>SUM(BS$5:BS23)</f>
        <v>2.5649999999999995</v>
      </c>
      <c r="DK23" s="14">
        <f>SUM(BT$5:BT23)</f>
        <v>5.625</v>
      </c>
      <c r="DL23" s="14">
        <f>SUM(BU$5:BU23)</f>
        <v>5.625</v>
      </c>
      <c r="DM23" s="14">
        <f>SUM(BV$5:BV23)</f>
        <v>2.7</v>
      </c>
      <c r="DN23" s="14">
        <f>SUM(BW$5:BW23)</f>
        <v>2.7</v>
      </c>
      <c r="DO23" s="14">
        <f>SUM(BX$5:BX23)</f>
        <v>1.35</v>
      </c>
      <c r="DP23" s="14">
        <f>SUM(BY$5:BY23)</f>
        <v>0.67500000000000004</v>
      </c>
      <c r="DQ23" s="14">
        <f>SUM(BZ$5:BZ23)</f>
        <v>0</v>
      </c>
      <c r="DR23" s="14">
        <f>SUM(CA$5:CA23)</f>
        <v>0</v>
      </c>
      <c r="DS23" s="14">
        <f>SUM(CB$5:CB23)</f>
        <v>0</v>
      </c>
      <c r="DT23" s="14">
        <f>SUM(CC$5:CC23)</f>
        <v>0</v>
      </c>
      <c r="DU23" s="14">
        <f>SUM(CD$5:CD23)</f>
        <v>0</v>
      </c>
      <c r="DV23" s="14">
        <f>SUM(CE$5:CE23)</f>
        <v>0</v>
      </c>
      <c r="DW23" s="14">
        <f>SUM(CF$5:CF23)</f>
        <v>0</v>
      </c>
      <c r="DX23" s="14">
        <f>SUM(CG$5:CG23)</f>
        <v>0</v>
      </c>
      <c r="DY23" s="14">
        <f>SUM(CH$5:CH23)</f>
        <v>0</v>
      </c>
      <c r="DZ23" s="14">
        <f>SUM(CI$5:CI23)</f>
        <v>0</v>
      </c>
      <c r="EA23" s="14">
        <f>SUM(CJ$5:CJ23)</f>
        <v>0</v>
      </c>
      <c r="EB23" s="14">
        <f>SUM(CK$5:CK23)</f>
        <v>0</v>
      </c>
      <c r="EC23" s="14">
        <f>SUM(CL$5:CL23)</f>
        <v>0</v>
      </c>
      <c r="ED23" s="14">
        <f>SUM(CM$5:CM23)</f>
        <v>0</v>
      </c>
      <c r="EE23" s="14">
        <f>SUM(CN$5:CN23)</f>
        <v>0</v>
      </c>
      <c r="EF23" s="14">
        <f>SUM(CO$5:CO23)</f>
        <v>0</v>
      </c>
      <c r="EG23" s="14">
        <f>SUM(CP$5:CP23)</f>
        <v>0</v>
      </c>
      <c r="EH23" s="14">
        <f>SUM(CQ$5:CQ23)</f>
        <v>0</v>
      </c>
      <c r="EI23" s="14">
        <f>SUM(CR$5:CR23)</f>
        <v>0</v>
      </c>
      <c r="EJ23" s="14">
        <f>SUM(CS$5:CS23)</f>
        <v>0</v>
      </c>
      <c r="EK23" s="14">
        <f>SUM(CT$5:CT23)</f>
        <v>0</v>
      </c>
      <c r="EL23" s="14">
        <f>SUM(CU$5:CU23)</f>
        <v>0</v>
      </c>
      <c r="EO23" s="118">
        <f t="shared" si="11"/>
        <v>20</v>
      </c>
      <c r="EP23" s="118">
        <f t="shared" si="12"/>
        <v>20</v>
      </c>
      <c r="EQ23" s="118">
        <f t="shared" si="13"/>
        <v>17</v>
      </c>
      <c r="ER23" s="118">
        <f t="shared" si="14"/>
        <v>16</v>
      </c>
      <c r="ES23" s="118">
        <f t="shared" si="15"/>
        <v>16</v>
      </c>
      <c r="ET23" s="118">
        <f t="shared" si="16"/>
        <v>12</v>
      </c>
      <c r="EU23" s="118">
        <f t="shared" si="17"/>
        <v>12</v>
      </c>
      <c r="EV23" s="118">
        <f t="shared" si="18"/>
        <v>8</v>
      </c>
      <c r="EW23" s="118">
        <f t="shared" si="19"/>
        <v>9</v>
      </c>
      <c r="EX23" s="118">
        <f t="shared" si="20"/>
        <v>9</v>
      </c>
      <c r="EY23" s="118">
        <f t="shared" si="21"/>
        <v>6</v>
      </c>
      <c r="EZ23" s="118">
        <f t="shared" si="22"/>
        <v>6</v>
      </c>
      <c r="FA23" s="118">
        <f t="shared" si="23"/>
        <v>4</v>
      </c>
      <c r="FB23" s="118">
        <f t="shared" si="24"/>
        <v>2</v>
      </c>
      <c r="FC23" s="118">
        <f t="shared" si="25"/>
        <v>4</v>
      </c>
      <c r="FD23" s="118">
        <f t="shared" si="26"/>
        <v>4</v>
      </c>
      <c r="FE23" s="118">
        <f t="shared" si="27"/>
        <v>2</v>
      </c>
      <c r="FF23" s="118">
        <f t="shared" si="28"/>
        <v>2</v>
      </c>
      <c r="FG23" s="118">
        <f t="shared" si="29"/>
        <v>1</v>
      </c>
      <c r="FH23" s="118">
        <f t="shared" si="30"/>
        <v>0</v>
      </c>
      <c r="FI23" s="118">
        <f t="shared" si="31"/>
        <v>0</v>
      </c>
      <c r="FJ23" s="118">
        <f t="shared" si="32"/>
        <v>0</v>
      </c>
      <c r="FK23" s="118">
        <f t="shared" si="33"/>
        <v>0</v>
      </c>
      <c r="FL23" s="118">
        <f t="shared" si="34"/>
        <v>0</v>
      </c>
      <c r="FM23" s="118">
        <f t="shared" si="35"/>
        <v>0</v>
      </c>
      <c r="FN23" s="118">
        <f t="shared" si="36"/>
        <v>0</v>
      </c>
      <c r="FO23" s="118">
        <f t="shared" si="37"/>
        <v>0</v>
      </c>
      <c r="FP23" s="118">
        <f t="shared" si="38"/>
        <v>0</v>
      </c>
      <c r="FQ23" s="118">
        <f t="shared" si="39"/>
        <v>0</v>
      </c>
      <c r="FR23" s="118">
        <f t="shared" si="40"/>
        <v>0</v>
      </c>
      <c r="FS23" s="118">
        <f t="shared" si="41"/>
        <v>0</v>
      </c>
      <c r="FT23" s="118">
        <f t="shared" si="42"/>
        <v>0</v>
      </c>
      <c r="FU23" s="118">
        <f t="shared" si="43"/>
        <v>0</v>
      </c>
      <c r="FV23" s="118">
        <f t="shared" si="44"/>
        <v>0</v>
      </c>
      <c r="FW23" s="118">
        <f t="shared" si="45"/>
        <v>0</v>
      </c>
      <c r="FX23" s="118">
        <f t="shared" si="46"/>
        <v>0</v>
      </c>
      <c r="FY23" s="118">
        <f t="shared" si="47"/>
        <v>0</v>
      </c>
      <c r="FZ23" s="118">
        <f t="shared" si="48"/>
        <v>0</v>
      </c>
      <c r="GA23" s="118">
        <f t="shared" si="49"/>
        <v>0</v>
      </c>
      <c r="GB23" s="118">
        <f t="shared" si="50"/>
        <v>0</v>
      </c>
      <c r="GC23" s="118">
        <f t="shared" si="51"/>
        <v>0</v>
      </c>
      <c r="GD23" s="118">
        <f t="shared" si="52"/>
        <v>0</v>
      </c>
    </row>
    <row r="24" spans="11:186" ht="16.5" x14ac:dyDescent="0.2">
      <c r="K24" s="117">
        <v>20</v>
      </c>
      <c r="L24" s="117">
        <v>4</v>
      </c>
      <c r="M24" s="117">
        <v>6</v>
      </c>
      <c r="N24" s="117" t="str">
        <f t="shared" si="3"/>
        <v>神器4-6</v>
      </c>
      <c r="O24" s="117">
        <v>4</v>
      </c>
      <c r="P24" s="14">
        <f t="shared" si="4"/>
        <v>375</v>
      </c>
      <c r="Q24" s="119">
        <v>0.06</v>
      </c>
      <c r="R24" s="14">
        <v>1</v>
      </c>
      <c r="S24" s="14">
        <v>1</v>
      </c>
      <c r="T24" s="119">
        <v>0.06</v>
      </c>
      <c r="U24" s="14">
        <v>1</v>
      </c>
      <c r="V24" s="14">
        <v>2</v>
      </c>
      <c r="W24" s="119">
        <v>0.06</v>
      </c>
      <c r="X24" s="14">
        <v>1</v>
      </c>
      <c r="Y24" s="14">
        <v>3</v>
      </c>
      <c r="AB24" s="117">
        <v>19</v>
      </c>
      <c r="AC24" s="117">
        <v>15</v>
      </c>
      <c r="AD24" s="117">
        <f>SUM(AC$6:AC24)</f>
        <v>100</v>
      </c>
      <c r="AO24" s="50">
        <v>3</v>
      </c>
      <c r="AP24" s="117">
        <v>9</v>
      </c>
      <c r="AQ24" s="117">
        <v>3</v>
      </c>
      <c r="AR24" s="50">
        <v>1</v>
      </c>
      <c r="AS24" s="117" t="s">
        <v>403</v>
      </c>
      <c r="AT24" s="21">
        <f t="shared" si="0"/>
        <v>3.7499999999999999E-2</v>
      </c>
      <c r="AU24" s="117">
        <f t="shared" si="5"/>
        <v>1</v>
      </c>
      <c r="AV24" s="117">
        <f t="shared" si="6"/>
        <v>3</v>
      </c>
      <c r="AW24" s="118">
        <f t="shared" si="7"/>
        <v>7.4999999999999997E-2</v>
      </c>
      <c r="AX24" s="117">
        <f t="shared" si="8"/>
        <v>1.5</v>
      </c>
      <c r="BA24" s="117">
        <v>20</v>
      </c>
      <c r="BB24" s="14">
        <f>INDEX(节奏总表!$BW$4:$BW$63,神器!BA24)</f>
        <v>103</v>
      </c>
      <c r="BC24" s="14">
        <f t="shared" si="9"/>
        <v>5</v>
      </c>
      <c r="BD24" s="14">
        <v>5</v>
      </c>
      <c r="BE24" s="14">
        <v>3</v>
      </c>
      <c r="BF24" s="14">
        <f t="shared" si="10"/>
        <v>0</v>
      </c>
      <c r="BG24" s="14">
        <f t="shared" si="10"/>
        <v>0</v>
      </c>
      <c r="BH24" s="14">
        <f t="shared" si="10"/>
        <v>0</v>
      </c>
      <c r="BI24" s="14">
        <f t="shared" si="10"/>
        <v>0</v>
      </c>
      <c r="BJ24" s="14">
        <f t="shared" si="10"/>
        <v>0</v>
      </c>
      <c r="BK24" s="14">
        <f t="shared" si="10"/>
        <v>0</v>
      </c>
      <c r="BL24" s="14">
        <f t="shared" si="10"/>
        <v>0</v>
      </c>
      <c r="BM24" s="14">
        <f t="shared" si="10"/>
        <v>0</v>
      </c>
      <c r="BN24" s="14">
        <f t="shared" si="10"/>
        <v>8.25</v>
      </c>
      <c r="BO24" s="14">
        <f t="shared" si="10"/>
        <v>8.25</v>
      </c>
      <c r="BP24" s="14">
        <f t="shared" si="10"/>
        <v>3.96</v>
      </c>
      <c r="BQ24" s="14">
        <f t="shared" si="10"/>
        <v>3.96</v>
      </c>
      <c r="BR24" s="14">
        <f t="shared" si="10"/>
        <v>1.98</v>
      </c>
      <c r="BS24" s="14">
        <f t="shared" si="10"/>
        <v>0.99</v>
      </c>
      <c r="BT24" s="14">
        <f t="shared" si="10"/>
        <v>3.375</v>
      </c>
      <c r="BU24" s="14">
        <f t="shared" si="10"/>
        <v>3.375</v>
      </c>
      <c r="BV24" s="14">
        <f t="shared" si="54"/>
        <v>1.44</v>
      </c>
      <c r="BW24" s="14">
        <f t="shared" si="54"/>
        <v>1.44</v>
      </c>
      <c r="BX24" s="14">
        <f t="shared" si="54"/>
        <v>0.80999999999999983</v>
      </c>
      <c r="BY24" s="14">
        <f t="shared" si="54"/>
        <v>0.40499999999999992</v>
      </c>
      <c r="BZ24" s="14">
        <f t="shared" si="54"/>
        <v>1.125</v>
      </c>
      <c r="CA24" s="14">
        <f t="shared" si="54"/>
        <v>1.125</v>
      </c>
      <c r="CB24" s="14">
        <f t="shared" si="54"/>
        <v>0.54</v>
      </c>
      <c r="CC24" s="14">
        <f t="shared" si="54"/>
        <v>0.54</v>
      </c>
      <c r="CD24" s="14">
        <f t="shared" si="54"/>
        <v>0.27</v>
      </c>
      <c r="CE24" s="14">
        <f t="shared" si="54"/>
        <v>0.13500000000000001</v>
      </c>
      <c r="CF24" s="14">
        <f t="shared" si="55"/>
        <v>0</v>
      </c>
      <c r="CG24" s="14">
        <f t="shared" si="55"/>
        <v>0</v>
      </c>
      <c r="CH24" s="14">
        <f t="shared" si="55"/>
        <v>0</v>
      </c>
      <c r="CI24" s="14">
        <f t="shared" si="55"/>
        <v>0</v>
      </c>
      <c r="CJ24" s="14">
        <f t="shared" si="55"/>
        <v>0</v>
      </c>
      <c r="CK24" s="14">
        <f t="shared" si="55"/>
        <v>0</v>
      </c>
      <c r="CL24" s="14">
        <f t="shared" si="55"/>
        <v>0</v>
      </c>
      <c r="CM24" s="14">
        <f t="shared" si="55"/>
        <v>0</v>
      </c>
      <c r="CN24" s="14">
        <f t="shared" si="55"/>
        <v>0</v>
      </c>
      <c r="CO24" s="14">
        <f t="shared" si="55"/>
        <v>0</v>
      </c>
      <c r="CP24" s="14">
        <f t="shared" si="55"/>
        <v>0</v>
      </c>
      <c r="CQ24" s="14">
        <f t="shared" si="55"/>
        <v>0</v>
      </c>
      <c r="CR24" s="14">
        <f t="shared" si="55"/>
        <v>0</v>
      </c>
      <c r="CS24" s="14">
        <f t="shared" si="55"/>
        <v>0</v>
      </c>
      <c r="CT24" s="14">
        <f t="shared" si="55"/>
        <v>0</v>
      </c>
      <c r="CU24" s="14">
        <f t="shared" si="55"/>
        <v>0</v>
      </c>
      <c r="CW24" s="14">
        <f>SUM(BF$5:BF24)</f>
        <v>124.95</v>
      </c>
      <c r="CX24" s="14">
        <f>SUM(BG$5:BG24)</f>
        <v>124.95</v>
      </c>
      <c r="CY24" s="14">
        <f>SUM(BH$5:BH24)</f>
        <v>76.949999999999989</v>
      </c>
      <c r="CZ24" s="14">
        <f>SUM(BI$5:BI24)</f>
        <v>72.539999999999992</v>
      </c>
      <c r="DA24" s="14">
        <f>SUM(BJ$5:BJ24)</f>
        <v>72.539999999999992</v>
      </c>
      <c r="DB24" s="14">
        <f>SUM(BK$5:BK24)</f>
        <v>36.855000000000004</v>
      </c>
      <c r="DC24" s="14">
        <f>SUM(BL$5:BL24)</f>
        <v>36.855000000000004</v>
      </c>
      <c r="DD24" s="14">
        <f>SUM(BM$5:BM24)</f>
        <v>16.739999999999998</v>
      </c>
      <c r="DE24" s="14">
        <f>SUM(BN$5:BN24)</f>
        <v>29.625</v>
      </c>
      <c r="DF24" s="14">
        <f>SUM(BO$5:BO24)</f>
        <v>29.625</v>
      </c>
      <c r="DG24" s="14">
        <f>SUM(BP$5:BP24)</f>
        <v>13.32</v>
      </c>
      <c r="DH24" s="14">
        <f>SUM(BQ$5:BQ24)</f>
        <v>13.32</v>
      </c>
      <c r="DI24" s="14">
        <f>SUM(BR$5:BR24)</f>
        <v>7.1099999999999994</v>
      </c>
      <c r="DJ24" s="14">
        <f>SUM(BS$5:BS24)</f>
        <v>3.5549999999999997</v>
      </c>
      <c r="DK24" s="14">
        <f>SUM(BT$5:BT24)</f>
        <v>9</v>
      </c>
      <c r="DL24" s="14">
        <f>SUM(BU$5:BU24)</f>
        <v>9</v>
      </c>
      <c r="DM24" s="14">
        <f>SUM(BV$5:BV24)</f>
        <v>4.1400000000000006</v>
      </c>
      <c r="DN24" s="14">
        <f>SUM(BW$5:BW24)</f>
        <v>4.1400000000000006</v>
      </c>
      <c r="DO24" s="14">
        <f>SUM(BX$5:BX24)</f>
        <v>2.16</v>
      </c>
      <c r="DP24" s="14">
        <f>SUM(BY$5:BY24)</f>
        <v>1.08</v>
      </c>
      <c r="DQ24" s="14">
        <f>SUM(BZ$5:BZ24)</f>
        <v>1.125</v>
      </c>
      <c r="DR24" s="14">
        <f>SUM(CA$5:CA24)</f>
        <v>1.125</v>
      </c>
      <c r="DS24" s="14">
        <f>SUM(CB$5:CB24)</f>
        <v>0.54</v>
      </c>
      <c r="DT24" s="14">
        <f>SUM(CC$5:CC24)</f>
        <v>0.54</v>
      </c>
      <c r="DU24" s="14">
        <f>SUM(CD$5:CD24)</f>
        <v>0.27</v>
      </c>
      <c r="DV24" s="14">
        <f>SUM(CE$5:CE24)</f>
        <v>0.13500000000000001</v>
      </c>
      <c r="DW24" s="14">
        <f>SUM(CF$5:CF24)</f>
        <v>0</v>
      </c>
      <c r="DX24" s="14">
        <f>SUM(CG$5:CG24)</f>
        <v>0</v>
      </c>
      <c r="DY24" s="14">
        <f>SUM(CH$5:CH24)</f>
        <v>0</v>
      </c>
      <c r="DZ24" s="14">
        <f>SUM(CI$5:CI24)</f>
        <v>0</v>
      </c>
      <c r="EA24" s="14">
        <f>SUM(CJ$5:CJ24)</f>
        <v>0</v>
      </c>
      <c r="EB24" s="14">
        <f>SUM(CK$5:CK24)</f>
        <v>0</v>
      </c>
      <c r="EC24" s="14">
        <f>SUM(CL$5:CL24)</f>
        <v>0</v>
      </c>
      <c r="ED24" s="14">
        <f>SUM(CM$5:CM24)</f>
        <v>0</v>
      </c>
      <c r="EE24" s="14">
        <f>SUM(CN$5:CN24)</f>
        <v>0</v>
      </c>
      <c r="EF24" s="14">
        <f>SUM(CO$5:CO24)</f>
        <v>0</v>
      </c>
      <c r="EG24" s="14">
        <f>SUM(CP$5:CP24)</f>
        <v>0</v>
      </c>
      <c r="EH24" s="14">
        <f>SUM(CQ$5:CQ24)</f>
        <v>0</v>
      </c>
      <c r="EI24" s="14">
        <f>SUM(CR$5:CR24)</f>
        <v>0</v>
      </c>
      <c r="EJ24" s="14">
        <f>SUM(CS$5:CS24)</f>
        <v>0</v>
      </c>
      <c r="EK24" s="14">
        <f>SUM(CT$5:CT24)</f>
        <v>0</v>
      </c>
      <c r="EL24" s="14">
        <f>SUM(CU$5:CU24)</f>
        <v>0</v>
      </c>
      <c r="EO24" s="118">
        <f t="shared" si="11"/>
        <v>20</v>
      </c>
      <c r="EP24" s="118">
        <f t="shared" si="12"/>
        <v>20</v>
      </c>
      <c r="EQ24" s="118">
        <f t="shared" si="13"/>
        <v>17</v>
      </c>
      <c r="ER24" s="118">
        <f t="shared" si="14"/>
        <v>16</v>
      </c>
      <c r="ES24" s="118">
        <f t="shared" si="15"/>
        <v>16</v>
      </c>
      <c r="ET24" s="118">
        <f t="shared" si="16"/>
        <v>12</v>
      </c>
      <c r="EU24" s="118">
        <f t="shared" si="17"/>
        <v>12</v>
      </c>
      <c r="EV24" s="118">
        <f t="shared" si="18"/>
        <v>8</v>
      </c>
      <c r="EW24" s="118">
        <f t="shared" si="19"/>
        <v>11</v>
      </c>
      <c r="EX24" s="118">
        <f t="shared" si="20"/>
        <v>11</v>
      </c>
      <c r="EY24" s="118">
        <f t="shared" si="21"/>
        <v>7</v>
      </c>
      <c r="EZ24" s="118">
        <f t="shared" si="22"/>
        <v>7</v>
      </c>
      <c r="FA24" s="118">
        <f t="shared" si="23"/>
        <v>5</v>
      </c>
      <c r="FB24" s="118">
        <f t="shared" si="24"/>
        <v>3</v>
      </c>
      <c r="FC24" s="118">
        <f t="shared" si="25"/>
        <v>6</v>
      </c>
      <c r="FD24" s="118">
        <f t="shared" si="26"/>
        <v>6</v>
      </c>
      <c r="FE24" s="118">
        <f t="shared" si="27"/>
        <v>3</v>
      </c>
      <c r="FF24" s="118">
        <f t="shared" si="28"/>
        <v>3</v>
      </c>
      <c r="FG24" s="118">
        <f t="shared" si="29"/>
        <v>2</v>
      </c>
      <c r="FH24" s="118">
        <f t="shared" si="30"/>
        <v>1</v>
      </c>
      <c r="FI24" s="118">
        <f t="shared" si="31"/>
        <v>1</v>
      </c>
      <c r="FJ24" s="118">
        <f t="shared" si="32"/>
        <v>1</v>
      </c>
      <c r="FK24" s="118">
        <f t="shared" si="33"/>
        <v>0</v>
      </c>
      <c r="FL24" s="118">
        <f t="shared" si="34"/>
        <v>0</v>
      </c>
      <c r="FM24" s="118">
        <f t="shared" si="35"/>
        <v>0</v>
      </c>
      <c r="FN24" s="118">
        <f t="shared" si="36"/>
        <v>0</v>
      </c>
      <c r="FO24" s="118">
        <f t="shared" si="37"/>
        <v>0</v>
      </c>
      <c r="FP24" s="118">
        <f t="shared" si="38"/>
        <v>0</v>
      </c>
      <c r="FQ24" s="118">
        <f t="shared" si="39"/>
        <v>0</v>
      </c>
      <c r="FR24" s="118">
        <f t="shared" si="40"/>
        <v>0</v>
      </c>
      <c r="FS24" s="118">
        <f t="shared" si="41"/>
        <v>0</v>
      </c>
      <c r="FT24" s="118">
        <f t="shared" si="42"/>
        <v>0</v>
      </c>
      <c r="FU24" s="118">
        <f t="shared" si="43"/>
        <v>0</v>
      </c>
      <c r="FV24" s="118">
        <f t="shared" si="44"/>
        <v>0</v>
      </c>
      <c r="FW24" s="118">
        <f t="shared" si="45"/>
        <v>0</v>
      </c>
      <c r="FX24" s="118">
        <f t="shared" si="46"/>
        <v>0</v>
      </c>
      <c r="FY24" s="118">
        <f t="shared" si="47"/>
        <v>0</v>
      </c>
      <c r="FZ24" s="118">
        <f t="shared" si="48"/>
        <v>0</v>
      </c>
      <c r="GA24" s="118">
        <f t="shared" si="49"/>
        <v>0</v>
      </c>
      <c r="GB24" s="118">
        <f t="shared" si="50"/>
        <v>0</v>
      </c>
      <c r="GC24" s="118">
        <f t="shared" si="51"/>
        <v>0</v>
      </c>
      <c r="GD24" s="118">
        <f t="shared" si="52"/>
        <v>0</v>
      </c>
    </row>
    <row r="25" spans="11:186" ht="16.5" x14ac:dyDescent="0.2">
      <c r="K25" s="117">
        <v>21</v>
      </c>
      <c r="L25" s="117">
        <v>5</v>
      </c>
      <c r="M25" s="117">
        <v>1</v>
      </c>
      <c r="N25" s="117" t="str">
        <f t="shared" si="3"/>
        <v>神器5-1</v>
      </c>
      <c r="O25" s="117">
        <v>1</v>
      </c>
      <c r="P25" s="14">
        <f t="shared" si="4"/>
        <v>30</v>
      </c>
      <c r="Q25" s="119">
        <v>0.25</v>
      </c>
      <c r="R25" s="14">
        <v>1</v>
      </c>
      <c r="S25" s="14">
        <v>3</v>
      </c>
      <c r="T25" s="119">
        <v>0.25</v>
      </c>
      <c r="U25" s="14">
        <v>2</v>
      </c>
      <c r="V25" s="14">
        <v>4</v>
      </c>
      <c r="W25" s="119">
        <v>0.25</v>
      </c>
      <c r="X25" s="14">
        <v>3</v>
      </c>
      <c r="Y25" s="14">
        <v>5</v>
      </c>
      <c r="AB25" s="117">
        <v>20</v>
      </c>
      <c r="AC25" s="117">
        <v>15</v>
      </c>
      <c r="AD25" s="117">
        <f>SUM(AC$6:AC25)</f>
        <v>115</v>
      </c>
      <c r="AO25" s="50">
        <v>3</v>
      </c>
      <c r="AP25" s="117">
        <v>10</v>
      </c>
      <c r="AQ25" s="117">
        <v>3</v>
      </c>
      <c r="AR25" s="50">
        <v>1</v>
      </c>
      <c r="AS25" s="117" t="s">
        <v>404</v>
      </c>
      <c r="AT25" s="21">
        <f t="shared" si="0"/>
        <v>3.7499999999999999E-2</v>
      </c>
      <c r="AU25" s="117">
        <f t="shared" si="5"/>
        <v>1</v>
      </c>
      <c r="AV25" s="117">
        <f t="shared" si="6"/>
        <v>3</v>
      </c>
      <c r="AW25" s="118">
        <f t="shared" si="7"/>
        <v>7.4999999999999997E-2</v>
      </c>
      <c r="AX25" s="117">
        <f t="shared" si="8"/>
        <v>1.5</v>
      </c>
      <c r="BA25" s="117">
        <v>21</v>
      </c>
      <c r="BB25" s="14">
        <f>INDEX(节奏总表!$BW$4:$BW$63,神器!BA25)</f>
        <v>104</v>
      </c>
      <c r="BC25" s="14">
        <f t="shared" si="9"/>
        <v>5</v>
      </c>
      <c r="BD25" s="14">
        <v>5</v>
      </c>
      <c r="BE25" s="14">
        <v>3</v>
      </c>
      <c r="BF25" s="14">
        <f t="shared" si="10"/>
        <v>0</v>
      </c>
      <c r="BG25" s="14">
        <f t="shared" si="10"/>
        <v>0</v>
      </c>
      <c r="BH25" s="14">
        <f t="shared" si="10"/>
        <v>0</v>
      </c>
      <c r="BI25" s="14">
        <f t="shared" si="10"/>
        <v>0</v>
      </c>
      <c r="BJ25" s="14">
        <f t="shared" si="10"/>
        <v>0</v>
      </c>
      <c r="BK25" s="14">
        <f t="shared" si="10"/>
        <v>0</v>
      </c>
      <c r="BL25" s="14">
        <f t="shared" si="10"/>
        <v>0</v>
      </c>
      <c r="BM25" s="14">
        <f t="shared" si="10"/>
        <v>0</v>
      </c>
      <c r="BN25" s="14">
        <f t="shared" si="10"/>
        <v>8.25</v>
      </c>
      <c r="BO25" s="14">
        <f t="shared" si="10"/>
        <v>8.25</v>
      </c>
      <c r="BP25" s="14">
        <f t="shared" si="10"/>
        <v>3.96</v>
      </c>
      <c r="BQ25" s="14">
        <f t="shared" si="10"/>
        <v>3.96</v>
      </c>
      <c r="BR25" s="14">
        <f t="shared" si="10"/>
        <v>1.98</v>
      </c>
      <c r="BS25" s="14">
        <f t="shared" si="10"/>
        <v>0.99</v>
      </c>
      <c r="BT25" s="14">
        <f t="shared" si="10"/>
        <v>3.375</v>
      </c>
      <c r="BU25" s="14">
        <f t="shared" si="10"/>
        <v>3.375</v>
      </c>
      <c r="BV25" s="14">
        <f t="shared" si="54"/>
        <v>1.44</v>
      </c>
      <c r="BW25" s="14">
        <f t="shared" si="54"/>
        <v>1.44</v>
      </c>
      <c r="BX25" s="14">
        <f t="shared" si="54"/>
        <v>0.80999999999999983</v>
      </c>
      <c r="BY25" s="14">
        <f t="shared" si="54"/>
        <v>0.40499999999999992</v>
      </c>
      <c r="BZ25" s="14">
        <f t="shared" si="54"/>
        <v>1.125</v>
      </c>
      <c r="CA25" s="14">
        <f t="shared" si="54"/>
        <v>1.125</v>
      </c>
      <c r="CB25" s="14">
        <f t="shared" si="54"/>
        <v>0.54</v>
      </c>
      <c r="CC25" s="14">
        <f t="shared" si="54"/>
        <v>0.54</v>
      </c>
      <c r="CD25" s="14">
        <f t="shared" si="54"/>
        <v>0.27</v>
      </c>
      <c r="CE25" s="14">
        <f t="shared" si="54"/>
        <v>0.13500000000000001</v>
      </c>
      <c r="CF25" s="14">
        <f t="shared" si="55"/>
        <v>0</v>
      </c>
      <c r="CG25" s="14">
        <f t="shared" si="55"/>
        <v>0</v>
      </c>
      <c r="CH25" s="14">
        <f t="shared" si="55"/>
        <v>0</v>
      </c>
      <c r="CI25" s="14">
        <f t="shared" si="55"/>
        <v>0</v>
      </c>
      <c r="CJ25" s="14">
        <f t="shared" si="55"/>
        <v>0</v>
      </c>
      <c r="CK25" s="14">
        <f t="shared" si="55"/>
        <v>0</v>
      </c>
      <c r="CL25" s="14">
        <f t="shared" si="55"/>
        <v>0</v>
      </c>
      <c r="CM25" s="14">
        <f t="shared" si="55"/>
        <v>0</v>
      </c>
      <c r="CN25" s="14">
        <f t="shared" si="55"/>
        <v>0</v>
      </c>
      <c r="CO25" s="14">
        <f t="shared" si="55"/>
        <v>0</v>
      </c>
      <c r="CP25" s="14">
        <f t="shared" si="55"/>
        <v>0</v>
      </c>
      <c r="CQ25" s="14">
        <f t="shared" si="55"/>
        <v>0</v>
      </c>
      <c r="CR25" s="14">
        <f t="shared" si="55"/>
        <v>0</v>
      </c>
      <c r="CS25" s="14">
        <f t="shared" si="55"/>
        <v>0</v>
      </c>
      <c r="CT25" s="14">
        <f t="shared" si="55"/>
        <v>0</v>
      </c>
      <c r="CU25" s="14">
        <f t="shared" si="55"/>
        <v>0</v>
      </c>
      <c r="CW25" s="14">
        <f>SUM(BF$5:BF25)</f>
        <v>124.95</v>
      </c>
      <c r="CX25" s="14">
        <f>SUM(BG$5:BG25)</f>
        <v>124.95</v>
      </c>
      <c r="CY25" s="14">
        <f>SUM(BH$5:BH25)</f>
        <v>76.949999999999989</v>
      </c>
      <c r="CZ25" s="14">
        <f>SUM(BI$5:BI25)</f>
        <v>72.539999999999992</v>
      </c>
      <c r="DA25" s="14">
        <f>SUM(BJ$5:BJ25)</f>
        <v>72.539999999999992</v>
      </c>
      <c r="DB25" s="14">
        <f>SUM(BK$5:BK25)</f>
        <v>36.855000000000004</v>
      </c>
      <c r="DC25" s="14">
        <f>SUM(BL$5:BL25)</f>
        <v>36.855000000000004</v>
      </c>
      <c r="DD25" s="14">
        <f>SUM(BM$5:BM25)</f>
        <v>16.739999999999998</v>
      </c>
      <c r="DE25" s="14">
        <f>SUM(BN$5:BN25)</f>
        <v>37.875</v>
      </c>
      <c r="DF25" s="14">
        <f>SUM(BO$5:BO25)</f>
        <v>37.875</v>
      </c>
      <c r="DG25" s="14">
        <f>SUM(BP$5:BP25)</f>
        <v>17.28</v>
      </c>
      <c r="DH25" s="14">
        <f>SUM(BQ$5:BQ25)</f>
        <v>17.28</v>
      </c>
      <c r="DI25" s="14">
        <f>SUM(BR$5:BR25)</f>
        <v>9.09</v>
      </c>
      <c r="DJ25" s="14">
        <f>SUM(BS$5:BS25)</f>
        <v>4.5449999999999999</v>
      </c>
      <c r="DK25" s="14">
        <f>SUM(BT$5:BT25)</f>
        <v>12.375</v>
      </c>
      <c r="DL25" s="14">
        <f>SUM(BU$5:BU25)</f>
        <v>12.375</v>
      </c>
      <c r="DM25" s="14">
        <f>SUM(BV$5:BV25)</f>
        <v>5.58</v>
      </c>
      <c r="DN25" s="14">
        <f>SUM(BW$5:BW25)</f>
        <v>5.58</v>
      </c>
      <c r="DO25" s="14">
        <f>SUM(BX$5:BX25)</f>
        <v>2.9699999999999998</v>
      </c>
      <c r="DP25" s="14">
        <f>SUM(BY$5:BY25)</f>
        <v>1.4849999999999999</v>
      </c>
      <c r="DQ25" s="14">
        <f>SUM(BZ$5:BZ25)</f>
        <v>2.25</v>
      </c>
      <c r="DR25" s="14">
        <f>SUM(CA$5:CA25)</f>
        <v>2.25</v>
      </c>
      <c r="DS25" s="14">
        <f>SUM(CB$5:CB25)</f>
        <v>1.08</v>
      </c>
      <c r="DT25" s="14">
        <f>SUM(CC$5:CC25)</f>
        <v>1.08</v>
      </c>
      <c r="DU25" s="14">
        <f>SUM(CD$5:CD25)</f>
        <v>0.54</v>
      </c>
      <c r="DV25" s="14">
        <f>SUM(CE$5:CE25)</f>
        <v>0.27</v>
      </c>
      <c r="DW25" s="14">
        <f>SUM(CF$5:CF25)</f>
        <v>0</v>
      </c>
      <c r="DX25" s="14">
        <f>SUM(CG$5:CG25)</f>
        <v>0</v>
      </c>
      <c r="DY25" s="14">
        <f>SUM(CH$5:CH25)</f>
        <v>0</v>
      </c>
      <c r="DZ25" s="14">
        <f>SUM(CI$5:CI25)</f>
        <v>0</v>
      </c>
      <c r="EA25" s="14">
        <f>SUM(CJ$5:CJ25)</f>
        <v>0</v>
      </c>
      <c r="EB25" s="14">
        <f>SUM(CK$5:CK25)</f>
        <v>0</v>
      </c>
      <c r="EC25" s="14">
        <f>SUM(CL$5:CL25)</f>
        <v>0</v>
      </c>
      <c r="ED25" s="14">
        <f>SUM(CM$5:CM25)</f>
        <v>0</v>
      </c>
      <c r="EE25" s="14">
        <f>SUM(CN$5:CN25)</f>
        <v>0</v>
      </c>
      <c r="EF25" s="14">
        <f>SUM(CO$5:CO25)</f>
        <v>0</v>
      </c>
      <c r="EG25" s="14">
        <f>SUM(CP$5:CP25)</f>
        <v>0</v>
      </c>
      <c r="EH25" s="14">
        <f>SUM(CQ$5:CQ25)</f>
        <v>0</v>
      </c>
      <c r="EI25" s="14">
        <f>SUM(CR$5:CR25)</f>
        <v>0</v>
      </c>
      <c r="EJ25" s="14">
        <f>SUM(CS$5:CS25)</f>
        <v>0</v>
      </c>
      <c r="EK25" s="14">
        <f>SUM(CT$5:CT25)</f>
        <v>0</v>
      </c>
      <c r="EL25" s="14">
        <f>SUM(CU$5:CU25)</f>
        <v>0</v>
      </c>
      <c r="EO25" s="118">
        <f t="shared" si="11"/>
        <v>20</v>
      </c>
      <c r="EP25" s="118">
        <f t="shared" si="12"/>
        <v>20</v>
      </c>
      <c r="EQ25" s="118">
        <f t="shared" si="13"/>
        <v>17</v>
      </c>
      <c r="ER25" s="118">
        <f t="shared" si="14"/>
        <v>16</v>
      </c>
      <c r="ES25" s="118">
        <f t="shared" si="15"/>
        <v>16</v>
      </c>
      <c r="ET25" s="118">
        <f t="shared" si="16"/>
        <v>12</v>
      </c>
      <c r="EU25" s="118">
        <f t="shared" si="17"/>
        <v>12</v>
      </c>
      <c r="EV25" s="118">
        <f t="shared" si="18"/>
        <v>8</v>
      </c>
      <c r="EW25" s="118">
        <f t="shared" si="19"/>
        <v>12</v>
      </c>
      <c r="EX25" s="118">
        <f t="shared" si="20"/>
        <v>12</v>
      </c>
      <c r="EY25" s="118">
        <f t="shared" si="21"/>
        <v>8</v>
      </c>
      <c r="EZ25" s="118">
        <f t="shared" si="22"/>
        <v>8</v>
      </c>
      <c r="FA25" s="118">
        <f t="shared" si="23"/>
        <v>6</v>
      </c>
      <c r="FB25" s="118">
        <f t="shared" si="24"/>
        <v>3</v>
      </c>
      <c r="FC25" s="118">
        <f t="shared" si="25"/>
        <v>7</v>
      </c>
      <c r="FD25" s="118">
        <f t="shared" si="26"/>
        <v>7</v>
      </c>
      <c r="FE25" s="118">
        <f t="shared" si="27"/>
        <v>4</v>
      </c>
      <c r="FF25" s="118">
        <f t="shared" si="28"/>
        <v>4</v>
      </c>
      <c r="FG25" s="118">
        <f t="shared" si="29"/>
        <v>2</v>
      </c>
      <c r="FH25" s="118">
        <f t="shared" si="30"/>
        <v>1</v>
      </c>
      <c r="FI25" s="118">
        <f t="shared" si="31"/>
        <v>2</v>
      </c>
      <c r="FJ25" s="118">
        <f t="shared" si="32"/>
        <v>2</v>
      </c>
      <c r="FK25" s="118">
        <f t="shared" si="33"/>
        <v>1</v>
      </c>
      <c r="FL25" s="118">
        <f t="shared" si="34"/>
        <v>1</v>
      </c>
      <c r="FM25" s="118">
        <f t="shared" si="35"/>
        <v>0</v>
      </c>
      <c r="FN25" s="118">
        <f t="shared" si="36"/>
        <v>0</v>
      </c>
      <c r="FO25" s="118">
        <f t="shared" si="37"/>
        <v>0</v>
      </c>
      <c r="FP25" s="118">
        <f t="shared" si="38"/>
        <v>0</v>
      </c>
      <c r="FQ25" s="118">
        <f t="shared" si="39"/>
        <v>0</v>
      </c>
      <c r="FR25" s="118">
        <f t="shared" si="40"/>
        <v>0</v>
      </c>
      <c r="FS25" s="118">
        <f t="shared" si="41"/>
        <v>0</v>
      </c>
      <c r="FT25" s="118">
        <f t="shared" si="42"/>
        <v>0</v>
      </c>
      <c r="FU25" s="118">
        <f t="shared" si="43"/>
        <v>0</v>
      </c>
      <c r="FV25" s="118">
        <f t="shared" si="44"/>
        <v>0</v>
      </c>
      <c r="FW25" s="118">
        <f t="shared" si="45"/>
        <v>0</v>
      </c>
      <c r="FX25" s="118">
        <f t="shared" si="46"/>
        <v>0</v>
      </c>
      <c r="FY25" s="118">
        <f t="shared" si="47"/>
        <v>0</v>
      </c>
      <c r="FZ25" s="118">
        <f t="shared" si="48"/>
        <v>0</v>
      </c>
      <c r="GA25" s="118">
        <f t="shared" si="49"/>
        <v>0</v>
      </c>
      <c r="GB25" s="118">
        <f t="shared" si="50"/>
        <v>0</v>
      </c>
      <c r="GC25" s="118">
        <f t="shared" si="51"/>
        <v>0</v>
      </c>
      <c r="GD25" s="118">
        <f t="shared" si="52"/>
        <v>0</v>
      </c>
    </row>
    <row r="26" spans="11:186" ht="16.5" x14ac:dyDescent="0.2">
      <c r="K26" s="117">
        <v>22</v>
      </c>
      <c r="L26" s="117">
        <v>5</v>
      </c>
      <c r="M26" s="117">
        <v>2</v>
      </c>
      <c r="N26" s="117" t="str">
        <f t="shared" si="3"/>
        <v>神器5-2</v>
      </c>
      <c r="O26" s="117">
        <v>1</v>
      </c>
      <c r="P26" s="14">
        <f t="shared" si="4"/>
        <v>30</v>
      </c>
      <c r="Q26" s="119">
        <v>0.25</v>
      </c>
      <c r="R26" s="14">
        <v>1</v>
      </c>
      <c r="S26" s="14">
        <v>3</v>
      </c>
      <c r="T26" s="119">
        <v>0.25</v>
      </c>
      <c r="U26" s="14">
        <v>2</v>
      </c>
      <c r="V26" s="14">
        <v>4</v>
      </c>
      <c r="W26" s="119">
        <v>0.25</v>
      </c>
      <c r="X26" s="14">
        <v>3</v>
      </c>
      <c r="Y26" s="14">
        <v>5</v>
      </c>
      <c r="AB26" s="117">
        <v>21</v>
      </c>
      <c r="AC26" s="117">
        <v>15</v>
      </c>
      <c r="AD26" s="117">
        <f>SUM(AC$6:AC26)</f>
        <v>130</v>
      </c>
      <c r="AO26" s="50">
        <v>3</v>
      </c>
      <c r="AP26" s="117">
        <v>11</v>
      </c>
      <c r="AQ26" s="117">
        <v>3</v>
      </c>
      <c r="AR26" s="50">
        <v>1</v>
      </c>
      <c r="AS26" s="117" t="s">
        <v>405</v>
      </c>
      <c r="AT26" s="21">
        <f t="shared" si="0"/>
        <v>2.4E-2</v>
      </c>
      <c r="AU26" s="117">
        <f t="shared" si="5"/>
        <v>1</v>
      </c>
      <c r="AV26" s="117">
        <f t="shared" si="6"/>
        <v>2</v>
      </c>
      <c r="AW26" s="118">
        <f t="shared" si="7"/>
        <v>3.6000000000000004E-2</v>
      </c>
      <c r="AX26" s="117">
        <f t="shared" si="8"/>
        <v>2.16</v>
      </c>
      <c r="BA26" s="117">
        <v>22</v>
      </c>
      <c r="BB26" s="14">
        <f>INDEX(节奏总表!$BW$4:$BW$63,神器!BA26)</f>
        <v>107</v>
      </c>
      <c r="BC26" s="14">
        <f t="shared" si="9"/>
        <v>5</v>
      </c>
      <c r="BD26" s="14">
        <v>5</v>
      </c>
      <c r="BE26" s="14">
        <v>3</v>
      </c>
      <c r="BF26" s="14">
        <f t="shared" si="10"/>
        <v>0</v>
      </c>
      <c r="BG26" s="14">
        <f t="shared" si="10"/>
        <v>0</v>
      </c>
      <c r="BH26" s="14">
        <f t="shared" si="10"/>
        <v>0</v>
      </c>
      <c r="BI26" s="14">
        <f t="shared" si="10"/>
        <v>0</v>
      </c>
      <c r="BJ26" s="14">
        <f t="shared" si="10"/>
        <v>0</v>
      </c>
      <c r="BK26" s="14">
        <f t="shared" si="10"/>
        <v>0</v>
      </c>
      <c r="BL26" s="14">
        <f t="shared" si="10"/>
        <v>0</v>
      </c>
      <c r="BM26" s="14">
        <f t="shared" si="10"/>
        <v>0</v>
      </c>
      <c r="BN26" s="14">
        <f t="shared" si="10"/>
        <v>8.25</v>
      </c>
      <c r="BO26" s="14">
        <f t="shared" si="10"/>
        <v>8.25</v>
      </c>
      <c r="BP26" s="14">
        <f t="shared" si="10"/>
        <v>3.96</v>
      </c>
      <c r="BQ26" s="14">
        <f t="shared" si="10"/>
        <v>3.96</v>
      </c>
      <c r="BR26" s="14">
        <f t="shared" si="10"/>
        <v>1.98</v>
      </c>
      <c r="BS26" s="14">
        <f t="shared" si="10"/>
        <v>0.99</v>
      </c>
      <c r="BT26" s="14">
        <f t="shared" si="10"/>
        <v>3.375</v>
      </c>
      <c r="BU26" s="14">
        <f t="shared" si="10"/>
        <v>3.375</v>
      </c>
      <c r="BV26" s="14">
        <f t="shared" si="54"/>
        <v>1.44</v>
      </c>
      <c r="BW26" s="14">
        <f t="shared" si="54"/>
        <v>1.44</v>
      </c>
      <c r="BX26" s="14">
        <f t="shared" si="54"/>
        <v>0.80999999999999983</v>
      </c>
      <c r="BY26" s="14">
        <f t="shared" si="54"/>
        <v>0.40499999999999992</v>
      </c>
      <c r="BZ26" s="14">
        <f t="shared" si="54"/>
        <v>1.125</v>
      </c>
      <c r="CA26" s="14">
        <f t="shared" si="54"/>
        <v>1.125</v>
      </c>
      <c r="CB26" s="14">
        <f t="shared" si="54"/>
        <v>0.54</v>
      </c>
      <c r="CC26" s="14">
        <f t="shared" si="54"/>
        <v>0.54</v>
      </c>
      <c r="CD26" s="14">
        <f t="shared" si="54"/>
        <v>0.27</v>
      </c>
      <c r="CE26" s="14">
        <f t="shared" si="54"/>
        <v>0.13500000000000001</v>
      </c>
      <c r="CF26" s="14">
        <f t="shared" si="55"/>
        <v>0</v>
      </c>
      <c r="CG26" s="14">
        <f t="shared" si="55"/>
        <v>0</v>
      </c>
      <c r="CH26" s="14">
        <f t="shared" si="55"/>
        <v>0</v>
      </c>
      <c r="CI26" s="14">
        <f t="shared" si="55"/>
        <v>0</v>
      </c>
      <c r="CJ26" s="14">
        <f t="shared" si="55"/>
        <v>0</v>
      </c>
      <c r="CK26" s="14">
        <f t="shared" si="55"/>
        <v>0</v>
      </c>
      <c r="CL26" s="14">
        <f t="shared" si="55"/>
        <v>0</v>
      </c>
      <c r="CM26" s="14">
        <f t="shared" si="55"/>
        <v>0</v>
      </c>
      <c r="CN26" s="14">
        <f t="shared" si="55"/>
        <v>0</v>
      </c>
      <c r="CO26" s="14">
        <f t="shared" si="55"/>
        <v>0</v>
      </c>
      <c r="CP26" s="14">
        <f t="shared" si="55"/>
        <v>0</v>
      </c>
      <c r="CQ26" s="14">
        <f t="shared" si="55"/>
        <v>0</v>
      </c>
      <c r="CR26" s="14">
        <f t="shared" si="55"/>
        <v>0</v>
      </c>
      <c r="CS26" s="14">
        <f t="shared" si="55"/>
        <v>0</v>
      </c>
      <c r="CT26" s="14">
        <f t="shared" si="55"/>
        <v>0</v>
      </c>
      <c r="CU26" s="14">
        <f t="shared" ref="BG26:CU33" si="56">SUMIFS($AT$5:$AT$122,$AO$5:$AO$122,"="&amp;$BC26,$AP$5:$AP$122,"="&amp;CU$2) * (SUMIFS($AU$5:$AU$122,$AO$5:$AO$122,"="&amp;$BC26,$AP$5:$AP$122,"="&amp;CU$2)+SUMIFS($AV$5:$AV$122,$AO$5:$AO$122,"="&amp;$BC26,$AP$5:$AP$122,"="&amp;CU$2))/2*$BD26*$BE26</f>
        <v>0</v>
      </c>
      <c r="CW26" s="14">
        <f>SUM(BF$5:BF26)</f>
        <v>124.95</v>
      </c>
      <c r="CX26" s="14">
        <f>SUM(BG$5:BG26)</f>
        <v>124.95</v>
      </c>
      <c r="CY26" s="14">
        <f>SUM(BH$5:BH26)</f>
        <v>76.949999999999989</v>
      </c>
      <c r="CZ26" s="14">
        <f>SUM(BI$5:BI26)</f>
        <v>72.539999999999992</v>
      </c>
      <c r="DA26" s="14">
        <f>SUM(BJ$5:BJ26)</f>
        <v>72.539999999999992</v>
      </c>
      <c r="DB26" s="14">
        <f>SUM(BK$5:BK26)</f>
        <v>36.855000000000004</v>
      </c>
      <c r="DC26" s="14">
        <f>SUM(BL$5:BL26)</f>
        <v>36.855000000000004</v>
      </c>
      <c r="DD26" s="14">
        <f>SUM(BM$5:BM26)</f>
        <v>16.739999999999998</v>
      </c>
      <c r="DE26" s="14">
        <f>SUM(BN$5:BN26)</f>
        <v>46.125</v>
      </c>
      <c r="DF26" s="14">
        <f>SUM(BO$5:BO26)</f>
        <v>46.125</v>
      </c>
      <c r="DG26" s="14">
        <f>SUM(BP$5:BP26)</f>
        <v>21.240000000000002</v>
      </c>
      <c r="DH26" s="14">
        <f>SUM(BQ$5:BQ26)</f>
        <v>21.240000000000002</v>
      </c>
      <c r="DI26" s="14">
        <f>SUM(BR$5:BR26)</f>
        <v>11.07</v>
      </c>
      <c r="DJ26" s="14">
        <f>SUM(BS$5:BS26)</f>
        <v>5.5350000000000001</v>
      </c>
      <c r="DK26" s="14">
        <f>SUM(BT$5:BT26)</f>
        <v>15.75</v>
      </c>
      <c r="DL26" s="14">
        <f>SUM(BU$5:BU26)</f>
        <v>15.75</v>
      </c>
      <c r="DM26" s="14">
        <f>SUM(BV$5:BV26)</f>
        <v>7.02</v>
      </c>
      <c r="DN26" s="14">
        <f>SUM(BW$5:BW26)</f>
        <v>7.02</v>
      </c>
      <c r="DO26" s="14">
        <f>SUM(BX$5:BX26)</f>
        <v>3.7799999999999994</v>
      </c>
      <c r="DP26" s="14">
        <f>SUM(BY$5:BY26)</f>
        <v>1.8899999999999997</v>
      </c>
      <c r="DQ26" s="14">
        <f>SUM(BZ$5:BZ26)</f>
        <v>3.375</v>
      </c>
      <c r="DR26" s="14">
        <f>SUM(CA$5:CA26)</f>
        <v>3.375</v>
      </c>
      <c r="DS26" s="14">
        <f>SUM(CB$5:CB26)</f>
        <v>1.62</v>
      </c>
      <c r="DT26" s="14">
        <f>SUM(CC$5:CC26)</f>
        <v>1.62</v>
      </c>
      <c r="DU26" s="14">
        <f>SUM(CD$5:CD26)</f>
        <v>0.81</v>
      </c>
      <c r="DV26" s="14">
        <f>SUM(CE$5:CE26)</f>
        <v>0.40500000000000003</v>
      </c>
      <c r="DW26" s="14">
        <f>SUM(CF$5:CF26)</f>
        <v>0</v>
      </c>
      <c r="DX26" s="14">
        <f>SUM(CG$5:CG26)</f>
        <v>0</v>
      </c>
      <c r="DY26" s="14">
        <f>SUM(CH$5:CH26)</f>
        <v>0</v>
      </c>
      <c r="DZ26" s="14">
        <f>SUM(CI$5:CI26)</f>
        <v>0</v>
      </c>
      <c r="EA26" s="14">
        <f>SUM(CJ$5:CJ26)</f>
        <v>0</v>
      </c>
      <c r="EB26" s="14">
        <f>SUM(CK$5:CK26)</f>
        <v>0</v>
      </c>
      <c r="EC26" s="14">
        <f>SUM(CL$5:CL26)</f>
        <v>0</v>
      </c>
      <c r="ED26" s="14">
        <f>SUM(CM$5:CM26)</f>
        <v>0</v>
      </c>
      <c r="EE26" s="14">
        <f>SUM(CN$5:CN26)</f>
        <v>0</v>
      </c>
      <c r="EF26" s="14">
        <f>SUM(CO$5:CO26)</f>
        <v>0</v>
      </c>
      <c r="EG26" s="14">
        <f>SUM(CP$5:CP26)</f>
        <v>0</v>
      </c>
      <c r="EH26" s="14">
        <f>SUM(CQ$5:CQ26)</f>
        <v>0</v>
      </c>
      <c r="EI26" s="14">
        <f>SUM(CR$5:CR26)</f>
        <v>0</v>
      </c>
      <c r="EJ26" s="14">
        <f>SUM(CS$5:CS26)</f>
        <v>0</v>
      </c>
      <c r="EK26" s="14">
        <f>SUM(CT$5:CT26)</f>
        <v>0</v>
      </c>
      <c r="EL26" s="14">
        <f>SUM(CU$5:CU26)</f>
        <v>0</v>
      </c>
      <c r="EO26" s="118">
        <f t="shared" si="11"/>
        <v>20</v>
      </c>
      <c r="EP26" s="118">
        <f t="shared" si="12"/>
        <v>20</v>
      </c>
      <c r="EQ26" s="118">
        <f t="shared" si="13"/>
        <v>17</v>
      </c>
      <c r="ER26" s="118">
        <f t="shared" si="14"/>
        <v>16</v>
      </c>
      <c r="ES26" s="118">
        <f t="shared" si="15"/>
        <v>16</v>
      </c>
      <c r="ET26" s="118">
        <f t="shared" si="16"/>
        <v>12</v>
      </c>
      <c r="EU26" s="118">
        <f t="shared" si="17"/>
        <v>12</v>
      </c>
      <c r="EV26" s="118">
        <f t="shared" si="18"/>
        <v>8</v>
      </c>
      <c r="EW26" s="118">
        <f t="shared" si="19"/>
        <v>13</v>
      </c>
      <c r="EX26" s="118">
        <f t="shared" si="20"/>
        <v>13</v>
      </c>
      <c r="EY26" s="118">
        <f t="shared" si="21"/>
        <v>9</v>
      </c>
      <c r="EZ26" s="118">
        <f t="shared" si="22"/>
        <v>9</v>
      </c>
      <c r="FA26" s="118">
        <f t="shared" si="23"/>
        <v>6</v>
      </c>
      <c r="FB26" s="118">
        <f t="shared" si="24"/>
        <v>4</v>
      </c>
      <c r="FC26" s="118">
        <f t="shared" si="25"/>
        <v>8</v>
      </c>
      <c r="FD26" s="118">
        <f t="shared" si="26"/>
        <v>8</v>
      </c>
      <c r="FE26" s="118">
        <f t="shared" si="27"/>
        <v>5</v>
      </c>
      <c r="FF26" s="118">
        <f t="shared" si="28"/>
        <v>5</v>
      </c>
      <c r="FG26" s="118">
        <f t="shared" si="29"/>
        <v>3</v>
      </c>
      <c r="FH26" s="118">
        <f t="shared" si="30"/>
        <v>1</v>
      </c>
      <c r="FI26" s="118">
        <f t="shared" si="31"/>
        <v>3</v>
      </c>
      <c r="FJ26" s="118">
        <f t="shared" si="32"/>
        <v>3</v>
      </c>
      <c r="FK26" s="118">
        <f t="shared" si="33"/>
        <v>1</v>
      </c>
      <c r="FL26" s="118">
        <f t="shared" si="34"/>
        <v>1</v>
      </c>
      <c r="FM26" s="118">
        <f t="shared" si="35"/>
        <v>0</v>
      </c>
      <c r="FN26" s="118">
        <f t="shared" si="36"/>
        <v>0</v>
      </c>
      <c r="FO26" s="118">
        <f t="shared" si="37"/>
        <v>0</v>
      </c>
      <c r="FP26" s="118">
        <f t="shared" si="38"/>
        <v>0</v>
      </c>
      <c r="FQ26" s="118">
        <f t="shared" si="39"/>
        <v>0</v>
      </c>
      <c r="FR26" s="118">
        <f t="shared" si="40"/>
        <v>0</v>
      </c>
      <c r="FS26" s="118">
        <f t="shared" si="41"/>
        <v>0</v>
      </c>
      <c r="FT26" s="118">
        <f t="shared" si="42"/>
        <v>0</v>
      </c>
      <c r="FU26" s="118">
        <f t="shared" si="43"/>
        <v>0</v>
      </c>
      <c r="FV26" s="118">
        <f t="shared" si="44"/>
        <v>0</v>
      </c>
      <c r="FW26" s="118">
        <f t="shared" si="45"/>
        <v>0</v>
      </c>
      <c r="FX26" s="118">
        <f t="shared" si="46"/>
        <v>0</v>
      </c>
      <c r="FY26" s="118">
        <f t="shared" si="47"/>
        <v>0</v>
      </c>
      <c r="FZ26" s="118">
        <f t="shared" si="48"/>
        <v>0</v>
      </c>
      <c r="GA26" s="118">
        <f t="shared" si="49"/>
        <v>0</v>
      </c>
      <c r="GB26" s="118">
        <f t="shared" si="50"/>
        <v>0</v>
      </c>
      <c r="GC26" s="118">
        <f t="shared" si="51"/>
        <v>0</v>
      </c>
      <c r="GD26" s="118">
        <f t="shared" si="52"/>
        <v>0</v>
      </c>
    </row>
    <row r="27" spans="11:186" ht="16.5" x14ac:dyDescent="0.2">
      <c r="K27" s="117">
        <v>23</v>
      </c>
      <c r="L27" s="117">
        <v>5</v>
      </c>
      <c r="M27" s="117">
        <v>3</v>
      </c>
      <c r="N27" s="117" t="str">
        <f t="shared" si="3"/>
        <v>神器5-3</v>
      </c>
      <c r="O27" s="117">
        <v>2</v>
      </c>
      <c r="P27" s="14">
        <f t="shared" si="4"/>
        <v>90</v>
      </c>
      <c r="Q27" s="119">
        <v>0.16</v>
      </c>
      <c r="R27" s="14">
        <v>1</v>
      </c>
      <c r="S27" s="14">
        <v>2</v>
      </c>
      <c r="T27" s="119">
        <v>0.16</v>
      </c>
      <c r="U27" s="14">
        <v>1</v>
      </c>
      <c r="V27" s="14">
        <v>3</v>
      </c>
      <c r="W27" s="119">
        <v>0.16</v>
      </c>
      <c r="X27" s="14">
        <v>2</v>
      </c>
      <c r="Y27" s="14">
        <v>4</v>
      </c>
      <c r="AO27" s="50">
        <v>3</v>
      </c>
      <c r="AP27" s="117">
        <v>12</v>
      </c>
      <c r="AQ27" s="117">
        <v>3</v>
      </c>
      <c r="AR27" s="50">
        <v>1</v>
      </c>
      <c r="AS27" s="117" t="s">
        <v>406</v>
      </c>
      <c r="AT27" s="21">
        <f t="shared" si="0"/>
        <v>2.4E-2</v>
      </c>
      <c r="AU27" s="117">
        <f t="shared" si="5"/>
        <v>1</v>
      </c>
      <c r="AV27" s="117">
        <f t="shared" si="6"/>
        <v>2</v>
      </c>
      <c r="AW27" s="118">
        <f t="shared" si="7"/>
        <v>3.6000000000000004E-2</v>
      </c>
      <c r="AX27" s="117">
        <f t="shared" si="8"/>
        <v>2.16</v>
      </c>
      <c r="BA27" s="117">
        <v>23</v>
      </c>
      <c r="BB27" s="14">
        <f>INDEX(节奏总表!$BW$4:$BW$63,神器!BA27)</f>
        <v>108</v>
      </c>
      <c r="BC27" s="14">
        <f t="shared" si="9"/>
        <v>5</v>
      </c>
      <c r="BD27" s="14">
        <v>5</v>
      </c>
      <c r="BE27" s="14">
        <v>3</v>
      </c>
      <c r="BF27" s="14">
        <f t="shared" si="10"/>
        <v>0</v>
      </c>
      <c r="BG27" s="14">
        <f t="shared" si="56"/>
        <v>0</v>
      </c>
      <c r="BH27" s="14">
        <f t="shared" si="56"/>
        <v>0</v>
      </c>
      <c r="BI27" s="14">
        <f t="shared" si="56"/>
        <v>0</v>
      </c>
      <c r="BJ27" s="14">
        <f t="shared" si="56"/>
        <v>0</v>
      </c>
      <c r="BK27" s="14">
        <f t="shared" si="56"/>
        <v>0</v>
      </c>
      <c r="BL27" s="14">
        <f t="shared" si="56"/>
        <v>0</v>
      </c>
      <c r="BM27" s="14">
        <f t="shared" si="56"/>
        <v>0</v>
      </c>
      <c r="BN27" s="14">
        <f t="shared" si="56"/>
        <v>8.25</v>
      </c>
      <c r="BO27" s="14">
        <f t="shared" si="56"/>
        <v>8.25</v>
      </c>
      <c r="BP27" s="14">
        <f t="shared" si="56"/>
        <v>3.96</v>
      </c>
      <c r="BQ27" s="14">
        <f t="shared" si="56"/>
        <v>3.96</v>
      </c>
      <c r="BR27" s="14">
        <f t="shared" si="56"/>
        <v>1.98</v>
      </c>
      <c r="BS27" s="14">
        <f t="shared" si="56"/>
        <v>0.99</v>
      </c>
      <c r="BT27" s="14">
        <f t="shared" si="56"/>
        <v>3.375</v>
      </c>
      <c r="BU27" s="14">
        <f t="shared" si="56"/>
        <v>3.375</v>
      </c>
      <c r="BV27" s="14">
        <f t="shared" si="56"/>
        <v>1.44</v>
      </c>
      <c r="BW27" s="14">
        <f t="shared" si="56"/>
        <v>1.44</v>
      </c>
      <c r="BX27" s="14">
        <f t="shared" si="56"/>
        <v>0.80999999999999983</v>
      </c>
      <c r="BY27" s="14">
        <f t="shared" si="56"/>
        <v>0.40499999999999992</v>
      </c>
      <c r="BZ27" s="14">
        <f t="shared" si="56"/>
        <v>1.125</v>
      </c>
      <c r="CA27" s="14">
        <f t="shared" si="56"/>
        <v>1.125</v>
      </c>
      <c r="CB27" s="14">
        <f t="shared" si="56"/>
        <v>0.54</v>
      </c>
      <c r="CC27" s="14">
        <f t="shared" si="56"/>
        <v>0.54</v>
      </c>
      <c r="CD27" s="14">
        <f t="shared" si="56"/>
        <v>0.27</v>
      </c>
      <c r="CE27" s="14">
        <f t="shared" si="56"/>
        <v>0.13500000000000001</v>
      </c>
      <c r="CF27" s="14">
        <f t="shared" si="56"/>
        <v>0</v>
      </c>
      <c r="CG27" s="14">
        <f t="shared" si="56"/>
        <v>0</v>
      </c>
      <c r="CH27" s="14">
        <f t="shared" si="56"/>
        <v>0</v>
      </c>
      <c r="CI27" s="14">
        <f t="shared" si="56"/>
        <v>0</v>
      </c>
      <c r="CJ27" s="14">
        <f t="shared" si="56"/>
        <v>0</v>
      </c>
      <c r="CK27" s="14">
        <f t="shared" si="56"/>
        <v>0</v>
      </c>
      <c r="CL27" s="14">
        <f t="shared" si="56"/>
        <v>0</v>
      </c>
      <c r="CM27" s="14">
        <f t="shared" si="56"/>
        <v>0</v>
      </c>
      <c r="CN27" s="14">
        <f t="shared" si="56"/>
        <v>0</v>
      </c>
      <c r="CO27" s="14">
        <f t="shared" si="56"/>
        <v>0</v>
      </c>
      <c r="CP27" s="14">
        <f t="shared" si="56"/>
        <v>0</v>
      </c>
      <c r="CQ27" s="14">
        <f t="shared" si="56"/>
        <v>0</v>
      </c>
      <c r="CR27" s="14">
        <f t="shared" si="56"/>
        <v>0</v>
      </c>
      <c r="CS27" s="14">
        <f t="shared" si="56"/>
        <v>0</v>
      </c>
      <c r="CT27" s="14">
        <f t="shared" si="56"/>
        <v>0</v>
      </c>
      <c r="CU27" s="14">
        <f t="shared" si="56"/>
        <v>0</v>
      </c>
      <c r="CW27" s="14">
        <f>SUM(BF$5:BF27)</f>
        <v>124.95</v>
      </c>
      <c r="CX27" s="14">
        <f>SUM(BG$5:BG27)</f>
        <v>124.95</v>
      </c>
      <c r="CY27" s="14">
        <f>SUM(BH$5:BH27)</f>
        <v>76.949999999999989</v>
      </c>
      <c r="CZ27" s="14">
        <f>SUM(BI$5:BI27)</f>
        <v>72.539999999999992</v>
      </c>
      <c r="DA27" s="14">
        <f>SUM(BJ$5:BJ27)</f>
        <v>72.539999999999992</v>
      </c>
      <c r="DB27" s="14">
        <f>SUM(BK$5:BK27)</f>
        <v>36.855000000000004</v>
      </c>
      <c r="DC27" s="14">
        <f>SUM(BL$5:BL27)</f>
        <v>36.855000000000004</v>
      </c>
      <c r="DD27" s="14">
        <f>SUM(BM$5:BM27)</f>
        <v>16.739999999999998</v>
      </c>
      <c r="DE27" s="14">
        <f>SUM(BN$5:BN27)</f>
        <v>54.375</v>
      </c>
      <c r="DF27" s="14">
        <f>SUM(BO$5:BO27)</f>
        <v>54.375</v>
      </c>
      <c r="DG27" s="14">
        <f>SUM(BP$5:BP27)</f>
        <v>25.200000000000003</v>
      </c>
      <c r="DH27" s="14">
        <f>SUM(BQ$5:BQ27)</f>
        <v>25.200000000000003</v>
      </c>
      <c r="DI27" s="14">
        <f>SUM(BR$5:BR27)</f>
        <v>13.05</v>
      </c>
      <c r="DJ27" s="14">
        <f>SUM(BS$5:BS27)</f>
        <v>6.5250000000000004</v>
      </c>
      <c r="DK27" s="14">
        <f>SUM(BT$5:BT27)</f>
        <v>19.125</v>
      </c>
      <c r="DL27" s="14">
        <f>SUM(BU$5:BU27)</f>
        <v>19.125</v>
      </c>
      <c r="DM27" s="14">
        <f>SUM(BV$5:BV27)</f>
        <v>8.4599999999999991</v>
      </c>
      <c r="DN27" s="14">
        <f>SUM(BW$5:BW27)</f>
        <v>8.4599999999999991</v>
      </c>
      <c r="DO27" s="14">
        <f>SUM(BX$5:BX27)</f>
        <v>4.589999999999999</v>
      </c>
      <c r="DP27" s="14">
        <f>SUM(BY$5:BY27)</f>
        <v>2.2949999999999995</v>
      </c>
      <c r="DQ27" s="14">
        <f>SUM(BZ$5:BZ27)</f>
        <v>4.5</v>
      </c>
      <c r="DR27" s="14">
        <f>SUM(CA$5:CA27)</f>
        <v>4.5</v>
      </c>
      <c r="DS27" s="14">
        <f>SUM(CB$5:CB27)</f>
        <v>2.16</v>
      </c>
      <c r="DT27" s="14">
        <f>SUM(CC$5:CC27)</f>
        <v>2.16</v>
      </c>
      <c r="DU27" s="14">
        <f>SUM(CD$5:CD27)</f>
        <v>1.08</v>
      </c>
      <c r="DV27" s="14">
        <f>SUM(CE$5:CE27)</f>
        <v>0.54</v>
      </c>
      <c r="DW27" s="14">
        <f>SUM(CF$5:CF27)</f>
        <v>0</v>
      </c>
      <c r="DX27" s="14">
        <f>SUM(CG$5:CG27)</f>
        <v>0</v>
      </c>
      <c r="DY27" s="14">
        <f>SUM(CH$5:CH27)</f>
        <v>0</v>
      </c>
      <c r="DZ27" s="14">
        <f>SUM(CI$5:CI27)</f>
        <v>0</v>
      </c>
      <c r="EA27" s="14">
        <f>SUM(CJ$5:CJ27)</f>
        <v>0</v>
      </c>
      <c r="EB27" s="14">
        <f>SUM(CK$5:CK27)</f>
        <v>0</v>
      </c>
      <c r="EC27" s="14">
        <f>SUM(CL$5:CL27)</f>
        <v>0</v>
      </c>
      <c r="ED27" s="14">
        <f>SUM(CM$5:CM27)</f>
        <v>0</v>
      </c>
      <c r="EE27" s="14">
        <f>SUM(CN$5:CN27)</f>
        <v>0</v>
      </c>
      <c r="EF27" s="14">
        <f>SUM(CO$5:CO27)</f>
        <v>0</v>
      </c>
      <c r="EG27" s="14">
        <f>SUM(CP$5:CP27)</f>
        <v>0</v>
      </c>
      <c r="EH27" s="14">
        <f>SUM(CQ$5:CQ27)</f>
        <v>0</v>
      </c>
      <c r="EI27" s="14">
        <f>SUM(CR$5:CR27)</f>
        <v>0</v>
      </c>
      <c r="EJ27" s="14">
        <f>SUM(CS$5:CS27)</f>
        <v>0</v>
      </c>
      <c r="EK27" s="14">
        <f>SUM(CT$5:CT27)</f>
        <v>0</v>
      </c>
      <c r="EL27" s="14">
        <f>SUM(CU$5:CU27)</f>
        <v>0</v>
      </c>
      <c r="EO27" s="118">
        <f t="shared" si="11"/>
        <v>20</v>
      </c>
      <c r="EP27" s="118">
        <f t="shared" si="12"/>
        <v>20</v>
      </c>
      <c r="EQ27" s="118">
        <f t="shared" si="13"/>
        <v>17</v>
      </c>
      <c r="ER27" s="118">
        <f t="shared" si="14"/>
        <v>16</v>
      </c>
      <c r="ES27" s="118">
        <f t="shared" si="15"/>
        <v>16</v>
      </c>
      <c r="ET27" s="118">
        <f t="shared" si="16"/>
        <v>12</v>
      </c>
      <c r="EU27" s="118">
        <f t="shared" si="17"/>
        <v>12</v>
      </c>
      <c r="EV27" s="118">
        <f t="shared" si="18"/>
        <v>8</v>
      </c>
      <c r="EW27" s="118">
        <f t="shared" si="19"/>
        <v>14</v>
      </c>
      <c r="EX27" s="118">
        <f t="shared" si="20"/>
        <v>14</v>
      </c>
      <c r="EY27" s="118">
        <f t="shared" si="21"/>
        <v>10</v>
      </c>
      <c r="EZ27" s="118">
        <f t="shared" si="22"/>
        <v>10</v>
      </c>
      <c r="FA27" s="118">
        <f t="shared" si="23"/>
        <v>7</v>
      </c>
      <c r="FB27" s="118">
        <f t="shared" si="24"/>
        <v>4</v>
      </c>
      <c r="FC27" s="118">
        <f t="shared" si="25"/>
        <v>9</v>
      </c>
      <c r="FD27" s="118">
        <f t="shared" si="26"/>
        <v>9</v>
      </c>
      <c r="FE27" s="118">
        <f t="shared" si="27"/>
        <v>5</v>
      </c>
      <c r="FF27" s="118">
        <f t="shared" si="28"/>
        <v>5</v>
      </c>
      <c r="FG27" s="118">
        <f t="shared" si="29"/>
        <v>3</v>
      </c>
      <c r="FH27" s="118">
        <f t="shared" si="30"/>
        <v>2</v>
      </c>
      <c r="FI27" s="118">
        <f t="shared" si="31"/>
        <v>3</v>
      </c>
      <c r="FJ27" s="118">
        <f t="shared" si="32"/>
        <v>3</v>
      </c>
      <c r="FK27" s="118">
        <f t="shared" si="33"/>
        <v>2</v>
      </c>
      <c r="FL27" s="118">
        <f t="shared" si="34"/>
        <v>2</v>
      </c>
      <c r="FM27" s="118">
        <f t="shared" si="35"/>
        <v>1</v>
      </c>
      <c r="FN27" s="118">
        <f t="shared" si="36"/>
        <v>0</v>
      </c>
      <c r="FO27" s="118">
        <f t="shared" si="37"/>
        <v>0</v>
      </c>
      <c r="FP27" s="118">
        <f t="shared" si="38"/>
        <v>0</v>
      </c>
      <c r="FQ27" s="118">
        <f t="shared" si="39"/>
        <v>0</v>
      </c>
      <c r="FR27" s="118">
        <f t="shared" si="40"/>
        <v>0</v>
      </c>
      <c r="FS27" s="118">
        <f t="shared" si="41"/>
        <v>0</v>
      </c>
      <c r="FT27" s="118">
        <f t="shared" si="42"/>
        <v>0</v>
      </c>
      <c r="FU27" s="118">
        <f t="shared" si="43"/>
        <v>0</v>
      </c>
      <c r="FV27" s="118">
        <f t="shared" si="44"/>
        <v>0</v>
      </c>
      <c r="FW27" s="118">
        <f t="shared" si="45"/>
        <v>0</v>
      </c>
      <c r="FX27" s="118">
        <f t="shared" si="46"/>
        <v>0</v>
      </c>
      <c r="FY27" s="118">
        <f t="shared" si="47"/>
        <v>0</v>
      </c>
      <c r="FZ27" s="118">
        <f t="shared" si="48"/>
        <v>0</v>
      </c>
      <c r="GA27" s="118">
        <f t="shared" si="49"/>
        <v>0</v>
      </c>
      <c r="GB27" s="118">
        <f t="shared" si="50"/>
        <v>0</v>
      </c>
      <c r="GC27" s="118">
        <f t="shared" si="51"/>
        <v>0</v>
      </c>
      <c r="GD27" s="118">
        <f t="shared" si="52"/>
        <v>0</v>
      </c>
    </row>
    <row r="28" spans="11:186" ht="16.5" x14ac:dyDescent="0.2">
      <c r="K28" s="117">
        <v>24</v>
      </c>
      <c r="L28" s="117">
        <v>5</v>
      </c>
      <c r="M28" s="117">
        <v>4</v>
      </c>
      <c r="N28" s="117" t="str">
        <f t="shared" si="3"/>
        <v>神器5-4</v>
      </c>
      <c r="O28" s="117">
        <v>2</v>
      </c>
      <c r="P28" s="14">
        <f t="shared" si="4"/>
        <v>90</v>
      </c>
      <c r="Q28" s="119">
        <v>0.16</v>
      </c>
      <c r="R28" s="14">
        <v>1</v>
      </c>
      <c r="S28" s="14">
        <v>2</v>
      </c>
      <c r="T28" s="119">
        <v>0.16</v>
      </c>
      <c r="U28" s="14">
        <v>1</v>
      </c>
      <c r="V28" s="14">
        <v>3</v>
      </c>
      <c r="W28" s="119">
        <v>0.16</v>
      </c>
      <c r="X28" s="14">
        <v>2</v>
      </c>
      <c r="Y28" s="14">
        <v>4</v>
      </c>
      <c r="AO28" s="50">
        <v>3</v>
      </c>
      <c r="AP28" s="117">
        <v>13</v>
      </c>
      <c r="AQ28" s="117">
        <v>3</v>
      </c>
      <c r="AR28" s="50">
        <v>1</v>
      </c>
      <c r="AS28" s="117" t="s">
        <v>407</v>
      </c>
      <c r="AT28" s="21">
        <f t="shared" si="0"/>
        <v>1.7999999999999999E-2</v>
      </c>
      <c r="AU28" s="117">
        <f t="shared" si="5"/>
        <v>1</v>
      </c>
      <c r="AV28" s="117">
        <f t="shared" si="6"/>
        <v>1</v>
      </c>
      <c r="AW28" s="118">
        <f t="shared" si="7"/>
        <v>1.7999999999999999E-2</v>
      </c>
      <c r="AX28" s="117">
        <f t="shared" si="8"/>
        <v>2.52</v>
      </c>
      <c r="BA28" s="117">
        <v>24</v>
      </c>
      <c r="BB28" s="14">
        <f>INDEX(节奏总表!$BW$4:$BW$63,神器!BA28)</f>
        <v>110</v>
      </c>
      <c r="BC28" s="14">
        <f t="shared" si="9"/>
        <v>5</v>
      </c>
      <c r="BD28" s="14">
        <v>5</v>
      </c>
      <c r="BE28" s="14">
        <v>3</v>
      </c>
      <c r="BF28" s="14">
        <f t="shared" si="10"/>
        <v>0</v>
      </c>
      <c r="BG28" s="14">
        <f t="shared" si="56"/>
        <v>0</v>
      </c>
      <c r="BH28" s="14">
        <f t="shared" si="56"/>
        <v>0</v>
      </c>
      <c r="BI28" s="14">
        <f t="shared" si="56"/>
        <v>0</v>
      </c>
      <c r="BJ28" s="14">
        <f t="shared" si="56"/>
        <v>0</v>
      </c>
      <c r="BK28" s="14">
        <f t="shared" si="56"/>
        <v>0</v>
      </c>
      <c r="BL28" s="14">
        <f t="shared" si="56"/>
        <v>0</v>
      </c>
      <c r="BM28" s="14">
        <f t="shared" si="56"/>
        <v>0</v>
      </c>
      <c r="BN28" s="14">
        <f t="shared" si="56"/>
        <v>8.25</v>
      </c>
      <c r="BO28" s="14">
        <f t="shared" si="56"/>
        <v>8.25</v>
      </c>
      <c r="BP28" s="14">
        <f t="shared" si="56"/>
        <v>3.96</v>
      </c>
      <c r="BQ28" s="14">
        <f t="shared" si="56"/>
        <v>3.96</v>
      </c>
      <c r="BR28" s="14">
        <f t="shared" si="56"/>
        <v>1.98</v>
      </c>
      <c r="BS28" s="14">
        <f t="shared" si="56"/>
        <v>0.99</v>
      </c>
      <c r="BT28" s="14">
        <f t="shared" si="56"/>
        <v>3.375</v>
      </c>
      <c r="BU28" s="14">
        <f t="shared" si="56"/>
        <v>3.375</v>
      </c>
      <c r="BV28" s="14">
        <f t="shared" si="56"/>
        <v>1.44</v>
      </c>
      <c r="BW28" s="14">
        <f t="shared" si="56"/>
        <v>1.44</v>
      </c>
      <c r="BX28" s="14">
        <f t="shared" si="56"/>
        <v>0.80999999999999983</v>
      </c>
      <c r="BY28" s="14">
        <f t="shared" si="56"/>
        <v>0.40499999999999992</v>
      </c>
      <c r="BZ28" s="14">
        <f t="shared" si="56"/>
        <v>1.125</v>
      </c>
      <c r="CA28" s="14">
        <f t="shared" si="56"/>
        <v>1.125</v>
      </c>
      <c r="CB28" s="14">
        <f t="shared" si="56"/>
        <v>0.54</v>
      </c>
      <c r="CC28" s="14">
        <f t="shared" si="56"/>
        <v>0.54</v>
      </c>
      <c r="CD28" s="14">
        <f t="shared" si="56"/>
        <v>0.27</v>
      </c>
      <c r="CE28" s="14">
        <f t="shared" si="56"/>
        <v>0.13500000000000001</v>
      </c>
      <c r="CF28" s="14">
        <f t="shared" si="56"/>
        <v>0</v>
      </c>
      <c r="CG28" s="14">
        <f t="shared" si="56"/>
        <v>0</v>
      </c>
      <c r="CH28" s="14">
        <f t="shared" si="56"/>
        <v>0</v>
      </c>
      <c r="CI28" s="14">
        <f t="shared" si="56"/>
        <v>0</v>
      </c>
      <c r="CJ28" s="14">
        <f t="shared" si="56"/>
        <v>0</v>
      </c>
      <c r="CK28" s="14">
        <f t="shared" si="56"/>
        <v>0</v>
      </c>
      <c r="CL28" s="14">
        <f t="shared" si="56"/>
        <v>0</v>
      </c>
      <c r="CM28" s="14">
        <f t="shared" si="56"/>
        <v>0</v>
      </c>
      <c r="CN28" s="14">
        <f t="shared" si="56"/>
        <v>0</v>
      </c>
      <c r="CO28" s="14">
        <f t="shared" si="56"/>
        <v>0</v>
      </c>
      <c r="CP28" s="14">
        <f t="shared" si="56"/>
        <v>0</v>
      </c>
      <c r="CQ28" s="14">
        <f t="shared" si="56"/>
        <v>0</v>
      </c>
      <c r="CR28" s="14">
        <f t="shared" si="56"/>
        <v>0</v>
      </c>
      <c r="CS28" s="14">
        <f t="shared" si="56"/>
        <v>0</v>
      </c>
      <c r="CT28" s="14">
        <f t="shared" si="56"/>
        <v>0</v>
      </c>
      <c r="CU28" s="14">
        <f t="shared" si="56"/>
        <v>0</v>
      </c>
      <c r="CW28" s="14">
        <f>SUM(BF$5:BF28)</f>
        <v>124.95</v>
      </c>
      <c r="CX28" s="14">
        <f>SUM(BG$5:BG28)</f>
        <v>124.95</v>
      </c>
      <c r="CY28" s="14">
        <f>SUM(BH$5:BH28)</f>
        <v>76.949999999999989</v>
      </c>
      <c r="CZ28" s="14">
        <f>SUM(BI$5:BI28)</f>
        <v>72.539999999999992</v>
      </c>
      <c r="DA28" s="14">
        <f>SUM(BJ$5:BJ28)</f>
        <v>72.539999999999992</v>
      </c>
      <c r="DB28" s="14">
        <f>SUM(BK$5:BK28)</f>
        <v>36.855000000000004</v>
      </c>
      <c r="DC28" s="14">
        <f>SUM(BL$5:BL28)</f>
        <v>36.855000000000004</v>
      </c>
      <c r="DD28" s="14">
        <f>SUM(BM$5:BM28)</f>
        <v>16.739999999999998</v>
      </c>
      <c r="DE28" s="14">
        <f>SUM(BN$5:BN28)</f>
        <v>62.625</v>
      </c>
      <c r="DF28" s="14">
        <f>SUM(BO$5:BO28)</f>
        <v>62.625</v>
      </c>
      <c r="DG28" s="14">
        <f>SUM(BP$5:BP28)</f>
        <v>29.160000000000004</v>
      </c>
      <c r="DH28" s="14">
        <f>SUM(BQ$5:BQ28)</f>
        <v>29.160000000000004</v>
      </c>
      <c r="DI28" s="14">
        <f>SUM(BR$5:BR28)</f>
        <v>15.030000000000001</v>
      </c>
      <c r="DJ28" s="14">
        <f>SUM(BS$5:BS28)</f>
        <v>7.5150000000000006</v>
      </c>
      <c r="DK28" s="14">
        <f>SUM(BT$5:BT28)</f>
        <v>22.5</v>
      </c>
      <c r="DL28" s="14">
        <f>SUM(BU$5:BU28)</f>
        <v>22.5</v>
      </c>
      <c r="DM28" s="14">
        <f>SUM(BV$5:BV28)</f>
        <v>9.8999999999999986</v>
      </c>
      <c r="DN28" s="14">
        <f>SUM(BW$5:BW28)</f>
        <v>9.8999999999999986</v>
      </c>
      <c r="DO28" s="14">
        <f>SUM(BX$5:BX28)</f>
        <v>5.3999999999999986</v>
      </c>
      <c r="DP28" s="14">
        <f>SUM(BY$5:BY28)</f>
        <v>2.6999999999999993</v>
      </c>
      <c r="DQ28" s="14">
        <f>SUM(BZ$5:BZ28)</f>
        <v>5.625</v>
      </c>
      <c r="DR28" s="14">
        <f>SUM(CA$5:CA28)</f>
        <v>5.625</v>
      </c>
      <c r="DS28" s="14">
        <f>SUM(CB$5:CB28)</f>
        <v>2.7</v>
      </c>
      <c r="DT28" s="14">
        <f>SUM(CC$5:CC28)</f>
        <v>2.7</v>
      </c>
      <c r="DU28" s="14">
        <f>SUM(CD$5:CD28)</f>
        <v>1.35</v>
      </c>
      <c r="DV28" s="14">
        <f>SUM(CE$5:CE28)</f>
        <v>0.67500000000000004</v>
      </c>
      <c r="DW28" s="14">
        <f>SUM(CF$5:CF28)</f>
        <v>0</v>
      </c>
      <c r="DX28" s="14">
        <f>SUM(CG$5:CG28)</f>
        <v>0</v>
      </c>
      <c r="DY28" s="14">
        <f>SUM(CH$5:CH28)</f>
        <v>0</v>
      </c>
      <c r="DZ28" s="14">
        <f>SUM(CI$5:CI28)</f>
        <v>0</v>
      </c>
      <c r="EA28" s="14">
        <f>SUM(CJ$5:CJ28)</f>
        <v>0</v>
      </c>
      <c r="EB28" s="14">
        <f>SUM(CK$5:CK28)</f>
        <v>0</v>
      </c>
      <c r="EC28" s="14">
        <f>SUM(CL$5:CL28)</f>
        <v>0</v>
      </c>
      <c r="ED28" s="14">
        <f>SUM(CM$5:CM28)</f>
        <v>0</v>
      </c>
      <c r="EE28" s="14">
        <f>SUM(CN$5:CN28)</f>
        <v>0</v>
      </c>
      <c r="EF28" s="14">
        <f>SUM(CO$5:CO28)</f>
        <v>0</v>
      </c>
      <c r="EG28" s="14">
        <f>SUM(CP$5:CP28)</f>
        <v>0</v>
      </c>
      <c r="EH28" s="14">
        <f>SUM(CQ$5:CQ28)</f>
        <v>0</v>
      </c>
      <c r="EI28" s="14">
        <f>SUM(CR$5:CR28)</f>
        <v>0</v>
      </c>
      <c r="EJ28" s="14">
        <f>SUM(CS$5:CS28)</f>
        <v>0</v>
      </c>
      <c r="EK28" s="14">
        <f>SUM(CT$5:CT28)</f>
        <v>0</v>
      </c>
      <c r="EL28" s="14">
        <f>SUM(CU$5:CU28)</f>
        <v>0</v>
      </c>
      <c r="EO28" s="118">
        <f t="shared" si="11"/>
        <v>20</v>
      </c>
      <c r="EP28" s="118">
        <f t="shared" si="12"/>
        <v>20</v>
      </c>
      <c r="EQ28" s="118">
        <f t="shared" si="13"/>
        <v>17</v>
      </c>
      <c r="ER28" s="118">
        <f t="shared" si="14"/>
        <v>16</v>
      </c>
      <c r="ES28" s="118">
        <f t="shared" si="15"/>
        <v>16</v>
      </c>
      <c r="ET28" s="118">
        <f t="shared" si="16"/>
        <v>12</v>
      </c>
      <c r="EU28" s="118">
        <f t="shared" si="17"/>
        <v>12</v>
      </c>
      <c r="EV28" s="118">
        <f t="shared" si="18"/>
        <v>8</v>
      </c>
      <c r="EW28" s="118">
        <f t="shared" si="19"/>
        <v>15</v>
      </c>
      <c r="EX28" s="118">
        <f t="shared" si="20"/>
        <v>15</v>
      </c>
      <c r="EY28" s="118">
        <f t="shared" si="21"/>
        <v>11</v>
      </c>
      <c r="EZ28" s="118">
        <f t="shared" si="22"/>
        <v>11</v>
      </c>
      <c r="FA28" s="118">
        <f t="shared" si="23"/>
        <v>8</v>
      </c>
      <c r="FB28" s="118">
        <f t="shared" si="24"/>
        <v>5</v>
      </c>
      <c r="FC28" s="118">
        <f t="shared" si="25"/>
        <v>9</v>
      </c>
      <c r="FD28" s="118">
        <f t="shared" si="26"/>
        <v>9</v>
      </c>
      <c r="FE28" s="118">
        <f t="shared" si="27"/>
        <v>6</v>
      </c>
      <c r="FF28" s="118">
        <f t="shared" si="28"/>
        <v>6</v>
      </c>
      <c r="FG28" s="118">
        <f t="shared" si="29"/>
        <v>4</v>
      </c>
      <c r="FH28" s="118">
        <f t="shared" si="30"/>
        <v>2</v>
      </c>
      <c r="FI28" s="118">
        <f t="shared" si="31"/>
        <v>4</v>
      </c>
      <c r="FJ28" s="118">
        <f t="shared" si="32"/>
        <v>4</v>
      </c>
      <c r="FK28" s="118">
        <f t="shared" si="33"/>
        <v>2</v>
      </c>
      <c r="FL28" s="118">
        <f t="shared" si="34"/>
        <v>2</v>
      </c>
      <c r="FM28" s="118">
        <f t="shared" si="35"/>
        <v>1</v>
      </c>
      <c r="FN28" s="118">
        <f t="shared" si="36"/>
        <v>0</v>
      </c>
      <c r="FO28" s="118">
        <f t="shared" si="37"/>
        <v>0</v>
      </c>
      <c r="FP28" s="118">
        <f t="shared" si="38"/>
        <v>0</v>
      </c>
      <c r="FQ28" s="118">
        <f t="shared" si="39"/>
        <v>0</v>
      </c>
      <c r="FR28" s="118">
        <f t="shared" si="40"/>
        <v>0</v>
      </c>
      <c r="FS28" s="118">
        <f t="shared" si="41"/>
        <v>0</v>
      </c>
      <c r="FT28" s="118">
        <f t="shared" si="42"/>
        <v>0</v>
      </c>
      <c r="FU28" s="118">
        <f t="shared" si="43"/>
        <v>0</v>
      </c>
      <c r="FV28" s="118">
        <f t="shared" si="44"/>
        <v>0</v>
      </c>
      <c r="FW28" s="118">
        <f t="shared" si="45"/>
        <v>0</v>
      </c>
      <c r="FX28" s="118">
        <f t="shared" si="46"/>
        <v>0</v>
      </c>
      <c r="FY28" s="118">
        <f t="shared" si="47"/>
        <v>0</v>
      </c>
      <c r="FZ28" s="118">
        <f t="shared" si="48"/>
        <v>0</v>
      </c>
      <c r="GA28" s="118">
        <f t="shared" si="49"/>
        <v>0</v>
      </c>
      <c r="GB28" s="118">
        <f t="shared" si="50"/>
        <v>0</v>
      </c>
      <c r="GC28" s="118">
        <f t="shared" si="51"/>
        <v>0</v>
      </c>
      <c r="GD28" s="118">
        <f t="shared" si="52"/>
        <v>0</v>
      </c>
    </row>
    <row r="29" spans="11:186" ht="16.5" x14ac:dyDescent="0.2">
      <c r="K29" s="117">
        <v>25</v>
      </c>
      <c r="L29" s="117">
        <v>5</v>
      </c>
      <c r="M29" s="117">
        <v>5</v>
      </c>
      <c r="N29" s="117" t="str">
        <f t="shared" si="3"/>
        <v>神器5-5</v>
      </c>
      <c r="O29" s="117">
        <v>3</v>
      </c>
      <c r="P29" s="14">
        <f t="shared" si="4"/>
        <v>210</v>
      </c>
      <c r="Q29" s="119">
        <v>0.12</v>
      </c>
      <c r="R29" s="14">
        <v>1</v>
      </c>
      <c r="S29" s="14">
        <v>1</v>
      </c>
      <c r="T29" s="119">
        <v>0.12</v>
      </c>
      <c r="U29" s="14">
        <v>1</v>
      </c>
      <c r="V29" s="14">
        <v>2</v>
      </c>
      <c r="W29" s="119">
        <v>0.12</v>
      </c>
      <c r="X29" s="14">
        <v>1</v>
      </c>
      <c r="Y29" s="14">
        <v>3</v>
      </c>
      <c r="AO29" s="50">
        <v>3</v>
      </c>
      <c r="AP29" s="117">
        <v>14</v>
      </c>
      <c r="AQ29" s="117">
        <v>3</v>
      </c>
      <c r="AR29" s="50">
        <v>1</v>
      </c>
      <c r="AS29" s="117" t="s">
        <v>408</v>
      </c>
      <c r="AT29" s="21">
        <f t="shared" si="0"/>
        <v>8.9999999999999993E-3</v>
      </c>
      <c r="AU29" s="117">
        <f t="shared" si="5"/>
        <v>1</v>
      </c>
      <c r="AV29" s="117">
        <f t="shared" si="6"/>
        <v>1</v>
      </c>
      <c r="AW29" s="118">
        <f t="shared" si="7"/>
        <v>8.9999999999999993E-3</v>
      </c>
      <c r="AX29" s="117">
        <f t="shared" si="8"/>
        <v>2.6999999999999997</v>
      </c>
      <c r="BA29" s="117">
        <v>25</v>
      </c>
      <c r="BB29" s="14">
        <f>INDEX(节奏总表!$BW$4:$BW$63,神器!BA29)</f>
        <v>112</v>
      </c>
      <c r="BC29" s="14">
        <f t="shared" si="9"/>
        <v>5</v>
      </c>
      <c r="BD29" s="14">
        <v>5</v>
      </c>
      <c r="BE29" s="14">
        <v>3</v>
      </c>
      <c r="BF29" s="14">
        <f t="shared" si="10"/>
        <v>0</v>
      </c>
      <c r="BG29" s="14">
        <f t="shared" si="56"/>
        <v>0</v>
      </c>
      <c r="BH29" s="14">
        <f t="shared" si="56"/>
        <v>0</v>
      </c>
      <c r="BI29" s="14">
        <f t="shared" si="56"/>
        <v>0</v>
      </c>
      <c r="BJ29" s="14">
        <f t="shared" si="56"/>
        <v>0</v>
      </c>
      <c r="BK29" s="14">
        <f t="shared" si="56"/>
        <v>0</v>
      </c>
      <c r="BL29" s="14">
        <f t="shared" si="56"/>
        <v>0</v>
      </c>
      <c r="BM29" s="14">
        <f t="shared" si="56"/>
        <v>0</v>
      </c>
      <c r="BN29" s="14">
        <f t="shared" si="56"/>
        <v>8.25</v>
      </c>
      <c r="BO29" s="14">
        <f t="shared" si="56"/>
        <v>8.25</v>
      </c>
      <c r="BP29" s="14">
        <f t="shared" si="56"/>
        <v>3.96</v>
      </c>
      <c r="BQ29" s="14">
        <f t="shared" si="56"/>
        <v>3.96</v>
      </c>
      <c r="BR29" s="14">
        <f t="shared" si="56"/>
        <v>1.98</v>
      </c>
      <c r="BS29" s="14">
        <f t="shared" si="56"/>
        <v>0.99</v>
      </c>
      <c r="BT29" s="14">
        <f t="shared" si="56"/>
        <v>3.375</v>
      </c>
      <c r="BU29" s="14">
        <f t="shared" si="56"/>
        <v>3.375</v>
      </c>
      <c r="BV29" s="14">
        <f t="shared" si="56"/>
        <v>1.44</v>
      </c>
      <c r="BW29" s="14">
        <f t="shared" si="56"/>
        <v>1.44</v>
      </c>
      <c r="BX29" s="14">
        <f t="shared" si="56"/>
        <v>0.80999999999999983</v>
      </c>
      <c r="BY29" s="14">
        <f t="shared" si="56"/>
        <v>0.40499999999999992</v>
      </c>
      <c r="BZ29" s="14">
        <f t="shared" si="56"/>
        <v>1.125</v>
      </c>
      <c r="CA29" s="14">
        <f t="shared" si="56"/>
        <v>1.125</v>
      </c>
      <c r="CB29" s="14">
        <f t="shared" si="56"/>
        <v>0.54</v>
      </c>
      <c r="CC29" s="14">
        <f t="shared" si="56"/>
        <v>0.54</v>
      </c>
      <c r="CD29" s="14">
        <f t="shared" si="56"/>
        <v>0.27</v>
      </c>
      <c r="CE29" s="14">
        <f t="shared" si="56"/>
        <v>0.13500000000000001</v>
      </c>
      <c r="CF29" s="14">
        <f t="shared" si="56"/>
        <v>0</v>
      </c>
      <c r="CG29" s="14">
        <f t="shared" si="56"/>
        <v>0</v>
      </c>
      <c r="CH29" s="14">
        <f t="shared" si="56"/>
        <v>0</v>
      </c>
      <c r="CI29" s="14">
        <f t="shared" si="56"/>
        <v>0</v>
      </c>
      <c r="CJ29" s="14">
        <f t="shared" si="56"/>
        <v>0</v>
      </c>
      <c r="CK29" s="14">
        <f t="shared" si="56"/>
        <v>0</v>
      </c>
      <c r="CL29" s="14">
        <f t="shared" si="56"/>
        <v>0</v>
      </c>
      <c r="CM29" s="14">
        <f t="shared" si="56"/>
        <v>0</v>
      </c>
      <c r="CN29" s="14">
        <f t="shared" si="56"/>
        <v>0</v>
      </c>
      <c r="CO29" s="14">
        <f t="shared" si="56"/>
        <v>0</v>
      </c>
      <c r="CP29" s="14">
        <f t="shared" si="56"/>
        <v>0</v>
      </c>
      <c r="CQ29" s="14">
        <f t="shared" si="56"/>
        <v>0</v>
      </c>
      <c r="CR29" s="14">
        <f t="shared" si="56"/>
        <v>0</v>
      </c>
      <c r="CS29" s="14">
        <f t="shared" si="56"/>
        <v>0</v>
      </c>
      <c r="CT29" s="14">
        <f t="shared" si="56"/>
        <v>0</v>
      </c>
      <c r="CU29" s="14">
        <f t="shared" si="56"/>
        <v>0</v>
      </c>
      <c r="CW29" s="14">
        <f>SUM(BF$5:BF29)</f>
        <v>124.95</v>
      </c>
      <c r="CX29" s="14">
        <f>SUM(BG$5:BG29)</f>
        <v>124.95</v>
      </c>
      <c r="CY29" s="14">
        <f>SUM(BH$5:BH29)</f>
        <v>76.949999999999989</v>
      </c>
      <c r="CZ29" s="14">
        <f>SUM(BI$5:BI29)</f>
        <v>72.539999999999992</v>
      </c>
      <c r="DA29" s="14">
        <f>SUM(BJ$5:BJ29)</f>
        <v>72.539999999999992</v>
      </c>
      <c r="DB29" s="14">
        <f>SUM(BK$5:BK29)</f>
        <v>36.855000000000004</v>
      </c>
      <c r="DC29" s="14">
        <f>SUM(BL$5:BL29)</f>
        <v>36.855000000000004</v>
      </c>
      <c r="DD29" s="14">
        <f>SUM(BM$5:BM29)</f>
        <v>16.739999999999998</v>
      </c>
      <c r="DE29" s="14">
        <f>SUM(BN$5:BN29)</f>
        <v>70.875</v>
      </c>
      <c r="DF29" s="14">
        <f>SUM(BO$5:BO29)</f>
        <v>70.875</v>
      </c>
      <c r="DG29" s="14">
        <f>SUM(BP$5:BP29)</f>
        <v>33.120000000000005</v>
      </c>
      <c r="DH29" s="14">
        <f>SUM(BQ$5:BQ29)</f>
        <v>33.120000000000005</v>
      </c>
      <c r="DI29" s="14">
        <f>SUM(BR$5:BR29)</f>
        <v>17.010000000000002</v>
      </c>
      <c r="DJ29" s="14">
        <f>SUM(BS$5:BS29)</f>
        <v>8.5050000000000008</v>
      </c>
      <c r="DK29" s="14">
        <f>SUM(BT$5:BT29)</f>
        <v>25.875</v>
      </c>
      <c r="DL29" s="14">
        <f>SUM(BU$5:BU29)</f>
        <v>25.875</v>
      </c>
      <c r="DM29" s="14">
        <f>SUM(BV$5:BV29)</f>
        <v>11.339999999999998</v>
      </c>
      <c r="DN29" s="14">
        <f>SUM(BW$5:BW29)</f>
        <v>11.339999999999998</v>
      </c>
      <c r="DO29" s="14">
        <f>SUM(BX$5:BX29)</f>
        <v>6.2099999999999982</v>
      </c>
      <c r="DP29" s="14">
        <f>SUM(BY$5:BY29)</f>
        <v>3.1049999999999991</v>
      </c>
      <c r="DQ29" s="14">
        <f>SUM(BZ$5:BZ29)</f>
        <v>6.75</v>
      </c>
      <c r="DR29" s="14">
        <f>SUM(CA$5:CA29)</f>
        <v>6.75</v>
      </c>
      <c r="DS29" s="14">
        <f>SUM(CB$5:CB29)</f>
        <v>3.24</v>
      </c>
      <c r="DT29" s="14">
        <f>SUM(CC$5:CC29)</f>
        <v>3.24</v>
      </c>
      <c r="DU29" s="14">
        <f>SUM(CD$5:CD29)</f>
        <v>1.62</v>
      </c>
      <c r="DV29" s="14">
        <f>SUM(CE$5:CE29)</f>
        <v>0.81</v>
      </c>
      <c r="DW29" s="14">
        <f>SUM(CF$5:CF29)</f>
        <v>0</v>
      </c>
      <c r="DX29" s="14">
        <f>SUM(CG$5:CG29)</f>
        <v>0</v>
      </c>
      <c r="DY29" s="14">
        <f>SUM(CH$5:CH29)</f>
        <v>0</v>
      </c>
      <c r="DZ29" s="14">
        <f>SUM(CI$5:CI29)</f>
        <v>0</v>
      </c>
      <c r="EA29" s="14">
        <f>SUM(CJ$5:CJ29)</f>
        <v>0</v>
      </c>
      <c r="EB29" s="14">
        <f>SUM(CK$5:CK29)</f>
        <v>0</v>
      </c>
      <c r="EC29" s="14">
        <f>SUM(CL$5:CL29)</f>
        <v>0</v>
      </c>
      <c r="ED29" s="14">
        <f>SUM(CM$5:CM29)</f>
        <v>0</v>
      </c>
      <c r="EE29" s="14">
        <f>SUM(CN$5:CN29)</f>
        <v>0</v>
      </c>
      <c r="EF29" s="14">
        <f>SUM(CO$5:CO29)</f>
        <v>0</v>
      </c>
      <c r="EG29" s="14">
        <f>SUM(CP$5:CP29)</f>
        <v>0</v>
      </c>
      <c r="EH29" s="14">
        <f>SUM(CQ$5:CQ29)</f>
        <v>0</v>
      </c>
      <c r="EI29" s="14">
        <f>SUM(CR$5:CR29)</f>
        <v>0</v>
      </c>
      <c r="EJ29" s="14">
        <f>SUM(CS$5:CS29)</f>
        <v>0</v>
      </c>
      <c r="EK29" s="14">
        <f>SUM(CT$5:CT29)</f>
        <v>0</v>
      </c>
      <c r="EL29" s="14">
        <f>SUM(CU$5:CU29)</f>
        <v>0</v>
      </c>
      <c r="EO29" s="118">
        <f t="shared" si="11"/>
        <v>20</v>
      </c>
      <c r="EP29" s="118">
        <f t="shared" si="12"/>
        <v>20</v>
      </c>
      <c r="EQ29" s="118">
        <f t="shared" si="13"/>
        <v>17</v>
      </c>
      <c r="ER29" s="118">
        <f t="shared" si="14"/>
        <v>16</v>
      </c>
      <c r="ES29" s="118">
        <f t="shared" si="15"/>
        <v>16</v>
      </c>
      <c r="ET29" s="118">
        <f t="shared" si="16"/>
        <v>12</v>
      </c>
      <c r="EU29" s="118">
        <f t="shared" si="17"/>
        <v>12</v>
      </c>
      <c r="EV29" s="118">
        <f t="shared" si="18"/>
        <v>8</v>
      </c>
      <c r="EW29" s="118">
        <f t="shared" si="19"/>
        <v>16</v>
      </c>
      <c r="EX29" s="118">
        <f t="shared" si="20"/>
        <v>16</v>
      </c>
      <c r="EY29" s="118">
        <f t="shared" si="21"/>
        <v>11</v>
      </c>
      <c r="EZ29" s="118">
        <f t="shared" si="22"/>
        <v>11</v>
      </c>
      <c r="FA29" s="118">
        <f t="shared" si="23"/>
        <v>8</v>
      </c>
      <c r="FB29" s="118">
        <f t="shared" si="24"/>
        <v>5</v>
      </c>
      <c r="FC29" s="118">
        <f t="shared" si="25"/>
        <v>10</v>
      </c>
      <c r="FD29" s="118">
        <f t="shared" si="26"/>
        <v>10</v>
      </c>
      <c r="FE29" s="118">
        <f t="shared" si="27"/>
        <v>6</v>
      </c>
      <c r="FF29" s="118">
        <f t="shared" si="28"/>
        <v>6</v>
      </c>
      <c r="FG29" s="118">
        <f t="shared" si="29"/>
        <v>4</v>
      </c>
      <c r="FH29" s="118">
        <f t="shared" si="30"/>
        <v>3</v>
      </c>
      <c r="FI29" s="118">
        <f t="shared" si="31"/>
        <v>4</v>
      </c>
      <c r="FJ29" s="118">
        <f t="shared" si="32"/>
        <v>4</v>
      </c>
      <c r="FK29" s="118">
        <f t="shared" si="33"/>
        <v>3</v>
      </c>
      <c r="FL29" s="118">
        <f t="shared" si="34"/>
        <v>3</v>
      </c>
      <c r="FM29" s="118">
        <f t="shared" si="35"/>
        <v>1</v>
      </c>
      <c r="FN29" s="118">
        <f t="shared" si="36"/>
        <v>0</v>
      </c>
      <c r="FO29" s="118">
        <f t="shared" si="37"/>
        <v>0</v>
      </c>
      <c r="FP29" s="118">
        <f t="shared" si="38"/>
        <v>0</v>
      </c>
      <c r="FQ29" s="118">
        <f t="shared" si="39"/>
        <v>0</v>
      </c>
      <c r="FR29" s="118">
        <f t="shared" si="40"/>
        <v>0</v>
      </c>
      <c r="FS29" s="118">
        <f t="shared" si="41"/>
        <v>0</v>
      </c>
      <c r="FT29" s="118">
        <f t="shared" si="42"/>
        <v>0</v>
      </c>
      <c r="FU29" s="118">
        <f t="shared" si="43"/>
        <v>0</v>
      </c>
      <c r="FV29" s="118">
        <f t="shared" si="44"/>
        <v>0</v>
      </c>
      <c r="FW29" s="118">
        <f t="shared" si="45"/>
        <v>0</v>
      </c>
      <c r="FX29" s="118">
        <f t="shared" si="46"/>
        <v>0</v>
      </c>
      <c r="FY29" s="118">
        <f t="shared" si="47"/>
        <v>0</v>
      </c>
      <c r="FZ29" s="118">
        <f t="shared" si="48"/>
        <v>0</v>
      </c>
      <c r="GA29" s="118">
        <f t="shared" si="49"/>
        <v>0</v>
      </c>
      <c r="GB29" s="118">
        <f t="shared" si="50"/>
        <v>0</v>
      </c>
      <c r="GC29" s="118">
        <f t="shared" si="51"/>
        <v>0</v>
      </c>
      <c r="GD29" s="118">
        <f t="shared" si="52"/>
        <v>0</v>
      </c>
    </row>
    <row r="30" spans="11:186" ht="16.5" x14ac:dyDescent="0.2">
      <c r="K30" s="117">
        <v>26</v>
      </c>
      <c r="L30" s="117">
        <v>5</v>
      </c>
      <c r="M30" s="117">
        <v>6</v>
      </c>
      <c r="N30" s="117" t="str">
        <f t="shared" si="3"/>
        <v>神器5-6</v>
      </c>
      <c r="O30" s="117">
        <v>4</v>
      </c>
      <c r="P30" s="14">
        <f t="shared" si="4"/>
        <v>450</v>
      </c>
      <c r="Q30" s="119">
        <v>0.06</v>
      </c>
      <c r="R30" s="14">
        <v>1</v>
      </c>
      <c r="S30" s="14">
        <v>1</v>
      </c>
      <c r="T30" s="119">
        <v>0.06</v>
      </c>
      <c r="U30" s="14">
        <v>1</v>
      </c>
      <c r="V30" s="14">
        <v>2</v>
      </c>
      <c r="W30" s="119">
        <v>0.06</v>
      </c>
      <c r="X30" s="14">
        <v>1</v>
      </c>
      <c r="Y30" s="14">
        <v>3</v>
      </c>
      <c r="AO30" s="50">
        <v>4</v>
      </c>
      <c r="AP30" s="117">
        <v>4</v>
      </c>
      <c r="AQ30" s="117">
        <v>1</v>
      </c>
      <c r="AR30" s="50">
        <v>3</v>
      </c>
      <c r="AS30" s="117" t="s">
        <v>398</v>
      </c>
      <c r="AT30" s="21">
        <f t="shared" si="0"/>
        <v>0.14300000000000002</v>
      </c>
      <c r="AU30" s="117">
        <f t="shared" si="5"/>
        <v>3</v>
      </c>
      <c r="AV30" s="117">
        <f t="shared" si="6"/>
        <v>5</v>
      </c>
      <c r="AW30" s="118">
        <f t="shared" si="7"/>
        <v>0.57200000000000006</v>
      </c>
      <c r="AX30" s="117">
        <f t="shared" si="8"/>
        <v>8.5800000000000018</v>
      </c>
      <c r="BA30" s="117">
        <v>26</v>
      </c>
      <c r="BB30" s="14">
        <f>INDEX(节奏总表!$BW$4:$BW$63,神器!BA30)</f>
        <v>114</v>
      </c>
      <c r="BC30" s="14">
        <f t="shared" si="9"/>
        <v>6</v>
      </c>
      <c r="BD30" s="14">
        <v>5</v>
      </c>
      <c r="BE30" s="14">
        <v>3</v>
      </c>
      <c r="BF30" s="14">
        <f t="shared" si="10"/>
        <v>0</v>
      </c>
      <c r="BG30" s="14">
        <f t="shared" si="56"/>
        <v>0</v>
      </c>
      <c r="BH30" s="14">
        <f t="shared" si="56"/>
        <v>0</v>
      </c>
      <c r="BI30" s="14">
        <f t="shared" si="56"/>
        <v>0</v>
      </c>
      <c r="BJ30" s="14">
        <f t="shared" si="56"/>
        <v>0</v>
      </c>
      <c r="BK30" s="14">
        <f t="shared" si="56"/>
        <v>0</v>
      </c>
      <c r="BL30" s="14">
        <f t="shared" si="56"/>
        <v>0</v>
      </c>
      <c r="BM30" s="14">
        <f t="shared" si="56"/>
        <v>0</v>
      </c>
      <c r="BN30" s="14">
        <f t="shared" si="56"/>
        <v>0</v>
      </c>
      <c r="BO30" s="14">
        <f t="shared" si="56"/>
        <v>0</v>
      </c>
      <c r="BP30" s="14">
        <f t="shared" si="56"/>
        <v>0</v>
      </c>
      <c r="BQ30" s="14">
        <f t="shared" si="56"/>
        <v>0</v>
      </c>
      <c r="BR30" s="14">
        <f t="shared" si="56"/>
        <v>0</v>
      </c>
      <c r="BS30" s="14">
        <f t="shared" si="56"/>
        <v>0</v>
      </c>
      <c r="BT30" s="14">
        <f t="shared" si="56"/>
        <v>8.25</v>
      </c>
      <c r="BU30" s="14">
        <f t="shared" si="56"/>
        <v>8.25</v>
      </c>
      <c r="BV30" s="14">
        <f t="shared" si="56"/>
        <v>3.96</v>
      </c>
      <c r="BW30" s="14">
        <f t="shared" si="56"/>
        <v>3.96</v>
      </c>
      <c r="BX30" s="14">
        <f t="shared" si="56"/>
        <v>1.98</v>
      </c>
      <c r="BY30" s="14">
        <f t="shared" si="56"/>
        <v>0.99</v>
      </c>
      <c r="BZ30" s="14">
        <f t="shared" si="56"/>
        <v>3.375</v>
      </c>
      <c r="CA30" s="14">
        <f t="shared" si="56"/>
        <v>3.375</v>
      </c>
      <c r="CB30" s="14">
        <f t="shared" si="56"/>
        <v>1.44</v>
      </c>
      <c r="CC30" s="14">
        <f t="shared" si="56"/>
        <v>1.44</v>
      </c>
      <c r="CD30" s="14">
        <f t="shared" si="56"/>
        <v>0.80999999999999983</v>
      </c>
      <c r="CE30" s="14">
        <f t="shared" si="56"/>
        <v>0.40499999999999992</v>
      </c>
      <c r="CF30" s="14">
        <f t="shared" si="56"/>
        <v>0.60750000000000004</v>
      </c>
      <c r="CG30" s="14">
        <f t="shared" si="56"/>
        <v>0.60750000000000004</v>
      </c>
      <c r="CH30" s="14">
        <f t="shared" si="56"/>
        <v>0.60750000000000004</v>
      </c>
      <c r="CI30" s="14">
        <f t="shared" si="56"/>
        <v>0.27</v>
      </c>
      <c r="CJ30" s="14">
        <f t="shared" si="56"/>
        <v>0.27</v>
      </c>
      <c r="CK30" s="14">
        <f t="shared" si="56"/>
        <v>0.27</v>
      </c>
      <c r="CL30" s="14">
        <f t="shared" si="56"/>
        <v>0.11249999999999999</v>
      </c>
      <c r="CM30" s="14">
        <f t="shared" si="56"/>
        <v>0.11249999999999999</v>
      </c>
      <c r="CN30" s="14">
        <f t="shared" si="56"/>
        <v>0</v>
      </c>
      <c r="CO30" s="14">
        <f t="shared" si="56"/>
        <v>0</v>
      </c>
      <c r="CP30" s="14">
        <f t="shared" si="56"/>
        <v>0</v>
      </c>
      <c r="CQ30" s="14">
        <f t="shared" si="56"/>
        <v>0</v>
      </c>
      <c r="CR30" s="14">
        <f t="shared" si="56"/>
        <v>0</v>
      </c>
      <c r="CS30" s="14">
        <f t="shared" si="56"/>
        <v>0</v>
      </c>
      <c r="CT30" s="14">
        <f t="shared" si="56"/>
        <v>0</v>
      </c>
      <c r="CU30" s="14">
        <f t="shared" si="56"/>
        <v>0</v>
      </c>
      <c r="CW30" s="14">
        <f>SUM(BF$5:BF30)</f>
        <v>124.95</v>
      </c>
      <c r="CX30" s="14">
        <f>SUM(BG$5:BG30)</f>
        <v>124.95</v>
      </c>
      <c r="CY30" s="14">
        <f>SUM(BH$5:BH30)</f>
        <v>76.949999999999989</v>
      </c>
      <c r="CZ30" s="14">
        <f>SUM(BI$5:BI30)</f>
        <v>72.539999999999992</v>
      </c>
      <c r="DA30" s="14">
        <f>SUM(BJ$5:BJ30)</f>
        <v>72.539999999999992</v>
      </c>
      <c r="DB30" s="14">
        <f>SUM(BK$5:BK30)</f>
        <v>36.855000000000004</v>
      </c>
      <c r="DC30" s="14">
        <f>SUM(BL$5:BL30)</f>
        <v>36.855000000000004</v>
      </c>
      <c r="DD30" s="14">
        <f>SUM(BM$5:BM30)</f>
        <v>16.739999999999998</v>
      </c>
      <c r="DE30" s="14">
        <f>SUM(BN$5:BN30)</f>
        <v>70.875</v>
      </c>
      <c r="DF30" s="14">
        <f>SUM(BO$5:BO30)</f>
        <v>70.875</v>
      </c>
      <c r="DG30" s="14">
        <f>SUM(BP$5:BP30)</f>
        <v>33.120000000000005</v>
      </c>
      <c r="DH30" s="14">
        <f>SUM(BQ$5:BQ30)</f>
        <v>33.120000000000005</v>
      </c>
      <c r="DI30" s="14">
        <f>SUM(BR$5:BR30)</f>
        <v>17.010000000000002</v>
      </c>
      <c r="DJ30" s="14">
        <f>SUM(BS$5:BS30)</f>
        <v>8.5050000000000008</v>
      </c>
      <c r="DK30" s="14">
        <f>SUM(BT$5:BT30)</f>
        <v>34.125</v>
      </c>
      <c r="DL30" s="14">
        <f>SUM(BU$5:BU30)</f>
        <v>34.125</v>
      </c>
      <c r="DM30" s="14">
        <f>SUM(BV$5:BV30)</f>
        <v>15.299999999999997</v>
      </c>
      <c r="DN30" s="14">
        <f>SUM(BW$5:BW30)</f>
        <v>15.299999999999997</v>
      </c>
      <c r="DO30" s="14">
        <f>SUM(BX$5:BX30)</f>
        <v>8.1899999999999977</v>
      </c>
      <c r="DP30" s="14">
        <f>SUM(BY$5:BY30)</f>
        <v>4.0949999999999989</v>
      </c>
      <c r="DQ30" s="14">
        <f>SUM(BZ$5:BZ30)</f>
        <v>10.125</v>
      </c>
      <c r="DR30" s="14">
        <f>SUM(CA$5:CA30)</f>
        <v>10.125</v>
      </c>
      <c r="DS30" s="14">
        <f>SUM(CB$5:CB30)</f>
        <v>4.68</v>
      </c>
      <c r="DT30" s="14">
        <f>SUM(CC$5:CC30)</f>
        <v>4.68</v>
      </c>
      <c r="DU30" s="14">
        <f>SUM(CD$5:CD30)</f>
        <v>2.4299999999999997</v>
      </c>
      <c r="DV30" s="14">
        <f>SUM(CE$5:CE30)</f>
        <v>1.2149999999999999</v>
      </c>
      <c r="DW30" s="14">
        <f>SUM(CF$5:CF30)</f>
        <v>0.60750000000000004</v>
      </c>
      <c r="DX30" s="14">
        <f>SUM(CG$5:CG30)</f>
        <v>0.60750000000000004</v>
      </c>
      <c r="DY30" s="14">
        <f>SUM(CH$5:CH30)</f>
        <v>0.60750000000000004</v>
      </c>
      <c r="DZ30" s="14">
        <f>SUM(CI$5:CI30)</f>
        <v>0.27</v>
      </c>
      <c r="EA30" s="14">
        <f>SUM(CJ$5:CJ30)</f>
        <v>0.27</v>
      </c>
      <c r="EB30" s="14">
        <f>SUM(CK$5:CK30)</f>
        <v>0.27</v>
      </c>
      <c r="EC30" s="14">
        <f>SUM(CL$5:CL30)</f>
        <v>0.11249999999999999</v>
      </c>
      <c r="ED30" s="14">
        <f>SUM(CM$5:CM30)</f>
        <v>0.11249999999999999</v>
      </c>
      <c r="EE30" s="14">
        <f>SUM(CN$5:CN30)</f>
        <v>0</v>
      </c>
      <c r="EF30" s="14">
        <f>SUM(CO$5:CO30)</f>
        <v>0</v>
      </c>
      <c r="EG30" s="14">
        <f>SUM(CP$5:CP30)</f>
        <v>0</v>
      </c>
      <c r="EH30" s="14">
        <f>SUM(CQ$5:CQ30)</f>
        <v>0</v>
      </c>
      <c r="EI30" s="14">
        <f>SUM(CR$5:CR30)</f>
        <v>0</v>
      </c>
      <c r="EJ30" s="14">
        <f>SUM(CS$5:CS30)</f>
        <v>0</v>
      </c>
      <c r="EK30" s="14">
        <f>SUM(CT$5:CT30)</f>
        <v>0</v>
      </c>
      <c r="EL30" s="14">
        <f>SUM(CU$5:CU30)</f>
        <v>0</v>
      </c>
      <c r="EO30" s="118">
        <f t="shared" si="11"/>
        <v>20</v>
      </c>
      <c r="EP30" s="118">
        <f t="shared" si="12"/>
        <v>20</v>
      </c>
      <c r="EQ30" s="118">
        <f t="shared" si="13"/>
        <v>17</v>
      </c>
      <c r="ER30" s="118">
        <f t="shared" si="14"/>
        <v>16</v>
      </c>
      <c r="ES30" s="118">
        <f t="shared" si="15"/>
        <v>16</v>
      </c>
      <c r="ET30" s="118">
        <f t="shared" si="16"/>
        <v>12</v>
      </c>
      <c r="EU30" s="118">
        <f t="shared" si="17"/>
        <v>12</v>
      </c>
      <c r="EV30" s="118">
        <f t="shared" si="18"/>
        <v>8</v>
      </c>
      <c r="EW30" s="118">
        <f t="shared" si="19"/>
        <v>16</v>
      </c>
      <c r="EX30" s="118">
        <f t="shared" si="20"/>
        <v>16</v>
      </c>
      <c r="EY30" s="118">
        <f t="shared" si="21"/>
        <v>11</v>
      </c>
      <c r="EZ30" s="118">
        <f t="shared" si="22"/>
        <v>11</v>
      </c>
      <c r="FA30" s="118">
        <f t="shared" si="23"/>
        <v>8</v>
      </c>
      <c r="FB30" s="118">
        <f t="shared" si="24"/>
        <v>5</v>
      </c>
      <c r="FC30" s="118">
        <f t="shared" si="25"/>
        <v>12</v>
      </c>
      <c r="FD30" s="118">
        <f t="shared" si="26"/>
        <v>12</v>
      </c>
      <c r="FE30" s="118">
        <f t="shared" si="27"/>
        <v>8</v>
      </c>
      <c r="FF30" s="118">
        <f t="shared" si="28"/>
        <v>8</v>
      </c>
      <c r="FG30" s="118">
        <f t="shared" si="29"/>
        <v>5</v>
      </c>
      <c r="FH30" s="118">
        <f t="shared" si="30"/>
        <v>3</v>
      </c>
      <c r="FI30" s="118">
        <f t="shared" si="31"/>
        <v>6</v>
      </c>
      <c r="FJ30" s="118">
        <f t="shared" si="32"/>
        <v>6</v>
      </c>
      <c r="FK30" s="118">
        <f t="shared" si="33"/>
        <v>3</v>
      </c>
      <c r="FL30" s="118">
        <f t="shared" si="34"/>
        <v>3</v>
      </c>
      <c r="FM30" s="118">
        <f t="shared" si="35"/>
        <v>2</v>
      </c>
      <c r="FN30" s="118">
        <f t="shared" si="36"/>
        <v>1</v>
      </c>
      <c r="FO30" s="118">
        <f t="shared" si="37"/>
        <v>0</v>
      </c>
      <c r="FP30" s="118">
        <f t="shared" si="38"/>
        <v>0</v>
      </c>
      <c r="FQ30" s="118">
        <f t="shared" si="39"/>
        <v>0</v>
      </c>
      <c r="FR30" s="118">
        <f t="shared" si="40"/>
        <v>0</v>
      </c>
      <c r="FS30" s="118">
        <f t="shared" si="41"/>
        <v>0</v>
      </c>
      <c r="FT30" s="118">
        <f t="shared" si="42"/>
        <v>0</v>
      </c>
      <c r="FU30" s="118">
        <f t="shared" si="43"/>
        <v>0</v>
      </c>
      <c r="FV30" s="118">
        <f t="shared" si="44"/>
        <v>0</v>
      </c>
      <c r="FW30" s="118">
        <f t="shared" si="45"/>
        <v>0</v>
      </c>
      <c r="FX30" s="118">
        <f t="shared" si="46"/>
        <v>0</v>
      </c>
      <c r="FY30" s="118">
        <f t="shared" si="47"/>
        <v>0</v>
      </c>
      <c r="FZ30" s="118">
        <f t="shared" si="48"/>
        <v>0</v>
      </c>
      <c r="GA30" s="118">
        <f t="shared" si="49"/>
        <v>0</v>
      </c>
      <c r="GB30" s="118">
        <f t="shared" si="50"/>
        <v>0</v>
      </c>
      <c r="GC30" s="118">
        <f t="shared" si="51"/>
        <v>0</v>
      </c>
      <c r="GD30" s="118">
        <f t="shared" si="52"/>
        <v>0</v>
      </c>
    </row>
    <row r="31" spans="11:186" ht="16.5" x14ac:dyDescent="0.2">
      <c r="K31" s="117">
        <v>27</v>
      </c>
      <c r="L31" s="117">
        <v>6</v>
      </c>
      <c r="M31" s="117">
        <v>1</v>
      </c>
      <c r="N31" s="117" t="str">
        <f t="shared" si="3"/>
        <v>神器6-1</v>
      </c>
      <c r="O31" s="117">
        <v>2</v>
      </c>
      <c r="P31" s="14">
        <f t="shared" si="4"/>
        <v>120</v>
      </c>
      <c r="Q31" s="119">
        <v>0.18</v>
      </c>
      <c r="R31" s="14">
        <v>1</v>
      </c>
      <c r="S31" s="14">
        <v>2</v>
      </c>
      <c r="T31" s="119">
        <v>0.18</v>
      </c>
      <c r="U31" s="14">
        <v>1</v>
      </c>
      <c r="V31" s="14">
        <v>3</v>
      </c>
      <c r="W31" s="119">
        <v>0.18</v>
      </c>
      <c r="X31" s="14">
        <v>2</v>
      </c>
      <c r="Y31" s="14">
        <v>4</v>
      </c>
      <c r="AO31" s="50">
        <v>4</v>
      </c>
      <c r="AP31" s="117">
        <v>5</v>
      </c>
      <c r="AQ31" s="117">
        <v>1</v>
      </c>
      <c r="AR31" s="50">
        <v>3</v>
      </c>
      <c r="AS31" s="117" t="s">
        <v>399</v>
      </c>
      <c r="AT31" s="21">
        <f t="shared" si="0"/>
        <v>0.14300000000000002</v>
      </c>
      <c r="AU31" s="117">
        <f t="shared" si="5"/>
        <v>3</v>
      </c>
      <c r="AV31" s="117">
        <f t="shared" si="6"/>
        <v>5</v>
      </c>
      <c r="AW31" s="118">
        <f t="shared" si="7"/>
        <v>0.57200000000000006</v>
      </c>
      <c r="AX31" s="117">
        <f t="shared" si="8"/>
        <v>8.5800000000000018</v>
      </c>
      <c r="BA31" s="117">
        <v>27</v>
      </c>
      <c r="BB31" s="14">
        <f>INDEX(节奏总表!$BW$4:$BW$63,神器!BA31)</f>
        <v>115</v>
      </c>
      <c r="BC31" s="14">
        <f t="shared" si="9"/>
        <v>6</v>
      </c>
      <c r="BD31" s="14">
        <v>5</v>
      </c>
      <c r="BE31" s="14">
        <v>3</v>
      </c>
      <c r="BF31" s="14">
        <f t="shared" si="10"/>
        <v>0</v>
      </c>
      <c r="BG31" s="14">
        <f t="shared" si="56"/>
        <v>0</v>
      </c>
      <c r="BH31" s="14">
        <f t="shared" si="56"/>
        <v>0</v>
      </c>
      <c r="BI31" s="14">
        <f t="shared" si="56"/>
        <v>0</v>
      </c>
      <c r="BJ31" s="14">
        <f t="shared" si="56"/>
        <v>0</v>
      </c>
      <c r="BK31" s="14">
        <f t="shared" si="56"/>
        <v>0</v>
      </c>
      <c r="BL31" s="14">
        <f t="shared" si="56"/>
        <v>0</v>
      </c>
      <c r="BM31" s="14">
        <f t="shared" si="56"/>
        <v>0</v>
      </c>
      <c r="BN31" s="14">
        <f t="shared" si="56"/>
        <v>0</v>
      </c>
      <c r="BO31" s="14">
        <f t="shared" si="56"/>
        <v>0</v>
      </c>
      <c r="BP31" s="14">
        <f t="shared" si="56"/>
        <v>0</v>
      </c>
      <c r="BQ31" s="14">
        <f t="shared" si="56"/>
        <v>0</v>
      </c>
      <c r="BR31" s="14">
        <f t="shared" si="56"/>
        <v>0</v>
      </c>
      <c r="BS31" s="14">
        <f t="shared" si="56"/>
        <v>0</v>
      </c>
      <c r="BT31" s="14">
        <f t="shared" si="56"/>
        <v>8.25</v>
      </c>
      <c r="BU31" s="14">
        <f t="shared" si="56"/>
        <v>8.25</v>
      </c>
      <c r="BV31" s="14">
        <f t="shared" si="56"/>
        <v>3.96</v>
      </c>
      <c r="BW31" s="14">
        <f t="shared" si="56"/>
        <v>3.96</v>
      </c>
      <c r="BX31" s="14">
        <f t="shared" si="56"/>
        <v>1.98</v>
      </c>
      <c r="BY31" s="14">
        <f t="shared" si="56"/>
        <v>0.99</v>
      </c>
      <c r="BZ31" s="14">
        <f t="shared" si="56"/>
        <v>3.375</v>
      </c>
      <c r="CA31" s="14">
        <f t="shared" si="56"/>
        <v>3.375</v>
      </c>
      <c r="CB31" s="14">
        <f t="shared" si="56"/>
        <v>1.44</v>
      </c>
      <c r="CC31" s="14">
        <f t="shared" si="56"/>
        <v>1.44</v>
      </c>
      <c r="CD31" s="14">
        <f t="shared" si="56"/>
        <v>0.80999999999999983</v>
      </c>
      <c r="CE31" s="14">
        <f t="shared" si="56"/>
        <v>0.40499999999999992</v>
      </c>
      <c r="CF31" s="14">
        <f t="shared" si="56"/>
        <v>0.60750000000000004</v>
      </c>
      <c r="CG31" s="14">
        <f t="shared" si="56"/>
        <v>0.60750000000000004</v>
      </c>
      <c r="CH31" s="14">
        <f t="shared" si="56"/>
        <v>0.60750000000000004</v>
      </c>
      <c r="CI31" s="14">
        <f t="shared" si="56"/>
        <v>0.27</v>
      </c>
      <c r="CJ31" s="14">
        <f t="shared" si="56"/>
        <v>0.27</v>
      </c>
      <c r="CK31" s="14">
        <f t="shared" si="56"/>
        <v>0.27</v>
      </c>
      <c r="CL31" s="14">
        <f t="shared" si="56"/>
        <v>0.11249999999999999</v>
      </c>
      <c r="CM31" s="14">
        <f t="shared" si="56"/>
        <v>0.11249999999999999</v>
      </c>
      <c r="CN31" s="14">
        <f t="shared" si="56"/>
        <v>0</v>
      </c>
      <c r="CO31" s="14">
        <f t="shared" si="56"/>
        <v>0</v>
      </c>
      <c r="CP31" s="14">
        <f t="shared" si="56"/>
        <v>0</v>
      </c>
      <c r="CQ31" s="14">
        <f t="shared" si="56"/>
        <v>0</v>
      </c>
      <c r="CR31" s="14">
        <f t="shared" si="56"/>
        <v>0</v>
      </c>
      <c r="CS31" s="14">
        <f t="shared" si="56"/>
        <v>0</v>
      </c>
      <c r="CT31" s="14">
        <f t="shared" si="56"/>
        <v>0</v>
      </c>
      <c r="CU31" s="14">
        <f t="shared" si="56"/>
        <v>0</v>
      </c>
      <c r="CW31" s="14">
        <f>SUM(BF$5:BF31)</f>
        <v>124.95</v>
      </c>
      <c r="CX31" s="14">
        <f>SUM(BG$5:BG31)</f>
        <v>124.95</v>
      </c>
      <c r="CY31" s="14">
        <f>SUM(BH$5:BH31)</f>
        <v>76.949999999999989</v>
      </c>
      <c r="CZ31" s="14">
        <f>SUM(BI$5:BI31)</f>
        <v>72.539999999999992</v>
      </c>
      <c r="DA31" s="14">
        <f>SUM(BJ$5:BJ31)</f>
        <v>72.539999999999992</v>
      </c>
      <c r="DB31" s="14">
        <f>SUM(BK$5:BK31)</f>
        <v>36.855000000000004</v>
      </c>
      <c r="DC31" s="14">
        <f>SUM(BL$5:BL31)</f>
        <v>36.855000000000004</v>
      </c>
      <c r="DD31" s="14">
        <f>SUM(BM$5:BM31)</f>
        <v>16.739999999999998</v>
      </c>
      <c r="DE31" s="14">
        <f>SUM(BN$5:BN31)</f>
        <v>70.875</v>
      </c>
      <c r="DF31" s="14">
        <f>SUM(BO$5:BO31)</f>
        <v>70.875</v>
      </c>
      <c r="DG31" s="14">
        <f>SUM(BP$5:BP31)</f>
        <v>33.120000000000005</v>
      </c>
      <c r="DH31" s="14">
        <f>SUM(BQ$5:BQ31)</f>
        <v>33.120000000000005</v>
      </c>
      <c r="DI31" s="14">
        <f>SUM(BR$5:BR31)</f>
        <v>17.010000000000002</v>
      </c>
      <c r="DJ31" s="14">
        <f>SUM(BS$5:BS31)</f>
        <v>8.5050000000000008</v>
      </c>
      <c r="DK31" s="14">
        <f>SUM(BT$5:BT31)</f>
        <v>42.375</v>
      </c>
      <c r="DL31" s="14">
        <f>SUM(BU$5:BU31)</f>
        <v>42.375</v>
      </c>
      <c r="DM31" s="14">
        <f>SUM(BV$5:BV31)</f>
        <v>19.259999999999998</v>
      </c>
      <c r="DN31" s="14">
        <f>SUM(BW$5:BW31)</f>
        <v>19.259999999999998</v>
      </c>
      <c r="DO31" s="14">
        <f>SUM(BX$5:BX31)</f>
        <v>10.169999999999998</v>
      </c>
      <c r="DP31" s="14">
        <f>SUM(BY$5:BY31)</f>
        <v>5.0849999999999991</v>
      </c>
      <c r="DQ31" s="14">
        <f>SUM(BZ$5:BZ31)</f>
        <v>13.5</v>
      </c>
      <c r="DR31" s="14">
        <f>SUM(CA$5:CA31)</f>
        <v>13.5</v>
      </c>
      <c r="DS31" s="14">
        <f>SUM(CB$5:CB31)</f>
        <v>6.1199999999999992</v>
      </c>
      <c r="DT31" s="14">
        <f>SUM(CC$5:CC31)</f>
        <v>6.1199999999999992</v>
      </c>
      <c r="DU31" s="14">
        <f>SUM(CD$5:CD31)</f>
        <v>3.2399999999999993</v>
      </c>
      <c r="DV31" s="14">
        <f>SUM(CE$5:CE31)</f>
        <v>1.6199999999999997</v>
      </c>
      <c r="DW31" s="14">
        <f>SUM(CF$5:CF31)</f>
        <v>1.2150000000000001</v>
      </c>
      <c r="DX31" s="14">
        <f>SUM(CG$5:CG31)</f>
        <v>1.2150000000000001</v>
      </c>
      <c r="DY31" s="14">
        <f>SUM(CH$5:CH31)</f>
        <v>1.2150000000000001</v>
      </c>
      <c r="DZ31" s="14">
        <f>SUM(CI$5:CI31)</f>
        <v>0.54</v>
      </c>
      <c r="EA31" s="14">
        <f>SUM(CJ$5:CJ31)</f>
        <v>0.54</v>
      </c>
      <c r="EB31" s="14">
        <f>SUM(CK$5:CK31)</f>
        <v>0.54</v>
      </c>
      <c r="EC31" s="14">
        <f>SUM(CL$5:CL31)</f>
        <v>0.22499999999999998</v>
      </c>
      <c r="ED31" s="14">
        <f>SUM(CM$5:CM31)</f>
        <v>0.22499999999999998</v>
      </c>
      <c r="EE31" s="14">
        <f>SUM(CN$5:CN31)</f>
        <v>0</v>
      </c>
      <c r="EF31" s="14">
        <f>SUM(CO$5:CO31)</f>
        <v>0</v>
      </c>
      <c r="EG31" s="14">
        <f>SUM(CP$5:CP31)</f>
        <v>0</v>
      </c>
      <c r="EH31" s="14">
        <f>SUM(CQ$5:CQ31)</f>
        <v>0</v>
      </c>
      <c r="EI31" s="14">
        <f>SUM(CR$5:CR31)</f>
        <v>0</v>
      </c>
      <c r="EJ31" s="14">
        <f>SUM(CS$5:CS31)</f>
        <v>0</v>
      </c>
      <c r="EK31" s="14">
        <f>SUM(CT$5:CT31)</f>
        <v>0</v>
      </c>
      <c r="EL31" s="14">
        <f>SUM(CU$5:CU31)</f>
        <v>0</v>
      </c>
      <c r="EO31" s="118">
        <f t="shared" si="11"/>
        <v>20</v>
      </c>
      <c r="EP31" s="118">
        <f t="shared" si="12"/>
        <v>20</v>
      </c>
      <c r="EQ31" s="118">
        <f t="shared" si="13"/>
        <v>17</v>
      </c>
      <c r="ER31" s="118">
        <f t="shared" si="14"/>
        <v>16</v>
      </c>
      <c r="ES31" s="118">
        <f t="shared" si="15"/>
        <v>16</v>
      </c>
      <c r="ET31" s="118">
        <f t="shared" si="16"/>
        <v>12</v>
      </c>
      <c r="EU31" s="118">
        <f t="shared" si="17"/>
        <v>12</v>
      </c>
      <c r="EV31" s="118">
        <f t="shared" si="18"/>
        <v>8</v>
      </c>
      <c r="EW31" s="118">
        <f t="shared" si="19"/>
        <v>16</v>
      </c>
      <c r="EX31" s="118">
        <f t="shared" si="20"/>
        <v>16</v>
      </c>
      <c r="EY31" s="118">
        <f t="shared" si="21"/>
        <v>11</v>
      </c>
      <c r="EZ31" s="118">
        <f t="shared" si="22"/>
        <v>11</v>
      </c>
      <c r="FA31" s="118">
        <f t="shared" si="23"/>
        <v>8</v>
      </c>
      <c r="FB31" s="118">
        <f t="shared" si="24"/>
        <v>5</v>
      </c>
      <c r="FC31" s="118">
        <f t="shared" si="25"/>
        <v>13</v>
      </c>
      <c r="FD31" s="118">
        <f t="shared" si="26"/>
        <v>13</v>
      </c>
      <c r="FE31" s="118">
        <f t="shared" si="27"/>
        <v>9</v>
      </c>
      <c r="FF31" s="118">
        <f t="shared" si="28"/>
        <v>9</v>
      </c>
      <c r="FG31" s="118">
        <f t="shared" si="29"/>
        <v>6</v>
      </c>
      <c r="FH31" s="118">
        <f t="shared" si="30"/>
        <v>4</v>
      </c>
      <c r="FI31" s="118">
        <f t="shared" si="31"/>
        <v>7</v>
      </c>
      <c r="FJ31" s="118">
        <f t="shared" si="32"/>
        <v>7</v>
      </c>
      <c r="FK31" s="118">
        <f t="shared" si="33"/>
        <v>4</v>
      </c>
      <c r="FL31" s="118">
        <f t="shared" si="34"/>
        <v>4</v>
      </c>
      <c r="FM31" s="118">
        <f t="shared" si="35"/>
        <v>3</v>
      </c>
      <c r="FN31" s="118">
        <f t="shared" si="36"/>
        <v>1</v>
      </c>
      <c r="FO31" s="118">
        <f t="shared" si="37"/>
        <v>1</v>
      </c>
      <c r="FP31" s="118">
        <f t="shared" si="38"/>
        <v>1</v>
      </c>
      <c r="FQ31" s="118">
        <f t="shared" si="39"/>
        <v>1</v>
      </c>
      <c r="FR31" s="118">
        <f t="shared" si="40"/>
        <v>0</v>
      </c>
      <c r="FS31" s="118">
        <f t="shared" si="41"/>
        <v>0</v>
      </c>
      <c r="FT31" s="118">
        <f t="shared" si="42"/>
        <v>0</v>
      </c>
      <c r="FU31" s="118">
        <f t="shared" si="43"/>
        <v>0</v>
      </c>
      <c r="FV31" s="118">
        <f t="shared" si="44"/>
        <v>0</v>
      </c>
      <c r="FW31" s="118">
        <f t="shared" si="45"/>
        <v>0</v>
      </c>
      <c r="FX31" s="118">
        <f t="shared" si="46"/>
        <v>0</v>
      </c>
      <c r="FY31" s="118">
        <f t="shared" si="47"/>
        <v>0</v>
      </c>
      <c r="FZ31" s="118">
        <f t="shared" si="48"/>
        <v>0</v>
      </c>
      <c r="GA31" s="118">
        <f t="shared" si="49"/>
        <v>0</v>
      </c>
      <c r="GB31" s="118">
        <f t="shared" si="50"/>
        <v>0</v>
      </c>
      <c r="GC31" s="118">
        <f t="shared" si="51"/>
        <v>0</v>
      </c>
      <c r="GD31" s="118">
        <f t="shared" si="52"/>
        <v>0</v>
      </c>
    </row>
    <row r="32" spans="11:186" ht="16.5" x14ac:dyDescent="0.2">
      <c r="K32" s="117">
        <v>28</v>
      </c>
      <c r="L32" s="117">
        <v>6</v>
      </c>
      <c r="M32" s="117">
        <v>2</v>
      </c>
      <c r="N32" s="117" t="str">
        <f t="shared" si="3"/>
        <v>神器6-2</v>
      </c>
      <c r="O32" s="117">
        <v>2</v>
      </c>
      <c r="P32" s="14">
        <f t="shared" si="4"/>
        <v>120</v>
      </c>
      <c r="Q32" s="119">
        <v>0.18</v>
      </c>
      <c r="R32" s="14">
        <v>1</v>
      </c>
      <c r="S32" s="14">
        <v>2</v>
      </c>
      <c r="T32" s="119">
        <v>0.18</v>
      </c>
      <c r="U32" s="14">
        <v>1</v>
      </c>
      <c r="V32" s="14">
        <v>3</v>
      </c>
      <c r="W32" s="119">
        <v>0.18</v>
      </c>
      <c r="X32" s="14">
        <v>2</v>
      </c>
      <c r="Y32" s="14">
        <v>4</v>
      </c>
      <c r="AO32" s="50">
        <v>4</v>
      </c>
      <c r="AP32" s="117">
        <v>6</v>
      </c>
      <c r="AQ32" s="117">
        <v>1</v>
      </c>
      <c r="AR32" s="50">
        <v>3</v>
      </c>
      <c r="AS32" s="117" t="s">
        <v>400</v>
      </c>
      <c r="AT32" s="21">
        <f t="shared" si="0"/>
        <v>9.9000000000000005E-2</v>
      </c>
      <c r="AU32" s="117">
        <f t="shared" si="5"/>
        <v>2</v>
      </c>
      <c r="AV32" s="117">
        <f t="shared" si="6"/>
        <v>4</v>
      </c>
      <c r="AW32" s="118">
        <f t="shared" si="7"/>
        <v>0.29700000000000004</v>
      </c>
      <c r="AX32" s="117">
        <f t="shared" si="8"/>
        <v>13.365</v>
      </c>
      <c r="BA32" s="117">
        <v>28</v>
      </c>
      <c r="BB32" s="14">
        <f>INDEX(节奏总表!$BW$4:$BW$63,神器!BA32)</f>
        <v>117</v>
      </c>
      <c r="BC32" s="14">
        <f t="shared" si="9"/>
        <v>6</v>
      </c>
      <c r="BD32" s="14">
        <v>5</v>
      </c>
      <c r="BE32" s="14">
        <v>3</v>
      </c>
      <c r="BF32" s="14">
        <f t="shared" si="10"/>
        <v>0</v>
      </c>
      <c r="BG32" s="14">
        <f t="shared" si="56"/>
        <v>0</v>
      </c>
      <c r="BH32" s="14">
        <f t="shared" si="56"/>
        <v>0</v>
      </c>
      <c r="BI32" s="14">
        <f t="shared" si="56"/>
        <v>0</v>
      </c>
      <c r="BJ32" s="14">
        <f t="shared" si="56"/>
        <v>0</v>
      </c>
      <c r="BK32" s="14">
        <f t="shared" si="56"/>
        <v>0</v>
      </c>
      <c r="BL32" s="14">
        <f t="shared" si="56"/>
        <v>0</v>
      </c>
      <c r="BM32" s="14">
        <f t="shared" si="56"/>
        <v>0</v>
      </c>
      <c r="BN32" s="14">
        <f t="shared" si="56"/>
        <v>0</v>
      </c>
      <c r="BO32" s="14">
        <f t="shared" si="56"/>
        <v>0</v>
      </c>
      <c r="BP32" s="14">
        <f t="shared" si="56"/>
        <v>0</v>
      </c>
      <c r="BQ32" s="14">
        <f t="shared" si="56"/>
        <v>0</v>
      </c>
      <c r="BR32" s="14">
        <f t="shared" si="56"/>
        <v>0</v>
      </c>
      <c r="BS32" s="14">
        <f t="shared" si="56"/>
        <v>0</v>
      </c>
      <c r="BT32" s="14">
        <f t="shared" si="56"/>
        <v>8.25</v>
      </c>
      <c r="BU32" s="14">
        <f t="shared" si="56"/>
        <v>8.25</v>
      </c>
      <c r="BV32" s="14">
        <f t="shared" si="56"/>
        <v>3.96</v>
      </c>
      <c r="BW32" s="14">
        <f t="shared" si="56"/>
        <v>3.96</v>
      </c>
      <c r="BX32" s="14">
        <f t="shared" si="56"/>
        <v>1.98</v>
      </c>
      <c r="BY32" s="14">
        <f t="shared" si="56"/>
        <v>0.99</v>
      </c>
      <c r="BZ32" s="14">
        <f t="shared" si="56"/>
        <v>3.375</v>
      </c>
      <c r="CA32" s="14">
        <f t="shared" si="56"/>
        <v>3.375</v>
      </c>
      <c r="CB32" s="14">
        <f t="shared" si="56"/>
        <v>1.44</v>
      </c>
      <c r="CC32" s="14">
        <f t="shared" si="56"/>
        <v>1.44</v>
      </c>
      <c r="CD32" s="14">
        <f t="shared" si="56"/>
        <v>0.80999999999999983</v>
      </c>
      <c r="CE32" s="14">
        <f t="shared" si="56"/>
        <v>0.40499999999999992</v>
      </c>
      <c r="CF32" s="14">
        <f t="shared" si="56"/>
        <v>0.60750000000000004</v>
      </c>
      <c r="CG32" s="14">
        <f t="shared" si="56"/>
        <v>0.60750000000000004</v>
      </c>
      <c r="CH32" s="14">
        <f t="shared" si="56"/>
        <v>0.60750000000000004</v>
      </c>
      <c r="CI32" s="14">
        <f t="shared" si="56"/>
        <v>0.27</v>
      </c>
      <c r="CJ32" s="14">
        <f t="shared" si="56"/>
        <v>0.27</v>
      </c>
      <c r="CK32" s="14">
        <f t="shared" si="56"/>
        <v>0.27</v>
      </c>
      <c r="CL32" s="14">
        <f t="shared" si="56"/>
        <v>0.11249999999999999</v>
      </c>
      <c r="CM32" s="14">
        <f t="shared" si="56"/>
        <v>0.11249999999999999</v>
      </c>
      <c r="CN32" s="14">
        <f t="shared" si="56"/>
        <v>0</v>
      </c>
      <c r="CO32" s="14">
        <f t="shared" si="56"/>
        <v>0</v>
      </c>
      <c r="CP32" s="14">
        <f t="shared" si="56"/>
        <v>0</v>
      </c>
      <c r="CQ32" s="14">
        <f t="shared" si="56"/>
        <v>0</v>
      </c>
      <c r="CR32" s="14">
        <f t="shared" si="56"/>
        <v>0</v>
      </c>
      <c r="CS32" s="14">
        <f t="shared" si="56"/>
        <v>0</v>
      </c>
      <c r="CT32" s="14">
        <f t="shared" si="56"/>
        <v>0</v>
      </c>
      <c r="CU32" s="14">
        <f t="shared" si="56"/>
        <v>0</v>
      </c>
      <c r="CW32" s="14">
        <f>SUM(BF$5:BF32)</f>
        <v>124.95</v>
      </c>
      <c r="CX32" s="14">
        <f>SUM(BG$5:BG32)</f>
        <v>124.95</v>
      </c>
      <c r="CY32" s="14">
        <f>SUM(BH$5:BH32)</f>
        <v>76.949999999999989</v>
      </c>
      <c r="CZ32" s="14">
        <f>SUM(BI$5:BI32)</f>
        <v>72.539999999999992</v>
      </c>
      <c r="DA32" s="14">
        <f>SUM(BJ$5:BJ32)</f>
        <v>72.539999999999992</v>
      </c>
      <c r="DB32" s="14">
        <f>SUM(BK$5:BK32)</f>
        <v>36.855000000000004</v>
      </c>
      <c r="DC32" s="14">
        <f>SUM(BL$5:BL32)</f>
        <v>36.855000000000004</v>
      </c>
      <c r="DD32" s="14">
        <f>SUM(BM$5:BM32)</f>
        <v>16.739999999999998</v>
      </c>
      <c r="DE32" s="14">
        <f>SUM(BN$5:BN32)</f>
        <v>70.875</v>
      </c>
      <c r="DF32" s="14">
        <f>SUM(BO$5:BO32)</f>
        <v>70.875</v>
      </c>
      <c r="DG32" s="14">
        <f>SUM(BP$5:BP32)</f>
        <v>33.120000000000005</v>
      </c>
      <c r="DH32" s="14">
        <f>SUM(BQ$5:BQ32)</f>
        <v>33.120000000000005</v>
      </c>
      <c r="DI32" s="14">
        <f>SUM(BR$5:BR32)</f>
        <v>17.010000000000002</v>
      </c>
      <c r="DJ32" s="14">
        <f>SUM(BS$5:BS32)</f>
        <v>8.5050000000000008</v>
      </c>
      <c r="DK32" s="14">
        <f>SUM(BT$5:BT32)</f>
        <v>50.625</v>
      </c>
      <c r="DL32" s="14">
        <f>SUM(BU$5:BU32)</f>
        <v>50.625</v>
      </c>
      <c r="DM32" s="14">
        <f>SUM(BV$5:BV32)</f>
        <v>23.22</v>
      </c>
      <c r="DN32" s="14">
        <f>SUM(BW$5:BW32)</f>
        <v>23.22</v>
      </c>
      <c r="DO32" s="14">
        <f>SUM(BX$5:BX32)</f>
        <v>12.149999999999999</v>
      </c>
      <c r="DP32" s="14">
        <f>SUM(BY$5:BY32)</f>
        <v>6.0749999999999993</v>
      </c>
      <c r="DQ32" s="14">
        <f>SUM(BZ$5:BZ32)</f>
        <v>16.875</v>
      </c>
      <c r="DR32" s="14">
        <f>SUM(CA$5:CA32)</f>
        <v>16.875</v>
      </c>
      <c r="DS32" s="14">
        <f>SUM(CB$5:CB32)</f>
        <v>7.5599999999999987</v>
      </c>
      <c r="DT32" s="14">
        <f>SUM(CC$5:CC32)</f>
        <v>7.5599999999999987</v>
      </c>
      <c r="DU32" s="14">
        <f>SUM(CD$5:CD32)</f>
        <v>4.0499999999999989</v>
      </c>
      <c r="DV32" s="14">
        <f>SUM(CE$5:CE32)</f>
        <v>2.0249999999999995</v>
      </c>
      <c r="DW32" s="14">
        <f>SUM(CF$5:CF32)</f>
        <v>1.8225000000000002</v>
      </c>
      <c r="DX32" s="14">
        <f>SUM(CG$5:CG32)</f>
        <v>1.8225000000000002</v>
      </c>
      <c r="DY32" s="14">
        <f>SUM(CH$5:CH32)</f>
        <v>1.8225000000000002</v>
      </c>
      <c r="DZ32" s="14">
        <f>SUM(CI$5:CI32)</f>
        <v>0.81</v>
      </c>
      <c r="EA32" s="14">
        <f>SUM(CJ$5:CJ32)</f>
        <v>0.81</v>
      </c>
      <c r="EB32" s="14">
        <f>SUM(CK$5:CK32)</f>
        <v>0.81</v>
      </c>
      <c r="EC32" s="14">
        <f>SUM(CL$5:CL32)</f>
        <v>0.33749999999999997</v>
      </c>
      <c r="ED32" s="14">
        <f>SUM(CM$5:CM32)</f>
        <v>0.33749999999999997</v>
      </c>
      <c r="EE32" s="14">
        <f>SUM(CN$5:CN32)</f>
        <v>0</v>
      </c>
      <c r="EF32" s="14">
        <f>SUM(CO$5:CO32)</f>
        <v>0</v>
      </c>
      <c r="EG32" s="14">
        <f>SUM(CP$5:CP32)</f>
        <v>0</v>
      </c>
      <c r="EH32" s="14">
        <f>SUM(CQ$5:CQ32)</f>
        <v>0</v>
      </c>
      <c r="EI32" s="14">
        <f>SUM(CR$5:CR32)</f>
        <v>0</v>
      </c>
      <c r="EJ32" s="14">
        <f>SUM(CS$5:CS32)</f>
        <v>0</v>
      </c>
      <c r="EK32" s="14">
        <f>SUM(CT$5:CT32)</f>
        <v>0</v>
      </c>
      <c r="EL32" s="14">
        <f>SUM(CU$5:CU32)</f>
        <v>0</v>
      </c>
      <c r="EO32" s="118">
        <f t="shared" si="11"/>
        <v>20</v>
      </c>
      <c r="EP32" s="118">
        <f t="shared" si="12"/>
        <v>20</v>
      </c>
      <c r="EQ32" s="118">
        <f t="shared" si="13"/>
        <v>17</v>
      </c>
      <c r="ER32" s="118">
        <f t="shared" si="14"/>
        <v>16</v>
      </c>
      <c r="ES32" s="118">
        <f t="shared" si="15"/>
        <v>16</v>
      </c>
      <c r="ET32" s="118">
        <f t="shared" si="16"/>
        <v>12</v>
      </c>
      <c r="EU32" s="118">
        <f t="shared" si="17"/>
        <v>12</v>
      </c>
      <c r="EV32" s="118">
        <f t="shared" si="18"/>
        <v>8</v>
      </c>
      <c r="EW32" s="118">
        <f t="shared" si="19"/>
        <v>16</v>
      </c>
      <c r="EX32" s="118">
        <f t="shared" si="20"/>
        <v>16</v>
      </c>
      <c r="EY32" s="118">
        <f t="shared" si="21"/>
        <v>11</v>
      </c>
      <c r="EZ32" s="118">
        <f t="shared" si="22"/>
        <v>11</v>
      </c>
      <c r="FA32" s="118">
        <f t="shared" si="23"/>
        <v>8</v>
      </c>
      <c r="FB32" s="118">
        <f t="shared" si="24"/>
        <v>5</v>
      </c>
      <c r="FC32" s="118">
        <f t="shared" si="25"/>
        <v>14</v>
      </c>
      <c r="FD32" s="118">
        <f t="shared" si="26"/>
        <v>14</v>
      </c>
      <c r="FE32" s="118">
        <f t="shared" si="27"/>
        <v>10</v>
      </c>
      <c r="FF32" s="118">
        <f t="shared" si="28"/>
        <v>10</v>
      </c>
      <c r="FG32" s="118">
        <f t="shared" si="29"/>
        <v>7</v>
      </c>
      <c r="FH32" s="118">
        <f t="shared" si="30"/>
        <v>4</v>
      </c>
      <c r="FI32" s="118">
        <f t="shared" si="31"/>
        <v>8</v>
      </c>
      <c r="FJ32" s="118">
        <f t="shared" si="32"/>
        <v>8</v>
      </c>
      <c r="FK32" s="118">
        <f t="shared" si="33"/>
        <v>5</v>
      </c>
      <c r="FL32" s="118">
        <f t="shared" si="34"/>
        <v>5</v>
      </c>
      <c r="FM32" s="118">
        <f t="shared" si="35"/>
        <v>3</v>
      </c>
      <c r="FN32" s="118">
        <f t="shared" si="36"/>
        <v>2</v>
      </c>
      <c r="FO32" s="118">
        <f t="shared" si="37"/>
        <v>1</v>
      </c>
      <c r="FP32" s="118">
        <f t="shared" si="38"/>
        <v>1</v>
      </c>
      <c r="FQ32" s="118">
        <f t="shared" si="39"/>
        <v>1</v>
      </c>
      <c r="FR32" s="118">
        <f t="shared" si="40"/>
        <v>0</v>
      </c>
      <c r="FS32" s="118">
        <f t="shared" si="41"/>
        <v>0</v>
      </c>
      <c r="FT32" s="118">
        <f t="shared" si="42"/>
        <v>0</v>
      </c>
      <c r="FU32" s="118">
        <f t="shared" si="43"/>
        <v>0</v>
      </c>
      <c r="FV32" s="118">
        <f t="shared" si="44"/>
        <v>0</v>
      </c>
      <c r="FW32" s="118">
        <f t="shared" si="45"/>
        <v>0</v>
      </c>
      <c r="FX32" s="118">
        <f t="shared" si="46"/>
        <v>0</v>
      </c>
      <c r="FY32" s="118">
        <f t="shared" si="47"/>
        <v>0</v>
      </c>
      <c r="FZ32" s="118">
        <f t="shared" si="48"/>
        <v>0</v>
      </c>
      <c r="GA32" s="118">
        <f t="shared" si="49"/>
        <v>0</v>
      </c>
      <c r="GB32" s="118">
        <f t="shared" si="50"/>
        <v>0</v>
      </c>
      <c r="GC32" s="118">
        <f t="shared" si="51"/>
        <v>0</v>
      </c>
      <c r="GD32" s="118">
        <f t="shared" si="52"/>
        <v>0</v>
      </c>
    </row>
    <row r="33" spans="11:186" ht="16.5" x14ac:dyDescent="0.2">
      <c r="K33" s="117">
        <v>29</v>
      </c>
      <c r="L33" s="117">
        <v>6</v>
      </c>
      <c r="M33" s="117">
        <v>3</v>
      </c>
      <c r="N33" s="117" t="str">
        <f t="shared" si="3"/>
        <v>神器6-3</v>
      </c>
      <c r="O33" s="117">
        <v>2</v>
      </c>
      <c r="P33" s="14">
        <f t="shared" si="4"/>
        <v>120</v>
      </c>
      <c r="Q33" s="119">
        <v>0.18</v>
      </c>
      <c r="R33" s="14">
        <v>1</v>
      </c>
      <c r="S33" s="14">
        <v>2</v>
      </c>
      <c r="T33" s="119">
        <v>0.18</v>
      </c>
      <c r="U33" s="14">
        <v>1</v>
      </c>
      <c r="V33" s="14">
        <v>3</v>
      </c>
      <c r="W33" s="119">
        <v>0.18</v>
      </c>
      <c r="X33" s="14">
        <v>2</v>
      </c>
      <c r="Y33" s="14">
        <v>4</v>
      </c>
      <c r="AO33" s="50">
        <v>4</v>
      </c>
      <c r="AP33" s="117">
        <v>7</v>
      </c>
      <c r="AQ33" s="117">
        <v>1</v>
      </c>
      <c r="AR33" s="50">
        <v>3</v>
      </c>
      <c r="AS33" s="117" t="s">
        <v>401</v>
      </c>
      <c r="AT33" s="21">
        <f t="shared" si="0"/>
        <v>9.9000000000000005E-2</v>
      </c>
      <c r="AU33" s="117">
        <f t="shared" si="5"/>
        <v>2</v>
      </c>
      <c r="AV33" s="117">
        <f t="shared" si="6"/>
        <v>4</v>
      </c>
      <c r="AW33" s="118">
        <f t="shared" si="7"/>
        <v>0.29700000000000004</v>
      </c>
      <c r="AX33" s="117">
        <f t="shared" si="8"/>
        <v>13.365</v>
      </c>
      <c r="BA33" s="117">
        <v>29</v>
      </c>
      <c r="BB33" s="14">
        <f>INDEX(节奏总表!$BW$4:$BW$63,神器!BA33)</f>
        <v>119</v>
      </c>
      <c r="BC33" s="14">
        <f t="shared" si="9"/>
        <v>6</v>
      </c>
      <c r="BD33" s="14">
        <v>5</v>
      </c>
      <c r="BE33" s="14">
        <v>3</v>
      </c>
      <c r="BF33" s="14">
        <f t="shared" si="10"/>
        <v>0</v>
      </c>
      <c r="BG33" s="14">
        <f t="shared" si="56"/>
        <v>0</v>
      </c>
      <c r="BH33" s="14">
        <f t="shared" si="56"/>
        <v>0</v>
      </c>
      <c r="BI33" s="14">
        <f t="shared" si="56"/>
        <v>0</v>
      </c>
      <c r="BJ33" s="14">
        <f t="shared" si="56"/>
        <v>0</v>
      </c>
      <c r="BK33" s="14">
        <f t="shared" si="56"/>
        <v>0</v>
      </c>
      <c r="BL33" s="14">
        <f t="shared" si="56"/>
        <v>0</v>
      </c>
      <c r="BM33" s="14">
        <f t="shared" si="56"/>
        <v>0</v>
      </c>
      <c r="BN33" s="14">
        <f t="shared" si="56"/>
        <v>0</v>
      </c>
      <c r="BO33" s="14">
        <f t="shared" ref="BO33:CD33" si="57">SUMIFS($AT$5:$AT$122,$AO$5:$AO$122,"="&amp;$BC33,$AP$5:$AP$122,"="&amp;BO$2) * (SUMIFS($AU$5:$AU$122,$AO$5:$AO$122,"="&amp;$BC33,$AP$5:$AP$122,"="&amp;BO$2)+SUMIFS($AV$5:$AV$122,$AO$5:$AO$122,"="&amp;$BC33,$AP$5:$AP$122,"="&amp;BO$2))/2*$BD33*$BE33</f>
        <v>0</v>
      </c>
      <c r="BP33" s="14">
        <f t="shared" si="57"/>
        <v>0</v>
      </c>
      <c r="BQ33" s="14">
        <f t="shared" si="57"/>
        <v>0</v>
      </c>
      <c r="BR33" s="14">
        <f t="shared" si="57"/>
        <v>0</v>
      </c>
      <c r="BS33" s="14">
        <f t="shared" si="57"/>
        <v>0</v>
      </c>
      <c r="BT33" s="14">
        <f t="shared" si="57"/>
        <v>8.25</v>
      </c>
      <c r="BU33" s="14">
        <f t="shared" si="57"/>
        <v>8.25</v>
      </c>
      <c r="BV33" s="14">
        <f t="shared" si="57"/>
        <v>3.96</v>
      </c>
      <c r="BW33" s="14">
        <f t="shared" si="57"/>
        <v>3.96</v>
      </c>
      <c r="BX33" s="14">
        <f t="shared" si="57"/>
        <v>1.98</v>
      </c>
      <c r="BY33" s="14">
        <f t="shared" si="57"/>
        <v>0.99</v>
      </c>
      <c r="BZ33" s="14">
        <f t="shared" si="57"/>
        <v>3.375</v>
      </c>
      <c r="CA33" s="14">
        <f t="shared" si="57"/>
        <v>3.375</v>
      </c>
      <c r="CB33" s="14">
        <f t="shared" si="57"/>
        <v>1.44</v>
      </c>
      <c r="CC33" s="14">
        <f t="shared" si="57"/>
        <v>1.44</v>
      </c>
      <c r="CD33" s="14">
        <f t="shared" si="57"/>
        <v>0.80999999999999983</v>
      </c>
      <c r="CE33" s="14">
        <f t="shared" ref="CE33:CT33" si="58">SUMIFS($AT$5:$AT$122,$AO$5:$AO$122,"="&amp;$BC33,$AP$5:$AP$122,"="&amp;CE$2) * (SUMIFS($AU$5:$AU$122,$AO$5:$AO$122,"="&amp;$BC33,$AP$5:$AP$122,"="&amp;CE$2)+SUMIFS($AV$5:$AV$122,$AO$5:$AO$122,"="&amp;$BC33,$AP$5:$AP$122,"="&amp;CE$2))/2*$BD33*$BE33</f>
        <v>0.40499999999999992</v>
      </c>
      <c r="CF33" s="14">
        <f t="shared" si="58"/>
        <v>0.60750000000000004</v>
      </c>
      <c r="CG33" s="14">
        <f t="shared" si="58"/>
        <v>0.60750000000000004</v>
      </c>
      <c r="CH33" s="14">
        <f t="shared" si="58"/>
        <v>0.60750000000000004</v>
      </c>
      <c r="CI33" s="14">
        <f t="shared" si="58"/>
        <v>0.27</v>
      </c>
      <c r="CJ33" s="14">
        <f t="shared" si="58"/>
        <v>0.27</v>
      </c>
      <c r="CK33" s="14">
        <f t="shared" si="58"/>
        <v>0.27</v>
      </c>
      <c r="CL33" s="14">
        <f t="shared" si="58"/>
        <v>0.11249999999999999</v>
      </c>
      <c r="CM33" s="14">
        <f t="shared" si="58"/>
        <v>0.11249999999999999</v>
      </c>
      <c r="CN33" s="14">
        <f t="shared" si="58"/>
        <v>0</v>
      </c>
      <c r="CO33" s="14">
        <f t="shared" si="58"/>
        <v>0</v>
      </c>
      <c r="CP33" s="14">
        <f t="shared" si="58"/>
        <v>0</v>
      </c>
      <c r="CQ33" s="14">
        <f t="shared" si="58"/>
        <v>0</v>
      </c>
      <c r="CR33" s="14">
        <f t="shared" si="58"/>
        <v>0</v>
      </c>
      <c r="CS33" s="14">
        <f t="shared" si="58"/>
        <v>0</v>
      </c>
      <c r="CT33" s="14">
        <f t="shared" si="58"/>
        <v>0</v>
      </c>
      <c r="CU33" s="14">
        <f t="shared" ref="BG33:CU40" si="59">SUMIFS($AT$5:$AT$122,$AO$5:$AO$122,"="&amp;$BC33,$AP$5:$AP$122,"="&amp;CU$2) * (SUMIFS($AU$5:$AU$122,$AO$5:$AO$122,"="&amp;$BC33,$AP$5:$AP$122,"="&amp;CU$2)+SUMIFS($AV$5:$AV$122,$AO$5:$AO$122,"="&amp;$BC33,$AP$5:$AP$122,"="&amp;CU$2))/2*$BD33*$BE33</f>
        <v>0</v>
      </c>
      <c r="CW33" s="14">
        <f>SUM(BF$5:BF33)</f>
        <v>124.95</v>
      </c>
      <c r="CX33" s="14">
        <f>SUM(BG$5:BG33)</f>
        <v>124.95</v>
      </c>
      <c r="CY33" s="14">
        <f>SUM(BH$5:BH33)</f>
        <v>76.949999999999989</v>
      </c>
      <c r="CZ33" s="14">
        <f>SUM(BI$5:BI33)</f>
        <v>72.539999999999992</v>
      </c>
      <c r="DA33" s="14">
        <f>SUM(BJ$5:BJ33)</f>
        <v>72.539999999999992</v>
      </c>
      <c r="DB33" s="14">
        <f>SUM(BK$5:BK33)</f>
        <v>36.855000000000004</v>
      </c>
      <c r="DC33" s="14">
        <f>SUM(BL$5:BL33)</f>
        <v>36.855000000000004</v>
      </c>
      <c r="DD33" s="14">
        <f>SUM(BM$5:BM33)</f>
        <v>16.739999999999998</v>
      </c>
      <c r="DE33" s="14">
        <f>SUM(BN$5:BN33)</f>
        <v>70.875</v>
      </c>
      <c r="DF33" s="14">
        <f>SUM(BO$5:BO33)</f>
        <v>70.875</v>
      </c>
      <c r="DG33" s="14">
        <f>SUM(BP$5:BP33)</f>
        <v>33.120000000000005</v>
      </c>
      <c r="DH33" s="14">
        <f>SUM(BQ$5:BQ33)</f>
        <v>33.120000000000005</v>
      </c>
      <c r="DI33" s="14">
        <f>SUM(BR$5:BR33)</f>
        <v>17.010000000000002</v>
      </c>
      <c r="DJ33" s="14">
        <f>SUM(BS$5:BS33)</f>
        <v>8.5050000000000008</v>
      </c>
      <c r="DK33" s="14">
        <f>SUM(BT$5:BT33)</f>
        <v>58.875</v>
      </c>
      <c r="DL33" s="14">
        <f>SUM(BU$5:BU33)</f>
        <v>58.875</v>
      </c>
      <c r="DM33" s="14">
        <f>SUM(BV$5:BV33)</f>
        <v>27.18</v>
      </c>
      <c r="DN33" s="14">
        <f>SUM(BW$5:BW33)</f>
        <v>27.18</v>
      </c>
      <c r="DO33" s="14">
        <f>SUM(BX$5:BX33)</f>
        <v>14.129999999999999</v>
      </c>
      <c r="DP33" s="14">
        <f>SUM(BY$5:BY33)</f>
        <v>7.0649999999999995</v>
      </c>
      <c r="DQ33" s="14">
        <f>SUM(BZ$5:BZ33)</f>
        <v>20.25</v>
      </c>
      <c r="DR33" s="14">
        <f>SUM(CA$5:CA33)</f>
        <v>20.25</v>
      </c>
      <c r="DS33" s="14">
        <f>SUM(CB$5:CB33)</f>
        <v>8.9999999999999982</v>
      </c>
      <c r="DT33" s="14">
        <f>SUM(CC$5:CC33)</f>
        <v>8.9999999999999982</v>
      </c>
      <c r="DU33" s="14">
        <f>SUM(CD$5:CD33)</f>
        <v>4.8599999999999985</v>
      </c>
      <c r="DV33" s="14">
        <f>SUM(CE$5:CE33)</f>
        <v>2.4299999999999993</v>
      </c>
      <c r="DW33" s="14">
        <f>SUM(CF$5:CF33)</f>
        <v>2.4300000000000002</v>
      </c>
      <c r="DX33" s="14">
        <f>SUM(CG$5:CG33)</f>
        <v>2.4300000000000002</v>
      </c>
      <c r="DY33" s="14">
        <f>SUM(CH$5:CH33)</f>
        <v>2.4300000000000002</v>
      </c>
      <c r="DZ33" s="14">
        <f>SUM(CI$5:CI33)</f>
        <v>1.08</v>
      </c>
      <c r="EA33" s="14">
        <f>SUM(CJ$5:CJ33)</f>
        <v>1.08</v>
      </c>
      <c r="EB33" s="14">
        <f>SUM(CK$5:CK33)</f>
        <v>1.08</v>
      </c>
      <c r="EC33" s="14">
        <f>SUM(CL$5:CL33)</f>
        <v>0.44999999999999996</v>
      </c>
      <c r="ED33" s="14">
        <f>SUM(CM$5:CM33)</f>
        <v>0.44999999999999996</v>
      </c>
      <c r="EE33" s="14">
        <f>SUM(CN$5:CN33)</f>
        <v>0</v>
      </c>
      <c r="EF33" s="14">
        <f>SUM(CO$5:CO33)</f>
        <v>0</v>
      </c>
      <c r="EG33" s="14">
        <f>SUM(CP$5:CP33)</f>
        <v>0</v>
      </c>
      <c r="EH33" s="14">
        <f>SUM(CQ$5:CQ33)</f>
        <v>0</v>
      </c>
      <c r="EI33" s="14">
        <f>SUM(CR$5:CR33)</f>
        <v>0</v>
      </c>
      <c r="EJ33" s="14">
        <f>SUM(CS$5:CS33)</f>
        <v>0</v>
      </c>
      <c r="EK33" s="14">
        <f>SUM(CT$5:CT33)</f>
        <v>0</v>
      </c>
      <c r="EL33" s="14">
        <f>SUM(CU$5:CU33)</f>
        <v>0</v>
      </c>
      <c r="EO33" s="118">
        <f t="shared" si="11"/>
        <v>20</v>
      </c>
      <c r="EP33" s="118">
        <f t="shared" si="12"/>
        <v>20</v>
      </c>
      <c r="EQ33" s="118">
        <f t="shared" si="13"/>
        <v>17</v>
      </c>
      <c r="ER33" s="118">
        <f t="shared" si="14"/>
        <v>16</v>
      </c>
      <c r="ES33" s="118">
        <f t="shared" si="15"/>
        <v>16</v>
      </c>
      <c r="ET33" s="118">
        <f t="shared" si="16"/>
        <v>12</v>
      </c>
      <c r="EU33" s="118">
        <f t="shared" si="17"/>
        <v>12</v>
      </c>
      <c r="EV33" s="118">
        <f t="shared" si="18"/>
        <v>8</v>
      </c>
      <c r="EW33" s="118">
        <f t="shared" si="19"/>
        <v>16</v>
      </c>
      <c r="EX33" s="118">
        <f t="shared" si="20"/>
        <v>16</v>
      </c>
      <c r="EY33" s="118">
        <f t="shared" si="21"/>
        <v>11</v>
      </c>
      <c r="EZ33" s="118">
        <f t="shared" si="22"/>
        <v>11</v>
      </c>
      <c r="FA33" s="118">
        <f t="shared" si="23"/>
        <v>8</v>
      </c>
      <c r="FB33" s="118">
        <f t="shared" si="24"/>
        <v>5</v>
      </c>
      <c r="FC33" s="118">
        <f t="shared" si="25"/>
        <v>15</v>
      </c>
      <c r="FD33" s="118">
        <f t="shared" si="26"/>
        <v>15</v>
      </c>
      <c r="FE33" s="118">
        <f t="shared" si="27"/>
        <v>10</v>
      </c>
      <c r="FF33" s="118">
        <f t="shared" si="28"/>
        <v>10</v>
      </c>
      <c r="FG33" s="118">
        <f t="shared" si="29"/>
        <v>7</v>
      </c>
      <c r="FH33" s="118">
        <f t="shared" si="30"/>
        <v>5</v>
      </c>
      <c r="FI33" s="118">
        <f t="shared" si="31"/>
        <v>9</v>
      </c>
      <c r="FJ33" s="118">
        <f t="shared" si="32"/>
        <v>9</v>
      </c>
      <c r="FK33" s="118">
        <f t="shared" si="33"/>
        <v>5</v>
      </c>
      <c r="FL33" s="118">
        <f t="shared" si="34"/>
        <v>5</v>
      </c>
      <c r="FM33" s="118">
        <f t="shared" si="35"/>
        <v>3</v>
      </c>
      <c r="FN33" s="118">
        <f t="shared" si="36"/>
        <v>2</v>
      </c>
      <c r="FO33" s="118">
        <f t="shared" si="37"/>
        <v>2</v>
      </c>
      <c r="FP33" s="118">
        <f t="shared" si="38"/>
        <v>2</v>
      </c>
      <c r="FQ33" s="118">
        <f t="shared" si="39"/>
        <v>2</v>
      </c>
      <c r="FR33" s="118">
        <f t="shared" si="40"/>
        <v>1</v>
      </c>
      <c r="FS33" s="118">
        <f t="shared" si="41"/>
        <v>1</v>
      </c>
      <c r="FT33" s="118">
        <f t="shared" si="42"/>
        <v>1</v>
      </c>
      <c r="FU33" s="118">
        <f t="shared" si="43"/>
        <v>0</v>
      </c>
      <c r="FV33" s="118">
        <f t="shared" si="44"/>
        <v>0</v>
      </c>
      <c r="FW33" s="118">
        <f t="shared" si="45"/>
        <v>0</v>
      </c>
      <c r="FX33" s="118">
        <f t="shared" si="46"/>
        <v>0</v>
      </c>
      <c r="FY33" s="118">
        <f t="shared" si="47"/>
        <v>0</v>
      </c>
      <c r="FZ33" s="118">
        <f t="shared" si="48"/>
        <v>0</v>
      </c>
      <c r="GA33" s="118">
        <f t="shared" si="49"/>
        <v>0</v>
      </c>
      <c r="GB33" s="118">
        <f t="shared" si="50"/>
        <v>0</v>
      </c>
      <c r="GC33" s="118">
        <f t="shared" si="51"/>
        <v>0</v>
      </c>
      <c r="GD33" s="118">
        <f t="shared" si="52"/>
        <v>0</v>
      </c>
    </row>
    <row r="34" spans="11:186" ht="16.5" x14ac:dyDescent="0.2">
      <c r="K34" s="117">
        <v>30</v>
      </c>
      <c r="L34" s="117">
        <v>6</v>
      </c>
      <c r="M34" s="117">
        <v>4</v>
      </c>
      <c r="N34" s="117" t="str">
        <f t="shared" si="3"/>
        <v>神器6-4</v>
      </c>
      <c r="O34" s="117">
        <v>3</v>
      </c>
      <c r="P34" s="14">
        <f t="shared" si="4"/>
        <v>280</v>
      </c>
      <c r="Q34" s="119">
        <v>0.12</v>
      </c>
      <c r="R34" s="14">
        <v>1</v>
      </c>
      <c r="S34" s="14">
        <v>1</v>
      </c>
      <c r="T34" s="119">
        <v>0.12</v>
      </c>
      <c r="U34" s="14">
        <v>1</v>
      </c>
      <c r="V34" s="14">
        <v>2</v>
      </c>
      <c r="W34" s="119">
        <v>0.12</v>
      </c>
      <c r="X34" s="14">
        <v>1</v>
      </c>
      <c r="Y34" s="14">
        <v>3</v>
      </c>
      <c r="AO34" s="50">
        <v>4</v>
      </c>
      <c r="AP34" s="117">
        <v>8</v>
      </c>
      <c r="AQ34" s="117">
        <v>1</v>
      </c>
      <c r="AR34" s="50">
        <v>3</v>
      </c>
      <c r="AS34" s="117" t="s">
        <v>402</v>
      </c>
      <c r="AT34" s="21">
        <f t="shared" si="0"/>
        <v>6.6000000000000003E-2</v>
      </c>
      <c r="AU34" s="117">
        <f t="shared" si="5"/>
        <v>1</v>
      </c>
      <c r="AV34" s="117">
        <f t="shared" si="6"/>
        <v>3</v>
      </c>
      <c r="AW34" s="118">
        <f t="shared" si="7"/>
        <v>0.13200000000000001</v>
      </c>
      <c r="AX34" s="117">
        <f t="shared" si="8"/>
        <v>13.860000000000001</v>
      </c>
      <c r="BA34" s="117">
        <v>30</v>
      </c>
      <c r="BB34" s="14">
        <f>INDEX(节奏总表!$BW$4:$BW$63,神器!BA34)</f>
        <v>120</v>
      </c>
      <c r="BC34" s="14">
        <f t="shared" si="9"/>
        <v>6</v>
      </c>
      <c r="BD34" s="14">
        <v>5</v>
      </c>
      <c r="BE34" s="14">
        <v>3</v>
      </c>
      <c r="BF34" s="14">
        <f t="shared" si="10"/>
        <v>0</v>
      </c>
      <c r="BG34" s="14">
        <f t="shared" si="59"/>
        <v>0</v>
      </c>
      <c r="BH34" s="14">
        <f t="shared" si="59"/>
        <v>0</v>
      </c>
      <c r="BI34" s="14">
        <f t="shared" si="59"/>
        <v>0</v>
      </c>
      <c r="BJ34" s="14">
        <f t="shared" si="59"/>
        <v>0</v>
      </c>
      <c r="BK34" s="14">
        <f t="shared" si="59"/>
        <v>0</v>
      </c>
      <c r="BL34" s="14">
        <f t="shared" si="59"/>
        <v>0</v>
      </c>
      <c r="BM34" s="14">
        <f t="shared" si="59"/>
        <v>0</v>
      </c>
      <c r="BN34" s="14">
        <f t="shared" si="59"/>
        <v>0</v>
      </c>
      <c r="BO34" s="14">
        <f t="shared" si="59"/>
        <v>0</v>
      </c>
      <c r="BP34" s="14">
        <f t="shared" si="59"/>
        <v>0</v>
      </c>
      <c r="BQ34" s="14">
        <f t="shared" si="59"/>
        <v>0</v>
      </c>
      <c r="BR34" s="14">
        <f t="shared" si="59"/>
        <v>0</v>
      </c>
      <c r="BS34" s="14">
        <f t="shared" si="59"/>
        <v>0</v>
      </c>
      <c r="BT34" s="14">
        <f t="shared" si="59"/>
        <v>8.25</v>
      </c>
      <c r="BU34" s="14">
        <f t="shared" si="59"/>
        <v>8.25</v>
      </c>
      <c r="BV34" s="14">
        <f t="shared" si="59"/>
        <v>3.96</v>
      </c>
      <c r="BW34" s="14">
        <f t="shared" si="59"/>
        <v>3.96</v>
      </c>
      <c r="BX34" s="14">
        <f t="shared" si="59"/>
        <v>1.98</v>
      </c>
      <c r="BY34" s="14">
        <f t="shared" si="59"/>
        <v>0.99</v>
      </c>
      <c r="BZ34" s="14">
        <f t="shared" si="59"/>
        <v>3.375</v>
      </c>
      <c r="CA34" s="14">
        <f t="shared" si="59"/>
        <v>3.375</v>
      </c>
      <c r="CB34" s="14">
        <f t="shared" si="59"/>
        <v>1.44</v>
      </c>
      <c r="CC34" s="14">
        <f t="shared" si="59"/>
        <v>1.44</v>
      </c>
      <c r="CD34" s="14">
        <f t="shared" si="59"/>
        <v>0.80999999999999983</v>
      </c>
      <c r="CE34" s="14">
        <f t="shared" si="59"/>
        <v>0.40499999999999992</v>
      </c>
      <c r="CF34" s="14">
        <f t="shared" si="59"/>
        <v>0.60750000000000004</v>
      </c>
      <c r="CG34" s="14">
        <f t="shared" si="59"/>
        <v>0.60750000000000004</v>
      </c>
      <c r="CH34" s="14">
        <f t="shared" si="59"/>
        <v>0.60750000000000004</v>
      </c>
      <c r="CI34" s="14">
        <f t="shared" si="59"/>
        <v>0.27</v>
      </c>
      <c r="CJ34" s="14">
        <f t="shared" si="59"/>
        <v>0.27</v>
      </c>
      <c r="CK34" s="14">
        <f t="shared" si="59"/>
        <v>0.27</v>
      </c>
      <c r="CL34" s="14">
        <f t="shared" si="59"/>
        <v>0.11249999999999999</v>
      </c>
      <c r="CM34" s="14">
        <f t="shared" si="59"/>
        <v>0.11249999999999999</v>
      </c>
      <c r="CN34" s="14">
        <f t="shared" si="59"/>
        <v>0</v>
      </c>
      <c r="CO34" s="14">
        <f t="shared" si="59"/>
        <v>0</v>
      </c>
      <c r="CP34" s="14">
        <f t="shared" si="59"/>
        <v>0</v>
      </c>
      <c r="CQ34" s="14">
        <f t="shared" si="59"/>
        <v>0</v>
      </c>
      <c r="CR34" s="14">
        <f t="shared" si="59"/>
        <v>0</v>
      </c>
      <c r="CS34" s="14">
        <f t="shared" si="59"/>
        <v>0</v>
      </c>
      <c r="CT34" s="14">
        <f t="shared" si="59"/>
        <v>0</v>
      </c>
      <c r="CU34" s="14">
        <f t="shared" si="59"/>
        <v>0</v>
      </c>
      <c r="CW34" s="14">
        <f>SUM(BF$5:BF34)</f>
        <v>124.95</v>
      </c>
      <c r="CX34" s="14">
        <f>SUM(BG$5:BG34)</f>
        <v>124.95</v>
      </c>
      <c r="CY34" s="14">
        <f>SUM(BH$5:BH34)</f>
        <v>76.949999999999989</v>
      </c>
      <c r="CZ34" s="14">
        <f>SUM(BI$5:BI34)</f>
        <v>72.539999999999992</v>
      </c>
      <c r="DA34" s="14">
        <f>SUM(BJ$5:BJ34)</f>
        <v>72.539999999999992</v>
      </c>
      <c r="DB34" s="14">
        <f>SUM(BK$5:BK34)</f>
        <v>36.855000000000004</v>
      </c>
      <c r="DC34" s="14">
        <f>SUM(BL$5:BL34)</f>
        <v>36.855000000000004</v>
      </c>
      <c r="DD34" s="14">
        <f>SUM(BM$5:BM34)</f>
        <v>16.739999999999998</v>
      </c>
      <c r="DE34" s="14">
        <f>SUM(BN$5:BN34)</f>
        <v>70.875</v>
      </c>
      <c r="DF34" s="14">
        <f>SUM(BO$5:BO34)</f>
        <v>70.875</v>
      </c>
      <c r="DG34" s="14">
        <f>SUM(BP$5:BP34)</f>
        <v>33.120000000000005</v>
      </c>
      <c r="DH34" s="14">
        <f>SUM(BQ$5:BQ34)</f>
        <v>33.120000000000005</v>
      </c>
      <c r="DI34" s="14">
        <f>SUM(BR$5:BR34)</f>
        <v>17.010000000000002</v>
      </c>
      <c r="DJ34" s="14">
        <f>SUM(BS$5:BS34)</f>
        <v>8.5050000000000008</v>
      </c>
      <c r="DK34" s="14">
        <f>SUM(BT$5:BT34)</f>
        <v>67.125</v>
      </c>
      <c r="DL34" s="14">
        <f>SUM(BU$5:BU34)</f>
        <v>67.125</v>
      </c>
      <c r="DM34" s="14">
        <f>SUM(BV$5:BV34)</f>
        <v>31.14</v>
      </c>
      <c r="DN34" s="14">
        <f>SUM(BW$5:BW34)</f>
        <v>31.14</v>
      </c>
      <c r="DO34" s="14">
        <f>SUM(BX$5:BX34)</f>
        <v>16.11</v>
      </c>
      <c r="DP34" s="14">
        <f>SUM(BY$5:BY34)</f>
        <v>8.0549999999999997</v>
      </c>
      <c r="DQ34" s="14">
        <f>SUM(BZ$5:BZ34)</f>
        <v>23.625</v>
      </c>
      <c r="DR34" s="14">
        <f>SUM(CA$5:CA34)</f>
        <v>23.625</v>
      </c>
      <c r="DS34" s="14">
        <f>SUM(CB$5:CB34)</f>
        <v>10.439999999999998</v>
      </c>
      <c r="DT34" s="14">
        <f>SUM(CC$5:CC34)</f>
        <v>10.439999999999998</v>
      </c>
      <c r="DU34" s="14">
        <f>SUM(CD$5:CD34)</f>
        <v>5.6699999999999982</v>
      </c>
      <c r="DV34" s="14">
        <f>SUM(CE$5:CE34)</f>
        <v>2.8349999999999991</v>
      </c>
      <c r="DW34" s="14">
        <f>SUM(CF$5:CF34)</f>
        <v>3.0375000000000001</v>
      </c>
      <c r="DX34" s="14">
        <f>SUM(CG$5:CG34)</f>
        <v>3.0375000000000001</v>
      </c>
      <c r="DY34" s="14">
        <f>SUM(CH$5:CH34)</f>
        <v>3.0375000000000001</v>
      </c>
      <c r="DZ34" s="14">
        <f>SUM(CI$5:CI34)</f>
        <v>1.35</v>
      </c>
      <c r="EA34" s="14">
        <f>SUM(CJ$5:CJ34)</f>
        <v>1.35</v>
      </c>
      <c r="EB34" s="14">
        <f>SUM(CK$5:CK34)</f>
        <v>1.35</v>
      </c>
      <c r="EC34" s="14">
        <f>SUM(CL$5:CL34)</f>
        <v>0.5625</v>
      </c>
      <c r="ED34" s="14">
        <f>SUM(CM$5:CM34)</f>
        <v>0.5625</v>
      </c>
      <c r="EE34" s="14">
        <f>SUM(CN$5:CN34)</f>
        <v>0</v>
      </c>
      <c r="EF34" s="14">
        <f>SUM(CO$5:CO34)</f>
        <v>0</v>
      </c>
      <c r="EG34" s="14">
        <f>SUM(CP$5:CP34)</f>
        <v>0</v>
      </c>
      <c r="EH34" s="14">
        <f>SUM(CQ$5:CQ34)</f>
        <v>0</v>
      </c>
      <c r="EI34" s="14">
        <f>SUM(CR$5:CR34)</f>
        <v>0</v>
      </c>
      <c r="EJ34" s="14">
        <f>SUM(CS$5:CS34)</f>
        <v>0</v>
      </c>
      <c r="EK34" s="14">
        <f>SUM(CT$5:CT34)</f>
        <v>0</v>
      </c>
      <c r="EL34" s="14">
        <f>SUM(CU$5:CU34)</f>
        <v>0</v>
      </c>
      <c r="EO34" s="118">
        <f t="shared" si="11"/>
        <v>20</v>
      </c>
      <c r="EP34" s="118">
        <f t="shared" si="12"/>
        <v>20</v>
      </c>
      <c r="EQ34" s="118">
        <f t="shared" si="13"/>
        <v>17</v>
      </c>
      <c r="ER34" s="118">
        <f t="shared" si="14"/>
        <v>16</v>
      </c>
      <c r="ES34" s="118">
        <f t="shared" si="15"/>
        <v>16</v>
      </c>
      <c r="ET34" s="118">
        <f t="shared" si="16"/>
        <v>12</v>
      </c>
      <c r="EU34" s="118">
        <f t="shared" si="17"/>
        <v>12</v>
      </c>
      <c r="EV34" s="118">
        <f t="shared" si="18"/>
        <v>8</v>
      </c>
      <c r="EW34" s="118">
        <f t="shared" si="19"/>
        <v>16</v>
      </c>
      <c r="EX34" s="118">
        <f t="shared" si="20"/>
        <v>16</v>
      </c>
      <c r="EY34" s="118">
        <f t="shared" si="21"/>
        <v>11</v>
      </c>
      <c r="EZ34" s="118">
        <f t="shared" si="22"/>
        <v>11</v>
      </c>
      <c r="FA34" s="118">
        <f t="shared" si="23"/>
        <v>8</v>
      </c>
      <c r="FB34" s="118">
        <f t="shared" si="24"/>
        <v>5</v>
      </c>
      <c r="FC34" s="118">
        <f t="shared" si="25"/>
        <v>16</v>
      </c>
      <c r="FD34" s="118">
        <f t="shared" si="26"/>
        <v>16</v>
      </c>
      <c r="FE34" s="118">
        <f t="shared" si="27"/>
        <v>11</v>
      </c>
      <c r="FF34" s="118">
        <f t="shared" si="28"/>
        <v>11</v>
      </c>
      <c r="FG34" s="118">
        <f t="shared" si="29"/>
        <v>8</v>
      </c>
      <c r="FH34" s="118">
        <f t="shared" si="30"/>
        <v>5</v>
      </c>
      <c r="FI34" s="118">
        <f t="shared" si="31"/>
        <v>10</v>
      </c>
      <c r="FJ34" s="118">
        <f t="shared" si="32"/>
        <v>10</v>
      </c>
      <c r="FK34" s="118">
        <f t="shared" si="33"/>
        <v>6</v>
      </c>
      <c r="FL34" s="118">
        <f t="shared" si="34"/>
        <v>6</v>
      </c>
      <c r="FM34" s="118">
        <f t="shared" si="35"/>
        <v>4</v>
      </c>
      <c r="FN34" s="118">
        <f t="shared" si="36"/>
        <v>2</v>
      </c>
      <c r="FO34" s="118">
        <f t="shared" si="37"/>
        <v>3</v>
      </c>
      <c r="FP34" s="118">
        <f t="shared" si="38"/>
        <v>3</v>
      </c>
      <c r="FQ34" s="118">
        <f t="shared" si="39"/>
        <v>3</v>
      </c>
      <c r="FR34" s="118">
        <f t="shared" si="40"/>
        <v>1</v>
      </c>
      <c r="FS34" s="118">
        <f t="shared" si="41"/>
        <v>1</v>
      </c>
      <c r="FT34" s="118">
        <f t="shared" si="42"/>
        <v>1</v>
      </c>
      <c r="FU34" s="118">
        <f t="shared" si="43"/>
        <v>0</v>
      </c>
      <c r="FV34" s="118">
        <f t="shared" si="44"/>
        <v>0</v>
      </c>
      <c r="FW34" s="118">
        <f t="shared" si="45"/>
        <v>0</v>
      </c>
      <c r="FX34" s="118">
        <f t="shared" si="46"/>
        <v>0</v>
      </c>
      <c r="FY34" s="118">
        <f t="shared" si="47"/>
        <v>0</v>
      </c>
      <c r="FZ34" s="118">
        <f t="shared" si="48"/>
        <v>0</v>
      </c>
      <c r="GA34" s="118">
        <f t="shared" si="49"/>
        <v>0</v>
      </c>
      <c r="GB34" s="118">
        <f t="shared" si="50"/>
        <v>0</v>
      </c>
      <c r="GC34" s="118">
        <f t="shared" si="51"/>
        <v>0</v>
      </c>
      <c r="GD34" s="118">
        <f t="shared" si="52"/>
        <v>0</v>
      </c>
    </row>
    <row r="35" spans="11:186" ht="16.5" x14ac:dyDescent="0.2">
      <c r="K35" s="117">
        <v>31</v>
      </c>
      <c r="L35" s="117">
        <v>6</v>
      </c>
      <c r="M35" s="117">
        <v>5</v>
      </c>
      <c r="N35" s="117" t="str">
        <f t="shared" si="3"/>
        <v>神器6-5</v>
      </c>
      <c r="O35" s="117">
        <v>3</v>
      </c>
      <c r="P35" s="14">
        <f t="shared" si="4"/>
        <v>280</v>
      </c>
      <c r="Q35" s="119">
        <v>0.12</v>
      </c>
      <c r="R35" s="14">
        <v>1</v>
      </c>
      <c r="S35" s="14">
        <v>1</v>
      </c>
      <c r="T35" s="119">
        <v>0.12</v>
      </c>
      <c r="U35" s="14">
        <v>1</v>
      </c>
      <c r="V35" s="14">
        <v>2</v>
      </c>
      <c r="W35" s="119">
        <v>0.12</v>
      </c>
      <c r="X35" s="14">
        <v>1</v>
      </c>
      <c r="Y35" s="14">
        <v>3</v>
      </c>
      <c r="AO35" s="50">
        <v>4</v>
      </c>
      <c r="AP35" s="117">
        <v>9</v>
      </c>
      <c r="AQ35" s="117">
        <v>2</v>
      </c>
      <c r="AR35" s="50">
        <v>2</v>
      </c>
      <c r="AS35" s="117" t="s">
        <v>403</v>
      </c>
      <c r="AT35" s="21">
        <f t="shared" si="0"/>
        <v>7.4999999999999997E-2</v>
      </c>
      <c r="AU35" s="117">
        <f t="shared" si="5"/>
        <v>2</v>
      </c>
      <c r="AV35" s="117">
        <f t="shared" si="6"/>
        <v>4</v>
      </c>
      <c r="AW35" s="118">
        <f t="shared" si="7"/>
        <v>0.22499999999999998</v>
      </c>
      <c r="AX35" s="117">
        <f t="shared" si="8"/>
        <v>4.5</v>
      </c>
      <c r="BA35" s="117">
        <v>31</v>
      </c>
      <c r="BB35" s="14">
        <f>INDEX(节奏总表!$BW$4:$BW$63,神器!BA35)</f>
        <v>122</v>
      </c>
      <c r="BC35" s="14">
        <f t="shared" si="9"/>
        <v>6</v>
      </c>
      <c r="BD35" s="14">
        <v>5</v>
      </c>
      <c r="BE35" s="14">
        <v>3</v>
      </c>
      <c r="BF35" s="14">
        <f t="shared" si="10"/>
        <v>0</v>
      </c>
      <c r="BG35" s="14">
        <f t="shared" si="59"/>
        <v>0</v>
      </c>
      <c r="BH35" s="14">
        <f t="shared" si="59"/>
        <v>0</v>
      </c>
      <c r="BI35" s="14">
        <f t="shared" si="59"/>
        <v>0</v>
      </c>
      <c r="BJ35" s="14">
        <f t="shared" si="59"/>
        <v>0</v>
      </c>
      <c r="BK35" s="14">
        <f t="shared" si="59"/>
        <v>0</v>
      </c>
      <c r="BL35" s="14">
        <f t="shared" si="59"/>
        <v>0</v>
      </c>
      <c r="BM35" s="14">
        <f t="shared" si="59"/>
        <v>0</v>
      </c>
      <c r="BN35" s="14">
        <f t="shared" si="59"/>
        <v>0</v>
      </c>
      <c r="BO35" s="14">
        <f t="shared" si="59"/>
        <v>0</v>
      </c>
      <c r="BP35" s="14">
        <f t="shared" si="59"/>
        <v>0</v>
      </c>
      <c r="BQ35" s="14">
        <f t="shared" si="59"/>
        <v>0</v>
      </c>
      <c r="BR35" s="14">
        <f t="shared" si="59"/>
        <v>0</v>
      </c>
      <c r="BS35" s="14">
        <f t="shared" si="59"/>
        <v>0</v>
      </c>
      <c r="BT35" s="14">
        <f t="shared" si="59"/>
        <v>8.25</v>
      </c>
      <c r="BU35" s="14">
        <f t="shared" si="59"/>
        <v>8.25</v>
      </c>
      <c r="BV35" s="14">
        <f t="shared" si="59"/>
        <v>3.96</v>
      </c>
      <c r="BW35" s="14">
        <f t="shared" si="59"/>
        <v>3.96</v>
      </c>
      <c r="BX35" s="14">
        <f t="shared" si="59"/>
        <v>1.98</v>
      </c>
      <c r="BY35" s="14">
        <f t="shared" si="59"/>
        <v>0.99</v>
      </c>
      <c r="BZ35" s="14">
        <f t="shared" si="59"/>
        <v>3.375</v>
      </c>
      <c r="CA35" s="14">
        <f t="shared" si="59"/>
        <v>3.375</v>
      </c>
      <c r="CB35" s="14">
        <f t="shared" si="59"/>
        <v>1.44</v>
      </c>
      <c r="CC35" s="14">
        <f t="shared" si="59"/>
        <v>1.44</v>
      </c>
      <c r="CD35" s="14">
        <f t="shared" si="59"/>
        <v>0.80999999999999983</v>
      </c>
      <c r="CE35" s="14">
        <f t="shared" si="59"/>
        <v>0.40499999999999992</v>
      </c>
      <c r="CF35" s="14">
        <f t="shared" si="59"/>
        <v>0.60750000000000004</v>
      </c>
      <c r="CG35" s="14">
        <f t="shared" si="59"/>
        <v>0.60750000000000004</v>
      </c>
      <c r="CH35" s="14">
        <f t="shared" si="59"/>
        <v>0.60750000000000004</v>
      </c>
      <c r="CI35" s="14">
        <f t="shared" si="59"/>
        <v>0.27</v>
      </c>
      <c r="CJ35" s="14">
        <f t="shared" si="59"/>
        <v>0.27</v>
      </c>
      <c r="CK35" s="14">
        <f t="shared" si="59"/>
        <v>0.27</v>
      </c>
      <c r="CL35" s="14">
        <f t="shared" si="59"/>
        <v>0.11249999999999999</v>
      </c>
      <c r="CM35" s="14">
        <f t="shared" si="59"/>
        <v>0.11249999999999999</v>
      </c>
      <c r="CN35" s="14">
        <f t="shared" si="59"/>
        <v>0</v>
      </c>
      <c r="CO35" s="14">
        <f t="shared" si="59"/>
        <v>0</v>
      </c>
      <c r="CP35" s="14">
        <f t="shared" si="59"/>
        <v>0</v>
      </c>
      <c r="CQ35" s="14">
        <f t="shared" si="59"/>
        <v>0</v>
      </c>
      <c r="CR35" s="14">
        <f t="shared" si="59"/>
        <v>0</v>
      </c>
      <c r="CS35" s="14">
        <f t="shared" si="59"/>
        <v>0</v>
      </c>
      <c r="CT35" s="14">
        <f t="shared" si="59"/>
        <v>0</v>
      </c>
      <c r="CU35" s="14">
        <f t="shared" si="59"/>
        <v>0</v>
      </c>
      <c r="CW35" s="14">
        <f>SUM(BF$5:BF35)</f>
        <v>124.95</v>
      </c>
      <c r="CX35" s="14">
        <f>SUM(BG$5:BG35)</f>
        <v>124.95</v>
      </c>
      <c r="CY35" s="14">
        <f>SUM(BH$5:BH35)</f>
        <v>76.949999999999989</v>
      </c>
      <c r="CZ35" s="14">
        <f>SUM(BI$5:BI35)</f>
        <v>72.539999999999992</v>
      </c>
      <c r="DA35" s="14">
        <f>SUM(BJ$5:BJ35)</f>
        <v>72.539999999999992</v>
      </c>
      <c r="DB35" s="14">
        <f>SUM(BK$5:BK35)</f>
        <v>36.855000000000004</v>
      </c>
      <c r="DC35" s="14">
        <f>SUM(BL$5:BL35)</f>
        <v>36.855000000000004</v>
      </c>
      <c r="DD35" s="14">
        <f>SUM(BM$5:BM35)</f>
        <v>16.739999999999998</v>
      </c>
      <c r="DE35" s="14">
        <f>SUM(BN$5:BN35)</f>
        <v>70.875</v>
      </c>
      <c r="DF35" s="14">
        <f>SUM(BO$5:BO35)</f>
        <v>70.875</v>
      </c>
      <c r="DG35" s="14">
        <f>SUM(BP$5:BP35)</f>
        <v>33.120000000000005</v>
      </c>
      <c r="DH35" s="14">
        <f>SUM(BQ$5:BQ35)</f>
        <v>33.120000000000005</v>
      </c>
      <c r="DI35" s="14">
        <f>SUM(BR$5:BR35)</f>
        <v>17.010000000000002</v>
      </c>
      <c r="DJ35" s="14">
        <f>SUM(BS$5:BS35)</f>
        <v>8.5050000000000008</v>
      </c>
      <c r="DK35" s="14">
        <f>SUM(BT$5:BT35)</f>
        <v>75.375</v>
      </c>
      <c r="DL35" s="14">
        <f>SUM(BU$5:BU35)</f>
        <v>75.375</v>
      </c>
      <c r="DM35" s="14">
        <f>SUM(BV$5:BV35)</f>
        <v>35.1</v>
      </c>
      <c r="DN35" s="14">
        <f>SUM(BW$5:BW35)</f>
        <v>35.1</v>
      </c>
      <c r="DO35" s="14">
        <f>SUM(BX$5:BX35)</f>
        <v>18.09</v>
      </c>
      <c r="DP35" s="14">
        <f>SUM(BY$5:BY35)</f>
        <v>9.0449999999999999</v>
      </c>
      <c r="DQ35" s="14">
        <f>SUM(BZ$5:BZ35)</f>
        <v>27</v>
      </c>
      <c r="DR35" s="14">
        <f>SUM(CA$5:CA35)</f>
        <v>27</v>
      </c>
      <c r="DS35" s="14">
        <f>SUM(CB$5:CB35)</f>
        <v>11.879999999999997</v>
      </c>
      <c r="DT35" s="14">
        <f>SUM(CC$5:CC35)</f>
        <v>11.879999999999997</v>
      </c>
      <c r="DU35" s="14">
        <f>SUM(CD$5:CD35)</f>
        <v>6.4799999999999978</v>
      </c>
      <c r="DV35" s="14">
        <f>SUM(CE$5:CE35)</f>
        <v>3.2399999999999989</v>
      </c>
      <c r="DW35" s="14">
        <f>SUM(CF$5:CF35)</f>
        <v>3.645</v>
      </c>
      <c r="DX35" s="14">
        <f>SUM(CG$5:CG35)</f>
        <v>3.645</v>
      </c>
      <c r="DY35" s="14">
        <f>SUM(CH$5:CH35)</f>
        <v>3.645</v>
      </c>
      <c r="DZ35" s="14">
        <f>SUM(CI$5:CI35)</f>
        <v>1.62</v>
      </c>
      <c r="EA35" s="14">
        <f>SUM(CJ$5:CJ35)</f>
        <v>1.62</v>
      </c>
      <c r="EB35" s="14">
        <f>SUM(CK$5:CK35)</f>
        <v>1.62</v>
      </c>
      <c r="EC35" s="14">
        <f>SUM(CL$5:CL35)</f>
        <v>0.67500000000000004</v>
      </c>
      <c r="ED35" s="14">
        <f>SUM(CM$5:CM35)</f>
        <v>0.67500000000000004</v>
      </c>
      <c r="EE35" s="14">
        <f>SUM(CN$5:CN35)</f>
        <v>0</v>
      </c>
      <c r="EF35" s="14">
        <f>SUM(CO$5:CO35)</f>
        <v>0</v>
      </c>
      <c r="EG35" s="14">
        <f>SUM(CP$5:CP35)</f>
        <v>0</v>
      </c>
      <c r="EH35" s="14">
        <f>SUM(CQ$5:CQ35)</f>
        <v>0</v>
      </c>
      <c r="EI35" s="14">
        <f>SUM(CR$5:CR35)</f>
        <v>0</v>
      </c>
      <c r="EJ35" s="14">
        <f>SUM(CS$5:CS35)</f>
        <v>0</v>
      </c>
      <c r="EK35" s="14">
        <f>SUM(CT$5:CT35)</f>
        <v>0</v>
      </c>
      <c r="EL35" s="14">
        <f>SUM(CU$5:CU35)</f>
        <v>0</v>
      </c>
      <c r="EO35" s="118">
        <f t="shared" si="11"/>
        <v>20</v>
      </c>
      <c r="EP35" s="118">
        <f t="shared" si="12"/>
        <v>20</v>
      </c>
      <c r="EQ35" s="118">
        <f t="shared" si="13"/>
        <v>17</v>
      </c>
      <c r="ER35" s="118">
        <f t="shared" si="14"/>
        <v>16</v>
      </c>
      <c r="ES35" s="118">
        <f t="shared" si="15"/>
        <v>16</v>
      </c>
      <c r="ET35" s="118">
        <f t="shared" si="16"/>
        <v>12</v>
      </c>
      <c r="EU35" s="118">
        <f t="shared" si="17"/>
        <v>12</v>
      </c>
      <c r="EV35" s="118">
        <f t="shared" si="18"/>
        <v>8</v>
      </c>
      <c r="EW35" s="118">
        <f t="shared" si="19"/>
        <v>16</v>
      </c>
      <c r="EX35" s="118">
        <f t="shared" si="20"/>
        <v>16</v>
      </c>
      <c r="EY35" s="118">
        <f t="shared" si="21"/>
        <v>11</v>
      </c>
      <c r="EZ35" s="118">
        <f t="shared" si="22"/>
        <v>11</v>
      </c>
      <c r="FA35" s="118">
        <f t="shared" si="23"/>
        <v>8</v>
      </c>
      <c r="FB35" s="118">
        <f t="shared" si="24"/>
        <v>5</v>
      </c>
      <c r="FC35" s="118">
        <f t="shared" si="25"/>
        <v>17</v>
      </c>
      <c r="FD35" s="118">
        <f t="shared" si="26"/>
        <v>17</v>
      </c>
      <c r="FE35" s="118">
        <f t="shared" si="27"/>
        <v>12</v>
      </c>
      <c r="FF35" s="118">
        <f t="shared" si="28"/>
        <v>12</v>
      </c>
      <c r="FG35" s="118">
        <f t="shared" si="29"/>
        <v>9</v>
      </c>
      <c r="FH35" s="118">
        <f t="shared" si="30"/>
        <v>6</v>
      </c>
      <c r="FI35" s="118">
        <f t="shared" si="31"/>
        <v>10</v>
      </c>
      <c r="FJ35" s="118">
        <f t="shared" si="32"/>
        <v>10</v>
      </c>
      <c r="FK35" s="118">
        <f t="shared" si="33"/>
        <v>6</v>
      </c>
      <c r="FL35" s="118">
        <f t="shared" si="34"/>
        <v>6</v>
      </c>
      <c r="FM35" s="118">
        <f t="shared" si="35"/>
        <v>4</v>
      </c>
      <c r="FN35" s="118">
        <f t="shared" si="36"/>
        <v>3</v>
      </c>
      <c r="FO35" s="118">
        <f t="shared" si="37"/>
        <v>3</v>
      </c>
      <c r="FP35" s="118">
        <f t="shared" si="38"/>
        <v>3</v>
      </c>
      <c r="FQ35" s="118">
        <f t="shared" si="39"/>
        <v>3</v>
      </c>
      <c r="FR35" s="118">
        <f t="shared" si="40"/>
        <v>1</v>
      </c>
      <c r="FS35" s="118">
        <f t="shared" si="41"/>
        <v>1</v>
      </c>
      <c r="FT35" s="118">
        <f t="shared" si="42"/>
        <v>1</v>
      </c>
      <c r="FU35" s="118">
        <f t="shared" si="43"/>
        <v>0</v>
      </c>
      <c r="FV35" s="118">
        <f t="shared" si="44"/>
        <v>0</v>
      </c>
      <c r="FW35" s="118">
        <f t="shared" si="45"/>
        <v>0</v>
      </c>
      <c r="FX35" s="118">
        <f t="shared" si="46"/>
        <v>0</v>
      </c>
      <c r="FY35" s="118">
        <f t="shared" si="47"/>
        <v>0</v>
      </c>
      <c r="FZ35" s="118">
        <f t="shared" si="48"/>
        <v>0</v>
      </c>
      <c r="GA35" s="118">
        <f t="shared" si="49"/>
        <v>0</v>
      </c>
      <c r="GB35" s="118">
        <f t="shared" si="50"/>
        <v>0</v>
      </c>
      <c r="GC35" s="118">
        <f t="shared" si="51"/>
        <v>0</v>
      </c>
      <c r="GD35" s="118">
        <f t="shared" si="52"/>
        <v>0</v>
      </c>
    </row>
    <row r="36" spans="11:186" ht="16.5" x14ac:dyDescent="0.2">
      <c r="K36" s="117">
        <v>32</v>
      </c>
      <c r="L36" s="117">
        <v>6</v>
      </c>
      <c r="M36" s="117">
        <v>6</v>
      </c>
      <c r="N36" s="117" t="str">
        <f t="shared" si="3"/>
        <v>神器6-6</v>
      </c>
      <c r="O36" s="117">
        <v>3</v>
      </c>
      <c r="P36" s="14">
        <f t="shared" si="4"/>
        <v>280</v>
      </c>
      <c r="Q36" s="119">
        <v>0.12</v>
      </c>
      <c r="R36" s="14">
        <v>1</v>
      </c>
      <c r="S36" s="14">
        <v>1</v>
      </c>
      <c r="T36" s="119">
        <v>0.12</v>
      </c>
      <c r="U36" s="14">
        <v>1</v>
      </c>
      <c r="V36" s="14">
        <v>2</v>
      </c>
      <c r="W36" s="119">
        <v>0.12</v>
      </c>
      <c r="X36" s="14">
        <v>1</v>
      </c>
      <c r="Y36" s="14">
        <v>3</v>
      </c>
      <c r="AO36" s="50">
        <v>4</v>
      </c>
      <c r="AP36" s="117">
        <v>10</v>
      </c>
      <c r="AQ36" s="117">
        <v>2</v>
      </c>
      <c r="AR36" s="50">
        <v>2</v>
      </c>
      <c r="AS36" s="117" t="s">
        <v>404</v>
      </c>
      <c r="AT36" s="21">
        <f t="shared" si="0"/>
        <v>7.4999999999999997E-2</v>
      </c>
      <c r="AU36" s="117">
        <f t="shared" si="5"/>
        <v>2</v>
      </c>
      <c r="AV36" s="117">
        <f t="shared" si="6"/>
        <v>4</v>
      </c>
      <c r="AW36" s="118">
        <f t="shared" si="7"/>
        <v>0.22499999999999998</v>
      </c>
      <c r="AX36" s="117">
        <f t="shared" si="8"/>
        <v>4.5</v>
      </c>
      <c r="BA36" s="117">
        <v>32</v>
      </c>
      <c r="BB36" s="14">
        <f>INDEX(节奏总表!$BW$4:$BW$63,神器!BA36)</f>
        <v>123</v>
      </c>
      <c r="BC36" s="14">
        <f t="shared" si="9"/>
        <v>7</v>
      </c>
      <c r="BD36" s="14">
        <v>5</v>
      </c>
      <c r="BE36" s="14">
        <v>3</v>
      </c>
      <c r="BF36" s="14">
        <f t="shared" ref="BF36:BF64" si="60">SUMIFS($AT$5:$AT$122,$AO$5:$AO$122,"="&amp;$BC36,$AP$5:$AP$122,"="&amp;BF$2) * (SUMIFS($AU$5:$AU$122,$AO$5:$AO$122,"="&amp;$BC36,$AP$5:$AP$122,"="&amp;BF$2)+SUMIFS($AV$5:$AV$122,$AO$5:$AO$122,"="&amp;$BC36,$AP$5:$AP$122,"="&amp;BF$2))/2*$BD36*$BE36</f>
        <v>0</v>
      </c>
      <c r="BG36" s="14">
        <f t="shared" si="59"/>
        <v>0</v>
      </c>
      <c r="BH36" s="14">
        <f t="shared" si="59"/>
        <v>0</v>
      </c>
      <c r="BI36" s="14">
        <f t="shared" si="59"/>
        <v>0</v>
      </c>
      <c r="BJ36" s="14">
        <f t="shared" si="59"/>
        <v>0</v>
      </c>
      <c r="BK36" s="14">
        <f t="shared" si="59"/>
        <v>0</v>
      </c>
      <c r="BL36" s="14">
        <f t="shared" si="59"/>
        <v>0</v>
      </c>
      <c r="BM36" s="14">
        <f t="shared" si="59"/>
        <v>0</v>
      </c>
      <c r="BN36" s="14">
        <f t="shared" si="59"/>
        <v>0</v>
      </c>
      <c r="BO36" s="14">
        <f t="shared" si="59"/>
        <v>0</v>
      </c>
      <c r="BP36" s="14">
        <f t="shared" si="59"/>
        <v>0</v>
      </c>
      <c r="BQ36" s="14">
        <f t="shared" si="59"/>
        <v>0</v>
      </c>
      <c r="BR36" s="14">
        <f t="shared" si="59"/>
        <v>0</v>
      </c>
      <c r="BS36" s="14">
        <f t="shared" si="59"/>
        <v>0</v>
      </c>
      <c r="BT36" s="14">
        <f t="shared" si="59"/>
        <v>0</v>
      </c>
      <c r="BU36" s="14">
        <f t="shared" si="59"/>
        <v>0</v>
      </c>
      <c r="BV36" s="14">
        <f t="shared" si="59"/>
        <v>0</v>
      </c>
      <c r="BW36" s="14">
        <f t="shared" si="59"/>
        <v>0</v>
      </c>
      <c r="BX36" s="14">
        <f t="shared" si="59"/>
        <v>0</v>
      </c>
      <c r="BY36" s="14">
        <f t="shared" si="59"/>
        <v>0</v>
      </c>
      <c r="BZ36" s="14">
        <f t="shared" si="59"/>
        <v>8.25</v>
      </c>
      <c r="CA36" s="14">
        <f t="shared" si="59"/>
        <v>8.25</v>
      </c>
      <c r="CB36" s="14">
        <f t="shared" si="59"/>
        <v>3.96</v>
      </c>
      <c r="CC36" s="14">
        <f t="shared" si="59"/>
        <v>3.96</v>
      </c>
      <c r="CD36" s="14">
        <f t="shared" si="59"/>
        <v>1.98</v>
      </c>
      <c r="CE36" s="14">
        <f t="shared" si="59"/>
        <v>0.99</v>
      </c>
      <c r="CF36" s="14">
        <f t="shared" si="59"/>
        <v>1.62</v>
      </c>
      <c r="CG36" s="14">
        <f t="shared" si="59"/>
        <v>1.62</v>
      </c>
      <c r="CH36" s="14">
        <f t="shared" si="59"/>
        <v>1.62</v>
      </c>
      <c r="CI36" s="14">
        <f t="shared" si="59"/>
        <v>0.80999999999999983</v>
      </c>
      <c r="CJ36" s="14">
        <f t="shared" si="59"/>
        <v>0.80999999999999983</v>
      </c>
      <c r="CK36" s="14">
        <f t="shared" si="59"/>
        <v>0.80999999999999983</v>
      </c>
      <c r="CL36" s="14">
        <f t="shared" si="59"/>
        <v>0.33749999999999997</v>
      </c>
      <c r="CM36" s="14">
        <f t="shared" si="59"/>
        <v>0.33749999999999997</v>
      </c>
      <c r="CN36" s="14">
        <f t="shared" si="59"/>
        <v>0.60750000000000004</v>
      </c>
      <c r="CO36" s="14">
        <f t="shared" si="59"/>
        <v>0.60750000000000004</v>
      </c>
      <c r="CP36" s="14">
        <f t="shared" si="59"/>
        <v>0.60750000000000004</v>
      </c>
      <c r="CQ36" s="14">
        <f t="shared" si="59"/>
        <v>0.27</v>
      </c>
      <c r="CR36" s="14">
        <f t="shared" si="59"/>
        <v>0.27</v>
      </c>
      <c r="CS36" s="14">
        <f t="shared" si="59"/>
        <v>0.27</v>
      </c>
      <c r="CT36" s="14">
        <f t="shared" si="59"/>
        <v>0.11249999999999999</v>
      </c>
      <c r="CU36" s="14">
        <f t="shared" si="59"/>
        <v>0.11249999999999999</v>
      </c>
      <c r="CW36" s="14">
        <f>SUM(BF$5:BF36)</f>
        <v>124.95</v>
      </c>
      <c r="CX36" s="14">
        <f>SUM(BG$5:BG36)</f>
        <v>124.95</v>
      </c>
      <c r="CY36" s="14">
        <f>SUM(BH$5:BH36)</f>
        <v>76.949999999999989</v>
      </c>
      <c r="CZ36" s="14">
        <f>SUM(BI$5:BI36)</f>
        <v>72.539999999999992</v>
      </c>
      <c r="DA36" s="14">
        <f>SUM(BJ$5:BJ36)</f>
        <v>72.539999999999992</v>
      </c>
      <c r="DB36" s="14">
        <f>SUM(BK$5:BK36)</f>
        <v>36.855000000000004</v>
      </c>
      <c r="DC36" s="14">
        <f>SUM(BL$5:BL36)</f>
        <v>36.855000000000004</v>
      </c>
      <c r="DD36" s="14">
        <f>SUM(BM$5:BM36)</f>
        <v>16.739999999999998</v>
      </c>
      <c r="DE36" s="14">
        <f>SUM(BN$5:BN36)</f>
        <v>70.875</v>
      </c>
      <c r="DF36" s="14">
        <f>SUM(BO$5:BO36)</f>
        <v>70.875</v>
      </c>
      <c r="DG36" s="14">
        <f>SUM(BP$5:BP36)</f>
        <v>33.120000000000005</v>
      </c>
      <c r="DH36" s="14">
        <f>SUM(BQ$5:BQ36)</f>
        <v>33.120000000000005</v>
      </c>
      <c r="DI36" s="14">
        <f>SUM(BR$5:BR36)</f>
        <v>17.010000000000002</v>
      </c>
      <c r="DJ36" s="14">
        <f>SUM(BS$5:BS36)</f>
        <v>8.5050000000000008</v>
      </c>
      <c r="DK36" s="14">
        <f>SUM(BT$5:BT36)</f>
        <v>75.375</v>
      </c>
      <c r="DL36" s="14">
        <f>SUM(BU$5:BU36)</f>
        <v>75.375</v>
      </c>
      <c r="DM36" s="14">
        <f>SUM(BV$5:BV36)</f>
        <v>35.1</v>
      </c>
      <c r="DN36" s="14">
        <f>SUM(BW$5:BW36)</f>
        <v>35.1</v>
      </c>
      <c r="DO36" s="14">
        <f>SUM(BX$5:BX36)</f>
        <v>18.09</v>
      </c>
      <c r="DP36" s="14">
        <f>SUM(BY$5:BY36)</f>
        <v>9.0449999999999999</v>
      </c>
      <c r="DQ36" s="14">
        <f>SUM(BZ$5:BZ36)</f>
        <v>35.25</v>
      </c>
      <c r="DR36" s="14">
        <f>SUM(CA$5:CA36)</f>
        <v>35.25</v>
      </c>
      <c r="DS36" s="14">
        <f>SUM(CB$5:CB36)</f>
        <v>15.839999999999996</v>
      </c>
      <c r="DT36" s="14">
        <f>SUM(CC$5:CC36)</f>
        <v>15.839999999999996</v>
      </c>
      <c r="DU36" s="14">
        <f>SUM(CD$5:CD36)</f>
        <v>8.4599999999999973</v>
      </c>
      <c r="DV36" s="14">
        <f>SUM(CE$5:CE36)</f>
        <v>4.2299999999999986</v>
      </c>
      <c r="DW36" s="14">
        <f>SUM(CF$5:CF36)</f>
        <v>5.2650000000000006</v>
      </c>
      <c r="DX36" s="14">
        <f>SUM(CG$5:CG36)</f>
        <v>5.2650000000000006</v>
      </c>
      <c r="DY36" s="14">
        <f>SUM(CH$5:CH36)</f>
        <v>5.2650000000000006</v>
      </c>
      <c r="DZ36" s="14">
        <f>SUM(CI$5:CI36)</f>
        <v>2.4299999999999997</v>
      </c>
      <c r="EA36" s="14">
        <f>SUM(CJ$5:CJ36)</f>
        <v>2.4299999999999997</v>
      </c>
      <c r="EB36" s="14">
        <f>SUM(CK$5:CK36)</f>
        <v>2.4299999999999997</v>
      </c>
      <c r="EC36" s="14">
        <f>SUM(CL$5:CL36)</f>
        <v>1.0125</v>
      </c>
      <c r="ED36" s="14">
        <f>SUM(CM$5:CM36)</f>
        <v>1.0125</v>
      </c>
      <c r="EE36" s="14">
        <f>SUM(CN$5:CN36)</f>
        <v>0.60750000000000004</v>
      </c>
      <c r="EF36" s="14">
        <f>SUM(CO$5:CO36)</f>
        <v>0.60750000000000004</v>
      </c>
      <c r="EG36" s="14">
        <f>SUM(CP$5:CP36)</f>
        <v>0.60750000000000004</v>
      </c>
      <c r="EH36" s="14">
        <f>SUM(CQ$5:CQ36)</f>
        <v>0.27</v>
      </c>
      <c r="EI36" s="14">
        <f>SUM(CR$5:CR36)</f>
        <v>0.27</v>
      </c>
      <c r="EJ36" s="14">
        <f>SUM(CS$5:CS36)</f>
        <v>0.27</v>
      </c>
      <c r="EK36" s="14">
        <f>SUM(CT$5:CT36)</f>
        <v>0.11249999999999999</v>
      </c>
      <c r="EL36" s="14">
        <f>SUM(CU$5:CU36)</f>
        <v>0.11249999999999999</v>
      </c>
      <c r="EO36" s="118">
        <f t="shared" si="11"/>
        <v>20</v>
      </c>
      <c r="EP36" s="118">
        <f t="shared" si="12"/>
        <v>20</v>
      </c>
      <c r="EQ36" s="118">
        <f t="shared" si="13"/>
        <v>17</v>
      </c>
      <c r="ER36" s="118">
        <f t="shared" si="14"/>
        <v>16</v>
      </c>
      <c r="ES36" s="118">
        <f t="shared" si="15"/>
        <v>16</v>
      </c>
      <c r="ET36" s="118">
        <f t="shared" si="16"/>
        <v>12</v>
      </c>
      <c r="EU36" s="118">
        <f t="shared" si="17"/>
        <v>12</v>
      </c>
      <c r="EV36" s="118">
        <f t="shared" si="18"/>
        <v>8</v>
      </c>
      <c r="EW36" s="118">
        <f t="shared" si="19"/>
        <v>16</v>
      </c>
      <c r="EX36" s="118">
        <f t="shared" si="20"/>
        <v>16</v>
      </c>
      <c r="EY36" s="118">
        <f t="shared" si="21"/>
        <v>11</v>
      </c>
      <c r="EZ36" s="118">
        <f t="shared" si="22"/>
        <v>11</v>
      </c>
      <c r="FA36" s="118">
        <f t="shared" si="23"/>
        <v>8</v>
      </c>
      <c r="FB36" s="118">
        <f t="shared" si="24"/>
        <v>5</v>
      </c>
      <c r="FC36" s="118">
        <f t="shared" si="25"/>
        <v>17</v>
      </c>
      <c r="FD36" s="118">
        <f t="shared" si="26"/>
        <v>17</v>
      </c>
      <c r="FE36" s="118">
        <f t="shared" si="27"/>
        <v>12</v>
      </c>
      <c r="FF36" s="118">
        <f t="shared" si="28"/>
        <v>12</v>
      </c>
      <c r="FG36" s="118">
        <f t="shared" si="29"/>
        <v>9</v>
      </c>
      <c r="FH36" s="118">
        <f t="shared" si="30"/>
        <v>6</v>
      </c>
      <c r="FI36" s="118">
        <f t="shared" si="31"/>
        <v>12</v>
      </c>
      <c r="FJ36" s="118">
        <f t="shared" si="32"/>
        <v>12</v>
      </c>
      <c r="FK36" s="118">
        <f t="shared" si="33"/>
        <v>8</v>
      </c>
      <c r="FL36" s="118">
        <f t="shared" si="34"/>
        <v>8</v>
      </c>
      <c r="FM36" s="118">
        <f t="shared" si="35"/>
        <v>5</v>
      </c>
      <c r="FN36" s="118">
        <f t="shared" si="36"/>
        <v>3</v>
      </c>
      <c r="FO36" s="118">
        <f t="shared" si="37"/>
        <v>4</v>
      </c>
      <c r="FP36" s="118">
        <f t="shared" si="38"/>
        <v>4</v>
      </c>
      <c r="FQ36" s="118">
        <f t="shared" si="39"/>
        <v>4</v>
      </c>
      <c r="FR36" s="118">
        <f t="shared" si="40"/>
        <v>2</v>
      </c>
      <c r="FS36" s="118">
        <f t="shared" si="41"/>
        <v>2</v>
      </c>
      <c r="FT36" s="118">
        <f t="shared" si="42"/>
        <v>2</v>
      </c>
      <c r="FU36" s="118">
        <f t="shared" si="43"/>
        <v>1</v>
      </c>
      <c r="FV36" s="118">
        <f t="shared" si="44"/>
        <v>1</v>
      </c>
      <c r="FW36" s="118">
        <f t="shared" si="45"/>
        <v>0</v>
      </c>
      <c r="FX36" s="118">
        <f t="shared" si="46"/>
        <v>0</v>
      </c>
      <c r="FY36" s="118">
        <f t="shared" si="47"/>
        <v>0</v>
      </c>
      <c r="FZ36" s="118">
        <f t="shared" si="48"/>
        <v>0</v>
      </c>
      <c r="GA36" s="118">
        <f t="shared" si="49"/>
        <v>0</v>
      </c>
      <c r="GB36" s="118">
        <f t="shared" si="50"/>
        <v>0</v>
      </c>
      <c r="GC36" s="118">
        <f t="shared" si="51"/>
        <v>0</v>
      </c>
      <c r="GD36" s="118">
        <f t="shared" si="52"/>
        <v>0</v>
      </c>
    </row>
    <row r="37" spans="11:186" ht="16.5" x14ac:dyDescent="0.2">
      <c r="K37" s="117">
        <v>33</v>
      </c>
      <c r="L37" s="117">
        <v>6</v>
      </c>
      <c r="M37" s="117">
        <v>7</v>
      </c>
      <c r="N37" s="117" t="str">
        <f t="shared" si="3"/>
        <v>神器6-7</v>
      </c>
      <c r="O37" s="117">
        <v>4</v>
      </c>
      <c r="P37" s="14">
        <f t="shared" si="4"/>
        <v>600</v>
      </c>
      <c r="Q37" s="119">
        <v>0.05</v>
      </c>
      <c r="R37" s="14">
        <v>1</v>
      </c>
      <c r="S37" s="14">
        <v>1</v>
      </c>
      <c r="T37" s="119">
        <v>0.05</v>
      </c>
      <c r="U37" s="14">
        <v>1</v>
      </c>
      <c r="V37" s="14">
        <v>2</v>
      </c>
      <c r="W37" s="119">
        <v>0.05</v>
      </c>
      <c r="X37" s="14">
        <v>1</v>
      </c>
      <c r="Y37" s="14">
        <v>3</v>
      </c>
      <c r="AO37" s="50">
        <v>4</v>
      </c>
      <c r="AP37" s="117">
        <v>11</v>
      </c>
      <c r="AQ37" s="117">
        <v>2</v>
      </c>
      <c r="AR37" s="50">
        <v>2</v>
      </c>
      <c r="AS37" s="117" t="s">
        <v>405</v>
      </c>
      <c r="AT37" s="21">
        <f t="shared" ref="AT37:AT68" si="61">INDEX($AJ$6:$AL$13,AO37,AQ37)*INDEX($Q$5:$Y$46,AP37,(AR37-1)*3+1)</f>
        <v>4.8000000000000001E-2</v>
      </c>
      <c r="AU37" s="117">
        <f t="shared" si="5"/>
        <v>1</v>
      </c>
      <c r="AV37" s="117">
        <f t="shared" si="6"/>
        <v>3</v>
      </c>
      <c r="AW37" s="118">
        <f t="shared" si="7"/>
        <v>9.6000000000000002E-2</v>
      </c>
      <c r="AX37" s="117">
        <f t="shared" si="8"/>
        <v>5.76</v>
      </c>
      <c r="BA37" s="117">
        <v>33</v>
      </c>
      <c r="BB37" s="14">
        <f>INDEX(节奏总表!$BW$4:$BW$63,神器!BA37)</f>
        <v>124</v>
      </c>
      <c r="BC37" s="14">
        <f t="shared" si="9"/>
        <v>7</v>
      </c>
      <c r="BD37" s="14">
        <v>5</v>
      </c>
      <c r="BE37" s="14">
        <v>3</v>
      </c>
      <c r="BF37" s="14">
        <f t="shared" si="60"/>
        <v>0</v>
      </c>
      <c r="BG37" s="14">
        <f t="shared" si="59"/>
        <v>0</v>
      </c>
      <c r="BH37" s="14">
        <f t="shared" si="59"/>
        <v>0</v>
      </c>
      <c r="BI37" s="14">
        <f t="shared" si="59"/>
        <v>0</v>
      </c>
      <c r="BJ37" s="14">
        <f t="shared" si="59"/>
        <v>0</v>
      </c>
      <c r="BK37" s="14">
        <f t="shared" si="59"/>
        <v>0</v>
      </c>
      <c r="BL37" s="14">
        <f t="shared" si="59"/>
        <v>0</v>
      </c>
      <c r="BM37" s="14">
        <f t="shared" si="59"/>
        <v>0</v>
      </c>
      <c r="BN37" s="14">
        <f t="shared" si="59"/>
        <v>0</v>
      </c>
      <c r="BO37" s="14">
        <f t="shared" si="59"/>
        <v>0</v>
      </c>
      <c r="BP37" s="14">
        <f t="shared" si="59"/>
        <v>0</v>
      </c>
      <c r="BQ37" s="14">
        <f t="shared" si="59"/>
        <v>0</v>
      </c>
      <c r="BR37" s="14">
        <f t="shared" si="59"/>
        <v>0</v>
      </c>
      <c r="BS37" s="14">
        <f t="shared" si="59"/>
        <v>0</v>
      </c>
      <c r="BT37" s="14">
        <f t="shared" si="59"/>
        <v>0</v>
      </c>
      <c r="BU37" s="14">
        <f t="shared" si="59"/>
        <v>0</v>
      </c>
      <c r="BV37" s="14">
        <f t="shared" si="59"/>
        <v>0</v>
      </c>
      <c r="BW37" s="14">
        <f t="shared" si="59"/>
        <v>0</v>
      </c>
      <c r="BX37" s="14">
        <f t="shared" si="59"/>
        <v>0</v>
      </c>
      <c r="BY37" s="14">
        <f t="shared" si="59"/>
        <v>0</v>
      </c>
      <c r="BZ37" s="14">
        <f t="shared" si="59"/>
        <v>8.25</v>
      </c>
      <c r="CA37" s="14">
        <f t="shared" si="59"/>
        <v>8.25</v>
      </c>
      <c r="CB37" s="14">
        <f t="shared" si="59"/>
        <v>3.96</v>
      </c>
      <c r="CC37" s="14">
        <f t="shared" si="59"/>
        <v>3.96</v>
      </c>
      <c r="CD37" s="14">
        <f t="shared" si="59"/>
        <v>1.98</v>
      </c>
      <c r="CE37" s="14">
        <f t="shared" si="59"/>
        <v>0.99</v>
      </c>
      <c r="CF37" s="14">
        <f t="shared" si="59"/>
        <v>1.62</v>
      </c>
      <c r="CG37" s="14">
        <f t="shared" si="59"/>
        <v>1.62</v>
      </c>
      <c r="CH37" s="14">
        <f t="shared" si="59"/>
        <v>1.62</v>
      </c>
      <c r="CI37" s="14">
        <f t="shared" si="59"/>
        <v>0.80999999999999983</v>
      </c>
      <c r="CJ37" s="14">
        <f t="shared" si="59"/>
        <v>0.80999999999999983</v>
      </c>
      <c r="CK37" s="14">
        <f t="shared" si="59"/>
        <v>0.80999999999999983</v>
      </c>
      <c r="CL37" s="14">
        <f t="shared" si="59"/>
        <v>0.33749999999999997</v>
      </c>
      <c r="CM37" s="14">
        <f t="shared" si="59"/>
        <v>0.33749999999999997</v>
      </c>
      <c r="CN37" s="14">
        <f t="shared" si="59"/>
        <v>0.60750000000000004</v>
      </c>
      <c r="CO37" s="14">
        <f t="shared" si="59"/>
        <v>0.60750000000000004</v>
      </c>
      <c r="CP37" s="14">
        <f t="shared" si="59"/>
        <v>0.60750000000000004</v>
      </c>
      <c r="CQ37" s="14">
        <f t="shared" si="59"/>
        <v>0.27</v>
      </c>
      <c r="CR37" s="14">
        <f t="shared" si="59"/>
        <v>0.27</v>
      </c>
      <c r="CS37" s="14">
        <f t="shared" si="59"/>
        <v>0.27</v>
      </c>
      <c r="CT37" s="14">
        <f t="shared" si="59"/>
        <v>0.11249999999999999</v>
      </c>
      <c r="CU37" s="14">
        <f t="shared" si="59"/>
        <v>0.11249999999999999</v>
      </c>
      <c r="CW37" s="14">
        <f>SUM(BF$5:BF37)</f>
        <v>124.95</v>
      </c>
      <c r="CX37" s="14">
        <f>SUM(BG$5:BG37)</f>
        <v>124.95</v>
      </c>
      <c r="CY37" s="14">
        <f>SUM(BH$5:BH37)</f>
        <v>76.949999999999989</v>
      </c>
      <c r="CZ37" s="14">
        <f>SUM(BI$5:BI37)</f>
        <v>72.539999999999992</v>
      </c>
      <c r="DA37" s="14">
        <f>SUM(BJ$5:BJ37)</f>
        <v>72.539999999999992</v>
      </c>
      <c r="DB37" s="14">
        <f>SUM(BK$5:BK37)</f>
        <v>36.855000000000004</v>
      </c>
      <c r="DC37" s="14">
        <f>SUM(BL$5:BL37)</f>
        <v>36.855000000000004</v>
      </c>
      <c r="DD37" s="14">
        <f>SUM(BM$5:BM37)</f>
        <v>16.739999999999998</v>
      </c>
      <c r="DE37" s="14">
        <f>SUM(BN$5:BN37)</f>
        <v>70.875</v>
      </c>
      <c r="DF37" s="14">
        <f>SUM(BO$5:BO37)</f>
        <v>70.875</v>
      </c>
      <c r="DG37" s="14">
        <f>SUM(BP$5:BP37)</f>
        <v>33.120000000000005</v>
      </c>
      <c r="DH37" s="14">
        <f>SUM(BQ$5:BQ37)</f>
        <v>33.120000000000005</v>
      </c>
      <c r="DI37" s="14">
        <f>SUM(BR$5:BR37)</f>
        <v>17.010000000000002</v>
      </c>
      <c r="DJ37" s="14">
        <f>SUM(BS$5:BS37)</f>
        <v>8.5050000000000008</v>
      </c>
      <c r="DK37" s="14">
        <f>SUM(BT$5:BT37)</f>
        <v>75.375</v>
      </c>
      <c r="DL37" s="14">
        <f>SUM(BU$5:BU37)</f>
        <v>75.375</v>
      </c>
      <c r="DM37" s="14">
        <f>SUM(BV$5:BV37)</f>
        <v>35.1</v>
      </c>
      <c r="DN37" s="14">
        <f>SUM(BW$5:BW37)</f>
        <v>35.1</v>
      </c>
      <c r="DO37" s="14">
        <f>SUM(BX$5:BX37)</f>
        <v>18.09</v>
      </c>
      <c r="DP37" s="14">
        <f>SUM(BY$5:BY37)</f>
        <v>9.0449999999999999</v>
      </c>
      <c r="DQ37" s="14">
        <f>SUM(BZ$5:BZ37)</f>
        <v>43.5</v>
      </c>
      <c r="DR37" s="14">
        <f>SUM(CA$5:CA37)</f>
        <v>43.5</v>
      </c>
      <c r="DS37" s="14">
        <f>SUM(CB$5:CB37)</f>
        <v>19.799999999999997</v>
      </c>
      <c r="DT37" s="14">
        <f>SUM(CC$5:CC37)</f>
        <v>19.799999999999997</v>
      </c>
      <c r="DU37" s="14">
        <f>SUM(CD$5:CD37)</f>
        <v>10.439999999999998</v>
      </c>
      <c r="DV37" s="14">
        <f>SUM(CE$5:CE37)</f>
        <v>5.2199999999999989</v>
      </c>
      <c r="DW37" s="14">
        <f>SUM(CF$5:CF37)</f>
        <v>6.8850000000000007</v>
      </c>
      <c r="DX37" s="14">
        <f>SUM(CG$5:CG37)</f>
        <v>6.8850000000000007</v>
      </c>
      <c r="DY37" s="14">
        <f>SUM(CH$5:CH37)</f>
        <v>6.8850000000000007</v>
      </c>
      <c r="DZ37" s="14">
        <f>SUM(CI$5:CI37)</f>
        <v>3.2399999999999993</v>
      </c>
      <c r="EA37" s="14">
        <f>SUM(CJ$5:CJ37)</f>
        <v>3.2399999999999993</v>
      </c>
      <c r="EB37" s="14">
        <f>SUM(CK$5:CK37)</f>
        <v>3.2399999999999993</v>
      </c>
      <c r="EC37" s="14">
        <f>SUM(CL$5:CL37)</f>
        <v>1.3499999999999999</v>
      </c>
      <c r="ED37" s="14">
        <f>SUM(CM$5:CM37)</f>
        <v>1.3499999999999999</v>
      </c>
      <c r="EE37" s="14">
        <f>SUM(CN$5:CN37)</f>
        <v>1.2150000000000001</v>
      </c>
      <c r="EF37" s="14">
        <f>SUM(CO$5:CO37)</f>
        <v>1.2150000000000001</v>
      </c>
      <c r="EG37" s="14">
        <f>SUM(CP$5:CP37)</f>
        <v>1.2150000000000001</v>
      </c>
      <c r="EH37" s="14">
        <f>SUM(CQ$5:CQ37)</f>
        <v>0.54</v>
      </c>
      <c r="EI37" s="14">
        <f>SUM(CR$5:CR37)</f>
        <v>0.54</v>
      </c>
      <c r="EJ37" s="14">
        <f>SUM(CS$5:CS37)</f>
        <v>0.54</v>
      </c>
      <c r="EK37" s="14">
        <f>SUM(CT$5:CT37)</f>
        <v>0.22499999999999998</v>
      </c>
      <c r="EL37" s="14">
        <f>SUM(CU$5:CU37)</f>
        <v>0.22499999999999998</v>
      </c>
      <c r="EO37" s="118">
        <f t="shared" si="11"/>
        <v>20</v>
      </c>
      <c r="EP37" s="118">
        <f t="shared" si="12"/>
        <v>20</v>
      </c>
      <c r="EQ37" s="118">
        <f t="shared" si="13"/>
        <v>17</v>
      </c>
      <c r="ER37" s="118">
        <f t="shared" si="14"/>
        <v>16</v>
      </c>
      <c r="ES37" s="118">
        <f t="shared" si="15"/>
        <v>16</v>
      </c>
      <c r="ET37" s="118">
        <f t="shared" si="16"/>
        <v>12</v>
      </c>
      <c r="EU37" s="118">
        <f t="shared" si="17"/>
        <v>12</v>
      </c>
      <c r="EV37" s="118">
        <f t="shared" si="18"/>
        <v>8</v>
      </c>
      <c r="EW37" s="118">
        <f t="shared" si="19"/>
        <v>16</v>
      </c>
      <c r="EX37" s="118">
        <f t="shared" si="20"/>
        <v>16</v>
      </c>
      <c r="EY37" s="118">
        <f t="shared" si="21"/>
        <v>11</v>
      </c>
      <c r="EZ37" s="118">
        <f t="shared" si="22"/>
        <v>11</v>
      </c>
      <c r="FA37" s="118">
        <f t="shared" si="23"/>
        <v>8</v>
      </c>
      <c r="FB37" s="118">
        <f t="shared" si="24"/>
        <v>5</v>
      </c>
      <c r="FC37" s="118">
        <f t="shared" si="25"/>
        <v>17</v>
      </c>
      <c r="FD37" s="118">
        <f t="shared" si="26"/>
        <v>17</v>
      </c>
      <c r="FE37" s="118">
        <f t="shared" si="27"/>
        <v>12</v>
      </c>
      <c r="FF37" s="118">
        <f t="shared" si="28"/>
        <v>12</v>
      </c>
      <c r="FG37" s="118">
        <f t="shared" si="29"/>
        <v>9</v>
      </c>
      <c r="FH37" s="118">
        <f t="shared" si="30"/>
        <v>6</v>
      </c>
      <c r="FI37" s="118">
        <f t="shared" si="31"/>
        <v>13</v>
      </c>
      <c r="FJ37" s="118">
        <f t="shared" si="32"/>
        <v>13</v>
      </c>
      <c r="FK37" s="118">
        <f t="shared" si="33"/>
        <v>9</v>
      </c>
      <c r="FL37" s="118">
        <f t="shared" si="34"/>
        <v>9</v>
      </c>
      <c r="FM37" s="118">
        <f t="shared" si="35"/>
        <v>6</v>
      </c>
      <c r="FN37" s="118">
        <f t="shared" si="36"/>
        <v>4</v>
      </c>
      <c r="FO37" s="118">
        <f t="shared" si="37"/>
        <v>4</v>
      </c>
      <c r="FP37" s="118">
        <f t="shared" si="38"/>
        <v>4</v>
      </c>
      <c r="FQ37" s="118">
        <f t="shared" si="39"/>
        <v>4</v>
      </c>
      <c r="FR37" s="118">
        <f t="shared" si="40"/>
        <v>3</v>
      </c>
      <c r="FS37" s="118">
        <f t="shared" si="41"/>
        <v>3</v>
      </c>
      <c r="FT37" s="118">
        <f t="shared" si="42"/>
        <v>3</v>
      </c>
      <c r="FU37" s="118">
        <f t="shared" si="43"/>
        <v>1</v>
      </c>
      <c r="FV37" s="118">
        <f t="shared" si="44"/>
        <v>1</v>
      </c>
      <c r="FW37" s="118">
        <f t="shared" si="45"/>
        <v>1</v>
      </c>
      <c r="FX37" s="118">
        <f t="shared" si="46"/>
        <v>1</v>
      </c>
      <c r="FY37" s="118">
        <f t="shared" si="47"/>
        <v>1</v>
      </c>
      <c r="FZ37" s="118">
        <f t="shared" si="48"/>
        <v>0</v>
      </c>
      <c r="GA37" s="118">
        <f t="shared" si="49"/>
        <v>0</v>
      </c>
      <c r="GB37" s="118">
        <f t="shared" si="50"/>
        <v>0</v>
      </c>
      <c r="GC37" s="118">
        <f t="shared" si="51"/>
        <v>0</v>
      </c>
      <c r="GD37" s="118">
        <f t="shared" si="52"/>
        <v>0</v>
      </c>
    </row>
    <row r="38" spans="11:186" ht="16.5" x14ac:dyDescent="0.2">
      <c r="K38" s="117">
        <v>34</v>
      </c>
      <c r="L38" s="117">
        <v>6</v>
      </c>
      <c r="M38" s="117">
        <v>8</v>
      </c>
      <c r="N38" s="117" t="str">
        <f t="shared" si="3"/>
        <v>神器6-8</v>
      </c>
      <c r="O38" s="117">
        <v>4</v>
      </c>
      <c r="P38" s="14">
        <f t="shared" si="4"/>
        <v>600</v>
      </c>
      <c r="Q38" s="119">
        <v>0.05</v>
      </c>
      <c r="R38" s="14">
        <v>1</v>
      </c>
      <c r="S38" s="14">
        <v>1</v>
      </c>
      <c r="T38" s="119">
        <v>0.05</v>
      </c>
      <c r="U38" s="14">
        <v>1</v>
      </c>
      <c r="V38" s="14">
        <v>2</v>
      </c>
      <c r="W38" s="119">
        <v>0.05</v>
      </c>
      <c r="X38" s="14">
        <v>1</v>
      </c>
      <c r="Y38" s="14">
        <v>3</v>
      </c>
      <c r="AO38" s="50">
        <v>4</v>
      </c>
      <c r="AP38" s="117">
        <v>12</v>
      </c>
      <c r="AQ38" s="117">
        <v>2</v>
      </c>
      <c r="AR38" s="50">
        <v>2</v>
      </c>
      <c r="AS38" s="117" t="s">
        <v>406</v>
      </c>
      <c r="AT38" s="21">
        <f t="shared" si="61"/>
        <v>4.8000000000000001E-2</v>
      </c>
      <c r="AU38" s="117">
        <f t="shared" si="5"/>
        <v>1</v>
      </c>
      <c r="AV38" s="117">
        <f t="shared" si="6"/>
        <v>3</v>
      </c>
      <c r="AW38" s="118">
        <f t="shared" si="7"/>
        <v>9.6000000000000002E-2</v>
      </c>
      <c r="AX38" s="117">
        <f t="shared" si="8"/>
        <v>5.76</v>
      </c>
      <c r="BA38" s="117">
        <v>34</v>
      </c>
      <c r="BB38" s="14">
        <f>INDEX(节奏总表!$BW$4:$BW$63,神器!BA38)</f>
        <v>126</v>
      </c>
      <c r="BC38" s="14">
        <f t="shared" si="9"/>
        <v>7</v>
      </c>
      <c r="BD38" s="14">
        <v>5</v>
      </c>
      <c r="BE38" s="14">
        <v>3</v>
      </c>
      <c r="BF38" s="14">
        <f t="shared" si="60"/>
        <v>0</v>
      </c>
      <c r="BG38" s="14">
        <f t="shared" si="59"/>
        <v>0</v>
      </c>
      <c r="BH38" s="14">
        <f t="shared" si="59"/>
        <v>0</v>
      </c>
      <c r="BI38" s="14">
        <f t="shared" si="59"/>
        <v>0</v>
      </c>
      <c r="BJ38" s="14">
        <f t="shared" si="59"/>
        <v>0</v>
      </c>
      <c r="BK38" s="14">
        <f t="shared" si="59"/>
        <v>0</v>
      </c>
      <c r="BL38" s="14">
        <f t="shared" si="59"/>
        <v>0</v>
      </c>
      <c r="BM38" s="14">
        <f t="shared" si="59"/>
        <v>0</v>
      </c>
      <c r="BN38" s="14">
        <f t="shared" si="59"/>
        <v>0</v>
      </c>
      <c r="BO38" s="14">
        <f t="shared" si="59"/>
        <v>0</v>
      </c>
      <c r="BP38" s="14">
        <f t="shared" si="59"/>
        <v>0</v>
      </c>
      <c r="BQ38" s="14">
        <f t="shared" si="59"/>
        <v>0</v>
      </c>
      <c r="BR38" s="14">
        <f t="shared" si="59"/>
        <v>0</v>
      </c>
      <c r="BS38" s="14">
        <f t="shared" si="59"/>
        <v>0</v>
      </c>
      <c r="BT38" s="14">
        <f t="shared" si="59"/>
        <v>0</v>
      </c>
      <c r="BU38" s="14">
        <f t="shared" si="59"/>
        <v>0</v>
      </c>
      <c r="BV38" s="14">
        <f t="shared" si="59"/>
        <v>0</v>
      </c>
      <c r="BW38" s="14">
        <f t="shared" si="59"/>
        <v>0</v>
      </c>
      <c r="BX38" s="14">
        <f t="shared" si="59"/>
        <v>0</v>
      </c>
      <c r="BY38" s="14">
        <f t="shared" si="59"/>
        <v>0</v>
      </c>
      <c r="BZ38" s="14">
        <f t="shared" si="59"/>
        <v>8.25</v>
      </c>
      <c r="CA38" s="14">
        <f t="shared" si="59"/>
        <v>8.25</v>
      </c>
      <c r="CB38" s="14">
        <f t="shared" si="59"/>
        <v>3.96</v>
      </c>
      <c r="CC38" s="14">
        <f t="shared" si="59"/>
        <v>3.96</v>
      </c>
      <c r="CD38" s="14">
        <f t="shared" si="59"/>
        <v>1.98</v>
      </c>
      <c r="CE38" s="14">
        <f t="shared" si="59"/>
        <v>0.99</v>
      </c>
      <c r="CF38" s="14">
        <f t="shared" si="59"/>
        <v>1.62</v>
      </c>
      <c r="CG38" s="14">
        <f t="shared" si="59"/>
        <v>1.62</v>
      </c>
      <c r="CH38" s="14">
        <f t="shared" si="59"/>
        <v>1.62</v>
      </c>
      <c r="CI38" s="14">
        <f t="shared" si="59"/>
        <v>0.80999999999999983</v>
      </c>
      <c r="CJ38" s="14">
        <f t="shared" si="59"/>
        <v>0.80999999999999983</v>
      </c>
      <c r="CK38" s="14">
        <f t="shared" si="59"/>
        <v>0.80999999999999983</v>
      </c>
      <c r="CL38" s="14">
        <f t="shared" si="59"/>
        <v>0.33749999999999997</v>
      </c>
      <c r="CM38" s="14">
        <f t="shared" si="59"/>
        <v>0.33749999999999997</v>
      </c>
      <c r="CN38" s="14">
        <f t="shared" si="59"/>
        <v>0.60750000000000004</v>
      </c>
      <c r="CO38" s="14">
        <f t="shared" si="59"/>
        <v>0.60750000000000004</v>
      </c>
      <c r="CP38" s="14">
        <f t="shared" si="59"/>
        <v>0.60750000000000004</v>
      </c>
      <c r="CQ38" s="14">
        <f t="shared" si="59"/>
        <v>0.27</v>
      </c>
      <c r="CR38" s="14">
        <f t="shared" si="59"/>
        <v>0.27</v>
      </c>
      <c r="CS38" s="14">
        <f t="shared" si="59"/>
        <v>0.27</v>
      </c>
      <c r="CT38" s="14">
        <f t="shared" si="59"/>
        <v>0.11249999999999999</v>
      </c>
      <c r="CU38" s="14">
        <f t="shared" si="59"/>
        <v>0.11249999999999999</v>
      </c>
      <c r="CW38" s="14">
        <f>SUM(BF$5:BF38)</f>
        <v>124.95</v>
      </c>
      <c r="CX38" s="14">
        <f>SUM(BG$5:BG38)</f>
        <v>124.95</v>
      </c>
      <c r="CY38" s="14">
        <f>SUM(BH$5:BH38)</f>
        <v>76.949999999999989</v>
      </c>
      <c r="CZ38" s="14">
        <f>SUM(BI$5:BI38)</f>
        <v>72.539999999999992</v>
      </c>
      <c r="DA38" s="14">
        <f>SUM(BJ$5:BJ38)</f>
        <v>72.539999999999992</v>
      </c>
      <c r="DB38" s="14">
        <f>SUM(BK$5:BK38)</f>
        <v>36.855000000000004</v>
      </c>
      <c r="DC38" s="14">
        <f>SUM(BL$5:BL38)</f>
        <v>36.855000000000004</v>
      </c>
      <c r="DD38" s="14">
        <f>SUM(BM$5:BM38)</f>
        <v>16.739999999999998</v>
      </c>
      <c r="DE38" s="14">
        <f>SUM(BN$5:BN38)</f>
        <v>70.875</v>
      </c>
      <c r="DF38" s="14">
        <f>SUM(BO$5:BO38)</f>
        <v>70.875</v>
      </c>
      <c r="DG38" s="14">
        <f>SUM(BP$5:BP38)</f>
        <v>33.120000000000005</v>
      </c>
      <c r="DH38" s="14">
        <f>SUM(BQ$5:BQ38)</f>
        <v>33.120000000000005</v>
      </c>
      <c r="DI38" s="14">
        <f>SUM(BR$5:BR38)</f>
        <v>17.010000000000002</v>
      </c>
      <c r="DJ38" s="14">
        <f>SUM(BS$5:BS38)</f>
        <v>8.5050000000000008</v>
      </c>
      <c r="DK38" s="14">
        <f>SUM(BT$5:BT38)</f>
        <v>75.375</v>
      </c>
      <c r="DL38" s="14">
        <f>SUM(BU$5:BU38)</f>
        <v>75.375</v>
      </c>
      <c r="DM38" s="14">
        <f>SUM(BV$5:BV38)</f>
        <v>35.1</v>
      </c>
      <c r="DN38" s="14">
        <f>SUM(BW$5:BW38)</f>
        <v>35.1</v>
      </c>
      <c r="DO38" s="14">
        <f>SUM(BX$5:BX38)</f>
        <v>18.09</v>
      </c>
      <c r="DP38" s="14">
        <f>SUM(BY$5:BY38)</f>
        <v>9.0449999999999999</v>
      </c>
      <c r="DQ38" s="14">
        <f>SUM(BZ$5:BZ38)</f>
        <v>51.75</v>
      </c>
      <c r="DR38" s="14">
        <f>SUM(CA$5:CA38)</f>
        <v>51.75</v>
      </c>
      <c r="DS38" s="14">
        <f>SUM(CB$5:CB38)</f>
        <v>23.759999999999998</v>
      </c>
      <c r="DT38" s="14">
        <f>SUM(CC$5:CC38)</f>
        <v>23.759999999999998</v>
      </c>
      <c r="DU38" s="14">
        <f>SUM(CD$5:CD38)</f>
        <v>12.419999999999998</v>
      </c>
      <c r="DV38" s="14">
        <f>SUM(CE$5:CE38)</f>
        <v>6.2099999999999991</v>
      </c>
      <c r="DW38" s="14">
        <f>SUM(CF$5:CF38)</f>
        <v>8.5050000000000008</v>
      </c>
      <c r="DX38" s="14">
        <f>SUM(CG$5:CG38)</f>
        <v>8.5050000000000008</v>
      </c>
      <c r="DY38" s="14">
        <f>SUM(CH$5:CH38)</f>
        <v>8.5050000000000008</v>
      </c>
      <c r="DZ38" s="14">
        <f>SUM(CI$5:CI38)</f>
        <v>4.0499999999999989</v>
      </c>
      <c r="EA38" s="14">
        <f>SUM(CJ$5:CJ38)</f>
        <v>4.0499999999999989</v>
      </c>
      <c r="EB38" s="14">
        <f>SUM(CK$5:CK38)</f>
        <v>4.0499999999999989</v>
      </c>
      <c r="EC38" s="14">
        <f>SUM(CL$5:CL38)</f>
        <v>1.6874999999999998</v>
      </c>
      <c r="ED38" s="14">
        <f>SUM(CM$5:CM38)</f>
        <v>1.6874999999999998</v>
      </c>
      <c r="EE38" s="14">
        <f>SUM(CN$5:CN38)</f>
        <v>1.8225000000000002</v>
      </c>
      <c r="EF38" s="14">
        <f>SUM(CO$5:CO38)</f>
        <v>1.8225000000000002</v>
      </c>
      <c r="EG38" s="14">
        <f>SUM(CP$5:CP38)</f>
        <v>1.8225000000000002</v>
      </c>
      <c r="EH38" s="14">
        <f>SUM(CQ$5:CQ38)</f>
        <v>0.81</v>
      </c>
      <c r="EI38" s="14">
        <f>SUM(CR$5:CR38)</f>
        <v>0.81</v>
      </c>
      <c r="EJ38" s="14">
        <f>SUM(CS$5:CS38)</f>
        <v>0.81</v>
      </c>
      <c r="EK38" s="14">
        <f>SUM(CT$5:CT38)</f>
        <v>0.33749999999999997</v>
      </c>
      <c r="EL38" s="14">
        <f>SUM(CU$5:CU38)</f>
        <v>0.33749999999999997</v>
      </c>
      <c r="EO38" s="118">
        <f t="shared" si="11"/>
        <v>20</v>
      </c>
      <c r="EP38" s="118">
        <f t="shared" si="12"/>
        <v>20</v>
      </c>
      <c r="EQ38" s="118">
        <f t="shared" si="13"/>
        <v>17</v>
      </c>
      <c r="ER38" s="118">
        <f t="shared" si="14"/>
        <v>16</v>
      </c>
      <c r="ES38" s="118">
        <f t="shared" si="15"/>
        <v>16</v>
      </c>
      <c r="ET38" s="118">
        <f t="shared" si="16"/>
        <v>12</v>
      </c>
      <c r="EU38" s="118">
        <f t="shared" si="17"/>
        <v>12</v>
      </c>
      <c r="EV38" s="118">
        <f t="shared" si="18"/>
        <v>8</v>
      </c>
      <c r="EW38" s="118">
        <f t="shared" si="19"/>
        <v>16</v>
      </c>
      <c r="EX38" s="118">
        <f t="shared" si="20"/>
        <v>16</v>
      </c>
      <c r="EY38" s="118">
        <f t="shared" si="21"/>
        <v>11</v>
      </c>
      <c r="EZ38" s="118">
        <f t="shared" si="22"/>
        <v>11</v>
      </c>
      <c r="FA38" s="118">
        <f t="shared" si="23"/>
        <v>8</v>
      </c>
      <c r="FB38" s="118">
        <f t="shared" si="24"/>
        <v>5</v>
      </c>
      <c r="FC38" s="118">
        <f t="shared" si="25"/>
        <v>17</v>
      </c>
      <c r="FD38" s="118">
        <f t="shared" si="26"/>
        <v>17</v>
      </c>
      <c r="FE38" s="118">
        <f t="shared" si="27"/>
        <v>12</v>
      </c>
      <c r="FF38" s="118">
        <f t="shared" si="28"/>
        <v>12</v>
      </c>
      <c r="FG38" s="118">
        <f t="shared" si="29"/>
        <v>9</v>
      </c>
      <c r="FH38" s="118">
        <f t="shared" si="30"/>
        <v>6</v>
      </c>
      <c r="FI38" s="118">
        <f t="shared" si="31"/>
        <v>14</v>
      </c>
      <c r="FJ38" s="118">
        <f t="shared" si="32"/>
        <v>14</v>
      </c>
      <c r="FK38" s="118">
        <f t="shared" si="33"/>
        <v>10</v>
      </c>
      <c r="FL38" s="118">
        <f t="shared" si="34"/>
        <v>10</v>
      </c>
      <c r="FM38" s="118">
        <f t="shared" si="35"/>
        <v>7</v>
      </c>
      <c r="FN38" s="118">
        <f t="shared" si="36"/>
        <v>4</v>
      </c>
      <c r="FO38" s="118">
        <f t="shared" si="37"/>
        <v>5</v>
      </c>
      <c r="FP38" s="118">
        <f t="shared" si="38"/>
        <v>5</v>
      </c>
      <c r="FQ38" s="118">
        <f t="shared" si="39"/>
        <v>5</v>
      </c>
      <c r="FR38" s="118">
        <f t="shared" si="40"/>
        <v>3</v>
      </c>
      <c r="FS38" s="118">
        <f t="shared" si="41"/>
        <v>3</v>
      </c>
      <c r="FT38" s="118">
        <f t="shared" si="42"/>
        <v>3</v>
      </c>
      <c r="FU38" s="118">
        <f t="shared" si="43"/>
        <v>1</v>
      </c>
      <c r="FV38" s="118">
        <f t="shared" si="44"/>
        <v>1</v>
      </c>
      <c r="FW38" s="118">
        <f t="shared" si="45"/>
        <v>1</v>
      </c>
      <c r="FX38" s="118">
        <f t="shared" si="46"/>
        <v>1</v>
      </c>
      <c r="FY38" s="118">
        <f t="shared" si="47"/>
        <v>1</v>
      </c>
      <c r="FZ38" s="118">
        <f t="shared" si="48"/>
        <v>0</v>
      </c>
      <c r="GA38" s="118">
        <f t="shared" si="49"/>
        <v>0</v>
      </c>
      <c r="GB38" s="118">
        <f t="shared" si="50"/>
        <v>0</v>
      </c>
      <c r="GC38" s="118">
        <f t="shared" si="51"/>
        <v>0</v>
      </c>
      <c r="GD38" s="118">
        <f t="shared" si="52"/>
        <v>0</v>
      </c>
    </row>
    <row r="39" spans="11:186" ht="16.5" x14ac:dyDescent="0.2">
      <c r="K39" s="117">
        <v>35</v>
      </c>
      <c r="L39" s="117">
        <v>7</v>
      </c>
      <c r="M39" s="117">
        <v>1</v>
      </c>
      <c r="N39" s="117" t="str">
        <f t="shared" si="3"/>
        <v>神器7-1</v>
      </c>
      <c r="O39" s="117">
        <v>2</v>
      </c>
      <c r="P39" s="14">
        <f t="shared" si="4"/>
        <v>150</v>
      </c>
      <c r="Q39" s="119">
        <v>0.18</v>
      </c>
      <c r="R39" s="14">
        <v>1</v>
      </c>
      <c r="S39" s="14">
        <v>2</v>
      </c>
      <c r="T39" s="119">
        <v>0.18</v>
      </c>
      <c r="U39" s="14">
        <v>1</v>
      </c>
      <c r="V39" s="14">
        <v>3</v>
      </c>
      <c r="W39" s="119">
        <v>0.18</v>
      </c>
      <c r="X39" s="14">
        <v>2</v>
      </c>
      <c r="Y39" s="14">
        <v>4</v>
      </c>
      <c r="AO39" s="50">
        <v>4</v>
      </c>
      <c r="AP39" s="117">
        <v>13</v>
      </c>
      <c r="AQ39" s="117">
        <v>2</v>
      </c>
      <c r="AR39" s="50">
        <v>2</v>
      </c>
      <c r="AS39" s="117" t="s">
        <v>407</v>
      </c>
      <c r="AT39" s="21">
        <f t="shared" si="61"/>
        <v>3.5999999999999997E-2</v>
      </c>
      <c r="AU39" s="117">
        <f t="shared" si="5"/>
        <v>1</v>
      </c>
      <c r="AV39" s="117">
        <f t="shared" si="6"/>
        <v>2</v>
      </c>
      <c r="AW39" s="118">
        <f t="shared" si="7"/>
        <v>5.3999999999999992E-2</v>
      </c>
      <c r="AX39" s="117">
        <f t="shared" si="8"/>
        <v>7.5600000000000005</v>
      </c>
      <c r="BA39" s="117">
        <v>35</v>
      </c>
      <c r="BB39" s="14">
        <f>INDEX(节奏总表!$BW$4:$BW$63,神器!BA39)</f>
        <v>127</v>
      </c>
      <c r="BC39" s="14">
        <f t="shared" si="9"/>
        <v>7</v>
      </c>
      <c r="BD39" s="14">
        <v>5</v>
      </c>
      <c r="BE39" s="14">
        <v>3</v>
      </c>
      <c r="BF39" s="14">
        <f t="shared" si="60"/>
        <v>0</v>
      </c>
      <c r="BG39" s="14">
        <f t="shared" si="59"/>
        <v>0</v>
      </c>
      <c r="BH39" s="14">
        <f t="shared" si="59"/>
        <v>0</v>
      </c>
      <c r="BI39" s="14">
        <f t="shared" si="59"/>
        <v>0</v>
      </c>
      <c r="BJ39" s="14">
        <f t="shared" si="59"/>
        <v>0</v>
      </c>
      <c r="BK39" s="14">
        <f t="shared" si="59"/>
        <v>0</v>
      </c>
      <c r="BL39" s="14">
        <f t="shared" si="59"/>
        <v>0</v>
      </c>
      <c r="BM39" s="14">
        <f t="shared" si="59"/>
        <v>0</v>
      </c>
      <c r="BN39" s="14">
        <f t="shared" si="59"/>
        <v>0</v>
      </c>
      <c r="BO39" s="14">
        <f t="shared" si="59"/>
        <v>0</v>
      </c>
      <c r="BP39" s="14">
        <f t="shared" si="59"/>
        <v>0</v>
      </c>
      <c r="BQ39" s="14">
        <f t="shared" si="59"/>
        <v>0</v>
      </c>
      <c r="BR39" s="14">
        <f t="shared" si="59"/>
        <v>0</v>
      </c>
      <c r="BS39" s="14">
        <f t="shared" si="59"/>
        <v>0</v>
      </c>
      <c r="BT39" s="14">
        <f t="shared" si="59"/>
        <v>0</v>
      </c>
      <c r="BU39" s="14">
        <f t="shared" si="59"/>
        <v>0</v>
      </c>
      <c r="BV39" s="14">
        <f t="shared" si="59"/>
        <v>0</v>
      </c>
      <c r="BW39" s="14">
        <f t="shared" si="59"/>
        <v>0</v>
      </c>
      <c r="BX39" s="14">
        <f t="shared" si="59"/>
        <v>0</v>
      </c>
      <c r="BY39" s="14">
        <f t="shared" si="59"/>
        <v>0</v>
      </c>
      <c r="BZ39" s="14">
        <f t="shared" si="59"/>
        <v>8.25</v>
      </c>
      <c r="CA39" s="14">
        <f t="shared" si="59"/>
        <v>8.25</v>
      </c>
      <c r="CB39" s="14">
        <f t="shared" si="59"/>
        <v>3.96</v>
      </c>
      <c r="CC39" s="14">
        <f t="shared" si="59"/>
        <v>3.96</v>
      </c>
      <c r="CD39" s="14">
        <f t="shared" si="59"/>
        <v>1.98</v>
      </c>
      <c r="CE39" s="14">
        <f t="shared" si="59"/>
        <v>0.99</v>
      </c>
      <c r="CF39" s="14">
        <f t="shared" si="59"/>
        <v>1.62</v>
      </c>
      <c r="CG39" s="14">
        <f t="shared" si="59"/>
        <v>1.62</v>
      </c>
      <c r="CH39" s="14">
        <f t="shared" si="59"/>
        <v>1.62</v>
      </c>
      <c r="CI39" s="14">
        <f t="shared" si="59"/>
        <v>0.80999999999999983</v>
      </c>
      <c r="CJ39" s="14">
        <f t="shared" si="59"/>
        <v>0.80999999999999983</v>
      </c>
      <c r="CK39" s="14">
        <f t="shared" si="59"/>
        <v>0.80999999999999983</v>
      </c>
      <c r="CL39" s="14">
        <f t="shared" si="59"/>
        <v>0.33749999999999997</v>
      </c>
      <c r="CM39" s="14">
        <f t="shared" si="59"/>
        <v>0.33749999999999997</v>
      </c>
      <c r="CN39" s="14">
        <f t="shared" si="59"/>
        <v>0.60750000000000004</v>
      </c>
      <c r="CO39" s="14">
        <f t="shared" si="59"/>
        <v>0.60750000000000004</v>
      </c>
      <c r="CP39" s="14">
        <f t="shared" si="59"/>
        <v>0.60750000000000004</v>
      </c>
      <c r="CQ39" s="14">
        <f t="shared" si="59"/>
        <v>0.27</v>
      </c>
      <c r="CR39" s="14">
        <f t="shared" si="59"/>
        <v>0.27</v>
      </c>
      <c r="CS39" s="14">
        <f t="shared" si="59"/>
        <v>0.27</v>
      </c>
      <c r="CT39" s="14">
        <f t="shared" si="59"/>
        <v>0.11249999999999999</v>
      </c>
      <c r="CU39" s="14">
        <f t="shared" si="59"/>
        <v>0.11249999999999999</v>
      </c>
      <c r="CW39" s="14">
        <f>SUM(BF$5:BF39)</f>
        <v>124.95</v>
      </c>
      <c r="CX39" s="14">
        <f>SUM(BG$5:BG39)</f>
        <v>124.95</v>
      </c>
      <c r="CY39" s="14">
        <f>SUM(BH$5:BH39)</f>
        <v>76.949999999999989</v>
      </c>
      <c r="CZ39" s="14">
        <f>SUM(BI$5:BI39)</f>
        <v>72.539999999999992</v>
      </c>
      <c r="DA39" s="14">
        <f>SUM(BJ$5:BJ39)</f>
        <v>72.539999999999992</v>
      </c>
      <c r="DB39" s="14">
        <f>SUM(BK$5:BK39)</f>
        <v>36.855000000000004</v>
      </c>
      <c r="DC39" s="14">
        <f>SUM(BL$5:BL39)</f>
        <v>36.855000000000004</v>
      </c>
      <c r="DD39" s="14">
        <f>SUM(BM$5:BM39)</f>
        <v>16.739999999999998</v>
      </c>
      <c r="DE39" s="14">
        <f>SUM(BN$5:BN39)</f>
        <v>70.875</v>
      </c>
      <c r="DF39" s="14">
        <f>SUM(BO$5:BO39)</f>
        <v>70.875</v>
      </c>
      <c r="DG39" s="14">
        <f>SUM(BP$5:BP39)</f>
        <v>33.120000000000005</v>
      </c>
      <c r="DH39" s="14">
        <f>SUM(BQ$5:BQ39)</f>
        <v>33.120000000000005</v>
      </c>
      <c r="DI39" s="14">
        <f>SUM(BR$5:BR39)</f>
        <v>17.010000000000002</v>
      </c>
      <c r="DJ39" s="14">
        <f>SUM(BS$5:BS39)</f>
        <v>8.5050000000000008</v>
      </c>
      <c r="DK39" s="14">
        <f>SUM(BT$5:BT39)</f>
        <v>75.375</v>
      </c>
      <c r="DL39" s="14">
        <f>SUM(BU$5:BU39)</f>
        <v>75.375</v>
      </c>
      <c r="DM39" s="14">
        <f>SUM(BV$5:BV39)</f>
        <v>35.1</v>
      </c>
      <c r="DN39" s="14">
        <f>SUM(BW$5:BW39)</f>
        <v>35.1</v>
      </c>
      <c r="DO39" s="14">
        <f>SUM(BX$5:BX39)</f>
        <v>18.09</v>
      </c>
      <c r="DP39" s="14">
        <f>SUM(BY$5:BY39)</f>
        <v>9.0449999999999999</v>
      </c>
      <c r="DQ39" s="14">
        <f>SUM(BZ$5:BZ39)</f>
        <v>60</v>
      </c>
      <c r="DR39" s="14">
        <f>SUM(CA$5:CA39)</f>
        <v>60</v>
      </c>
      <c r="DS39" s="14">
        <f>SUM(CB$5:CB39)</f>
        <v>27.72</v>
      </c>
      <c r="DT39" s="14">
        <f>SUM(CC$5:CC39)</f>
        <v>27.72</v>
      </c>
      <c r="DU39" s="14">
        <f>SUM(CD$5:CD39)</f>
        <v>14.399999999999999</v>
      </c>
      <c r="DV39" s="14">
        <f>SUM(CE$5:CE39)</f>
        <v>7.1999999999999993</v>
      </c>
      <c r="DW39" s="14">
        <f>SUM(CF$5:CF39)</f>
        <v>10.125</v>
      </c>
      <c r="DX39" s="14">
        <f>SUM(CG$5:CG39)</f>
        <v>10.125</v>
      </c>
      <c r="DY39" s="14">
        <f>SUM(CH$5:CH39)</f>
        <v>10.125</v>
      </c>
      <c r="DZ39" s="14">
        <f>SUM(CI$5:CI39)</f>
        <v>4.8599999999999985</v>
      </c>
      <c r="EA39" s="14">
        <f>SUM(CJ$5:CJ39)</f>
        <v>4.8599999999999985</v>
      </c>
      <c r="EB39" s="14">
        <f>SUM(CK$5:CK39)</f>
        <v>4.8599999999999985</v>
      </c>
      <c r="EC39" s="14">
        <f>SUM(CL$5:CL39)</f>
        <v>2.0249999999999999</v>
      </c>
      <c r="ED39" s="14">
        <f>SUM(CM$5:CM39)</f>
        <v>2.0249999999999999</v>
      </c>
      <c r="EE39" s="14">
        <f>SUM(CN$5:CN39)</f>
        <v>2.4300000000000002</v>
      </c>
      <c r="EF39" s="14">
        <f>SUM(CO$5:CO39)</f>
        <v>2.4300000000000002</v>
      </c>
      <c r="EG39" s="14">
        <f>SUM(CP$5:CP39)</f>
        <v>2.4300000000000002</v>
      </c>
      <c r="EH39" s="14">
        <f>SUM(CQ$5:CQ39)</f>
        <v>1.08</v>
      </c>
      <c r="EI39" s="14">
        <f>SUM(CR$5:CR39)</f>
        <v>1.08</v>
      </c>
      <c r="EJ39" s="14">
        <f>SUM(CS$5:CS39)</f>
        <v>1.08</v>
      </c>
      <c r="EK39" s="14">
        <f>SUM(CT$5:CT39)</f>
        <v>0.44999999999999996</v>
      </c>
      <c r="EL39" s="14">
        <f>SUM(CU$5:CU39)</f>
        <v>0.44999999999999996</v>
      </c>
      <c r="EO39" s="118">
        <f t="shared" si="11"/>
        <v>20</v>
      </c>
      <c r="EP39" s="118">
        <f t="shared" si="12"/>
        <v>20</v>
      </c>
      <c r="EQ39" s="118">
        <f t="shared" si="13"/>
        <v>17</v>
      </c>
      <c r="ER39" s="118">
        <f t="shared" si="14"/>
        <v>16</v>
      </c>
      <c r="ES39" s="118">
        <f t="shared" si="15"/>
        <v>16</v>
      </c>
      <c r="ET39" s="118">
        <f t="shared" si="16"/>
        <v>12</v>
      </c>
      <c r="EU39" s="118">
        <f t="shared" si="17"/>
        <v>12</v>
      </c>
      <c r="EV39" s="118">
        <f t="shared" si="18"/>
        <v>8</v>
      </c>
      <c r="EW39" s="118">
        <f t="shared" si="19"/>
        <v>16</v>
      </c>
      <c r="EX39" s="118">
        <f t="shared" si="20"/>
        <v>16</v>
      </c>
      <c r="EY39" s="118">
        <f t="shared" si="21"/>
        <v>11</v>
      </c>
      <c r="EZ39" s="118">
        <f t="shared" si="22"/>
        <v>11</v>
      </c>
      <c r="FA39" s="118">
        <f t="shared" si="23"/>
        <v>8</v>
      </c>
      <c r="FB39" s="118">
        <f t="shared" si="24"/>
        <v>5</v>
      </c>
      <c r="FC39" s="118">
        <f t="shared" si="25"/>
        <v>17</v>
      </c>
      <c r="FD39" s="118">
        <f t="shared" si="26"/>
        <v>17</v>
      </c>
      <c r="FE39" s="118">
        <f t="shared" si="27"/>
        <v>12</v>
      </c>
      <c r="FF39" s="118">
        <f t="shared" si="28"/>
        <v>12</v>
      </c>
      <c r="FG39" s="118">
        <f t="shared" si="29"/>
        <v>9</v>
      </c>
      <c r="FH39" s="118">
        <f t="shared" si="30"/>
        <v>6</v>
      </c>
      <c r="FI39" s="118">
        <f t="shared" si="31"/>
        <v>15</v>
      </c>
      <c r="FJ39" s="118">
        <f t="shared" si="32"/>
        <v>15</v>
      </c>
      <c r="FK39" s="118">
        <f t="shared" si="33"/>
        <v>10</v>
      </c>
      <c r="FL39" s="118">
        <f t="shared" si="34"/>
        <v>10</v>
      </c>
      <c r="FM39" s="118">
        <f t="shared" si="35"/>
        <v>7</v>
      </c>
      <c r="FN39" s="118">
        <f t="shared" si="36"/>
        <v>5</v>
      </c>
      <c r="FO39" s="118">
        <f t="shared" si="37"/>
        <v>6</v>
      </c>
      <c r="FP39" s="118">
        <f t="shared" si="38"/>
        <v>6</v>
      </c>
      <c r="FQ39" s="118">
        <f t="shared" si="39"/>
        <v>6</v>
      </c>
      <c r="FR39" s="118">
        <f t="shared" si="40"/>
        <v>3</v>
      </c>
      <c r="FS39" s="118">
        <f t="shared" si="41"/>
        <v>3</v>
      </c>
      <c r="FT39" s="118">
        <f t="shared" si="42"/>
        <v>3</v>
      </c>
      <c r="FU39" s="118">
        <f t="shared" si="43"/>
        <v>2</v>
      </c>
      <c r="FV39" s="118">
        <f t="shared" si="44"/>
        <v>2</v>
      </c>
      <c r="FW39" s="118">
        <f t="shared" si="45"/>
        <v>2</v>
      </c>
      <c r="FX39" s="118">
        <f t="shared" si="46"/>
        <v>2</v>
      </c>
      <c r="FY39" s="118">
        <f t="shared" si="47"/>
        <v>2</v>
      </c>
      <c r="FZ39" s="118">
        <f t="shared" si="48"/>
        <v>1</v>
      </c>
      <c r="GA39" s="118">
        <f t="shared" si="49"/>
        <v>1</v>
      </c>
      <c r="GB39" s="118">
        <f t="shared" si="50"/>
        <v>1</v>
      </c>
      <c r="GC39" s="118">
        <f t="shared" si="51"/>
        <v>0</v>
      </c>
      <c r="GD39" s="118">
        <f t="shared" si="52"/>
        <v>0</v>
      </c>
    </row>
    <row r="40" spans="11:186" ht="16.5" x14ac:dyDescent="0.2">
      <c r="K40" s="117">
        <v>36</v>
      </c>
      <c r="L40" s="117">
        <v>7</v>
      </c>
      <c r="M40" s="117">
        <v>2</v>
      </c>
      <c r="N40" s="117" t="str">
        <f t="shared" si="3"/>
        <v>神器7-2</v>
      </c>
      <c r="O40" s="117">
        <v>2</v>
      </c>
      <c r="P40" s="14">
        <f t="shared" si="4"/>
        <v>150</v>
      </c>
      <c r="Q40" s="119">
        <v>0.18</v>
      </c>
      <c r="R40" s="14">
        <v>1</v>
      </c>
      <c r="S40" s="14">
        <v>2</v>
      </c>
      <c r="T40" s="119">
        <v>0.18</v>
      </c>
      <c r="U40" s="14">
        <v>1</v>
      </c>
      <c r="V40" s="14">
        <v>3</v>
      </c>
      <c r="W40" s="119">
        <v>0.18</v>
      </c>
      <c r="X40" s="14">
        <v>2</v>
      </c>
      <c r="Y40" s="14">
        <v>4</v>
      </c>
      <c r="AO40" s="50">
        <v>4</v>
      </c>
      <c r="AP40" s="117">
        <v>14</v>
      </c>
      <c r="AQ40" s="117">
        <v>2</v>
      </c>
      <c r="AR40" s="50">
        <v>2</v>
      </c>
      <c r="AS40" s="117" t="s">
        <v>408</v>
      </c>
      <c r="AT40" s="21">
        <f t="shared" si="61"/>
        <v>1.7999999999999999E-2</v>
      </c>
      <c r="AU40" s="117">
        <f t="shared" si="5"/>
        <v>1</v>
      </c>
      <c r="AV40" s="117">
        <f t="shared" si="6"/>
        <v>2</v>
      </c>
      <c r="AW40" s="118">
        <f t="shared" si="7"/>
        <v>2.6999999999999996E-2</v>
      </c>
      <c r="AX40" s="117">
        <f t="shared" si="8"/>
        <v>8.1</v>
      </c>
      <c r="BA40" s="117">
        <v>36</v>
      </c>
      <c r="BB40" s="14">
        <f>INDEX(节奏总表!$BW$4:$BW$63,神器!BA40)</f>
        <v>128</v>
      </c>
      <c r="BC40" s="14">
        <f t="shared" si="9"/>
        <v>7</v>
      </c>
      <c r="BD40" s="14">
        <v>5</v>
      </c>
      <c r="BE40" s="14">
        <v>3</v>
      </c>
      <c r="BF40" s="14">
        <f t="shared" si="60"/>
        <v>0</v>
      </c>
      <c r="BG40" s="14">
        <f t="shared" si="59"/>
        <v>0</v>
      </c>
      <c r="BH40" s="14">
        <f t="shared" si="59"/>
        <v>0</v>
      </c>
      <c r="BI40" s="14">
        <f t="shared" si="59"/>
        <v>0</v>
      </c>
      <c r="BJ40" s="14">
        <f t="shared" si="59"/>
        <v>0</v>
      </c>
      <c r="BK40" s="14">
        <f t="shared" si="59"/>
        <v>0</v>
      </c>
      <c r="BL40" s="14">
        <f t="shared" si="59"/>
        <v>0</v>
      </c>
      <c r="BM40" s="14">
        <f t="shared" si="59"/>
        <v>0</v>
      </c>
      <c r="BN40" s="14">
        <f t="shared" si="59"/>
        <v>0</v>
      </c>
      <c r="BO40" s="14">
        <f t="shared" ref="BO40:CD40" si="62">SUMIFS($AT$5:$AT$122,$AO$5:$AO$122,"="&amp;$BC40,$AP$5:$AP$122,"="&amp;BO$2) * (SUMIFS($AU$5:$AU$122,$AO$5:$AO$122,"="&amp;$BC40,$AP$5:$AP$122,"="&amp;BO$2)+SUMIFS($AV$5:$AV$122,$AO$5:$AO$122,"="&amp;$BC40,$AP$5:$AP$122,"="&amp;BO$2))/2*$BD40*$BE40</f>
        <v>0</v>
      </c>
      <c r="BP40" s="14">
        <f t="shared" si="62"/>
        <v>0</v>
      </c>
      <c r="BQ40" s="14">
        <f t="shared" si="62"/>
        <v>0</v>
      </c>
      <c r="BR40" s="14">
        <f t="shared" si="62"/>
        <v>0</v>
      </c>
      <c r="BS40" s="14">
        <f t="shared" si="62"/>
        <v>0</v>
      </c>
      <c r="BT40" s="14">
        <f t="shared" si="62"/>
        <v>0</v>
      </c>
      <c r="BU40" s="14">
        <f t="shared" si="62"/>
        <v>0</v>
      </c>
      <c r="BV40" s="14">
        <f t="shared" si="62"/>
        <v>0</v>
      </c>
      <c r="BW40" s="14">
        <f t="shared" si="62"/>
        <v>0</v>
      </c>
      <c r="BX40" s="14">
        <f t="shared" si="62"/>
        <v>0</v>
      </c>
      <c r="BY40" s="14">
        <f t="shared" si="62"/>
        <v>0</v>
      </c>
      <c r="BZ40" s="14">
        <f t="shared" si="62"/>
        <v>8.25</v>
      </c>
      <c r="CA40" s="14">
        <f t="shared" si="62"/>
        <v>8.25</v>
      </c>
      <c r="CB40" s="14">
        <f t="shared" si="62"/>
        <v>3.96</v>
      </c>
      <c r="CC40" s="14">
        <f t="shared" si="62"/>
        <v>3.96</v>
      </c>
      <c r="CD40" s="14">
        <f t="shared" si="62"/>
        <v>1.98</v>
      </c>
      <c r="CE40" s="14">
        <f t="shared" ref="CE40:CT40" si="63">SUMIFS($AT$5:$AT$122,$AO$5:$AO$122,"="&amp;$BC40,$AP$5:$AP$122,"="&amp;CE$2) * (SUMIFS($AU$5:$AU$122,$AO$5:$AO$122,"="&amp;$BC40,$AP$5:$AP$122,"="&amp;CE$2)+SUMIFS($AV$5:$AV$122,$AO$5:$AO$122,"="&amp;$BC40,$AP$5:$AP$122,"="&amp;CE$2))/2*$BD40*$BE40</f>
        <v>0.99</v>
      </c>
      <c r="CF40" s="14">
        <f t="shared" si="63"/>
        <v>1.62</v>
      </c>
      <c r="CG40" s="14">
        <f t="shared" si="63"/>
        <v>1.62</v>
      </c>
      <c r="CH40" s="14">
        <f t="shared" si="63"/>
        <v>1.62</v>
      </c>
      <c r="CI40" s="14">
        <f t="shared" si="63"/>
        <v>0.80999999999999983</v>
      </c>
      <c r="CJ40" s="14">
        <f t="shared" si="63"/>
        <v>0.80999999999999983</v>
      </c>
      <c r="CK40" s="14">
        <f t="shared" si="63"/>
        <v>0.80999999999999983</v>
      </c>
      <c r="CL40" s="14">
        <f t="shared" si="63"/>
        <v>0.33749999999999997</v>
      </c>
      <c r="CM40" s="14">
        <f t="shared" si="63"/>
        <v>0.33749999999999997</v>
      </c>
      <c r="CN40" s="14">
        <f t="shared" si="63"/>
        <v>0.60750000000000004</v>
      </c>
      <c r="CO40" s="14">
        <f t="shared" si="63"/>
        <v>0.60750000000000004</v>
      </c>
      <c r="CP40" s="14">
        <f t="shared" si="63"/>
        <v>0.60750000000000004</v>
      </c>
      <c r="CQ40" s="14">
        <f t="shared" si="63"/>
        <v>0.27</v>
      </c>
      <c r="CR40" s="14">
        <f t="shared" si="63"/>
        <v>0.27</v>
      </c>
      <c r="CS40" s="14">
        <f t="shared" si="63"/>
        <v>0.27</v>
      </c>
      <c r="CT40" s="14">
        <f t="shared" si="63"/>
        <v>0.11249999999999999</v>
      </c>
      <c r="CU40" s="14">
        <f t="shared" ref="BG40:CU47" si="64">SUMIFS($AT$5:$AT$122,$AO$5:$AO$122,"="&amp;$BC40,$AP$5:$AP$122,"="&amp;CU$2) * (SUMIFS($AU$5:$AU$122,$AO$5:$AO$122,"="&amp;$BC40,$AP$5:$AP$122,"="&amp;CU$2)+SUMIFS($AV$5:$AV$122,$AO$5:$AO$122,"="&amp;$BC40,$AP$5:$AP$122,"="&amp;CU$2))/2*$BD40*$BE40</f>
        <v>0.11249999999999999</v>
      </c>
      <c r="CW40" s="14">
        <f>SUM(BF$5:BF40)</f>
        <v>124.95</v>
      </c>
      <c r="CX40" s="14">
        <f>SUM(BG$5:BG40)</f>
        <v>124.95</v>
      </c>
      <c r="CY40" s="14">
        <f>SUM(BH$5:BH40)</f>
        <v>76.949999999999989</v>
      </c>
      <c r="CZ40" s="14">
        <f>SUM(BI$5:BI40)</f>
        <v>72.539999999999992</v>
      </c>
      <c r="DA40" s="14">
        <f>SUM(BJ$5:BJ40)</f>
        <v>72.539999999999992</v>
      </c>
      <c r="DB40" s="14">
        <f>SUM(BK$5:BK40)</f>
        <v>36.855000000000004</v>
      </c>
      <c r="DC40" s="14">
        <f>SUM(BL$5:BL40)</f>
        <v>36.855000000000004</v>
      </c>
      <c r="DD40" s="14">
        <f>SUM(BM$5:BM40)</f>
        <v>16.739999999999998</v>
      </c>
      <c r="DE40" s="14">
        <f>SUM(BN$5:BN40)</f>
        <v>70.875</v>
      </c>
      <c r="DF40" s="14">
        <f>SUM(BO$5:BO40)</f>
        <v>70.875</v>
      </c>
      <c r="DG40" s="14">
        <f>SUM(BP$5:BP40)</f>
        <v>33.120000000000005</v>
      </c>
      <c r="DH40" s="14">
        <f>SUM(BQ$5:BQ40)</f>
        <v>33.120000000000005</v>
      </c>
      <c r="DI40" s="14">
        <f>SUM(BR$5:BR40)</f>
        <v>17.010000000000002</v>
      </c>
      <c r="DJ40" s="14">
        <f>SUM(BS$5:BS40)</f>
        <v>8.5050000000000008</v>
      </c>
      <c r="DK40" s="14">
        <f>SUM(BT$5:BT40)</f>
        <v>75.375</v>
      </c>
      <c r="DL40" s="14">
        <f>SUM(BU$5:BU40)</f>
        <v>75.375</v>
      </c>
      <c r="DM40" s="14">
        <f>SUM(BV$5:BV40)</f>
        <v>35.1</v>
      </c>
      <c r="DN40" s="14">
        <f>SUM(BW$5:BW40)</f>
        <v>35.1</v>
      </c>
      <c r="DO40" s="14">
        <f>SUM(BX$5:BX40)</f>
        <v>18.09</v>
      </c>
      <c r="DP40" s="14">
        <f>SUM(BY$5:BY40)</f>
        <v>9.0449999999999999</v>
      </c>
      <c r="DQ40" s="14">
        <f>SUM(BZ$5:BZ40)</f>
        <v>68.25</v>
      </c>
      <c r="DR40" s="14">
        <f>SUM(CA$5:CA40)</f>
        <v>68.25</v>
      </c>
      <c r="DS40" s="14">
        <f>SUM(CB$5:CB40)</f>
        <v>31.68</v>
      </c>
      <c r="DT40" s="14">
        <f>SUM(CC$5:CC40)</f>
        <v>31.68</v>
      </c>
      <c r="DU40" s="14">
        <f>SUM(CD$5:CD40)</f>
        <v>16.38</v>
      </c>
      <c r="DV40" s="14">
        <f>SUM(CE$5:CE40)</f>
        <v>8.19</v>
      </c>
      <c r="DW40" s="14">
        <f>SUM(CF$5:CF40)</f>
        <v>11.745000000000001</v>
      </c>
      <c r="DX40" s="14">
        <f>SUM(CG$5:CG40)</f>
        <v>11.745000000000001</v>
      </c>
      <c r="DY40" s="14">
        <f>SUM(CH$5:CH40)</f>
        <v>11.745000000000001</v>
      </c>
      <c r="DZ40" s="14">
        <f>SUM(CI$5:CI40)</f>
        <v>5.6699999999999982</v>
      </c>
      <c r="EA40" s="14">
        <f>SUM(CJ$5:CJ40)</f>
        <v>5.6699999999999982</v>
      </c>
      <c r="EB40" s="14">
        <f>SUM(CK$5:CK40)</f>
        <v>5.6699999999999982</v>
      </c>
      <c r="EC40" s="14">
        <f>SUM(CL$5:CL40)</f>
        <v>2.3624999999999998</v>
      </c>
      <c r="ED40" s="14">
        <f>SUM(CM$5:CM40)</f>
        <v>2.3624999999999998</v>
      </c>
      <c r="EE40" s="14">
        <f>SUM(CN$5:CN40)</f>
        <v>3.0375000000000001</v>
      </c>
      <c r="EF40" s="14">
        <f>SUM(CO$5:CO40)</f>
        <v>3.0375000000000001</v>
      </c>
      <c r="EG40" s="14">
        <f>SUM(CP$5:CP40)</f>
        <v>3.0375000000000001</v>
      </c>
      <c r="EH40" s="14">
        <f>SUM(CQ$5:CQ40)</f>
        <v>1.35</v>
      </c>
      <c r="EI40" s="14">
        <f>SUM(CR$5:CR40)</f>
        <v>1.35</v>
      </c>
      <c r="EJ40" s="14">
        <f>SUM(CS$5:CS40)</f>
        <v>1.35</v>
      </c>
      <c r="EK40" s="14">
        <f>SUM(CT$5:CT40)</f>
        <v>0.5625</v>
      </c>
      <c r="EL40" s="14">
        <f>SUM(CU$5:CU40)</f>
        <v>0.5625</v>
      </c>
      <c r="EO40" s="118">
        <f t="shared" si="11"/>
        <v>20</v>
      </c>
      <c r="EP40" s="118">
        <f t="shared" si="12"/>
        <v>20</v>
      </c>
      <c r="EQ40" s="118">
        <f t="shared" si="13"/>
        <v>17</v>
      </c>
      <c r="ER40" s="118">
        <f t="shared" si="14"/>
        <v>16</v>
      </c>
      <c r="ES40" s="118">
        <f t="shared" si="15"/>
        <v>16</v>
      </c>
      <c r="ET40" s="118">
        <f t="shared" si="16"/>
        <v>12</v>
      </c>
      <c r="EU40" s="118">
        <f t="shared" si="17"/>
        <v>12</v>
      </c>
      <c r="EV40" s="118">
        <f t="shared" si="18"/>
        <v>8</v>
      </c>
      <c r="EW40" s="118">
        <f t="shared" si="19"/>
        <v>16</v>
      </c>
      <c r="EX40" s="118">
        <f t="shared" si="20"/>
        <v>16</v>
      </c>
      <c r="EY40" s="118">
        <f t="shared" si="21"/>
        <v>11</v>
      </c>
      <c r="EZ40" s="118">
        <f t="shared" si="22"/>
        <v>11</v>
      </c>
      <c r="FA40" s="118">
        <f t="shared" si="23"/>
        <v>8</v>
      </c>
      <c r="FB40" s="118">
        <f t="shared" si="24"/>
        <v>5</v>
      </c>
      <c r="FC40" s="118">
        <f t="shared" si="25"/>
        <v>17</v>
      </c>
      <c r="FD40" s="118">
        <f t="shared" si="26"/>
        <v>17</v>
      </c>
      <c r="FE40" s="118">
        <f t="shared" si="27"/>
        <v>12</v>
      </c>
      <c r="FF40" s="118">
        <f t="shared" si="28"/>
        <v>12</v>
      </c>
      <c r="FG40" s="118">
        <f t="shared" si="29"/>
        <v>9</v>
      </c>
      <c r="FH40" s="118">
        <f t="shared" si="30"/>
        <v>6</v>
      </c>
      <c r="FI40" s="118">
        <f t="shared" si="31"/>
        <v>16</v>
      </c>
      <c r="FJ40" s="118">
        <f t="shared" si="32"/>
        <v>16</v>
      </c>
      <c r="FK40" s="118">
        <f t="shared" si="33"/>
        <v>11</v>
      </c>
      <c r="FL40" s="118">
        <f t="shared" si="34"/>
        <v>11</v>
      </c>
      <c r="FM40" s="118">
        <f t="shared" si="35"/>
        <v>8</v>
      </c>
      <c r="FN40" s="118">
        <f t="shared" si="36"/>
        <v>5</v>
      </c>
      <c r="FO40" s="118">
        <f t="shared" si="37"/>
        <v>6</v>
      </c>
      <c r="FP40" s="118">
        <f t="shared" si="38"/>
        <v>6</v>
      </c>
      <c r="FQ40" s="118">
        <f t="shared" si="39"/>
        <v>6</v>
      </c>
      <c r="FR40" s="118">
        <f t="shared" si="40"/>
        <v>4</v>
      </c>
      <c r="FS40" s="118">
        <f t="shared" si="41"/>
        <v>4</v>
      </c>
      <c r="FT40" s="118">
        <f t="shared" si="42"/>
        <v>4</v>
      </c>
      <c r="FU40" s="118">
        <f t="shared" si="43"/>
        <v>2</v>
      </c>
      <c r="FV40" s="118">
        <f t="shared" si="44"/>
        <v>2</v>
      </c>
      <c r="FW40" s="118">
        <f t="shared" si="45"/>
        <v>3</v>
      </c>
      <c r="FX40" s="118">
        <f t="shared" si="46"/>
        <v>3</v>
      </c>
      <c r="FY40" s="118">
        <f t="shared" si="47"/>
        <v>3</v>
      </c>
      <c r="FZ40" s="118">
        <f t="shared" si="48"/>
        <v>1</v>
      </c>
      <c r="GA40" s="118">
        <f t="shared" si="49"/>
        <v>1</v>
      </c>
      <c r="GB40" s="118">
        <f t="shared" si="50"/>
        <v>1</v>
      </c>
      <c r="GC40" s="118">
        <f t="shared" si="51"/>
        <v>0</v>
      </c>
      <c r="GD40" s="118">
        <f t="shared" si="52"/>
        <v>0</v>
      </c>
    </row>
    <row r="41" spans="11:186" ht="16.5" x14ac:dyDescent="0.2">
      <c r="K41" s="117">
        <v>37</v>
      </c>
      <c r="L41" s="117">
        <v>7</v>
      </c>
      <c r="M41" s="117">
        <v>3</v>
      </c>
      <c r="N41" s="117" t="str">
        <f t="shared" si="3"/>
        <v>神器7-3</v>
      </c>
      <c r="O41" s="117">
        <v>2</v>
      </c>
      <c r="P41" s="14">
        <f t="shared" si="4"/>
        <v>150</v>
      </c>
      <c r="Q41" s="119">
        <v>0.18</v>
      </c>
      <c r="R41" s="14">
        <v>1</v>
      </c>
      <c r="S41" s="14">
        <v>2</v>
      </c>
      <c r="T41" s="119">
        <v>0.18</v>
      </c>
      <c r="U41" s="14">
        <v>1</v>
      </c>
      <c r="V41" s="14">
        <v>3</v>
      </c>
      <c r="W41" s="119">
        <v>0.18</v>
      </c>
      <c r="X41" s="14">
        <v>2</v>
      </c>
      <c r="Y41" s="14">
        <v>4</v>
      </c>
      <c r="AO41" s="50">
        <v>4</v>
      </c>
      <c r="AP41" s="117">
        <v>15</v>
      </c>
      <c r="AQ41" s="117">
        <v>3</v>
      </c>
      <c r="AR41" s="50">
        <v>1</v>
      </c>
      <c r="AS41" s="117" t="s">
        <v>409</v>
      </c>
      <c r="AT41" s="21">
        <f t="shared" si="61"/>
        <v>3.7499999999999999E-2</v>
      </c>
      <c r="AU41" s="117">
        <f t="shared" si="5"/>
        <v>1</v>
      </c>
      <c r="AV41" s="117">
        <f t="shared" si="6"/>
        <v>3</v>
      </c>
      <c r="AW41" s="118">
        <f t="shared" si="7"/>
        <v>7.4999999999999997E-2</v>
      </c>
      <c r="AX41" s="117">
        <f t="shared" si="8"/>
        <v>1.875</v>
      </c>
      <c r="BA41" s="117">
        <v>37</v>
      </c>
      <c r="BB41" s="14">
        <f>INDEX(节奏总表!$BW$4:$BW$63,神器!BA41)</f>
        <v>129</v>
      </c>
      <c r="BC41" s="14">
        <f t="shared" si="9"/>
        <v>7</v>
      </c>
      <c r="BD41" s="14">
        <v>5</v>
      </c>
      <c r="BE41" s="14">
        <v>3</v>
      </c>
      <c r="BF41" s="14">
        <f t="shared" si="60"/>
        <v>0</v>
      </c>
      <c r="BG41" s="14">
        <f t="shared" si="64"/>
        <v>0</v>
      </c>
      <c r="BH41" s="14">
        <f t="shared" si="64"/>
        <v>0</v>
      </c>
      <c r="BI41" s="14">
        <f t="shared" si="64"/>
        <v>0</v>
      </c>
      <c r="BJ41" s="14">
        <f t="shared" si="64"/>
        <v>0</v>
      </c>
      <c r="BK41" s="14">
        <f t="shared" si="64"/>
        <v>0</v>
      </c>
      <c r="BL41" s="14">
        <f t="shared" si="64"/>
        <v>0</v>
      </c>
      <c r="BM41" s="14">
        <f t="shared" si="64"/>
        <v>0</v>
      </c>
      <c r="BN41" s="14">
        <f t="shared" si="64"/>
        <v>0</v>
      </c>
      <c r="BO41" s="14">
        <f t="shared" si="64"/>
        <v>0</v>
      </c>
      <c r="BP41" s="14">
        <f t="shared" si="64"/>
        <v>0</v>
      </c>
      <c r="BQ41" s="14">
        <f t="shared" si="64"/>
        <v>0</v>
      </c>
      <c r="BR41" s="14">
        <f t="shared" si="64"/>
        <v>0</v>
      </c>
      <c r="BS41" s="14">
        <f t="shared" si="64"/>
        <v>0</v>
      </c>
      <c r="BT41" s="14">
        <f t="shared" si="64"/>
        <v>0</v>
      </c>
      <c r="BU41" s="14">
        <f t="shared" si="64"/>
        <v>0</v>
      </c>
      <c r="BV41" s="14">
        <f t="shared" si="64"/>
        <v>0</v>
      </c>
      <c r="BW41" s="14">
        <f t="shared" si="64"/>
        <v>0</v>
      </c>
      <c r="BX41" s="14">
        <f t="shared" si="64"/>
        <v>0</v>
      </c>
      <c r="BY41" s="14">
        <f t="shared" si="64"/>
        <v>0</v>
      </c>
      <c r="BZ41" s="14">
        <f t="shared" si="64"/>
        <v>8.25</v>
      </c>
      <c r="CA41" s="14">
        <f t="shared" si="64"/>
        <v>8.25</v>
      </c>
      <c r="CB41" s="14">
        <f t="shared" si="64"/>
        <v>3.96</v>
      </c>
      <c r="CC41" s="14">
        <f t="shared" si="64"/>
        <v>3.96</v>
      </c>
      <c r="CD41" s="14">
        <f t="shared" si="64"/>
        <v>1.98</v>
      </c>
      <c r="CE41" s="14">
        <f t="shared" si="64"/>
        <v>0.99</v>
      </c>
      <c r="CF41" s="14">
        <f t="shared" si="64"/>
        <v>1.62</v>
      </c>
      <c r="CG41" s="14">
        <f t="shared" si="64"/>
        <v>1.62</v>
      </c>
      <c r="CH41" s="14">
        <f t="shared" si="64"/>
        <v>1.62</v>
      </c>
      <c r="CI41" s="14">
        <f t="shared" si="64"/>
        <v>0.80999999999999983</v>
      </c>
      <c r="CJ41" s="14">
        <f t="shared" si="64"/>
        <v>0.80999999999999983</v>
      </c>
      <c r="CK41" s="14">
        <f t="shared" si="64"/>
        <v>0.80999999999999983</v>
      </c>
      <c r="CL41" s="14">
        <f t="shared" si="64"/>
        <v>0.33749999999999997</v>
      </c>
      <c r="CM41" s="14">
        <f t="shared" si="64"/>
        <v>0.33749999999999997</v>
      </c>
      <c r="CN41" s="14">
        <f t="shared" si="64"/>
        <v>0.60750000000000004</v>
      </c>
      <c r="CO41" s="14">
        <f t="shared" si="64"/>
        <v>0.60750000000000004</v>
      </c>
      <c r="CP41" s="14">
        <f t="shared" si="64"/>
        <v>0.60750000000000004</v>
      </c>
      <c r="CQ41" s="14">
        <f t="shared" si="64"/>
        <v>0.27</v>
      </c>
      <c r="CR41" s="14">
        <f t="shared" si="64"/>
        <v>0.27</v>
      </c>
      <c r="CS41" s="14">
        <f t="shared" si="64"/>
        <v>0.27</v>
      </c>
      <c r="CT41" s="14">
        <f t="shared" si="64"/>
        <v>0.11249999999999999</v>
      </c>
      <c r="CU41" s="14">
        <f t="shared" si="64"/>
        <v>0.11249999999999999</v>
      </c>
      <c r="CW41" s="14">
        <f>SUM(BF$5:BF41)</f>
        <v>124.95</v>
      </c>
      <c r="CX41" s="14">
        <f>SUM(BG$5:BG41)</f>
        <v>124.95</v>
      </c>
      <c r="CY41" s="14">
        <f>SUM(BH$5:BH41)</f>
        <v>76.949999999999989</v>
      </c>
      <c r="CZ41" s="14">
        <f>SUM(BI$5:BI41)</f>
        <v>72.539999999999992</v>
      </c>
      <c r="DA41" s="14">
        <f>SUM(BJ$5:BJ41)</f>
        <v>72.539999999999992</v>
      </c>
      <c r="DB41" s="14">
        <f>SUM(BK$5:BK41)</f>
        <v>36.855000000000004</v>
      </c>
      <c r="DC41" s="14">
        <f>SUM(BL$5:BL41)</f>
        <v>36.855000000000004</v>
      </c>
      <c r="DD41" s="14">
        <f>SUM(BM$5:BM41)</f>
        <v>16.739999999999998</v>
      </c>
      <c r="DE41" s="14">
        <f>SUM(BN$5:BN41)</f>
        <v>70.875</v>
      </c>
      <c r="DF41" s="14">
        <f>SUM(BO$5:BO41)</f>
        <v>70.875</v>
      </c>
      <c r="DG41" s="14">
        <f>SUM(BP$5:BP41)</f>
        <v>33.120000000000005</v>
      </c>
      <c r="DH41" s="14">
        <f>SUM(BQ$5:BQ41)</f>
        <v>33.120000000000005</v>
      </c>
      <c r="DI41" s="14">
        <f>SUM(BR$5:BR41)</f>
        <v>17.010000000000002</v>
      </c>
      <c r="DJ41" s="14">
        <f>SUM(BS$5:BS41)</f>
        <v>8.5050000000000008</v>
      </c>
      <c r="DK41" s="14">
        <f>SUM(BT$5:BT41)</f>
        <v>75.375</v>
      </c>
      <c r="DL41" s="14">
        <f>SUM(BU$5:BU41)</f>
        <v>75.375</v>
      </c>
      <c r="DM41" s="14">
        <f>SUM(BV$5:BV41)</f>
        <v>35.1</v>
      </c>
      <c r="DN41" s="14">
        <f>SUM(BW$5:BW41)</f>
        <v>35.1</v>
      </c>
      <c r="DO41" s="14">
        <f>SUM(BX$5:BX41)</f>
        <v>18.09</v>
      </c>
      <c r="DP41" s="14">
        <f>SUM(BY$5:BY41)</f>
        <v>9.0449999999999999</v>
      </c>
      <c r="DQ41" s="14">
        <f>SUM(BZ$5:BZ41)</f>
        <v>76.5</v>
      </c>
      <c r="DR41" s="14">
        <f>SUM(CA$5:CA41)</f>
        <v>76.5</v>
      </c>
      <c r="DS41" s="14">
        <f>SUM(CB$5:CB41)</f>
        <v>35.64</v>
      </c>
      <c r="DT41" s="14">
        <f>SUM(CC$5:CC41)</f>
        <v>35.64</v>
      </c>
      <c r="DU41" s="14">
        <f>SUM(CD$5:CD41)</f>
        <v>18.36</v>
      </c>
      <c r="DV41" s="14">
        <f>SUM(CE$5:CE41)</f>
        <v>9.18</v>
      </c>
      <c r="DW41" s="14">
        <f>SUM(CF$5:CF41)</f>
        <v>13.365000000000002</v>
      </c>
      <c r="DX41" s="14">
        <f>SUM(CG$5:CG41)</f>
        <v>13.365000000000002</v>
      </c>
      <c r="DY41" s="14">
        <f>SUM(CH$5:CH41)</f>
        <v>13.365000000000002</v>
      </c>
      <c r="DZ41" s="14">
        <f>SUM(CI$5:CI41)</f>
        <v>6.4799999999999978</v>
      </c>
      <c r="EA41" s="14">
        <f>SUM(CJ$5:CJ41)</f>
        <v>6.4799999999999978</v>
      </c>
      <c r="EB41" s="14">
        <f>SUM(CK$5:CK41)</f>
        <v>6.4799999999999978</v>
      </c>
      <c r="EC41" s="14">
        <f>SUM(CL$5:CL41)</f>
        <v>2.6999999999999997</v>
      </c>
      <c r="ED41" s="14">
        <f>SUM(CM$5:CM41)</f>
        <v>2.6999999999999997</v>
      </c>
      <c r="EE41" s="14">
        <f>SUM(CN$5:CN41)</f>
        <v>3.645</v>
      </c>
      <c r="EF41" s="14">
        <f>SUM(CO$5:CO41)</f>
        <v>3.645</v>
      </c>
      <c r="EG41" s="14">
        <f>SUM(CP$5:CP41)</f>
        <v>3.645</v>
      </c>
      <c r="EH41" s="14">
        <f>SUM(CQ$5:CQ41)</f>
        <v>1.62</v>
      </c>
      <c r="EI41" s="14">
        <f>SUM(CR$5:CR41)</f>
        <v>1.62</v>
      </c>
      <c r="EJ41" s="14">
        <f>SUM(CS$5:CS41)</f>
        <v>1.62</v>
      </c>
      <c r="EK41" s="14">
        <f>SUM(CT$5:CT41)</f>
        <v>0.67500000000000004</v>
      </c>
      <c r="EL41" s="14">
        <f>SUM(CU$5:CU41)</f>
        <v>0.67500000000000004</v>
      </c>
      <c r="EO41" s="118">
        <f t="shared" si="11"/>
        <v>20</v>
      </c>
      <c r="EP41" s="118">
        <f t="shared" si="12"/>
        <v>20</v>
      </c>
      <c r="EQ41" s="118">
        <f t="shared" si="13"/>
        <v>17</v>
      </c>
      <c r="ER41" s="118">
        <f t="shared" si="14"/>
        <v>16</v>
      </c>
      <c r="ES41" s="118">
        <f t="shared" si="15"/>
        <v>16</v>
      </c>
      <c r="ET41" s="118">
        <f t="shared" si="16"/>
        <v>12</v>
      </c>
      <c r="EU41" s="118">
        <f t="shared" si="17"/>
        <v>12</v>
      </c>
      <c r="EV41" s="118">
        <f t="shared" si="18"/>
        <v>8</v>
      </c>
      <c r="EW41" s="118">
        <f t="shared" si="19"/>
        <v>16</v>
      </c>
      <c r="EX41" s="118">
        <f t="shared" si="20"/>
        <v>16</v>
      </c>
      <c r="EY41" s="118">
        <f t="shared" si="21"/>
        <v>11</v>
      </c>
      <c r="EZ41" s="118">
        <f t="shared" si="22"/>
        <v>11</v>
      </c>
      <c r="FA41" s="118">
        <f t="shared" si="23"/>
        <v>8</v>
      </c>
      <c r="FB41" s="118">
        <f t="shared" si="24"/>
        <v>5</v>
      </c>
      <c r="FC41" s="118">
        <f t="shared" si="25"/>
        <v>17</v>
      </c>
      <c r="FD41" s="118">
        <f t="shared" si="26"/>
        <v>17</v>
      </c>
      <c r="FE41" s="118">
        <f t="shared" si="27"/>
        <v>12</v>
      </c>
      <c r="FF41" s="118">
        <f t="shared" si="28"/>
        <v>12</v>
      </c>
      <c r="FG41" s="118">
        <f t="shared" si="29"/>
        <v>9</v>
      </c>
      <c r="FH41" s="118">
        <f t="shared" si="30"/>
        <v>6</v>
      </c>
      <c r="FI41" s="118">
        <f t="shared" si="31"/>
        <v>17</v>
      </c>
      <c r="FJ41" s="118">
        <f t="shared" si="32"/>
        <v>17</v>
      </c>
      <c r="FK41" s="118">
        <f t="shared" si="33"/>
        <v>12</v>
      </c>
      <c r="FL41" s="118">
        <f t="shared" si="34"/>
        <v>12</v>
      </c>
      <c r="FM41" s="118">
        <f t="shared" si="35"/>
        <v>9</v>
      </c>
      <c r="FN41" s="118">
        <f t="shared" si="36"/>
        <v>6</v>
      </c>
      <c r="FO41" s="118">
        <f t="shared" si="37"/>
        <v>7</v>
      </c>
      <c r="FP41" s="118">
        <f t="shared" si="38"/>
        <v>7</v>
      </c>
      <c r="FQ41" s="118">
        <f t="shared" si="39"/>
        <v>7</v>
      </c>
      <c r="FR41" s="118">
        <f t="shared" si="40"/>
        <v>4</v>
      </c>
      <c r="FS41" s="118">
        <f t="shared" si="41"/>
        <v>4</v>
      </c>
      <c r="FT41" s="118">
        <f t="shared" si="42"/>
        <v>4</v>
      </c>
      <c r="FU41" s="118">
        <f t="shared" si="43"/>
        <v>2</v>
      </c>
      <c r="FV41" s="118">
        <f t="shared" si="44"/>
        <v>2</v>
      </c>
      <c r="FW41" s="118">
        <f t="shared" si="45"/>
        <v>3</v>
      </c>
      <c r="FX41" s="118">
        <f t="shared" si="46"/>
        <v>3</v>
      </c>
      <c r="FY41" s="118">
        <f t="shared" si="47"/>
        <v>3</v>
      </c>
      <c r="FZ41" s="118">
        <f t="shared" si="48"/>
        <v>1</v>
      </c>
      <c r="GA41" s="118">
        <f t="shared" si="49"/>
        <v>1</v>
      </c>
      <c r="GB41" s="118">
        <f t="shared" si="50"/>
        <v>1</v>
      </c>
      <c r="GC41" s="118">
        <f t="shared" si="51"/>
        <v>0</v>
      </c>
      <c r="GD41" s="118">
        <f t="shared" si="52"/>
        <v>0</v>
      </c>
    </row>
    <row r="42" spans="11:186" ht="16.5" x14ac:dyDescent="0.2">
      <c r="K42" s="117">
        <v>38</v>
      </c>
      <c r="L42" s="117">
        <v>7</v>
      </c>
      <c r="M42" s="117">
        <v>4</v>
      </c>
      <c r="N42" s="117" t="str">
        <f t="shared" si="3"/>
        <v>神器7-4</v>
      </c>
      <c r="O42" s="117">
        <v>3</v>
      </c>
      <c r="P42" s="14">
        <f t="shared" si="4"/>
        <v>350</v>
      </c>
      <c r="Q42" s="119">
        <v>0.12</v>
      </c>
      <c r="R42" s="14">
        <v>1</v>
      </c>
      <c r="S42" s="14">
        <v>1</v>
      </c>
      <c r="T42" s="119">
        <v>0.12</v>
      </c>
      <c r="U42" s="14">
        <v>1</v>
      </c>
      <c r="V42" s="14">
        <v>2</v>
      </c>
      <c r="W42" s="119">
        <v>0.12</v>
      </c>
      <c r="X42" s="14">
        <v>1</v>
      </c>
      <c r="Y42" s="14">
        <v>3</v>
      </c>
      <c r="AO42" s="50">
        <v>4</v>
      </c>
      <c r="AP42" s="117">
        <v>16</v>
      </c>
      <c r="AQ42" s="117">
        <v>3</v>
      </c>
      <c r="AR42" s="50">
        <v>1</v>
      </c>
      <c r="AS42" s="117" t="s">
        <v>410</v>
      </c>
      <c r="AT42" s="21">
        <f t="shared" si="61"/>
        <v>3.7499999999999999E-2</v>
      </c>
      <c r="AU42" s="117">
        <f t="shared" si="5"/>
        <v>1</v>
      </c>
      <c r="AV42" s="117">
        <f t="shared" si="6"/>
        <v>3</v>
      </c>
      <c r="AW42" s="118">
        <f t="shared" si="7"/>
        <v>7.4999999999999997E-2</v>
      </c>
      <c r="AX42" s="117">
        <f t="shared" si="8"/>
        <v>1.875</v>
      </c>
      <c r="BA42" s="117">
        <v>38</v>
      </c>
      <c r="BB42" s="14">
        <f>INDEX(节奏总表!$BW$4:$BW$63,神器!BA42)</f>
        <v>131</v>
      </c>
      <c r="BC42" s="14">
        <f t="shared" si="9"/>
        <v>7</v>
      </c>
      <c r="BD42" s="14">
        <v>5</v>
      </c>
      <c r="BE42" s="14">
        <v>3</v>
      </c>
      <c r="BF42" s="14">
        <f t="shared" si="60"/>
        <v>0</v>
      </c>
      <c r="BG42" s="14">
        <f t="shared" si="64"/>
        <v>0</v>
      </c>
      <c r="BH42" s="14">
        <f t="shared" si="64"/>
        <v>0</v>
      </c>
      <c r="BI42" s="14">
        <f t="shared" si="64"/>
        <v>0</v>
      </c>
      <c r="BJ42" s="14">
        <f t="shared" si="64"/>
        <v>0</v>
      </c>
      <c r="BK42" s="14">
        <f t="shared" si="64"/>
        <v>0</v>
      </c>
      <c r="BL42" s="14">
        <f t="shared" si="64"/>
        <v>0</v>
      </c>
      <c r="BM42" s="14">
        <f t="shared" si="64"/>
        <v>0</v>
      </c>
      <c r="BN42" s="14">
        <f t="shared" si="64"/>
        <v>0</v>
      </c>
      <c r="BO42" s="14">
        <f t="shared" si="64"/>
        <v>0</v>
      </c>
      <c r="BP42" s="14">
        <f t="shared" si="64"/>
        <v>0</v>
      </c>
      <c r="BQ42" s="14">
        <f t="shared" si="64"/>
        <v>0</v>
      </c>
      <c r="BR42" s="14">
        <f t="shared" si="64"/>
        <v>0</v>
      </c>
      <c r="BS42" s="14">
        <f t="shared" si="64"/>
        <v>0</v>
      </c>
      <c r="BT42" s="14">
        <f t="shared" si="64"/>
        <v>0</v>
      </c>
      <c r="BU42" s="14">
        <f t="shared" si="64"/>
        <v>0</v>
      </c>
      <c r="BV42" s="14">
        <f t="shared" si="64"/>
        <v>0</v>
      </c>
      <c r="BW42" s="14">
        <f t="shared" si="64"/>
        <v>0</v>
      </c>
      <c r="BX42" s="14">
        <f t="shared" si="64"/>
        <v>0</v>
      </c>
      <c r="BY42" s="14">
        <f t="shared" si="64"/>
        <v>0</v>
      </c>
      <c r="BZ42" s="14">
        <f t="shared" si="64"/>
        <v>8.25</v>
      </c>
      <c r="CA42" s="14">
        <f t="shared" si="64"/>
        <v>8.25</v>
      </c>
      <c r="CB42" s="14">
        <f t="shared" si="64"/>
        <v>3.96</v>
      </c>
      <c r="CC42" s="14">
        <f t="shared" si="64"/>
        <v>3.96</v>
      </c>
      <c r="CD42" s="14">
        <f t="shared" si="64"/>
        <v>1.98</v>
      </c>
      <c r="CE42" s="14">
        <f t="shared" si="64"/>
        <v>0.99</v>
      </c>
      <c r="CF42" s="14">
        <f t="shared" si="64"/>
        <v>1.62</v>
      </c>
      <c r="CG42" s="14">
        <f t="shared" si="64"/>
        <v>1.62</v>
      </c>
      <c r="CH42" s="14">
        <f t="shared" si="64"/>
        <v>1.62</v>
      </c>
      <c r="CI42" s="14">
        <f t="shared" si="64"/>
        <v>0.80999999999999983</v>
      </c>
      <c r="CJ42" s="14">
        <f t="shared" si="64"/>
        <v>0.80999999999999983</v>
      </c>
      <c r="CK42" s="14">
        <f t="shared" si="64"/>
        <v>0.80999999999999983</v>
      </c>
      <c r="CL42" s="14">
        <f t="shared" si="64"/>
        <v>0.33749999999999997</v>
      </c>
      <c r="CM42" s="14">
        <f t="shared" si="64"/>
        <v>0.33749999999999997</v>
      </c>
      <c r="CN42" s="14">
        <f t="shared" si="64"/>
        <v>0.60750000000000004</v>
      </c>
      <c r="CO42" s="14">
        <f t="shared" si="64"/>
        <v>0.60750000000000004</v>
      </c>
      <c r="CP42" s="14">
        <f t="shared" si="64"/>
        <v>0.60750000000000004</v>
      </c>
      <c r="CQ42" s="14">
        <f t="shared" si="64"/>
        <v>0.27</v>
      </c>
      <c r="CR42" s="14">
        <f t="shared" si="64"/>
        <v>0.27</v>
      </c>
      <c r="CS42" s="14">
        <f t="shared" si="64"/>
        <v>0.27</v>
      </c>
      <c r="CT42" s="14">
        <f t="shared" si="64"/>
        <v>0.11249999999999999</v>
      </c>
      <c r="CU42" s="14">
        <f t="shared" si="64"/>
        <v>0.11249999999999999</v>
      </c>
      <c r="CW42" s="14">
        <f>SUM(BF$5:BF42)</f>
        <v>124.95</v>
      </c>
      <c r="CX42" s="14">
        <f>SUM(BG$5:BG42)</f>
        <v>124.95</v>
      </c>
      <c r="CY42" s="14">
        <f>SUM(BH$5:BH42)</f>
        <v>76.949999999999989</v>
      </c>
      <c r="CZ42" s="14">
        <f>SUM(BI$5:BI42)</f>
        <v>72.539999999999992</v>
      </c>
      <c r="DA42" s="14">
        <f>SUM(BJ$5:BJ42)</f>
        <v>72.539999999999992</v>
      </c>
      <c r="DB42" s="14">
        <f>SUM(BK$5:BK42)</f>
        <v>36.855000000000004</v>
      </c>
      <c r="DC42" s="14">
        <f>SUM(BL$5:BL42)</f>
        <v>36.855000000000004</v>
      </c>
      <c r="DD42" s="14">
        <f>SUM(BM$5:BM42)</f>
        <v>16.739999999999998</v>
      </c>
      <c r="DE42" s="14">
        <f>SUM(BN$5:BN42)</f>
        <v>70.875</v>
      </c>
      <c r="DF42" s="14">
        <f>SUM(BO$5:BO42)</f>
        <v>70.875</v>
      </c>
      <c r="DG42" s="14">
        <f>SUM(BP$5:BP42)</f>
        <v>33.120000000000005</v>
      </c>
      <c r="DH42" s="14">
        <f>SUM(BQ$5:BQ42)</f>
        <v>33.120000000000005</v>
      </c>
      <c r="DI42" s="14">
        <f>SUM(BR$5:BR42)</f>
        <v>17.010000000000002</v>
      </c>
      <c r="DJ42" s="14">
        <f>SUM(BS$5:BS42)</f>
        <v>8.5050000000000008</v>
      </c>
      <c r="DK42" s="14">
        <f>SUM(BT$5:BT42)</f>
        <v>75.375</v>
      </c>
      <c r="DL42" s="14">
        <f>SUM(BU$5:BU42)</f>
        <v>75.375</v>
      </c>
      <c r="DM42" s="14">
        <f>SUM(BV$5:BV42)</f>
        <v>35.1</v>
      </c>
      <c r="DN42" s="14">
        <f>SUM(BW$5:BW42)</f>
        <v>35.1</v>
      </c>
      <c r="DO42" s="14">
        <f>SUM(BX$5:BX42)</f>
        <v>18.09</v>
      </c>
      <c r="DP42" s="14">
        <f>SUM(BY$5:BY42)</f>
        <v>9.0449999999999999</v>
      </c>
      <c r="DQ42" s="14">
        <f>SUM(BZ$5:BZ42)</f>
        <v>84.75</v>
      </c>
      <c r="DR42" s="14">
        <f>SUM(CA$5:CA42)</f>
        <v>84.75</v>
      </c>
      <c r="DS42" s="14">
        <f>SUM(CB$5:CB42)</f>
        <v>39.6</v>
      </c>
      <c r="DT42" s="14">
        <f>SUM(CC$5:CC42)</f>
        <v>39.6</v>
      </c>
      <c r="DU42" s="14">
        <f>SUM(CD$5:CD42)</f>
        <v>20.34</v>
      </c>
      <c r="DV42" s="14">
        <f>SUM(CE$5:CE42)</f>
        <v>10.17</v>
      </c>
      <c r="DW42" s="14">
        <f>SUM(CF$5:CF42)</f>
        <v>14.985000000000003</v>
      </c>
      <c r="DX42" s="14">
        <f>SUM(CG$5:CG42)</f>
        <v>14.985000000000003</v>
      </c>
      <c r="DY42" s="14">
        <f>SUM(CH$5:CH42)</f>
        <v>14.985000000000003</v>
      </c>
      <c r="DZ42" s="14">
        <f>SUM(CI$5:CI42)</f>
        <v>7.2899999999999974</v>
      </c>
      <c r="EA42" s="14">
        <f>SUM(CJ$5:CJ42)</f>
        <v>7.2899999999999974</v>
      </c>
      <c r="EB42" s="14">
        <f>SUM(CK$5:CK42)</f>
        <v>7.2899999999999974</v>
      </c>
      <c r="EC42" s="14">
        <f>SUM(CL$5:CL42)</f>
        <v>3.0374999999999996</v>
      </c>
      <c r="ED42" s="14">
        <f>SUM(CM$5:CM42)</f>
        <v>3.0374999999999996</v>
      </c>
      <c r="EE42" s="14">
        <f>SUM(CN$5:CN42)</f>
        <v>4.2525000000000004</v>
      </c>
      <c r="EF42" s="14">
        <f>SUM(CO$5:CO42)</f>
        <v>4.2525000000000004</v>
      </c>
      <c r="EG42" s="14">
        <f>SUM(CP$5:CP42)</f>
        <v>4.2525000000000004</v>
      </c>
      <c r="EH42" s="14">
        <f>SUM(CQ$5:CQ42)</f>
        <v>1.8900000000000001</v>
      </c>
      <c r="EI42" s="14">
        <f>SUM(CR$5:CR42)</f>
        <v>1.8900000000000001</v>
      </c>
      <c r="EJ42" s="14">
        <f>SUM(CS$5:CS42)</f>
        <v>1.8900000000000001</v>
      </c>
      <c r="EK42" s="14">
        <f>SUM(CT$5:CT42)</f>
        <v>0.78750000000000009</v>
      </c>
      <c r="EL42" s="14">
        <f>SUM(CU$5:CU42)</f>
        <v>0.78750000000000009</v>
      </c>
      <c r="EO42" s="118">
        <f t="shared" si="11"/>
        <v>20</v>
      </c>
      <c r="EP42" s="118">
        <f t="shared" si="12"/>
        <v>20</v>
      </c>
      <c r="EQ42" s="118">
        <f t="shared" si="13"/>
        <v>17</v>
      </c>
      <c r="ER42" s="118">
        <f t="shared" si="14"/>
        <v>16</v>
      </c>
      <c r="ES42" s="118">
        <f t="shared" si="15"/>
        <v>16</v>
      </c>
      <c r="ET42" s="118">
        <f t="shared" si="16"/>
        <v>12</v>
      </c>
      <c r="EU42" s="118">
        <f t="shared" si="17"/>
        <v>12</v>
      </c>
      <c r="EV42" s="118">
        <f t="shared" si="18"/>
        <v>8</v>
      </c>
      <c r="EW42" s="118">
        <f t="shared" si="19"/>
        <v>16</v>
      </c>
      <c r="EX42" s="118">
        <f t="shared" si="20"/>
        <v>16</v>
      </c>
      <c r="EY42" s="118">
        <f t="shared" si="21"/>
        <v>11</v>
      </c>
      <c r="EZ42" s="118">
        <f t="shared" si="22"/>
        <v>11</v>
      </c>
      <c r="FA42" s="118">
        <f t="shared" si="23"/>
        <v>8</v>
      </c>
      <c r="FB42" s="118">
        <f t="shared" si="24"/>
        <v>5</v>
      </c>
      <c r="FC42" s="118">
        <f t="shared" si="25"/>
        <v>17</v>
      </c>
      <c r="FD42" s="118">
        <f t="shared" si="26"/>
        <v>17</v>
      </c>
      <c r="FE42" s="118">
        <f t="shared" si="27"/>
        <v>12</v>
      </c>
      <c r="FF42" s="118">
        <f t="shared" si="28"/>
        <v>12</v>
      </c>
      <c r="FG42" s="118">
        <f t="shared" si="29"/>
        <v>9</v>
      </c>
      <c r="FH42" s="118">
        <f t="shared" si="30"/>
        <v>6</v>
      </c>
      <c r="FI42" s="118">
        <f t="shared" si="31"/>
        <v>17</v>
      </c>
      <c r="FJ42" s="118">
        <f t="shared" si="32"/>
        <v>17</v>
      </c>
      <c r="FK42" s="118">
        <f t="shared" si="33"/>
        <v>12</v>
      </c>
      <c r="FL42" s="118">
        <f t="shared" si="34"/>
        <v>12</v>
      </c>
      <c r="FM42" s="118">
        <f t="shared" si="35"/>
        <v>9</v>
      </c>
      <c r="FN42" s="118">
        <f t="shared" si="36"/>
        <v>6</v>
      </c>
      <c r="FO42" s="118">
        <f t="shared" si="37"/>
        <v>7</v>
      </c>
      <c r="FP42" s="118">
        <f t="shared" si="38"/>
        <v>7</v>
      </c>
      <c r="FQ42" s="118">
        <f t="shared" si="39"/>
        <v>7</v>
      </c>
      <c r="FR42" s="118">
        <f t="shared" si="40"/>
        <v>5</v>
      </c>
      <c r="FS42" s="118">
        <f t="shared" si="41"/>
        <v>5</v>
      </c>
      <c r="FT42" s="118">
        <f t="shared" si="42"/>
        <v>5</v>
      </c>
      <c r="FU42" s="118">
        <f t="shared" si="43"/>
        <v>3</v>
      </c>
      <c r="FV42" s="118">
        <f t="shared" si="44"/>
        <v>3</v>
      </c>
      <c r="FW42" s="118">
        <f t="shared" si="45"/>
        <v>3</v>
      </c>
      <c r="FX42" s="118">
        <f t="shared" si="46"/>
        <v>3</v>
      </c>
      <c r="FY42" s="118">
        <f t="shared" si="47"/>
        <v>3</v>
      </c>
      <c r="FZ42" s="118">
        <f t="shared" si="48"/>
        <v>1</v>
      </c>
      <c r="GA42" s="118">
        <f t="shared" si="49"/>
        <v>1</v>
      </c>
      <c r="GB42" s="118">
        <f t="shared" si="50"/>
        <v>1</v>
      </c>
      <c r="GC42" s="118">
        <f t="shared" si="51"/>
        <v>0</v>
      </c>
      <c r="GD42" s="118">
        <f t="shared" si="52"/>
        <v>0</v>
      </c>
    </row>
    <row r="43" spans="11:186" ht="16.5" x14ac:dyDescent="0.2">
      <c r="K43" s="117">
        <v>39</v>
      </c>
      <c r="L43" s="117">
        <v>7</v>
      </c>
      <c r="M43" s="117">
        <v>5</v>
      </c>
      <c r="N43" s="117" t="str">
        <f t="shared" si="3"/>
        <v>神器7-5</v>
      </c>
      <c r="O43" s="117">
        <v>3</v>
      </c>
      <c r="P43" s="14">
        <f t="shared" si="4"/>
        <v>350</v>
      </c>
      <c r="Q43" s="119">
        <v>0.12</v>
      </c>
      <c r="R43" s="14">
        <v>1</v>
      </c>
      <c r="S43" s="14">
        <v>1</v>
      </c>
      <c r="T43" s="119">
        <v>0.12</v>
      </c>
      <c r="U43" s="14">
        <v>1</v>
      </c>
      <c r="V43" s="14">
        <v>2</v>
      </c>
      <c r="W43" s="119">
        <v>0.12</v>
      </c>
      <c r="X43" s="14">
        <v>1</v>
      </c>
      <c r="Y43" s="14">
        <v>3</v>
      </c>
      <c r="AO43" s="50">
        <v>4</v>
      </c>
      <c r="AP43" s="117">
        <v>17</v>
      </c>
      <c r="AQ43" s="117">
        <v>3</v>
      </c>
      <c r="AR43" s="50">
        <v>1</v>
      </c>
      <c r="AS43" s="117" t="s">
        <v>411</v>
      </c>
      <c r="AT43" s="21">
        <f t="shared" si="61"/>
        <v>2.4E-2</v>
      </c>
      <c r="AU43" s="117">
        <f t="shared" si="5"/>
        <v>1</v>
      </c>
      <c r="AV43" s="117">
        <f t="shared" si="6"/>
        <v>2</v>
      </c>
      <c r="AW43" s="118">
        <f t="shared" si="7"/>
        <v>3.6000000000000004E-2</v>
      </c>
      <c r="AX43" s="117">
        <f t="shared" si="8"/>
        <v>2.7</v>
      </c>
      <c r="BA43" s="117">
        <v>39</v>
      </c>
      <c r="BB43" s="14">
        <f>INDEX(节奏总表!$BW$4:$BW$63,神器!BA43)</f>
        <v>132</v>
      </c>
      <c r="BC43" s="14">
        <f t="shared" si="9"/>
        <v>7</v>
      </c>
      <c r="BD43" s="14">
        <v>5</v>
      </c>
      <c r="BE43" s="14">
        <v>3</v>
      </c>
      <c r="BF43" s="14">
        <f t="shared" si="60"/>
        <v>0</v>
      </c>
      <c r="BG43" s="14">
        <f t="shared" si="64"/>
        <v>0</v>
      </c>
      <c r="BH43" s="14">
        <f t="shared" si="64"/>
        <v>0</v>
      </c>
      <c r="BI43" s="14">
        <f t="shared" si="64"/>
        <v>0</v>
      </c>
      <c r="BJ43" s="14">
        <f t="shared" si="64"/>
        <v>0</v>
      </c>
      <c r="BK43" s="14">
        <f t="shared" si="64"/>
        <v>0</v>
      </c>
      <c r="BL43" s="14">
        <f t="shared" si="64"/>
        <v>0</v>
      </c>
      <c r="BM43" s="14">
        <f t="shared" si="64"/>
        <v>0</v>
      </c>
      <c r="BN43" s="14">
        <f t="shared" si="64"/>
        <v>0</v>
      </c>
      <c r="BO43" s="14">
        <f t="shared" si="64"/>
        <v>0</v>
      </c>
      <c r="BP43" s="14">
        <f t="shared" si="64"/>
        <v>0</v>
      </c>
      <c r="BQ43" s="14">
        <f t="shared" si="64"/>
        <v>0</v>
      </c>
      <c r="BR43" s="14">
        <f t="shared" si="64"/>
        <v>0</v>
      </c>
      <c r="BS43" s="14">
        <f t="shared" si="64"/>
        <v>0</v>
      </c>
      <c r="BT43" s="14">
        <f t="shared" si="64"/>
        <v>0</v>
      </c>
      <c r="BU43" s="14">
        <f t="shared" si="64"/>
        <v>0</v>
      </c>
      <c r="BV43" s="14">
        <f t="shared" si="64"/>
        <v>0</v>
      </c>
      <c r="BW43" s="14">
        <f t="shared" si="64"/>
        <v>0</v>
      </c>
      <c r="BX43" s="14">
        <f t="shared" si="64"/>
        <v>0</v>
      </c>
      <c r="BY43" s="14">
        <f t="shared" si="64"/>
        <v>0</v>
      </c>
      <c r="BZ43" s="14">
        <f t="shared" si="64"/>
        <v>8.25</v>
      </c>
      <c r="CA43" s="14">
        <f t="shared" si="64"/>
        <v>8.25</v>
      </c>
      <c r="CB43" s="14">
        <f t="shared" si="64"/>
        <v>3.96</v>
      </c>
      <c r="CC43" s="14">
        <f t="shared" si="64"/>
        <v>3.96</v>
      </c>
      <c r="CD43" s="14">
        <f t="shared" si="64"/>
        <v>1.98</v>
      </c>
      <c r="CE43" s="14">
        <f t="shared" si="64"/>
        <v>0.99</v>
      </c>
      <c r="CF43" s="14">
        <f t="shared" si="64"/>
        <v>1.62</v>
      </c>
      <c r="CG43" s="14">
        <f t="shared" si="64"/>
        <v>1.62</v>
      </c>
      <c r="CH43" s="14">
        <f t="shared" si="64"/>
        <v>1.62</v>
      </c>
      <c r="CI43" s="14">
        <f t="shared" si="64"/>
        <v>0.80999999999999983</v>
      </c>
      <c r="CJ43" s="14">
        <f t="shared" si="64"/>
        <v>0.80999999999999983</v>
      </c>
      <c r="CK43" s="14">
        <f t="shared" si="64"/>
        <v>0.80999999999999983</v>
      </c>
      <c r="CL43" s="14">
        <f t="shared" si="64"/>
        <v>0.33749999999999997</v>
      </c>
      <c r="CM43" s="14">
        <f t="shared" si="64"/>
        <v>0.33749999999999997</v>
      </c>
      <c r="CN43" s="14">
        <f t="shared" si="64"/>
        <v>0.60750000000000004</v>
      </c>
      <c r="CO43" s="14">
        <f t="shared" si="64"/>
        <v>0.60750000000000004</v>
      </c>
      <c r="CP43" s="14">
        <f t="shared" si="64"/>
        <v>0.60750000000000004</v>
      </c>
      <c r="CQ43" s="14">
        <f t="shared" si="64"/>
        <v>0.27</v>
      </c>
      <c r="CR43" s="14">
        <f t="shared" si="64"/>
        <v>0.27</v>
      </c>
      <c r="CS43" s="14">
        <f t="shared" si="64"/>
        <v>0.27</v>
      </c>
      <c r="CT43" s="14">
        <f t="shared" si="64"/>
        <v>0.11249999999999999</v>
      </c>
      <c r="CU43" s="14">
        <f t="shared" si="64"/>
        <v>0.11249999999999999</v>
      </c>
      <c r="CW43" s="14">
        <f>SUM(BF$5:BF43)</f>
        <v>124.95</v>
      </c>
      <c r="CX43" s="14">
        <f>SUM(BG$5:BG43)</f>
        <v>124.95</v>
      </c>
      <c r="CY43" s="14">
        <f>SUM(BH$5:BH43)</f>
        <v>76.949999999999989</v>
      </c>
      <c r="CZ43" s="14">
        <f>SUM(BI$5:BI43)</f>
        <v>72.539999999999992</v>
      </c>
      <c r="DA43" s="14">
        <f>SUM(BJ$5:BJ43)</f>
        <v>72.539999999999992</v>
      </c>
      <c r="DB43" s="14">
        <f>SUM(BK$5:BK43)</f>
        <v>36.855000000000004</v>
      </c>
      <c r="DC43" s="14">
        <f>SUM(BL$5:BL43)</f>
        <v>36.855000000000004</v>
      </c>
      <c r="DD43" s="14">
        <f>SUM(BM$5:BM43)</f>
        <v>16.739999999999998</v>
      </c>
      <c r="DE43" s="14">
        <f>SUM(BN$5:BN43)</f>
        <v>70.875</v>
      </c>
      <c r="DF43" s="14">
        <f>SUM(BO$5:BO43)</f>
        <v>70.875</v>
      </c>
      <c r="DG43" s="14">
        <f>SUM(BP$5:BP43)</f>
        <v>33.120000000000005</v>
      </c>
      <c r="DH43" s="14">
        <f>SUM(BQ$5:BQ43)</f>
        <v>33.120000000000005</v>
      </c>
      <c r="DI43" s="14">
        <f>SUM(BR$5:BR43)</f>
        <v>17.010000000000002</v>
      </c>
      <c r="DJ43" s="14">
        <f>SUM(BS$5:BS43)</f>
        <v>8.5050000000000008</v>
      </c>
      <c r="DK43" s="14">
        <f>SUM(BT$5:BT43)</f>
        <v>75.375</v>
      </c>
      <c r="DL43" s="14">
        <f>SUM(BU$5:BU43)</f>
        <v>75.375</v>
      </c>
      <c r="DM43" s="14">
        <f>SUM(BV$5:BV43)</f>
        <v>35.1</v>
      </c>
      <c r="DN43" s="14">
        <f>SUM(BW$5:BW43)</f>
        <v>35.1</v>
      </c>
      <c r="DO43" s="14">
        <f>SUM(BX$5:BX43)</f>
        <v>18.09</v>
      </c>
      <c r="DP43" s="14">
        <f>SUM(BY$5:BY43)</f>
        <v>9.0449999999999999</v>
      </c>
      <c r="DQ43" s="14">
        <f>SUM(BZ$5:BZ43)</f>
        <v>93</v>
      </c>
      <c r="DR43" s="14">
        <f>SUM(CA$5:CA43)</f>
        <v>93</v>
      </c>
      <c r="DS43" s="14">
        <f>SUM(CB$5:CB43)</f>
        <v>43.56</v>
      </c>
      <c r="DT43" s="14">
        <f>SUM(CC$5:CC43)</f>
        <v>43.56</v>
      </c>
      <c r="DU43" s="14">
        <f>SUM(CD$5:CD43)</f>
        <v>22.32</v>
      </c>
      <c r="DV43" s="14">
        <f>SUM(CE$5:CE43)</f>
        <v>11.16</v>
      </c>
      <c r="DW43" s="14">
        <f>SUM(CF$5:CF43)</f>
        <v>16.605000000000004</v>
      </c>
      <c r="DX43" s="14">
        <f>SUM(CG$5:CG43)</f>
        <v>16.605000000000004</v>
      </c>
      <c r="DY43" s="14">
        <f>SUM(CH$5:CH43)</f>
        <v>16.605000000000004</v>
      </c>
      <c r="DZ43" s="14">
        <f>SUM(CI$5:CI43)</f>
        <v>8.0999999999999979</v>
      </c>
      <c r="EA43" s="14">
        <f>SUM(CJ$5:CJ43)</f>
        <v>8.0999999999999979</v>
      </c>
      <c r="EB43" s="14">
        <f>SUM(CK$5:CK43)</f>
        <v>8.0999999999999979</v>
      </c>
      <c r="EC43" s="14">
        <f>SUM(CL$5:CL43)</f>
        <v>3.3749999999999996</v>
      </c>
      <c r="ED43" s="14">
        <f>SUM(CM$5:CM43)</f>
        <v>3.3749999999999996</v>
      </c>
      <c r="EE43" s="14">
        <f>SUM(CN$5:CN43)</f>
        <v>4.8600000000000003</v>
      </c>
      <c r="EF43" s="14">
        <f>SUM(CO$5:CO43)</f>
        <v>4.8600000000000003</v>
      </c>
      <c r="EG43" s="14">
        <f>SUM(CP$5:CP43)</f>
        <v>4.8600000000000003</v>
      </c>
      <c r="EH43" s="14">
        <f>SUM(CQ$5:CQ43)</f>
        <v>2.16</v>
      </c>
      <c r="EI43" s="14">
        <f>SUM(CR$5:CR43)</f>
        <v>2.16</v>
      </c>
      <c r="EJ43" s="14">
        <f>SUM(CS$5:CS43)</f>
        <v>2.16</v>
      </c>
      <c r="EK43" s="14">
        <f>SUM(CT$5:CT43)</f>
        <v>0.90000000000000013</v>
      </c>
      <c r="EL43" s="14">
        <f>SUM(CU$5:CU43)</f>
        <v>0.90000000000000013</v>
      </c>
      <c r="EO43" s="118">
        <f t="shared" si="11"/>
        <v>20</v>
      </c>
      <c r="EP43" s="118">
        <f t="shared" si="12"/>
        <v>20</v>
      </c>
      <c r="EQ43" s="118">
        <f t="shared" si="13"/>
        <v>17</v>
      </c>
      <c r="ER43" s="118">
        <f t="shared" si="14"/>
        <v>16</v>
      </c>
      <c r="ES43" s="118">
        <f t="shared" si="15"/>
        <v>16</v>
      </c>
      <c r="ET43" s="118">
        <f t="shared" si="16"/>
        <v>12</v>
      </c>
      <c r="EU43" s="118">
        <f t="shared" si="17"/>
        <v>12</v>
      </c>
      <c r="EV43" s="118">
        <f t="shared" si="18"/>
        <v>8</v>
      </c>
      <c r="EW43" s="118">
        <f t="shared" si="19"/>
        <v>16</v>
      </c>
      <c r="EX43" s="118">
        <f t="shared" si="20"/>
        <v>16</v>
      </c>
      <c r="EY43" s="118">
        <f t="shared" si="21"/>
        <v>11</v>
      </c>
      <c r="EZ43" s="118">
        <f t="shared" si="22"/>
        <v>11</v>
      </c>
      <c r="FA43" s="118">
        <f t="shared" si="23"/>
        <v>8</v>
      </c>
      <c r="FB43" s="118">
        <f t="shared" si="24"/>
        <v>5</v>
      </c>
      <c r="FC43" s="118">
        <f t="shared" si="25"/>
        <v>17</v>
      </c>
      <c r="FD43" s="118">
        <f t="shared" si="26"/>
        <v>17</v>
      </c>
      <c r="FE43" s="118">
        <f t="shared" si="27"/>
        <v>12</v>
      </c>
      <c r="FF43" s="118">
        <f t="shared" si="28"/>
        <v>12</v>
      </c>
      <c r="FG43" s="118">
        <f t="shared" si="29"/>
        <v>9</v>
      </c>
      <c r="FH43" s="118">
        <f t="shared" si="30"/>
        <v>6</v>
      </c>
      <c r="FI43" s="118">
        <f t="shared" si="31"/>
        <v>18</v>
      </c>
      <c r="FJ43" s="118">
        <f t="shared" si="32"/>
        <v>18</v>
      </c>
      <c r="FK43" s="118">
        <f t="shared" si="33"/>
        <v>13</v>
      </c>
      <c r="FL43" s="118">
        <f t="shared" si="34"/>
        <v>13</v>
      </c>
      <c r="FM43" s="118">
        <f t="shared" si="35"/>
        <v>9</v>
      </c>
      <c r="FN43" s="118">
        <f t="shared" si="36"/>
        <v>6</v>
      </c>
      <c r="FO43" s="118">
        <f t="shared" si="37"/>
        <v>8</v>
      </c>
      <c r="FP43" s="118">
        <f t="shared" si="38"/>
        <v>8</v>
      </c>
      <c r="FQ43" s="118">
        <f t="shared" si="39"/>
        <v>8</v>
      </c>
      <c r="FR43" s="118">
        <f t="shared" si="40"/>
        <v>5</v>
      </c>
      <c r="FS43" s="118">
        <f t="shared" si="41"/>
        <v>5</v>
      </c>
      <c r="FT43" s="118">
        <f t="shared" si="42"/>
        <v>5</v>
      </c>
      <c r="FU43" s="118">
        <f t="shared" si="43"/>
        <v>3</v>
      </c>
      <c r="FV43" s="118">
        <f t="shared" si="44"/>
        <v>3</v>
      </c>
      <c r="FW43" s="118">
        <f t="shared" si="45"/>
        <v>3</v>
      </c>
      <c r="FX43" s="118">
        <f t="shared" si="46"/>
        <v>3</v>
      </c>
      <c r="FY43" s="118">
        <f t="shared" si="47"/>
        <v>3</v>
      </c>
      <c r="FZ43" s="118">
        <f t="shared" si="48"/>
        <v>2</v>
      </c>
      <c r="GA43" s="118">
        <f t="shared" si="49"/>
        <v>2</v>
      </c>
      <c r="GB43" s="118">
        <f t="shared" si="50"/>
        <v>2</v>
      </c>
      <c r="GC43" s="118">
        <f t="shared" si="51"/>
        <v>0</v>
      </c>
      <c r="GD43" s="118">
        <f t="shared" si="52"/>
        <v>0</v>
      </c>
    </row>
    <row r="44" spans="11:186" ht="16.5" x14ac:dyDescent="0.2">
      <c r="K44" s="117">
        <v>40</v>
      </c>
      <c r="L44" s="117">
        <v>7</v>
      </c>
      <c r="M44" s="117">
        <v>6</v>
      </c>
      <c r="N44" s="117" t="str">
        <f t="shared" si="3"/>
        <v>神器7-6</v>
      </c>
      <c r="O44" s="117">
        <v>3</v>
      </c>
      <c r="P44" s="14">
        <f t="shared" si="4"/>
        <v>350</v>
      </c>
      <c r="Q44" s="119">
        <v>0.12</v>
      </c>
      <c r="R44" s="14">
        <v>1</v>
      </c>
      <c r="S44" s="14">
        <v>1</v>
      </c>
      <c r="T44" s="119">
        <v>0.12</v>
      </c>
      <c r="U44" s="14">
        <v>1</v>
      </c>
      <c r="V44" s="14">
        <v>2</v>
      </c>
      <c r="W44" s="119">
        <v>0.12</v>
      </c>
      <c r="X44" s="14">
        <v>1</v>
      </c>
      <c r="Y44" s="14">
        <v>3</v>
      </c>
      <c r="AO44" s="50">
        <v>4</v>
      </c>
      <c r="AP44" s="117">
        <v>18</v>
      </c>
      <c r="AQ44" s="117">
        <v>3</v>
      </c>
      <c r="AR44" s="50">
        <v>1</v>
      </c>
      <c r="AS44" s="117" t="s">
        <v>412</v>
      </c>
      <c r="AT44" s="21">
        <f t="shared" si="61"/>
        <v>2.4E-2</v>
      </c>
      <c r="AU44" s="117">
        <f t="shared" si="5"/>
        <v>1</v>
      </c>
      <c r="AV44" s="117">
        <f t="shared" si="6"/>
        <v>2</v>
      </c>
      <c r="AW44" s="118">
        <f t="shared" si="7"/>
        <v>3.6000000000000004E-2</v>
      </c>
      <c r="AX44" s="117">
        <f t="shared" si="8"/>
        <v>2.7</v>
      </c>
      <c r="BA44" s="117">
        <v>40</v>
      </c>
      <c r="BB44" s="14">
        <f>INDEX(节奏总表!$BW$4:$BW$63,神器!BA44)</f>
        <v>133</v>
      </c>
      <c r="BC44" s="14">
        <f t="shared" si="9"/>
        <v>8</v>
      </c>
      <c r="BD44" s="14">
        <v>5</v>
      </c>
      <c r="BE44" s="14">
        <v>3</v>
      </c>
      <c r="BF44" s="14">
        <f t="shared" si="60"/>
        <v>0</v>
      </c>
      <c r="BG44" s="14">
        <f t="shared" si="64"/>
        <v>0</v>
      </c>
      <c r="BH44" s="14">
        <f t="shared" si="64"/>
        <v>0</v>
      </c>
      <c r="BI44" s="14">
        <f t="shared" si="64"/>
        <v>0</v>
      </c>
      <c r="BJ44" s="14">
        <f t="shared" si="64"/>
        <v>0</v>
      </c>
      <c r="BK44" s="14">
        <f t="shared" si="64"/>
        <v>0</v>
      </c>
      <c r="BL44" s="14">
        <f t="shared" si="64"/>
        <v>0</v>
      </c>
      <c r="BM44" s="14">
        <f t="shared" si="64"/>
        <v>0</v>
      </c>
      <c r="BN44" s="14">
        <f t="shared" si="64"/>
        <v>0</v>
      </c>
      <c r="BO44" s="14">
        <f t="shared" si="64"/>
        <v>0</v>
      </c>
      <c r="BP44" s="14">
        <f t="shared" si="64"/>
        <v>0</v>
      </c>
      <c r="BQ44" s="14">
        <f t="shared" si="64"/>
        <v>0</v>
      </c>
      <c r="BR44" s="14">
        <f t="shared" si="64"/>
        <v>0</v>
      </c>
      <c r="BS44" s="14">
        <f t="shared" si="64"/>
        <v>0</v>
      </c>
      <c r="BT44" s="14">
        <f t="shared" si="64"/>
        <v>0</v>
      </c>
      <c r="BU44" s="14">
        <f t="shared" si="64"/>
        <v>0</v>
      </c>
      <c r="BV44" s="14">
        <f t="shared" si="64"/>
        <v>0</v>
      </c>
      <c r="BW44" s="14">
        <f t="shared" si="64"/>
        <v>0</v>
      </c>
      <c r="BX44" s="14">
        <f t="shared" si="64"/>
        <v>0</v>
      </c>
      <c r="BY44" s="14">
        <f t="shared" si="64"/>
        <v>0</v>
      </c>
      <c r="BZ44" s="14">
        <f t="shared" si="64"/>
        <v>0</v>
      </c>
      <c r="CA44" s="14">
        <f t="shared" si="64"/>
        <v>0</v>
      </c>
      <c r="CB44" s="14">
        <f t="shared" si="64"/>
        <v>0</v>
      </c>
      <c r="CC44" s="14">
        <f t="shared" si="64"/>
        <v>0</v>
      </c>
      <c r="CD44" s="14">
        <f t="shared" si="64"/>
        <v>0</v>
      </c>
      <c r="CE44" s="14">
        <f t="shared" si="64"/>
        <v>0</v>
      </c>
      <c r="CF44" s="14">
        <f t="shared" si="64"/>
        <v>4.8600000000000003</v>
      </c>
      <c r="CG44" s="14">
        <f t="shared" si="64"/>
        <v>4.8600000000000003</v>
      </c>
      <c r="CH44" s="14">
        <f t="shared" si="64"/>
        <v>4.8600000000000003</v>
      </c>
      <c r="CI44" s="14">
        <f t="shared" si="64"/>
        <v>2.16</v>
      </c>
      <c r="CJ44" s="14">
        <f t="shared" si="64"/>
        <v>2.16</v>
      </c>
      <c r="CK44" s="14">
        <f t="shared" si="64"/>
        <v>2.16</v>
      </c>
      <c r="CL44" s="14">
        <f t="shared" si="64"/>
        <v>0.89999999999999991</v>
      </c>
      <c r="CM44" s="14">
        <f t="shared" si="64"/>
        <v>0.89999999999999991</v>
      </c>
      <c r="CN44" s="14">
        <f t="shared" si="64"/>
        <v>2.16</v>
      </c>
      <c r="CO44" s="14">
        <f t="shared" si="64"/>
        <v>2.16</v>
      </c>
      <c r="CP44" s="14">
        <f t="shared" si="64"/>
        <v>2.16</v>
      </c>
      <c r="CQ44" s="14">
        <f t="shared" si="64"/>
        <v>1.08</v>
      </c>
      <c r="CR44" s="14">
        <f t="shared" si="64"/>
        <v>1.08</v>
      </c>
      <c r="CS44" s="14">
        <f t="shared" si="64"/>
        <v>1.08</v>
      </c>
      <c r="CT44" s="14">
        <f t="shared" si="64"/>
        <v>0.45000000000000007</v>
      </c>
      <c r="CU44" s="14">
        <f t="shared" si="64"/>
        <v>0.45000000000000007</v>
      </c>
      <c r="CW44" s="14">
        <f>SUM(BF$5:BF44)</f>
        <v>124.95</v>
      </c>
      <c r="CX44" s="14">
        <f>SUM(BG$5:BG44)</f>
        <v>124.95</v>
      </c>
      <c r="CY44" s="14">
        <f>SUM(BH$5:BH44)</f>
        <v>76.949999999999989</v>
      </c>
      <c r="CZ44" s="14">
        <f>SUM(BI$5:BI44)</f>
        <v>72.539999999999992</v>
      </c>
      <c r="DA44" s="14">
        <f>SUM(BJ$5:BJ44)</f>
        <v>72.539999999999992</v>
      </c>
      <c r="DB44" s="14">
        <f>SUM(BK$5:BK44)</f>
        <v>36.855000000000004</v>
      </c>
      <c r="DC44" s="14">
        <f>SUM(BL$5:BL44)</f>
        <v>36.855000000000004</v>
      </c>
      <c r="DD44" s="14">
        <f>SUM(BM$5:BM44)</f>
        <v>16.739999999999998</v>
      </c>
      <c r="DE44" s="14">
        <f>SUM(BN$5:BN44)</f>
        <v>70.875</v>
      </c>
      <c r="DF44" s="14">
        <f>SUM(BO$5:BO44)</f>
        <v>70.875</v>
      </c>
      <c r="DG44" s="14">
        <f>SUM(BP$5:BP44)</f>
        <v>33.120000000000005</v>
      </c>
      <c r="DH44" s="14">
        <f>SUM(BQ$5:BQ44)</f>
        <v>33.120000000000005</v>
      </c>
      <c r="DI44" s="14">
        <f>SUM(BR$5:BR44)</f>
        <v>17.010000000000002</v>
      </c>
      <c r="DJ44" s="14">
        <f>SUM(BS$5:BS44)</f>
        <v>8.5050000000000008</v>
      </c>
      <c r="DK44" s="14">
        <f>SUM(BT$5:BT44)</f>
        <v>75.375</v>
      </c>
      <c r="DL44" s="14">
        <f>SUM(BU$5:BU44)</f>
        <v>75.375</v>
      </c>
      <c r="DM44" s="14">
        <f>SUM(BV$5:BV44)</f>
        <v>35.1</v>
      </c>
      <c r="DN44" s="14">
        <f>SUM(BW$5:BW44)</f>
        <v>35.1</v>
      </c>
      <c r="DO44" s="14">
        <f>SUM(BX$5:BX44)</f>
        <v>18.09</v>
      </c>
      <c r="DP44" s="14">
        <f>SUM(BY$5:BY44)</f>
        <v>9.0449999999999999</v>
      </c>
      <c r="DQ44" s="14">
        <f>SUM(BZ$5:BZ44)</f>
        <v>93</v>
      </c>
      <c r="DR44" s="14">
        <f>SUM(CA$5:CA44)</f>
        <v>93</v>
      </c>
      <c r="DS44" s="14">
        <f>SUM(CB$5:CB44)</f>
        <v>43.56</v>
      </c>
      <c r="DT44" s="14">
        <f>SUM(CC$5:CC44)</f>
        <v>43.56</v>
      </c>
      <c r="DU44" s="14">
        <f>SUM(CD$5:CD44)</f>
        <v>22.32</v>
      </c>
      <c r="DV44" s="14">
        <f>SUM(CE$5:CE44)</f>
        <v>11.16</v>
      </c>
      <c r="DW44" s="14">
        <f>SUM(CF$5:CF44)</f>
        <v>21.465000000000003</v>
      </c>
      <c r="DX44" s="14">
        <f>SUM(CG$5:CG44)</f>
        <v>21.465000000000003</v>
      </c>
      <c r="DY44" s="14">
        <f>SUM(CH$5:CH44)</f>
        <v>21.465000000000003</v>
      </c>
      <c r="DZ44" s="14">
        <f>SUM(CI$5:CI44)</f>
        <v>10.259999999999998</v>
      </c>
      <c r="EA44" s="14">
        <f>SUM(CJ$5:CJ44)</f>
        <v>10.259999999999998</v>
      </c>
      <c r="EB44" s="14">
        <f>SUM(CK$5:CK44)</f>
        <v>10.259999999999998</v>
      </c>
      <c r="EC44" s="14">
        <f>SUM(CL$5:CL44)</f>
        <v>4.2749999999999995</v>
      </c>
      <c r="ED44" s="14">
        <f>SUM(CM$5:CM44)</f>
        <v>4.2749999999999995</v>
      </c>
      <c r="EE44" s="14">
        <f>SUM(CN$5:CN44)</f>
        <v>7.0200000000000005</v>
      </c>
      <c r="EF44" s="14">
        <f>SUM(CO$5:CO44)</f>
        <v>7.0200000000000005</v>
      </c>
      <c r="EG44" s="14">
        <f>SUM(CP$5:CP44)</f>
        <v>7.0200000000000005</v>
      </c>
      <c r="EH44" s="14">
        <f>SUM(CQ$5:CQ44)</f>
        <v>3.24</v>
      </c>
      <c r="EI44" s="14">
        <f>SUM(CR$5:CR44)</f>
        <v>3.24</v>
      </c>
      <c r="EJ44" s="14">
        <f>SUM(CS$5:CS44)</f>
        <v>3.24</v>
      </c>
      <c r="EK44" s="14">
        <f>SUM(CT$5:CT44)</f>
        <v>1.35</v>
      </c>
      <c r="EL44" s="14">
        <f>SUM(CU$5:CU44)</f>
        <v>1.35</v>
      </c>
      <c r="EO44" s="118">
        <f t="shared" si="11"/>
        <v>20</v>
      </c>
      <c r="EP44" s="118">
        <f t="shared" si="12"/>
        <v>20</v>
      </c>
      <c r="EQ44" s="118">
        <f t="shared" si="13"/>
        <v>17</v>
      </c>
      <c r="ER44" s="118">
        <f t="shared" si="14"/>
        <v>16</v>
      </c>
      <c r="ES44" s="118">
        <f t="shared" si="15"/>
        <v>16</v>
      </c>
      <c r="ET44" s="118">
        <f t="shared" si="16"/>
        <v>12</v>
      </c>
      <c r="EU44" s="118">
        <f t="shared" si="17"/>
        <v>12</v>
      </c>
      <c r="EV44" s="118">
        <f t="shared" si="18"/>
        <v>8</v>
      </c>
      <c r="EW44" s="118">
        <f t="shared" si="19"/>
        <v>16</v>
      </c>
      <c r="EX44" s="118">
        <f t="shared" si="20"/>
        <v>16</v>
      </c>
      <c r="EY44" s="118">
        <f t="shared" si="21"/>
        <v>11</v>
      </c>
      <c r="EZ44" s="118">
        <f t="shared" si="22"/>
        <v>11</v>
      </c>
      <c r="FA44" s="118">
        <f t="shared" si="23"/>
        <v>8</v>
      </c>
      <c r="FB44" s="118">
        <f t="shared" si="24"/>
        <v>5</v>
      </c>
      <c r="FC44" s="118">
        <f t="shared" si="25"/>
        <v>17</v>
      </c>
      <c r="FD44" s="118">
        <f t="shared" si="26"/>
        <v>17</v>
      </c>
      <c r="FE44" s="118">
        <f t="shared" si="27"/>
        <v>12</v>
      </c>
      <c r="FF44" s="118">
        <f t="shared" si="28"/>
        <v>12</v>
      </c>
      <c r="FG44" s="118">
        <f t="shared" si="29"/>
        <v>9</v>
      </c>
      <c r="FH44" s="118">
        <f t="shared" si="30"/>
        <v>6</v>
      </c>
      <c r="FI44" s="118">
        <f t="shared" si="31"/>
        <v>18</v>
      </c>
      <c r="FJ44" s="118">
        <f t="shared" si="32"/>
        <v>18</v>
      </c>
      <c r="FK44" s="118">
        <f t="shared" si="33"/>
        <v>13</v>
      </c>
      <c r="FL44" s="118">
        <f t="shared" si="34"/>
        <v>13</v>
      </c>
      <c r="FM44" s="118">
        <f t="shared" si="35"/>
        <v>9</v>
      </c>
      <c r="FN44" s="118">
        <f t="shared" si="36"/>
        <v>6</v>
      </c>
      <c r="FO44" s="118">
        <f t="shared" si="37"/>
        <v>9</v>
      </c>
      <c r="FP44" s="118">
        <f t="shared" si="38"/>
        <v>9</v>
      </c>
      <c r="FQ44" s="118">
        <f t="shared" si="39"/>
        <v>9</v>
      </c>
      <c r="FR44" s="118">
        <f t="shared" si="40"/>
        <v>6</v>
      </c>
      <c r="FS44" s="118">
        <f t="shared" si="41"/>
        <v>6</v>
      </c>
      <c r="FT44" s="118">
        <f t="shared" si="42"/>
        <v>6</v>
      </c>
      <c r="FU44" s="118">
        <f t="shared" si="43"/>
        <v>3</v>
      </c>
      <c r="FV44" s="118">
        <f t="shared" si="44"/>
        <v>3</v>
      </c>
      <c r="FW44" s="118">
        <f t="shared" si="45"/>
        <v>5</v>
      </c>
      <c r="FX44" s="118">
        <f t="shared" si="46"/>
        <v>5</v>
      </c>
      <c r="FY44" s="118">
        <f t="shared" si="47"/>
        <v>5</v>
      </c>
      <c r="FZ44" s="118">
        <f t="shared" si="48"/>
        <v>3</v>
      </c>
      <c r="GA44" s="118">
        <f t="shared" si="49"/>
        <v>3</v>
      </c>
      <c r="GB44" s="118">
        <f t="shared" si="50"/>
        <v>3</v>
      </c>
      <c r="GC44" s="118">
        <f t="shared" si="51"/>
        <v>1</v>
      </c>
      <c r="GD44" s="118">
        <f t="shared" si="52"/>
        <v>1</v>
      </c>
    </row>
    <row r="45" spans="11:186" ht="16.5" x14ac:dyDescent="0.2">
      <c r="K45" s="117">
        <v>41</v>
      </c>
      <c r="L45" s="117">
        <v>7</v>
      </c>
      <c r="M45" s="117">
        <v>7</v>
      </c>
      <c r="N45" s="117" t="str">
        <f t="shared" si="3"/>
        <v>神器7-7</v>
      </c>
      <c r="O45" s="117">
        <v>4</v>
      </c>
      <c r="P45" s="14">
        <f t="shared" si="4"/>
        <v>750</v>
      </c>
      <c r="Q45" s="119">
        <v>0.05</v>
      </c>
      <c r="R45" s="14">
        <v>1</v>
      </c>
      <c r="S45" s="14">
        <v>1</v>
      </c>
      <c r="T45" s="119">
        <v>0.05</v>
      </c>
      <c r="U45" s="14">
        <v>1</v>
      </c>
      <c r="V45" s="14">
        <v>2</v>
      </c>
      <c r="W45" s="119">
        <v>0.05</v>
      </c>
      <c r="X45" s="14">
        <v>1</v>
      </c>
      <c r="Y45" s="14">
        <v>3</v>
      </c>
      <c r="AO45" s="50">
        <v>4</v>
      </c>
      <c r="AP45" s="117">
        <v>19</v>
      </c>
      <c r="AQ45" s="117">
        <v>3</v>
      </c>
      <c r="AR45" s="50">
        <v>1</v>
      </c>
      <c r="AS45" s="117" t="s">
        <v>413</v>
      </c>
      <c r="AT45" s="21">
        <f t="shared" si="61"/>
        <v>1.7999999999999999E-2</v>
      </c>
      <c r="AU45" s="117">
        <f t="shared" si="5"/>
        <v>1</v>
      </c>
      <c r="AV45" s="117">
        <f t="shared" si="6"/>
        <v>1</v>
      </c>
      <c r="AW45" s="118">
        <f t="shared" si="7"/>
        <v>1.7999999999999999E-2</v>
      </c>
      <c r="AX45" s="117">
        <f t="shared" si="8"/>
        <v>3.15</v>
      </c>
      <c r="BA45" s="117">
        <v>41</v>
      </c>
      <c r="BB45" s="14">
        <f>INDEX(节奏总表!$BW$4:$BW$63,神器!BA45)</f>
        <v>134</v>
      </c>
      <c r="BC45" s="14">
        <f t="shared" si="9"/>
        <v>8</v>
      </c>
      <c r="BD45" s="14">
        <v>5</v>
      </c>
      <c r="BE45" s="14">
        <v>3</v>
      </c>
      <c r="BF45" s="14">
        <f t="shared" si="60"/>
        <v>0</v>
      </c>
      <c r="BG45" s="14">
        <f t="shared" si="64"/>
        <v>0</v>
      </c>
      <c r="BH45" s="14">
        <f t="shared" si="64"/>
        <v>0</v>
      </c>
      <c r="BI45" s="14">
        <f t="shared" si="64"/>
        <v>0</v>
      </c>
      <c r="BJ45" s="14">
        <f t="shared" si="64"/>
        <v>0</v>
      </c>
      <c r="BK45" s="14">
        <f t="shared" si="64"/>
        <v>0</v>
      </c>
      <c r="BL45" s="14">
        <f t="shared" si="64"/>
        <v>0</v>
      </c>
      <c r="BM45" s="14">
        <f t="shared" si="64"/>
        <v>0</v>
      </c>
      <c r="BN45" s="14">
        <f t="shared" si="64"/>
        <v>0</v>
      </c>
      <c r="BO45" s="14">
        <f t="shared" si="64"/>
        <v>0</v>
      </c>
      <c r="BP45" s="14">
        <f t="shared" si="64"/>
        <v>0</v>
      </c>
      <c r="BQ45" s="14">
        <f t="shared" si="64"/>
        <v>0</v>
      </c>
      <c r="BR45" s="14">
        <f t="shared" si="64"/>
        <v>0</v>
      </c>
      <c r="BS45" s="14">
        <f t="shared" si="64"/>
        <v>0</v>
      </c>
      <c r="BT45" s="14">
        <f t="shared" si="64"/>
        <v>0</v>
      </c>
      <c r="BU45" s="14">
        <f t="shared" si="64"/>
        <v>0</v>
      </c>
      <c r="BV45" s="14">
        <f t="shared" si="64"/>
        <v>0</v>
      </c>
      <c r="BW45" s="14">
        <f t="shared" si="64"/>
        <v>0</v>
      </c>
      <c r="BX45" s="14">
        <f t="shared" si="64"/>
        <v>0</v>
      </c>
      <c r="BY45" s="14">
        <f t="shared" si="64"/>
        <v>0</v>
      </c>
      <c r="BZ45" s="14">
        <f t="shared" si="64"/>
        <v>0</v>
      </c>
      <c r="CA45" s="14">
        <f t="shared" si="64"/>
        <v>0</v>
      </c>
      <c r="CB45" s="14">
        <f t="shared" si="64"/>
        <v>0</v>
      </c>
      <c r="CC45" s="14">
        <f t="shared" si="64"/>
        <v>0</v>
      </c>
      <c r="CD45" s="14">
        <f t="shared" si="64"/>
        <v>0</v>
      </c>
      <c r="CE45" s="14">
        <f t="shared" si="64"/>
        <v>0</v>
      </c>
      <c r="CF45" s="14">
        <f t="shared" si="64"/>
        <v>4.8600000000000003</v>
      </c>
      <c r="CG45" s="14">
        <f t="shared" si="64"/>
        <v>4.8600000000000003</v>
      </c>
      <c r="CH45" s="14">
        <f t="shared" si="64"/>
        <v>4.8600000000000003</v>
      </c>
      <c r="CI45" s="14">
        <f t="shared" si="64"/>
        <v>2.16</v>
      </c>
      <c r="CJ45" s="14">
        <f t="shared" si="64"/>
        <v>2.16</v>
      </c>
      <c r="CK45" s="14">
        <f t="shared" si="64"/>
        <v>2.16</v>
      </c>
      <c r="CL45" s="14">
        <f t="shared" si="64"/>
        <v>0.89999999999999991</v>
      </c>
      <c r="CM45" s="14">
        <f t="shared" si="64"/>
        <v>0.89999999999999991</v>
      </c>
      <c r="CN45" s="14">
        <f t="shared" si="64"/>
        <v>2.16</v>
      </c>
      <c r="CO45" s="14">
        <f t="shared" si="64"/>
        <v>2.16</v>
      </c>
      <c r="CP45" s="14">
        <f t="shared" si="64"/>
        <v>2.16</v>
      </c>
      <c r="CQ45" s="14">
        <f t="shared" si="64"/>
        <v>1.08</v>
      </c>
      <c r="CR45" s="14">
        <f t="shared" si="64"/>
        <v>1.08</v>
      </c>
      <c r="CS45" s="14">
        <f t="shared" si="64"/>
        <v>1.08</v>
      </c>
      <c r="CT45" s="14">
        <f t="shared" si="64"/>
        <v>0.45000000000000007</v>
      </c>
      <c r="CU45" s="14">
        <f t="shared" si="64"/>
        <v>0.45000000000000007</v>
      </c>
      <c r="CW45" s="14">
        <f>SUM(BF$5:BF45)</f>
        <v>124.95</v>
      </c>
      <c r="CX45" s="14">
        <f>SUM(BG$5:BG45)</f>
        <v>124.95</v>
      </c>
      <c r="CY45" s="14">
        <f>SUM(BH$5:BH45)</f>
        <v>76.949999999999989</v>
      </c>
      <c r="CZ45" s="14">
        <f>SUM(BI$5:BI45)</f>
        <v>72.539999999999992</v>
      </c>
      <c r="DA45" s="14">
        <f>SUM(BJ$5:BJ45)</f>
        <v>72.539999999999992</v>
      </c>
      <c r="DB45" s="14">
        <f>SUM(BK$5:BK45)</f>
        <v>36.855000000000004</v>
      </c>
      <c r="DC45" s="14">
        <f>SUM(BL$5:BL45)</f>
        <v>36.855000000000004</v>
      </c>
      <c r="DD45" s="14">
        <f>SUM(BM$5:BM45)</f>
        <v>16.739999999999998</v>
      </c>
      <c r="DE45" s="14">
        <f>SUM(BN$5:BN45)</f>
        <v>70.875</v>
      </c>
      <c r="DF45" s="14">
        <f>SUM(BO$5:BO45)</f>
        <v>70.875</v>
      </c>
      <c r="DG45" s="14">
        <f>SUM(BP$5:BP45)</f>
        <v>33.120000000000005</v>
      </c>
      <c r="DH45" s="14">
        <f>SUM(BQ$5:BQ45)</f>
        <v>33.120000000000005</v>
      </c>
      <c r="DI45" s="14">
        <f>SUM(BR$5:BR45)</f>
        <v>17.010000000000002</v>
      </c>
      <c r="DJ45" s="14">
        <f>SUM(BS$5:BS45)</f>
        <v>8.5050000000000008</v>
      </c>
      <c r="DK45" s="14">
        <f>SUM(BT$5:BT45)</f>
        <v>75.375</v>
      </c>
      <c r="DL45" s="14">
        <f>SUM(BU$5:BU45)</f>
        <v>75.375</v>
      </c>
      <c r="DM45" s="14">
        <f>SUM(BV$5:BV45)</f>
        <v>35.1</v>
      </c>
      <c r="DN45" s="14">
        <f>SUM(BW$5:BW45)</f>
        <v>35.1</v>
      </c>
      <c r="DO45" s="14">
        <f>SUM(BX$5:BX45)</f>
        <v>18.09</v>
      </c>
      <c r="DP45" s="14">
        <f>SUM(BY$5:BY45)</f>
        <v>9.0449999999999999</v>
      </c>
      <c r="DQ45" s="14">
        <f>SUM(BZ$5:BZ45)</f>
        <v>93</v>
      </c>
      <c r="DR45" s="14">
        <f>SUM(CA$5:CA45)</f>
        <v>93</v>
      </c>
      <c r="DS45" s="14">
        <f>SUM(CB$5:CB45)</f>
        <v>43.56</v>
      </c>
      <c r="DT45" s="14">
        <f>SUM(CC$5:CC45)</f>
        <v>43.56</v>
      </c>
      <c r="DU45" s="14">
        <f>SUM(CD$5:CD45)</f>
        <v>22.32</v>
      </c>
      <c r="DV45" s="14">
        <f>SUM(CE$5:CE45)</f>
        <v>11.16</v>
      </c>
      <c r="DW45" s="14">
        <f>SUM(CF$5:CF45)</f>
        <v>26.325000000000003</v>
      </c>
      <c r="DX45" s="14">
        <f>SUM(CG$5:CG45)</f>
        <v>26.325000000000003</v>
      </c>
      <c r="DY45" s="14">
        <f>SUM(CH$5:CH45)</f>
        <v>26.325000000000003</v>
      </c>
      <c r="DZ45" s="14">
        <f>SUM(CI$5:CI45)</f>
        <v>12.419999999999998</v>
      </c>
      <c r="EA45" s="14">
        <f>SUM(CJ$5:CJ45)</f>
        <v>12.419999999999998</v>
      </c>
      <c r="EB45" s="14">
        <f>SUM(CK$5:CK45)</f>
        <v>12.419999999999998</v>
      </c>
      <c r="EC45" s="14">
        <f>SUM(CL$5:CL45)</f>
        <v>5.1749999999999989</v>
      </c>
      <c r="ED45" s="14">
        <f>SUM(CM$5:CM45)</f>
        <v>5.1749999999999989</v>
      </c>
      <c r="EE45" s="14">
        <f>SUM(CN$5:CN45)</f>
        <v>9.18</v>
      </c>
      <c r="EF45" s="14">
        <f>SUM(CO$5:CO45)</f>
        <v>9.18</v>
      </c>
      <c r="EG45" s="14">
        <f>SUM(CP$5:CP45)</f>
        <v>9.18</v>
      </c>
      <c r="EH45" s="14">
        <f>SUM(CQ$5:CQ45)</f>
        <v>4.32</v>
      </c>
      <c r="EI45" s="14">
        <f>SUM(CR$5:CR45)</f>
        <v>4.32</v>
      </c>
      <c r="EJ45" s="14">
        <f>SUM(CS$5:CS45)</f>
        <v>4.32</v>
      </c>
      <c r="EK45" s="14">
        <f>SUM(CT$5:CT45)</f>
        <v>1.8000000000000003</v>
      </c>
      <c r="EL45" s="14">
        <f>SUM(CU$5:CU45)</f>
        <v>1.8000000000000003</v>
      </c>
      <c r="EO45" s="118">
        <f t="shared" si="11"/>
        <v>20</v>
      </c>
      <c r="EP45" s="118">
        <f t="shared" si="12"/>
        <v>20</v>
      </c>
      <c r="EQ45" s="118">
        <f t="shared" si="13"/>
        <v>17</v>
      </c>
      <c r="ER45" s="118">
        <f t="shared" si="14"/>
        <v>16</v>
      </c>
      <c r="ES45" s="118">
        <f t="shared" si="15"/>
        <v>16</v>
      </c>
      <c r="ET45" s="118">
        <f t="shared" si="16"/>
        <v>12</v>
      </c>
      <c r="EU45" s="118">
        <f t="shared" si="17"/>
        <v>12</v>
      </c>
      <c r="EV45" s="118">
        <f t="shared" si="18"/>
        <v>8</v>
      </c>
      <c r="EW45" s="118">
        <f t="shared" si="19"/>
        <v>16</v>
      </c>
      <c r="EX45" s="118">
        <f t="shared" si="20"/>
        <v>16</v>
      </c>
      <c r="EY45" s="118">
        <f t="shared" si="21"/>
        <v>11</v>
      </c>
      <c r="EZ45" s="118">
        <f t="shared" si="22"/>
        <v>11</v>
      </c>
      <c r="FA45" s="118">
        <f t="shared" si="23"/>
        <v>8</v>
      </c>
      <c r="FB45" s="118">
        <f t="shared" si="24"/>
        <v>5</v>
      </c>
      <c r="FC45" s="118">
        <f t="shared" si="25"/>
        <v>17</v>
      </c>
      <c r="FD45" s="118">
        <f t="shared" si="26"/>
        <v>17</v>
      </c>
      <c r="FE45" s="118">
        <f t="shared" si="27"/>
        <v>12</v>
      </c>
      <c r="FF45" s="118">
        <f t="shared" si="28"/>
        <v>12</v>
      </c>
      <c r="FG45" s="118">
        <f t="shared" si="29"/>
        <v>9</v>
      </c>
      <c r="FH45" s="118">
        <f t="shared" si="30"/>
        <v>6</v>
      </c>
      <c r="FI45" s="118">
        <f t="shared" si="31"/>
        <v>18</v>
      </c>
      <c r="FJ45" s="118">
        <f t="shared" si="32"/>
        <v>18</v>
      </c>
      <c r="FK45" s="118">
        <f t="shared" si="33"/>
        <v>13</v>
      </c>
      <c r="FL45" s="118">
        <f t="shared" si="34"/>
        <v>13</v>
      </c>
      <c r="FM45" s="118">
        <f t="shared" si="35"/>
        <v>9</v>
      </c>
      <c r="FN45" s="118">
        <f t="shared" si="36"/>
        <v>6</v>
      </c>
      <c r="FO45" s="118">
        <f t="shared" si="37"/>
        <v>10</v>
      </c>
      <c r="FP45" s="118">
        <f t="shared" si="38"/>
        <v>10</v>
      </c>
      <c r="FQ45" s="118">
        <f t="shared" si="39"/>
        <v>10</v>
      </c>
      <c r="FR45" s="118">
        <f t="shared" si="40"/>
        <v>7</v>
      </c>
      <c r="FS45" s="118">
        <f t="shared" si="41"/>
        <v>7</v>
      </c>
      <c r="FT45" s="118">
        <f t="shared" si="42"/>
        <v>7</v>
      </c>
      <c r="FU45" s="118">
        <f t="shared" si="43"/>
        <v>4</v>
      </c>
      <c r="FV45" s="118">
        <f t="shared" si="44"/>
        <v>4</v>
      </c>
      <c r="FW45" s="118">
        <f t="shared" si="45"/>
        <v>6</v>
      </c>
      <c r="FX45" s="118">
        <f t="shared" si="46"/>
        <v>6</v>
      </c>
      <c r="FY45" s="118">
        <f t="shared" si="47"/>
        <v>6</v>
      </c>
      <c r="FZ45" s="118">
        <f t="shared" si="48"/>
        <v>3</v>
      </c>
      <c r="GA45" s="118">
        <f t="shared" si="49"/>
        <v>3</v>
      </c>
      <c r="GB45" s="118">
        <f t="shared" si="50"/>
        <v>3</v>
      </c>
      <c r="GC45" s="118">
        <f t="shared" si="51"/>
        <v>1</v>
      </c>
      <c r="GD45" s="118">
        <f t="shared" si="52"/>
        <v>1</v>
      </c>
    </row>
    <row r="46" spans="11:186" ht="16.5" x14ac:dyDescent="0.2">
      <c r="K46" s="117">
        <v>42</v>
      </c>
      <c r="L46" s="117">
        <v>7</v>
      </c>
      <c r="M46" s="117">
        <v>8</v>
      </c>
      <c r="N46" s="117" t="str">
        <f t="shared" si="3"/>
        <v>神器7-8</v>
      </c>
      <c r="O46" s="117">
        <v>4</v>
      </c>
      <c r="P46" s="14">
        <f t="shared" si="4"/>
        <v>750</v>
      </c>
      <c r="Q46" s="119">
        <v>0.05</v>
      </c>
      <c r="R46" s="14">
        <v>1</v>
      </c>
      <c r="S46" s="14">
        <v>1</v>
      </c>
      <c r="T46" s="119">
        <v>0.05</v>
      </c>
      <c r="U46" s="14">
        <v>1</v>
      </c>
      <c r="V46" s="14">
        <v>2</v>
      </c>
      <c r="W46" s="119">
        <v>0.05</v>
      </c>
      <c r="X46" s="14">
        <v>1</v>
      </c>
      <c r="Y46" s="14">
        <v>3</v>
      </c>
      <c r="AO46" s="50">
        <v>4</v>
      </c>
      <c r="AP46" s="117">
        <v>20</v>
      </c>
      <c r="AQ46" s="117">
        <v>3</v>
      </c>
      <c r="AR46" s="50">
        <v>1</v>
      </c>
      <c r="AS46" s="117" t="s">
        <v>414</v>
      </c>
      <c r="AT46" s="21">
        <f t="shared" si="61"/>
        <v>8.9999999999999993E-3</v>
      </c>
      <c r="AU46" s="117">
        <f t="shared" si="5"/>
        <v>1</v>
      </c>
      <c r="AV46" s="117">
        <f t="shared" si="6"/>
        <v>1</v>
      </c>
      <c r="AW46" s="118">
        <f t="shared" si="7"/>
        <v>8.9999999999999993E-3</v>
      </c>
      <c r="AX46" s="117">
        <f t="shared" si="8"/>
        <v>3.3749999999999996</v>
      </c>
      <c r="BA46" s="117">
        <v>42</v>
      </c>
      <c r="BB46" s="14">
        <f>INDEX(节奏总表!$BW$4:$BW$63,神器!BA46)</f>
        <v>134</v>
      </c>
      <c r="BC46" s="14">
        <f t="shared" si="9"/>
        <v>8</v>
      </c>
      <c r="BD46" s="14">
        <v>5</v>
      </c>
      <c r="BE46" s="14">
        <v>3</v>
      </c>
      <c r="BF46" s="14">
        <f t="shared" si="60"/>
        <v>0</v>
      </c>
      <c r="BG46" s="14">
        <f t="shared" si="64"/>
        <v>0</v>
      </c>
      <c r="BH46" s="14">
        <f t="shared" si="64"/>
        <v>0</v>
      </c>
      <c r="BI46" s="14">
        <f t="shared" si="64"/>
        <v>0</v>
      </c>
      <c r="BJ46" s="14">
        <f t="shared" si="64"/>
        <v>0</v>
      </c>
      <c r="BK46" s="14">
        <f t="shared" si="64"/>
        <v>0</v>
      </c>
      <c r="BL46" s="14">
        <f t="shared" si="64"/>
        <v>0</v>
      </c>
      <c r="BM46" s="14">
        <f t="shared" si="64"/>
        <v>0</v>
      </c>
      <c r="BN46" s="14">
        <f t="shared" si="64"/>
        <v>0</v>
      </c>
      <c r="BO46" s="14">
        <f t="shared" si="64"/>
        <v>0</v>
      </c>
      <c r="BP46" s="14">
        <f t="shared" si="64"/>
        <v>0</v>
      </c>
      <c r="BQ46" s="14">
        <f t="shared" si="64"/>
        <v>0</v>
      </c>
      <c r="BR46" s="14">
        <f t="shared" si="64"/>
        <v>0</v>
      </c>
      <c r="BS46" s="14">
        <f t="shared" si="64"/>
        <v>0</v>
      </c>
      <c r="BT46" s="14">
        <f t="shared" si="64"/>
        <v>0</v>
      </c>
      <c r="BU46" s="14">
        <f t="shared" si="64"/>
        <v>0</v>
      </c>
      <c r="BV46" s="14">
        <f t="shared" si="64"/>
        <v>0</v>
      </c>
      <c r="BW46" s="14">
        <f t="shared" si="64"/>
        <v>0</v>
      </c>
      <c r="BX46" s="14">
        <f t="shared" si="64"/>
        <v>0</v>
      </c>
      <c r="BY46" s="14">
        <f t="shared" si="64"/>
        <v>0</v>
      </c>
      <c r="BZ46" s="14">
        <f t="shared" si="64"/>
        <v>0</v>
      </c>
      <c r="CA46" s="14">
        <f t="shared" si="64"/>
        <v>0</v>
      </c>
      <c r="CB46" s="14">
        <f t="shared" si="64"/>
        <v>0</v>
      </c>
      <c r="CC46" s="14">
        <f t="shared" si="64"/>
        <v>0</v>
      </c>
      <c r="CD46" s="14">
        <f t="shared" si="64"/>
        <v>0</v>
      </c>
      <c r="CE46" s="14">
        <f t="shared" si="64"/>
        <v>0</v>
      </c>
      <c r="CF46" s="14">
        <f t="shared" si="64"/>
        <v>4.8600000000000003</v>
      </c>
      <c r="CG46" s="14">
        <f t="shared" si="64"/>
        <v>4.8600000000000003</v>
      </c>
      <c r="CH46" s="14">
        <f t="shared" si="64"/>
        <v>4.8600000000000003</v>
      </c>
      <c r="CI46" s="14">
        <f t="shared" si="64"/>
        <v>2.16</v>
      </c>
      <c r="CJ46" s="14">
        <f t="shared" si="64"/>
        <v>2.16</v>
      </c>
      <c r="CK46" s="14">
        <f t="shared" si="64"/>
        <v>2.16</v>
      </c>
      <c r="CL46" s="14">
        <f t="shared" si="64"/>
        <v>0.89999999999999991</v>
      </c>
      <c r="CM46" s="14">
        <f t="shared" si="64"/>
        <v>0.89999999999999991</v>
      </c>
      <c r="CN46" s="14">
        <f t="shared" si="64"/>
        <v>2.16</v>
      </c>
      <c r="CO46" s="14">
        <f t="shared" si="64"/>
        <v>2.16</v>
      </c>
      <c r="CP46" s="14">
        <f t="shared" si="64"/>
        <v>2.16</v>
      </c>
      <c r="CQ46" s="14">
        <f t="shared" si="64"/>
        <v>1.08</v>
      </c>
      <c r="CR46" s="14">
        <f t="shared" si="64"/>
        <v>1.08</v>
      </c>
      <c r="CS46" s="14">
        <f t="shared" si="64"/>
        <v>1.08</v>
      </c>
      <c r="CT46" s="14">
        <f t="shared" si="64"/>
        <v>0.45000000000000007</v>
      </c>
      <c r="CU46" s="14">
        <f t="shared" si="64"/>
        <v>0.45000000000000007</v>
      </c>
      <c r="CW46" s="14">
        <f>SUM(BF$5:BF46)</f>
        <v>124.95</v>
      </c>
      <c r="CX46" s="14">
        <f>SUM(BG$5:BG46)</f>
        <v>124.95</v>
      </c>
      <c r="CY46" s="14">
        <f>SUM(BH$5:BH46)</f>
        <v>76.949999999999989</v>
      </c>
      <c r="CZ46" s="14">
        <f>SUM(BI$5:BI46)</f>
        <v>72.539999999999992</v>
      </c>
      <c r="DA46" s="14">
        <f>SUM(BJ$5:BJ46)</f>
        <v>72.539999999999992</v>
      </c>
      <c r="DB46" s="14">
        <f>SUM(BK$5:BK46)</f>
        <v>36.855000000000004</v>
      </c>
      <c r="DC46" s="14">
        <f>SUM(BL$5:BL46)</f>
        <v>36.855000000000004</v>
      </c>
      <c r="DD46" s="14">
        <f>SUM(BM$5:BM46)</f>
        <v>16.739999999999998</v>
      </c>
      <c r="DE46" s="14">
        <f>SUM(BN$5:BN46)</f>
        <v>70.875</v>
      </c>
      <c r="DF46" s="14">
        <f>SUM(BO$5:BO46)</f>
        <v>70.875</v>
      </c>
      <c r="DG46" s="14">
        <f>SUM(BP$5:BP46)</f>
        <v>33.120000000000005</v>
      </c>
      <c r="DH46" s="14">
        <f>SUM(BQ$5:BQ46)</f>
        <v>33.120000000000005</v>
      </c>
      <c r="DI46" s="14">
        <f>SUM(BR$5:BR46)</f>
        <v>17.010000000000002</v>
      </c>
      <c r="DJ46" s="14">
        <f>SUM(BS$5:BS46)</f>
        <v>8.5050000000000008</v>
      </c>
      <c r="DK46" s="14">
        <f>SUM(BT$5:BT46)</f>
        <v>75.375</v>
      </c>
      <c r="DL46" s="14">
        <f>SUM(BU$5:BU46)</f>
        <v>75.375</v>
      </c>
      <c r="DM46" s="14">
        <f>SUM(BV$5:BV46)</f>
        <v>35.1</v>
      </c>
      <c r="DN46" s="14">
        <f>SUM(BW$5:BW46)</f>
        <v>35.1</v>
      </c>
      <c r="DO46" s="14">
        <f>SUM(BX$5:BX46)</f>
        <v>18.09</v>
      </c>
      <c r="DP46" s="14">
        <f>SUM(BY$5:BY46)</f>
        <v>9.0449999999999999</v>
      </c>
      <c r="DQ46" s="14">
        <f>SUM(BZ$5:BZ46)</f>
        <v>93</v>
      </c>
      <c r="DR46" s="14">
        <f>SUM(CA$5:CA46)</f>
        <v>93</v>
      </c>
      <c r="DS46" s="14">
        <f>SUM(CB$5:CB46)</f>
        <v>43.56</v>
      </c>
      <c r="DT46" s="14">
        <f>SUM(CC$5:CC46)</f>
        <v>43.56</v>
      </c>
      <c r="DU46" s="14">
        <f>SUM(CD$5:CD46)</f>
        <v>22.32</v>
      </c>
      <c r="DV46" s="14">
        <f>SUM(CE$5:CE46)</f>
        <v>11.16</v>
      </c>
      <c r="DW46" s="14">
        <f>SUM(CF$5:CF46)</f>
        <v>31.185000000000002</v>
      </c>
      <c r="DX46" s="14">
        <f>SUM(CG$5:CG46)</f>
        <v>31.185000000000002</v>
      </c>
      <c r="DY46" s="14">
        <f>SUM(CH$5:CH46)</f>
        <v>31.185000000000002</v>
      </c>
      <c r="DZ46" s="14">
        <f>SUM(CI$5:CI46)</f>
        <v>14.579999999999998</v>
      </c>
      <c r="EA46" s="14">
        <f>SUM(CJ$5:CJ46)</f>
        <v>14.579999999999998</v>
      </c>
      <c r="EB46" s="14">
        <f>SUM(CK$5:CK46)</f>
        <v>14.579999999999998</v>
      </c>
      <c r="EC46" s="14">
        <f>SUM(CL$5:CL46)</f>
        <v>6.0749999999999993</v>
      </c>
      <c r="ED46" s="14">
        <f>SUM(CM$5:CM46)</f>
        <v>6.0749999999999993</v>
      </c>
      <c r="EE46" s="14">
        <f>SUM(CN$5:CN46)</f>
        <v>11.34</v>
      </c>
      <c r="EF46" s="14">
        <f>SUM(CO$5:CO46)</f>
        <v>11.34</v>
      </c>
      <c r="EG46" s="14">
        <f>SUM(CP$5:CP46)</f>
        <v>11.34</v>
      </c>
      <c r="EH46" s="14">
        <f>SUM(CQ$5:CQ46)</f>
        <v>5.4</v>
      </c>
      <c r="EI46" s="14">
        <f>SUM(CR$5:CR46)</f>
        <v>5.4</v>
      </c>
      <c r="EJ46" s="14">
        <f>SUM(CS$5:CS46)</f>
        <v>5.4</v>
      </c>
      <c r="EK46" s="14">
        <f>SUM(CT$5:CT46)</f>
        <v>2.2500000000000004</v>
      </c>
      <c r="EL46" s="14">
        <f>SUM(CU$5:CU46)</f>
        <v>2.2500000000000004</v>
      </c>
      <c r="EO46" s="118">
        <f t="shared" si="11"/>
        <v>20</v>
      </c>
      <c r="EP46" s="118">
        <f t="shared" si="12"/>
        <v>20</v>
      </c>
      <c r="EQ46" s="118">
        <f t="shared" si="13"/>
        <v>17</v>
      </c>
      <c r="ER46" s="118">
        <f t="shared" si="14"/>
        <v>16</v>
      </c>
      <c r="ES46" s="118">
        <f t="shared" si="15"/>
        <v>16</v>
      </c>
      <c r="ET46" s="118">
        <f t="shared" si="16"/>
        <v>12</v>
      </c>
      <c r="EU46" s="118">
        <f t="shared" si="17"/>
        <v>12</v>
      </c>
      <c r="EV46" s="118">
        <f t="shared" si="18"/>
        <v>8</v>
      </c>
      <c r="EW46" s="118">
        <f t="shared" si="19"/>
        <v>16</v>
      </c>
      <c r="EX46" s="118">
        <f t="shared" si="20"/>
        <v>16</v>
      </c>
      <c r="EY46" s="118">
        <f t="shared" si="21"/>
        <v>11</v>
      </c>
      <c r="EZ46" s="118">
        <f t="shared" si="22"/>
        <v>11</v>
      </c>
      <c r="FA46" s="118">
        <f t="shared" si="23"/>
        <v>8</v>
      </c>
      <c r="FB46" s="118">
        <f t="shared" si="24"/>
        <v>5</v>
      </c>
      <c r="FC46" s="118">
        <f t="shared" si="25"/>
        <v>17</v>
      </c>
      <c r="FD46" s="118">
        <f t="shared" si="26"/>
        <v>17</v>
      </c>
      <c r="FE46" s="118">
        <f t="shared" si="27"/>
        <v>12</v>
      </c>
      <c r="FF46" s="118">
        <f t="shared" si="28"/>
        <v>12</v>
      </c>
      <c r="FG46" s="118">
        <f t="shared" si="29"/>
        <v>9</v>
      </c>
      <c r="FH46" s="118">
        <f t="shared" si="30"/>
        <v>6</v>
      </c>
      <c r="FI46" s="118">
        <f t="shared" si="31"/>
        <v>18</v>
      </c>
      <c r="FJ46" s="118">
        <f t="shared" si="32"/>
        <v>18</v>
      </c>
      <c r="FK46" s="118">
        <f t="shared" si="33"/>
        <v>13</v>
      </c>
      <c r="FL46" s="118">
        <f t="shared" si="34"/>
        <v>13</v>
      </c>
      <c r="FM46" s="118">
        <f t="shared" si="35"/>
        <v>9</v>
      </c>
      <c r="FN46" s="118">
        <f t="shared" si="36"/>
        <v>6</v>
      </c>
      <c r="FO46" s="118">
        <f t="shared" si="37"/>
        <v>11</v>
      </c>
      <c r="FP46" s="118">
        <f t="shared" si="38"/>
        <v>11</v>
      </c>
      <c r="FQ46" s="118">
        <f t="shared" si="39"/>
        <v>11</v>
      </c>
      <c r="FR46" s="118">
        <f t="shared" si="40"/>
        <v>7</v>
      </c>
      <c r="FS46" s="118">
        <f t="shared" si="41"/>
        <v>7</v>
      </c>
      <c r="FT46" s="118">
        <f t="shared" si="42"/>
        <v>7</v>
      </c>
      <c r="FU46" s="118">
        <f t="shared" si="43"/>
        <v>4</v>
      </c>
      <c r="FV46" s="118">
        <f t="shared" si="44"/>
        <v>4</v>
      </c>
      <c r="FW46" s="118">
        <f t="shared" si="45"/>
        <v>6</v>
      </c>
      <c r="FX46" s="118">
        <f t="shared" si="46"/>
        <v>6</v>
      </c>
      <c r="FY46" s="118">
        <f t="shared" si="47"/>
        <v>6</v>
      </c>
      <c r="FZ46" s="118">
        <f t="shared" si="48"/>
        <v>4</v>
      </c>
      <c r="GA46" s="118">
        <f t="shared" si="49"/>
        <v>4</v>
      </c>
      <c r="GB46" s="118">
        <f t="shared" si="50"/>
        <v>4</v>
      </c>
      <c r="GC46" s="118">
        <f t="shared" si="51"/>
        <v>2</v>
      </c>
      <c r="GD46" s="118">
        <f t="shared" si="52"/>
        <v>2</v>
      </c>
    </row>
    <row r="47" spans="11:186" ht="16.5" x14ac:dyDescent="0.2">
      <c r="AO47" s="50">
        <v>5</v>
      </c>
      <c r="AP47" s="117">
        <v>9</v>
      </c>
      <c r="AQ47" s="117">
        <v>1</v>
      </c>
      <c r="AR47" s="50">
        <v>3</v>
      </c>
      <c r="AS47" s="117" t="s">
        <v>403</v>
      </c>
      <c r="AT47" s="21">
        <f t="shared" si="61"/>
        <v>0.13750000000000001</v>
      </c>
      <c r="AU47" s="117">
        <f t="shared" si="5"/>
        <v>3</v>
      </c>
      <c r="AV47" s="117">
        <f t="shared" si="6"/>
        <v>5</v>
      </c>
      <c r="AW47" s="118">
        <f t="shared" si="7"/>
        <v>0.55000000000000004</v>
      </c>
      <c r="AX47" s="117">
        <f t="shared" si="8"/>
        <v>11</v>
      </c>
      <c r="BA47" s="117">
        <v>43</v>
      </c>
      <c r="BB47" s="14">
        <f>INDEX(节奏总表!$BW$4:$BW$63,神器!BA47)</f>
        <v>136</v>
      </c>
      <c r="BC47" s="14">
        <f t="shared" si="9"/>
        <v>8</v>
      </c>
      <c r="BD47" s="14">
        <v>5</v>
      </c>
      <c r="BE47" s="14">
        <v>3</v>
      </c>
      <c r="BF47" s="14">
        <f t="shared" si="60"/>
        <v>0</v>
      </c>
      <c r="BG47" s="14">
        <f t="shared" si="64"/>
        <v>0</v>
      </c>
      <c r="BH47" s="14">
        <f t="shared" si="64"/>
        <v>0</v>
      </c>
      <c r="BI47" s="14">
        <f t="shared" si="64"/>
        <v>0</v>
      </c>
      <c r="BJ47" s="14">
        <f t="shared" si="64"/>
        <v>0</v>
      </c>
      <c r="BK47" s="14">
        <f t="shared" si="64"/>
        <v>0</v>
      </c>
      <c r="BL47" s="14">
        <f t="shared" si="64"/>
        <v>0</v>
      </c>
      <c r="BM47" s="14">
        <f t="shared" si="64"/>
        <v>0</v>
      </c>
      <c r="BN47" s="14">
        <f t="shared" si="64"/>
        <v>0</v>
      </c>
      <c r="BO47" s="14">
        <f t="shared" ref="BO47:CD47" si="65">SUMIFS($AT$5:$AT$122,$AO$5:$AO$122,"="&amp;$BC47,$AP$5:$AP$122,"="&amp;BO$2) * (SUMIFS($AU$5:$AU$122,$AO$5:$AO$122,"="&amp;$BC47,$AP$5:$AP$122,"="&amp;BO$2)+SUMIFS($AV$5:$AV$122,$AO$5:$AO$122,"="&amp;$BC47,$AP$5:$AP$122,"="&amp;BO$2))/2*$BD47*$BE47</f>
        <v>0</v>
      </c>
      <c r="BP47" s="14">
        <f t="shared" si="65"/>
        <v>0</v>
      </c>
      <c r="BQ47" s="14">
        <f t="shared" si="65"/>
        <v>0</v>
      </c>
      <c r="BR47" s="14">
        <f t="shared" si="65"/>
        <v>0</v>
      </c>
      <c r="BS47" s="14">
        <f t="shared" si="65"/>
        <v>0</v>
      </c>
      <c r="BT47" s="14">
        <f t="shared" si="65"/>
        <v>0</v>
      </c>
      <c r="BU47" s="14">
        <f t="shared" si="65"/>
        <v>0</v>
      </c>
      <c r="BV47" s="14">
        <f t="shared" si="65"/>
        <v>0</v>
      </c>
      <c r="BW47" s="14">
        <f t="shared" si="65"/>
        <v>0</v>
      </c>
      <c r="BX47" s="14">
        <f t="shared" si="65"/>
        <v>0</v>
      </c>
      <c r="BY47" s="14">
        <f t="shared" si="65"/>
        <v>0</v>
      </c>
      <c r="BZ47" s="14">
        <f t="shared" si="65"/>
        <v>0</v>
      </c>
      <c r="CA47" s="14">
        <f t="shared" si="65"/>
        <v>0</v>
      </c>
      <c r="CB47" s="14">
        <f t="shared" si="65"/>
        <v>0</v>
      </c>
      <c r="CC47" s="14">
        <f t="shared" si="65"/>
        <v>0</v>
      </c>
      <c r="CD47" s="14">
        <f t="shared" si="65"/>
        <v>0</v>
      </c>
      <c r="CE47" s="14">
        <f t="shared" ref="CE47:CT47" si="66">SUMIFS($AT$5:$AT$122,$AO$5:$AO$122,"="&amp;$BC47,$AP$5:$AP$122,"="&amp;CE$2) * (SUMIFS($AU$5:$AU$122,$AO$5:$AO$122,"="&amp;$BC47,$AP$5:$AP$122,"="&amp;CE$2)+SUMIFS($AV$5:$AV$122,$AO$5:$AO$122,"="&amp;$BC47,$AP$5:$AP$122,"="&amp;CE$2))/2*$BD47*$BE47</f>
        <v>0</v>
      </c>
      <c r="CF47" s="14">
        <f t="shared" si="66"/>
        <v>4.8600000000000003</v>
      </c>
      <c r="CG47" s="14">
        <f t="shared" si="66"/>
        <v>4.8600000000000003</v>
      </c>
      <c r="CH47" s="14">
        <f t="shared" si="66"/>
        <v>4.8600000000000003</v>
      </c>
      <c r="CI47" s="14">
        <f t="shared" si="66"/>
        <v>2.16</v>
      </c>
      <c r="CJ47" s="14">
        <f t="shared" si="66"/>
        <v>2.16</v>
      </c>
      <c r="CK47" s="14">
        <f t="shared" si="66"/>
        <v>2.16</v>
      </c>
      <c r="CL47" s="14">
        <f t="shared" si="66"/>
        <v>0.89999999999999991</v>
      </c>
      <c r="CM47" s="14">
        <f t="shared" si="66"/>
        <v>0.89999999999999991</v>
      </c>
      <c r="CN47" s="14">
        <f t="shared" si="66"/>
        <v>2.16</v>
      </c>
      <c r="CO47" s="14">
        <f t="shared" si="66"/>
        <v>2.16</v>
      </c>
      <c r="CP47" s="14">
        <f t="shared" si="66"/>
        <v>2.16</v>
      </c>
      <c r="CQ47" s="14">
        <f t="shared" si="66"/>
        <v>1.08</v>
      </c>
      <c r="CR47" s="14">
        <f t="shared" si="66"/>
        <v>1.08</v>
      </c>
      <c r="CS47" s="14">
        <f t="shared" si="66"/>
        <v>1.08</v>
      </c>
      <c r="CT47" s="14">
        <f t="shared" si="66"/>
        <v>0.45000000000000007</v>
      </c>
      <c r="CU47" s="14">
        <f t="shared" ref="BG47:CU54" si="67">SUMIFS($AT$5:$AT$122,$AO$5:$AO$122,"="&amp;$BC47,$AP$5:$AP$122,"="&amp;CU$2) * (SUMIFS($AU$5:$AU$122,$AO$5:$AO$122,"="&amp;$BC47,$AP$5:$AP$122,"="&amp;CU$2)+SUMIFS($AV$5:$AV$122,$AO$5:$AO$122,"="&amp;$BC47,$AP$5:$AP$122,"="&amp;CU$2))/2*$BD47*$BE47</f>
        <v>0.45000000000000007</v>
      </c>
      <c r="CW47" s="14">
        <f>SUM(BF$5:BF47)</f>
        <v>124.95</v>
      </c>
      <c r="CX47" s="14">
        <f>SUM(BG$5:BG47)</f>
        <v>124.95</v>
      </c>
      <c r="CY47" s="14">
        <f>SUM(BH$5:BH47)</f>
        <v>76.949999999999989</v>
      </c>
      <c r="CZ47" s="14">
        <f>SUM(BI$5:BI47)</f>
        <v>72.539999999999992</v>
      </c>
      <c r="DA47" s="14">
        <f>SUM(BJ$5:BJ47)</f>
        <v>72.539999999999992</v>
      </c>
      <c r="DB47" s="14">
        <f>SUM(BK$5:BK47)</f>
        <v>36.855000000000004</v>
      </c>
      <c r="DC47" s="14">
        <f>SUM(BL$5:BL47)</f>
        <v>36.855000000000004</v>
      </c>
      <c r="DD47" s="14">
        <f>SUM(BM$5:BM47)</f>
        <v>16.739999999999998</v>
      </c>
      <c r="DE47" s="14">
        <f>SUM(BN$5:BN47)</f>
        <v>70.875</v>
      </c>
      <c r="DF47" s="14">
        <f>SUM(BO$5:BO47)</f>
        <v>70.875</v>
      </c>
      <c r="DG47" s="14">
        <f>SUM(BP$5:BP47)</f>
        <v>33.120000000000005</v>
      </c>
      <c r="DH47" s="14">
        <f>SUM(BQ$5:BQ47)</f>
        <v>33.120000000000005</v>
      </c>
      <c r="DI47" s="14">
        <f>SUM(BR$5:BR47)</f>
        <v>17.010000000000002</v>
      </c>
      <c r="DJ47" s="14">
        <f>SUM(BS$5:BS47)</f>
        <v>8.5050000000000008</v>
      </c>
      <c r="DK47" s="14">
        <f>SUM(BT$5:BT47)</f>
        <v>75.375</v>
      </c>
      <c r="DL47" s="14">
        <f>SUM(BU$5:BU47)</f>
        <v>75.375</v>
      </c>
      <c r="DM47" s="14">
        <f>SUM(BV$5:BV47)</f>
        <v>35.1</v>
      </c>
      <c r="DN47" s="14">
        <f>SUM(BW$5:BW47)</f>
        <v>35.1</v>
      </c>
      <c r="DO47" s="14">
        <f>SUM(BX$5:BX47)</f>
        <v>18.09</v>
      </c>
      <c r="DP47" s="14">
        <f>SUM(BY$5:BY47)</f>
        <v>9.0449999999999999</v>
      </c>
      <c r="DQ47" s="14">
        <f>SUM(BZ$5:BZ47)</f>
        <v>93</v>
      </c>
      <c r="DR47" s="14">
        <f>SUM(CA$5:CA47)</f>
        <v>93</v>
      </c>
      <c r="DS47" s="14">
        <f>SUM(CB$5:CB47)</f>
        <v>43.56</v>
      </c>
      <c r="DT47" s="14">
        <f>SUM(CC$5:CC47)</f>
        <v>43.56</v>
      </c>
      <c r="DU47" s="14">
        <f>SUM(CD$5:CD47)</f>
        <v>22.32</v>
      </c>
      <c r="DV47" s="14">
        <f>SUM(CE$5:CE47)</f>
        <v>11.16</v>
      </c>
      <c r="DW47" s="14">
        <f>SUM(CF$5:CF47)</f>
        <v>36.045000000000002</v>
      </c>
      <c r="DX47" s="14">
        <f>SUM(CG$5:CG47)</f>
        <v>36.045000000000002</v>
      </c>
      <c r="DY47" s="14">
        <f>SUM(CH$5:CH47)</f>
        <v>36.045000000000002</v>
      </c>
      <c r="DZ47" s="14">
        <f>SUM(CI$5:CI47)</f>
        <v>16.739999999999998</v>
      </c>
      <c r="EA47" s="14">
        <f>SUM(CJ$5:CJ47)</f>
        <v>16.739999999999998</v>
      </c>
      <c r="EB47" s="14">
        <f>SUM(CK$5:CK47)</f>
        <v>16.739999999999998</v>
      </c>
      <c r="EC47" s="14">
        <f>SUM(CL$5:CL47)</f>
        <v>6.9749999999999996</v>
      </c>
      <c r="ED47" s="14">
        <f>SUM(CM$5:CM47)</f>
        <v>6.9749999999999996</v>
      </c>
      <c r="EE47" s="14">
        <f>SUM(CN$5:CN47)</f>
        <v>13.5</v>
      </c>
      <c r="EF47" s="14">
        <f>SUM(CO$5:CO47)</f>
        <v>13.5</v>
      </c>
      <c r="EG47" s="14">
        <f>SUM(CP$5:CP47)</f>
        <v>13.5</v>
      </c>
      <c r="EH47" s="14">
        <f>SUM(CQ$5:CQ47)</f>
        <v>6.48</v>
      </c>
      <c r="EI47" s="14">
        <f>SUM(CR$5:CR47)</f>
        <v>6.48</v>
      </c>
      <c r="EJ47" s="14">
        <f>SUM(CS$5:CS47)</f>
        <v>6.48</v>
      </c>
      <c r="EK47" s="14">
        <f>SUM(CT$5:CT47)</f>
        <v>2.7000000000000006</v>
      </c>
      <c r="EL47" s="14">
        <f>SUM(CU$5:CU47)</f>
        <v>2.7000000000000006</v>
      </c>
      <c r="EO47" s="118">
        <f t="shared" si="11"/>
        <v>20</v>
      </c>
      <c r="EP47" s="118">
        <f t="shared" si="12"/>
        <v>20</v>
      </c>
      <c r="EQ47" s="118">
        <f t="shared" si="13"/>
        <v>17</v>
      </c>
      <c r="ER47" s="118">
        <f t="shared" si="14"/>
        <v>16</v>
      </c>
      <c r="ES47" s="118">
        <f t="shared" si="15"/>
        <v>16</v>
      </c>
      <c r="ET47" s="118">
        <f t="shared" si="16"/>
        <v>12</v>
      </c>
      <c r="EU47" s="118">
        <f t="shared" si="17"/>
        <v>12</v>
      </c>
      <c r="EV47" s="118">
        <f t="shared" si="18"/>
        <v>8</v>
      </c>
      <c r="EW47" s="118">
        <f t="shared" si="19"/>
        <v>16</v>
      </c>
      <c r="EX47" s="118">
        <f t="shared" si="20"/>
        <v>16</v>
      </c>
      <c r="EY47" s="118">
        <f t="shared" si="21"/>
        <v>11</v>
      </c>
      <c r="EZ47" s="118">
        <f t="shared" si="22"/>
        <v>11</v>
      </c>
      <c r="FA47" s="118">
        <f t="shared" si="23"/>
        <v>8</v>
      </c>
      <c r="FB47" s="118">
        <f t="shared" si="24"/>
        <v>5</v>
      </c>
      <c r="FC47" s="118">
        <f t="shared" si="25"/>
        <v>17</v>
      </c>
      <c r="FD47" s="118">
        <f t="shared" si="26"/>
        <v>17</v>
      </c>
      <c r="FE47" s="118">
        <f t="shared" si="27"/>
        <v>12</v>
      </c>
      <c r="FF47" s="118">
        <f t="shared" si="28"/>
        <v>12</v>
      </c>
      <c r="FG47" s="118">
        <f t="shared" si="29"/>
        <v>9</v>
      </c>
      <c r="FH47" s="118">
        <f t="shared" si="30"/>
        <v>6</v>
      </c>
      <c r="FI47" s="118">
        <f t="shared" si="31"/>
        <v>18</v>
      </c>
      <c r="FJ47" s="118">
        <f t="shared" si="32"/>
        <v>18</v>
      </c>
      <c r="FK47" s="118">
        <f t="shared" si="33"/>
        <v>13</v>
      </c>
      <c r="FL47" s="118">
        <f t="shared" si="34"/>
        <v>13</v>
      </c>
      <c r="FM47" s="118">
        <f t="shared" si="35"/>
        <v>9</v>
      </c>
      <c r="FN47" s="118">
        <f t="shared" si="36"/>
        <v>6</v>
      </c>
      <c r="FO47" s="118">
        <f t="shared" si="37"/>
        <v>12</v>
      </c>
      <c r="FP47" s="118">
        <f t="shared" si="38"/>
        <v>12</v>
      </c>
      <c r="FQ47" s="118">
        <f t="shared" si="39"/>
        <v>12</v>
      </c>
      <c r="FR47" s="118">
        <f t="shared" si="40"/>
        <v>8</v>
      </c>
      <c r="FS47" s="118">
        <f t="shared" si="41"/>
        <v>8</v>
      </c>
      <c r="FT47" s="118">
        <f t="shared" si="42"/>
        <v>8</v>
      </c>
      <c r="FU47" s="118">
        <f t="shared" si="43"/>
        <v>4</v>
      </c>
      <c r="FV47" s="118">
        <f t="shared" si="44"/>
        <v>4</v>
      </c>
      <c r="FW47" s="118">
        <f t="shared" si="45"/>
        <v>7</v>
      </c>
      <c r="FX47" s="118">
        <f t="shared" si="46"/>
        <v>7</v>
      </c>
      <c r="FY47" s="118">
        <f t="shared" si="47"/>
        <v>7</v>
      </c>
      <c r="FZ47" s="118">
        <f t="shared" si="48"/>
        <v>4</v>
      </c>
      <c r="GA47" s="118">
        <f t="shared" si="49"/>
        <v>4</v>
      </c>
      <c r="GB47" s="118">
        <f t="shared" si="50"/>
        <v>4</v>
      </c>
      <c r="GC47" s="118">
        <f t="shared" si="51"/>
        <v>2</v>
      </c>
      <c r="GD47" s="118">
        <f t="shared" si="52"/>
        <v>2</v>
      </c>
    </row>
    <row r="48" spans="11:186" ht="16.5" x14ac:dyDescent="0.2">
      <c r="AO48" s="50">
        <v>5</v>
      </c>
      <c r="AP48" s="117">
        <v>10</v>
      </c>
      <c r="AQ48" s="117">
        <v>1</v>
      </c>
      <c r="AR48" s="50">
        <v>3</v>
      </c>
      <c r="AS48" s="117" t="s">
        <v>404</v>
      </c>
      <c r="AT48" s="21">
        <f t="shared" si="61"/>
        <v>0.13750000000000001</v>
      </c>
      <c r="AU48" s="117">
        <f t="shared" si="5"/>
        <v>3</v>
      </c>
      <c r="AV48" s="117">
        <f t="shared" si="6"/>
        <v>5</v>
      </c>
      <c r="AW48" s="118">
        <f t="shared" si="7"/>
        <v>0.55000000000000004</v>
      </c>
      <c r="AX48" s="117">
        <f t="shared" si="8"/>
        <v>11</v>
      </c>
      <c r="BA48" s="117">
        <v>44</v>
      </c>
      <c r="BB48" s="14">
        <f>INDEX(节奏总表!$BW$4:$BW$63,神器!BA48)</f>
        <v>137</v>
      </c>
      <c r="BC48" s="14">
        <f t="shared" si="9"/>
        <v>8</v>
      </c>
      <c r="BD48" s="14">
        <v>5</v>
      </c>
      <c r="BE48" s="14">
        <v>3</v>
      </c>
      <c r="BF48" s="14">
        <f t="shared" si="60"/>
        <v>0</v>
      </c>
      <c r="BG48" s="14">
        <f t="shared" si="67"/>
        <v>0</v>
      </c>
      <c r="BH48" s="14">
        <f t="shared" si="67"/>
        <v>0</v>
      </c>
      <c r="BI48" s="14">
        <f t="shared" si="67"/>
        <v>0</v>
      </c>
      <c r="BJ48" s="14">
        <f t="shared" si="67"/>
        <v>0</v>
      </c>
      <c r="BK48" s="14">
        <f t="shared" si="67"/>
        <v>0</v>
      </c>
      <c r="BL48" s="14">
        <f t="shared" si="67"/>
        <v>0</v>
      </c>
      <c r="BM48" s="14">
        <f t="shared" si="67"/>
        <v>0</v>
      </c>
      <c r="BN48" s="14">
        <f t="shared" si="67"/>
        <v>0</v>
      </c>
      <c r="BO48" s="14">
        <f t="shared" si="67"/>
        <v>0</v>
      </c>
      <c r="BP48" s="14">
        <f t="shared" si="67"/>
        <v>0</v>
      </c>
      <c r="BQ48" s="14">
        <f t="shared" si="67"/>
        <v>0</v>
      </c>
      <c r="BR48" s="14">
        <f t="shared" si="67"/>
        <v>0</v>
      </c>
      <c r="BS48" s="14">
        <f t="shared" si="67"/>
        <v>0</v>
      </c>
      <c r="BT48" s="14">
        <f t="shared" si="67"/>
        <v>0</v>
      </c>
      <c r="BU48" s="14">
        <f t="shared" si="67"/>
        <v>0</v>
      </c>
      <c r="BV48" s="14">
        <f t="shared" si="67"/>
        <v>0</v>
      </c>
      <c r="BW48" s="14">
        <f t="shared" si="67"/>
        <v>0</v>
      </c>
      <c r="BX48" s="14">
        <f t="shared" si="67"/>
        <v>0</v>
      </c>
      <c r="BY48" s="14">
        <f t="shared" si="67"/>
        <v>0</v>
      </c>
      <c r="BZ48" s="14">
        <f t="shared" si="67"/>
        <v>0</v>
      </c>
      <c r="CA48" s="14">
        <f t="shared" si="67"/>
        <v>0</v>
      </c>
      <c r="CB48" s="14">
        <f t="shared" si="67"/>
        <v>0</v>
      </c>
      <c r="CC48" s="14">
        <f t="shared" si="67"/>
        <v>0</v>
      </c>
      <c r="CD48" s="14">
        <f t="shared" si="67"/>
        <v>0</v>
      </c>
      <c r="CE48" s="14">
        <f t="shared" si="67"/>
        <v>0</v>
      </c>
      <c r="CF48" s="14">
        <f t="shared" si="67"/>
        <v>4.8600000000000003</v>
      </c>
      <c r="CG48" s="14">
        <f t="shared" si="67"/>
        <v>4.8600000000000003</v>
      </c>
      <c r="CH48" s="14">
        <f t="shared" si="67"/>
        <v>4.8600000000000003</v>
      </c>
      <c r="CI48" s="14">
        <f t="shared" si="67"/>
        <v>2.16</v>
      </c>
      <c r="CJ48" s="14">
        <f t="shared" si="67"/>
        <v>2.16</v>
      </c>
      <c r="CK48" s="14">
        <f t="shared" si="67"/>
        <v>2.16</v>
      </c>
      <c r="CL48" s="14">
        <f t="shared" si="67"/>
        <v>0.89999999999999991</v>
      </c>
      <c r="CM48" s="14">
        <f t="shared" si="67"/>
        <v>0.89999999999999991</v>
      </c>
      <c r="CN48" s="14">
        <f t="shared" si="67"/>
        <v>2.16</v>
      </c>
      <c r="CO48" s="14">
        <f t="shared" si="67"/>
        <v>2.16</v>
      </c>
      <c r="CP48" s="14">
        <f t="shared" si="67"/>
        <v>2.16</v>
      </c>
      <c r="CQ48" s="14">
        <f t="shared" si="67"/>
        <v>1.08</v>
      </c>
      <c r="CR48" s="14">
        <f t="shared" si="67"/>
        <v>1.08</v>
      </c>
      <c r="CS48" s="14">
        <f t="shared" si="67"/>
        <v>1.08</v>
      </c>
      <c r="CT48" s="14">
        <f t="shared" si="67"/>
        <v>0.45000000000000007</v>
      </c>
      <c r="CU48" s="14">
        <f t="shared" si="67"/>
        <v>0.45000000000000007</v>
      </c>
      <c r="CW48" s="14">
        <f>SUM(BF$5:BF48)</f>
        <v>124.95</v>
      </c>
      <c r="CX48" s="14">
        <f>SUM(BG$5:BG48)</f>
        <v>124.95</v>
      </c>
      <c r="CY48" s="14">
        <f>SUM(BH$5:BH48)</f>
        <v>76.949999999999989</v>
      </c>
      <c r="CZ48" s="14">
        <f>SUM(BI$5:BI48)</f>
        <v>72.539999999999992</v>
      </c>
      <c r="DA48" s="14">
        <f>SUM(BJ$5:BJ48)</f>
        <v>72.539999999999992</v>
      </c>
      <c r="DB48" s="14">
        <f>SUM(BK$5:BK48)</f>
        <v>36.855000000000004</v>
      </c>
      <c r="DC48" s="14">
        <f>SUM(BL$5:BL48)</f>
        <v>36.855000000000004</v>
      </c>
      <c r="DD48" s="14">
        <f>SUM(BM$5:BM48)</f>
        <v>16.739999999999998</v>
      </c>
      <c r="DE48" s="14">
        <f>SUM(BN$5:BN48)</f>
        <v>70.875</v>
      </c>
      <c r="DF48" s="14">
        <f>SUM(BO$5:BO48)</f>
        <v>70.875</v>
      </c>
      <c r="DG48" s="14">
        <f>SUM(BP$5:BP48)</f>
        <v>33.120000000000005</v>
      </c>
      <c r="DH48" s="14">
        <f>SUM(BQ$5:BQ48)</f>
        <v>33.120000000000005</v>
      </c>
      <c r="DI48" s="14">
        <f>SUM(BR$5:BR48)</f>
        <v>17.010000000000002</v>
      </c>
      <c r="DJ48" s="14">
        <f>SUM(BS$5:BS48)</f>
        <v>8.5050000000000008</v>
      </c>
      <c r="DK48" s="14">
        <f>SUM(BT$5:BT48)</f>
        <v>75.375</v>
      </c>
      <c r="DL48" s="14">
        <f>SUM(BU$5:BU48)</f>
        <v>75.375</v>
      </c>
      <c r="DM48" s="14">
        <f>SUM(BV$5:BV48)</f>
        <v>35.1</v>
      </c>
      <c r="DN48" s="14">
        <f>SUM(BW$5:BW48)</f>
        <v>35.1</v>
      </c>
      <c r="DO48" s="14">
        <f>SUM(BX$5:BX48)</f>
        <v>18.09</v>
      </c>
      <c r="DP48" s="14">
        <f>SUM(BY$5:BY48)</f>
        <v>9.0449999999999999</v>
      </c>
      <c r="DQ48" s="14">
        <f>SUM(BZ$5:BZ48)</f>
        <v>93</v>
      </c>
      <c r="DR48" s="14">
        <f>SUM(CA$5:CA48)</f>
        <v>93</v>
      </c>
      <c r="DS48" s="14">
        <f>SUM(CB$5:CB48)</f>
        <v>43.56</v>
      </c>
      <c r="DT48" s="14">
        <f>SUM(CC$5:CC48)</f>
        <v>43.56</v>
      </c>
      <c r="DU48" s="14">
        <f>SUM(CD$5:CD48)</f>
        <v>22.32</v>
      </c>
      <c r="DV48" s="14">
        <f>SUM(CE$5:CE48)</f>
        <v>11.16</v>
      </c>
      <c r="DW48" s="14">
        <f>SUM(CF$5:CF48)</f>
        <v>40.905000000000001</v>
      </c>
      <c r="DX48" s="14">
        <f>SUM(CG$5:CG48)</f>
        <v>40.905000000000001</v>
      </c>
      <c r="DY48" s="14">
        <f>SUM(CH$5:CH48)</f>
        <v>40.905000000000001</v>
      </c>
      <c r="DZ48" s="14">
        <f>SUM(CI$5:CI48)</f>
        <v>18.899999999999999</v>
      </c>
      <c r="EA48" s="14">
        <f>SUM(CJ$5:CJ48)</f>
        <v>18.899999999999999</v>
      </c>
      <c r="EB48" s="14">
        <f>SUM(CK$5:CK48)</f>
        <v>18.899999999999999</v>
      </c>
      <c r="EC48" s="14">
        <f>SUM(CL$5:CL48)</f>
        <v>7.875</v>
      </c>
      <c r="ED48" s="14">
        <f>SUM(CM$5:CM48)</f>
        <v>7.875</v>
      </c>
      <c r="EE48" s="14">
        <f>SUM(CN$5:CN48)</f>
        <v>15.66</v>
      </c>
      <c r="EF48" s="14">
        <f>SUM(CO$5:CO48)</f>
        <v>15.66</v>
      </c>
      <c r="EG48" s="14">
        <f>SUM(CP$5:CP48)</f>
        <v>15.66</v>
      </c>
      <c r="EH48" s="14">
        <f>SUM(CQ$5:CQ48)</f>
        <v>7.5600000000000005</v>
      </c>
      <c r="EI48" s="14">
        <f>SUM(CR$5:CR48)</f>
        <v>7.5600000000000005</v>
      </c>
      <c r="EJ48" s="14">
        <f>SUM(CS$5:CS48)</f>
        <v>7.5600000000000005</v>
      </c>
      <c r="EK48" s="14">
        <f>SUM(CT$5:CT48)</f>
        <v>3.1500000000000008</v>
      </c>
      <c r="EL48" s="14">
        <f>SUM(CU$5:CU48)</f>
        <v>3.1500000000000008</v>
      </c>
      <c r="EO48" s="118">
        <f t="shared" ref="EO48:EO64" si="68">MATCH(CW48,$AD$5:$AD$26,1)-1</f>
        <v>20</v>
      </c>
      <c r="EP48" s="118">
        <f t="shared" ref="EP48:EP62" si="69">MATCH(CX48,$AD$5:$AD$26,1)-1</f>
        <v>20</v>
      </c>
      <c r="EQ48" s="118">
        <f t="shared" ref="EQ48:EQ62" si="70">MATCH(CY48,$AD$5:$AD$26,1)-1</f>
        <v>17</v>
      </c>
      <c r="ER48" s="118">
        <f t="shared" ref="ER48:ER62" si="71">MATCH(CZ48,$AD$5:$AD$26,1)-1</f>
        <v>16</v>
      </c>
      <c r="ES48" s="118">
        <f t="shared" ref="ES48:ES62" si="72">MATCH(DA48,$AD$5:$AD$26,1)-1</f>
        <v>16</v>
      </c>
      <c r="ET48" s="118">
        <f t="shared" ref="ET48:ET62" si="73">MATCH(DB48,$AD$5:$AD$26,1)-1</f>
        <v>12</v>
      </c>
      <c r="EU48" s="118">
        <f t="shared" ref="EU48:EU62" si="74">MATCH(DC48,$AD$5:$AD$26,1)-1</f>
        <v>12</v>
      </c>
      <c r="EV48" s="118">
        <f t="shared" ref="EV48:EV62" si="75">MATCH(DD48,$AD$5:$AD$26,1)-1</f>
        <v>8</v>
      </c>
      <c r="EW48" s="118">
        <f t="shared" ref="EW48:EW62" si="76">MATCH(DE48,$AD$5:$AD$26,1)-1</f>
        <v>16</v>
      </c>
      <c r="EX48" s="118">
        <f t="shared" ref="EX48:EX62" si="77">MATCH(DF48,$AD$5:$AD$26,1)-1</f>
        <v>16</v>
      </c>
      <c r="EY48" s="118">
        <f t="shared" ref="EY48:EY62" si="78">MATCH(DG48,$AD$5:$AD$26,1)-1</f>
        <v>11</v>
      </c>
      <c r="EZ48" s="118">
        <f t="shared" ref="EZ48:EZ62" si="79">MATCH(DH48,$AD$5:$AD$26,1)-1</f>
        <v>11</v>
      </c>
      <c r="FA48" s="118">
        <f t="shared" ref="FA48:FA62" si="80">MATCH(DI48,$AD$5:$AD$26,1)-1</f>
        <v>8</v>
      </c>
      <c r="FB48" s="118">
        <f t="shared" ref="FB48:FB62" si="81">MATCH(DJ48,$AD$5:$AD$26,1)-1</f>
        <v>5</v>
      </c>
      <c r="FC48" s="118">
        <f t="shared" ref="FC48:FC62" si="82">MATCH(DK48,$AD$5:$AD$26,1)-1</f>
        <v>17</v>
      </c>
      <c r="FD48" s="118">
        <f t="shared" ref="FD48:FD62" si="83">MATCH(DL48,$AD$5:$AD$26,1)-1</f>
        <v>17</v>
      </c>
      <c r="FE48" s="118">
        <f t="shared" ref="FE48:FE62" si="84">MATCH(DM48,$AD$5:$AD$26,1)-1</f>
        <v>12</v>
      </c>
      <c r="FF48" s="118">
        <f t="shared" ref="FF48:FF62" si="85">MATCH(DN48,$AD$5:$AD$26,1)-1</f>
        <v>12</v>
      </c>
      <c r="FG48" s="118">
        <f t="shared" ref="FG48:FG62" si="86">MATCH(DO48,$AD$5:$AD$26,1)-1</f>
        <v>9</v>
      </c>
      <c r="FH48" s="118">
        <f t="shared" ref="FH48:FH62" si="87">MATCH(DP48,$AD$5:$AD$26,1)-1</f>
        <v>6</v>
      </c>
      <c r="FI48" s="118">
        <f t="shared" ref="FI48:FI62" si="88">MATCH(DQ48,$AD$5:$AD$26,1)-1</f>
        <v>18</v>
      </c>
      <c r="FJ48" s="118">
        <f t="shared" ref="FJ48:FJ62" si="89">MATCH(DR48,$AD$5:$AD$26,1)-1</f>
        <v>18</v>
      </c>
      <c r="FK48" s="118">
        <f t="shared" ref="FK48:FK62" si="90">MATCH(DS48,$AD$5:$AD$26,1)-1</f>
        <v>13</v>
      </c>
      <c r="FL48" s="118">
        <f t="shared" ref="FL48:FL62" si="91">MATCH(DT48,$AD$5:$AD$26,1)-1</f>
        <v>13</v>
      </c>
      <c r="FM48" s="118">
        <f t="shared" ref="FM48:FM62" si="92">MATCH(DU48,$AD$5:$AD$26,1)-1</f>
        <v>9</v>
      </c>
      <c r="FN48" s="118">
        <f t="shared" ref="FN48:FN62" si="93">MATCH(DV48,$AD$5:$AD$26,1)-1</f>
        <v>6</v>
      </c>
      <c r="FO48" s="118">
        <f t="shared" ref="FO48:FO62" si="94">MATCH(DW48,$AD$5:$AD$26,1)-1</f>
        <v>12</v>
      </c>
      <c r="FP48" s="118">
        <f t="shared" ref="FP48:FP62" si="95">MATCH(DX48,$AD$5:$AD$26,1)-1</f>
        <v>12</v>
      </c>
      <c r="FQ48" s="118">
        <f t="shared" ref="FQ48:FQ62" si="96">MATCH(DY48,$AD$5:$AD$26,1)-1</f>
        <v>12</v>
      </c>
      <c r="FR48" s="118">
        <f t="shared" ref="FR48:FR62" si="97">MATCH(DZ48,$AD$5:$AD$26,1)-1</f>
        <v>9</v>
      </c>
      <c r="FS48" s="118">
        <f t="shared" ref="FS48:FS62" si="98">MATCH(EA48,$AD$5:$AD$26,1)-1</f>
        <v>9</v>
      </c>
      <c r="FT48" s="118">
        <f t="shared" ref="FT48:FT62" si="99">MATCH(EB48,$AD$5:$AD$26,1)-1</f>
        <v>9</v>
      </c>
      <c r="FU48" s="118">
        <f t="shared" ref="FU48:FU62" si="100">MATCH(EC48,$AD$5:$AD$26,1)-1</f>
        <v>5</v>
      </c>
      <c r="FV48" s="118">
        <f t="shared" ref="FV48:FV62" si="101">MATCH(ED48,$AD$5:$AD$26,1)-1</f>
        <v>5</v>
      </c>
      <c r="FW48" s="118">
        <f t="shared" ref="FW48:FW62" si="102">MATCH(EE48,$AD$5:$AD$26,1)-1</f>
        <v>8</v>
      </c>
      <c r="FX48" s="118">
        <f t="shared" ref="FX48:FX62" si="103">MATCH(EF48,$AD$5:$AD$26,1)-1</f>
        <v>8</v>
      </c>
      <c r="FY48" s="118">
        <f t="shared" ref="FY48:FY62" si="104">MATCH(EG48,$AD$5:$AD$26,1)-1</f>
        <v>8</v>
      </c>
      <c r="FZ48" s="118">
        <f t="shared" ref="FZ48:FZ62" si="105">MATCH(EH48,$AD$5:$AD$26,1)-1</f>
        <v>5</v>
      </c>
      <c r="GA48" s="118">
        <f t="shared" ref="GA48:GA62" si="106">MATCH(EI48,$AD$5:$AD$26,1)-1</f>
        <v>5</v>
      </c>
      <c r="GB48" s="118">
        <f t="shared" ref="GB48:GB62" si="107">MATCH(EJ48,$AD$5:$AD$26,1)-1</f>
        <v>5</v>
      </c>
      <c r="GC48" s="118">
        <f t="shared" ref="GC48:GC62" si="108">MATCH(EK48,$AD$5:$AD$26,1)-1</f>
        <v>3</v>
      </c>
      <c r="GD48" s="118">
        <f t="shared" ref="GD48:GD62" si="109">MATCH(EL48,$AD$5:$AD$26,1)-1</f>
        <v>3</v>
      </c>
    </row>
    <row r="49" spans="41:186" ht="16.5" x14ac:dyDescent="0.2">
      <c r="AO49" s="50">
        <v>5</v>
      </c>
      <c r="AP49" s="117">
        <v>11</v>
      </c>
      <c r="AQ49" s="117">
        <v>1</v>
      </c>
      <c r="AR49" s="50">
        <v>3</v>
      </c>
      <c r="AS49" s="117" t="s">
        <v>405</v>
      </c>
      <c r="AT49" s="21">
        <f t="shared" si="61"/>
        <v>8.8000000000000009E-2</v>
      </c>
      <c r="AU49" s="117">
        <f t="shared" si="5"/>
        <v>2</v>
      </c>
      <c r="AV49" s="117">
        <f t="shared" si="6"/>
        <v>4</v>
      </c>
      <c r="AW49" s="118">
        <f t="shared" si="7"/>
        <v>0.26400000000000001</v>
      </c>
      <c r="AX49" s="117">
        <f t="shared" si="8"/>
        <v>15.84</v>
      </c>
      <c r="BA49" s="117">
        <v>45</v>
      </c>
      <c r="BB49" s="14">
        <f>INDEX(节奏总表!$BW$4:$BW$63,神器!BA49)</f>
        <v>138</v>
      </c>
      <c r="BC49" s="14">
        <f t="shared" si="9"/>
        <v>8</v>
      </c>
      <c r="BD49" s="14">
        <v>5</v>
      </c>
      <c r="BE49" s="14">
        <v>3</v>
      </c>
      <c r="BF49" s="14">
        <f t="shared" si="60"/>
        <v>0</v>
      </c>
      <c r="BG49" s="14">
        <f t="shared" si="67"/>
        <v>0</v>
      </c>
      <c r="BH49" s="14">
        <f t="shared" si="67"/>
        <v>0</v>
      </c>
      <c r="BI49" s="14">
        <f t="shared" si="67"/>
        <v>0</v>
      </c>
      <c r="BJ49" s="14">
        <f t="shared" si="67"/>
        <v>0</v>
      </c>
      <c r="BK49" s="14">
        <f t="shared" si="67"/>
        <v>0</v>
      </c>
      <c r="BL49" s="14">
        <f t="shared" si="67"/>
        <v>0</v>
      </c>
      <c r="BM49" s="14">
        <f t="shared" si="67"/>
        <v>0</v>
      </c>
      <c r="BN49" s="14">
        <f t="shared" si="67"/>
        <v>0</v>
      </c>
      <c r="BO49" s="14">
        <f t="shared" si="67"/>
        <v>0</v>
      </c>
      <c r="BP49" s="14">
        <f t="shared" si="67"/>
        <v>0</v>
      </c>
      <c r="BQ49" s="14">
        <f t="shared" si="67"/>
        <v>0</v>
      </c>
      <c r="BR49" s="14">
        <f t="shared" si="67"/>
        <v>0</v>
      </c>
      <c r="BS49" s="14">
        <f t="shared" si="67"/>
        <v>0</v>
      </c>
      <c r="BT49" s="14">
        <f t="shared" si="67"/>
        <v>0</v>
      </c>
      <c r="BU49" s="14">
        <f t="shared" si="67"/>
        <v>0</v>
      </c>
      <c r="BV49" s="14">
        <f t="shared" si="67"/>
        <v>0</v>
      </c>
      <c r="BW49" s="14">
        <f t="shared" si="67"/>
        <v>0</v>
      </c>
      <c r="BX49" s="14">
        <f t="shared" si="67"/>
        <v>0</v>
      </c>
      <c r="BY49" s="14">
        <f t="shared" si="67"/>
        <v>0</v>
      </c>
      <c r="BZ49" s="14">
        <f t="shared" si="67"/>
        <v>0</v>
      </c>
      <c r="CA49" s="14">
        <f t="shared" si="67"/>
        <v>0</v>
      </c>
      <c r="CB49" s="14">
        <f t="shared" si="67"/>
        <v>0</v>
      </c>
      <c r="CC49" s="14">
        <f t="shared" si="67"/>
        <v>0</v>
      </c>
      <c r="CD49" s="14">
        <f t="shared" si="67"/>
        <v>0</v>
      </c>
      <c r="CE49" s="14">
        <f t="shared" si="67"/>
        <v>0</v>
      </c>
      <c r="CF49" s="14">
        <f t="shared" si="67"/>
        <v>4.8600000000000003</v>
      </c>
      <c r="CG49" s="14">
        <f t="shared" si="67"/>
        <v>4.8600000000000003</v>
      </c>
      <c r="CH49" s="14">
        <f t="shared" si="67"/>
        <v>4.8600000000000003</v>
      </c>
      <c r="CI49" s="14">
        <f t="shared" si="67"/>
        <v>2.16</v>
      </c>
      <c r="CJ49" s="14">
        <f t="shared" si="67"/>
        <v>2.16</v>
      </c>
      <c r="CK49" s="14">
        <f t="shared" si="67"/>
        <v>2.16</v>
      </c>
      <c r="CL49" s="14">
        <f t="shared" si="67"/>
        <v>0.89999999999999991</v>
      </c>
      <c r="CM49" s="14">
        <f t="shared" si="67"/>
        <v>0.89999999999999991</v>
      </c>
      <c r="CN49" s="14">
        <f t="shared" si="67"/>
        <v>2.16</v>
      </c>
      <c r="CO49" s="14">
        <f t="shared" si="67"/>
        <v>2.16</v>
      </c>
      <c r="CP49" s="14">
        <f t="shared" si="67"/>
        <v>2.16</v>
      </c>
      <c r="CQ49" s="14">
        <f t="shared" si="67"/>
        <v>1.08</v>
      </c>
      <c r="CR49" s="14">
        <f t="shared" si="67"/>
        <v>1.08</v>
      </c>
      <c r="CS49" s="14">
        <f t="shared" si="67"/>
        <v>1.08</v>
      </c>
      <c r="CT49" s="14">
        <f t="shared" si="67"/>
        <v>0.45000000000000007</v>
      </c>
      <c r="CU49" s="14">
        <f t="shared" si="67"/>
        <v>0.45000000000000007</v>
      </c>
      <c r="CW49" s="14">
        <f>SUM(BF$5:BF49)</f>
        <v>124.95</v>
      </c>
      <c r="CX49" s="14">
        <f>SUM(BG$5:BG49)</f>
        <v>124.95</v>
      </c>
      <c r="CY49" s="14">
        <f>SUM(BH$5:BH49)</f>
        <v>76.949999999999989</v>
      </c>
      <c r="CZ49" s="14">
        <f>SUM(BI$5:BI49)</f>
        <v>72.539999999999992</v>
      </c>
      <c r="DA49" s="14">
        <f>SUM(BJ$5:BJ49)</f>
        <v>72.539999999999992</v>
      </c>
      <c r="DB49" s="14">
        <f>SUM(BK$5:BK49)</f>
        <v>36.855000000000004</v>
      </c>
      <c r="DC49" s="14">
        <f>SUM(BL$5:BL49)</f>
        <v>36.855000000000004</v>
      </c>
      <c r="DD49" s="14">
        <f>SUM(BM$5:BM49)</f>
        <v>16.739999999999998</v>
      </c>
      <c r="DE49" s="14">
        <f>SUM(BN$5:BN49)</f>
        <v>70.875</v>
      </c>
      <c r="DF49" s="14">
        <f>SUM(BO$5:BO49)</f>
        <v>70.875</v>
      </c>
      <c r="DG49" s="14">
        <f>SUM(BP$5:BP49)</f>
        <v>33.120000000000005</v>
      </c>
      <c r="DH49" s="14">
        <f>SUM(BQ$5:BQ49)</f>
        <v>33.120000000000005</v>
      </c>
      <c r="DI49" s="14">
        <f>SUM(BR$5:BR49)</f>
        <v>17.010000000000002</v>
      </c>
      <c r="DJ49" s="14">
        <f>SUM(BS$5:BS49)</f>
        <v>8.5050000000000008</v>
      </c>
      <c r="DK49" s="14">
        <f>SUM(BT$5:BT49)</f>
        <v>75.375</v>
      </c>
      <c r="DL49" s="14">
        <f>SUM(BU$5:BU49)</f>
        <v>75.375</v>
      </c>
      <c r="DM49" s="14">
        <f>SUM(BV$5:BV49)</f>
        <v>35.1</v>
      </c>
      <c r="DN49" s="14">
        <f>SUM(BW$5:BW49)</f>
        <v>35.1</v>
      </c>
      <c r="DO49" s="14">
        <f>SUM(BX$5:BX49)</f>
        <v>18.09</v>
      </c>
      <c r="DP49" s="14">
        <f>SUM(BY$5:BY49)</f>
        <v>9.0449999999999999</v>
      </c>
      <c r="DQ49" s="14">
        <f>SUM(BZ$5:BZ49)</f>
        <v>93</v>
      </c>
      <c r="DR49" s="14">
        <f>SUM(CA$5:CA49)</f>
        <v>93</v>
      </c>
      <c r="DS49" s="14">
        <f>SUM(CB$5:CB49)</f>
        <v>43.56</v>
      </c>
      <c r="DT49" s="14">
        <f>SUM(CC$5:CC49)</f>
        <v>43.56</v>
      </c>
      <c r="DU49" s="14">
        <f>SUM(CD$5:CD49)</f>
        <v>22.32</v>
      </c>
      <c r="DV49" s="14">
        <f>SUM(CE$5:CE49)</f>
        <v>11.16</v>
      </c>
      <c r="DW49" s="14">
        <f>SUM(CF$5:CF49)</f>
        <v>45.765000000000001</v>
      </c>
      <c r="DX49" s="14">
        <f>SUM(CG$5:CG49)</f>
        <v>45.765000000000001</v>
      </c>
      <c r="DY49" s="14">
        <f>SUM(CH$5:CH49)</f>
        <v>45.765000000000001</v>
      </c>
      <c r="DZ49" s="14">
        <f>SUM(CI$5:CI49)</f>
        <v>21.06</v>
      </c>
      <c r="EA49" s="14">
        <f>SUM(CJ$5:CJ49)</f>
        <v>21.06</v>
      </c>
      <c r="EB49" s="14">
        <f>SUM(CK$5:CK49)</f>
        <v>21.06</v>
      </c>
      <c r="EC49" s="14">
        <f>SUM(CL$5:CL49)</f>
        <v>8.7750000000000004</v>
      </c>
      <c r="ED49" s="14">
        <f>SUM(CM$5:CM49)</f>
        <v>8.7750000000000004</v>
      </c>
      <c r="EE49" s="14">
        <f>SUM(CN$5:CN49)</f>
        <v>17.82</v>
      </c>
      <c r="EF49" s="14">
        <f>SUM(CO$5:CO49)</f>
        <v>17.82</v>
      </c>
      <c r="EG49" s="14">
        <f>SUM(CP$5:CP49)</f>
        <v>17.82</v>
      </c>
      <c r="EH49" s="14">
        <f>SUM(CQ$5:CQ49)</f>
        <v>8.64</v>
      </c>
      <c r="EI49" s="14">
        <f>SUM(CR$5:CR49)</f>
        <v>8.64</v>
      </c>
      <c r="EJ49" s="14">
        <f>SUM(CS$5:CS49)</f>
        <v>8.64</v>
      </c>
      <c r="EK49" s="14">
        <f>SUM(CT$5:CT49)</f>
        <v>3.600000000000001</v>
      </c>
      <c r="EL49" s="14">
        <f>SUM(CU$5:CU49)</f>
        <v>3.600000000000001</v>
      </c>
      <c r="EO49" s="118">
        <f t="shared" si="68"/>
        <v>20</v>
      </c>
      <c r="EP49" s="118">
        <f t="shared" si="69"/>
        <v>20</v>
      </c>
      <c r="EQ49" s="118">
        <f t="shared" si="70"/>
        <v>17</v>
      </c>
      <c r="ER49" s="118">
        <f t="shared" si="71"/>
        <v>16</v>
      </c>
      <c r="ES49" s="118">
        <f t="shared" si="72"/>
        <v>16</v>
      </c>
      <c r="ET49" s="118">
        <f t="shared" si="73"/>
        <v>12</v>
      </c>
      <c r="EU49" s="118">
        <f t="shared" si="74"/>
        <v>12</v>
      </c>
      <c r="EV49" s="118">
        <f t="shared" si="75"/>
        <v>8</v>
      </c>
      <c r="EW49" s="118">
        <f t="shared" si="76"/>
        <v>16</v>
      </c>
      <c r="EX49" s="118">
        <f t="shared" si="77"/>
        <v>16</v>
      </c>
      <c r="EY49" s="118">
        <f t="shared" si="78"/>
        <v>11</v>
      </c>
      <c r="EZ49" s="118">
        <f t="shared" si="79"/>
        <v>11</v>
      </c>
      <c r="FA49" s="118">
        <f t="shared" si="80"/>
        <v>8</v>
      </c>
      <c r="FB49" s="118">
        <f t="shared" si="81"/>
        <v>5</v>
      </c>
      <c r="FC49" s="118">
        <f t="shared" si="82"/>
        <v>17</v>
      </c>
      <c r="FD49" s="118">
        <f t="shared" si="83"/>
        <v>17</v>
      </c>
      <c r="FE49" s="118">
        <f t="shared" si="84"/>
        <v>12</v>
      </c>
      <c r="FF49" s="118">
        <f t="shared" si="85"/>
        <v>12</v>
      </c>
      <c r="FG49" s="118">
        <f t="shared" si="86"/>
        <v>9</v>
      </c>
      <c r="FH49" s="118">
        <f t="shared" si="87"/>
        <v>6</v>
      </c>
      <c r="FI49" s="118">
        <f t="shared" si="88"/>
        <v>18</v>
      </c>
      <c r="FJ49" s="118">
        <f t="shared" si="89"/>
        <v>18</v>
      </c>
      <c r="FK49" s="118">
        <f t="shared" si="90"/>
        <v>13</v>
      </c>
      <c r="FL49" s="118">
        <f t="shared" si="91"/>
        <v>13</v>
      </c>
      <c r="FM49" s="118">
        <f t="shared" si="92"/>
        <v>9</v>
      </c>
      <c r="FN49" s="118">
        <f t="shared" si="93"/>
        <v>6</v>
      </c>
      <c r="FO49" s="118">
        <f t="shared" si="94"/>
        <v>13</v>
      </c>
      <c r="FP49" s="118">
        <f t="shared" si="95"/>
        <v>13</v>
      </c>
      <c r="FQ49" s="118">
        <f t="shared" si="96"/>
        <v>13</v>
      </c>
      <c r="FR49" s="118">
        <f t="shared" si="97"/>
        <v>9</v>
      </c>
      <c r="FS49" s="118">
        <f t="shared" si="98"/>
        <v>9</v>
      </c>
      <c r="FT49" s="118">
        <f t="shared" si="99"/>
        <v>9</v>
      </c>
      <c r="FU49" s="118">
        <f t="shared" si="100"/>
        <v>5</v>
      </c>
      <c r="FV49" s="118">
        <f t="shared" si="101"/>
        <v>5</v>
      </c>
      <c r="FW49" s="118">
        <f t="shared" si="102"/>
        <v>8</v>
      </c>
      <c r="FX49" s="118">
        <f t="shared" si="103"/>
        <v>8</v>
      </c>
      <c r="FY49" s="118">
        <f t="shared" si="104"/>
        <v>8</v>
      </c>
      <c r="FZ49" s="118">
        <f t="shared" si="105"/>
        <v>5</v>
      </c>
      <c r="GA49" s="118">
        <f t="shared" si="106"/>
        <v>5</v>
      </c>
      <c r="GB49" s="118">
        <f t="shared" si="107"/>
        <v>5</v>
      </c>
      <c r="GC49" s="118">
        <f t="shared" si="108"/>
        <v>3</v>
      </c>
      <c r="GD49" s="118">
        <f t="shared" si="109"/>
        <v>3</v>
      </c>
    </row>
    <row r="50" spans="41:186" ht="16.5" x14ac:dyDescent="0.2">
      <c r="AO50" s="50">
        <v>5</v>
      </c>
      <c r="AP50" s="117">
        <v>12</v>
      </c>
      <c r="AQ50" s="117">
        <v>1</v>
      </c>
      <c r="AR50" s="50">
        <v>3</v>
      </c>
      <c r="AS50" s="117" t="s">
        <v>406</v>
      </c>
      <c r="AT50" s="21">
        <f t="shared" si="61"/>
        <v>8.8000000000000009E-2</v>
      </c>
      <c r="AU50" s="117">
        <f t="shared" si="5"/>
        <v>2</v>
      </c>
      <c r="AV50" s="117">
        <f t="shared" si="6"/>
        <v>4</v>
      </c>
      <c r="AW50" s="118">
        <f t="shared" si="7"/>
        <v>0.26400000000000001</v>
      </c>
      <c r="AX50" s="117">
        <f t="shared" si="8"/>
        <v>15.84</v>
      </c>
      <c r="BA50" s="117">
        <v>46</v>
      </c>
      <c r="BB50" s="14">
        <f>INDEX(节奏总表!$BW$4:$BW$63,神器!BA50)</f>
        <v>139</v>
      </c>
      <c r="BC50" s="14">
        <f t="shared" si="9"/>
        <v>8</v>
      </c>
      <c r="BD50" s="14">
        <v>5</v>
      </c>
      <c r="BE50" s="14">
        <v>3</v>
      </c>
      <c r="BF50" s="14">
        <f t="shared" si="60"/>
        <v>0</v>
      </c>
      <c r="BG50" s="14">
        <f t="shared" si="67"/>
        <v>0</v>
      </c>
      <c r="BH50" s="14">
        <f t="shared" si="67"/>
        <v>0</v>
      </c>
      <c r="BI50" s="14">
        <f t="shared" si="67"/>
        <v>0</v>
      </c>
      <c r="BJ50" s="14">
        <f t="shared" si="67"/>
        <v>0</v>
      </c>
      <c r="BK50" s="14">
        <f t="shared" si="67"/>
        <v>0</v>
      </c>
      <c r="BL50" s="14">
        <f t="shared" si="67"/>
        <v>0</v>
      </c>
      <c r="BM50" s="14">
        <f t="shared" si="67"/>
        <v>0</v>
      </c>
      <c r="BN50" s="14">
        <f t="shared" si="67"/>
        <v>0</v>
      </c>
      <c r="BO50" s="14">
        <f t="shared" si="67"/>
        <v>0</v>
      </c>
      <c r="BP50" s="14">
        <f t="shared" si="67"/>
        <v>0</v>
      </c>
      <c r="BQ50" s="14">
        <f t="shared" si="67"/>
        <v>0</v>
      </c>
      <c r="BR50" s="14">
        <f t="shared" si="67"/>
        <v>0</v>
      </c>
      <c r="BS50" s="14">
        <f t="shared" si="67"/>
        <v>0</v>
      </c>
      <c r="BT50" s="14">
        <f t="shared" si="67"/>
        <v>0</v>
      </c>
      <c r="BU50" s="14">
        <f t="shared" si="67"/>
        <v>0</v>
      </c>
      <c r="BV50" s="14">
        <f t="shared" si="67"/>
        <v>0</v>
      </c>
      <c r="BW50" s="14">
        <f t="shared" si="67"/>
        <v>0</v>
      </c>
      <c r="BX50" s="14">
        <f t="shared" si="67"/>
        <v>0</v>
      </c>
      <c r="BY50" s="14">
        <f t="shared" si="67"/>
        <v>0</v>
      </c>
      <c r="BZ50" s="14">
        <f t="shared" si="67"/>
        <v>0</v>
      </c>
      <c r="CA50" s="14">
        <f t="shared" si="67"/>
        <v>0</v>
      </c>
      <c r="CB50" s="14">
        <f t="shared" si="67"/>
        <v>0</v>
      </c>
      <c r="CC50" s="14">
        <f t="shared" si="67"/>
        <v>0</v>
      </c>
      <c r="CD50" s="14">
        <f t="shared" si="67"/>
        <v>0</v>
      </c>
      <c r="CE50" s="14">
        <f t="shared" si="67"/>
        <v>0</v>
      </c>
      <c r="CF50" s="14">
        <f t="shared" si="67"/>
        <v>4.8600000000000003</v>
      </c>
      <c r="CG50" s="14">
        <f t="shared" si="67"/>
        <v>4.8600000000000003</v>
      </c>
      <c r="CH50" s="14">
        <f t="shared" si="67"/>
        <v>4.8600000000000003</v>
      </c>
      <c r="CI50" s="14">
        <f t="shared" si="67"/>
        <v>2.16</v>
      </c>
      <c r="CJ50" s="14">
        <f t="shared" si="67"/>
        <v>2.16</v>
      </c>
      <c r="CK50" s="14">
        <f t="shared" si="67"/>
        <v>2.16</v>
      </c>
      <c r="CL50" s="14">
        <f t="shared" si="67"/>
        <v>0.89999999999999991</v>
      </c>
      <c r="CM50" s="14">
        <f t="shared" si="67"/>
        <v>0.89999999999999991</v>
      </c>
      <c r="CN50" s="14">
        <f t="shared" si="67"/>
        <v>2.16</v>
      </c>
      <c r="CO50" s="14">
        <f t="shared" si="67"/>
        <v>2.16</v>
      </c>
      <c r="CP50" s="14">
        <f t="shared" si="67"/>
        <v>2.16</v>
      </c>
      <c r="CQ50" s="14">
        <f t="shared" si="67"/>
        <v>1.08</v>
      </c>
      <c r="CR50" s="14">
        <f t="shared" si="67"/>
        <v>1.08</v>
      </c>
      <c r="CS50" s="14">
        <f t="shared" si="67"/>
        <v>1.08</v>
      </c>
      <c r="CT50" s="14">
        <f t="shared" si="67"/>
        <v>0.45000000000000007</v>
      </c>
      <c r="CU50" s="14">
        <f t="shared" si="67"/>
        <v>0.45000000000000007</v>
      </c>
      <c r="CW50" s="14">
        <f>SUM(BF$5:BF50)</f>
        <v>124.95</v>
      </c>
      <c r="CX50" s="14">
        <f>SUM(BG$5:BG50)</f>
        <v>124.95</v>
      </c>
      <c r="CY50" s="14">
        <f>SUM(BH$5:BH50)</f>
        <v>76.949999999999989</v>
      </c>
      <c r="CZ50" s="14">
        <f>SUM(BI$5:BI50)</f>
        <v>72.539999999999992</v>
      </c>
      <c r="DA50" s="14">
        <f>SUM(BJ$5:BJ50)</f>
        <v>72.539999999999992</v>
      </c>
      <c r="DB50" s="14">
        <f>SUM(BK$5:BK50)</f>
        <v>36.855000000000004</v>
      </c>
      <c r="DC50" s="14">
        <f>SUM(BL$5:BL50)</f>
        <v>36.855000000000004</v>
      </c>
      <c r="DD50" s="14">
        <f>SUM(BM$5:BM50)</f>
        <v>16.739999999999998</v>
      </c>
      <c r="DE50" s="14">
        <f>SUM(BN$5:BN50)</f>
        <v>70.875</v>
      </c>
      <c r="DF50" s="14">
        <f>SUM(BO$5:BO50)</f>
        <v>70.875</v>
      </c>
      <c r="DG50" s="14">
        <f>SUM(BP$5:BP50)</f>
        <v>33.120000000000005</v>
      </c>
      <c r="DH50" s="14">
        <f>SUM(BQ$5:BQ50)</f>
        <v>33.120000000000005</v>
      </c>
      <c r="DI50" s="14">
        <f>SUM(BR$5:BR50)</f>
        <v>17.010000000000002</v>
      </c>
      <c r="DJ50" s="14">
        <f>SUM(BS$5:BS50)</f>
        <v>8.5050000000000008</v>
      </c>
      <c r="DK50" s="14">
        <f>SUM(BT$5:BT50)</f>
        <v>75.375</v>
      </c>
      <c r="DL50" s="14">
        <f>SUM(BU$5:BU50)</f>
        <v>75.375</v>
      </c>
      <c r="DM50" s="14">
        <f>SUM(BV$5:BV50)</f>
        <v>35.1</v>
      </c>
      <c r="DN50" s="14">
        <f>SUM(BW$5:BW50)</f>
        <v>35.1</v>
      </c>
      <c r="DO50" s="14">
        <f>SUM(BX$5:BX50)</f>
        <v>18.09</v>
      </c>
      <c r="DP50" s="14">
        <f>SUM(BY$5:BY50)</f>
        <v>9.0449999999999999</v>
      </c>
      <c r="DQ50" s="14">
        <f>SUM(BZ$5:BZ50)</f>
        <v>93</v>
      </c>
      <c r="DR50" s="14">
        <f>SUM(CA$5:CA50)</f>
        <v>93</v>
      </c>
      <c r="DS50" s="14">
        <f>SUM(CB$5:CB50)</f>
        <v>43.56</v>
      </c>
      <c r="DT50" s="14">
        <f>SUM(CC$5:CC50)</f>
        <v>43.56</v>
      </c>
      <c r="DU50" s="14">
        <f>SUM(CD$5:CD50)</f>
        <v>22.32</v>
      </c>
      <c r="DV50" s="14">
        <f>SUM(CE$5:CE50)</f>
        <v>11.16</v>
      </c>
      <c r="DW50" s="14">
        <f>SUM(CF$5:CF50)</f>
        <v>50.625</v>
      </c>
      <c r="DX50" s="14">
        <f>SUM(CG$5:CG50)</f>
        <v>50.625</v>
      </c>
      <c r="DY50" s="14">
        <f>SUM(CH$5:CH50)</f>
        <v>50.625</v>
      </c>
      <c r="DZ50" s="14">
        <f>SUM(CI$5:CI50)</f>
        <v>23.22</v>
      </c>
      <c r="EA50" s="14">
        <f>SUM(CJ$5:CJ50)</f>
        <v>23.22</v>
      </c>
      <c r="EB50" s="14">
        <f>SUM(CK$5:CK50)</f>
        <v>23.22</v>
      </c>
      <c r="EC50" s="14">
        <f>SUM(CL$5:CL50)</f>
        <v>9.6750000000000007</v>
      </c>
      <c r="ED50" s="14">
        <f>SUM(CM$5:CM50)</f>
        <v>9.6750000000000007</v>
      </c>
      <c r="EE50" s="14">
        <f>SUM(CN$5:CN50)</f>
        <v>19.98</v>
      </c>
      <c r="EF50" s="14">
        <f>SUM(CO$5:CO50)</f>
        <v>19.98</v>
      </c>
      <c r="EG50" s="14">
        <f>SUM(CP$5:CP50)</f>
        <v>19.98</v>
      </c>
      <c r="EH50" s="14">
        <f>SUM(CQ$5:CQ50)</f>
        <v>9.7200000000000006</v>
      </c>
      <c r="EI50" s="14">
        <f>SUM(CR$5:CR50)</f>
        <v>9.7200000000000006</v>
      </c>
      <c r="EJ50" s="14">
        <f>SUM(CS$5:CS50)</f>
        <v>9.7200000000000006</v>
      </c>
      <c r="EK50" s="14">
        <f>SUM(CT$5:CT50)</f>
        <v>4.0500000000000007</v>
      </c>
      <c r="EL50" s="14">
        <f>SUM(CU$5:CU50)</f>
        <v>4.0500000000000007</v>
      </c>
      <c r="EO50" s="118">
        <f t="shared" si="68"/>
        <v>20</v>
      </c>
      <c r="EP50" s="118">
        <f t="shared" si="69"/>
        <v>20</v>
      </c>
      <c r="EQ50" s="118">
        <f t="shared" si="70"/>
        <v>17</v>
      </c>
      <c r="ER50" s="118">
        <f t="shared" si="71"/>
        <v>16</v>
      </c>
      <c r="ES50" s="118">
        <f t="shared" si="72"/>
        <v>16</v>
      </c>
      <c r="ET50" s="118">
        <f t="shared" si="73"/>
        <v>12</v>
      </c>
      <c r="EU50" s="118">
        <f t="shared" si="74"/>
        <v>12</v>
      </c>
      <c r="EV50" s="118">
        <f t="shared" si="75"/>
        <v>8</v>
      </c>
      <c r="EW50" s="118">
        <f t="shared" si="76"/>
        <v>16</v>
      </c>
      <c r="EX50" s="118">
        <f t="shared" si="77"/>
        <v>16</v>
      </c>
      <c r="EY50" s="118">
        <f t="shared" si="78"/>
        <v>11</v>
      </c>
      <c r="EZ50" s="118">
        <f t="shared" si="79"/>
        <v>11</v>
      </c>
      <c r="FA50" s="118">
        <f t="shared" si="80"/>
        <v>8</v>
      </c>
      <c r="FB50" s="118">
        <f t="shared" si="81"/>
        <v>5</v>
      </c>
      <c r="FC50" s="118">
        <f t="shared" si="82"/>
        <v>17</v>
      </c>
      <c r="FD50" s="118">
        <f t="shared" si="83"/>
        <v>17</v>
      </c>
      <c r="FE50" s="118">
        <f t="shared" si="84"/>
        <v>12</v>
      </c>
      <c r="FF50" s="118">
        <f t="shared" si="85"/>
        <v>12</v>
      </c>
      <c r="FG50" s="118">
        <f t="shared" si="86"/>
        <v>9</v>
      </c>
      <c r="FH50" s="118">
        <f t="shared" si="87"/>
        <v>6</v>
      </c>
      <c r="FI50" s="118">
        <f t="shared" si="88"/>
        <v>18</v>
      </c>
      <c r="FJ50" s="118">
        <f t="shared" si="89"/>
        <v>18</v>
      </c>
      <c r="FK50" s="118">
        <f t="shared" si="90"/>
        <v>13</v>
      </c>
      <c r="FL50" s="118">
        <f t="shared" si="91"/>
        <v>13</v>
      </c>
      <c r="FM50" s="118">
        <f t="shared" si="92"/>
        <v>9</v>
      </c>
      <c r="FN50" s="118">
        <f t="shared" si="93"/>
        <v>6</v>
      </c>
      <c r="FO50" s="118">
        <f t="shared" si="94"/>
        <v>14</v>
      </c>
      <c r="FP50" s="118">
        <f t="shared" si="95"/>
        <v>14</v>
      </c>
      <c r="FQ50" s="118">
        <f t="shared" si="96"/>
        <v>14</v>
      </c>
      <c r="FR50" s="118">
        <f t="shared" si="97"/>
        <v>10</v>
      </c>
      <c r="FS50" s="118">
        <f t="shared" si="98"/>
        <v>10</v>
      </c>
      <c r="FT50" s="118">
        <f t="shared" si="99"/>
        <v>10</v>
      </c>
      <c r="FU50" s="118">
        <f t="shared" si="100"/>
        <v>6</v>
      </c>
      <c r="FV50" s="118">
        <f t="shared" si="101"/>
        <v>6</v>
      </c>
      <c r="FW50" s="118">
        <f t="shared" si="102"/>
        <v>9</v>
      </c>
      <c r="FX50" s="118">
        <f t="shared" si="103"/>
        <v>9</v>
      </c>
      <c r="FY50" s="118">
        <f t="shared" si="104"/>
        <v>9</v>
      </c>
      <c r="FZ50" s="118">
        <f t="shared" si="105"/>
        <v>6</v>
      </c>
      <c r="GA50" s="118">
        <f t="shared" si="106"/>
        <v>6</v>
      </c>
      <c r="GB50" s="118">
        <f t="shared" si="107"/>
        <v>6</v>
      </c>
      <c r="GC50" s="118">
        <f t="shared" si="108"/>
        <v>3</v>
      </c>
      <c r="GD50" s="118">
        <f t="shared" si="109"/>
        <v>3</v>
      </c>
    </row>
    <row r="51" spans="41:186" ht="16.5" x14ac:dyDescent="0.2">
      <c r="AO51" s="50">
        <v>5</v>
      </c>
      <c r="AP51" s="117">
        <v>13</v>
      </c>
      <c r="AQ51" s="117">
        <v>1</v>
      </c>
      <c r="AR51" s="50">
        <v>3</v>
      </c>
      <c r="AS51" s="117" t="s">
        <v>407</v>
      </c>
      <c r="AT51" s="21">
        <f t="shared" si="61"/>
        <v>6.6000000000000003E-2</v>
      </c>
      <c r="AU51" s="117">
        <f t="shared" si="5"/>
        <v>1</v>
      </c>
      <c r="AV51" s="117">
        <f t="shared" si="6"/>
        <v>3</v>
      </c>
      <c r="AW51" s="118">
        <f t="shared" si="7"/>
        <v>0.13200000000000001</v>
      </c>
      <c r="AX51" s="117">
        <f t="shared" si="8"/>
        <v>18.48</v>
      </c>
      <c r="BA51" s="117">
        <v>47</v>
      </c>
      <c r="BB51" s="14">
        <f>INDEX(节奏总表!$BW$4:$BW$63,神器!BA51)</f>
        <v>139</v>
      </c>
      <c r="BC51" s="14">
        <f t="shared" si="9"/>
        <v>8</v>
      </c>
      <c r="BD51" s="14">
        <v>5</v>
      </c>
      <c r="BE51" s="14">
        <v>3</v>
      </c>
      <c r="BF51" s="14">
        <f t="shared" si="60"/>
        <v>0</v>
      </c>
      <c r="BG51" s="14">
        <f t="shared" si="67"/>
        <v>0</v>
      </c>
      <c r="BH51" s="14">
        <f t="shared" si="67"/>
        <v>0</v>
      </c>
      <c r="BI51" s="14">
        <f t="shared" si="67"/>
        <v>0</v>
      </c>
      <c r="BJ51" s="14">
        <f t="shared" si="67"/>
        <v>0</v>
      </c>
      <c r="BK51" s="14">
        <f t="shared" si="67"/>
        <v>0</v>
      </c>
      <c r="BL51" s="14">
        <f t="shared" si="67"/>
        <v>0</v>
      </c>
      <c r="BM51" s="14">
        <f t="shared" si="67"/>
        <v>0</v>
      </c>
      <c r="BN51" s="14">
        <f t="shared" si="67"/>
        <v>0</v>
      </c>
      <c r="BO51" s="14">
        <f t="shared" si="67"/>
        <v>0</v>
      </c>
      <c r="BP51" s="14">
        <f t="shared" si="67"/>
        <v>0</v>
      </c>
      <c r="BQ51" s="14">
        <f t="shared" si="67"/>
        <v>0</v>
      </c>
      <c r="BR51" s="14">
        <f t="shared" si="67"/>
        <v>0</v>
      </c>
      <c r="BS51" s="14">
        <f t="shared" si="67"/>
        <v>0</v>
      </c>
      <c r="BT51" s="14">
        <f t="shared" si="67"/>
        <v>0</v>
      </c>
      <c r="BU51" s="14">
        <f t="shared" si="67"/>
        <v>0</v>
      </c>
      <c r="BV51" s="14">
        <f t="shared" si="67"/>
        <v>0</v>
      </c>
      <c r="BW51" s="14">
        <f t="shared" si="67"/>
        <v>0</v>
      </c>
      <c r="BX51" s="14">
        <f t="shared" si="67"/>
        <v>0</v>
      </c>
      <c r="BY51" s="14">
        <f t="shared" si="67"/>
        <v>0</v>
      </c>
      <c r="BZ51" s="14">
        <f t="shared" si="67"/>
        <v>0</v>
      </c>
      <c r="CA51" s="14">
        <f t="shared" si="67"/>
        <v>0</v>
      </c>
      <c r="CB51" s="14">
        <f t="shared" si="67"/>
        <v>0</v>
      </c>
      <c r="CC51" s="14">
        <f t="shared" si="67"/>
        <v>0</v>
      </c>
      <c r="CD51" s="14">
        <f t="shared" si="67"/>
        <v>0</v>
      </c>
      <c r="CE51" s="14">
        <f t="shared" si="67"/>
        <v>0</v>
      </c>
      <c r="CF51" s="14">
        <f t="shared" si="67"/>
        <v>4.8600000000000003</v>
      </c>
      <c r="CG51" s="14">
        <f t="shared" si="67"/>
        <v>4.8600000000000003</v>
      </c>
      <c r="CH51" s="14">
        <f t="shared" si="67"/>
        <v>4.8600000000000003</v>
      </c>
      <c r="CI51" s="14">
        <f t="shared" si="67"/>
        <v>2.16</v>
      </c>
      <c r="CJ51" s="14">
        <f t="shared" si="67"/>
        <v>2.16</v>
      </c>
      <c r="CK51" s="14">
        <f t="shared" si="67"/>
        <v>2.16</v>
      </c>
      <c r="CL51" s="14">
        <f t="shared" si="67"/>
        <v>0.89999999999999991</v>
      </c>
      <c r="CM51" s="14">
        <f t="shared" si="67"/>
        <v>0.89999999999999991</v>
      </c>
      <c r="CN51" s="14">
        <f t="shared" si="67"/>
        <v>2.16</v>
      </c>
      <c r="CO51" s="14">
        <f t="shared" si="67"/>
        <v>2.16</v>
      </c>
      <c r="CP51" s="14">
        <f t="shared" si="67"/>
        <v>2.16</v>
      </c>
      <c r="CQ51" s="14">
        <f t="shared" si="67"/>
        <v>1.08</v>
      </c>
      <c r="CR51" s="14">
        <f t="shared" si="67"/>
        <v>1.08</v>
      </c>
      <c r="CS51" s="14">
        <f t="shared" si="67"/>
        <v>1.08</v>
      </c>
      <c r="CT51" s="14">
        <f t="shared" si="67"/>
        <v>0.45000000000000007</v>
      </c>
      <c r="CU51" s="14">
        <f t="shared" si="67"/>
        <v>0.45000000000000007</v>
      </c>
      <c r="CW51" s="14">
        <f>SUM(BF$5:BF51)</f>
        <v>124.95</v>
      </c>
      <c r="CX51" s="14">
        <f>SUM(BG$5:BG51)</f>
        <v>124.95</v>
      </c>
      <c r="CY51" s="14">
        <f>SUM(BH$5:BH51)</f>
        <v>76.949999999999989</v>
      </c>
      <c r="CZ51" s="14">
        <f>SUM(BI$5:BI51)</f>
        <v>72.539999999999992</v>
      </c>
      <c r="DA51" s="14">
        <f>SUM(BJ$5:BJ51)</f>
        <v>72.539999999999992</v>
      </c>
      <c r="DB51" s="14">
        <f>SUM(BK$5:BK51)</f>
        <v>36.855000000000004</v>
      </c>
      <c r="DC51" s="14">
        <f>SUM(BL$5:BL51)</f>
        <v>36.855000000000004</v>
      </c>
      <c r="DD51" s="14">
        <f>SUM(BM$5:BM51)</f>
        <v>16.739999999999998</v>
      </c>
      <c r="DE51" s="14">
        <f>SUM(BN$5:BN51)</f>
        <v>70.875</v>
      </c>
      <c r="DF51" s="14">
        <f>SUM(BO$5:BO51)</f>
        <v>70.875</v>
      </c>
      <c r="DG51" s="14">
        <f>SUM(BP$5:BP51)</f>
        <v>33.120000000000005</v>
      </c>
      <c r="DH51" s="14">
        <f>SUM(BQ$5:BQ51)</f>
        <v>33.120000000000005</v>
      </c>
      <c r="DI51" s="14">
        <f>SUM(BR$5:BR51)</f>
        <v>17.010000000000002</v>
      </c>
      <c r="DJ51" s="14">
        <f>SUM(BS$5:BS51)</f>
        <v>8.5050000000000008</v>
      </c>
      <c r="DK51" s="14">
        <f>SUM(BT$5:BT51)</f>
        <v>75.375</v>
      </c>
      <c r="DL51" s="14">
        <f>SUM(BU$5:BU51)</f>
        <v>75.375</v>
      </c>
      <c r="DM51" s="14">
        <f>SUM(BV$5:BV51)</f>
        <v>35.1</v>
      </c>
      <c r="DN51" s="14">
        <f>SUM(BW$5:BW51)</f>
        <v>35.1</v>
      </c>
      <c r="DO51" s="14">
        <f>SUM(BX$5:BX51)</f>
        <v>18.09</v>
      </c>
      <c r="DP51" s="14">
        <f>SUM(BY$5:BY51)</f>
        <v>9.0449999999999999</v>
      </c>
      <c r="DQ51" s="14">
        <f>SUM(BZ$5:BZ51)</f>
        <v>93</v>
      </c>
      <c r="DR51" s="14">
        <f>SUM(CA$5:CA51)</f>
        <v>93</v>
      </c>
      <c r="DS51" s="14">
        <f>SUM(CB$5:CB51)</f>
        <v>43.56</v>
      </c>
      <c r="DT51" s="14">
        <f>SUM(CC$5:CC51)</f>
        <v>43.56</v>
      </c>
      <c r="DU51" s="14">
        <f>SUM(CD$5:CD51)</f>
        <v>22.32</v>
      </c>
      <c r="DV51" s="14">
        <f>SUM(CE$5:CE51)</f>
        <v>11.16</v>
      </c>
      <c r="DW51" s="14">
        <f>SUM(CF$5:CF51)</f>
        <v>55.484999999999999</v>
      </c>
      <c r="DX51" s="14">
        <f>SUM(CG$5:CG51)</f>
        <v>55.484999999999999</v>
      </c>
      <c r="DY51" s="14">
        <f>SUM(CH$5:CH51)</f>
        <v>55.484999999999999</v>
      </c>
      <c r="DZ51" s="14">
        <f>SUM(CI$5:CI51)</f>
        <v>25.38</v>
      </c>
      <c r="EA51" s="14">
        <f>SUM(CJ$5:CJ51)</f>
        <v>25.38</v>
      </c>
      <c r="EB51" s="14">
        <f>SUM(CK$5:CK51)</f>
        <v>25.38</v>
      </c>
      <c r="EC51" s="14">
        <f>SUM(CL$5:CL51)</f>
        <v>10.575000000000001</v>
      </c>
      <c r="ED51" s="14">
        <f>SUM(CM$5:CM51)</f>
        <v>10.575000000000001</v>
      </c>
      <c r="EE51" s="14">
        <f>SUM(CN$5:CN51)</f>
        <v>22.14</v>
      </c>
      <c r="EF51" s="14">
        <f>SUM(CO$5:CO51)</f>
        <v>22.14</v>
      </c>
      <c r="EG51" s="14">
        <f>SUM(CP$5:CP51)</f>
        <v>22.14</v>
      </c>
      <c r="EH51" s="14">
        <f>SUM(CQ$5:CQ51)</f>
        <v>10.8</v>
      </c>
      <c r="EI51" s="14">
        <f>SUM(CR$5:CR51)</f>
        <v>10.8</v>
      </c>
      <c r="EJ51" s="14">
        <f>SUM(CS$5:CS51)</f>
        <v>10.8</v>
      </c>
      <c r="EK51" s="14">
        <f>SUM(CT$5:CT51)</f>
        <v>4.5000000000000009</v>
      </c>
      <c r="EL51" s="14">
        <f>SUM(CU$5:CU51)</f>
        <v>4.5000000000000009</v>
      </c>
      <c r="EO51" s="118">
        <f t="shared" si="68"/>
        <v>20</v>
      </c>
      <c r="EP51" s="118">
        <f t="shared" si="69"/>
        <v>20</v>
      </c>
      <c r="EQ51" s="118">
        <f t="shared" si="70"/>
        <v>17</v>
      </c>
      <c r="ER51" s="118">
        <f t="shared" si="71"/>
        <v>16</v>
      </c>
      <c r="ES51" s="118">
        <f t="shared" si="72"/>
        <v>16</v>
      </c>
      <c r="ET51" s="118">
        <f t="shared" si="73"/>
        <v>12</v>
      </c>
      <c r="EU51" s="118">
        <f t="shared" si="74"/>
        <v>12</v>
      </c>
      <c r="EV51" s="118">
        <f t="shared" si="75"/>
        <v>8</v>
      </c>
      <c r="EW51" s="118">
        <f t="shared" si="76"/>
        <v>16</v>
      </c>
      <c r="EX51" s="118">
        <f t="shared" si="77"/>
        <v>16</v>
      </c>
      <c r="EY51" s="118">
        <f t="shared" si="78"/>
        <v>11</v>
      </c>
      <c r="EZ51" s="118">
        <f t="shared" si="79"/>
        <v>11</v>
      </c>
      <c r="FA51" s="118">
        <f t="shared" si="80"/>
        <v>8</v>
      </c>
      <c r="FB51" s="118">
        <f t="shared" si="81"/>
        <v>5</v>
      </c>
      <c r="FC51" s="118">
        <f t="shared" si="82"/>
        <v>17</v>
      </c>
      <c r="FD51" s="118">
        <f t="shared" si="83"/>
        <v>17</v>
      </c>
      <c r="FE51" s="118">
        <f t="shared" si="84"/>
        <v>12</v>
      </c>
      <c r="FF51" s="118">
        <f t="shared" si="85"/>
        <v>12</v>
      </c>
      <c r="FG51" s="118">
        <f t="shared" si="86"/>
        <v>9</v>
      </c>
      <c r="FH51" s="118">
        <f t="shared" si="87"/>
        <v>6</v>
      </c>
      <c r="FI51" s="118">
        <f t="shared" si="88"/>
        <v>18</v>
      </c>
      <c r="FJ51" s="118">
        <f t="shared" si="89"/>
        <v>18</v>
      </c>
      <c r="FK51" s="118">
        <f t="shared" si="90"/>
        <v>13</v>
      </c>
      <c r="FL51" s="118">
        <f t="shared" si="91"/>
        <v>13</v>
      </c>
      <c r="FM51" s="118">
        <f t="shared" si="92"/>
        <v>9</v>
      </c>
      <c r="FN51" s="118">
        <f t="shared" si="93"/>
        <v>6</v>
      </c>
      <c r="FO51" s="118">
        <f t="shared" si="94"/>
        <v>15</v>
      </c>
      <c r="FP51" s="118">
        <f t="shared" si="95"/>
        <v>15</v>
      </c>
      <c r="FQ51" s="118">
        <f t="shared" si="96"/>
        <v>15</v>
      </c>
      <c r="FR51" s="118">
        <f t="shared" si="97"/>
        <v>10</v>
      </c>
      <c r="FS51" s="118">
        <f t="shared" si="98"/>
        <v>10</v>
      </c>
      <c r="FT51" s="118">
        <f t="shared" si="99"/>
        <v>10</v>
      </c>
      <c r="FU51" s="118">
        <f t="shared" si="100"/>
        <v>6</v>
      </c>
      <c r="FV51" s="118">
        <f t="shared" si="101"/>
        <v>6</v>
      </c>
      <c r="FW51" s="118">
        <f t="shared" si="102"/>
        <v>9</v>
      </c>
      <c r="FX51" s="118">
        <f t="shared" si="103"/>
        <v>9</v>
      </c>
      <c r="FY51" s="118">
        <f t="shared" si="104"/>
        <v>9</v>
      </c>
      <c r="FZ51" s="118">
        <f t="shared" si="105"/>
        <v>6</v>
      </c>
      <c r="GA51" s="118">
        <f t="shared" si="106"/>
        <v>6</v>
      </c>
      <c r="GB51" s="118">
        <f t="shared" si="107"/>
        <v>6</v>
      </c>
      <c r="GC51" s="118">
        <f t="shared" si="108"/>
        <v>3</v>
      </c>
      <c r="GD51" s="118">
        <f t="shared" si="109"/>
        <v>3</v>
      </c>
    </row>
    <row r="52" spans="41:186" ht="16.5" x14ac:dyDescent="0.2">
      <c r="AO52" s="50">
        <v>5</v>
      </c>
      <c r="AP52" s="117">
        <v>14</v>
      </c>
      <c r="AQ52" s="117">
        <v>1</v>
      </c>
      <c r="AR52" s="50">
        <v>3</v>
      </c>
      <c r="AS52" s="117" t="s">
        <v>408</v>
      </c>
      <c r="AT52" s="21">
        <f t="shared" si="61"/>
        <v>3.3000000000000002E-2</v>
      </c>
      <c r="AU52" s="117">
        <f t="shared" si="5"/>
        <v>1</v>
      </c>
      <c r="AV52" s="117">
        <f t="shared" si="6"/>
        <v>3</v>
      </c>
      <c r="AW52" s="118">
        <f t="shared" si="7"/>
        <v>6.6000000000000003E-2</v>
      </c>
      <c r="AX52" s="117">
        <f t="shared" si="8"/>
        <v>19.8</v>
      </c>
      <c r="BA52" s="117">
        <v>48</v>
      </c>
      <c r="BB52" s="14">
        <f>INDEX(节奏总表!$BW$4:$BW$63,神器!BA52)</f>
        <v>141</v>
      </c>
      <c r="BC52" s="14">
        <f t="shared" si="9"/>
        <v>8</v>
      </c>
      <c r="BD52" s="14">
        <v>5</v>
      </c>
      <c r="BE52" s="14">
        <v>3</v>
      </c>
      <c r="BF52" s="14">
        <f t="shared" si="60"/>
        <v>0</v>
      </c>
      <c r="BG52" s="14">
        <f t="shared" si="67"/>
        <v>0</v>
      </c>
      <c r="BH52" s="14">
        <f t="shared" si="67"/>
        <v>0</v>
      </c>
      <c r="BI52" s="14">
        <f t="shared" si="67"/>
        <v>0</v>
      </c>
      <c r="BJ52" s="14">
        <f t="shared" si="67"/>
        <v>0</v>
      </c>
      <c r="BK52" s="14">
        <f t="shared" si="67"/>
        <v>0</v>
      </c>
      <c r="BL52" s="14">
        <f t="shared" si="67"/>
        <v>0</v>
      </c>
      <c r="BM52" s="14">
        <f t="shared" si="67"/>
        <v>0</v>
      </c>
      <c r="BN52" s="14">
        <f t="shared" si="67"/>
        <v>0</v>
      </c>
      <c r="BO52" s="14">
        <f t="shared" si="67"/>
        <v>0</v>
      </c>
      <c r="BP52" s="14">
        <f t="shared" si="67"/>
        <v>0</v>
      </c>
      <c r="BQ52" s="14">
        <f t="shared" si="67"/>
        <v>0</v>
      </c>
      <c r="BR52" s="14">
        <f t="shared" si="67"/>
        <v>0</v>
      </c>
      <c r="BS52" s="14">
        <f t="shared" si="67"/>
        <v>0</v>
      </c>
      <c r="BT52" s="14">
        <f t="shared" si="67"/>
        <v>0</v>
      </c>
      <c r="BU52" s="14">
        <f t="shared" si="67"/>
        <v>0</v>
      </c>
      <c r="BV52" s="14">
        <f t="shared" si="67"/>
        <v>0</v>
      </c>
      <c r="BW52" s="14">
        <f t="shared" si="67"/>
        <v>0</v>
      </c>
      <c r="BX52" s="14">
        <f t="shared" si="67"/>
        <v>0</v>
      </c>
      <c r="BY52" s="14">
        <f t="shared" si="67"/>
        <v>0</v>
      </c>
      <c r="BZ52" s="14">
        <f t="shared" si="67"/>
        <v>0</v>
      </c>
      <c r="CA52" s="14">
        <f t="shared" si="67"/>
        <v>0</v>
      </c>
      <c r="CB52" s="14">
        <f t="shared" si="67"/>
        <v>0</v>
      </c>
      <c r="CC52" s="14">
        <f t="shared" si="67"/>
        <v>0</v>
      </c>
      <c r="CD52" s="14">
        <f t="shared" si="67"/>
        <v>0</v>
      </c>
      <c r="CE52" s="14">
        <f t="shared" si="67"/>
        <v>0</v>
      </c>
      <c r="CF52" s="14">
        <f t="shared" si="67"/>
        <v>4.8600000000000003</v>
      </c>
      <c r="CG52" s="14">
        <f t="shared" si="67"/>
        <v>4.8600000000000003</v>
      </c>
      <c r="CH52" s="14">
        <f t="shared" si="67"/>
        <v>4.8600000000000003</v>
      </c>
      <c r="CI52" s="14">
        <f t="shared" si="67"/>
        <v>2.16</v>
      </c>
      <c r="CJ52" s="14">
        <f t="shared" si="67"/>
        <v>2.16</v>
      </c>
      <c r="CK52" s="14">
        <f t="shared" si="67"/>
        <v>2.16</v>
      </c>
      <c r="CL52" s="14">
        <f t="shared" si="67"/>
        <v>0.89999999999999991</v>
      </c>
      <c r="CM52" s="14">
        <f t="shared" si="67"/>
        <v>0.89999999999999991</v>
      </c>
      <c r="CN52" s="14">
        <f t="shared" si="67"/>
        <v>2.16</v>
      </c>
      <c r="CO52" s="14">
        <f t="shared" si="67"/>
        <v>2.16</v>
      </c>
      <c r="CP52" s="14">
        <f t="shared" si="67"/>
        <v>2.16</v>
      </c>
      <c r="CQ52" s="14">
        <f t="shared" si="67"/>
        <v>1.08</v>
      </c>
      <c r="CR52" s="14">
        <f t="shared" si="67"/>
        <v>1.08</v>
      </c>
      <c r="CS52" s="14">
        <f t="shared" si="67"/>
        <v>1.08</v>
      </c>
      <c r="CT52" s="14">
        <f t="shared" si="67"/>
        <v>0.45000000000000007</v>
      </c>
      <c r="CU52" s="14">
        <f t="shared" si="67"/>
        <v>0.45000000000000007</v>
      </c>
      <c r="CW52" s="14">
        <f>SUM(BF$5:BF52)</f>
        <v>124.95</v>
      </c>
      <c r="CX52" s="14">
        <f>SUM(BG$5:BG52)</f>
        <v>124.95</v>
      </c>
      <c r="CY52" s="14">
        <f>SUM(BH$5:BH52)</f>
        <v>76.949999999999989</v>
      </c>
      <c r="CZ52" s="14">
        <f>SUM(BI$5:BI52)</f>
        <v>72.539999999999992</v>
      </c>
      <c r="DA52" s="14">
        <f>SUM(BJ$5:BJ52)</f>
        <v>72.539999999999992</v>
      </c>
      <c r="DB52" s="14">
        <f>SUM(BK$5:BK52)</f>
        <v>36.855000000000004</v>
      </c>
      <c r="DC52" s="14">
        <f>SUM(BL$5:BL52)</f>
        <v>36.855000000000004</v>
      </c>
      <c r="DD52" s="14">
        <f>SUM(BM$5:BM52)</f>
        <v>16.739999999999998</v>
      </c>
      <c r="DE52" s="14">
        <f>SUM(BN$5:BN52)</f>
        <v>70.875</v>
      </c>
      <c r="DF52" s="14">
        <f>SUM(BO$5:BO52)</f>
        <v>70.875</v>
      </c>
      <c r="DG52" s="14">
        <f>SUM(BP$5:BP52)</f>
        <v>33.120000000000005</v>
      </c>
      <c r="DH52" s="14">
        <f>SUM(BQ$5:BQ52)</f>
        <v>33.120000000000005</v>
      </c>
      <c r="DI52" s="14">
        <f>SUM(BR$5:BR52)</f>
        <v>17.010000000000002</v>
      </c>
      <c r="DJ52" s="14">
        <f>SUM(BS$5:BS52)</f>
        <v>8.5050000000000008</v>
      </c>
      <c r="DK52" s="14">
        <f>SUM(BT$5:BT52)</f>
        <v>75.375</v>
      </c>
      <c r="DL52" s="14">
        <f>SUM(BU$5:BU52)</f>
        <v>75.375</v>
      </c>
      <c r="DM52" s="14">
        <f>SUM(BV$5:BV52)</f>
        <v>35.1</v>
      </c>
      <c r="DN52" s="14">
        <f>SUM(BW$5:BW52)</f>
        <v>35.1</v>
      </c>
      <c r="DO52" s="14">
        <f>SUM(BX$5:BX52)</f>
        <v>18.09</v>
      </c>
      <c r="DP52" s="14">
        <f>SUM(BY$5:BY52)</f>
        <v>9.0449999999999999</v>
      </c>
      <c r="DQ52" s="14">
        <f>SUM(BZ$5:BZ52)</f>
        <v>93</v>
      </c>
      <c r="DR52" s="14">
        <f>SUM(CA$5:CA52)</f>
        <v>93</v>
      </c>
      <c r="DS52" s="14">
        <f>SUM(CB$5:CB52)</f>
        <v>43.56</v>
      </c>
      <c r="DT52" s="14">
        <f>SUM(CC$5:CC52)</f>
        <v>43.56</v>
      </c>
      <c r="DU52" s="14">
        <f>SUM(CD$5:CD52)</f>
        <v>22.32</v>
      </c>
      <c r="DV52" s="14">
        <f>SUM(CE$5:CE52)</f>
        <v>11.16</v>
      </c>
      <c r="DW52" s="14">
        <f>SUM(CF$5:CF52)</f>
        <v>60.344999999999999</v>
      </c>
      <c r="DX52" s="14">
        <f>SUM(CG$5:CG52)</f>
        <v>60.344999999999999</v>
      </c>
      <c r="DY52" s="14">
        <f>SUM(CH$5:CH52)</f>
        <v>60.344999999999999</v>
      </c>
      <c r="DZ52" s="14">
        <f>SUM(CI$5:CI52)</f>
        <v>27.54</v>
      </c>
      <c r="EA52" s="14">
        <f>SUM(CJ$5:CJ52)</f>
        <v>27.54</v>
      </c>
      <c r="EB52" s="14">
        <f>SUM(CK$5:CK52)</f>
        <v>27.54</v>
      </c>
      <c r="EC52" s="14">
        <f>SUM(CL$5:CL52)</f>
        <v>11.475000000000001</v>
      </c>
      <c r="ED52" s="14">
        <f>SUM(CM$5:CM52)</f>
        <v>11.475000000000001</v>
      </c>
      <c r="EE52" s="14">
        <f>SUM(CN$5:CN52)</f>
        <v>24.3</v>
      </c>
      <c r="EF52" s="14">
        <f>SUM(CO$5:CO52)</f>
        <v>24.3</v>
      </c>
      <c r="EG52" s="14">
        <f>SUM(CP$5:CP52)</f>
        <v>24.3</v>
      </c>
      <c r="EH52" s="14">
        <f>SUM(CQ$5:CQ52)</f>
        <v>11.88</v>
      </c>
      <c r="EI52" s="14">
        <f>SUM(CR$5:CR52)</f>
        <v>11.88</v>
      </c>
      <c r="EJ52" s="14">
        <f>SUM(CS$5:CS52)</f>
        <v>11.88</v>
      </c>
      <c r="EK52" s="14">
        <f>SUM(CT$5:CT52)</f>
        <v>4.9500000000000011</v>
      </c>
      <c r="EL52" s="14">
        <f>SUM(CU$5:CU52)</f>
        <v>4.9500000000000011</v>
      </c>
      <c r="EO52" s="118">
        <f t="shared" si="68"/>
        <v>20</v>
      </c>
      <c r="EP52" s="118">
        <f t="shared" si="69"/>
        <v>20</v>
      </c>
      <c r="EQ52" s="118">
        <f t="shared" si="70"/>
        <v>17</v>
      </c>
      <c r="ER52" s="118">
        <f t="shared" si="71"/>
        <v>16</v>
      </c>
      <c r="ES52" s="118">
        <f t="shared" si="72"/>
        <v>16</v>
      </c>
      <c r="ET52" s="118">
        <f t="shared" si="73"/>
        <v>12</v>
      </c>
      <c r="EU52" s="118">
        <f t="shared" si="74"/>
        <v>12</v>
      </c>
      <c r="EV52" s="118">
        <f t="shared" si="75"/>
        <v>8</v>
      </c>
      <c r="EW52" s="118">
        <f t="shared" si="76"/>
        <v>16</v>
      </c>
      <c r="EX52" s="118">
        <f t="shared" si="77"/>
        <v>16</v>
      </c>
      <c r="EY52" s="118">
        <f t="shared" si="78"/>
        <v>11</v>
      </c>
      <c r="EZ52" s="118">
        <f t="shared" si="79"/>
        <v>11</v>
      </c>
      <c r="FA52" s="118">
        <f t="shared" si="80"/>
        <v>8</v>
      </c>
      <c r="FB52" s="118">
        <f t="shared" si="81"/>
        <v>5</v>
      </c>
      <c r="FC52" s="118">
        <f t="shared" si="82"/>
        <v>17</v>
      </c>
      <c r="FD52" s="118">
        <f t="shared" si="83"/>
        <v>17</v>
      </c>
      <c r="FE52" s="118">
        <f t="shared" si="84"/>
        <v>12</v>
      </c>
      <c r="FF52" s="118">
        <f t="shared" si="85"/>
        <v>12</v>
      </c>
      <c r="FG52" s="118">
        <f t="shared" si="86"/>
        <v>9</v>
      </c>
      <c r="FH52" s="118">
        <f t="shared" si="87"/>
        <v>6</v>
      </c>
      <c r="FI52" s="118">
        <f t="shared" si="88"/>
        <v>18</v>
      </c>
      <c r="FJ52" s="118">
        <f t="shared" si="89"/>
        <v>18</v>
      </c>
      <c r="FK52" s="118">
        <f t="shared" si="90"/>
        <v>13</v>
      </c>
      <c r="FL52" s="118">
        <f t="shared" si="91"/>
        <v>13</v>
      </c>
      <c r="FM52" s="118">
        <f t="shared" si="92"/>
        <v>9</v>
      </c>
      <c r="FN52" s="118">
        <f t="shared" si="93"/>
        <v>6</v>
      </c>
      <c r="FO52" s="118">
        <f t="shared" si="94"/>
        <v>15</v>
      </c>
      <c r="FP52" s="118">
        <f t="shared" si="95"/>
        <v>15</v>
      </c>
      <c r="FQ52" s="118">
        <f t="shared" si="96"/>
        <v>15</v>
      </c>
      <c r="FR52" s="118">
        <f t="shared" si="97"/>
        <v>10</v>
      </c>
      <c r="FS52" s="118">
        <f t="shared" si="98"/>
        <v>10</v>
      </c>
      <c r="FT52" s="118">
        <f t="shared" si="99"/>
        <v>10</v>
      </c>
      <c r="FU52" s="118">
        <f t="shared" si="100"/>
        <v>6</v>
      </c>
      <c r="FV52" s="118">
        <f t="shared" si="101"/>
        <v>6</v>
      </c>
      <c r="FW52" s="118">
        <f t="shared" si="102"/>
        <v>10</v>
      </c>
      <c r="FX52" s="118">
        <f t="shared" si="103"/>
        <v>10</v>
      </c>
      <c r="FY52" s="118">
        <f t="shared" si="104"/>
        <v>10</v>
      </c>
      <c r="FZ52" s="118">
        <f t="shared" si="105"/>
        <v>6</v>
      </c>
      <c r="GA52" s="118">
        <f t="shared" si="106"/>
        <v>6</v>
      </c>
      <c r="GB52" s="118">
        <f t="shared" si="107"/>
        <v>6</v>
      </c>
      <c r="GC52" s="118">
        <f t="shared" si="108"/>
        <v>3</v>
      </c>
      <c r="GD52" s="118">
        <f t="shared" si="109"/>
        <v>3</v>
      </c>
    </row>
    <row r="53" spans="41:186" ht="16.5" x14ac:dyDescent="0.2">
      <c r="AO53" s="50">
        <v>5</v>
      </c>
      <c r="AP53" s="117">
        <v>15</v>
      </c>
      <c r="AQ53" s="117">
        <v>2</v>
      </c>
      <c r="AR53" s="50">
        <v>2</v>
      </c>
      <c r="AS53" s="117" t="s">
        <v>409</v>
      </c>
      <c r="AT53" s="21">
        <f t="shared" si="61"/>
        <v>7.4999999999999997E-2</v>
      </c>
      <c r="AU53" s="117">
        <f t="shared" si="5"/>
        <v>2</v>
      </c>
      <c r="AV53" s="117">
        <f t="shared" si="6"/>
        <v>4</v>
      </c>
      <c r="AW53" s="118">
        <f t="shared" si="7"/>
        <v>0.22499999999999998</v>
      </c>
      <c r="AX53" s="117">
        <f t="shared" si="8"/>
        <v>5.625</v>
      </c>
      <c r="BA53" s="117">
        <v>49</v>
      </c>
      <c r="BB53" s="14">
        <f>INDEX(节奏总表!$BW$4:$BW$63,神器!BA53)</f>
        <v>142</v>
      </c>
      <c r="BC53" s="14">
        <f t="shared" si="9"/>
        <v>8</v>
      </c>
      <c r="BD53" s="14">
        <v>5</v>
      </c>
      <c r="BE53" s="14">
        <v>3</v>
      </c>
      <c r="BF53" s="14">
        <f t="shared" si="60"/>
        <v>0</v>
      </c>
      <c r="BG53" s="14">
        <f t="shared" si="67"/>
        <v>0</v>
      </c>
      <c r="BH53" s="14">
        <f t="shared" si="67"/>
        <v>0</v>
      </c>
      <c r="BI53" s="14">
        <f t="shared" si="67"/>
        <v>0</v>
      </c>
      <c r="BJ53" s="14">
        <f t="shared" si="67"/>
        <v>0</v>
      </c>
      <c r="BK53" s="14">
        <f t="shared" si="67"/>
        <v>0</v>
      </c>
      <c r="BL53" s="14">
        <f t="shared" si="67"/>
        <v>0</v>
      </c>
      <c r="BM53" s="14">
        <f t="shared" si="67"/>
        <v>0</v>
      </c>
      <c r="BN53" s="14">
        <f t="shared" si="67"/>
        <v>0</v>
      </c>
      <c r="BO53" s="14">
        <f t="shared" si="67"/>
        <v>0</v>
      </c>
      <c r="BP53" s="14">
        <f t="shared" si="67"/>
        <v>0</v>
      </c>
      <c r="BQ53" s="14">
        <f t="shared" si="67"/>
        <v>0</v>
      </c>
      <c r="BR53" s="14">
        <f t="shared" si="67"/>
        <v>0</v>
      </c>
      <c r="BS53" s="14">
        <f t="shared" si="67"/>
        <v>0</v>
      </c>
      <c r="BT53" s="14">
        <f t="shared" si="67"/>
        <v>0</v>
      </c>
      <c r="BU53" s="14">
        <f t="shared" si="67"/>
        <v>0</v>
      </c>
      <c r="BV53" s="14">
        <f t="shared" si="67"/>
        <v>0</v>
      </c>
      <c r="BW53" s="14">
        <f t="shared" si="67"/>
        <v>0</v>
      </c>
      <c r="BX53" s="14">
        <f t="shared" si="67"/>
        <v>0</v>
      </c>
      <c r="BY53" s="14">
        <f t="shared" si="67"/>
        <v>0</v>
      </c>
      <c r="BZ53" s="14">
        <f t="shared" si="67"/>
        <v>0</v>
      </c>
      <c r="CA53" s="14">
        <f t="shared" si="67"/>
        <v>0</v>
      </c>
      <c r="CB53" s="14">
        <f t="shared" si="67"/>
        <v>0</v>
      </c>
      <c r="CC53" s="14">
        <f t="shared" si="67"/>
        <v>0</v>
      </c>
      <c r="CD53" s="14">
        <f t="shared" si="67"/>
        <v>0</v>
      </c>
      <c r="CE53" s="14">
        <f t="shared" si="67"/>
        <v>0</v>
      </c>
      <c r="CF53" s="14">
        <f t="shared" si="67"/>
        <v>4.8600000000000003</v>
      </c>
      <c r="CG53" s="14">
        <f t="shared" si="67"/>
        <v>4.8600000000000003</v>
      </c>
      <c r="CH53" s="14">
        <f t="shared" si="67"/>
        <v>4.8600000000000003</v>
      </c>
      <c r="CI53" s="14">
        <f t="shared" si="67"/>
        <v>2.16</v>
      </c>
      <c r="CJ53" s="14">
        <f t="shared" si="67"/>
        <v>2.16</v>
      </c>
      <c r="CK53" s="14">
        <f t="shared" si="67"/>
        <v>2.16</v>
      </c>
      <c r="CL53" s="14">
        <f t="shared" si="67"/>
        <v>0.89999999999999991</v>
      </c>
      <c r="CM53" s="14">
        <f t="shared" si="67"/>
        <v>0.89999999999999991</v>
      </c>
      <c r="CN53" s="14">
        <f t="shared" si="67"/>
        <v>2.16</v>
      </c>
      <c r="CO53" s="14">
        <f t="shared" si="67"/>
        <v>2.16</v>
      </c>
      <c r="CP53" s="14">
        <f t="shared" si="67"/>
        <v>2.16</v>
      </c>
      <c r="CQ53" s="14">
        <f t="shared" si="67"/>
        <v>1.08</v>
      </c>
      <c r="CR53" s="14">
        <f t="shared" si="67"/>
        <v>1.08</v>
      </c>
      <c r="CS53" s="14">
        <f t="shared" si="67"/>
        <v>1.08</v>
      </c>
      <c r="CT53" s="14">
        <f t="shared" si="67"/>
        <v>0.45000000000000007</v>
      </c>
      <c r="CU53" s="14">
        <f t="shared" si="67"/>
        <v>0.45000000000000007</v>
      </c>
      <c r="CW53" s="14">
        <f>SUM(BF$5:BF53)</f>
        <v>124.95</v>
      </c>
      <c r="CX53" s="14">
        <f>SUM(BG$5:BG53)</f>
        <v>124.95</v>
      </c>
      <c r="CY53" s="14">
        <f>SUM(BH$5:BH53)</f>
        <v>76.949999999999989</v>
      </c>
      <c r="CZ53" s="14">
        <f>SUM(BI$5:BI53)</f>
        <v>72.539999999999992</v>
      </c>
      <c r="DA53" s="14">
        <f>SUM(BJ$5:BJ53)</f>
        <v>72.539999999999992</v>
      </c>
      <c r="DB53" s="14">
        <f>SUM(BK$5:BK53)</f>
        <v>36.855000000000004</v>
      </c>
      <c r="DC53" s="14">
        <f>SUM(BL$5:BL53)</f>
        <v>36.855000000000004</v>
      </c>
      <c r="DD53" s="14">
        <f>SUM(BM$5:BM53)</f>
        <v>16.739999999999998</v>
      </c>
      <c r="DE53" s="14">
        <f>SUM(BN$5:BN53)</f>
        <v>70.875</v>
      </c>
      <c r="DF53" s="14">
        <f>SUM(BO$5:BO53)</f>
        <v>70.875</v>
      </c>
      <c r="DG53" s="14">
        <f>SUM(BP$5:BP53)</f>
        <v>33.120000000000005</v>
      </c>
      <c r="DH53" s="14">
        <f>SUM(BQ$5:BQ53)</f>
        <v>33.120000000000005</v>
      </c>
      <c r="DI53" s="14">
        <f>SUM(BR$5:BR53)</f>
        <v>17.010000000000002</v>
      </c>
      <c r="DJ53" s="14">
        <f>SUM(BS$5:BS53)</f>
        <v>8.5050000000000008</v>
      </c>
      <c r="DK53" s="14">
        <f>SUM(BT$5:BT53)</f>
        <v>75.375</v>
      </c>
      <c r="DL53" s="14">
        <f>SUM(BU$5:BU53)</f>
        <v>75.375</v>
      </c>
      <c r="DM53" s="14">
        <f>SUM(BV$5:BV53)</f>
        <v>35.1</v>
      </c>
      <c r="DN53" s="14">
        <f>SUM(BW$5:BW53)</f>
        <v>35.1</v>
      </c>
      <c r="DO53" s="14">
        <f>SUM(BX$5:BX53)</f>
        <v>18.09</v>
      </c>
      <c r="DP53" s="14">
        <f>SUM(BY$5:BY53)</f>
        <v>9.0449999999999999</v>
      </c>
      <c r="DQ53" s="14">
        <f>SUM(BZ$5:BZ53)</f>
        <v>93</v>
      </c>
      <c r="DR53" s="14">
        <f>SUM(CA$5:CA53)</f>
        <v>93</v>
      </c>
      <c r="DS53" s="14">
        <f>SUM(CB$5:CB53)</f>
        <v>43.56</v>
      </c>
      <c r="DT53" s="14">
        <f>SUM(CC$5:CC53)</f>
        <v>43.56</v>
      </c>
      <c r="DU53" s="14">
        <f>SUM(CD$5:CD53)</f>
        <v>22.32</v>
      </c>
      <c r="DV53" s="14">
        <f>SUM(CE$5:CE53)</f>
        <v>11.16</v>
      </c>
      <c r="DW53" s="14">
        <f>SUM(CF$5:CF53)</f>
        <v>65.204999999999998</v>
      </c>
      <c r="DX53" s="14">
        <f>SUM(CG$5:CG53)</f>
        <v>65.204999999999998</v>
      </c>
      <c r="DY53" s="14">
        <f>SUM(CH$5:CH53)</f>
        <v>65.204999999999998</v>
      </c>
      <c r="DZ53" s="14">
        <f>SUM(CI$5:CI53)</f>
        <v>29.7</v>
      </c>
      <c r="EA53" s="14">
        <f>SUM(CJ$5:CJ53)</f>
        <v>29.7</v>
      </c>
      <c r="EB53" s="14">
        <f>SUM(CK$5:CK53)</f>
        <v>29.7</v>
      </c>
      <c r="EC53" s="14">
        <f>SUM(CL$5:CL53)</f>
        <v>12.375000000000002</v>
      </c>
      <c r="ED53" s="14">
        <f>SUM(CM$5:CM53)</f>
        <v>12.375000000000002</v>
      </c>
      <c r="EE53" s="14">
        <f>SUM(CN$5:CN53)</f>
        <v>26.46</v>
      </c>
      <c r="EF53" s="14">
        <f>SUM(CO$5:CO53)</f>
        <v>26.46</v>
      </c>
      <c r="EG53" s="14">
        <f>SUM(CP$5:CP53)</f>
        <v>26.46</v>
      </c>
      <c r="EH53" s="14">
        <f>SUM(CQ$5:CQ53)</f>
        <v>12.96</v>
      </c>
      <c r="EI53" s="14">
        <f>SUM(CR$5:CR53)</f>
        <v>12.96</v>
      </c>
      <c r="EJ53" s="14">
        <f>SUM(CS$5:CS53)</f>
        <v>12.96</v>
      </c>
      <c r="EK53" s="14">
        <f>SUM(CT$5:CT53)</f>
        <v>5.4000000000000012</v>
      </c>
      <c r="EL53" s="14">
        <f>SUM(CU$5:CU53)</f>
        <v>5.4000000000000012</v>
      </c>
      <c r="EO53" s="118">
        <f t="shared" si="68"/>
        <v>20</v>
      </c>
      <c r="EP53" s="118">
        <f t="shared" si="69"/>
        <v>20</v>
      </c>
      <c r="EQ53" s="118">
        <f t="shared" si="70"/>
        <v>17</v>
      </c>
      <c r="ER53" s="118">
        <f t="shared" si="71"/>
        <v>16</v>
      </c>
      <c r="ES53" s="118">
        <f t="shared" si="72"/>
        <v>16</v>
      </c>
      <c r="ET53" s="118">
        <f t="shared" si="73"/>
        <v>12</v>
      </c>
      <c r="EU53" s="118">
        <f t="shared" si="74"/>
        <v>12</v>
      </c>
      <c r="EV53" s="118">
        <f t="shared" si="75"/>
        <v>8</v>
      </c>
      <c r="EW53" s="118">
        <f t="shared" si="76"/>
        <v>16</v>
      </c>
      <c r="EX53" s="118">
        <f t="shared" si="77"/>
        <v>16</v>
      </c>
      <c r="EY53" s="118">
        <f t="shared" si="78"/>
        <v>11</v>
      </c>
      <c r="EZ53" s="118">
        <f t="shared" si="79"/>
        <v>11</v>
      </c>
      <c r="FA53" s="118">
        <f t="shared" si="80"/>
        <v>8</v>
      </c>
      <c r="FB53" s="118">
        <f t="shared" si="81"/>
        <v>5</v>
      </c>
      <c r="FC53" s="118">
        <f t="shared" si="82"/>
        <v>17</v>
      </c>
      <c r="FD53" s="118">
        <f t="shared" si="83"/>
        <v>17</v>
      </c>
      <c r="FE53" s="118">
        <f t="shared" si="84"/>
        <v>12</v>
      </c>
      <c r="FF53" s="118">
        <f t="shared" si="85"/>
        <v>12</v>
      </c>
      <c r="FG53" s="118">
        <f t="shared" si="86"/>
        <v>9</v>
      </c>
      <c r="FH53" s="118">
        <f t="shared" si="87"/>
        <v>6</v>
      </c>
      <c r="FI53" s="118">
        <f t="shared" si="88"/>
        <v>18</v>
      </c>
      <c r="FJ53" s="118">
        <f t="shared" si="89"/>
        <v>18</v>
      </c>
      <c r="FK53" s="118">
        <f t="shared" si="90"/>
        <v>13</v>
      </c>
      <c r="FL53" s="118">
        <f t="shared" si="91"/>
        <v>13</v>
      </c>
      <c r="FM53" s="118">
        <f t="shared" si="92"/>
        <v>9</v>
      </c>
      <c r="FN53" s="118">
        <f t="shared" si="93"/>
        <v>6</v>
      </c>
      <c r="FO53" s="118">
        <f t="shared" si="94"/>
        <v>16</v>
      </c>
      <c r="FP53" s="118">
        <f t="shared" si="95"/>
        <v>16</v>
      </c>
      <c r="FQ53" s="118">
        <f t="shared" si="96"/>
        <v>16</v>
      </c>
      <c r="FR53" s="118">
        <f t="shared" si="97"/>
        <v>11</v>
      </c>
      <c r="FS53" s="118">
        <f t="shared" si="98"/>
        <v>11</v>
      </c>
      <c r="FT53" s="118">
        <f t="shared" si="99"/>
        <v>11</v>
      </c>
      <c r="FU53" s="118">
        <f t="shared" si="100"/>
        <v>7</v>
      </c>
      <c r="FV53" s="118">
        <f t="shared" si="101"/>
        <v>7</v>
      </c>
      <c r="FW53" s="118">
        <f t="shared" si="102"/>
        <v>10</v>
      </c>
      <c r="FX53" s="118">
        <f t="shared" si="103"/>
        <v>10</v>
      </c>
      <c r="FY53" s="118">
        <f t="shared" si="104"/>
        <v>10</v>
      </c>
      <c r="FZ53" s="118">
        <f t="shared" si="105"/>
        <v>7</v>
      </c>
      <c r="GA53" s="118">
        <f t="shared" si="106"/>
        <v>7</v>
      </c>
      <c r="GB53" s="118">
        <f t="shared" si="107"/>
        <v>7</v>
      </c>
      <c r="GC53" s="118">
        <f t="shared" si="108"/>
        <v>4</v>
      </c>
      <c r="GD53" s="118">
        <f t="shared" si="109"/>
        <v>4</v>
      </c>
    </row>
    <row r="54" spans="41:186" ht="16.5" x14ac:dyDescent="0.2">
      <c r="AO54" s="50">
        <v>5</v>
      </c>
      <c r="AP54" s="117">
        <v>16</v>
      </c>
      <c r="AQ54" s="117">
        <v>2</v>
      </c>
      <c r="AR54" s="50">
        <v>2</v>
      </c>
      <c r="AS54" s="117" t="s">
        <v>410</v>
      </c>
      <c r="AT54" s="21">
        <f t="shared" si="61"/>
        <v>7.4999999999999997E-2</v>
      </c>
      <c r="AU54" s="117">
        <f t="shared" si="5"/>
        <v>2</v>
      </c>
      <c r="AV54" s="117">
        <f t="shared" si="6"/>
        <v>4</v>
      </c>
      <c r="AW54" s="118">
        <f t="shared" si="7"/>
        <v>0.22499999999999998</v>
      </c>
      <c r="AX54" s="117">
        <f t="shared" si="8"/>
        <v>5.625</v>
      </c>
      <c r="BA54" s="117">
        <v>50</v>
      </c>
      <c r="BB54" s="14">
        <f>INDEX(节奏总表!$BW$4:$BW$63,神器!BA54)</f>
        <v>142</v>
      </c>
      <c r="BC54" s="14">
        <f t="shared" si="9"/>
        <v>8</v>
      </c>
      <c r="BD54" s="14">
        <v>5</v>
      </c>
      <c r="BE54" s="14">
        <v>3</v>
      </c>
      <c r="BF54" s="14">
        <f t="shared" si="60"/>
        <v>0</v>
      </c>
      <c r="BG54" s="14">
        <f t="shared" si="67"/>
        <v>0</v>
      </c>
      <c r="BH54" s="14">
        <f t="shared" si="67"/>
        <v>0</v>
      </c>
      <c r="BI54" s="14">
        <f t="shared" si="67"/>
        <v>0</v>
      </c>
      <c r="BJ54" s="14">
        <f t="shared" si="67"/>
        <v>0</v>
      </c>
      <c r="BK54" s="14">
        <f t="shared" si="67"/>
        <v>0</v>
      </c>
      <c r="BL54" s="14">
        <f t="shared" si="67"/>
        <v>0</v>
      </c>
      <c r="BM54" s="14">
        <f t="shared" si="67"/>
        <v>0</v>
      </c>
      <c r="BN54" s="14">
        <f t="shared" si="67"/>
        <v>0</v>
      </c>
      <c r="BO54" s="14">
        <f t="shared" ref="BO54:CD54" si="110">SUMIFS($AT$5:$AT$122,$AO$5:$AO$122,"="&amp;$BC54,$AP$5:$AP$122,"="&amp;BO$2) * (SUMIFS($AU$5:$AU$122,$AO$5:$AO$122,"="&amp;$BC54,$AP$5:$AP$122,"="&amp;BO$2)+SUMIFS($AV$5:$AV$122,$AO$5:$AO$122,"="&amp;$BC54,$AP$5:$AP$122,"="&amp;BO$2))/2*$BD54*$BE54</f>
        <v>0</v>
      </c>
      <c r="BP54" s="14">
        <f t="shared" si="110"/>
        <v>0</v>
      </c>
      <c r="BQ54" s="14">
        <f t="shared" si="110"/>
        <v>0</v>
      </c>
      <c r="BR54" s="14">
        <f t="shared" si="110"/>
        <v>0</v>
      </c>
      <c r="BS54" s="14">
        <f t="shared" si="110"/>
        <v>0</v>
      </c>
      <c r="BT54" s="14">
        <f t="shared" si="110"/>
        <v>0</v>
      </c>
      <c r="BU54" s="14">
        <f t="shared" si="110"/>
        <v>0</v>
      </c>
      <c r="BV54" s="14">
        <f t="shared" si="110"/>
        <v>0</v>
      </c>
      <c r="BW54" s="14">
        <f t="shared" si="110"/>
        <v>0</v>
      </c>
      <c r="BX54" s="14">
        <f t="shared" si="110"/>
        <v>0</v>
      </c>
      <c r="BY54" s="14">
        <f t="shared" si="110"/>
        <v>0</v>
      </c>
      <c r="BZ54" s="14">
        <f t="shared" si="110"/>
        <v>0</v>
      </c>
      <c r="CA54" s="14">
        <f t="shared" si="110"/>
        <v>0</v>
      </c>
      <c r="CB54" s="14">
        <f t="shared" si="110"/>
        <v>0</v>
      </c>
      <c r="CC54" s="14">
        <f t="shared" si="110"/>
        <v>0</v>
      </c>
      <c r="CD54" s="14">
        <f t="shared" si="110"/>
        <v>0</v>
      </c>
      <c r="CE54" s="14">
        <f t="shared" ref="CE54:CT54" si="111">SUMIFS($AT$5:$AT$122,$AO$5:$AO$122,"="&amp;$BC54,$AP$5:$AP$122,"="&amp;CE$2) * (SUMIFS($AU$5:$AU$122,$AO$5:$AO$122,"="&amp;$BC54,$AP$5:$AP$122,"="&amp;CE$2)+SUMIFS($AV$5:$AV$122,$AO$5:$AO$122,"="&amp;$BC54,$AP$5:$AP$122,"="&amp;CE$2))/2*$BD54*$BE54</f>
        <v>0</v>
      </c>
      <c r="CF54" s="14">
        <f t="shared" si="111"/>
        <v>4.8600000000000003</v>
      </c>
      <c r="CG54" s="14">
        <f t="shared" si="111"/>
        <v>4.8600000000000003</v>
      </c>
      <c r="CH54" s="14">
        <f t="shared" si="111"/>
        <v>4.8600000000000003</v>
      </c>
      <c r="CI54" s="14">
        <f t="shared" si="111"/>
        <v>2.16</v>
      </c>
      <c r="CJ54" s="14">
        <f t="shared" si="111"/>
        <v>2.16</v>
      </c>
      <c r="CK54" s="14">
        <f t="shared" si="111"/>
        <v>2.16</v>
      </c>
      <c r="CL54" s="14">
        <f t="shared" si="111"/>
        <v>0.89999999999999991</v>
      </c>
      <c r="CM54" s="14">
        <f t="shared" si="111"/>
        <v>0.89999999999999991</v>
      </c>
      <c r="CN54" s="14">
        <f t="shared" si="111"/>
        <v>2.16</v>
      </c>
      <c r="CO54" s="14">
        <f t="shared" si="111"/>
        <v>2.16</v>
      </c>
      <c r="CP54" s="14">
        <f t="shared" si="111"/>
        <v>2.16</v>
      </c>
      <c r="CQ54" s="14">
        <f t="shared" si="111"/>
        <v>1.08</v>
      </c>
      <c r="CR54" s="14">
        <f t="shared" si="111"/>
        <v>1.08</v>
      </c>
      <c r="CS54" s="14">
        <f t="shared" si="111"/>
        <v>1.08</v>
      </c>
      <c r="CT54" s="14">
        <f t="shared" si="111"/>
        <v>0.45000000000000007</v>
      </c>
      <c r="CU54" s="14">
        <f t="shared" ref="BG54:CU61" si="112">SUMIFS($AT$5:$AT$122,$AO$5:$AO$122,"="&amp;$BC54,$AP$5:$AP$122,"="&amp;CU$2) * (SUMIFS($AU$5:$AU$122,$AO$5:$AO$122,"="&amp;$BC54,$AP$5:$AP$122,"="&amp;CU$2)+SUMIFS($AV$5:$AV$122,$AO$5:$AO$122,"="&amp;$BC54,$AP$5:$AP$122,"="&amp;CU$2))/2*$BD54*$BE54</f>
        <v>0.45000000000000007</v>
      </c>
      <c r="CW54" s="14">
        <f>SUM(BF$5:BF54)</f>
        <v>124.95</v>
      </c>
      <c r="CX54" s="14">
        <f>SUM(BG$5:BG54)</f>
        <v>124.95</v>
      </c>
      <c r="CY54" s="14">
        <f>SUM(BH$5:BH54)</f>
        <v>76.949999999999989</v>
      </c>
      <c r="CZ54" s="14">
        <f>SUM(BI$5:BI54)</f>
        <v>72.539999999999992</v>
      </c>
      <c r="DA54" s="14">
        <f>SUM(BJ$5:BJ54)</f>
        <v>72.539999999999992</v>
      </c>
      <c r="DB54" s="14">
        <f>SUM(BK$5:BK54)</f>
        <v>36.855000000000004</v>
      </c>
      <c r="DC54" s="14">
        <f>SUM(BL$5:BL54)</f>
        <v>36.855000000000004</v>
      </c>
      <c r="DD54" s="14">
        <f>SUM(BM$5:BM54)</f>
        <v>16.739999999999998</v>
      </c>
      <c r="DE54" s="14">
        <f>SUM(BN$5:BN54)</f>
        <v>70.875</v>
      </c>
      <c r="DF54" s="14">
        <f>SUM(BO$5:BO54)</f>
        <v>70.875</v>
      </c>
      <c r="DG54" s="14">
        <f>SUM(BP$5:BP54)</f>
        <v>33.120000000000005</v>
      </c>
      <c r="DH54" s="14">
        <f>SUM(BQ$5:BQ54)</f>
        <v>33.120000000000005</v>
      </c>
      <c r="DI54" s="14">
        <f>SUM(BR$5:BR54)</f>
        <v>17.010000000000002</v>
      </c>
      <c r="DJ54" s="14">
        <f>SUM(BS$5:BS54)</f>
        <v>8.5050000000000008</v>
      </c>
      <c r="DK54" s="14">
        <f>SUM(BT$5:BT54)</f>
        <v>75.375</v>
      </c>
      <c r="DL54" s="14">
        <f>SUM(BU$5:BU54)</f>
        <v>75.375</v>
      </c>
      <c r="DM54" s="14">
        <f>SUM(BV$5:BV54)</f>
        <v>35.1</v>
      </c>
      <c r="DN54" s="14">
        <f>SUM(BW$5:BW54)</f>
        <v>35.1</v>
      </c>
      <c r="DO54" s="14">
        <f>SUM(BX$5:BX54)</f>
        <v>18.09</v>
      </c>
      <c r="DP54" s="14">
        <f>SUM(BY$5:BY54)</f>
        <v>9.0449999999999999</v>
      </c>
      <c r="DQ54" s="14">
        <f>SUM(BZ$5:BZ54)</f>
        <v>93</v>
      </c>
      <c r="DR54" s="14">
        <f>SUM(CA$5:CA54)</f>
        <v>93</v>
      </c>
      <c r="DS54" s="14">
        <f>SUM(CB$5:CB54)</f>
        <v>43.56</v>
      </c>
      <c r="DT54" s="14">
        <f>SUM(CC$5:CC54)</f>
        <v>43.56</v>
      </c>
      <c r="DU54" s="14">
        <f>SUM(CD$5:CD54)</f>
        <v>22.32</v>
      </c>
      <c r="DV54" s="14">
        <f>SUM(CE$5:CE54)</f>
        <v>11.16</v>
      </c>
      <c r="DW54" s="14">
        <f>SUM(CF$5:CF54)</f>
        <v>70.064999999999998</v>
      </c>
      <c r="DX54" s="14">
        <f>SUM(CG$5:CG54)</f>
        <v>70.064999999999998</v>
      </c>
      <c r="DY54" s="14">
        <f>SUM(CH$5:CH54)</f>
        <v>70.064999999999998</v>
      </c>
      <c r="DZ54" s="14">
        <f>SUM(CI$5:CI54)</f>
        <v>31.86</v>
      </c>
      <c r="EA54" s="14">
        <f>SUM(CJ$5:CJ54)</f>
        <v>31.86</v>
      </c>
      <c r="EB54" s="14">
        <f>SUM(CK$5:CK54)</f>
        <v>31.86</v>
      </c>
      <c r="EC54" s="14">
        <f>SUM(CL$5:CL54)</f>
        <v>13.275000000000002</v>
      </c>
      <c r="ED54" s="14">
        <f>SUM(CM$5:CM54)</f>
        <v>13.275000000000002</v>
      </c>
      <c r="EE54" s="14">
        <f>SUM(CN$5:CN54)</f>
        <v>28.62</v>
      </c>
      <c r="EF54" s="14">
        <f>SUM(CO$5:CO54)</f>
        <v>28.62</v>
      </c>
      <c r="EG54" s="14">
        <f>SUM(CP$5:CP54)</f>
        <v>28.62</v>
      </c>
      <c r="EH54" s="14">
        <f>SUM(CQ$5:CQ54)</f>
        <v>14.040000000000001</v>
      </c>
      <c r="EI54" s="14">
        <f>SUM(CR$5:CR54)</f>
        <v>14.040000000000001</v>
      </c>
      <c r="EJ54" s="14">
        <f>SUM(CS$5:CS54)</f>
        <v>14.040000000000001</v>
      </c>
      <c r="EK54" s="14">
        <f>SUM(CT$5:CT54)</f>
        <v>5.8500000000000014</v>
      </c>
      <c r="EL54" s="14">
        <f>SUM(CU$5:CU54)</f>
        <v>5.8500000000000014</v>
      </c>
      <c r="EO54" s="118">
        <f t="shared" si="68"/>
        <v>20</v>
      </c>
      <c r="EP54" s="118">
        <f t="shared" si="69"/>
        <v>20</v>
      </c>
      <c r="EQ54" s="118">
        <f t="shared" si="70"/>
        <v>17</v>
      </c>
      <c r="ER54" s="118">
        <f t="shared" si="71"/>
        <v>16</v>
      </c>
      <c r="ES54" s="118">
        <f t="shared" si="72"/>
        <v>16</v>
      </c>
      <c r="ET54" s="118">
        <f t="shared" si="73"/>
        <v>12</v>
      </c>
      <c r="EU54" s="118">
        <f t="shared" si="74"/>
        <v>12</v>
      </c>
      <c r="EV54" s="118">
        <f t="shared" si="75"/>
        <v>8</v>
      </c>
      <c r="EW54" s="118">
        <f t="shared" si="76"/>
        <v>16</v>
      </c>
      <c r="EX54" s="118">
        <f t="shared" si="77"/>
        <v>16</v>
      </c>
      <c r="EY54" s="118">
        <f t="shared" si="78"/>
        <v>11</v>
      </c>
      <c r="EZ54" s="118">
        <f t="shared" si="79"/>
        <v>11</v>
      </c>
      <c r="FA54" s="118">
        <f t="shared" si="80"/>
        <v>8</v>
      </c>
      <c r="FB54" s="118">
        <f t="shared" si="81"/>
        <v>5</v>
      </c>
      <c r="FC54" s="118">
        <f t="shared" si="82"/>
        <v>17</v>
      </c>
      <c r="FD54" s="118">
        <f t="shared" si="83"/>
        <v>17</v>
      </c>
      <c r="FE54" s="118">
        <f t="shared" si="84"/>
        <v>12</v>
      </c>
      <c r="FF54" s="118">
        <f t="shared" si="85"/>
        <v>12</v>
      </c>
      <c r="FG54" s="118">
        <f t="shared" si="86"/>
        <v>9</v>
      </c>
      <c r="FH54" s="118">
        <f t="shared" si="87"/>
        <v>6</v>
      </c>
      <c r="FI54" s="118">
        <f t="shared" si="88"/>
        <v>18</v>
      </c>
      <c r="FJ54" s="118">
        <f t="shared" si="89"/>
        <v>18</v>
      </c>
      <c r="FK54" s="118">
        <f t="shared" si="90"/>
        <v>13</v>
      </c>
      <c r="FL54" s="118">
        <f t="shared" si="91"/>
        <v>13</v>
      </c>
      <c r="FM54" s="118">
        <f t="shared" si="92"/>
        <v>9</v>
      </c>
      <c r="FN54" s="118">
        <f t="shared" si="93"/>
        <v>6</v>
      </c>
      <c r="FO54" s="118">
        <f t="shared" si="94"/>
        <v>16</v>
      </c>
      <c r="FP54" s="118">
        <f t="shared" si="95"/>
        <v>16</v>
      </c>
      <c r="FQ54" s="118">
        <f t="shared" si="96"/>
        <v>16</v>
      </c>
      <c r="FR54" s="118">
        <f t="shared" si="97"/>
        <v>11</v>
      </c>
      <c r="FS54" s="118">
        <f t="shared" si="98"/>
        <v>11</v>
      </c>
      <c r="FT54" s="118">
        <f t="shared" si="99"/>
        <v>11</v>
      </c>
      <c r="FU54" s="118">
        <f t="shared" si="100"/>
        <v>7</v>
      </c>
      <c r="FV54" s="118">
        <f t="shared" si="101"/>
        <v>7</v>
      </c>
      <c r="FW54" s="118">
        <f t="shared" si="102"/>
        <v>11</v>
      </c>
      <c r="FX54" s="118">
        <f t="shared" si="103"/>
        <v>11</v>
      </c>
      <c r="FY54" s="118">
        <f t="shared" si="104"/>
        <v>11</v>
      </c>
      <c r="FZ54" s="118">
        <f t="shared" si="105"/>
        <v>7</v>
      </c>
      <c r="GA54" s="118">
        <f t="shared" si="106"/>
        <v>7</v>
      </c>
      <c r="GB54" s="118">
        <f t="shared" si="107"/>
        <v>7</v>
      </c>
      <c r="GC54" s="118">
        <f t="shared" si="108"/>
        <v>4</v>
      </c>
      <c r="GD54" s="118">
        <f t="shared" si="109"/>
        <v>4</v>
      </c>
    </row>
    <row r="55" spans="41:186" ht="16.5" x14ac:dyDescent="0.2">
      <c r="AO55" s="50">
        <v>5</v>
      </c>
      <c r="AP55" s="117">
        <v>17</v>
      </c>
      <c r="AQ55" s="117">
        <v>2</v>
      </c>
      <c r="AR55" s="50">
        <v>2</v>
      </c>
      <c r="AS55" s="117" t="s">
        <v>411</v>
      </c>
      <c r="AT55" s="21">
        <f t="shared" si="61"/>
        <v>4.8000000000000001E-2</v>
      </c>
      <c r="AU55" s="117">
        <f t="shared" si="5"/>
        <v>1</v>
      </c>
      <c r="AV55" s="117">
        <f t="shared" si="6"/>
        <v>3</v>
      </c>
      <c r="AW55" s="118">
        <f t="shared" si="7"/>
        <v>9.6000000000000002E-2</v>
      </c>
      <c r="AX55" s="117">
        <f t="shared" si="8"/>
        <v>7.2</v>
      </c>
      <c r="BA55" s="117">
        <v>51</v>
      </c>
      <c r="BB55" s="14">
        <f>INDEX(节奏总表!$BW$4:$BW$63,神器!BA55)</f>
        <v>143</v>
      </c>
      <c r="BC55" s="14">
        <f t="shared" si="9"/>
        <v>8</v>
      </c>
      <c r="BD55" s="14">
        <v>5</v>
      </c>
      <c r="BE55" s="14">
        <v>3</v>
      </c>
      <c r="BF55" s="14">
        <f t="shared" si="60"/>
        <v>0</v>
      </c>
      <c r="BG55" s="14">
        <f t="shared" si="112"/>
        <v>0</v>
      </c>
      <c r="BH55" s="14">
        <f t="shared" si="112"/>
        <v>0</v>
      </c>
      <c r="BI55" s="14">
        <f t="shared" si="112"/>
        <v>0</v>
      </c>
      <c r="BJ55" s="14">
        <f t="shared" si="112"/>
        <v>0</v>
      </c>
      <c r="BK55" s="14">
        <f t="shared" si="112"/>
        <v>0</v>
      </c>
      <c r="BL55" s="14">
        <f t="shared" si="112"/>
        <v>0</v>
      </c>
      <c r="BM55" s="14">
        <f t="shared" si="112"/>
        <v>0</v>
      </c>
      <c r="BN55" s="14">
        <f t="shared" si="112"/>
        <v>0</v>
      </c>
      <c r="BO55" s="14">
        <f t="shared" si="112"/>
        <v>0</v>
      </c>
      <c r="BP55" s="14">
        <f t="shared" si="112"/>
        <v>0</v>
      </c>
      <c r="BQ55" s="14">
        <f t="shared" si="112"/>
        <v>0</v>
      </c>
      <c r="BR55" s="14">
        <f t="shared" si="112"/>
        <v>0</v>
      </c>
      <c r="BS55" s="14">
        <f t="shared" si="112"/>
        <v>0</v>
      </c>
      <c r="BT55" s="14">
        <f t="shared" si="112"/>
        <v>0</v>
      </c>
      <c r="BU55" s="14">
        <f t="shared" si="112"/>
        <v>0</v>
      </c>
      <c r="BV55" s="14">
        <f t="shared" si="112"/>
        <v>0</v>
      </c>
      <c r="BW55" s="14">
        <f t="shared" si="112"/>
        <v>0</v>
      </c>
      <c r="BX55" s="14">
        <f t="shared" si="112"/>
        <v>0</v>
      </c>
      <c r="BY55" s="14">
        <f t="shared" si="112"/>
        <v>0</v>
      </c>
      <c r="BZ55" s="14">
        <f t="shared" si="112"/>
        <v>0</v>
      </c>
      <c r="CA55" s="14">
        <f t="shared" si="112"/>
        <v>0</v>
      </c>
      <c r="CB55" s="14">
        <f t="shared" si="112"/>
        <v>0</v>
      </c>
      <c r="CC55" s="14">
        <f t="shared" si="112"/>
        <v>0</v>
      </c>
      <c r="CD55" s="14">
        <f t="shared" si="112"/>
        <v>0</v>
      </c>
      <c r="CE55" s="14">
        <f t="shared" si="112"/>
        <v>0</v>
      </c>
      <c r="CF55" s="14">
        <f t="shared" si="112"/>
        <v>4.8600000000000003</v>
      </c>
      <c r="CG55" s="14">
        <f t="shared" si="112"/>
        <v>4.8600000000000003</v>
      </c>
      <c r="CH55" s="14">
        <f t="shared" si="112"/>
        <v>4.8600000000000003</v>
      </c>
      <c r="CI55" s="14">
        <f t="shared" si="112"/>
        <v>2.16</v>
      </c>
      <c r="CJ55" s="14">
        <f t="shared" si="112"/>
        <v>2.16</v>
      </c>
      <c r="CK55" s="14">
        <f t="shared" si="112"/>
        <v>2.16</v>
      </c>
      <c r="CL55" s="14">
        <f t="shared" si="112"/>
        <v>0.89999999999999991</v>
      </c>
      <c r="CM55" s="14">
        <f t="shared" si="112"/>
        <v>0.89999999999999991</v>
      </c>
      <c r="CN55" s="14">
        <f t="shared" si="112"/>
        <v>2.16</v>
      </c>
      <c r="CO55" s="14">
        <f t="shared" si="112"/>
        <v>2.16</v>
      </c>
      <c r="CP55" s="14">
        <f t="shared" si="112"/>
        <v>2.16</v>
      </c>
      <c r="CQ55" s="14">
        <f t="shared" si="112"/>
        <v>1.08</v>
      </c>
      <c r="CR55" s="14">
        <f t="shared" si="112"/>
        <v>1.08</v>
      </c>
      <c r="CS55" s="14">
        <f t="shared" si="112"/>
        <v>1.08</v>
      </c>
      <c r="CT55" s="14">
        <f t="shared" si="112"/>
        <v>0.45000000000000007</v>
      </c>
      <c r="CU55" s="14">
        <f t="shared" si="112"/>
        <v>0.45000000000000007</v>
      </c>
      <c r="CW55" s="14">
        <f>SUM(BF$5:BF55)</f>
        <v>124.95</v>
      </c>
      <c r="CX55" s="14">
        <f>SUM(BG$5:BG55)</f>
        <v>124.95</v>
      </c>
      <c r="CY55" s="14">
        <f>SUM(BH$5:BH55)</f>
        <v>76.949999999999989</v>
      </c>
      <c r="CZ55" s="14">
        <f>SUM(BI$5:BI55)</f>
        <v>72.539999999999992</v>
      </c>
      <c r="DA55" s="14">
        <f>SUM(BJ$5:BJ55)</f>
        <v>72.539999999999992</v>
      </c>
      <c r="DB55" s="14">
        <f>SUM(BK$5:BK55)</f>
        <v>36.855000000000004</v>
      </c>
      <c r="DC55" s="14">
        <f>SUM(BL$5:BL55)</f>
        <v>36.855000000000004</v>
      </c>
      <c r="DD55" s="14">
        <f>SUM(BM$5:BM55)</f>
        <v>16.739999999999998</v>
      </c>
      <c r="DE55" s="14">
        <f>SUM(BN$5:BN55)</f>
        <v>70.875</v>
      </c>
      <c r="DF55" s="14">
        <f>SUM(BO$5:BO55)</f>
        <v>70.875</v>
      </c>
      <c r="DG55" s="14">
        <f>SUM(BP$5:BP55)</f>
        <v>33.120000000000005</v>
      </c>
      <c r="DH55" s="14">
        <f>SUM(BQ$5:BQ55)</f>
        <v>33.120000000000005</v>
      </c>
      <c r="DI55" s="14">
        <f>SUM(BR$5:BR55)</f>
        <v>17.010000000000002</v>
      </c>
      <c r="DJ55" s="14">
        <f>SUM(BS$5:BS55)</f>
        <v>8.5050000000000008</v>
      </c>
      <c r="DK55" s="14">
        <f>SUM(BT$5:BT55)</f>
        <v>75.375</v>
      </c>
      <c r="DL55" s="14">
        <f>SUM(BU$5:BU55)</f>
        <v>75.375</v>
      </c>
      <c r="DM55" s="14">
        <f>SUM(BV$5:BV55)</f>
        <v>35.1</v>
      </c>
      <c r="DN55" s="14">
        <f>SUM(BW$5:BW55)</f>
        <v>35.1</v>
      </c>
      <c r="DO55" s="14">
        <f>SUM(BX$5:BX55)</f>
        <v>18.09</v>
      </c>
      <c r="DP55" s="14">
        <f>SUM(BY$5:BY55)</f>
        <v>9.0449999999999999</v>
      </c>
      <c r="DQ55" s="14">
        <f>SUM(BZ$5:BZ55)</f>
        <v>93</v>
      </c>
      <c r="DR55" s="14">
        <f>SUM(CA$5:CA55)</f>
        <v>93</v>
      </c>
      <c r="DS55" s="14">
        <f>SUM(CB$5:CB55)</f>
        <v>43.56</v>
      </c>
      <c r="DT55" s="14">
        <f>SUM(CC$5:CC55)</f>
        <v>43.56</v>
      </c>
      <c r="DU55" s="14">
        <f>SUM(CD$5:CD55)</f>
        <v>22.32</v>
      </c>
      <c r="DV55" s="14">
        <f>SUM(CE$5:CE55)</f>
        <v>11.16</v>
      </c>
      <c r="DW55" s="14">
        <f>SUM(CF$5:CF55)</f>
        <v>74.924999999999997</v>
      </c>
      <c r="DX55" s="14">
        <f>SUM(CG$5:CG55)</f>
        <v>74.924999999999997</v>
      </c>
      <c r="DY55" s="14">
        <f>SUM(CH$5:CH55)</f>
        <v>74.924999999999997</v>
      </c>
      <c r="DZ55" s="14">
        <f>SUM(CI$5:CI55)</f>
        <v>34.019999999999996</v>
      </c>
      <c r="EA55" s="14">
        <f>SUM(CJ$5:CJ55)</f>
        <v>34.019999999999996</v>
      </c>
      <c r="EB55" s="14">
        <f>SUM(CK$5:CK55)</f>
        <v>34.019999999999996</v>
      </c>
      <c r="EC55" s="14">
        <f>SUM(CL$5:CL55)</f>
        <v>14.175000000000002</v>
      </c>
      <c r="ED55" s="14">
        <f>SUM(CM$5:CM55)</f>
        <v>14.175000000000002</v>
      </c>
      <c r="EE55" s="14">
        <f>SUM(CN$5:CN55)</f>
        <v>30.78</v>
      </c>
      <c r="EF55" s="14">
        <f>SUM(CO$5:CO55)</f>
        <v>30.78</v>
      </c>
      <c r="EG55" s="14">
        <f>SUM(CP$5:CP55)</f>
        <v>30.78</v>
      </c>
      <c r="EH55" s="14">
        <f>SUM(CQ$5:CQ55)</f>
        <v>15.120000000000001</v>
      </c>
      <c r="EI55" s="14">
        <f>SUM(CR$5:CR55)</f>
        <v>15.120000000000001</v>
      </c>
      <c r="EJ55" s="14">
        <f>SUM(CS$5:CS55)</f>
        <v>15.120000000000001</v>
      </c>
      <c r="EK55" s="14">
        <f>SUM(CT$5:CT55)</f>
        <v>6.3000000000000016</v>
      </c>
      <c r="EL55" s="14">
        <f>SUM(CU$5:CU55)</f>
        <v>6.3000000000000016</v>
      </c>
      <c r="EO55" s="118">
        <f t="shared" si="68"/>
        <v>20</v>
      </c>
      <c r="EP55" s="118">
        <f t="shared" si="69"/>
        <v>20</v>
      </c>
      <c r="EQ55" s="118">
        <f t="shared" si="70"/>
        <v>17</v>
      </c>
      <c r="ER55" s="118">
        <f t="shared" si="71"/>
        <v>16</v>
      </c>
      <c r="ES55" s="118">
        <f t="shared" si="72"/>
        <v>16</v>
      </c>
      <c r="ET55" s="118">
        <f t="shared" si="73"/>
        <v>12</v>
      </c>
      <c r="EU55" s="118">
        <f t="shared" si="74"/>
        <v>12</v>
      </c>
      <c r="EV55" s="118">
        <f t="shared" si="75"/>
        <v>8</v>
      </c>
      <c r="EW55" s="118">
        <f t="shared" si="76"/>
        <v>16</v>
      </c>
      <c r="EX55" s="118">
        <f t="shared" si="77"/>
        <v>16</v>
      </c>
      <c r="EY55" s="118">
        <f t="shared" si="78"/>
        <v>11</v>
      </c>
      <c r="EZ55" s="118">
        <f t="shared" si="79"/>
        <v>11</v>
      </c>
      <c r="FA55" s="118">
        <f t="shared" si="80"/>
        <v>8</v>
      </c>
      <c r="FB55" s="118">
        <f t="shared" si="81"/>
        <v>5</v>
      </c>
      <c r="FC55" s="118">
        <f t="shared" si="82"/>
        <v>17</v>
      </c>
      <c r="FD55" s="118">
        <f t="shared" si="83"/>
        <v>17</v>
      </c>
      <c r="FE55" s="118">
        <f t="shared" si="84"/>
        <v>12</v>
      </c>
      <c r="FF55" s="118">
        <f t="shared" si="85"/>
        <v>12</v>
      </c>
      <c r="FG55" s="118">
        <f t="shared" si="86"/>
        <v>9</v>
      </c>
      <c r="FH55" s="118">
        <f t="shared" si="87"/>
        <v>6</v>
      </c>
      <c r="FI55" s="118">
        <f t="shared" si="88"/>
        <v>18</v>
      </c>
      <c r="FJ55" s="118">
        <f t="shared" si="89"/>
        <v>18</v>
      </c>
      <c r="FK55" s="118">
        <f t="shared" si="90"/>
        <v>13</v>
      </c>
      <c r="FL55" s="118">
        <f t="shared" si="91"/>
        <v>13</v>
      </c>
      <c r="FM55" s="118">
        <f t="shared" si="92"/>
        <v>9</v>
      </c>
      <c r="FN55" s="118">
        <f t="shared" si="93"/>
        <v>6</v>
      </c>
      <c r="FO55" s="118">
        <f t="shared" si="94"/>
        <v>16</v>
      </c>
      <c r="FP55" s="118">
        <f t="shared" si="95"/>
        <v>16</v>
      </c>
      <c r="FQ55" s="118">
        <f t="shared" si="96"/>
        <v>16</v>
      </c>
      <c r="FR55" s="118">
        <f t="shared" si="97"/>
        <v>12</v>
      </c>
      <c r="FS55" s="118">
        <f t="shared" si="98"/>
        <v>12</v>
      </c>
      <c r="FT55" s="118">
        <f t="shared" si="99"/>
        <v>12</v>
      </c>
      <c r="FU55" s="118">
        <f t="shared" si="100"/>
        <v>7</v>
      </c>
      <c r="FV55" s="118">
        <f t="shared" si="101"/>
        <v>7</v>
      </c>
      <c r="FW55" s="118">
        <f t="shared" si="102"/>
        <v>11</v>
      </c>
      <c r="FX55" s="118">
        <f t="shared" si="103"/>
        <v>11</v>
      </c>
      <c r="FY55" s="118">
        <f t="shared" si="104"/>
        <v>11</v>
      </c>
      <c r="FZ55" s="118">
        <f t="shared" si="105"/>
        <v>8</v>
      </c>
      <c r="GA55" s="118">
        <f t="shared" si="106"/>
        <v>8</v>
      </c>
      <c r="GB55" s="118">
        <f t="shared" si="107"/>
        <v>8</v>
      </c>
      <c r="GC55" s="118">
        <f t="shared" si="108"/>
        <v>4</v>
      </c>
      <c r="GD55" s="118">
        <f t="shared" si="109"/>
        <v>4</v>
      </c>
    </row>
    <row r="56" spans="41:186" ht="16.5" x14ac:dyDescent="0.2">
      <c r="AO56" s="50">
        <v>5</v>
      </c>
      <c r="AP56" s="117">
        <v>18</v>
      </c>
      <c r="AQ56" s="117">
        <v>2</v>
      </c>
      <c r="AR56" s="50">
        <v>2</v>
      </c>
      <c r="AS56" s="117" t="s">
        <v>412</v>
      </c>
      <c r="AT56" s="21">
        <f t="shared" si="61"/>
        <v>4.8000000000000001E-2</v>
      </c>
      <c r="AU56" s="117">
        <f t="shared" si="5"/>
        <v>1</v>
      </c>
      <c r="AV56" s="117">
        <f t="shared" si="6"/>
        <v>3</v>
      </c>
      <c r="AW56" s="118">
        <f t="shared" si="7"/>
        <v>9.6000000000000002E-2</v>
      </c>
      <c r="AX56" s="117">
        <f t="shared" si="8"/>
        <v>7.2</v>
      </c>
      <c r="BA56" s="117">
        <v>52</v>
      </c>
      <c r="BB56" s="14">
        <f>INDEX(节奏总表!$BW$4:$BW$63,神器!BA56)</f>
        <v>144</v>
      </c>
      <c r="BC56" s="14">
        <f t="shared" si="9"/>
        <v>8</v>
      </c>
      <c r="BD56" s="14">
        <v>5</v>
      </c>
      <c r="BE56" s="14">
        <v>3</v>
      </c>
      <c r="BF56" s="14">
        <f t="shared" si="60"/>
        <v>0</v>
      </c>
      <c r="BG56" s="14">
        <f t="shared" si="112"/>
        <v>0</v>
      </c>
      <c r="BH56" s="14">
        <f t="shared" si="112"/>
        <v>0</v>
      </c>
      <c r="BI56" s="14">
        <f t="shared" si="112"/>
        <v>0</v>
      </c>
      <c r="BJ56" s="14">
        <f t="shared" si="112"/>
        <v>0</v>
      </c>
      <c r="BK56" s="14">
        <f t="shared" si="112"/>
        <v>0</v>
      </c>
      <c r="BL56" s="14">
        <f t="shared" si="112"/>
        <v>0</v>
      </c>
      <c r="BM56" s="14">
        <f t="shared" si="112"/>
        <v>0</v>
      </c>
      <c r="BN56" s="14">
        <f t="shared" si="112"/>
        <v>0</v>
      </c>
      <c r="BO56" s="14">
        <f t="shared" si="112"/>
        <v>0</v>
      </c>
      <c r="BP56" s="14">
        <f t="shared" si="112"/>
        <v>0</v>
      </c>
      <c r="BQ56" s="14">
        <f t="shared" si="112"/>
        <v>0</v>
      </c>
      <c r="BR56" s="14">
        <f t="shared" si="112"/>
        <v>0</v>
      </c>
      <c r="BS56" s="14">
        <f t="shared" si="112"/>
        <v>0</v>
      </c>
      <c r="BT56" s="14">
        <f t="shared" si="112"/>
        <v>0</v>
      </c>
      <c r="BU56" s="14">
        <f t="shared" si="112"/>
        <v>0</v>
      </c>
      <c r="BV56" s="14">
        <f t="shared" si="112"/>
        <v>0</v>
      </c>
      <c r="BW56" s="14">
        <f t="shared" si="112"/>
        <v>0</v>
      </c>
      <c r="BX56" s="14">
        <f t="shared" si="112"/>
        <v>0</v>
      </c>
      <c r="BY56" s="14">
        <f t="shared" si="112"/>
        <v>0</v>
      </c>
      <c r="BZ56" s="14">
        <f t="shared" si="112"/>
        <v>0</v>
      </c>
      <c r="CA56" s="14">
        <f t="shared" si="112"/>
        <v>0</v>
      </c>
      <c r="CB56" s="14">
        <f t="shared" si="112"/>
        <v>0</v>
      </c>
      <c r="CC56" s="14">
        <f t="shared" si="112"/>
        <v>0</v>
      </c>
      <c r="CD56" s="14">
        <f t="shared" si="112"/>
        <v>0</v>
      </c>
      <c r="CE56" s="14">
        <f t="shared" si="112"/>
        <v>0</v>
      </c>
      <c r="CF56" s="14">
        <f t="shared" si="112"/>
        <v>4.8600000000000003</v>
      </c>
      <c r="CG56" s="14">
        <f t="shared" si="112"/>
        <v>4.8600000000000003</v>
      </c>
      <c r="CH56" s="14">
        <f t="shared" si="112"/>
        <v>4.8600000000000003</v>
      </c>
      <c r="CI56" s="14">
        <f t="shared" si="112"/>
        <v>2.16</v>
      </c>
      <c r="CJ56" s="14">
        <f t="shared" si="112"/>
        <v>2.16</v>
      </c>
      <c r="CK56" s="14">
        <f t="shared" si="112"/>
        <v>2.16</v>
      </c>
      <c r="CL56" s="14">
        <f t="shared" si="112"/>
        <v>0.89999999999999991</v>
      </c>
      <c r="CM56" s="14">
        <f t="shared" si="112"/>
        <v>0.89999999999999991</v>
      </c>
      <c r="CN56" s="14">
        <f t="shared" si="112"/>
        <v>2.16</v>
      </c>
      <c r="CO56" s="14">
        <f t="shared" si="112"/>
        <v>2.16</v>
      </c>
      <c r="CP56" s="14">
        <f t="shared" si="112"/>
        <v>2.16</v>
      </c>
      <c r="CQ56" s="14">
        <f t="shared" si="112"/>
        <v>1.08</v>
      </c>
      <c r="CR56" s="14">
        <f t="shared" si="112"/>
        <v>1.08</v>
      </c>
      <c r="CS56" s="14">
        <f t="shared" si="112"/>
        <v>1.08</v>
      </c>
      <c r="CT56" s="14">
        <f t="shared" si="112"/>
        <v>0.45000000000000007</v>
      </c>
      <c r="CU56" s="14">
        <f t="shared" si="112"/>
        <v>0.45000000000000007</v>
      </c>
      <c r="CW56" s="14">
        <f>SUM(BF$5:BF56)</f>
        <v>124.95</v>
      </c>
      <c r="CX56" s="14">
        <f>SUM(BG$5:BG56)</f>
        <v>124.95</v>
      </c>
      <c r="CY56" s="14">
        <f>SUM(BH$5:BH56)</f>
        <v>76.949999999999989</v>
      </c>
      <c r="CZ56" s="14">
        <f>SUM(BI$5:BI56)</f>
        <v>72.539999999999992</v>
      </c>
      <c r="DA56" s="14">
        <f>SUM(BJ$5:BJ56)</f>
        <v>72.539999999999992</v>
      </c>
      <c r="DB56" s="14">
        <f>SUM(BK$5:BK56)</f>
        <v>36.855000000000004</v>
      </c>
      <c r="DC56" s="14">
        <f>SUM(BL$5:BL56)</f>
        <v>36.855000000000004</v>
      </c>
      <c r="DD56" s="14">
        <f>SUM(BM$5:BM56)</f>
        <v>16.739999999999998</v>
      </c>
      <c r="DE56" s="14">
        <f>SUM(BN$5:BN56)</f>
        <v>70.875</v>
      </c>
      <c r="DF56" s="14">
        <f>SUM(BO$5:BO56)</f>
        <v>70.875</v>
      </c>
      <c r="DG56" s="14">
        <f>SUM(BP$5:BP56)</f>
        <v>33.120000000000005</v>
      </c>
      <c r="DH56" s="14">
        <f>SUM(BQ$5:BQ56)</f>
        <v>33.120000000000005</v>
      </c>
      <c r="DI56" s="14">
        <f>SUM(BR$5:BR56)</f>
        <v>17.010000000000002</v>
      </c>
      <c r="DJ56" s="14">
        <f>SUM(BS$5:BS56)</f>
        <v>8.5050000000000008</v>
      </c>
      <c r="DK56" s="14">
        <f>SUM(BT$5:BT56)</f>
        <v>75.375</v>
      </c>
      <c r="DL56" s="14">
        <f>SUM(BU$5:BU56)</f>
        <v>75.375</v>
      </c>
      <c r="DM56" s="14">
        <f>SUM(BV$5:BV56)</f>
        <v>35.1</v>
      </c>
      <c r="DN56" s="14">
        <f>SUM(BW$5:BW56)</f>
        <v>35.1</v>
      </c>
      <c r="DO56" s="14">
        <f>SUM(BX$5:BX56)</f>
        <v>18.09</v>
      </c>
      <c r="DP56" s="14">
        <f>SUM(BY$5:BY56)</f>
        <v>9.0449999999999999</v>
      </c>
      <c r="DQ56" s="14">
        <f>SUM(BZ$5:BZ56)</f>
        <v>93</v>
      </c>
      <c r="DR56" s="14">
        <f>SUM(CA$5:CA56)</f>
        <v>93</v>
      </c>
      <c r="DS56" s="14">
        <f>SUM(CB$5:CB56)</f>
        <v>43.56</v>
      </c>
      <c r="DT56" s="14">
        <f>SUM(CC$5:CC56)</f>
        <v>43.56</v>
      </c>
      <c r="DU56" s="14">
        <f>SUM(CD$5:CD56)</f>
        <v>22.32</v>
      </c>
      <c r="DV56" s="14">
        <f>SUM(CE$5:CE56)</f>
        <v>11.16</v>
      </c>
      <c r="DW56" s="14">
        <f>SUM(CF$5:CF56)</f>
        <v>79.784999999999997</v>
      </c>
      <c r="DX56" s="14">
        <f>SUM(CG$5:CG56)</f>
        <v>79.784999999999997</v>
      </c>
      <c r="DY56" s="14">
        <f>SUM(CH$5:CH56)</f>
        <v>79.784999999999997</v>
      </c>
      <c r="DZ56" s="14">
        <f>SUM(CI$5:CI56)</f>
        <v>36.179999999999993</v>
      </c>
      <c r="EA56" s="14">
        <f>SUM(CJ$5:CJ56)</f>
        <v>36.179999999999993</v>
      </c>
      <c r="EB56" s="14">
        <f>SUM(CK$5:CK56)</f>
        <v>36.179999999999993</v>
      </c>
      <c r="EC56" s="14">
        <f>SUM(CL$5:CL56)</f>
        <v>15.075000000000003</v>
      </c>
      <c r="ED56" s="14">
        <f>SUM(CM$5:CM56)</f>
        <v>15.075000000000003</v>
      </c>
      <c r="EE56" s="14">
        <f>SUM(CN$5:CN56)</f>
        <v>32.94</v>
      </c>
      <c r="EF56" s="14">
        <f>SUM(CO$5:CO56)</f>
        <v>32.94</v>
      </c>
      <c r="EG56" s="14">
        <f>SUM(CP$5:CP56)</f>
        <v>32.94</v>
      </c>
      <c r="EH56" s="14">
        <f>SUM(CQ$5:CQ56)</f>
        <v>16.200000000000003</v>
      </c>
      <c r="EI56" s="14">
        <f>SUM(CR$5:CR56)</f>
        <v>16.200000000000003</v>
      </c>
      <c r="EJ56" s="14">
        <f>SUM(CS$5:CS56)</f>
        <v>16.200000000000003</v>
      </c>
      <c r="EK56" s="14">
        <f>SUM(CT$5:CT56)</f>
        <v>6.7500000000000018</v>
      </c>
      <c r="EL56" s="14">
        <f>SUM(CU$5:CU56)</f>
        <v>6.7500000000000018</v>
      </c>
      <c r="EO56" s="118">
        <f t="shared" si="68"/>
        <v>20</v>
      </c>
      <c r="EP56" s="118">
        <f t="shared" si="69"/>
        <v>20</v>
      </c>
      <c r="EQ56" s="118">
        <f t="shared" si="70"/>
        <v>17</v>
      </c>
      <c r="ER56" s="118">
        <f t="shared" si="71"/>
        <v>16</v>
      </c>
      <c r="ES56" s="118">
        <f t="shared" si="72"/>
        <v>16</v>
      </c>
      <c r="ET56" s="118">
        <f t="shared" si="73"/>
        <v>12</v>
      </c>
      <c r="EU56" s="118">
        <f t="shared" si="74"/>
        <v>12</v>
      </c>
      <c r="EV56" s="118">
        <f t="shared" si="75"/>
        <v>8</v>
      </c>
      <c r="EW56" s="118">
        <f t="shared" si="76"/>
        <v>16</v>
      </c>
      <c r="EX56" s="118">
        <f t="shared" si="77"/>
        <v>16</v>
      </c>
      <c r="EY56" s="118">
        <f t="shared" si="78"/>
        <v>11</v>
      </c>
      <c r="EZ56" s="118">
        <f t="shared" si="79"/>
        <v>11</v>
      </c>
      <c r="FA56" s="118">
        <f t="shared" si="80"/>
        <v>8</v>
      </c>
      <c r="FB56" s="118">
        <f t="shared" si="81"/>
        <v>5</v>
      </c>
      <c r="FC56" s="118">
        <f t="shared" si="82"/>
        <v>17</v>
      </c>
      <c r="FD56" s="118">
        <f t="shared" si="83"/>
        <v>17</v>
      </c>
      <c r="FE56" s="118">
        <f t="shared" si="84"/>
        <v>12</v>
      </c>
      <c r="FF56" s="118">
        <f t="shared" si="85"/>
        <v>12</v>
      </c>
      <c r="FG56" s="118">
        <f t="shared" si="86"/>
        <v>9</v>
      </c>
      <c r="FH56" s="118">
        <f t="shared" si="87"/>
        <v>6</v>
      </c>
      <c r="FI56" s="118">
        <f t="shared" si="88"/>
        <v>18</v>
      </c>
      <c r="FJ56" s="118">
        <f t="shared" si="89"/>
        <v>18</v>
      </c>
      <c r="FK56" s="118">
        <f t="shared" si="90"/>
        <v>13</v>
      </c>
      <c r="FL56" s="118">
        <f t="shared" si="91"/>
        <v>13</v>
      </c>
      <c r="FM56" s="118">
        <f t="shared" si="92"/>
        <v>9</v>
      </c>
      <c r="FN56" s="118">
        <f t="shared" si="93"/>
        <v>6</v>
      </c>
      <c r="FO56" s="118">
        <f t="shared" si="94"/>
        <v>17</v>
      </c>
      <c r="FP56" s="118">
        <f t="shared" si="95"/>
        <v>17</v>
      </c>
      <c r="FQ56" s="118">
        <f t="shared" si="96"/>
        <v>17</v>
      </c>
      <c r="FR56" s="118">
        <f t="shared" si="97"/>
        <v>12</v>
      </c>
      <c r="FS56" s="118">
        <f t="shared" si="98"/>
        <v>12</v>
      </c>
      <c r="FT56" s="118">
        <f t="shared" si="99"/>
        <v>12</v>
      </c>
      <c r="FU56" s="118">
        <f t="shared" si="100"/>
        <v>8</v>
      </c>
      <c r="FV56" s="118">
        <f t="shared" si="101"/>
        <v>8</v>
      </c>
      <c r="FW56" s="118">
        <f t="shared" si="102"/>
        <v>11</v>
      </c>
      <c r="FX56" s="118">
        <f t="shared" si="103"/>
        <v>11</v>
      </c>
      <c r="FY56" s="118">
        <f t="shared" si="104"/>
        <v>11</v>
      </c>
      <c r="FZ56" s="118">
        <f t="shared" si="105"/>
        <v>8</v>
      </c>
      <c r="GA56" s="118">
        <f t="shared" si="106"/>
        <v>8</v>
      </c>
      <c r="GB56" s="118">
        <f t="shared" si="107"/>
        <v>8</v>
      </c>
      <c r="GC56" s="118">
        <f t="shared" si="108"/>
        <v>4</v>
      </c>
      <c r="GD56" s="118">
        <f t="shared" si="109"/>
        <v>4</v>
      </c>
    </row>
    <row r="57" spans="41:186" ht="16.5" x14ac:dyDescent="0.2">
      <c r="AO57" s="50">
        <v>5</v>
      </c>
      <c r="AP57" s="117">
        <v>19</v>
      </c>
      <c r="AQ57" s="117">
        <v>2</v>
      </c>
      <c r="AR57" s="50">
        <v>2</v>
      </c>
      <c r="AS57" s="117" t="s">
        <v>413</v>
      </c>
      <c r="AT57" s="21">
        <f t="shared" si="61"/>
        <v>3.5999999999999997E-2</v>
      </c>
      <c r="AU57" s="117">
        <f t="shared" si="5"/>
        <v>1</v>
      </c>
      <c r="AV57" s="117">
        <f t="shared" si="6"/>
        <v>2</v>
      </c>
      <c r="AW57" s="118">
        <f t="shared" si="7"/>
        <v>5.3999999999999992E-2</v>
      </c>
      <c r="AX57" s="117">
        <f t="shared" si="8"/>
        <v>9.4499999999999993</v>
      </c>
      <c r="BA57" s="117">
        <v>53</v>
      </c>
      <c r="BB57" s="14">
        <f>INDEX(节奏总表!$BW$4:$BW$63,神器!BA57)</f>
        <v>144</v>
      </c>
      <c r="BC57" s="14">
        <f t="shared" si="9"/>
        <v>8</v>
      </c>
      <c r="BD57" s="14">
        <v>5</v>
      </c>
      <c r="BE57" s="14">
        <v>3</v>
      </c>
      <c r="BF57" s="14">
        <f t="shared" si="60"/>
        <v>0</v>
      </c>
      <c r="BG57" s="14">
        <f t="shared" si="112"/>
        <v>0</v>
      </c>
      <c r="BH57" s="14">
        <f t="shared" si="112"/>
        <v>0</v>
      </c>
      <c r="BI57" s="14">
        <f t="shared" si="112"/>
        <v>0</v>
      </c>
      <c r="BJ57" s="14">
        <f t="shared" si="112"/>
        <v>0</v>
      </c>
      <c r="BK57" s="14">
        <f t="shared" si="112"/>
        <v>0</v>
      </c>
      <c r="BL57" s="14">
        <f t="shared" si="112"/>
        <v>0</v>
      </c>
      <c r="BM57" s="14">
        <f t="shared" si="112"/>
        <v>0</v>
      </c>
      <c r="BN57" s="14">
        <f t="shared" si="112"/>
        <v>0</v>
      </c>
      <c r="BO57" s="14">
        <f t="shared" si="112"/>
        <v>0</v>
      </c>
      <c r="BP57" s="14">
        <f t="shared" si="112"/>
        <v>0</v>
      </c>
      <c r="BQ57" s="14">
        <f t="shared" si="112"/>
        <v>0</v>
      </c>
      <c r="BR57" s="14">
        <f t="shared" si="112"/>
        <v>0</v>
      </c>
      <c r="BS57" s="14">
        <f t="shared" si="112"/>
        <v>0</v>
      </c>
      <c r="BT57" s="14">
        <f t="shared" si="112"/>
        <v>0</v>
      </c>
      <c r="BU57" s="14">
        <f t="shared" si="112"/>
        <v>0</v>
      </c>
      <c r="BV57" s="14">
        <f t="shared" si="112"/>
        <v>0</v>
      </c>
      <c r="BW57" s="14">
        <f t="shared" si="112"/>
        <v>0</v>
      </c>
      <c r="BX57" s="14">
        <f t="shared" si="112"/>
        <v>0</v>
      </c>
      <c r="BY57" s="14">
        <f t="shared" si="112"/>
        <v>0</v>
      </c>
      <c r="BZ57" s="14">
        <f t="shared" si="112"/>
        <v>0</v>
      </c>
      <c r="CA57" s="14">
        <f t="shared" si="112"/>
        <v>0</v>
      </c>
      <c r="CB57" s="14">
        <f t="shared" si="112"/>
        <v>0</v>
      </c>
      <c r="CC57" s="14">
        <f t="shared" si="112"/>
        <v>0</v>
      </c>
      <c r="CD57" s="14">
        <f t="shared" si="112"/>
        <v>0</v>
      </c>
      <c r="CE57" s="14">
        <f t="shared" si="112"/>
        <v>0</v>
      </c>
      <c r="CF57" s="14">
        <f t="shared" si="112"/>
        <v>4.8600000000000003</v>
      </c>
      <c r="CG57" s="14">
        <f t="shared" si="112"/>
        <v>4.8600000000000003</v>
      </c>
      <c r="CH57" s="14">
        <f t="shared" si="112"/>
        <v>4.8600000000000003</v>
      </c>
      <c r="CI57" s="14">
        <f t="shared" si="112"/>
        <v>2.16</v>
      </c>
      <c r="CJ57" s="14">
        <f t="shared" si="112"/>
        <v>2.16</v>
      </c>
      <c r="CK57" s="14">
        <f t="shared" si="112"/>
        <v>2.16</v>
      </c>
      <c r="CL57" s="14">
        <f t="shared" si="112"/>
        <v>0.89999999999999991</v>
      </c>
      <c r="CM57" s="14">
        <f t="shared" si="112"/>
        <v>0.89999999999999991</v>
      </c>
      <c r="CN57" s="14">
        <f t="shared" si="112"/>
        <v>2.16</v>
      </c>
      <c r="CO57" s="14">
        <f t="shared" si="112"/>
        <v>2.16</v>
      </c>
      <c r="CP57" s="14">
        <f t="shared" si="112"/>
        <v>2.16</v>
      </c>
      <c r="CQ57" s="14">
        <f t="shared" si="112"/>
        <v>1.08</v>
      </c>
      <c r="CR57" s="14">
        <f t="shared" si="112"/>
        <v>1.08</v>
      </c>
      <c r="CS57" s="14">
        <f t="shared" si="112"/>
        <v>1.08</v>
      </c>
      <c r="CT57" s="14">
        <f t="shared" si="112"/>
        <v>0.45000000000000007</v>
      </c>
      <c r="CU57" s="14">
        <f t="shared" si="112"/>
        <v>0.45000000000000007</v>
      </c>
      <c r="CW57" s="14">
        <f>SUM(BF$5:BF57)</f>
        <v>124.95</v>
      </c>
      <c r="CX57" s="14">
        <f>SUM(BG$5:BG57)</f>
        <v>124.95</v>
      </c>
      <c r="CY57" s="14">
        <f>SUM(BH$5:BH57)</f>
        <v>76.949999999999989</v>
      </c>
      <c r="CZ57" s="14">
        <f>SUM(BI$5:BI57)</f>
        <v>72.539999999999992</v>
      </c>
      <c r="DA57" s="14">
        <f>SUM(BJ$5:BJ57)</f>
        <v>72.539999999999992</v>
      </c>
      <c r="DB57" s="14">
        <f>SUM(BK$5:BK57)</f>
        <v>36.855000000000004</v>
      </c>
      <c r="DC57" s="14">
        <f>SUM(BL$5:BL57)</f>
        <v>36.855000000000004</v>
      </c>
      <c r="DD57" s="14">
        <f>SUM(BM$5:BM57)</f>
        <v>16.739999999999998</v>
      </c>
      <c r="DE57" s="14">
        <f>SUM(BN$5:BN57)</f>
        <v>70.875</v>
      </c>
      <c r="DF57" s="14">
        <f>SUM(BO$5:BO57)</f>
        <v>70.875</v>
      </c>
      <c r="DG57" s="14">
        <f>SUM(BP$5:BP57)</f>
        <v>33.120000000000005</v>
      </c>
      <c r="DH57" s="14">
        <f>SUM(BQ$5:BQ57)</f>
        <v>33.120000000000005</v>
      </c>
      <c r="DI57" s="14">
        <f>SUM(BR$5:BR57)</f>
        <v>17.010000000000002</v>
      </c>
      <c r="DJ57" s="14">
        <f>SUM(BS$5:BS57)</f>
        <v>8.5050000000000008</v>
      </c>
      <c r="DK57" s="14">
        <f>SUM(BT$5:BT57)</f>
        <v>75.375</v>
      </c>
      <c r="DL57" s="14">
        <f>SUM(BU$5:BU57)</f>
        <v>75.375</v>
      </c>
      <c r="DM57" s="14">
        <f>SUM(BV$5:BV57)</f>
        <v>35.1</v>
      </c>
      <c r="DN57" s="14">
        <f>SUM(BW$5:BW57)</f>
        <v>35.1</v>
      </c>
      <c r="DO57" s="14">
        <f>SUM(BX$5:BX57)</f>
        <v>18.09</v>
      </c>
      <c r="DP57" s="14">
        <f>SUM(BY$5:BY57)</f>
        <v>9.0449999999999999</v>
      </c>
      <c r="DQ57" s="14">
        <f>SUM(BZ$5:BZ57)</f>
        <v>93</v>
      </c>
      <c r="DR57" s="14">
        <f>SUM(CA$5:CA57)</f>
        <v>93</v>
      </c>
      <c r="DS57" s="14">
        <f>SUM(CB$5:CB57)</f>
        <v>43.56</v>
      </c>
      <c r="DT57" s="14">
        <f>SUM(CC$5:CC57)</f>
        <v>43.56</v>
      </c>
      <c r="DU57" s="14">
        <f>SUM(CD$5:CD57)</f>
        <v>22.32</v>
      </c>
      <c r="DV57" s="14">
        <f>SUM(CE$5:CE57)</f>
        <v>11.16</v>
      </c>
      <c r="DW57" s="14">
        <f>SUM(CF$5:CF57)</f>
        <v>84.644999999999996</v>
      </c>
      <c r="DX57" s="14">
        <f>SUM(CG$5:CG57)</f>
        <v>84.644999999999996</v>
      </c>
      <c r="DY57" s="14">
        <f>SUM(CH$5:CH57)</f>
        <v>84.644999999999996</v>
      </c>
      <c r="DZ57" s="14">
        <f>SUM(CI$5:CI57)</f>
        <v>38.339999999999989</v>
      </c>
      <c r="EA57" s="14">
        <f>SUM(CJ$5:CJ57)</f>
        <v>38.339999999999989</v>
      </c>
      <c r="EB57" s="14">
        <f>SUM(CK$5:CK57)</f>
        <v>38.339999999999989</v>
      </c>
      <c r="EC57" s="14">
        <f>SUM(CL$5:CL57)</f>
        <v>15.975000000000003</v>
      </c>
      <c r="ED57" s="14">
        <f>SUM(CM$5:CM57)</f>
        <v>15.975000000000003</v>
      </c>
      <c r="EE57" s="14">
        <f>SUM(CN$5:CN57)</f>
        <v>35.099999999999994</v>
      </c>
      <c r="EF57" s="14">
        <f>SUM(CO$5:CO57)</f>
        <v>35.099999999999994</v>
      </c>
      <c r="EG57" s="14">
        <f>SUM(CP$5:CP57)</f>
        <v>35.099999999999994</v>
      </c>
      <c r="EH57" s="14">
        <f>SUM(CQ$5:CQ57)</f>
        <v>17.28</v>
      </c>
      <c r="EI57" s="14">
        <f>SUM(CR$5:CR57)</f>
        <v>17.28</v>
      </c>
      <c r="EJ57" s="14">
        <f>SUM(CS$5:CS57)</f>
        <v>17.28</v>
      </c>
      <c r="EK57" s="14">
        <f>SUM(CT$5:CT57)</f>
        <v>7.200000000000002</v>
      </c>
      <c r="EL57" s="14">
        <f>SUM(CU$5:CU57)</f>
        <v>7.200000000000002</v>
      </c>
      <c r="EO57" s="118">
        <f t="shared" si="68"/>
        <v>20</v>
      </c>
      <c r="EP57" s="118">
        <f t="shared" si="69"/>
        <v>20</v>
      </c>
      <c r="EQ57" s="118">
        <f t="shared" si="70"/>
        <v>17</v>
      </c>
      <c r="ER57" s="118">
        <f t="shared" si="71"/>
        <v>16</v>
      </c>
      <c r="ES57" s="118">
        <f t="shared" si="72"/>
        <v>16</v>
      </c>
      <c r="ET57" s="118">
        <f t="shared" si="73"/>
        <v>12</v>
      </c>
      <c r="EU57" s="118">
        <f t="shared" si="74"/>
        <v>12</v>
      </c>
      <c r="EV57" s="118">
        <f t="shared" si="75"/>
        <v>8</v>
      </c>
      <c r="EW57" s="118">
        <f t="shared" si="76"/>
        <v>16</v>
      </c>
      <c r="EX57" s="118">
        <f t="shared" si="77"/>
        <v>16</v>
      </c>
      <c r="EY57" s="118">
        <f t="shared" si="78"/>
        <v>11</v>
      </c>
      <c r="EZ57" s="118">
        <f t="shared" si="79"/>
        <v>11</v>
      </c>
      <c r="FA57" s="118">
        <f t="shared" si="80"/>
        <v>8</v>
      </c>
      <c r="FB57" s="118">
        <f t="shared" si="81"/>
        <v>5</v>
      </c>
      <c r="FC57" s="118">
        <f t="shared" si="82"/>
        <v>17</v>
      </c>
      <c r="FD57" s="118">
        <f t="shared" si="83"/>
        <v>17</v>
      </c>
      <c r="FE57" s="118">
        <f t="shared" si="84"/>
        <v>12</v>
      </c>
      <c r="FF57" s="118">
        <f t="shared" si="85"/>
        <v>12</v>
      </c>
      <c r="FG57" s="118">
        <f t="shared" si="86"/>
        <v>9</v>
      </c>
      <c r="FH57" s="118">
        <f t="shared" si="87"/>
        <v>6</v>
      </c>
      <c r="FI57" s="118">
        <f t="shared" si="88"/>
        <v>18</v>
      </c>
      <c r="FJ57" s="118">
        <f t="shared" si="89"/>
        <v>18</v>
      </c>
      <c r="FK57" s="118">
        <f t="shared" si="90"/>
        <v>13</v>
      </c>
      <c r="FL57" s="118">
        <f t="shared" si="91"/>
        <v>13</v>
      </c>
      <c r="FM57" s="118">
        <f t="shared" si="92"/>
        <v>9</v>
      </c>
      <c r="FN57" s="118">
        <f t="shared" si="93"/>
        <v>6</v>
      </c>
      <c r="FO57" s="118">
        <f t="shared" si="94"/>
        <v>17</v>
      </c>
      <c r="FP57" s="118">
        <f t="shared" si="95"/>
        <v>17</v>
      </c>
      <c r="FQ57" s="118">
        <f t="shared" si="96"/>
        <v>17</v>
      </c>
      <c r="FR57" s="118">
        <f t="shared" si="97"/>
        <v>12</v>
      </c>
      <c r="FS57" s="118">
        <f t="shared" si="98"/>
        <v>12</v>
      </c>
      <c r="FT57" s="118">
        <f t="shared" si="99"/>
        <v>12</v>
      </c>
      <c r="FU57" s="118">
        <f t="shared" si="100"/>
        <v>8</v>
      </c>
      <c r="FV57" s="118">
        <f t="shared" si="101"/>
        <v>8</v>
      </c>
      <c r="FW57" s="118">
        <f t="shared" si="102"/>
        <v>12</v>
      </c>
      <c r="FX57" s="118">
        <f t="shared" si="103"/>
        <v>12</v>
      </c>
      <c r="FY57" s="118">
        <f t="shared" si="104"/>
        <v>12</v>
      </c>
      <c r="FZ57" s="118">
        <f t="shared" si="105"/>
        <v>8</v>
      </c>
      <c r="GA57" s="118">
        <f t="shared" si="106"/>
        <v>8</v>
      </c>
      <c r="GB57" s="118">
        <f t="shared" si="107"/>
        <v>8</v>
      </c>
      <c r="GC57" s="118">
        <f t="shared" si="108"/>
        <v>5</v>
      </c>
      <c r="GD57" s="118">
        <f t="shared" si="109"/>
        <v>5</v>
      </c>
    </row>
    <row r="58" spans="41:186" ht="16.5" x14ac:dyDescent="0.2">
      <c r="AO58" s="50">
        <v>5</v>
      </c>
      <c r="AP58" s="117">
        <v>20</v>
      </c>
      <c r="AQ58" s="117">
        <v>2</v>
      </c>
      <c r="AR58" s="50">
        <v>2</v>
      </c>
      <c r="AS58" s="117" t="s">
        <v>414</v>
      </c>
      <c r="AT58" s="21">
        <f t="shared" si="61"/>
        <v>1.7999999999999999E-2</v>
      </c>
      <c r="AU58" s="117">
        <f t="shared" si="5"/>
        <v>1</v>
      </c>
      <c r="AV58" s="117">
        <f t="shared" si="6"/>
        <v>2</v>
      </c>
      <c r="AW58" s="118">
        <f t="shared" si="7"/>
        <v>2.6999999999999996E-2</v>
      </c>
      <c r="AX58" s="117">
        <f t="shared" si="8"/>
        <v>10.124999999999998</v>
      </c>
      <c r="BA58" s="117">
        <v>54</v>
      </c>
      <c r="BB58" s="14">
        <f>INDEX(节奏总表!$BW$4:$BW$63,神器!BA58)</f>
        <v>146</v>
      </c>
      <c r="BC58" s="14">
        <f t="shared" si="9"/>
        <v>8</v>
      </c>
      <c r="BD58" s="14">
        <v>5</v>
      </c>
      <c r="BE58" s="14">
        <v>3</v>
      </c>
      <c r="BF58" s="14">
        <f t="shared" si="60"/>
        <v>0</v>
      </c>
      <c r="BG58" s="14">
        <f t="shared" si="112"/>
        <v>0</v>
      </c>
      <c r="BH58" s="14">
        <f t="shared" si="112"/>
        <v>0</v>
      </c>
      <c r="BI58" s="14">
        <f t="shared" si="112"/>
        <v>0</v>
      </c>
      <c r="BJ58" s="14">
        <f t="shared" si="112"/>
        <v>0</v>
      </c>
      <c r="BK58" s="14">
        <f t="shared" si="112"/>
        <v>0</v>
      </c>
      <c r="BL58" s="14">
        <f t="shared" si="112"/>
        <v>0</v>
      </c>
      <c r="BM58" s="14">
        <f t="shared" si="112"/>
        <v>0</v>
      </c>
      <c r="BN58" s="14">
        <f t="shared" si="112"/>
        <v>0</v>
      </c>
      <c r="BO58" s="14">
        <f t="shared" si="112"/>
        <v>0</v>
      </c>
      <c r="BP58" s="14">
        <f t="shared" si="112"/>
        <v>0</v>
      </c>
      <c r="BQ58" s="14">
        <f t="shared" si="112"/>
        <v>0</v>
      </c>
      <c r="BR58" s="14">
        <f t="shared" si="112"/>
        <v>0</v>
      </c>
      <c r="BS58" s="14">
        <f t="shared" si="112"/>
        <v>0</v>
      </c>
      <c r="BT58" s="14">
        <f t="shared" si="112"/>
        <v>0</v>
      </c>
      <c r="BU58" s="14">
        <f t="shared" si="112"/>
        <v>0</v>
      </c>
      <c r="BV58" s="14">
        <f t="shared" si="112"/>
        <v>0</v>
      </c>
      <c r="BW58" s="14">
        <f t="shared" si="112"/>
        <v>0</v>
      </c>
      <c r="BX58" s="14">
        <f t="shared" si="112"/>
        <v>0</v>
      </c>
      <c r="BY58" s="14">
        <f t="shared" si="112"/>
        <v>0</v>
      </c>
      <c r="BZ58" s="14">
        <f t="shared" si="112"/>
        <v>0</v>
      </c>
      <c r="CA58" s="14">
        <f t="shared" si="112"/>
        <v>0</v>
      </c>
      <c r="CB58" s="14">
        <f t="shared" si="112"/>
        <v>0</v>
      </c>
      <c r="CC58" s="14">
        <f t="shared" si="112"/>
        <v>0</v>
      </c>
      <c r="CD58" s="14">
        <f t="shared" si="112"/>
        <v>0</v>
      </c>
      <c r="CE58" s="14">
        <f t="shared" si="112"/>
        <v>0</v>
      </c>
      <c r="CF58" s="14">
        <f t="shared" si="112"/>
        <v>4.8600000000000003</v>
      </c>
      <c r="CG58" s="14">
        <f t="shared" si="112"/>
        <v>4.8600000000000003</v>
      </c>
      <c r="CH58" s="14">
        <f t="shared" si="112"/>
        <v>4.8600000000000003</v>
      </c>
      <c r="CI58" s="14">
        <f t="shared" si="112"/>
        <v>2.16</v>
      </c>
      <c r="CJ58" s="14">
        <f t="shared" si="112"/>
        <v>2.16</v>
      </c>
      <c r="CK58" s="14">
        <f t="shared" si="112"/>
        <v>2.16</v>
      </c>
      <c r="CL58" s="14">
        <f t="shared" si="112"/>
        <v>0.89999999999999991</v>
      </c>
      <c r="CM58" s="14">
        <f t="shared" si="112"/>
        <v>0.89999999999999991</v>
      </c>
      <c r="CN58" s="14">
        <f t="shared" si="112"/>
        <v>2.16</v>
      </c>
      <c r="CO58" s="14">
        <f t="shared" si="112"/>
        <v>2.16</v>
      </c>
      <c r="CP58" s="14">
        <f t="shared" si="112"/>
        <v>2.16</v>
      </c>
      <c r="CQ58" s="14">
        <f t="shared" si="112"/>
        <v>1.08</v>
      </c>
      <c r="CR58" s="14">
        <f t="shared" si="112"/>
        <v>1.08</v>
      </c>
      <c r="CS58" s="14">
        <f t="shared" si="112"/>
        <v>1.08</v>
      </c>
      <c r="CT58" s="14">
        <f t="shared" si="112"/>
        <v>0.45000000000000007</v>
      </c>
      <c r="CU58" s="14">
        <f t="shared" si="112"/>
        <v>0.45000000000000007</v>
      </c>
      <c r="CW58" s="14">
        <f>SUM(BF$5:BF58)</f>
        <v>124.95</v>
      </c>
      <c r="CX58" s="14">
        <f>SUM(BG$5:BG58)</f>
        <v>124.95</v>
      </c>
      <c r="CY58" s="14">
        <f>SUM(BH$5:BH58)</f>
        <v>76.949999999999989</v>
      </c>
      <c r="CZ58" s="14">
        <f>SUM(BI$5:BI58)</f>
        <v>72.539999999999992</v>
      </c>
      <c r="DA58" s="14">
        <f>SUM(BJ$5:BJ58)</f>
        <v>72.539999999999992</v>
      </c>
      <c r="DB58" s="14">
        <f>SUM(BK$5:BK58)</f>
        <v>36.855000000000004</v>
      </c>
      <c r="DC58" s="14">
        <f>SUM(BL$5:BL58)</f>
        <v>36.855000000000004</v>
      </c>
      <c r="DD58" s="14">
        <f>SUM(BM$5:BM58)</f>
        <v>16.739999999999998</v>
      </c>
      <c r="DE58" s="14">
        <f>SUM(BN$5:BN58)</f>
        <v>70.875</v>
      </c>
      <c r="DF58" s="14">
        <f>SUM(BO$5:BO58)</f>
        <v>70.875</v>
      </c>
      <c r="DG58" s="14">
        <f>SUM(BP$5:BP58)</f>
        <v>33.120000000000005</v>
      </c>
      <c r="DH58" s="14">
        <f>SUM(BQ$5:BQ58)</f>
        <v>33.120000000000005</v>
      </c>
      <c r="DI58" s="14">
        <f>SUM(BR$5:BR58)</f>
        <v>17.010000000000002</v>
      </c>
      <c r="DJ58" s="14">
        <f>SUM(BS$5:BS58)</f>
        <v>8.5050000000000008</v>
      </c>
      <c r="DK58" s="14">
        <f>SUM(BT$5:BT58)</f>
        <v>75.375</v>
      </c>
      <c r="DL58" s="14">
        <f>SUM(BU$5:BU58)</f>
        <v>75.375</v>
      </c>
      <c r="DM58" s="14">
        <f>SUM(BV$5:BV58)</f>
        <v>35.1</v>
      </c>
      <c r="DN58" s="14">
        <f>SUM(BW$5:BW58)</f>
        <v>35.1</v>
      </c>
      <c r="DO58" s="14">
        <f>SUM(BX$5:BX58)</f>
        <v>18.09</v>
      </c>
      <c r="DP58" s="14">
        <f>SUM(BY$5:BY58)</f>
        <v>9.0449999999999999</v>
      </c>
      <c r="DQ58" s="14">
        <f>SUM(BZ$5:BZ58)</f>
        <v>93</v>
      </c>
      <c r="DR58" s="14">
        <f>SUM(CA$5:CA58)</f>
        <v>93</v>
      </c>
      <c r="DS58" s="14">
        <f>SUM(CB$5:CB58)</f>
        <v>43.56</v>
      </c>
      <c r="DT58" s="14">
        <f>SUM(CC$5:CC58)</f>
        <v>43.56</v>
      </c>
      <c r="DU58" s="14">
        <f>SUM(CD$5:CD58)</f>
        <v>22.32</v>
      </c>
      <c r="DV58" s="14">
        <f>SUM(CE$5:CE58)</f>
        <v>11.16</v>
      </c>
      <c r="DW58" s="14">
        <f>SUM(CF$5:CF58)</f>
        <v>89.504999999999995</v>
      </c>
      <c r="DX58" s="14">
        <f>SUM(CG$5:CG58)</f>
        <v>89.504999999999995</v>
      </c>
      <c r="DY58" s="14">
        <f>SUM(CH$5:CH58)</f>
        <v>89.504999999999995</v>
      </c>
      <c r="DZ58" s="14">
        <f>SUM(CI$5:CI58)</f>
        <v>40.499999999999986</v>
      </c>
      <c r="EA58" s="14">
        <f>SUM(CJ$5:CJ58)</f>
        <v>40.499999999999986</v>
      </c>
      <c r="EB58" s="14">
        <f>SUM(CK$5:CK58)</f>
        <v>40.499999999999986</v>
      </c>
      <c r="EC58" s="14">
        <f>SUM(CL$5:CL58)</f>
        <v>16.875000000000004</v>
      </c>
      <c r="ED58" s="14">
        <f>SUM(CM$5:CM58)</f>
        <v>16.875000000000004</v>
      </c>
      <c r="EE58" s="14">
        <f>SUM(CN$5:CN58)</f>
        <v>37.259999999999991</v>
      </c>
      <c r="EF58" s="14">
        <f>SUM(CO$5:CO58)</f>
        <v>37.259999999999991</v>
      </c>
      <c r="EG58" s="14">
        <f>SUM(CP$5:CP58)</f>
        <v>37.259999999999991</v>
      </c>
      <c r="EH58" s="14">
        <f>SUM(CQ$5:CQ58)</f>
        <v>18.36</v>
      </c>
      <c r="EI58" s="14">
        <f>SUM(CR$5:CR58)</f>
        <v>18.36</v>
      </c>
      <c r="EJ58" s="14">
        <f>SUM(CS$5:CS58)</f>
        <v>18.36</v>
      </c>
      <c r="EK58" s="14">
        <f>SUM(CT$5:CT58)</f>
        <v>7.6500000000000021</v>
      </c>
      <c r="EL58" s="14">
        <f>SUM(CU$5:CU58)</f>
        <v>7.6500000000000021</v>
      </c>
      <c r="EO58" s="118">
        <f t="shared" si="68"/>
        <v>20</v>
      </c>
      <c r="EP58" s="118">
        <f t="shared" si="69"/>
        <v>20</v>
      </c>
      <c r="EQ58" s="118">
        <f t="shared" si="70"/>
        <v>17</v>
      </c>
      <c r="ER58" s="118">
        <f t="shared" si="71"/>
        <v>16</v>
      </c>
      <c r="ES58" s="118">
        <f t="shared" si="72"/>
        <v>16</v>
      </c>
      <c r="ET58" s="118">
        <f t="shared" si="73"/>
        <v>12</v>
      </c>
      <c r="EU58" s="118">
        <f t="shared" si="74"/>
        <v>12</v>
      </c>
      <c r="EV58" s="118">
        <f t="shared" si="75"/>
        <v>8</v>
      </c>
      <c r="EW58" s="118">
        <f t="shared" si="76"/>
        <v>16</v>
      </c>
      <c r="EX58" s="118">
        <f t="shared" si="77"/>
        <v>16</v>
      </c>
      <c r="EY58" s="118">
        <f t="shared" si="78"/>
        <v>11</v>
      </c>
      <c r="EZ58" s="118">
        <f t="shared" si="79"/>
        <v>11</v>
      </c>
      <c r="FA58" s="118">
        <f t="shared" si="80"/>
        <v>8</v>
      </c>
      <c r="FB58" s="118">
        <f t="shared" si="81"/>
        <v>5</v>
      </c>
      <c r="FC58" s="118">
        <f t="shared" si="82"/>
        <v>17</v>
      </c>
      <c r="FD58" s="118">
        <f t="shared" si="83"/>
        <v>17</v>
      </c>
      <c r="FE58" s="118">
        <f t="shared" si="84"/>
        <v>12</v>
      </c>
      <c r="FF58" s="118">
        <f t="shared" si="85"/>
        <v>12</v>
      </c>
      <c r="FG58" s="118">
        <f t="shared" si="86"/>
        <v>9</v>
      </c>
      <c r="FH58" s="118">
        <f t="shared" si="87"/>
        <v>6</v>
      </c>
      <c r="FI58" s="118">
        <f t="shared" si="88"/>
        <v>18</v>
      </c>
      <c r="FJ58" s="118">
        <f t="shared" si="89"/>
        <v>18</v>
      </c>
      <c r="FK58" s="118">
        <f t="shared" si="90"/>
        <v>13</v>
      </c>
      <c r="FL58" s="118">
        <f t="shared" si="91"/>
        <v>13</v>
      </c>
      <c r="FM58" s="118">
        <f t="shared" si="92"/>
        <v>9</v>
      </c>
      <c r="FN58" s="118">
        <f t="shared" si="93"/>
        <v>6</v>
      </c>
      <c r="FO58" s="118">
        <f t="shared" si="94"/>
        <v>18</v>
      </c>
      <c r="FP58" s="118">
        <f t="shared" si="95"/>
        <v>18</v>
      </c>
      <c r="FQ58" s="118">
        <f t="shared" si="96"/>
        <v>18</v>
      </c>
      <c r="FR58" s="118">
        <f t="shared" si="97"/>
        <v>12</v>
      </c>
      <c r="FS58" s="118">
        <f t="shared" si="98"/>
        <v>12</v>
      </c>
      <c r="FT58" s="118">
        <f t="shared" si="99"/>
        <v>12</v>
      </c>
      <c r="FU58" s="118">
        <f t="shared" si="100"/>
        <v>8</v>
      </c>
      <c r="FV58" s="118">
        <f t="shared" si="101"/>
        <v>8</v>
      </c>
      <c r="FW58" s="118">
        <f t="shared" si="102"/>
        <v>12</v>
      </c>
      <c r="FX58" s="118">
        <f t="shared" si="103"/>
        <v>12</v>
      </c>
      <c r="FY58" s="118">
        <f t="shared" si="104"/>
        <v>12</v>
      </c>
      <c r="FZ58" s="118">
        <f t="shared" si="105"/>
        <v>9</v>
      </c>
      <c r="GA58" s="118">
        <f t="shared" si="106"/>
        <v>9</v>
      </c>
      <c r="GB58" s="118">
        <f t="shared" si="107"/>
        <v>9</v>
      </c>
      <c r="GC58" s="118">
        <f t="shared" si="108"/>
        <v>5</v>
      </c>
      <c r="GD58" s="118">
        <f t="shared" si="109"/>
        <v>5</v>
      </c>
    </row>
    <row r="59" spans="41:186" ht="16.5" x14ac:dyDescent="0.2">
      <c r="AO59" s="50">
        <v>5</v>
      </c>
      <c r="AP59" s="117">
        <v>21</v>
      </c>
      <c r="AQ59" s="117">
        <v>3</v>
      </c>
      <c r="AR59" s="50">
        <v>1</v>
      </c>
      <c r="AS59" s="117" t="s">
        <v>901</v>
      </c>
      <c r="AT59" s="21">
        <f t="shared" si="61"/>
        <v>3.7499999999999999E-2</v>
      </c>
      <c r="AU59" s="117">
        <f t="shared" si="5"/>
        <v>1</v>
      </c>
      <c r="AV59" s="117">
        <f t="shared" si="6"/>
        <v>3</v>
      </c>
      <c r="AW59" s="118">
        <f t="shared" si="7"/>
        <v>7.4999999999999997E-2</v>
      </c>
      <c r="AX59" s="117">
        <f t="shared" si="8"/>
        <v>2.25</v>
      </c>
      <c r="BA59" s="117">
        <v>55</v>
      </c>
      <c r="BB59" s="14">
        <f>INDEX(节奏总表!$BW$4:$BW$63,神器!BA59)</f>
        <v>147</v>
      </c>
      <c r="BC59" s="14">
        <f t="shared" si="9"/>
        <v>8</v>
      </c>
      <c r="BD59" s="14">
        <v>5</v>
      </c>
      <c r="BE59" s="14">
        <v>3</v>
      </c>
      <c r="BF59" s="14">
        <f t="shared" si="60"/>
        <v>0</v>
      </c>
      <c r="BG59" s="14">
        <f t="shared" si="112"/>
        <v>0</v>
      </c>
      <c r="BH59" s="14">
        <f t="shared" si="112"/>
        <v>0</v>
      </c>
      <c r="BI59" s="14">
        <f t="shared" si="112"/>
        <v>0</v>
      </c>
      <c r="BJ59" s="14">
        <f t="shared" si="112"/>
        <v>0</v>
      </c>
      <c r="BK59" s="14">
        <f t="shared" si="112"/>
        <v>0</v>
      </c>
      <c r="BL59" s="14">
        <f t="shared" si="112"/>
        <v>0</v>
      </c>
      <c r="BM59" s="14">
        <f t="shared" si="112"/>
        <v>0</v>
      </c>
      <c r="BN59" s="14">
        <f t="shared" si="112"/>
        <v>0</v>
      </c>
      <c r="BO59" s="14">
        <f t="shared" si="112"/>
        <v>0</v>
      </c>
      <c r="BP59" s="14">
        <f t="shared" si="112"/>
        <v>0</v>
      </c>
      <c r="BQ59" s="14">
        <f t="shared" si="112"/>
        <v>0</v>
      </c>
      <c r="BR59" s="14">
        <f t="shared" si="112"/>
        <v>0</v>
      </c>
      <c r="BS59" s="14">
        <f t="shared" si="112"/>
        <v>0</v>
      </c>
      <c r="BT59" s="14">
        <f t="shared" si="112"/>
        <v>0</v>
      </c>
      <c r="BU59" s="14">
        <f t="shared" si="112"/>
        <v>0</v>
      </c>
      <c r="BV59" s="14">
        <f t="shared" si="112"/>
        <v>0</v>
      </c>
      <c r="BW59" s="14">
        <f t="shared" si="112"/>
        <v>0</v>
      </c>
      <c r="BX59" s="14">
        <f t="shared" si="112"/>
        <v>0</v>
      </c>
      <c r="BY59" s="14">
        <f t="shared" si="112"/>
        <v>0</v>
      </c>
      <c r="BZ59" s="14">
        <f t="shared" si="112"/>
        <v>0</v>
      </c>
      <c r="CA59" s="14">
        <f t="shared" si="112"/>
        <v>0</v>
      </c>
      <c r="CB59" s="14">
        <f t="shared" si="112"/>
        <v>0</v>
      </c>
      <c r="CC59" s="14">
        <f t="shared" si="112"/>
        <v>0</v>
      </c>
      <c r="CD59" s="14">
        <f t="shared" si="112"/>
        <v>0</v>
      </c>
      <c r="CE59" s="14">
        <f t="shared" si="112"/>
        <v>0</v>
      </c>
      <c r="CF59" s="14">
        <f t="shared" si="112"/>
        <v>4.8600000000000003</v>
      </c>
      <c r="CG59" s="14">
        <f t="shared" si="112"/>
        <v>4.8600000000000003</v>
      </c>
      <c r="CH59" s="14">
        <f t="shared" si="112"/>
        <v>4.8600000000000003</v>
      </c>
      <c r="CI59" s="14">
        <f t="shared" si="112"/>
        <v>2.16</v>
      </c>
      <c r="CJ59" s="14">
        <f t="shared" si="112"/>
        <v>2.16</v>
      </c>
      <c r="CK59" s="14">
        <f t="shared" si="112"/>
        <v>2.16</v>
      </c>
      <c r="CL59" s="14">
        <f t="shared" si="112"/>
        <v>0.89999999999999991</v>
      </c>
      <c r="CM59" s="14">
        <f t="shared" si="112"/>
        <v>0.89999999999999991</v>
      </c>
      <c r="CN59" s="14">
        <f t="shared" si="112"/>
        <v>2.16</v>
      </c>
      <c r="CO59" s="14">
        <f t="shared" si="112"/>
        <v>2.16</v>
      </c>
      <c r="CP59" s="14">
        <f t="shared" si="112"/>
        <v>2.16</v>
      </c>
      <c r="CQ59" s="14">
        <f t="shared" si="112"/>
        <v>1.08</v>
      </c>
      <c r="CR59" s="14">
        <f t="shared" si="112"/>
        <v>1.08</v>
      </c>
      <c r="CS59" s="14">
        <f t="shared" si="112"/>
        <v>1.08</v>
      </c>
      <c r="CT59" s="14">
        <f t="shared" si="112"/>
        <v>0.45000000000000007</v>
      </c>
      <c r="CU59" s="14">
        <f t="shared" si="112"/>
        <v>0.45000000000000007</v>
      </c>
      <c r="CW59" s="14">
        <f>SUM(BF$5:BF59)</f>
        <v>124.95</v>
      </c>
      <c r="CX59" s="14">
        <f>SUM(BG$5:BG59)</f>
        <v>124.95</v>
      </c>
      <c r="CY59" s="14">
        <f>SUM(BH$5:BH59)</f>
        <v>76.949999999999989</v>
      </c>
      <c r="CZ59" s="14">
        <f>SUM(BI$5:BI59)</f>
        <v>72.539999999999992</v>
      </c>
      <c r="DA59" s="14">
        <f>SUM(BJ$5:BJ59)</f>
        <v>72.539999999999992</v>
      </c>
      <c r="DB59" s="14">
        <f>SUM(BK$5:BK59)</f>
        <v>36.855000000000004</v>
      </c>
      <c r="DC59" s="14">
        <f>SUM(BL$5:BL59)</f>
        <v>36.855000000000004</v>
      </c>
      <c r="DD59" s="14">
        <f>SUM(BM$5:BM59)</f>
        <v>16.739999999999998</v>
      </c>
      <c r="DE59" s="14">
        <f>SUM(BN$5:BN59)</f>
        <v>70.875</v>
      </c>
      <c r="DF59" s="14">
        <f>SUM(BO$5:BO59)</f>
        <v>70.875</v>
      </c>
      <c r="DG59" s="14">
        <f>SUM(BP$5:BP59)</f>
        <v>33.120000000000005</v>
      </c>
      <c r="DH59" s="14">
        <f>SUM(BQ$5:BQ59)</f>
        <v>33.120000000000005</v>
      </c>
      <c r="DI59" s="14">
        <f>SUM(BR$5:BR59)</f>
        <v>17.010000000000002</v>
      </c>
      <c r="DJ59" s="14">
        <f>SUM(BS$5:BS59)</f>
        <v>8.5050000000000008</v>
      </c>
      <c r="DK59" s="14">
        <f>SUM(BT$5:BT59)</f>
        <v>75.375</v>
      </c>
      <c r="DL59" s="14">
        <f>SUM(BU$5:BU59)</f>
        <v>75.375</v>
      </c>
      <c r="DM59" s="14">
        <f>SUM(BV$5:BV59)</f>
        <v>35.1</v>
      </c>
      <c r="DN59" s="14">
        <f>SUM(BW$5:BW59)</f>
        <v>35.1</v>
      </c>
      <c r="DO59" s="14">
        <f>SUM(BX$5:BX59)</f>
        <v>18.09</v>
      </c>
      <c r="DP59" s="14">
        <f>SUM(BY$5:BY59)</f>
        <v>9.0449999999999999</v>
      </c>
      <c r="DQ59" s="14">
        <f>SUM(BZ$5:BZ59)</f>
        <v>93</v>
      </c>
      <c r="DR59" s="14">
        <f>SUM(CA$5:CA59)</f>
        <v>93</v>
      </c>
      <c r="DS59" s="14">
        <f>SUM(CB$5:CB59)</f>
        <v>43.56</v>
      </c>
      <c r="DT59" s="14">
        <f>SUM(CC$5:CC59)</f>
        <v>43.56</v>
      </c>
      <c r="DU59" s="14">
        <f>SUM(CD$5:CD59)</f>
        <v>22.32</v>
      </c>
      <c r="DV59" s="14">
        <f>SUM(CE$5:CE59)</f>
        <v>11.16</v>
      </c>
      <c r="DW59" s="14">
        <f>SUM(CF$5:CF59)</f>
        <v>94.364999999999995</v>
      </c>
      <c r="DX59" s="14">
        <f>SUM(CG$5:CG59)</f>
        <v>94.364999999999995</v>
      </c>
      <c r="DY59" s="14">
        <f>SUM(CH$5:CH59)</f>
        <v>94.364999999999995</v>
      </c>
      <c r="DZ59" s="14">
        <f>SUM(CI$5:CI59)</f>
        <v>42.659999999999982</v>
      </c>
      <c r="EA59" s="14">
        <f>SUM(CJ$5:CJ59)</f>
        <v>42.659999999999982</v>
      </c>
      <c r="EB59" s="14">
        <f>SUM(CK$5:CK59)</f>
        <v>42.659999999999982</v>
      </c>
      <c r="EC59" s="14">
        <f>SUM(CL$5:CL59)</f>
        <v>17.775000000000002</v>
      </c>
      <c r="ED59" s="14">
        <f>SUM(CM$5:CM59)</f>
        <v>17.775000000000002</v>
      </c>
      <c r="EE59" s="14">
        <f>SUM(CN$5:CN59)</f>
        <v>39.419999999999987</v>
      </c>
      <c r="EF59" s="14">
        <f>SUM(CO$5:CO59)</f>
        <v>39.419999999999987</v>
      </c>
      <c r="EG59" s="14">
        <f>SUM(CP$5:CP59)</f>
        <v>39.419999999999987</v>
      </c>
      <c r="EH59" s="14">
        <f>SUM(CQ$5:CQ59)</f>
        <v>19.439999999999998</v>
      </c>
      <c r="EI59" s="14">
        <f>SUM(CR$5:CR59)</f>
        <v>19.439999999999998</v>
      </c>
      <c r="EJ59" s="14">
        <f>SUM(CS$5:CS59)</f>
        <v>19.439999999999998</v>
      </c>
      <c r="EK59" s="14">
        <f>SUM(CT$5:CT59)</f>
        <v>8.1000000000000014</v>
      </c>
      <c r="EL59" s="14">
        <f>SUM(CU$5:CU59)</f>
        <v>8.1000000000000014</v>
      </c>
      <c r="EO59" s="118">
        <f t="shared" si="68"/>
        <v>20</v>
      </c>
      <c r="EP59" s="118">
        <f t="shared" si="69"/>
        <v>20</v>
      </c>
      <c r="EQ59" s="118">
        <f t="shared" si="70"/>
        <v>17</v>
      </c>
      <c r="ER59" s="118">
        <f t="shared" si="71"/>
        <v>16</v>
      </c>
      <c r="ES59" s="118">
        <f t="shared" si="72"/>
        <v>16</v>
      </c>
      <c r="ET59" s="118">
        <f t="shared" si="73"/>
        <v>12</v>
      </c>
      <c r="EU59" s="118">
        <f t="shared" si="74"/>
        <v>12</v>
      </c>
      <c r="EV59" s="118">
        <f t="shared" si="75"/>
        <v>8</v>
      </c>
      <c r="EW59" s="118">
        <f t="shared" si="76"/>
        <v>16</v>
      </c>
      <c r="EX59" s="118">
        <f t="shared" si="77"/>
        <v>16</v>
      </c>
      <c r="EY59" s="118">
        <f t="shared" si="78"/>
        <v>11</v>
      </c>
      <c r="EZ59" s="118">
        <f t="shared" si="79"/>
        <v>11</v>
      </c>
      <c r="FA59" s="118">
        <f t="shared" si="80"/>
        <v>8</v>
      </c>
      <c r="FB59" s="118">
        <f t="shared" si="81"/>
        <v>5</v>
      </c>
      <c r="FC59" s="118">
        <f t="shared" si="82"/>
        <v>17</v>
      </c>
      <c r="FD59" s="118">
        <f t="shared" si="83"/>
        <v>17</v>
      </c>
      <c r="FE59" s="118">
        <f t="shared" si="84"/>
        <v>12</v>
      </c>
      <c r="FF59" s="118">
        <f t="shared" si="85"/>
        <v>12</v>
      </c>
      <c r="FG59" s="118">
        <f t="shared" si="86"/>
        <v>9</v>
      </c>
      <c r="FH59" s="118">
        <f t="shared" si="87"/>
        <v>6</v>
      </c>
      <c r="FI59" s="118">
        <f t="shared" si="88"/>
        <v>18</v>
      </c>
      <c r="FJ59" s="118">
        <f t="shared" si="89"/>
        <v>18</v>
      </c>
      <c r="FK59" s="118">
        <f t="shared" si="90"/>
        <v>13</v>
      </c>
      <c r="FL59" s="118">
        <f t="shared" si="91"/>
        <v>13</v>
      </c>
      <c r="FM59" s="118">
        <f t="shared" si="92"/>
        <v>9</v>
      </c>
      <c r="FN59" s="118">
        <f t="shared" si="93"/>
        <v>6</v>
      </c>
      <c r="FO59" s="118">
        <f t="shared" si="94"/>
        <v>18</v>
      </c>
      <c r="FP59" s="118">
        <f t="shared" si="95"/>
        <v>18</v>
      </c>
      <c r="FQ59" s="118">
        <f t="shared" si="96"/>
        <v>18</v>
      </c>
      <c r="FR59" s="118">
        <f t="shared" si="97"/>
        <v>13</v>
      </c>
      <c r="FS59" s="118">
        <f t="shared" si="98"/>
        <v>13</v>
      </c>
      <c r="FT59" s="118">
        <f t="shared" si="99"/>
        <v>13</v>
      </c>
      <c r="FU59" s="118">
        <f t="shared" si="100"/>
        <v>8</v>
      </c>
      <c r="FV59" s="118">
        <f t="shared" si="101"/>
        <v>8</v>
      </c>
      <c r="FW59" s="118">
        <f t="shared" si="102"/>
        <v>12</v>
      </c>
      <c r="FX59" s="118">
        <f t="shared" si="103"/>
        <v>12</v>
      </c>
      <c r="FY59" s="118">
        <f t="shared" si="104"/>
        <v>12</v>
      </c>
      <c r="FZ59" s="118">
        <f t="shared" si="105"/>
        <v>9</v>
      </c>
      <c r="GA59" s="118">
        <f t="shared" si="106"/>
        <v>9</v>
      </c>
      <c r="GB59" s="118">
        <f t="shared" si="107"/>
        <v>9</v>
      </c>
      <c r="GC59" s="118">
        <f t="shared" si="108"/>
        <v>5</v>
      </c>
      <c r="GD59" s="118">
        <f t="shared" si="109"/>
        <v>5</v>
      </c>
    </row>
    <row r="60" spans="41:186" ht="16.5" x14ac:dyDescent="0.2">
      <c r="AO60" s="50">
        <v>5</v>
      </c>
      <c r="AP60" s="117">
        <v>22</v>
      </c>
      <c r="AQ60" s="117">
        <v>3</v>
      </c>
      <c r="AR60" s="50">
        <v>1</v>
      </c>
      <c r="AS60" s="117" t="s">
        <v>902</v>
      </c>
      <c r="AT60" s="21">
        <f t="shared" si="61"/>
        <v>3.7499999999999999E-2</v>
      </c>
      <c r="AU60" s="117">
        <f t="shared" si="5"/>
        <v>1</v>
      </c>
      <c r="AV60" s="117">
        <f t="shared" si="6"/>
        <v>3</v>
      </c>
      <c r="AW60" s="118">
        <f t="shared" si="7"/>
        <v>7.4999999999999997E-2</v>
      </c>
      <c r="AX60" s="117">
        <f t="shared" si="8"/>
        <v>2.25</v>
      </c>
      <c r="BA60" s="117">
        <v>56</v>
      </c>
      <c r="BB60" s="14">
        <f>INDEX(节奏总表!$BW$4:$BW$63,神器!BA60)</f>
        <v>147</v>
      </c>
      <c r="BC60" s="14">
        <f t="shared" si="9"/>
        <v>8</v>
      </c>
      <c r="BD60" s="14">
        <v>5</v>
      </c>
      <c r="BE60" s="14">
        <v>3</v>
      </c>
      <c r="BF60" s="14">
        <f t="shared" si="60"/>
        <v>0</v>
      </c>
      <c r="BG60" s="14">
        <f t="shared" si="112"/>
        <v>0</v>
      </c>
      <c r="BH60" s="14">
        <f t="shared" si="112"/>
        <v>0</v>
      </c>
      <c r="BI60" s="14">
        <f t="shared" si="112"/>
        <v>0</v>
      </c>
      <c r="BJ60" s="14">
        <f t="shared" si="112"/>
        <v>0</v>
      </c>
      <c r="BK60" s="14">
        <f t="shared" si="112"/>
        <v>0</v>
      </c>
      <c r="BL60" s="14">
        <f t="shared" si="112"/>
        <v>0</v>
      </c>
      <c r="BM60" s="14">
        <f t="shared" si="112"/>
        <v>0</v>
      </c>
      <c r="BN60" s="14">
        <f t="shared" si="112"/>
        <v>0</v>
      </c>
      <c r="BO60" s="14">
        <f t="shared" si="112"/>
        <v>0</v>
      </c>
      <c r="BP60" s="14">
        <f t="shared" si="112"/>
        <v>0</v>
      </c>
      <c r="BQ60" s="14">
        <f t="shared" si="112"/>
        <v>0</v>
      </c>
      <c r="BR60" s="14">
        <f t="shared" si="112"/>
        <v>0</v>
      </c>
      <c r="BS60" s="14">
        <f t="shared" si="112"/>
        <v>0</v>
      </c>
      <c r="BT60" s="14">
        <f t="shared" si="112"/>
        <v>0</v>
      </c>
      <c r="BU60" s="14">
        <f t="shared" si="112"/>
        <v>0</v>
      </c>
      <c r="BV60" s="14">
        <f t="shared" si="112"/>
        <v>0</v>
      </c>
      <c r="BW60" s="14">
        <f t="shared" si="112"/>
        <v>0</v>
      </c>
      <c r="BX60" s="14">
        <f t="shared" si="112"/>
        <v>0</v>
      </c>
      <c r="BY60" s="14">
        <f t="shared" si="112"/>
        <v>0</v>
      </c>
      <c r="BZ60" s="14">
        <f t="shared" si="112"/>
        <v>0</v>
      </c>
      <c r="CA60" s="14">
        <f t="shared" si="112"/>
        <v>0</v>
      </c>
      <c r="CB60" s="14">
        <f t="shared" si="112"/>
        <v>0</v>
      </c>
      <c r="CC60" s="14">
        <f t="shared" si="112"/>
        <v>0</v>
      </c>
      <c r="CD60" s="14">
        <f t="shared" si="112"/>
        <v>0</v>
      </c>
      <c r="CE60" s="14">
        <f t="shared" si="112"/>
        <v>0</v>
      </c>
      <c r="CF60" s="14">
        <f t="shared" si="112"/>
        <v>4.8600000000000003</v>
      </c>
      <c r="CG60" s="14">
        <f t="shared" si="112"/>
        <v>4.8600000000000003</v>
      </c>
      <c r="CH60" s="14">
        <f t="shared" si="112"/>
        <v>4.8600000000000003</v>
      </c>
      <c r="CI60" s="14">
        <f t="shared" si="112"/>
        <v>2.16</v>
      </c>
      <c r="CJ60" s="14">
        <f t="shared" si="112"/>
        <v>2.16</v>
      </c>
      <c r="CK60" s="14">
        <f t="shared" si="112"/>
        <v>2.16</v>
      </c>
      <c r="CL60" s="14">
        <f t="shared" si="112"/>
        <v>0.89999999999999991</v>
      </c>
      <c r="CM60" s="14">
        <f t="shared" si="112"/>
        <v>0.89999999999999991</v>
      </c>
      <c r="CN60" s="14">
        <f t="shared" si="112"/>
        <v>2.16</v>
      </c>
      <c r="CO60" s="14">
        <f t="shared" si="112"/>
        <v>2.16</v>
      </c>
      <c r="CP60" s="14">
        <f t="shared" si="112"/>
        <v>2.16</v>
      </c>
      <c r="CQ60" s="14">
        <f t="shared" si="112"/>
        <v>1.08</v>
      </c>
      <c r="CR60" s="14">
        <f t="shared" si="112"/>
        <v>1.08</v>
      </c>
      <c r="CS60" s="14">
        <f t="shared" si="112"/>
        <v>1.08</v>
      </c>
      <c r="CT60" s="14">
        <f t="shared" si="112"/>
        <v>0.45000000000000007</v>
      </c>
      <c r="CU60" s="14">
        <f t="shared" si="112"/>
        <v>0.45000000000000007</v>
      </c>
      <c r="CW60" s="14">
        <f>SUM(BF$5:BF60)</f>
        <v>124.95</v>
      </c>
      <c r="CX60" s="14">
        <f>SUM(BG$5:BG60)</f>
        <v>124.95</v>
      </c>
      <c r="CY60" s="14">
        <f>SUM(BH$5:BH60)</f>
        <v>76.949999999999989</v>
      </c>
      <c r="CZ60" s="14">
        <f>SUM(BI$5:BI60)</f>
        <v>72.539999999999992</v>
      </c>
      <c r="DA60" s="14">
        <f>SUM(BJ$5:BJ60)</f>
        <v>72.539999999999992</v>
      </c>
      <c r="DB60" s="14">
        <f>SUM(BK$5:BK60)</f>
        <v>36.855000000000004</v>
      </c>
      <c r="DC60" s="14">
        <f>SUM(BL$5:BL60)</f>
        <v>36.855000000000004</v>
      </c>
      <c r="DD60" s="14">
        <f>SUM(BM$5:BM60)</f>
        <v>16.739999999999998</v>
      </c>
      <c r="DE60" s="14">
        <f>SUM(BN$5:BN60)</f>
        <v>70.875</v>
      </c>
      <c r="DF60" s="14">
        <f>SUM(BO$5:BO60)</f>
        <v>70.875</v>
      </c>
      <c r="DG60" s="14">
        <f>SUM(BP$5:BP60)</f>
        <v>33.120000000000005</v>
      </c>
      <c r="DH60" s="14">
        <f>SUM(BQ$5:BQ60)</f>
        <v>33.120000000000005</v>
      </c>
      <c r="DI60" s="14">
        <f>SUM(BR$5:BR60)</f>
        <v>17.010000000000002</v>
      </c>
      <c r="DJ60" s="14">
        <f>SUM(BS$5:BS60)</f>
        <v>8.5050000000000008</v>
      </c>
      <c r="DK60" s="14">
        <f>SUM(BT$5:BT60)</f>
        <v>75.375</v>
      </c>
      <c r="DL60" s="14">
        <f>SUM(BU$5:BU60)</f>
        <v>75.375</v>
      </c>
      <c r="DM60" s="14">
        <f>SUM(BV$5:BV60)</f>
        <v>35.1</v>
      </c>
      <c r="DN60" s="14">
        <f>SUM(BW$5:BW60)</f>
        <v>35.1</v>
      </c>
      <c r="DO60" s="14">
        <f>SUM(BX$5:BX60)</f>
        <v>18.09</v>
      </c>
      <c r="DP60" s="14">
        <f>SUM(BY$5:BY60)</f>
        <v>9.0449999999999999</v>
      </c>
      <c r="DQ60" s="14">
        <f>SUM(BZ$5:BZ60)</f>
        <v>93</v>
      </c>
      <c r="DR60" s="14">
        <f>SUM(CA$5:CA60)</f>
        <v>93</v>
      </c>
      <c r="DS60" s="14">
        <f>SUM(CB$5:CB60)</f>
        <v>43.56</v>
      </c>
      <c r="DT60" s="14">
        <f>SUM(CC$5:CC60)</f>
        <v>43.56</v>
      </c>
      <c r="DU60" s="14">
        <f>SUM(CD$5:CD60)</f>
        <v>22.32</v>
      </c>
      <c r="DV60" s="14">
        <f>SUM(CE$5:CE60)</f>
        <v>11.16</v>
      </c>
      <c r="DW60" s="14">
        <f>SUM(CF$5:CF60)</f>
        <v>99.224999999999994</v>
      </c>
      <c r="DX60" s="14">
        <f>SUM(CG$5:CG60)</f>
        <v>99.224999999999994</v>
      </c>
      <c r="DY60" s="14">
        <f>SUM(CH$5:CH60)</f>
        <v>99.224999999999994</v>
      </c>
      <c r="DZ60" s="14">
        <f>SUM(CI$5:CI60)</f>
        <v>44.819999999999979</v>
      </c>
      <c r="EA60" s="14">
        <f>SUM(CJ$5:CJ60)</f>
        <v>44.819999999999979</v>
      </c>
      <c r="EB60" s="14">
        <f>SUM(CK$5:CK60)</f>
        <v>44.819999999999979</v>
      </c>
      <c r="EC60" s="14">
        <f>SUM(CL$5:CL60)</f>
        <v>18.675000000000001</v>
      </c>
      <c r="ED60" s="14">
        <f>SUM(CM$5:CM60)</f>
        <v>18.675000000000001</v>
      </c>
      <c r="EE60" s="14">
        <f>SUM(CN$5:CN60)</f>
        <v>41.579999999999984</v>
      </c>
      <c r="EF60" s="14">
        <f>SUM(CO$5:CO60)</f>
        <v>41.579999999999984</v>
      </c>
      <c r="EG60" s="14">
        <f>SUM(CP$5:CP60)</f>
        <v>41.579999999999984</v>
      </c>
      <c r="EH60" s="14">
        <f>SUM(CQ$5:CQ60)</f>
        <v>20.519999999999996</v>
      </c>
      <c r="EI60" s="14">
        <f>SUM(CR$5:CR60)</f>
        <v>20.519999999999996</v>
      </c>
      <c r="EJ60" s="14">
        <f>SUM(CS$5:CS60)</f>
        <v>20.519999999999996</v>
      </c>
      <c r="EK60" s="14">
        <f>SUM(CT$5:CT60)</f>
        <v>8.5500000000000007</v>
      </c>
      <c r="EL60" s="14">
        <f>SUM(CU$5:CU60)</f>
        <v>8.5500000000000007</v>
      </c>
      <c r="EO60" s="118">
        <f t="shared" si="68"/>
        <v>20</v>
      </c>
      <c r="EP60" s="118">
        <f t="shared" si="69"/>
        <v>20</v>
      </c>
      <c r="EQ60" s="118">
        <f t="shared" si="70"/>
        <v>17</v>
      </c>
      <c r="ER60" s="118">
        <f t="shared" si="71"/>
        <v>16</v>
      </c>
      <c r="ES60" s="118">
        <f t="shared" si="72"/>
        <v>16</v>
      </c>
      <c r="ET60" s="118">
        <f t="shared" si="73"/>
        <v>12</v>
      </c>
      <c r="EU60" s="118">
        <f t="shared" si="74"/>
        <v>12</v>
      </c>
      <c r="EV60" s="118">
        <f t="shared" si="75"/>
        <v>8</v>
      </c>
      <c r="EW60" s="118">
        <f t="shared" si="76"/>
        <v>16</v>
      </c>
      <c r="EX60" s="118">
        <f t="shared" si="77"/>
        <v>16</v>
      </c>
      <c r="EY60" s="118">
        <f t="shared" si="78"/>
        <v>11</v>
      </c>
      <c r="EZ60" s="118">
        <f t="shared" si="79"/>
        <v>11</v>
      </c>
      <c r="FA60" s="118">
        <f t="shared" si="80"/>
        <v>8</v>
      </c>
      <c r="FB60" s="118">
        <f t="shared" si="81"/>
        <v>5</v>
      </c>
      <c r="FC60" s="118">
        <f t="shared" si="82"/>
        <v>17</v>
      </c>
      <c r="FD60" s="118">
        <f t="shared" si="83"/>
        <v>17</v>
      </c>
      <c r="FE60" s="118">
        <f t="shared" si="84"/>
        <v>12</v>
      </c>
      <c r="FF60" s="118">
        <f t="shared" si="85"/>
        <v>12</v>
      </c>
      <c r="FG60" s="118">
        <f t="shared" si="86"/>
        <v>9</v>
      </c>
      <c r="FH60" s="118">
        <f t="shared" si="87"/>
        <v>6</v>
      </c>
      <c r="FI60" s="118">
        <f t="shared" si="88"/>
        <v>18</v>
      </c>
      <c r="FJ60" s="118">
        <f t="shared" si="89"/>
        <v>18</v>
      </c>
      <c r="FK60" s="118">
        <f t="shared" si="90"/>
        <v>13</v>
      </c>
      <c r="FL60" s="118">
        <f t="shared" si="91"/>
        <v>13</v>
      </c>
      <c r="FM60" s="118">
        <f t="shared" si="92"/>
        <v>9</v>
      </c>
      <c r="FN60" s="118">
        <f t="shared" si="93"/>
        <v>6</v>
      </c>
      <c r="FO60" s="118">
        <f t="shared" si="94"/>
        <v>18</v>
      </c>
      <c r="FP60" s="118">
        <f t="shared" si="95"/>
        <v>18</v>
      </c>
      <c r="FQ60" s="118">
        <f t="shared" si="96"/>
        <v>18</v>
      </c>
      <c r="FR60" s="118">
        <f t="shared" si="97"/>
        <v>13</v>
      </c>
      <c r="FS60" s="118">
        <f t="shared" si="98"/>
        <v>13</v>
      </c>
      <c r="FT60" s="118">
        <f t="shared" si="99"/>
        <v>13</v>
      </c>
      <c r="FU60" s="118">
        <f t="shared" si="100"/>
        <v>9</v>
      </c>
      <c r="FV60" s="118">
        <f t="shared" si="101"/>
        <v>9</v>
      </c>
      <c r="FW60" s="118">
        <f t="shared" si="102"/>
        <v>13</v>
      </c>
      <c r="FX60" s="118">
        <f t="shared" si="103"/>
        <v>13</v>
      </c>
      <c r="FY60" s="118">
        <f t="shared" si="104"/>
        <v>13</v>
      </c>
      <c r="FZ60" s="118">
        <f t="shared" si="105"/>
        <v>9</v>
      </c>
      <c r="GA60" s="118">
        <f t="shared" si="106"/>
        <v>9</v>
      </c>
      <c r="GB60" s="118">
        <f t="shared" si="107"/>
        <v>9</v>
      </c>
      <c r="GC60" s="118">
        <f t="shared" si="108"/>
        <v>5</v>
      </c>
      <c r="GD60" s="118">
        <f t="shared" si="109"/>
        <v>5</v>
      </c>
    </row>
    <row r="61" spans="41:186" ht="16.5" x14ac:dyDescent="0.2">
      <c r="AO61" s="50">
        <v>5</v>
      </c>
      <c r="AP61" s="117">
        <v>23</v>
      </c>
      <c r="AQ61" s="117">
        <v>3</v>
      </c>
      <c r="AR61" s="50">
        <v>1</v>
      </c>
      <c r="AS61" s="117" t="s">
        <v>903</v>
      </c>
      <c r="AT61" s="21">
        <f t="shared" si="61"/>
        <v>2.4E-2</v>
      </c>
      <c r="AU61" s="117">
        <f t="shared" si="5"/>
        <v>1</v>
      </c>
      <c r="AV61" s="117">
        <f t="shared" si="6"/>
        <v>2</v>
      </c>
      <c r="AW61" s="118">
        <f t="shared" si="7"/>
        <v>3.6000000000000004E-2</v>
      </c>
      <c r="AX61" s="117">
        <f t="shared" si="8"/>
        <v>3.24</v>
      </c>
      <c r="BA61" s="117">
        <v>57</v>
      </c>
      <c r="BB61" s="14">
        <f>INDEX(节奏总表!$BW$4:$BW$63,神器!BA61)</f>
        <v>148</v>
      </c>
      <c r="BC61" s="14">
        <f t="shared" si="9"/>
        <v>8</v>
      </c>
      <c r="BD61" s="14">
        <v>5</v>
      </c>
      <c r="BE61" s="14">
        <v>3</v>
      </c>
      <c r="BF61" s="14">
        <f t="shared" si="60"/>
        <v>0</v>
      </c>
      <c r="BG61" s="14">
        <f t="shared" si="112"/>
        <v>0</v>
      </c>
      <c r="BH61" s="14">
        <f t="shared" si="112"/>
        <v>0</v>
      </c>
      <c r="BI61" s="14">
        <f t="shared" si="112"/>
        <v>0</v>
      </c>
      <c r="BJ61" s="14">
        <f t="shared" si="112"/>
        <v>0</v>
      </c>
      <c r="BK61" s="14">
        <f t="shared" si="112"/>
        <v>0</v>
      </c>
      <c r="BL61" s="14">
        <f t="shared" si="112"/>
        <v>0</v>
      </c>
      <c r="BM61" s="14">
        <f t="shared" si="112"/>
        <v>0</v>
      </c>
      <c r="BN61" s="14">
        <f t="shared" si="112"/>
        <v>0</v>
      </c>
      <c r="BO61" s="14">
        <f t="shared" ref="BO61:CD61" si="113">SUMIFS($AT$5:$AT$122,$AO$5:$AO$122,"="&amp;$BC61,$AP$5:$AP$122,"="&amp;BO$2) * (SUMIFS($AU$5:$AU$122,$AO$5:$AO$122,"="&amp;$BC61,$AP$5:$AP$122,"="&amp;BO$2)+SUMIFS($AV$5:$AV$122,$AO$5:$AO$122,"="&amp;$BC61,$AP$5:$AP$122,"="&amp;BO$2))/2*$BD61*$BE61</f>
        <v>0</v>
      </c>
      <c r="BP61" s="14">
        <f t="shared" si="113"/>
        <v>0</v>
      </c>
      <c r="BQ61" s="14">
        <f t="shared" si="113"/>
        <v>0</v>
      </c>
      <c r="BR61" s="14">
        <f t="shared" si="113"/>
        <v>0</v>
      </c>
      <c r="BS61" s="14">
        <f t="shared" si="113"/>
        <v>0</v>
      </c>
      <c r="BT61" s="14">
        <f t="shared" si="113"/>
        <v>0</v>
      </c>
      <c r="BU61" s="14">
        <f t="shared" si="113"/>
        <v>0</v>
      </c>
      <c r="BV61" s="14">
        <f t="shared" si="113"/>
        <v>0</v>
      </c>
      <c r="BW61" s="14">
        <f t="shared" si="113"/>
        <v>0</v>
      </c>
      <c r="BX61" s="14">
        <f t="shared" si="113"/>
        <v>0</v>
      </c>
      <c r="BY61" s="14">
        <f t="shared" si="113"/>
        <v>0</v>
      </c>
      <c r="BZ61" s="14">
        <f t="shared" si="113"/>
        <v>0</v>
      </c>
      <c r="CA61" s="14">
        <f t="shared" si="113"/>
        <v>0</v>
      </c>
      <c r="CB61" s="14">
        <f t="shared" si="113"/>
        <v>0</v>
      </c>
      <c r="CC61" s="14">
        <f t="shared" si="113"/>
        <v>0</v>
      </c>
      <c r="CD61" s="14">
        <f t="shared" si="113"/>
        <v>0</v>
      </c>
      <c r="CE61" s="14">
        <f t="shared" ref="CE61:CT61" si="114">SUMIFS($AT$5:$AT$122,$AO$5:$AO$122,"="&amp;$BC61,$AP$5:$AP$122,"="&amp;CE$2) * (SUMIFS($AU$5:$AU$122,$AO$5:$AO$122,"="&amp;$BC61,$AP$5:$AP$122,"="&amp;CE$2)+SUMIFS($AV$5:$AV$122,$AO$5:$AO$122,"="&amp;$BC61,$AP$5:$AP$122,"="&amp;CE$2))/2*$BD61*$BE61</f>
        <v>0</v>
      </c>
      <c r="CF61" s="14">
        <f t="shared" si="114"/>
        <v>4.8600000000000003</v>
      </c>
      <c r="CG61" s="14">
        <f t="shared" si="114"/>
        <v>4.8600000000000003</v>
      </c>
      <c r="CH61" s="14">
        <f t="shared" si="114"/>
        <v>4.8600000000000003</v>
      </c>
      <c r="CI61" s="14">
        <f t="shared" si="114"/>
        <v>2.16</v>
      </c>
      <c r="CJ61" s="14">
        <f t="shared" si="114"/>
        <v>2.16</v>
      </c>
      <c r="CK61" s="14">
        <f t="shared" si="114"/>
        <v>2.16</v>
      </c>
      <c r="CL61" s="14">
        <f t="shared" si="114"/>
        <v>0.89999999999999991</v>
      </c>
      <c r="CM61" s="14">
        <f t="shared" si="114"/>
        <v>0.89999999999999991</v>
      </c>
      <c r="CN61" s="14">
        <f t="shared" si="114"/>
        <v>2.16</v>
      </c>
      <c r="CO61" s="14">
        <f t="shared" si="114"/>
        <v>2.16</v>
      </c>
      <c r="CP61" s="14">
        <f t="shared" si="114"/>
        <v>2.16</v>
      </c>
      <c r="CQ61" s="14">
        <f t="shared" si="114"/>
        <v>1.08</v>
      </c>
      <c r="CR61" s="14">
        <f t="shared" si="114"/>
        <v>1.08</v>
      </c>
      <c r="CS61" s="14">
        <f t="shared" si="114"/>
        <v>1.08</v>
      </c>
      <c r="CT61" s="14">
        <f t="shared" si="114"/>
        <v>0.45000000000000007</v>
      </c>
      <c r="CU61" s="14">
        <f t="shared" ref="BG61:CU64" si="115">SUMIFS($AT$5:$AT$122,$AO$5:$AO$122,"="&amp;$BC61,$AP$5:$AP$122,"="&amp;CU$2) * (SUMIFS($AU$5:$AU$122,$AO$5:$AO$122,"="&amp;$BC61,$AP$5:$AP$122,"="&amp;CU$2)+SUMIFS($AV$5:$AV$122,$AO$5:$AO$122,"="&amp;$BC61,$AP$5:$AP$122,"="&amp;CU$2))/2*$BD61*$BE61</f>
        <v>0.45000000000000007</v>
      </c>
      <c r="CW61" s="14">
        <f>SUM(BF$5:BF61)</f>
        <v>124.95</v>
      </c>
      <c r="CX61" s="14">
        <f>SUM(BG$5:BG61)</f>
        <v>124.95</v>
      </c>
      <c r="CY61" s="14">
        <f>SUM(BH$5:BH61)</f>
        <v>76.949999999999989</v>
      </c>
      <c r="CZ61" s="14">
        <f>SUM(BI$5:BI61)</f>
        <v>72.539999999999992</v>
      </c>
      <c r="DA61" s="14">
        <f>SUM(BJ$5:BJ61)</f>
        <v>72.539999999999992</v>
      </c>
      <c r="DB61" s="14">
        <f>SUM(BK$5:BK61)</f>
        <v>36.855000000000004</v>
      </c>
      <c r="DC61" s="14">
        <f>SUM(BL$5:BL61)</f>
        <v>36.855000000000004</v>
      </c>
      <c r="DD61" s="14">
        <f>SUM(BM$5:BM61)</f>
        <v>16.739999999999998</v>
      </c>
      <c r="DE61" s="14">
        <f>SUM(BN$5:BN61)</f>
        <v>70.875</v>
      </c>
      <c r="DF61" s="14">
        <f>SUM(BO$5:BO61)</f>
        <v>70.875</v>
      </c>
      <c r="DG61" s="14">
        <f>SUM(BP$5:BP61)</f>
        <v>33.120000000000005</v>
      </c>
      <c r="DH61" s="14">
        <f>SUM(BQ$5:BQ61)</f>
        <v>33.120000000000005</v>
      </c>
      <c r="DI61" s="14">
        <f>SUM(BR$5:BR61)</f>
        <v>17.010000000000002</v>
      </c>
      <c r="DJ61" s="14">
        <f>SUM(BS$5:BS61)</f>
        <v>8.5050000000000008</v>
      </c>
      <c r="DK61" s="14">
        <f>SUM(BT$5:BT61)</f>
        <v>75.375</v>
      </c>
      <c r="DL61" s="14">
        <f>SUM(BU$5:BU61)</f>
        <v>75.375</v>
      </c>
      <c r="DM61" s="14">
        <f>SUM(BV$5:BV61)</f>
        <v>35.1</v>
      </c>
      <c r="DN61" s="14">
        <f>SUM(BW$5:BW61)</f>
        <v>35.1</v>
      </c>
      <c r="DO61" s="14">
        <f>SUM(BX$5:BX61)</f>
        <v>18.09</v>
      </c>
      <c r="DP61" s="14">
        <f>SUM(BY$5:BY61)</f>
        <v>9.0449999999999999</v>
      </c>
      <c r="DQ61" s="14">
        <f>SUM(BZ$5:BZ61)</f>
        <v>93</v>
      </c>
      <c r="DR61" s="14">
        <f>SUM(CA$5:CA61)</f>
        <v>93</v>
      </c>
      <c r="DS61" s="14">
        <f>SUM(CB$5:CB61)</f>
        <v>43.56</v>
      </c>
      <c r="DT61" s="14">
        <f>SUM(CC$5:CC61)</f>
        <v>43.56</v>
      </c>
      <c r="DU61" s="14">
        <f>SUM(CD$5:CD61)</f>
        <v>22.32</v>
      </c>
      <c r="DV61" s="14">
        <f>SUM(CE$5:CE61)</f>
        <v>11.16</v>
      </c>
      <c r="DW61" s="14">
        <f>SUM(CF$5:CF61)</f>
        <v>104.08499999999999</v>
      </c>
      <c r="DX61" s="14">
        <f>SUM(CG$5:CG61)</f>
        <v>104.08499999999999</v>
      </c>
      <c r="DY61" s="14">
        <f>SUM(CH$5:CH61)</f>
        <v>104.08499999999999</v>
      </c>
      <c r="DZ61" s="14">
        <f>SUM(CI$5:CI61)</f>
        <v>46.979999999999976</v>
      </c>
      <c r="EA61" s="14">
        <f>SUM(CJ$5:CJ61)</f>
        <v>46.979999999999976</v>
      </c>
      <c r="EB61" s="14">
        <f>SUM(CK$5:CK61)</f>
        <v>46.979999999999976</v>
      </c>
      <c r="EC61" s="14">
        <f>SUM(CL$5:CL61)</f>
        <v>19.574999999999999</v>
      </c>
      <c r="ED61" s="14">
        <f>SUM(CM$5:CM61)</f>
        <v>19.574999999999999</v>
      </c>
      <c r="EE61" s="14">
        <f>SUM(CN$5:CN61)</f>
        <v>43.739999999999981</v>
      </c>
      <c r="EF61" s="14">
        <f>SUM(CO$5:CO61)</f>
        <v>43.739999999999981</v>
      </c>
      <c r="EG61" s="14">
        <f>SUM(CP$5:CP61)</f>
        <v>43.739999999999981</v>
      </c>
      <c r="EH61" s="14">
        <f>SUM(CQ$5:CQ61)</f>
        <v>21.599999999999994</v>
      </c>
      <c r="EI61" s="14">
        <f>SUM(CR$5:CR61)</f>
        <v>21.599999999999994</v>
      </c>
      <c r="EJ61" s="14">
        <f>SUM(CS$5:CS61)</f>
        <v>21.599999999999994</v>
      </c>
      <c r="EK61" s="14">
        <f>SUM(CT$5:CT61)</f>
        <v>9</v>
      </c>
      <c r="EL61" s="14">
        <f>SUM(CU$5:CU61)</f>
        <v>9</v>
      </c>
      <c r="EO61" s="118">
        <f t="shared" si="68"/>
        <v>20</v>
      </c>
      <c r="EP61" s="118">
        <f t="shared" si="69"/>
        <v>20</v>
      </c>
      <c r="EQ61" s="118">
        <f t="shared" si="70"/>
        <v>17</v>
      </c>
      <c r="ER61" s="118">
        <f t="shared" si="71"/>
        <v>16</v>
      </c>
      <c r="ES61" s="118">
        <f t="shared" si="72"/>
        <v>16</v>
      </c>
      <c r="ET61" s="118">
        <f t="shared" si="73"/>
        <v>12</v>
      </c>
      <c r="EU61" s="118">
        <f t="shared" si="74"/>
        <v>12</v>
      </c>
      <c r="EV61" s="118">
        <f t="shared" si="75"/>
        <v>8</v>
      </c>
      <c r="EW61" s="118">
        <f t="shared" si="76"/>
        <v>16</v>
      </c>
      <c r="EX61" s="118">
        <f t="shared" si="77"/>
        <v>16</v>
      </c>
      <c r="EY61" s="118">
        <f t="shared" si="78"/>
        <v>11</v>
      </c>
      <c r="EZ61" s="118">
        <f t="shared" si="79"/>
        <v>11</v>
      </c>
      <c r="FA61" s="118">
        <f t="shared" si="80"/>
        <v>8</v>
      </c>
      <c r="FB61" s="118">
        <f t="shared" si="81"/>
        <v>5</v>
      </c>
      <c r="FC61" s="118">
        <f t="shared" si="82"/>
        <v>17</v>
      </c>
      <c r="FD61" s="118">
        <f t="shared" si="83"/>
        <v>17</v>
      </c>
      <c r="FE61" s="118">
        <f t="shared" si="84"/>
        <v>12</v>
      </c>
      <c r="FF61" s="118">
        <f t="shared" si="85"/>
        <v>12</v>
      </c>
      <c r="FG61" s="118">
        <f t="shared" si="86"/>
        <v>9</v>
      </c>
      <c r="FH61" s="118">
        <f t="shared" si="87"/>
        <v>6</v>
      </c>
      <c r="FI61" s="118">
        <f t="shared" si="88"/>
        <v>18</v>
      </c>
      <c r="FJ61" s="118">
        <f t="shared" si="89"/>
        <v>18</v>
      </c>
      <c r="FK61" s="118">
        <f t="shared" si="90"/>
        <v>13</v>
      </c>
      <c r="FL61" s="118">
        <f t="shared" si="91"/>
        <v>13</v>
      </c>
      <c r="FM61" s="118">
        <f t="shared" si="92"/>
        <v>9</v>
      </c>
      <c r="FN61" s="118">
        <f t="shared" si="93"/>
        <v>6</v>
      </c>
      <c r="FO61" s="118">
        <f t="shared" si="94"/>
        <v>19</v>
      </c>
      <c r="FP61" s="118">
        <f t="shared" si="95"/>
        <v>19</v>
      </c>
      <c r="FQ61" s="118">
        <f t="shared" si="96"/>
        <v>19</v>
      </c>
      <c r="FR61" s="118">
        <f t="shared" si="97"/>
        <v>13</v>
      </c>
      <c r="FS61" s="118">
        <f t="shared" si="98"/>
        <v>13</v>
      </c>
      <c r="FT61" s="118">
        <f t="shared" si="99"/>
        <v>13</v>
      </c>
      <c r="FU61" s="118">
        <f t="shared" si="100"/>
        <v>9</v>
      </c>
      <c r="FV61" s="118">
        <f t="shared" si="101"/>
        <v>9</v>
      </c>
      <c r="FW61" s="118">
        <f t="shared" si="102"/>
        <v>13</v>
      </c>
      <c r="FX61" s="118">
        <f t="shared" si="103"/>
        <v>13</v>
      </c>
      <c r="FY61" s="118">
        <f t="shared" si="104"/>
        <v>13</v>
      </c>
      <c r="FZ61" s="118">
        <f t="shared" si="105"/>
        <v>9</v>
      </c>
      <c r="GA61" s="118">
        <f t="shared" si="106"/>
        <v>9</v>
      </c>
      <c r="GB61" s="118">
        <f t="shared" si="107"/>
        <v>9</v>
      </c>
      <c r="GC61" s="118">
        <f t="shared" si="108"/>
        <v>6</v>
      </c>
      <c r="GD61" s="118">
        <f t="shared" si="109"/>
        <v>6</v>
      </c>
    </row>
    <row r="62" spans="41:186" ht="16.5" x14ac:dyDescent="0.2">
      <c r="AO62" s="50">
        <v>5</v>
      </c>
      <c r="AP62" s="117">
        <v>24</v>
      </c>
      <c r="AQ62" s="117">
        <v>3</v>
      </c>
      <c r="AR62" s="50">
        <v>1</v>
      </c>
      <c r="AS62" s="117" t="s">
        <v>904</v>
      </c>
      <c r="AT62" s="21">
        <f t="shared" si="61"/>
        <v>2.4E-2</v>
      </c>
      <c r="AU62" s="117">
        <f t="shared" si="5"/>
        <v>1</v>
      </c>
      <c r="AV62" s="117">
        <f t="shared" si="6"/>
        <v>2</v>
      </c>
      <c r="AW62" s="118">
        <f t="shared" si="7"/>
        <v>3.6000000000000004E-2</v>
      </c>
      <c r="AX62" s="117">
        <f t="shared" si="8"/>
        <v>3.24</v>
      </c>
      <c r="BA62" s="117">
        <v>58</v>
      </c>
      <c r="BB62" s="14">
        <f>INDEX(节奏总表!$BW$4:$BW$63,神器!BA62)</f>
        <v>149</v>
      </c>
      <c r="BC62" s="14">
        <f t="shared" si="9"/>
        <v>8</v>
      </c>
      <c r="BD62" s="14">
        <v>5</v>
      </c>
      <c r="BE62" s="14">
        <v>3</v>
      </c>
      <c r="BF62" s="14">
        <f t="shared" si="60"/>
        <v>0</v>
      </c>
      <c r="BG62" s="14">
        <f t="shared" si="115"/>
        <v>0</v>
      </c>
      <c r="BH62" s="14">
        <f t="shared" si="115"/>
        <v>0</v>
      </c>
      <c r="BI62" s="14">
        <f t="shared" si="115"/>
        <v>0</v>
      </c>
      <c r="BJ62" s="14">
        <f t="shared" si="115"/>
        <v>0</v>
      </c>
      <c r="BK62" s="14">
        <f t="shared" si="115"/>
        <v>0</v>
      </c>
      <c r="BL62" s="14">
        <f t="shared" si="115"/>
        <v>0</v>
      </c>
      <c r="BM62" s="14">
        <f t="shared" si="115"/>
        <v>0</v>
      </c>
      <c r="BN62" s="14">
        <f t="shared" si="115"/>
        <v>0</v>
      </c>
      <c r="BO62" s="14">
        <f t="shared" si="115"/>
        <v>0</v>
      </c>
      <c r="BP62" s="14">
        <f t="shared" si="115"/>
        <v>0</v>
      </c>
      <c r="BQ62" s="14">
        <f t="shared" si="115"/>
        <v>0</v>
      </c>
      <c r="BR62" s="14">
        <f t="shared" si="115"/>
        <v>0</v>
      </c>
      <c r="BS62" s="14">
        <f t="shared" si="115"/>
        <v>0</v>
      </c>
      <c r="BT62" s="14">
        <f t="shared" si="115"/>
        <v>0</v>
      </c>
      <c r="BU62" s="14">
        <f t="shared" si="115"/>
        <v>0</v>
      </c>
      <c r="BV62" s="14">
        <f t="shared" si="115"/>
        <v>0</v>
      </c>
      <c r="BW62" s="14">
        <f t="shared" si="115"/>
        <v>0</v>
      </c>
      <c r="BX62" s="14">
        <f t="shared" si="115"/>
        <v>0</v>
      </c>
      <c r="BY62" s="14">
        <f t="shared" si="115"/>
        <v>0</v>
      </c>
      <c r="BZ62" s="14">
        <f t="shared" si="115"/>
        <v>0</v>
      </c>
      <c r="CA62" s="14">
        <f t="shared" si="115"/>
        <v>0</v>
      </c>
      <c r="CB62" s="14">
        <f t="shared" si="115"/>
        <v>0</v>
      </c>
      <c r="CC62" s="14">
        <f t="shared" si="115"/>
        <v>0</v>
      </c>
      <c r="CD62" s="14">
        <f t="shared" si="115"/>
        <v>0</v>
      </c>
      <c r="CE62" s="14">
        <f t="shared" si="115"/>
        <v>0</v>
      </c>
      <c r="CF62" s="14">
        <f t="shared" si="115"/>
        <v>4.8600000000000003</v>
      </c>
      <c r="CG62" s="14">
        <f t="shared" si="115"/>
        <v>4.8600000000000003</v>
      </c>
      <c r="CH62" s="14">
        <f t="shared" si="115"/>
        <v>4.8600000000000003</v>
      </c>
      <c r="CI62" s="14">
        <f t="shared" si="115"/>
        <v>2.16</v>
      </c>
      <c r="CJ62" s="14">
        <f t="shared" si="115"/>
        <v>2.16</v>
      </c>
      <c r="CK62" s="14">
        <f t="shared" si="115"/>
        <v>2.16</v>
      </c>
      <c r="CL62" s="14">
        <f t="shared" si="115"/>
        <v>0.89999999999999991</v>
      </c>
      <c r="CM62" s="14">
        <f t="shared" si="115"/>
        <v>0.89999999999999991</v>
      </c>
      <c r="CN62" s="14">
        <f t="shared" si="115"/>
        <v>2.16</v>
      </c>
      <c r="CO62" s="14">
        <f t="shared" si="115"/>
        <v>2.16</v>
      </c>
      <c r="CP62" s="14">
        <f t="shared" si="115"/>
        <v>2.16</v>
      </c>
      <c r="CQ62" s="14">
        <f t="shared" si="115"/>
        <v>1.08</v>
      </c>
      <c r="CR62" s="14">
        <f t="shared" si="115"/>
        <v>1.08</v>
      </c>
      <c r="CS62" s="14">
        <f t="shared" si="115"/>
        <v>1.08</v>
      </c>
      <c r="CT62" s="14">
        <f t="shared" si="115"/>
        <v>0.45000000000000007</v>
      </c>
      <c r="CU62" s="14">
        <f t="shared" si="115"/>
        <v>0.45000000000000007</v>
      </c>
      <c r="CW62" s="14">
        <f>SUM(BF$5:BF62)</f>
        <v>124.95</v>
      </c>
      <c r="CX62" s="14">
        <f>SUM(BG$5:BG62)</f>
        <v>124.95</v>
      </c>
      <c r="CY62" s="14">
        <f>SUM(BH$5:BH62)</f>
        <v>76.949999999999989</v>
      </c>
      <c r="CZ62" s="14">
        <f>SUM(BI$5:BI62)</f>
        <v>72.539999999999992</v>
      </c>
      <c r="DA62" s="14">
        <f>SUM(BJ$5:BJ62)</f>
        <v>72.539999999999992</v>
      </c>
      <c r="DB62" s="14">
        <f>SUM(BK$5:BK62)</f>
        <v>36.855000000000004</v>
      </c>
      <c r="DC62" s="14">
        <f>SUM(BL$5:BL62)</f>
        <v>36.855000000000004</v>
      </c>
      <c r="DD62" s="14">
        <f>SUM(BM$5:BM62)</f>
        <v>16.739999999999998</v>
      </c>
      <c r="DE62" s="14">
        <f>SUM(BN$5:BN62)</f>
        <v>70.875</v>
      </c>
      <c r="DF62" s="14">
        <f>SUM(BO$5:BO62)</f>
        <v>70.875</v>
      </c>
      <c r="DG62" s="14">
        <f>SUM(BP$5:BP62)</f>
        <v>33.120000000000005</v>
      </c>
      <c r="DH62" s="14">
        <f>SUM(BQ$5:BQ62)</f>
        <v>33.120000000000005</v>
      </c>
      <c r="DI62" s="14">
        <f>SUM(BR$5:BR62)</f>
        <v>17.010000000000002</v>
      </c>
      <c r="DJ62" s="14">
        <f>SUM(BS$5:BS62)</f>
        <v>8.5050000000000008</v>
      </c>
      <c r="DK62" s="14">
        <f>SUM(BT$5:BT62)</f>
        <v>75.375</v>
      </c>
      <c r="DL62" s="14">
        <f>SUM(BU$5:BU62)</f>
        <v>75.375</v>
      </c>
      <c r="DM62" s="14">
        <f>SUM(BV$5:BV62)</f>
        <v>35.1</v>
      </c>
      <c r="DN62" s="14">
        <f>SUM(BW$5:BW62)</f>
        <v>35.1</v>
      </c>
      <c r="DO62" s="14">
        <f>SUM(BX$5:BX62)</f>
        <v>18.09</v>
      </c>
      <c r="DP62" s="14">
        <f>SUM(BY$5:BY62)</f>
        <v>9.0449999999999999</v>
      </c>
      <c r="DQ62" s="14">
        <f>SUM(BZ$5:BZ62)</f>
        <v>93</v>
      </c>
      <c r="DR62" s="14">
        <f>SUM(CA$5:CA62)</f>
        <v>93</v>
      </c>
      <c r="DS62" s="14">
        <f>SUM(CB$5:CB62)</f>
        <v>43.56</v>
      </c>
      <c r="DT62" s="14">
        <f>SUM(CC$5:CC62)</f>
        <v>43.56</v>
      </c>
      <c r="DU62" s="14">
        <f>SUM(CD$5:CD62)</f>
        <v>22.32</v>
      </c>
      <c r="DV62" s="14">
        <f>SUM(CE$5:CE62)</f>
        <v>11.16</v>
      </c>
      <c r="DW62" s="14">
        <f>SUM(CF$5:CF62)</f>
        <v>108.94499999999999</v>
      </c>
      <c r="DX62" s="14">
        <f>SUM(CG$5:CG62)</f>
        <v>108.94499999999999</v>
      </c>
      <c r="DY62" s="14">
        <f>SUM(CH$5:CH62)</f>
        <v>108.94499999999999</v>
      </c>
      <c r="DZ62" s="14">
        <f>SUM(CI$5:CI62)</f>
        <v>49.139999999999972</v>
      </c>
      <c r="EA62" s="14">
        <f>SUM(CJ$5:CJ62)</f>
        <v>49.139999999999972</v>
      </c>
      <c r="EB62" s="14">
        <f>SUM(CK$5:CK62)</f>
        <v>49.139999999999972</v>
      </c>
      <c r="EC62" s="14">
        <f>SUM(CL$5:CL62)</f>
        <v>20.474999999999998</v>
      </c>
      <c r="ED62" s="14">
        <f>SUM(CM$5:CM62)</f>
        <v>20.474999999999998</v>
      </c>
      <c r="EE62" s="14">
        <f>SUM(CN$5:CN62)</f>
        <v>45.899999999999977</v>
      </c>
      <c r="EF62" s="14">
        <f>SUM(CO$5:CO62)</f>
        <v>45.899999999999977</v>
      </c>
      <c r="EG62" s="14">
        <f>SUM(CP$5:CP62)</f>
        <v>45.899999999999977</v>
      </c>
      <c r="EH62" s="14">
        <f>SUM(CQ$5:CQ62)</f>
        <v>22.679999999999993</v>
      </c>
      <c r="EI62" s="14">
        <f>SUM(CR$5:CR62)</f>
        <v>22.679999999999993</v>
      </c>
      <c r="EJ62" s="14">
        <f>SUM(CS$5:CS62)</f>
        <v>22.679999999999993</v>
      </c>
      <c r="EK62" s="14">
        <f>SUM(CT$5:CT62)</f>
        <v>9.4499999999999993</v>
      </c>
      <c r="EL62" s="14">
        <f>SUM(CU$5:CU62)</f>
        <v>9.4499999999999993</v>
      </c>
      <c r="EO62" s="118">
        <f t="shared" si="68"/>
        <v>20</v>
      </c>
      <c r="EP62" s="118">
        <f t="shared" si="69"/>
        <v>20</v>
      </c>
      <c r="EQ62" s="118">
        <f t="shared" si="70"/>
        <v>17</v>
      </c>
      <c r="ER62" s="118">
        <f t="shared" si="71"/>
        <v>16</v>
      </c>
      <c r="ES62" s="118">
        <f t="shared" si="72"/>
        <v>16</v>
      </c>
      <c r="ET62" s="118">
        <f t="shared" si="73"/>
        <v>12</v>
      </c>
      <c r="EU62" s="118">
        <f t="shared" si="74"/>
        <v>12</v>
      </c>
      <c r="EV62" s="118">
        <f t="shared" si="75"/>
        <v>8</v>
      </c>
      <c r="EW62" s="118">
        <f t="shared" si="76"/>
        <v>16</v>
      </c>
      <c r="EX62" s="118">
        <f t="shared" si="77"/>
        <v>16</v>
      </c>
      <c r="EY62" s="118">
        <f t="shared" si="78"/>
        <v>11</v>
      </c>
      <c r="EZ62" s="118">
        <f t="shared" si="79"/>
        <v>11</v>
      </c>
      <c r="FA62" s="118">
        <f t="shared" si="80"/>
        <v>8</v>
      </c>
      <c r="FB62" s="118">
        <f t="shared" si="81"/>
        <v>5</v>
      </c>
      <c r="FC62" s="118">
        <f t="shared" si="82"/>
        <v>17</v>
      </c>
      <c r="FD62" s="118">
        <f t="shared" si="83"/>
        <v>17</v>
      </c>
      <c r="FE62" s="118">
        <f t="shared" si="84"/>
        <v>12</v>
      </c>
      <c r="FF62" s="118">
        <f t="shared" si="85"/>
        <v>12</v>
      </c>
      <c r="FG62" s="118">
        <f t="shared" si="86"/>
        <v>9</v>
      </c>
      <c r="FH62" s="118">
        <f t="shared" si="87"/>
        <v>6</v>
      </c>
      <c r="FI62" s="118">
        <f t="shared" si="88"/>
        <v>18</v>
      </c>
      <c r="FJ62" s="118">
        <f t="shared" si="89"/>
        <v>18</v>
      </c>
      <c r="FK62" s="118">
        <f t="shared" si="90"/>
        <v>13</v>
      </c>
      <c r="FL62" s="118">
        <f t="shared" si="91"/>
        <v>13</v>
      </c>
      <c r="FM62" s="118">
        <f t="shared" si="92"/>
        <v>9</v>
      </c>
      <c r="FN62" s="118">
        <f t="shared" si="93"/>
        <v>6</v>
      </c>
      <c r="FO62" s="118">
        <f t="shared" si="94"/>
        <v>19</v>
      </c>
      <c r="FP62" s="118">
        <f t="shared" si="95"/>
        <v>19</v>
      </c>
      <c r="FQ62" s="118">
        <f t="shared" si="96"/>
        <v>19</v>
      </c>
      <c r="FR62" s="118">
        <f t="shared" si="97"/>
        <v>14</v>
      </c>
      <c r="FS62" s="118">
        <f t="shared" si="98"/>
        <v>14</v>
      </c>
      <c r="FT62" s="118">
        <f t="shared" si="99"/>
        <v>14</v>
      </c>
      <c r="FU62" s="118">
        <f t="shared" si="100"/>
        <v>9</v>
      </c>
      <c r="FV62" s="118">
        <f t="shared" si="101"/>
        <v>9</v>
      </c>
      <c r="FW62" s="118">
        <f t="shared" si="102"/>
        <v>13</v>
      </c>
      <c r="FX62" s="118">
        <f t="shared" si="103"/>
        <v>13</v>
      </c>
      <c r="FY62" s="118">
        <f t="shared" si="104"/>
        <v>13</v>
      </c>
      <c r="FZ62" s="118">
        <f t="shared" si="105"/>
        <v>9</v>
      </c>
      <c r="GA62" s="118">
        <f t="shared" si="106"/>
        <v>9</v>
      </c>
      <c r="GB62" s="118">
        <f t="shared" si="107"/>
        <v>9</v>
      </c>
      <c r="GC62" s="118">
        <f t="shared" si="108"/>
        <v>6</v>
      </c>
      <c r="GD62" s="118">
        <f t="shared" si="109"/>
        <v>6</v>
      </c>
    </row>
    <row r="63" spans="41:186" ht="16.5" x14ac:dyDescent="0.2">
      <c r="AO63" s="50">
        <v>5</v>
      </c>
      <c r="AP63" s="117">
        <v>25</v>
      </c>
      <c r="AQ63" s="117">
        <v>3</v>
      </c>
      <c r="AR63" s="50">
        <v>1</v>
      </c>
      <c r="AS63" s="117" t="s">
        <v>905</v>
      </c>
      <c r="AT63" s="21">
        <f t="shared" si="61"/>
        <v>1.7999999999999999E-2</v>
      </c>
      <c r="AU63" s="117">
        <f t="shared" si="5"/>
        <v>1</v>
      </c>
      <c r="AV63" s="117">
        <f t="shared" si="6"/>
        <v>1</v>
      </c>
      <c r="AW63" s="118">
        <f t="shared" si="7"/>
        <v>1.7999999999999999E-2</v>
      </c>
      <c r="AX63" s="117">
        <f t="shared" si="8"/>
        <v>3.78</v>
      </c>
      <c r="BA63" s="117">
        <v>59</v>
      </c>
      <c r="BB63" s="14">
        <f>INDEX(节奏总表!$BW$4:$BW$63,神器!BA63)</f>
        <v>149</v>
      </c>
      <c r="BC63" s="14">
        <f t="shared" si="9"/>
        <v>8</v>
      </c>
      <c r="BD63" s="14">
        <v>5</v>
      </c>
      <c r="BE63" s="14">
        <v>3</v>
      </c>
      <c r="BF63" s="14">
        <f t="shared" si="60"/>
        <v>0</v>
      </c>
      <c r="BG63" s="14">
        <f t="shared" si="115"/>
        <v>0</v>
      </c>
      <c r="BH63" s="14">
        <f t="shared" si="115"/>
        <v>0</v>
      </c>
      <c r="BI63" s="14">
        <f t="shared" si="115"/>
        <v>0</v>
      </c>
      <c r="BJ63" s="14">
        <f t="shared" si="115"/>
        <v>0</v>
      </c>
      <c r="BK63" s="14">
        <f t="shared" si="115"/>
        <v>0</v>
      </c>
      <c r="BL63" s="14">
        <f t="shared" si="115"/>
        <v>0</v>
      </c>
      <c r="BM63" s="14">
        <f t="shared" si="115"/>
        <v>0</v>
      </c>
      <c r="BN63" s="14">
        <f t="shared" si="115"/>
        <v>0</v>
      </c>
      <c r="BO63" s="14">
        <f t="shared" si="115"/>
        <v>0</v>
      </c>
      <c r="BP63" s="14">
        <f t="shared" si="115"/>
        <v>0</v>
      </c>
      <c r="BQ63" s="14">
        <f t="shared" si="115"/>
        <v>0</v>
      </c>
      <c r="BR63" s="14">
        <f t="shared" si="115"/>
        <v>0</v>
      </c>
      <c r="BS63" s="14">
        <f t="shared" si="115"/>
        <v>0</v>
      </c>
      <c r="BT63" s="14">
        <f t="shared" si="115"/>
        <v>0</v>
      </c>
      <c r="BU63" s="14">
        <f t="shared" si="115"/>
        <v>0</v>
      </c>
      <c r="BV63" s="14">
        <f t="shared" si="115"/>
        <v>0</v>
      </c>
      <c r="BW63" s="14">
        <f t="shared" si="115"/>
        <v>0</v>
      </c>
      <c r="BX63" s="14">
        <f t="shared" si="115"/>
        <v>0</v>
      </c>
      <c r="BY63" s="14">
        <f t="shared" si="115"/>
        <v>0</v>
      </c>
      <c r="BZ63" s="14">
        <f t="shared" si="115"/>
        <v>0</v>
      </c>
      <c r="CA63" s="14">
        <f t="shared" si="115"/>
        <v>0</v>
      </c>
      <c r="CB63" s="14">
        <f t="shared" si="115"/>
        <v>0</v>
      </c>
      <c r="CC63" s="14">
        <f t="shared" si="115"/>
        <v>0</v>
      </c>
      <c r="CD63" s="14">
        <f t="shared" si="115"/>
        <v>0</v>
      </c>
      <c r="CE63" s="14">
        <f t="shared" si="115"/>
        <v>0</v>
      </c>
      <c r="CF63" s="14">
        <f t="shared" si="115"/>
        <v>4.8600000000000003</v>
      </c>
      <c r="CG63" s="14">
        <f t="shared" si="115"/>
        <v>4.8600000000000003</v>
      </c>
      <c r="CH63" s="14">
        <f t="shared" si="115"/>
        <v>4.8600000000000003</v>
      </c>
      <c r="CI63" s="14">
        <f t="shared" si="115"/>
        <v>2.16</v>
      </c>
      <c r="CJ63" s="14">
        <f t="shared" si="115"/>
        <v>2.16</v>
      </c>
      <c r="CK63" s="14">
        <f t="shared" si="115"/>
        <v>2.16</v>
      </c>
      <c r="CL63" s="14">
        <f t="shared" si="115"/>
        <v>0.89999999999999991</v>
      </c>
      <c r="CM63" s="14">
        <f t="shared" si="115"/>
        <v>0.89999999999999991</v>
      </c>
      <c r="CN63" s="14">
        <f t="shared" si="115"/>
        <v>2.16</v>
      </c>
      <c r="CO63" s="14">
        <f t="shared" si="115"/>
        <v>2.16</v>
      </c>
      <c r="CP63" s="14">
        <f t="shared" si="115"/>
        <v>2.16</v>
      </c>
      <c r="CQ63" s="14">
        <f t="shared" si="115"/>
        <v>1.08</v>
      </c>
      <c r="CR63" s="14">
        <f t="shared" si="115"/>
        <v>1.08</v>
      </c>
      <c r="CS63" s="14">
        <f t="shared" si="115"/>
        <v>1.08</v>
      </c>
      <c r="CT63" s="14">
        <f t="shared" si="115"/>
        <v>0.45000000000000007</v>
      </c>
      <c r="CU63" s="14">
        <f t="shared" si="115"/>
        <v>0.45000000000000007</v>
      </c>
      <c r="CW63" s="14">
        <f>SUM(BF$5:BF63)</f>
        <v>124.95</v>
      </c>
      <c r="CX63" s="14">
        <f>SUM(BG$5:BG63)</f>
        <v>124.95</v>
      </c>
      <c r="CY63" s="14">
        <f>SUM(BH$5:BH63)</f>
        <v>76.949999999999989</v>
      </c>
      <c r="CZ63" s="14">
        <f>SUM(BI$5:BI63)</f>
        <v>72.539999999999992</v>
      </c>
      <c r="DA63" s="14">
        <f>SUM(BJ$5:BJ63)</f>
        <v>72.539999999999992</v>
      </c>
      <c r="DB63" s="14">
        <f>SUM(BK$5:BK63)</f>
        <v>36.855000000000004</v>
      </c>
      <c r="DC63" s="14">
        <f>SUM(BL$5:BL63)</f>
        <v>36.855000000000004</v>
      </c>
      <c r="DD63" s="14">
        <f>SUM(BM$5:BM63)</f>
        <v>16.739999999999998</v>
      </c>
      <c r="DE63" s="14">
        <f>SUM(BN$5:BN63)</f>
        <v>70.875</v>
      </c>
      <c r="DF63" s="14">
        <f>SUM(BO$5:BO63)</f>
        <v>70.875</v>
      </c>
      <c r="DG63" s="14">
        <f>SUM(BP$5:BP63)</f>
        <v>33.120000000000005</v>
      </c>
      <c r="DH63" s="14">
        <f>SUM(BQ$5:BQ63)</f>
        <v>33.120000000000005</v>
      </c>
      <c r="DI63" s="14">
        <f>SUM(BR$5:BR63)</f>
        <v>17.010000000000002</v>
      </c>
      <c r="DJ63" s="14">
        <f>SUM(BS$5:BS63)</f>
        <v>8.5050000000000008</v>
      </c>
      <c r="DK63" s="14">
        <f>SUM(BT$5:BT63)</f>
        <v>75.375</v>
      </c>
      <c r="DL63" s="14">
        <f>SUM(BU$5:BU63)</f>
        <v>75.375</v>
      </c>
      <c r="DM63" s="14">
        <f>SUM(BV$5:BV63)</f>
        <v>35.1</v>
      </c>
      <c r="DN63" s="14">
        <f>SUM(BW$5:BW63)</f>
        <v>35.1</v>
      </c>
      <c r="DO63" s="14">
        <f>SUM(BX$5:BX63)</f>
        <v>18.09</v>
      </c>
      <c r="DP63" s="14">
        <f>SUM(BY$5:BY63)</f>
        <v>9.0449999999999999</v>
      </c>
      <c r="DQ63" s="14">
        <f>SUM(BZ$5:BZ63)</f>
        <v>93</v>
      </c>
      <c r="DR63" s="14">
        <f>SUM(CA$5:CA63)</f>
        <v>93</v>
      </c>
      <c r="DS63" s="14">
        <f>SUM(CB$5:CB63)</f>
        <v>43.56</v>
      </c>
      <c r="DT63" s="14">
        <f>SUM(CC$5:CC63)</f>
        <v>43.56</v>
      </c>
      <c r="DU63" s="14">
        <f>SUM(CD$5:CD63)</f>
        <v>22.32</v>
      </c>
      <c r="DV63" s="14">
        <f>SUM(CE$5:CE63)</f>
        <v>11.16</v>
      </c>
      <c r="DW63" s="14">
        <f>SUM(CF$5:CF63)</f>
        <v>113.80499999999999</v>
      </c>
      <c r="DX63" s="14">
        <f>SUM(CG$5:CG63)</f>
        <v>113.80499999999999</v>
      </c>
      <c r="DY63" s="14">
        <f>SUM(CH$5:CH63)</f>
        <v>113.80499999999999</v>
      </c>
      <c r="DZ63" s="14">
        <f>SUM(CI$5:CI63)</f>
        <v>51.299999999999969</v>
      </c>
      <c r="EA63" s="14">
        <f>SUM(CJ$5:CJ63)</f>
        <v>51.299999999999969</v>
      </c>
      <c r="EB63" s="14">
        <f>SUM(CK$5:CK63)</f>
        <v>51.299999999999969</v>
      </c>
      <c r="EC63" s="14">
        <f>SUM(CL$5:CL63)</f>
        <v>21.374999999999996</v>
      </c>
      <c r="ED63" s="14">
        <f>SUM(CM$5:CM63)</f>
        <v>21.374999999999996</v>
      </c>
      <c r="EE63" s="14">
        <f>SUM(CN$5:CN63)</f>
        <v>48.059999999999974</v>
      </c>
      <c r="EF63" s="14">
        <f>SUM(CO$5:CO63)</f>
        <v>48.059999999999974</v>
      </c>
      <c r="EG63" s="14">
        <f>SUM(CP$5:CP63)</f>
        <v>48.059999999999974</v>
      </c>
      <c r="EH63" s="14">
        <f>SUM(CQ$5:CQ63)</f>
        <v>23.759999999999991</v>
      </c>
      <c r="EI63" s="14">
        <f>SUM(CR$5:CR63)</f>
        <v>23.759999999999991</v>
      </c>
      <c r="EJ63" s="14">
        <f>SUM(CS$5:CS63)</f>
        <v>23.759999999999991</v>
      </c>
      <c r="EK63" s="14">
        <f>SUM(CT$5:CT63)</f>
        <v>9.8999999999999986</v>
      </c>
      <c r="EL63" s="14">
        <f>SUM(CU$5:CU63)</f>
        <v>9.8999999999999986</v>
      </c>
      <c r="EO63" s="118">
        <f t="shared" si="68"/>
        <v>20</v>
      </c>
      <c r="EP63" s="118">
        <f t="shared" ref="EP63:EP64" si="116">MATCH(CX63,$AD$5:$AD$26,1)-1</f>
        <v>20</v>
      </c>
      <c r="EQ63" s="118">
        <f t="shared" ref="EQ63:EQ64" si="117">MATCH(CY63,$AD$5:$AD$26,1)-1</f>
        <v>17</v>
      </c>
      <c r="ER63" s="118">
        <f t="shared" ref="ER63:ER64" si="118">MATCH(CZ63,$AD$5:$AD$26,1)-1</f>
        <v>16</v>
      </c>
      <c r="ES63" s="118">
        <f t="shared" ref="ES63:ES64" si="119">MATCH(DA63,$AD$5:$AD$26,1)-1</f>
        <v>16</v>
      </c>
      <c r="ET63" s="118">
        <f t="shared" ref="ET63:ET64" si="120">MATCH(DB63,$AD$5:$AD$26,1)-1</f>
        <v>12</v>
      </c>
      <c r="EU63" s="118">
        <f t="shared" ref="EU63:EU64" si="121">MATCH(DC63,$AD$5:$AD$26,1)-1</f>
        <v>12</v>
      </c>
      <c r="EV63" s="118">
        <f t="shared" ref="EV63:EV64" si="122">MATCH(DD63,$AD$5:$AD$26,1)-1</f>
        <v>8</v>
      </c>
      <c r="EW63" s="118">
        <f t="shared" ref="EW63:EW64" si="123">MATCH(DE63,$AD$5:$AD$26,1)-1</f>
        <v>16</v>
      </c>
      <c r="EX63" s="118">
        <f t="shared" ref="EX63:EX64" si="124">MATCH(DF63,$AD$5:$AD$26,1)-1</f>
        <v>16</v>
      </c>
      <c r="EY63" s="118">
        <f t="shared" ref="EY63:EY64" si="125">MATCH(DG63,$AD$5:$AD$26,1)-1</f>
        <v>11</v>
      </c>
      <c r="EZ63" s="118">
        <f t="shared" ref="EZ63:EZ64" si="126">MATCH(DH63,$AD$5:$AD$26,1)-1</f>
        <v>11</v>
      </c>
      <c r="FA63" s="118">
        <f t="shared" ref="FA63:FA64" si="127">MATCH(DI63,$AD$5:$AD$26,1)-1</f>
        <v>8</v>
      </c>
      <c r="FB63" s="118">
        <f t="shared" ref="FB63:FB64" si="128">MATCH(DJ63,$AD$5:$AD$26,1)-1</f>
        <v>5</v>
      </c>
      <c r="FC63" s="118">
        <f t="shared" ref="FC63:FC64" si="129">MATCH(DK63,$AD$5:$AD$26,1)-1</f>
        <v>17</v>
      </c>
      <c r="FD63" s="118">
        <f t="shared" ref="FD63:FD64" si="130">MATCH(DL63,$AD$5:$AD$26,1)-1</f>
        <v>17</v>
      </c>
      <c r="FE63" s="118">
        <f t="shared" ref="FE63:FE64" si="131">MATCH(DM63,$AD$5:$AD$26,1)-1</f>
        <v>12</v>
      </c>
      <c r="FF63" s="118">
        <f t="shared" ref="FF63:FF64" si="132">MATCH(DN63,$AD$5:$AD$26,1)-1</f>
        <v>12</v>
      </c>
      <c r="FG63" s="118">
        <f t="shared" ref="FG63:FG64" si="133">MATCH(DO63,$AD$5:$AD$26,1)-1</f>
        <v>9</v>
      </c>
      <c r="FH63" s="118">
        <f t="shared" ref="FH63:FH64" si="134">MATCH(DP63,$AD$5:$AD$26,1)-1</f>
        <v>6</v>
      </c>
      <c r="FI63" s="118">
        <f t="shared" ref="FI63:FI64" si="135">MATCH(DQ63,$AD$5:$AD$26,1)-1</f>
        <v>18</v>
      </c>
      <c r="FJ63" s="118">
        <f t="shared" ref="FJ63:FJ64" si="136">MATCH(DR63,$AD$5:$AD$26,1)-1</f>
        <v>18</v>
      </c>
      <c r="FK63" s="118">
        <f t="shared" ref="FK63:FK64" si="137">MATCH(DS63,$AD$5:$AD$26,1)-1</f>
        <v>13</v>
      </c>
      <c r="FL63" s="118">
        <f t="shared" ref="FL63:FL64" si="138">MATCH(DT63,$AD$5:$AD$26,1)-1</f>
        <v>13</v>
      </c>
      <c r="FM63" s="118">
        <f t="shared" ref="FM63:FM64" si="139">MATCH(DU63,$AD$5:$AD$26,1)-1</f>
        <v>9</v>
      </c>
      <c r="FN63" s="118">
        <f t="shared" ref="FN63:FN64" si="140">MATCH(DV63,$AD$5:$AD$26,1)-1</f>
        <v>6</v>
      </c>
      <c r="FO63" s="118">
        <f t="shared" ref="FO63:FO64" si="141">MATCH(DW63,$AD$5:$AD$26,1)-1</f>
        <v>19</v>
      </c>
      <c r="FP63" s="118">
        <f t="shared" ref="FP63:FP64" si="142">MATCH(DX63,$AD$5:$AD$26,1)-1</f>
        <v>19</v>
      </c>
      <c r="FQ63" s="118">
        <f t="shared" ref="FQ63:FQ64" si="143">MATCH(DY63,$AD$5:$AD$26,1)-1</f>
        <v>19</v>
      </c>
      <c r="FR63" s="118">
        <f t="shared" ref="FR63:FR64" si="144">MATCH(DZ63,$AD$5:$AD$26,1)-1</f>
        <v>14</v>
      </c>
      <c r="FS63" s="118">
        <f t="shared" ref="FS63:FS64" si="145">MATCH(EA63,$AD$5:$AD$26,1)-1</f>
        <v>14</v>
      </c>
      <c r="FT63" s="118">
        <f t="shared" ref="FT63:FT64" si="146">MATCH(EB63,$AD$5:$AD$26,1)-1</f>
        <v>14</v>
      </c>
      <c r="FU63" s="118">
        <f t="shared" ref="FU63:FU64" si="147">MATCH(EC63,$AD$5:$AD$26,1)-1</f>
        <v>9</v>
      </c>
      <c r="FV63" s="118">
        <f t="shared" ref="FV63:FV64" si="148">MATCH(ED63,$AD$5:$AD$26,1)-1</f>
        <v>9</v>
      </c>
      <c r="FW63" s="118">
        <f t="shared" ref="FW63:FW64" si="149">MATCH(EE63,$AD$5:$AD$26,1)-1</f>
        <v>14</v>
      </c>
      <c r="FX63" s="118">
        <f t="shared" ref="FX63:FX64" si="150">MATCH(EF63,$AD$5:$AD$26,1)-1</f>
        <v>14</v>
      </c>
      <c r="FY63" s="118">
        <f t="shared" ref="FY63:FY64" si="151">MATCH(EG63,$AD$5:$AD$26,1)-1</f>
        <v>14</v>
      </c>
      <c r="FZ63" s="118">
        <f t="shared" ref="FZ63:FZ64" si="152">MATCH(EH63,$AD$5:$AD$26,1)-1</f>
        <v>10</v>
      </c>
      <c r="GA63" s="118">
        <f t="shared" ref="GA63:GA64" si="153">MATCH(EI63,$AD$5:$AD$26,1)-1</f>
        <v>10</v>
      </c>
      <c r="GB63" s="118">
        <f t="shared" ref="GB63:GB64" si="154">MATCH(EJ63,$AD$5:$AD$26,1)-1</f>
        <v>10</v>
      </c>
      <c r="GC63" s="118">
        <f t="shared" ref="GC63:GC64" si="155">MATCH(EK63,$AD$5:$AD$26,1)-1</f>
        <v>6</v>
      </c>
      <c r="GD63" s="118">
        <f t="shared" ref="GD63:GD64" si="156">MATCH(EL63,$AD$5:$AD$26,1)-1</f>
        <v>6</v>
      </c>
    </row>
    <row r="64" spans="41:186" ht="16.5" x14ac:dyDescent="0.2">
      <c r="AO64" s="50">
        <v>5</v>
      </c>
      <c r="AP64" s="117">
        <v>26</v>
      </c>
      <c r="AQ64" s="117">
        <v>3</v>
      </c>
      <c r="AR64" s="50">
        <v>1</v>
      </c>
      <c r="AS64" s="117" t="s">
        <v>906</v>
      </c>
      <c r="AT64" s="21">
        <f t="shared" si="61"/>
        <v>8.9999999999999993E-3</v>
      </c>
      <c r="AU64" s="117">
        <f t="shared" si="5"/>
        <v>1</v>
      </c>
      <c r="AV64" s="117">
        <f t="shared" si="6"/>
        <v>1</v>
      </c>
      <c r="AW64" s="118">
        <f t="shared" si="7"/>
        <v>8.9999999999999993E-3</v>
      </c>
      <c r="AX64" s="117">
        <f t="shared" si="8"/>
        <v>4.05</v>
      </c>
      <c r="BA64" s="117">
        <v>60</v>
      </c>
      <c r="BB64" s="14">
        <f>INDEX(节奏总表!$BW$4:$BW$63,神器!BA64)</f>
        <v>150</v>
      </c>
      <c r="BC64" s="14">
        <f t="shared" si="9"/>
        <v>8</v>
      </c>
      <c r="BD64" s="14">
        <v>5</v>
      </c>
      <c r="BE64" s="14">
        <v>3</v>
      </c>
      <c r="BF64" s="14">
        <f t="shared" si="60"/>
        <v>0</v>
      </c>
      <c r="BG64" s="14">
        <f t="shared" si="115"/>
        <v>0</v>
      </c>
      <c r="BH64" s="14">
        <f t="shared" si="115"/>
        <v>0</v>
      </c>
      <c r="BI64" s="14">
        <f t="shared" si="115"/>
        <v>0</v>
      </c>
      <c r="BJ64" s="14">
        <f t="shared" si="115"/>
        <v>0</v>
      </c>
      <c r="BK64" s="14">
        <f t="shared" si="115"/>
        <v>0</v>
      </c>
      <c r="BL64" s="14">
        <f t="shared" si="115"/>
        <v>0</v>
      </c>
      <c r="BM64" s="14">
        <f t="shared" si="115"/>
        <v>0</v>
      </c>
      <c r="BN64" s="14">
        <f t="shared" si="115"/>
        <v>0</v>
      </c>
      <c r="BO64" s="14">
        <f t="shared" si="115"/>
        <v>0</v>
      </c>
      <c r="BP64" s="14">
        <f t="shared" si="115"/>
        <v>0</v>
      </c>
      <c r="BQ64" s="14">
        <f t="shared" si="115"/>
        <v>0</v>
      </c>
      <c r="BR64" s="14">
        <f t="shared" si="115"/>
        <v>0</v>
      </c>
      <c r="BS64" s="14">
        <f t="shared" si="115"/>
        <v>0</v>
      </c>
      <c r="BT64" s="14">
        <f t="shared" si="115"/>
        <v>0</v>
      </c>
      <c r="BU64" s="14">
        <f t="shared" si="115"/>
        <v>0</v>
      </c>
      <c r="BV64" s="14">
        <f t="shared" si="115"/>
        <v>0</v>
      </c>
      <c r="BW64" s="14">
        <f t="shared" si="115"/>
        <v>0</v>
      </c>
      <c r="BX64" s="14">
        <f t="shared" si="115"/>
        <v>0</v>
      </c>
      <c r="BY64" s="14">
        <f t="shared" si="115"/>
        <v>0</v>
      </c>
      <c r="BZ64" s="14">
        <f t="shared" si="115"/>
        <v>0</v>
      </c>
      <c r="CA64" s="14">
        <f t="shared" si="115"/>
        <v>0</v>
      </c>
      <c r="CB64" s="14">
        <f t="shared" si="115"/>
        <v>0</v>
      </c>
      <c r="CC64" s="14">
        <f t="shared" si="115"/>
        <v>0</v>
      </c>
      <c r="CD64" s="14">
        <f t="shared" si="115"/>
        <v>0</v>
      </c>
      <c r="CE64" s="14">
        <f t="shared" si="115"/>
        <v>0</v>
      </c>
      <c r="CF64" s="14">
        <f t="shared" si="115"/>
        <v>4.8600000000000003</v>
      </c>
      <c r="CG64" s="14">
        <f t="shared" si="115"/>
        <v>4.8600000000000003</v>
      </c>
      <c r="CH64" s="14">
        <f t="shared" si="115"/>
        <v>4.8600000000000003</v>
      </c>
      <c r="CI64" s="14">
        <f t="shared" si="115"/>
        <v>2.16</v>
      </c>
      <c r="CJ64" s="14">
        <f t="shared" si="115"/>
        <v>2.16</v>
      </c>
      <c r="CK64" s="14">
        <f t="shared" si="115"/>
        <v>2.16</v>
      </c>
      <c r="CL64" s="14">
        <f t="shared" si="115"/>
        <v>0.89999999999999991</v>
      </c>
      <c r="CM64" s="14">
        <f t="shared" si="115"/>
        <v>0.89999999999999991</v>
      </c>
      <c r="CN64" s="14">
        <f t="shared" si="115"/>
        <v>2.16</v>
      </c>
      <c r="CO64" s="14">
        <f t="shared" si="115"/>
        <v>2.16</v>
      </c>
      <c r="CP64" s="14">
        <f t="shared" si="115"/>
        <v>2.16</v>
      </c>
      <c r="CQ64" s="14">
        <f t="shared" si="115"/>
        <v>1.08</v>
      </c>
      <c r="CR64" s="14">
        <f t="shared" si="115"/>
        <v>1.08</v>
      </c>
      <c r="CS64" s="14">
        <f t="shared" si="115"/>
        <v>1.08</v>
      </c>
      <c r="CT64" s="14">
        <f t="shared" si="115"/>
        <v>0.45000000000000007</v>
      </c>
      <c r="CU64" s="14">
        <f t="shared" si="115"/>
        <v>0.45000000000000007</v>
      </c>
      <c r="CW64" s="14">
        <f>SUM(BF$5:BF64)</f>
        <v>124.95</v>
      </c>
      <c r="CX64" s="14">
        <f>SUM(BG$5:BG64)</f>
        <v>124.95</v>
      </c>
      <c r="CY64" s="14">
        <f>SUM(BH$5:BH64)</f>
        <v>76.949999999999989</v>
      </c>
      <c r="CZ64" s="14">
        <f>SUM(BI$5:BI64)</f>
        <v>72.539999999999992</v>
      </c>
      <c r="DA64" s="14">
        <f>SUM(BJ$5:BJ64)</f>
        <v>72.539999999999992</v>
      </c>
      <c r="DB64" s="14">
        <f>SUM(BK$5:BK64)</f>
        <v>36.855000000000004</v>
      </c>
      <c r="DC64" s="14">
        <f>SUM(BL$5:BL64)</f>
        <v>36.855000000000004</v>
      </c>
      <c r="DD64" s="14">
        <f>SUM(BM$5:BM64)</f>
        <v>16.739999999999998</v>
      </c>
      <c r="DE64" s="14">
        <f>SUM(BN$5:BN64)</f>
        <v>70.875</v>
      </c>
      <c r="DF64" s="14">
        <f>SUM(BO$5:BO64)</f>
        <v>70.875</v>
      </c>
      <c r="DG64" s="14">
        <f>SUM(BP$5:BP64)</f>
        <v>33.120000000000005</v>
      </c>
      <c r="DH64" s="14">
        <f>SUM(BQ$5:BQ64)</f>
        <v>33.120000000000005</v>
      </c>
      <c r="DI64" s="14">
        <f>SUM(BR$5:BR64)</f>
        <v>17.010000000000002</v>
      </c>
      <c r="DJ64" s="14">
        <f>SUM(BS$5:BS64)</f>
        <v>8.5050000000000008</v>
      </c>
      <c r="DK64" s="14">
        <f>SUM(BT$5:BT64)</f>
        <v>75.375</v>
      </c>
      <c r="DL64" s="14">
        <f>SUM(BU$5:BU64)</f>
        <v>75.375</v>
      </c>
      <c r="DM64" s="14">
        <f>SUM(BV$5:BV64)</f>
        <v>35.1</v>
      </c>
      <c r="DN64" s="14">
        <f>SUM(BW$5:BW64)</f>
        <v>35.1</v>
      </c>
      <c r="DO64" s="14">
        <f>SUM(BX$5:BX64)</f>
        <v>18.09</v>
      </c>
      <c r="DP64" s="14">
        <f>SUM(BY$5:BY64)</f>
        <v>9.0449999999999999</v>
      </c>
      <c r="DQ64" s="14">
        <f>SUM(BZ$5:BZ64)</f>
        <v>93</v>
      </c>
      <c r="DR64" s="14">
        <f>SUM(CA$5:CA64)</f>
        <v>93</v>
      </c>
      <c r="DS64" s="14">
        <f>SUM(CB$5:CB64)</f>
        <v>43.56</v>
      </c>
      <c r="DT64" s="14">
        <f>SUM(CC$5:CC64)</f>
        <v>43.56</v>
      </c>
      <c r="DU64" s="14">
        <f>SUM(CD$5:CD64)</f>
        <v>22.32</v>
      </c>
      <c r="DV64" s="14">
        <f>SUM(CE$5:CE64)</f>
        <v>11.16</v>
      </c>
      <c r="DW64" s="14">
        <f>SUM(CF$5:CF64)</f>
        <v>118.66499999999999</v>
      </c>
      <c r="DX64" s="14">
        <f>SUM(CG$5:CG64)</f>
        <v>118.66499999999999</v>
      </c>
      <c r="DY64" s="14">
        <f>SUM(CH$5:CH64)</f>
        <v>118.66499999999999</v>
      </c>
      <c r="DZ64" s="14">
        <f>SUM(CI$5:CI64)</f>
        <v>53.459999999999965</v>
      </c>
      <c r="EA64" s="14">
        <f>SUM(CJ$5:CJ64)</f>
        <v>53.459999999999965</v>
      </c>
      <c r="EB64" s="14">
        <f>SUM(CK$5:CK64)</f>
        <v>53.459999999999965</v>
      </c>
      <c r="EC64" s="14">
        <f>SUM(CL$5:CL64)</f>
        <v>22.274999999999995</v>
      </c>
      <c r="ED64" s="14">
        <f>SUM(CM$5:CM64)</f>
        <v>22.274999999999995</v>
      </c>
      <c r="EE64" s="14">
        <f>SUM(CN$5:CN64)</f>
        <v>50.21999999999997</v>
      </c>
      <c r="EF64" s="14">
        <f>SUM(CO$5:CO64)</f>
        <v>50.21999999999997</v>
      </c>
      <c r="EG64" s="14">
        <f>SUM(CP$5:CP64)</f>
        <v>50.21999999999997</v>
      </c>
      <c r="EH64" s="14">
        <f>SUM(CQ$5:CQ64)</f>
        <v>24.839999999999989</v>
      </c>
      <c r="EI64" s="14">
        <f>SUM(CR$5:CR64)</f>
        <v>24.839999999999989</v>
      </c>
      <c r="EJ64" s="14">
        <f>SUM(CS$5:CS64)</f>
        <v>24.839999999999989</v>
      </c>
      <c r="EK64" s="14">
        <f>SUM(CT$5:CT64)</f>
        <v>10.349999999999998</v>
      </c>
      <c r="EL64" s="14">
        <f>SUM(CU$5:CU64)</f>
        <v>10.349999999999998</v>
      </c>
      <c r="EO64" s="118">
        <f t="shared" si="68"/>
        <v>20</v>
      </c>
      <c r="EP64" s="118">
        <f t="shared" si="116"/>
        <v>20</v>
      </c>
      <c r="EQ64" s="118">
        <f t="shared" si="117"/>
        <v>17</v>
      </c>
      <c r="ER64" s="118">
        <f t="shared" si="118"/>
        <v>16</v>
      </c>
      <c r="ES64" s="118">
        <f t="shared" si="119"/>
        <v>16</v>
      </c>
      <c r="ET64" s="118">
        <f t="shared" si="120"/>
        <v>12</v>
      </c>
      <c r="EU64" s="118">
        <f t="shared" si="121"/>
        <v>12</v>
      </c>
      <c r="EV64" s="118">
        <f t="shared" si="122"/>
        <v>8</v>
      </c>
      <c r="EW64" s="118">
        <f t="shared" si="123"/>
        <v>16</v>
      </c>
      <c r="EX64" s="118">
        <f t="shared" si="124"/>
        <v>16</v>
      </c>
      <c r="EY64" s="118">
        <f t="shared" si="125"/>
        <v>11</v>
      </c>
      <c r="EZ64" s="118">
        <f t="shared" si="126"/>
        <v>11</v>
      </c>
      <c r="FA64" s="118">
        <f t="shared" si="127"/>
        <v>8</v>
      </c>
      <c r="FB64" s="118">
        <f t="shared" si="128"/>
        <v>5</v>
      </c>
      <c r="FC64" s="118">
        <f t="shared" si="129"/>
        <v>17</v>
      </c>
      <c r="FD64" s="118">
        <f t="shared" si="130"/>
        <v>17</v>
      </c>
      <c r="FE64" s="118">
        <f t="shared" si="131"/>
        <v>12</v>
      </c>
      <c r="FF64" s="118">
        <f t="shared" si="132"/>
        <v>12</v>
      </c>
      <c r="FG64" s="118">
        <f t="shared" si="133"/>
        <v>9</v>
      </c>
      <c r="FH64" s="118">
        <f t="shared" si="134"/>
        <v>6</v>
      </c>
      <c r="FI64" s="118">
        <f t="shared" si="135"/>
        <v>18</v>
      </c>
      <c r="FJ64" s="118">
        <f t="shared" si="136"/>
        <v>18</v>
      </c>
      <c r="FK64" s="118">
        <f t="shared" si="137"/>
        <v>13</v>
      </c>
      <c r="FL64" s="118">
        <f t="shared" si="138"/>
        <v>13</v>
      </c>
      <c r="FM64" s="118">
        <f t="shared" si="139"/>
        <v>9</v>
      </c>
      <c r="FN64" s="118">
        <f t="shared" si="140"/>
        <v>6</v>
      </c>
      <c r="FO64" s="118">
        <f t="shared" si="141"/>
        <v>20</v>
      </c>
      <c r="FP64" s="118">
        <f t="shared" si="142"/>
        <v>20</v>
      </c>
      <c r="FQ64" s="118">
        <f t="shared" si="143"/>
        <v>20</v>
      </c>
      <c r="FR64" s="118">
        <f t="shared" si="144"/>
        <v>14</v>
      </c>
      <c r="FS64" s="118">
        <f t="shared" si="145"/>
        <v>14</v>
      </c>
      <c r="FT64" s="118">
        <f t="shared" si="146"/>
        <v>14</v>
      </c>
      <c r="FU64" s="118">
        <f t="shared" si="147"/>
        <v>9</v>
      </c>
      <c r="FV64" s="118">
        <f t="shared" si="148"/>
        <v>9</v>
      </c>
      <c r="FW64" s="118">
        <f t="shared" si="149"/>
        <v>14</v>
      </c>
      <c r="FX64" s="118">
        <f t="shared" si="150"/>
        <v>14</v>
      </c>
      <c r="FY64" s="118">
        <f t="shared" si="151"/>
        <v>14</v>
      </c>
      <c r="FZ64" s="118">
        <f t="shared" si="152"/>
        <v>10</v>
      </c>
      <c r="GA64" s="118">
        <f t="shared" si="153"/>
        <v>10</v>
      </c>
      <c r="GB64" s="118">
        <f t="shared" si="154"/>
        <v>10</v>
      </c>
      <c r="GC64" s="118">
        <f t="shared" si="155"/>
        <v>6</v>
      </c>
      <c r="GD64" s="118">
        <f t="shared" si="156"/>
        <v>6</v>
      </c>
    </row>
    <row r="65" spans="41:57" ht="16.5" x14ac:dyDescent="0.2">
      <c r="AO65" s="50">
        <v>6</v>
      </c>
      <c r="AP65" s="117">
        <v>15</v>
      </c>
      <c r="AQ65" s="117">
        <v>1</v>
      </c>
      <c r="AR65" s="50">
        <v>3</v>
      </c>
      <c r="AS65" s="117" t="s">
        <v>409</v>
      </c>
      <c r="AT65" s="21">
        <f t="shared" si="61"/>
        <v>0.13750000000000001</v>
      </c>
      <c r="AU65" s="117">
        <f t="shared" si="5"/>
        <v>3</v>
      </c>
      <c r="AV65" s="117">
        <f t="shared" si="6"/>
        <v>5</v>
      </c>
      <c r="AW65" s="118">
        <f t="shared" si="7"/>
        <v>0.55000000000000004</v>
      </c>
      <c r="AX65" s="117">
        <f t="shared" si="8"/>
        <v>13.750000000000002</v>
      </c>
      <c r="BE65" s="14">
        <v>3</v>
      </c>
    </row>
    <row r="66" spans="41:57" ht="16.5" x14ac:dyDescent="0.2">
      <c r="AO66" s="50">
        <v>6</v>
      </c>
      <c r="AP66" s="117">
        <v>16</v>
      </c>
      <c r="AQ66" s="117">
        <v>1</v>
      </c>
      <c r="AR66" s="50">
        <v>3</v>
      </c>
      <c r="AS66" s="117" t="s">
        <v>410</v>
      </c>
      <c r="AT66" s="21">
        <f t="shared" si="61"/>
        <v>0.13750000000000001</v>
      </c>
      <c r="AU66" s="117">
        <f t="shared" si="5"/>
        <v>3</v>
      </c>
      <c r="AV66" s="117">
        <f t="shared" si="6"/>
        <v>5</v>
      </c>
      <c r="AW66" s="118">
        <f t="shared" si="7"/>
        <v>0.55000000000000004</v>
      </c>
      <c r="AX66" s="117">
        <f t="shared" si="8"/>
        <v>13.750000000000002</v>
      </c>
      <c r="BE66" s="14">
        <v>3</v>
      </c>
    </row>
    <row r="67" spans="41:57" ht="16.5" x14ac:dyDescent="0.2">
      <c r="AO67" s="50">
        <v>6</v>
      </c>
      <c r="AP67" s="117">
        <v>17</v>
      </c>
      <c r="AQ67" s="117">
        <v>1</v>
      </c>
      <c r="AR67" s="50">
        <v>3</v>
      </c>
      <c r="AS67" s="117" t="s">
        <v>411</v>
      </c>
      <c r="AT67" s="21">
        <f t="shared" si="61"/>
        <v>8.8000000000000009E-2</v>
      </c>
      <c r="AU67" s="117">
        <f t="shared" si="5"/>
        <v>2</v>
      </c>
      <c r="AV67" s="117">
        <f t="shared" si="6"/>
        <v>4</v>
      </c>
      <c r="AW67" s="118">
        <f t="shared" si="7"/>
        <v>0.26400000000000001</v>
      </c>
      <c r="AX67" s="117">
        <f t="shared" si="8"/>
        <v>19.8</v>
      </c>
      <c r="BE67" s="14">
        <v>3</v>
      </c>
    </row>
    <row r="68" spans="41:57" ht="16.5" x14ac:dyDescent="0.2">
      <c r="AO68" s="50">
        <v>6</v>
      </c>
      <c r="AP68" s="117">
        <v>18</v>
      </c>
      <c r="AQ68" s="117">
        <v>1</v>
      </c>
      <c r="AR68" s="50">
        <v>3</v>
      </c>
      <c r="AS68" s="117" t="s">
        <v>412</v>
      </c>
      <c r="AT68" s="21">
        <f t="shared" si="61"/>
        <v>8.8000000000000009E-2</v>
      </c>
      <c r="AU68" s="117">
        <f t="shared" si="5"/>
        <v>2</v>
      </c>
      <c r="AV68" s="117">
        <f t="shared" si="6"/>
        <v>4</v>
      </c>
      <c r="AW68" s="118">
        <f t="shared" si="7"/>
        <v>0.26400000000000001</v>
      </c>
      <c r="AX68" s="117">
        <f t="shared" si="8"/>
        <v>19.8</v>
      </c>
      <c r="BE68" s="14">
        <v>3</v>
      </c>
    </row>
    <row r="69" spans="41:57" ht="16.5" x14ac:dyDescent="0.2">
      <c r="AO69" s="50">
        <v>6</v>
      </c>
      <c r="AP69" s="117">
        <v>19</v>
      </c>
      <c r="AQ69" s="117">
        <v>1</v>
      </c>
      <c r="AR69" s="50">
        <v>3</v>
      </c>
      <c r="AS69" s="117" t="s">
        <v>413</v>
      </c>
      <c r="AT69" s="21">
        <f t="shared" ref="AT69:AT100" si="157">INDEX($AJ$6:$AL$13,AO69,AQ69)*INDEX($Q$5:$Y$46,AP69,(AR69-1)*3+1)</f>
        <v>6.6000000000000003E-2</v>
      </c>
      <c r="AU69" s="117">
        <f t="shared" si="5"/>
        <v>1</v>
      </c>
      <c r="AV69" s="117">
        <f t="shared" si="6"/>
        <v>3</v>
      </c>
      <c r="AW69" s="118">
        <f t="shared" si="7"/>
        <v>0.13200000000000001</v>
      </c>
      <c r="AX69" s="117">
        <f t="shared" si="8"/>
        <v>23.1</v>
      </c>
      <c r="BE69" s="14">
        <v>3</v>
      </c>
    </row>
    <row r="70" spans="41:57" ht="16.5" x14ac:dyDescent="0.2">
      <c r="AO70" s="50">
        <v>6</v>
      </c>
      <c r="AP70" s="117">
        <v>20</v>
      </c>
      <c r="AQ70" s="117">
        <v>1</v>
      </c>
      <c r="AR70" s="50">
        <v>3</v>
      </c>
      <c r="AS70" s="117" t="s">
        <v>414</v>
      </c>
      <c r="AT70" s="21">
        <f t="shared" si="157"/>
        <v>3.3000000000000002E-2</v>
      </c>
      <c r="AU70" s="117">
        <f t="shared" ref="AU70:AU122" si="158">INDEX($Q$5:$Y$46,AP70,(AR70-1)*3+2)</f>
        <v>1</v>
      </c>
      <c r="AV70" s="117">
        <f t="shared" ref="AV70:AV122" si="159">INDEX($Q$5:$Y$46,AP70,(AR70-1)*3+3)</f>
        <v>3</v>
      </c>
      <c r="AW70" s="118">
        <f t="shared" ref="AW70:AW122" si="160">AT70*(AU70+AV70)/2</f>
        <v>6.6000000000000003E-2</v>
      </c>
      <c r="AX70" s="117">
        <f t="shared" ref="AX70:AX122" si="161">INDEX($P$5:$P$46,AP70)*AT70*(AU70+AV70)/2</f>
        <v>24.75</v>
      </c>
      <c r="BE70" s="14">
        <v>3</v>
      </c>
    </row>
    <row r="71" spans="41:57" ht="16.5" x14ac:dyDescent="0.2">
      <c r="AO71" s="50">
        <v>6</v>
      </c>
      <c r="AP71" s="117">
        <v>21</v>
      </c>
      <c r="AQ71" s="117">
        <v>2</v>
      </c>
      <c r="AR71" s="50">
        <v>2</v>
      </c>
      <c r="AS71" s="117" t="s">
        <v>901</v>
      </c>
      <c r="AT71" s="21">
        <f t="shared" si="157"/>
        <v>7.4999999999999997E-2</v>
      </c>
      <c r="AU71" s="117">
        <f t="shared" si="158"/>
        <v>2</v>
      </c>
      <c r="AV71" s="117">
        <f t="shared" si="159"/>
        <v>4</v>
      </c>
      <c r="AW71" s="118">
        <f t="shared" si="160"/>
        <v>0.22499999999999998</v>
      </c>
      <c r="AX71" s="117">
        <f t="shared" si="161"/>
        <v>6.75</v>
      </c>
      <c r="BE71" s="14">
        <v>3</v>
      </c>
    </row>
    <row r="72" spans="41:57" ht="16.5" x14ac:dyDescent="0.2">
      <c r="AO72" s="50">
        <v>6</v>
      </c>
      <c r="AP72" s="117">
        <v>22</v>
      </c>
      <c r="AQ72" s="117">
        <v>2</v>
      </c>
      <c r="AR72" s="50">
        <v>2</v>
      </c>
      <c r="AS72" s="117" t="s">
        <v>902</v>
      </c>
      <c r="AT72" s="21">
        <f t="shared" si="157"/>
        <v>7.4999999999999997E-2</v>
      </c>
      <c r="AU72" s="117">
        <f t="shared" si="158"/>
        <v>2</v>
      </c>
      <c r="AV72" s="117">
        <f t="shared" si="159"/>
        <v>4</v>
      </c>
      <c r="AW72" s="118">
        <f t="shared" si="160"/>
        <v>0.22499999999999998</v>
      </c>
      <c r="AX72" s="117">
        <f t="shared" si="161"/>
        <v>6.75</v>
      </c>
      <c r="BE72" s="14">
        <v>3</v>
      </c>
    </row>
    <row r="73" spans="41:57" ht="16.5" x14ac:dyDescent="0.2">
      <c r="AO73" s="50">
        <v>6</v>
      </c>
      <c r="AP73" s="117">
        <v>23</v>
      </c>
      <c r="AQ73" s="117">
        <v>2</v>
      </c>
      <c r="AR73" s="50">
        <v>2</v>
      </c>
      <c r="AS73" s="117" t="s">
        <v>903</v>
      </c>
      <c r="AT73" s="21">
        <f t="shared" si="157"/>
        <v>4.8000000000000001E-2</v>
      </c>
      <c r="AU73" s="117">
        <f t="shared" si="158"/>
        <v>1</v>
      </c>
      <c r="AV73" s="117">
        <f t="shared" si="159"/>
        <v>3</v>
      </c>
      <c r="AW73" s="118">
        <f t="shared" si="160"/>
        <v>9.6000000000000002E-2</v>
      </c>
      <c r="AX73" s="117">
        <f t="shared" si="161"/>
        <v>8.64</v>
      </c>
      <c r="BE73" s="14">
        <v>3</v>
      </c>
    </row>
    <row r="74" spans="41:57" ht="16.5" x14ac:dyDescent="0.2">
      <c r="AO74" s="50">
        <v>6</v>
      </c>
      <c r="AP74" s="117">
        <v>24</v>
      </c>
      <c r="AQ74" s="117">
        <v>2</v>
      </c>
      <c r="AR74" s="50">
        <v>2</v>
      </c>
      <c r="AS74" s="117" t="s">
        <v>904</v>
      </c>
      <c r="AT74" s="21">
        <f t="shared" si="157"/>
        <v>4.8000000000000001E-2</v>
      </c>
      <c r="AU74" s="117">
        <f t="shared" si="158"/>
        <v>1</v>
      </c>
      <c r="AV74" s="117">
        <f t="shared" si="159"/>
        <v>3</v>
      </c>
      <c r="AW74" s="118">
        <f t="shared" si="160"/>
        <v>9.6000000000000002E-2</v>
      </c>
      <c r="AX74" s="117">
        <f t="shared" si="161"/>
        <v>8.64</v>
      </c>
      <c r="BE74" s="14">
        <v>3</v>
      </c>
    </row>
    <row r="75" spans="41:57" ht="16.5" x14ac:dyDescent="0.2">
      <c r="AO75" s="50">
        <v>6</v>
      </c>
      <c r="AP75" s="117">
        <v>25</v>
      </c>
      <c r="AQ75" s="117">
        <v>2</v>
      </c>
      <c r="AR75" s="50">
        <v>2</v>
      </c>
      <c r="AS75" s="117" t="s">
        <v>905</v>
      </c>
      <c r="AT75" s="21">
        <f t="shared" si="157"/>
        <v>3.5999999999999997E-2</v>
      </c>
      <c r="AU75" s="117">
        <f t="shared" si="158"/>
        <v>1</v>
      </c>
      <c r="AV75" s="117">
        <f t="shared" si="159"/>
        <v>2</v>
      </c>
      <c r="AW75" s="118">
        <f t="shared" si="160"/>
        <v>5.3999999999999992E-2</v>
      </c>
      <c r="AX75" s="117">
        <f t="shared" si="161"/>
        <v>11.34</v>
      </c>
      <c r="BE75" s="14">
        <v>3</v>
      </c>
    </row>
    <row r="76" spans="41:57" ht="16.5" x14ac:dyDescent="0.2">
      <c r="AO76" s="50">
        <v>6</v>
      </c>
      <c r="AP76" s="117">
        <v>26</v>
      </c>
      <c r="AQ76" s="117">
        <v>2</v>
      </c>
      <c r="AR76" s="50">
        <v>2</v>
      </c>
      <c r="AS76" s="117" t="s">
        <v>906</v>
      </c>
      <c r="AT76" s="21">
        <f t="shared" si="157"/>
        <v>1.7999999999999999E-2</v>
      </c>
      <c r="AU76" s="117">
        <f t="shared" si="158"/>
        <v>1</v>
      </c>
      <c r="AV76" s="117">
        <f t="shared" si="159"/>
        <v>2</v>
      </c>
      <c r="AW76" s="118">
        <f t="shared" si="160"/>
        <v>2.6999999999999996E-2</v>
      </c>
      <c r="AX76" s="117">
        <f t="shared" si="161"/>
        <v>12.149999999999999</v>
      </c>
      <c r="BE76" s="14">
        <v>3</v>
      </c>
    </row>
    <row r="77" spans="41:57" ht="16.5" x14ac:dyDescent="0.2">
      <c r="AO77" s="50">
        <v>6</v>
      </c>
      <c r="AP77" s="117">
        <v>27</v>
      </c>
      <c r="AQ77" s="117">
        <v>3</v>
      </c>
      <c r="AR77" s="50">
        <v>1</v>
      </c>
      <c r="AS77" s="117" t="s">
        <v>421</v>
      </c>
      <c r="AT77" s="21">
        <f t="shared" si="157"/>
        <v>2.7E-2</v>
      </c>
      <c r="AU77" s="117">
        <f t="shared" si="158"/>
        <v>1</v>
      </c>
      <c r="AV77" s="117">
        <f t="shared" si="159"/>
        <v>2</v>
      </c>
      <c r="AW77" s="118">
        <f t="shared" si="160"/>
        <v>4.0500000000000001E-2</v>
      </c>
      <c r="AX77" s="117">
        <f t="shared" si="161"/>
        <v>4.8599999999999994</v>
      </c>
      <c r="BE77" s="14">
        <v>3</v>
      </c>
    </row>
    <row r="78" spans="41:57" ht="16.5" x14ac:dyDescent="0.2">
      <c r="AO78" s="50">
        <v>6</v>
      </c>
      <c r="AP78" s="117">
        <v>28</v>
      </c>
      <c r="AQ78" s="117">
        <v>3</v>
      </c>
      <c r="AR78" s="50">
        <v>1</v>
      </c>
      <c r="AS78" s="117" t="s">
        <v>422</v>
      </c>
      <c r="AT78" s="21">
        <f t="shared" si="157"/>
        <v>2.7E-2</v>
      </c>
      <c r="AU78" s="117">
        <f t="shared" si="158"/>
        <v>1</v>
      </c>
      <c r="AV78" s="117">
        <f t="shared" si="159"/>
        <v>2</v>
      </c>
      <c r="AW78" s="118">
        <f t="shared" si="160"/>
        <v>4.0500000000000001E-2</v>
      </c>
      <c r="AX78" s="117">
        <f t="shared" si="161"/>
        <v>4.8599999999999994</v>
      </c>
      <c r="BE78" s="14">
        <v>3</v>
      </c>
    </row>
    <row r="79" spans="41:57" ht="16.5" x14ac:dyDescent="0.2">
      <c r="AO79" s="50">
        <v>6</v>
      </c>
      <c r="AP79" s="117">
        <v>29</v>
      </c>
      <c r="AQ79" s="117">
        <v>3</v>
      </c>
      <c r="AR79" s="50">
        <v>1</v>
      </c>
      <c r="AS79" s="117" t="s">
        <v>423</v>
      </c>
      <c r="AT79" s="21">
        <f t="shared" si="157"/>
        <v>2.7E-2</v>
      </c>
      <c r="AU79" s="117">
        <f t="shared" si="158"/>
        <v>1</v>
      </c>
      <c r="AV79" s="117">
        <f t="shared" si="159"/>
        <v>2</v>
      </c>
      <c r="AW79" s="118">
        <f t="shared" si="160"/>
        <v>4.0500000000000001E-2</v>
      </c>
      <c r="AX79" s="117">
        <f t="shared" si="161"/>
        <v>4.8599999999999994</v>
      </c>
      <c r="BE79" s="14">
        <v>3</v>
      </c>
    </row>
    <row r="80" spans="41:57" ht="16.5" x14ac:dyDescent="0.2">
      <c r="AO80" s="50">
        <v>6</v>
      </c>
      <c r="AP80" s="117">
        <v>30</v>
      </c>
      <c r="AQ80" s="117">
        <v>3</v>
      </c>
      <c r="AR80" s="50">
        <v>1</v>
      </c>
      <c r="AS80" s="117" t="s">
        <v>424</v>
      </c>
      <c r="AT80" s="21">
        <f t="shared" si="157"/>
        <v>1.7999999999999999E-2</v>
      </c>
      <c r="AU80" s="117">
        <f t="shared" si="158"/>
        <v>1</v>
      </c>
      <c r="AV80" s="117">
        <f t="shared" si="159"/>
        <v>1</v>
      </c>
      <c r="AW80" s="118">
        <f t="shared" si="160"/>
        <v>1.7999999999999999E-2</v>
      </c>
      <c r="AX80" s="117">
        <f t="shared" si="161"/>
        <v>5.04</v>
      </c>
      <c r="BE80" s="14">
        <v>3</v>
      </c>
    </row>
    <row r="81" spans="41:57" ht="16.5" x14ac:dyDescent="0.2">
      <c r="AO81" s="50">
        <v>6</v>
      </c>
      <c r="AP81" s="117">
        <v>31</v>
      </c>
      <c r="AQ81" s="117">
        <v>3</v>
      </c>
      <c r="AR81" s="50">
        <v>1</v>
      </c>
      <c r="AS81" s="117" t="s">
        <v>425</v>
      </c>
      <c r="AT81" s="21">
        <f t="shared" si="157"/>
        <v>1.7999999999999999E-2</v>
      </c>
      <c r="AU81" s="117">
        <f t="shared" si="158"/>
        <v>1</v>
      </c>
      <c r="AV81" s="117">
        <f t="shared" si="159"/>
        <v>1</v>
      </c>
      <c r="AW81" s="118">
        <f t="shared" si="160"/>
        <v>1.7999999999999999E-2</v>
      </c>
      <c r="AX81" s="117">
        <f t="shared" si="161"/>
        <v>5.04</v>
      </c>
      <c r="BE81" s="14">
        <v>3</v>
      </c>
    </row>
    <row r="82" spans="41:57" ht="16.5" x14ac:dyDescent="0.2">
      <c r="AO82" s="50">
        <v>6</v>
      </c>
      <c r="AP82" s="117">
        <v>32</v>
      </c>
      <c r="AQ82" s="117">
        <v>3</v>
      </c>
      <c r="AR82" s="50">
        <v>1</v>
      </c>
      <c r="AS82" s="117" t="s">
        <v>426</v>
      </c>
      <c r="AT82" s="21">
        <f t="shared" si="157"/>
        <v>1.7999999999999999E-2</v>
      </c>
      <c r="AU82" s="117">
        <f t="shared" si="158"/>
        <v>1</v>
      </c>
      <c r="AV82" s="117">
        <f t="shared" si="159"/>
        <v>1</v>
      </c>
      <c r="AW82" s="118">
        <f t="shared" si="160"/>
        <v>1.7999999999999999E-2</v>
      </c>
      <c r="AX82" s="117">
        <f t="shared" si="161"/>
        <v>5.04</v>
      </c>
      <c r="BE82" s="14">
        <v>3</v>
      </c>
    </row>
    <row r="83" spans="41:57" ht="16.5" x14ac:dyDescent="0.2">
      <c r="AO83" s="50">
        <v>6</v>
      </c>
      <c r="AP83" s="117">
        <v>33</v>
      </c>
      <c r="AQ83" s="117">
        <v>3</v>
      </c>
      <c r="AR83" s="50">
        <v>1</v>
      </c>
      <c r="AS83" s="117" t="s">
        <v>427</v>
      </c>
      <c r="AT83" s="21">
        <f t="shared" si="157"/>
        <v>7.4999999999999997E-3</v>
      </c>
      <c r="AU83" s="117">
        <f t="shared" si="158"/>
        <v>1</v>
      </c>
      <c r="AV83" s="117">
        <f t="shared" si="159"/>
        <v>1</v>
      </c>
      <c r="AW83" s="118">
        <f t="shared" si="160"/>
        <v>7.4999999999999997E-3</v>
      </c>
      <c r="AX83" s="117">
        <f t="shared" si="161"/>
        <v>4.5</v>
      </c>
      <c r="BE83" s="14">
        <v>3</v>
      </c>
    </row>
    <row r="84" spans="41:57" ht="16.5" x14ac:dyDescent="0.2">
      <c r="AO84" s="50">
        <v>6</v>
      </c>
      <c r="AP84" s="117">
        <v>34</v>
      </c>
      <c r="AQ84" s="117">
        <v>3</v>
      </c>
      <c r="AR84" s="50">
        <v>1</v>
      </c>
      <c r="AS84" s="117" t="s">
        <v>428</v>
      </c>
      <c r="AT84" s="21">
        <f t="shared" si="157"/>
        <v>7.4999999999999997E-3</v>
      </c>
      <c r="AU84" s="117">
        <f t="shared" si="158"/>
        <v>1</v>
      </c>
      <c r="AV84" s="117">
        <f t="shared" si="159"/>
        <v>1</v>
      </c>
      <c r="AW84" s="118">
        <f t="shared" si="160"/>
        <v>7.4999999999999997E-3</v>
      </c>
      <c r="AX84" s="117">
        <f t="shared" si="161"/>
        <v>4.5</v>
      </c>
      <c r="BE84" s="14">
        <v>3</v>
      </c>
    </row>
    <row r="85" spans="41:57" ht="16.5" x14ac:dyDescent="0.2">
      <c r="AO85" s="50">
        <v>7</v>
      </c>
      <c r="AP85" s="117">
        <v>21</v>
      </c>
      <c r="AQ85" s="117">
        <v>1</v>
      </c>
      <c r="AR85" s="50">
        <v>3</v>
      </c>
      <c r="AS85" s="117" t="s">
        <v>901</v>
      </c>
      <c r="AT85" s="21">
        <f t="shared" si="157"/>
        <v>0.13750000000000001</v>
      </c>
      <c r="AU85" s="117">
        <f t="shared" si="158"/>
        <v>3</v>
      </c>
      <c r="AV85" s="117">
        <f t="shared" si="159"/>
        <v>5</v>
      </c>
      <c r="AW85" s="118">
        <f t="shared" si="160"/>
        <v>0.55000000000000004</v>
      </c>
      <c r="AX85" s="117">
        <f t="shared" si="161"/>
        <v>16.5</v>
      </c>
      <c r="BE85" s="14">
        <v>3</v>
      </c>
    </row>
    <row r="86" spans="41:57" ht="16.5" x14ac:dyDescent="0.2">
      <c r="AO86" s="50">
        <v>7</v>
      </c>
      <c r="AP86" s="117">
        <v>22</v>
      </c>
      <c r="AQ86" s="117">
        <v>1</v>
      </c>
      <c r="AR86" s="50">
        <v>3</v>
      </c>
      <c r="AS86" s="117" t="s">
        <v>902</v>
      </c>
      <c r="AT86" s="21">
        <f t="shared" si="157"/>
        <v>0.13750000000000001</v>
      </c>
      <c r="AU86" s="117">
        <f t="shared" si="158"/>
        <v>3</v>
      </c>
      <c r="AV86" s="117">
        <f t="shared" si="159"/>
        <v>5</v>
      </c>
      <c r="AW86" s="118">
        <f t="shared" si="160"/>
        <v>0.55000000000000004</v>
      </c>
      <c r="AX86" s="117">
        <f t="shared" si="161"/>
        <v>16.5</v>
      </c>
      <c r="BE86" s="14">
        <v>3</v>
      </c>
    </row>
    <row r="87" spans="41:57" ht="16.5" x14ac:dyDescent="0.2">
      <c r="AO87" s="50">
        <v>7</v>
      </c>
      <c r="AP87" s="117">
        <v>23</v>
      </c>
      <c r="AQ87" s="117">
        <v>1</v>
      </c>
      <c r="AR87" s="50">
        <v>3</v>
      </c>
      <c r="AS87" s="117" t="s">
        <v>903</v>
      </c>
      <c r="AT87" s="21">
        <f t="shared" si="157"/>
        <v>8.8000000000000009E-2</v>
      </c>
      <c r="AU87" s="117">
        <f t="shared" si="158"/>
        <v>2</v>
      </c>
      <c r="AV87" s="117">
        <f t="shared" si="159"/>
        <v>4</v>
      </c>
      <c r="AW87" s="118">
        <f t="shared" si="160"/>
        <v>0.26400000000000001</v>
      </c>
      <c r="AX87" s="117">
        <f t="shared" si="161"/>
        <v>23.76</v>
      </c>
      <c r="BE87" s="14">
        <v>3</v>
      </c>
    </row>
    <row r="88" spans="41:57" ht="16.5" x14ac:dyDescent="0.2">
      <c r="AO88" s="50">
        <v>7</v>
      </c>
      <c r="AP88" s="117">
        <v>24</v>
      </c>
      <c r="AQ88" s="117">
        <v>1</v>
      </c>
      <c r="AR88" s="50">
        <v>3</v>
      </c>
      <c r="AS88" s="117" t="s">
        <v>904</v>
      </c>
      <c r="AT88" s="21">
        <f t="shared" si="157"/>
        <v>8.8000000000000009E-2</v>
      </c>
      <c r="AU88" s="117">
        <f t="shared" si="158"/>
        <v>2</v>
      </c>
      <c r="AV88" s="117">
        <f t="shared" si="159"/>
        <v>4</v>
      </c>
      <c r="AW88" s="118">
        <f t="shared" si="160"/>
        <v>0.26400000000000001</v>
      </c>
      <c r="AX88" s="117">
        <f t="shared" si="161"/>
        <v>23.76</v>
      </c>
      <c r="BE88" s="14">
        <v>3</v>
      </c>
    </row>
    <row r="89" spans="41:57" ht="16.5" x14ac:dyDescent="0.2">
      <c r="AO89" s="50">
        <v>7</v>
      </c>
      <c r="AP89" s="117">
        <v>25</v>
      </c>
      <c r="AQ89" s="117">
        <v>1</v>
      </c>
      <c r="AR89" s="50">
        <v>3</v>
      </c>
      <c r="AS89" s="117" t="s">
        <v>905</v>
      </c>
      <c r="AT89" s="21">
        <f t="shared" si="157"/>
        <v>6.6000000000000003E-2</v>
      </c>
      <c r="AU89" s="117">
        <f t="shared" si="158"/>
        <v>1</v>
      </c>
      <c r="AV89" s="117">
        <f t="shared" si="159"/>
        <v>3</v>
      </c>
      <c r="AW89" s="118">
        <f t="shared" si="160"/>
        <v>0.13200000000000001</v>
      </c>
      <c r="AX89" s="117">
        <f t="shared" si="161"/>
        <v>27.720000000000002</v>
      </c>
      <c r="BE89" s="14">
        <v>3</v>
      </c>
    </row>
    <row r="90" spans="41:57" ht="16.5" x14ac:dyDescent="0.2">
      <c r="AO90" s="50">
        <v>7</v>
      </c>
      <c r="AP90" s="117">
        <v>26</v>
      </c>
      <c r="AQ90" s="117">
        <v>1</v>
      </c>
      <c r="AR90" s="50">
        <v>3</v>
      </c>
      <c r="AS90" s="117" t="s">
        <v>906</v>
      </c>
      <c r="AT90" s="21">
        <f t="shared" si="157"/>
        <v>3.3000000000000002E-2</v>
      </c>
      <c r="AU90" s="117">
        <f t="shared" si="158"/>
        <v>1</v>
      </c>
      <c r="AV90" s="117">
        <f t="shared" si="159"/>
        <v>3</v>
      </c>
      <c r="AW90" s="118">
        <f t="shared" si="160"/>
        <v>6.6000000000000003E-2</v>
      </c>
      <c r="AX90" s="117">
        <f t="shared" si="161"/>
        <v>29.700000000000003</v>
      </c>
      <c r="BE90" s="14">
        <v>3</v>
      </c>
    </row>
    <row r="91" spans="41:57" ht="16.5" x14ac:dyDescent="0.2">
      <c r="AO91" s="50">
        <v>7</v>
      </c>
      <c r="AP91" s="117">
        <v>27</v>
      </c>
      <c r="AQ91" s="117">
        <v>2</v>
      </c>
      <c r="AR91" s="50">
        <v>2</v>
      </c>
      <c r="AS91" s="117" t="s">
        <v>421</v>
      </c>
      <c r="AT91" s="21">
        <f t="shared" si="157"/>
        <v>5.3999999999999999E-2</v>
      </c>
      <c r="AU91" s="117">
        <f t="shared" si="158"/>
        <v>1</v>
      </c>
      <c r="AV91" s="117">
        <f t="shared" si="159"/>
        <v>3</v>
      </c>
      <c r="AW91" s="118">
        <f t="shared" si="160"/>
        <v>0.108</v>
      </c>
      <c r="AX91" s="117">
        <f t="shared" si="161"/>
        <v>12.959999999999999</v>
      </c>
      <c r="BE91" s="14">
        <v>3</v>
      </c>
    </row>
    <row r="92" spans="41:57" ht="16.5" x14ac:dyDescent="0.2">
      <c r="AO92" s="50">
        <v>7</v>
      </c>
      <c r="AP92" s="117">
        <v>28</v>
      </c>
      <c r="AQ92" s="117">
        <v>2</v>
      </c>
      <c r="AR92" s="50">
        <v>2</v>
      </c>
      <c r="AS92" s="117" t="s">
        <v>422</v>
      </c>
      <c r="AT92" s="21">
        <f t="shared" si="157"/>
        <v>5.3999999999999999E-2</v>
      </c>
      <c r="AU92" s="117">
        <f t="shared" si="158"/>
        <v>1</v>
      </c>
      <c r="AV92" s="117">
        <f t="shared" si="159"/>
        <v>3</v>
      </c>
      <c r="AW92" s="118">
        <f t="shared" si="160"/>
        <v>0.108</v>
      </c>
      <c r="AX92" s="117">
        <f t="shared" si="161"/>
        <v>12.959999999999999</v>
      </c>
      <c r="BE92" s="14">
        <v>3</v>
      </c>
    </row>
    <row r="93" spans="41:57" ht="16.5" x14ac:dyDescent="0.2">
      <c r="AO93" s="50">
        <v>7</v>
      </c>
      <c r="AP93" s="117">
        <v>29</v>
      </c>
      <c r="AQ93" s="117">
        <v>2</v>
      </c>
      <c r="AR93" s="50">
        <v>2</v>
      </c>
      <c r="AS93" s="117" t="s">
        <v>423</v>
      </c>
      <c r="AT93" s="21">
        <f t="shared" si="157"/>
        <v>5.3999999999999999E-2</v>
      </c>
      <c r="AU93" s="117">
        <f t="shared" si="158"/>
        <v>1</v>
      </c>
      <c r="AV93" s="117">
        <f t="shared" si="159"/>
        <v>3</v>
      </c>
      <c r="AW93" s="118">
        <f t="shared" si="160"/>
        <v>0.108</v>
      </c>
      <c r="AX93" s="117">
        <f t="shared" si="161"/>
        <v>12.959999999999999</v>
      </c>
      <c r="BE93" s="14">
        <v>3</v>
      </c>
    </row>
    <row r="94" spans="41:57" ht="16.5" x14ac:dyDescent="0.2">
      <c r="AO94" s="50">
        <v>7</v>
      </c>
      <c r="AP94" s="117">
        <v>30</v>
      </c>
      <c r="AQ94" s="117">
        <v>2</v>
      </c>
      <c r="AR94" s="50">
        <v>2</v>
      </c>
      <c r="AS94" s="117" t="s">
        <v>424</v>
      </c>
      <c r="AT94" s="21">
        <f t="shared" si="157"/>
        <v>3.5999999999999997E-2</v>
      </c>
      <c r="AU94" s="117">
        <f t="shared" si="158"/>
        <v>1</v>
      </c>
      <c r="AV94" s="117">
        <f t="shared" si="159"/>
        <v>2</v>
      </c>
      <c r="AW94" s="118">
        <f t="shared" si="160"/>
        <v>5.3999999999999992E-2</v>
      </c>
      <c r="AX94" s="117">
        <f t="shared" si="161"/>
        <v>15.120000000000001</v>
      </c>
      <c r="BE94" s="14">
        <v>3</v>
      </c>
    </row>
    <row r="95" spans="41:57" ht="16.5" x14ac:dyDescent="0.2">
      <c r="AO95" s="50">
        <v>7</v>
      </c>
      <c r="AP95" s="117">
        <v>31</v>
      </c>
      <c r="AQ95" s="117">
        <v>2</v>
      </c>
      <c r="AR95" s="50">
        <v>2</v>
      </c>
      <c r="AS95" s="117" t="s">
        <v>425</v>
      </c>
      <c r="AT95" s="21">
        <f t="shared" si="157"/>
        <v>3.5999999999999997E-2</v>
      </c>
      <c r="AU95" s="117">
        <f t="shared" si="158"/>
        <v>1</v>
      </c>
      <c r="AV95" s="117">
        <f t="shared" si="159"/>
        <v>2</v>
      </c>
      <c r="AW95" s="118">
        <f t="shared" si="160"/>
        <v>5.3999999999999992E-2</v>
      </c>
      <c r="AX95" s="117">
        <f t="shared" si="161"/>
        <v>15.120000000000001</v>
      </c>
      <c r="BE95" s="14">
        <v>3</v>
      </c>
    </row>
    <row r="96" spans="41:57" ht="16.5" x14ac:dyDescent="0.2">
      <c r="AO96" s="50">
        <v>7</v>
      </c>
      <c r="AP96" s="117">
        <v>32</v>
      </c>
      <c r="AQ96" s="117">
        <v>2</v>
      </c>
      <c r="AR96" s="50">
        <v>2</v>
      </c>
      <c r="AS96" s="117" t="s">
        <v>426</v>
      </c>
      <c r="AT96" s="21">
        <f t="shared" si="157"/>
        <v>3.5999999999999997E-2</v>
      </c>
      <c r="AU96" s="117">
        <f t="shared" si="158"/>
        <v>1</v>
      </c>
      <c r="AV96" s="117">
        <f t="shared" si="159"/>
        <v>2</v>
      </c>
      <c r="AW96" s="118">
        <f t="shared" si="160"/>
        <v>5.3999999999999992E-2</v>
      </c>
      <c r="AX96" s="117">
        <f t="shared" si="161"/>
        <v>15.120000000000001</v>
      </c>
      <c r="BE96" s="14">
        <v>3</v>
      </c>
    </row>
    <row r="97" spans="41:57" ht="16.5" x14ac:dyDescent="0.2">
      <c r="AO97" s="50">
        <v>7</v>
      </c>
      <c r="AP97" s="117">
        <v>33</v>
      </c>
      <c r="AQ97" s="117">
        <v>2</v>
      </c>
      <c r="AR97" s="50">
        <v>2</v>
      </c>
      <c r="AS97" s="117" t="s">
        <v>427</v>
      </c>
      <c r="AT97" s="21">
        <f t="shared" si="157"/>
        <v>1.4999999999999999E-2</v>
      </c>
      <c r="AU97" s="117">
        <f t="shared" si="158"/>
        <v>1</v>
      </c>
      <c r="AV97" s="117">
        <f t="shared" si="159"/>
        <v>2</v>
      </c>
      <c r="AW97" s="118">
        <f t="shared" si="160"/>
        <v>2.2499999999999999E-2</v>
      </c>
      <c r="AX97" s="117">
        <f t="shared" si="161"/>
        <v>13.5</v>
      </c>
      <c r="BE97" s="14">
        <v>3</v>
      </c>
    </row>
    <row r="98" spans="41:57" ht="16.5" x14ac:dyDescent="0.2">
      <c r="AO98" s="50">
        <v>7</v>
      </c>
      <c r="AP98" s="117">
        <v>34</v>
      </c>
      <c r="AQ98" s="117">
        <v>2</v>
      </c>
      <c r="AR98" s="50">
        <v>2</v>
      </c>
      <c r="AS98" s="117" t="s">
        <v>428</v>
      </c>
      <c r="AT98" s="21">
        <f t="shared" si="157"/>
        <v>1.4999999999999999E-2</v>
      </c>
      <c r="AU98" s="117">
        <f t="shared" si="158"/>
        <v>1</v>
      </c>
      <c r="AV98" s="117">
        <f t="shared" si="159"/>
        <v>2</v>
      </c>
      <c r="AW98" s="118">
        <f t="shared" si="160"/>
        <v>2.2499999999999999E-2</v>
      </c>
      <c r="AX98" s="117">
        <f t="shared" si="161"/>
        <v>13.5</v>
      </c>
      <c r="BE98" s="14">
        <v>3</v>
      </c>
    </row>
    <row r="99" spans="41:57" ht="16.5" x14ac:dyDescent="0.2">
      <c r="AO99" s="50">
        <v>7</v>
      </c>
      <c r="AP99" s="117">
        <v>35</v>
      </c>
      <c r="AQ99" s="117">
        <v>3</v>
      </c>
      <c r="AR99" s="50">
        <v>1</v>
      </c>
      <c r="AS99" s="117" t="s">
        <v>907</v>
      </c>
      <c r="AT99" s="21">
        <f t="shared" si="157"/>
        <v>2.7E-2</v>
      </c>
      <c r="AU99" s="117">
        <f t="shared" si="158"/>
        <v>1</v>
      </c>
      <c r="AV99" s="117">
        <f t="shared" si="159"/>
        <v>2</v>
      </c>
      <c r="AW99" s="118">
        <f t="shared" si="160"/>
        <v>4.0500000000000001E-2</v>
      </c>
      <c r="AX99" s="117">
        <f t="shared" si="161"/>
        <v>6.0749999999999993</v>
      </c>
      <c r="BE99" s="14">
        <v>3</v>
      </c>
    </row>
    <row r="100" spans="41:57" ht="16.5" x14ac:dyDescent="0.2">
      <c r="AO100" s="50">
        <v>7</v>
      </c>
      <c r="AP100" s="117">
        <v>36</v>
      </c>
      <c r="AQ100" s="117">
        <v>3</v>
      </c>
      <c r="AR100" s="50">
        <v>1</v>
      </c>
      <c r="AS100" s="117" t="s">
        <v>430</v>
      </c>
      <c r="AT100" s="21">
        <f t="shared" si="157"/>
        <v>2.7E-2</v>
      </c>
      <c r="AU100" s="117">
        <f t="shared" si="158"/>
        <v>1</v>
      </c>
      <c r="AV100" s="117">
        <f t="shared" si="159"/>
        <v>2</v>
      </c>
      <c r="AW100" s="118">
        <f t="shared" si="160"/>
        <v>4.0500000000000001E-2</v>
      </c>
      <c r="AX100" s="117">
        <f t="shared" si="161"/>
        <v>6.0749999999999993</v>
      </c>
      <c r="BE100" s="14">
        <v>3</v>
      </c>
    </row>
    <row r="101" spans="41:57" ht="16.5" x14ac:dyDescent="0.2">
      <c r="AO101" s="50">
        <v>7</v>
      </c>
      <c r="AP101" s="117">
        <v>37</v>
      </c>
      <c r="AQ101" s="117">
        <v>3</v>
      </c>
      <c r="AR101" s="50">
        <v>1</v>
      </c>
      <c r="AS101" s="117" t="s">
        <v>431</v>
      </c>
      <c r="AT101" s="21">
        <f t="shared" ref="AT101:AT122" si="162">INDEX($AJ$6:$AL$13,AO101,AQ101)*INDEX($Q$5:$Y$46,AP101,(AR101-1)*3+1)</f>
        <v>2.7E-2</v>
      </c>
      <c r="AU101" s="117">
        <f t="shared" si="158"/>
        <v>1</v>
      </c>
      <c r="AV101" s="117">
        <f t="shared" si="159"/>
        <v>2</v>
      </c>
      <c r="AW101" s="118">
        <f t="shared" si="160"/>
        <v>4.0500000000000001E-2</v>
      </c>
      <c r="AX101" s="117">
        <f t="shared" si="161"/>
        <v>6.0749999999999993</v>
      </c>
      <c r="BE101" s="14">
        <v>3</v>
      </c>
    </row>
    <row r="102" spans="41:57" ht="16.5" x14ac:dyDescent="0.2">
      <c r="AO102" s="50">
        <v>7</v>
      </c>
      <c r="AP102" s="117">
        <v>38</v>
      </c>
      <c r="AQ102" s="117">
        <v>3</v>
      </c>
      <c r="AR102" s="50">
        <v>1</v>
      </c>
      <c r="AS102" s="117" t="s">
        <v>432</v>
      </c>
      <c r="AT102" s="21">
        <f t="shared" si="162"/>
        <v>1.7999999999999999E-2</v>
      </c>
      <c r="AU102" s="117">
        <f t="shared" si="158"/>
        <v>1</v>
      </c>
      <c r="AV102" s="117">
        <f t="shared" si="159"/>
        <v>1</v>
      </c>
      <c r="AW102" s="118">
        <f t="shared" si="160"/>
        <v>1.7999999999999999E-2</v>
      </c>
      <c r="AX102" s="117">
        <f t="shared" si="161"/>
        <v>6.3</v>
      </c>
      <c r="BE102" s="14">
        <v>3</v>
      </c>
    </row>
    <row r="103" spans="41:57" ht="16.5" x14ac:dyDescent="0.2">
      <c r="AO103" s="50">
        <v>7</v>
      </c>
      <c r="AP103" s="117">
        <v>39</v>
      </c>
      <c r="AQ103" s="117">
        <v>3</v>
      </c>
      <c r="AR103" s="50">
        <v>1</v>
      </c>
      <c r="AS103" s="117" t="s">
        <v>433</v>
      </c>
      <c r="AT103" s="21">
        <f t="shared" si="162"/>
        <v>1.7999999999999999E-2</v>
      </c>
      <c r="AU103" s="117">
        <f t="shared" si="158"/>
        <v>1</v>
      </c>
      <c r="AV103" s="117">
        <f t="shared" si="159"/>
        <v>1</v>
      </c>
      <c r="AW103" s="118">
        <f t="shared" si="160"/>
        <v>1.7999999999999999E-2</v>
      </c>
      <c r="AX103" s="117">
        <f t="shared" si="161"/>
        <v>6.3</v>
      </c>
      <c r="BE103" s="14">
        <v>3</v>
      </c>
    </row>
    <row r="104" spans="41:57" ht="16.5" x14ac:dyDescent="0.2">
      <c r="AO104" s="50">
        <v>7</v>
      </c>
      <c r="AP104" s="117">
        <v>40</v>
      </c>
      <c r="AQ104" s="117">
        <v>3</v>
      </c>
      <c r="AR104" s="50">
        <v>1</v>
      </c>
      <c r="AS104" s="117" t="s">
        <v>434</v>
      </c>
      <c r="AT104" s="21">
        <f t="shared" si="162"/>
        <v>1.7999999999999999E-2</v>
      </c>
      <c r="AU104" s="117">
        <f t="shared" si="158"/>
        <v>1</v>
      </c>
      <c r="AV104" s="117">
        <f t="shared" si="159"/>
        <v>1</v>
      </c>
      <c r="AW104" s="118">
        <f t="shared" si="160"/>
        <v>1.7999999999999999E-2</v>
      </c>
      <c r="AX104" s="117">
        <f t="shared" si="161"/>
        <v>6.3</v>
      </c>
      <c r="BE104" s="14">
        <v>3</v>
      </c>
    </row>
    <row r="105" spans="41:57" ht="16.5" x14ac:dyDescent="0.2">
      <c r="AO105" s="50">
        <v>7</v>
      </c>
      <c r="AP105" s="117">
        <v>41</v>
      </c>
      <c r="AQ105" s="117">
        <v>3</v>
      </c>
      <c r="AR105" s="50">
        <v>1</v>
      </c>
      <c r="AS105" s="117" t="s">
        <v>435</v>
      </c>
      <c r="AT105" s="21">
        <f t="shared" si="162"/>
        <v>7.4999999999999997E-3</v>
      </c>
      <c r="AU105" s="117">
        <f t="shared" si="158"/>
        <v>1</v>
      </c>
      <c r="AV105" s="117">
        <f t="shared" si="159"/>
        <v>1</v>
      </c>
      <c r="AW105" s="118">
        <f t="shared" si="160"/>
        <v>7.4999999999999997E-3</v>
      </c>
      <c r="AX105" s="117">
        <f t="shared" si="161"/>
        <v>5.625</v>
      </c>
      <c r="BE105" s="14">
        <v>3</v>
      </c>
    </row>
    <row r="106" spans="41:57" ht="16.5" x14ac:dyDescent="0.2">
      <c r="AO106" s="50">
        <v>7</v>
      </c>
      <c r="AP106" s="117">
        <v>42</v>
      </c>
      <c r="AQ106" s="117">
        <v>3</v>
      </c>
      <c r="AR106" s="50">
        <v>1</v>
      </c>
      <c r="AS106" s="117" t="s">
        <v>436</v>
      </c>
      <c r="AT106" s="21">
        <f t="shared" si="162"/>
        <v>7.4999999999999997E-3</v>
      </c>
      <c r="AU106" s="117">
        <f t="shared" si="158"/>
        <v>1</v>
      </c>
      <c r="AV106" s="117">
        <f t="shared" si="159"/>
        <v>1</v>
      </c>
      <c r="AW106" s="118">
        <f t="shared" si="160"/>
        <v>7.4999999999999997E-3</v>
      </c>
      <c r="AX106" s="117">
        <f t="shared" si="161"/>
        <v>5.625</v>
      </c>
      <c r="BE106" s="14">
        <v>3</v>
      </c>
    </row>
    <row r="107" spans="41:57" ht="16.5" x14ac:dyDescent="0.2">
      <c r="AO107" s="50">
        <v>8</v>
      </c>
      <c r="AP107" s="117">
        <v>27</v>
      </c>
      <c r="AQ107" s="117">
        <v>1</v>
      </c>
      <c r="AR107" s="50">
        <v>3</v>
      </c>
      <c r="AS107" s="117" t="s">
        <v>421</v>
      </c>
      <c r="AT107" s="21">
        <f t="shared" si="162"/>
        <v>0.108</v>
      </c>
      <c r="AU107" s="117">
        <f t="shared" si="158"/>
        <v>2</v>
      </c>
      <c r="AV107" s="117">
        <f t="shared" si="159"/>
        <v>4</v>
      </c>
      <c r="AW107" s="118">
        <f t="shared" si="160"/>
        <v>0.32400000000000001</v>
      </c>
      <c r="AX107" s="117">
        <f t="shared" si="161"/>
        <v>38.879999999999995</v>
      </c>
      <c r="BE107" s="14">
        <v>3</v>
      </c>
    </row>
    <row r="108" spans="41:57" ht="16.5" x14ac:dyDescent="0.2">
      <c r="AO108" s="50">
        <v>8</v>
      </c>
      <c r="AP108" s="117">
        <v>28</v>
      </c>
      <c r="AQ108" s="117">
        <v>1</v>
      </c>
      <c r="AR108" s="50">
        <v>3</v>
      </c>
      <c r="AS108" s="117" t="s">
        <v>422</v>
      </c>
      <c r="AT108" s="21">
        <f t="shared" si="162"/>
        <v>0.108</v>
      </c>
      <c r="AU108" s="117">
        <f t="shared" si="158"/>
        <v>2</v>
      </c>
      <c r="AV108" s="117">
        <f t="shared" si="159"/>
        <v>4</v>
      </c>
      <c r="AW108" s="118">
        <f t="shared" si="160"/>
        <v>0.32400000000000001</v>
      </c>
      <c r="AX108" s="117">
        <f t="shared" si="161"/>
        <v>38.879999999999995</v>
      </c>
      <c r="BE108" s="14">
        <v>3</v>
      </c>
    </row>
    <row r="109" spans="41:57" ht="16.5" x14ac:dyDescent="0.2">
      <c r="AO109" s="50">
        <v>8</v>
      </c>
      <c r="AP109" s="117">
        <v>29</v>
      </c>
      <c r="AQ109" s="117">
        <v>1</v>
      </c>
      <c r="AR109" s="50">
        <v>3</v>
      </c>
      <c r="AS109" s="117" t="s">
        <v>423</v>
      </c>
      <c r="AT109" s="21">
        <f t="shared" si="162"/>
        <v>0.108</v>
      </c>
      <c r="AU109" s="117">
        <f t="shared" si="158"/>
        <v>2</v>
      </c>
      <c r="AV109" s="117">
        <f t="shared" si="159"/>
        <v>4</v>
      </c>
      <c r="AW109" s="118">
        <f t="shared" si="160"/>
        <v>0.32400000000000001</v>
      </c>
      <c r="AX109" s="117">
        <f t="shared" si="161"/>
        <v>38.879999999999995</v>
      </c>
      <c r="BE109" s="14">
        <v>3</v>
      </c>
    </row>
    <row r="110" spans="41:57" ht="16.5" x14ac:dyDescent="0.2">
      <c r="AO110" s="50">
        <v>8</v>
      </c>
      <c r="AP110" s="117">
        <v>30</v>
      </c>
      <c r="AQ110" s="117">
        <v>1</v>
      </c>
      <c r="AR110" s="50">
        <v>3</v>
      </c>
      <c r="AS110" s="117" t="s">
        <v>424</v>
      </c>
      <c r="AT110" s="21">
        <f t="shared" si="162"/>
        <v>7.1999999999999995E-2</v>
      </c>
      <c r="AU110" s="117">
        <f t="shared" si="158"/>
        <v>1</v>
      </c>
      <c r="AV110" s="117">
        <f t="shared" si="159"/>
        <v>3</v>
      </c>
      <c r="AW110" s="118">
        <f t="shared" si="160"/>
        <v>0.14399999999999999</v>
      </c>
      <c r="AX110" s="117">
        <f t="shared" si="161"/>
        <v>40.32</v>
      </c>
      <c r="BE110" s="14">
        <v>3</v>
      </c>
    </row>
    <row r="111" spans="41:57" ht="16.5" x14ac:dyDescent="0.2">
      <c r="AO111" s="50">
        <v>8</v>
      </c>
      <c r="AP111" s="117">
        <v>31</v>
      </c>
      <c r="AQ111" s="117">
        <v>1</v>
      </c>
      <c r="AR111" s="50">
        <v>3</v>
      </c>
      <c r="AS111" s="117" t="s">
        <v>425</v>
      </c>
      <c r="AT111" s="21">
        <f t="shared" si="162"/>
        <v>7.1999999999999995E-2</v>
      </c>
      <c r="AU111" s="117">
        <f t="shared" si="158"/>
        <v>1</v>
      </c>
      <c r="AV111" s="117">
        <f t="shared" si="159"/>
        <v>3</v>
      </c>
      <c r="AW111" s="118">
        <f t="shared" si="160"/>
        <v>0.14399999999999999</v>
      </c>
      <c r="AX111" s="117">
        <f t="shared" si="161"/>
        <v>40.32</v>
      </c>
      <c r="BE111" s="14">
        <v>3</v>
      </c>
    </row>
    <row r="112" spans="41:57" ht="16.5" x14ac:dyDescent="0.2">
      <c r="AO112" s="50">
        <v>8</v>
      </c>
      <c r="AP112" s="117">
        <v>32</v>
      </c>
      <c r="AQ112" s="117">
        <v>1</v>
      </c>
      <c r="AR112" s="50">
        <v>3</v>
      </c>
      <c r="AS112" s="117" t="s">
        <v>426</v>
      </c>
      <c r="AT112" s="21">
        <f t="shared" si="162"/>
        <v>7.1999999999999995E-2</v>
      </c>
      <c r="AU112" s="117">
        <f t="shared" si="158"/>
        <v>1</v>
      </c>
      <c r="AV112" s="117">
        <f t="shared" si="159"/>
        <v>3</v>
      </c>
      <c r="AW112" s="118">
        <f t="shared" si="160"/>
        <v>0.14399999999999999</v>
      </c>
      <c r="AX112" s="117">
        <f t="shared" si="161"/>
        <v>40.32</v>
      </c>
      <c r="BE112" s="14">
        <v>3</v>
      </c>
    </row>
    <row r="113" spans="41:57" ht="16.5" x14ac:dyDescent="0.2">
      <c r="AO113" s="50">
        <v>8</v>
      </c>
      <c r="AP113" s="117">
        <v>33</v>
      </c>
      <c r="AQ113" s="117">
        <v>1</v>
      </c>
      <c r="AR113" s="50">
        <v>3</v>
      </c>
      <c r="AS113" s="117" t="s">
        <v>427</v>
      </c>
      <c r="AT113" s="21">
        <f t="shared" si="162"/>
        <v>0.03</v>
      </c>
      <c r="AU113" s="117">
        <f t="shared" si="158"/>
        <v>1</v>
      </c>
      <c r="AV113" s="117">
        <f t="shared" si="159"/>
        <v>3</v>
      </c>
      <c r="AW113" s="118">
        <f t="shared" si="160"/>
        <v>0.06</v>
      </c>
      <c r="AX113" s="117">
        <f t="shared" si="161"/>
        <v>36</v>
      </c>
      <c r="BE113" s="14">
        <v>3</v>
      </c>
    </row>
    <row r="114" spans="41:57" ht="16.5" x14ac:dyDescent="0.2">
      <c r="AO114" s="50">
        <v>8</v>
      </c>
      <c r="AP114" s="117">
        <v>34</v>
      </c>
      <c r="AQ114" s="117">
        <v>1</v>
      </c>
      <c r="AR114" s="50">
        <v>3</v>
      </c>
      <c r="AS114" s="117" t="s">
        <v>428</v>
      </c>
      <c r="AT114" s="21">
        <f t="shared" si="162"/>
        <v>0.03</v>
      </c>
      <c r="AU114" s="117">
        <f t="shared" si="158"/>
        <v>1</v>
      </c>
      <c r="AV114" s="117">
        <f t="shared" si="159"/>
        <v>3</v>
      </c>
      <c r="AW114" s="118">
        <f t="shared" si="160"/>
        <v>0.06</v>
      </c>
      <c r="AX114" s="117">
        <f t="shared" si="161"/>
        <v>36</v>
      </c>
      <c r="BE114" s="14">
        <v>3</v>
      </c>
    </row>
    <row r="115" spans="41:57" ht="16.5" x14ac:dyDescent="0.2">
      <c r="AO115" s="50">
        <v>8</v>
      </c>
      <c r="AP115" s="117">
        <v>35</v>
      </c>
      <c r="AQ115" s="117">
        <v>2</v>
      </c>
      <c r="AR115" s="50">
        <v>2</v>
      </c>
      <c r="AS115" s="117" t="s">
        <v>907</v>
      </c>
      <c r="AT115" s="21">
        <f t="shared" si="162"/>
        <v>7.1999999999999995E-2</v>
      </c>
      <c r="AU115" s="117">
        <f t="shared" si="158"/>
        <v>1</v>
      </c>
      <c r="AV115" s="117">
        <f t="shared" si="159"/>
        <v>3</v>
      </c>
      <c r="AW115" s="118">
        <f t="shared" si="160"/>
        <v>0.14399999999999999</v>
      </c>
      <c r="AX115" s="117">
        <f t="shared" si="161"/>
        <v>21.599999999999998</v>
      </c>
      <c r="BE115" s="14">
        <v>3</v>
      </c>
    </row>
    <row r="116" spans="41:57" ht="16.5" x14ac:dyDescent="0.2">
      <c r="AO116" s="50">
        <v>8</v>
      </c>
      <c r="AP116" s="117">
        <v>36</v>
      </c>
      <c r="AQ116" s="117">
        <v>2</v>
      </c>
      <c r="AR116" s="50">
        <v>2</v>
      </c>
      <c r="AS116" s="117" t="s">
        <v>430</v>
      </c>
      <c r="AT116" s="21">
        <f t="shared" si="162"/>
        <v>7.1999999999999995E-2</v>
      </c>
      <c r="AU116" s="117">
        <f t="shared" si="158"/>
        <v>1</v>
      </c>
      <c r="AV116" s="117">
        <f t="shared" si="159"/>
        <v>3</v>
      </c>
      <c r="AW116" s="118">
        <f t="shared" si="160"/>
        <v>0.14399999999999999</v>
      </c>
      <c r="AX116" s="117">
        <f t="shared" si="161"/>
        <v>21.599999999999998</v>
      </c>
      <c r="BE116" s="14">
        <v>3</v>
      </c>
    </row>
    <row r="117" spans="41:57" ht="16.5" x14ac:dyDescent="0.2">
      <c r="AO117" s="50">
        <v>8</v>
      </c>
      <c r="AP117" s="117">
        <v>37</v>
      </c>
      <c r="AQ117" s="117">
        <v>2</v>
      </c>
      <c r="AR117" s="50">
        <v>2</v>
      </c>
      <c r="AS117" s="117" t="s">
        <v>431</v>
      </c>
      <c r="AT117" s="21">
        <f t="shared" si="162"/>
        <v>7.1999999999999995E-2</v>
      </c>
      <c r="AU117" s="117">
        <f t="shared" si="158"/>
        <v>1</v>
      </c>
      <c r="AV117" s="117">
        <f t="shared" si="159"/>
        <v>3</v>
      </c>
      <c r="AW117" s="118">
        <f t="shared" si="160"/>
        <v>0.14399999999999999</v>
      </c>
      <c r="AX117" s="117">
        <f t="shared" si="161"/>
        <v>21.599999999999998</v>
      </c>
      <c r="BE117" s="14">
        <v>3</v>
      </c>
    </row>
    <row r="118" spans="41:57" ht="16.5" x14ac:dyDescent="0.2">
      <c r="AO118" s="50">
        <v>8</v>
      </c>
      <c r="AP118" s="117">
        <v>38</v>
      </c>
      <c r="AQ118" s="117">
        <v>2</v>
      </c>
      <c r="AR118" s="50">
        <v>2</v>
      </c>
      <c r="AS118" s="117" t="s">
        <v>432</v>
      </c>
      <c r="AT118" s="21">
        <f t="shared" si="162"/>
        <v>4.8000000000000001E-2</v>
      </c>
      <c r="AU118" s="117">
        <f t="shared" si="158"/>
        <v>1</v>
      </c>
      <c r="AV118" s="117">
        <f t="shared" si="159"/>
        <v>2</v>
      </c>
      <c r="AW118" s="118">
        <f t="shared" si="160"/>
        <v>7.2000000000000008E-2</v>
      </c>
      <c r="AX118" s="117">
        <f t="shared" si="161"/>
        <v>25.200000000000003</v>
      </c>
      <c r="BE118" s="14">
        <v>3</v>
      </c>
    </row>
    <row r="119" spans="41:57" ht="16.5" x14ac:dyDescent="0.2">
      <c r="AO119" s="50">
        <v>8</v>
      </c>
      <c r="AP119" s="117">
        <v>39</v>
      </c>
      <c r="AQ119" s="117">
        <v>2</v>
      </c>
      <c r="AR119" s="50">
        <v>2</v>
      </c>
      <c r="AS119" s="117" t="s">
        <v>433</v>
      </c>
      <c r="AT119" s="21">
        <f t="shared" si="162"/>
        <v>4.8000000000000001E-2</v>
      </c>
      <c r="AU119" s="117">
        <f t="shared" si="158"/>
        <v>1</v>
      </c>
      <c r="AV119" s="117">
        <f t="shared" si="159"/>
        <v>2</v>
      </c>
      <c r="AW119" s="118">
        <f t="shared" si="160"/>
        <v>7.2000000000000008E-2</v>
      </c>
      <c r="AX119" s="117">
        <f t="shared" si="161"/>
        <v>25.200000000000003</v>
      </c>
      <c r="BE119" s="14">
        <v>3</v>
      </c>
    </row>
    <row r="120" spans="41:57" ht="16.5" x14ac:dyDescent="0.2">
      <c r="AO120" s="50">
        <v>8</v>
      </c>
      <c r="AP120" s="117">
        <v>40</v>
      </c>
      <c r="AQ120" s="117">
        <v>2</v>
      </c>
      <c r="AR120" s="50">
        <v>2</v>
      </c>
      <c r="AS120" s="117" t="s">
        <v>434</v>
      </c>
      <c r="AT120" s="21">
        <f t="shared" si="162"/>
        <v>4.8000000000000001E-2</v>
      </c>
      <c r="AU120" s="117">
        <f t="shared" si="158"/>
        <v>1</v>
      </c>
      <c r="AV120" s="117">
        <f t="shared" si="159"/>
        <v>2</v>
      </c>
      <c r="AW120" s="118">
        <f t="shared" si="160"/>
        <v>7.2000000000000008E-2</v>
      </c>
      <c r="AX120" s="117">
        <f t="shared" si="161"/>
        <v>25.200000000000003</v>
      </c>
      <c r="BE120" s="14">
        <v>3</v>
      </c>
    </row>
    <row r="121" spans="41:57" ht="16.5" x14ac:dyDescent="0.2">
      <c r="AO121" s="50">
        <v>8</v>
      </c>
      <c r="AP121" s="117">
        <v>41</v>
      </c>
      <c r="AQ121" s="117">
        <v>2</v>
      </c>
      <c r="AR121" s="50">
        <v>2</v>
      </c>
      <c r="AS121" s="117" t="s">
        <v>435</v>
      </c>
      <c r="AT121" s="21">
        <f t="shared" si="162"/>
        <v>2.0000000000000004E-2</v>
      </c>
      <c r="AU121" s="117">
        <f t="shared" si="158"/>
        <v>1</v>
      </c>
      <c r="AV121" s="117">
        <f t="shared" si="159"/>
        <v>2</v>
      </c>
      <c r="AW121" s="118">
        <f t="shared" si="160"/>
        <v>3.0000000000000006E-2</v>
      </c>
      <c r="AX121" s="117">
        <f t="shared" si="161"/>
        <v>22.500000000000007</v>
      </c>
      <c r="BE121" s="14">
        <v>3</v>
      </c>
    </row>
    <row r="122" spans="41:57" ht="16.5" x14ac:dyDescent="0.2">
      <c r="AO122" s="50">
        <v>8</v>
      </c>
      <c r="AP122" s="117">
        <v>42</v>
      </c>
      <c r="AQ122" s="117">
        <v>2</v>
      </c>
      <c r="AR122" s="50">
        <v>2</v>
      </c>
      <c r="AS122" s="117" t="s">
        <v>436</v>
      </c>
      <c r="AT122" s="21">
        <f t="shared" si="162"/>
        <v>2.0000000000000004E-2</v>
      </c>
      <c r="AU122" s="117">
        <f t="shared" si="158"/>
        <v>1</v>
      </c>
      <c r="AV122" s="117">
        <f t="shared" si="159"/>
        <v>2</v>
      </c>
      <c r="AW122" s="118">
        <f t="shared" si="160"/>
        <v>3.0000000000000006E-2</v>
      </c>
      <c r="AX122" s="117">
        <f t="shared" si="161"/>
        <v>22.500000000000007</v>
      </c>
      <c r="BE122" s="14">
        <v>3</v>
      </c>
    </row>
  </sheetData>
  <mergeCells count="3">
    <mergeCell ref="AF3:AL3"/>
    <mergeCell ref="AB3:AD3"/>
    <mergeCell ref="AO3:EL3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3636"/>
  <sheetViews>
    <sheetView workbookViewId="0">
      <selection activeCell="P26" sqref="P26"/>
    </sheetView>
  </sheetViews>
  <sheetFormatPr defaultRowHeight="14.25" x14ac:dyDescent="0.2"/>
  <cols>
    <col min="1" max="13" width="10.625" customWidth="1"/>
    <col min="31" max="31" width="10.625" customWidth="1"/>
    <col min="35" max="35" width="11" customWidth="1"/>
    <col min="36" max="36" width="9.75" customWidth="1"/>
    <col min="37" max="37" width="10.75" bestFit="1" customWidth="1"/>
    <col min="38" max="38" width="10" customWidth="1"/>
    <col min="50" max="56" width="15.625" customWidth="1"/>
    <col min="57" max="57" width="11.375" customWidth="1"/>
  </cols>
  <sheetData>
    <row r="2" spans="1:57" ht="20.25" customHeight="1" x14ac:dyDescent="0.2">
      <c r="A2" s="156" t="s">
        <v>539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O2" s="152" t="s">
        <v>501</v>
      </c>
      <c r="P2" s="152"/>
      <c r="Q2" s="152"/>
      <c r="R2" s="152"/>
      <c r="S2" s="152"/>
      <c r="T2" s="152"/>
      <c r="U2" s="152"/>
      <c r="W2" s="152" t="s">
        <v>518</v>
      </c>
      <c r="X2" s="152"/>
      <c r="Y2" s="152"/>
      <c r="Z2" s="152"/>
      <c r="AA2" s="152"/>
      <c r="AB2" s="152"/>
      <c r="AC2" s="152"/>
      <c r="AD2" s="152"/>
      <c r="AE2" s="152"/>
      <c r="AH2" s="152" t="s">
        <v>554</v>
      </c>
      <c r="AI2" s="152"/>
      <c r="AJ2" s="152"/>
      <c r="AK2" s="152"/>
      <c r="AL2" s="152"/>
      <c r="AM2" s="152"/>
      <c r="AN2" s="152"/>
      <c r="AO2" s="152"/>
    </row>
    <row r="3" spans="1:57" ht="17.25" x14ac:dyDescent="0.2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P3" s="12" t="s">
        <v>490</v>
      </c>
      <c r="Q3" s="12" t="s">
        <v>491</v>
      </c>
      <c r="R3" s="12" t="s">
        <v>492</v>
      </c>
      <c r="S3" s="12" t="s">
        <v>493</v>
      </c>
      <c r="T3" s="12" t="s">
        <v>494</v>
      </c>
      <c r="U3" s="12" t="s">
        <v>495</v>
      </c>
      <c r="X3" s="23" t="s">
        <v>517</v>
      </c>
      <c r="Y3" s="12" t="s">
        <v>490</v>
      </c>
      <c r="Z3" s="12" t="s">
        <v>491</v>
      </c>
      <c r="AA3" s="12" t="s">
        <v>492</v>
      </c>
      <c r="AB3" s="12" t="s">
        <v>493</v>
      </c>
      <c r="AC3" s="12" t="s">
        <v>494</v>
      </c>
      <c r="AD3" s="12" t="s">
        <v>495</v>
      </c>
      <c r="AE3" s="12" t="s">
        <v>531</v>
      </c>
      <c r="AH3" s="23" t="s">
        <v>555</v>
      </c>
      <c r="AI3" s="23" t="s">
        <v>556</v>
      </c>
      <c r="AK3" s="12" t="s">
        <v>563</v>
      </c>
      <c r="AL3" s="12" t="s">
        <v>564</v>
      </c>
      <c r="AN3" s="12" t="s">
        <v>565</v>
      </c>
      <c r="AO3" s="12" t="s">
        <v>564</v>
      </c>
      <c r="AX3" s="79" t="s">
        <v>579</v>
      </c>
      <c r="AY3" s="79" t="s">
        <v>580</v>
      </c>
      <c r="AZ3" s="79" t="s">
        <v>581</v>
      </c>
      <c r="BA3" s="79" t="s">
        <v>582</v>
      </c>
      <c r="BB3" s="79" t="s">
        <v>583</v>
      </c>
      <c r="BC3" s="79" t="s">
        <v>584</v>
      </c>
      <c r="BD3" s="79" t="s">
        <v>585</v>
      </c>
      <c r="BE3" s="79" t="s">
        <v>586</v>
      </c>
    </row>
    <row r="4" spans="1:57" ht="16.5" x14ac:dyDescent="0.2">
      <c r="A4" s="15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O4" s="65" t="s">
        <v>496</v>
      </c>
      <c r="P4" s="64">
        <v>5</v>
      </c>
      <c r="Q4" s="64">
        <v>10</v>
      </c>
      <c r="R4" s="64">
        <v>15</v>
      </c>
      <c r="S4" s="64">
        <v>30</v>
      </c>
      <c r="T4" s="64">
        <v>45</v>
      </c>
      <c r="U4" s="64">
        <v>75</v>
      </c>
      <c r="W4" s="59" t="s">
        <v>502</v>
      </c>
      <c r="X4" s="67">
        <f>节奏总表!L4</f>
        <v>4</v>
      </c>
      <c r="Y4" s="66"/>
      <c r="Z4" s="66"/>
      <c r="AA4" s="66"/>
      <c r="AB4" s="66"/>
      <c r="AC4" s="66"/>
      <c r="AD4" s="66"/>
      <c r="AE4" s="67"/>
      <c r="AH4" s="76" t="s">
        <v>558</v>
      </c>
      <c r="AI4" s="14">
        <f>金币总产!C29</f>
        <v>164250</v>
      </c>
      <c r="AK4" s="76" t="s">
        <v>490</v>
      </c>
      <c r="AL4" s="19">
        <v>0.5</v>
      </c>
      <c r="AN4" s="76" t="s">
        <v>566</v>
      </c>
      <c r="AO4" s="19">
        <v>0.5</v>
      </c>
      <c r="AX4" s="77"/>
      <c r="AY4" s="77">
        <v>0</v>
      </c>
      <c r="AZ4" s="77">
        <v>0</v>
      </c>
      <c r="BA4" s="77">
        <v>0</v>
      </c>
      <c r="BB4" s="77">
        <v>0</v>
      </c>
      <c r="BC4" s="77">
        <v>0</v>
      </c>
      <c r="BD4" s="77">
        <v>0</v>
      </c>
      <c r="BE4" s="77"/>
    </row>
    <row r="5" spans="1:57" ht="16.5" x14ac:dyDescent="0.2">
      <c r="A5" s="156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O5" s="65" t="s">
        <v>497</v>
      </c>
      <c r="P5" s="64">
        <v>15</v>
      </c>
      <c r="Q5" s="64">
        <v>30</v>
      </c>
      <c r="R5" s="64">
        <v>45</v>
      </c>
      <c r="S5" s="64">
        <v>90</v>
      </c>
      <c r="T5" s="64">
        <v>135</v>
      </c>
      <c r="U5" s="64">
        <v>225</v>
      </c>
      <c r="W5" s="59" t="s">
        <v>503</v>
      </c>
      <c r="X5" s="67">
        <f>节奏总表!L5</f>
        <v>6</v>
      </c>
      <c r="Y5" s="66"/>
      <c r="Z5" s="66"/>
      <c r="AA5" s="66"/>
      <c r="AB5" s="66"/>
      <c r="AC5" s="66"/>
      <c r="AD5" s="66"/>
      <c r="AE5" s="67"/>
      <c r="AH5" s="76" t="s">
        <v>559</v>
      </c>
      <c r="AI5" s="14">
        <f>金币总产!C30</f>
        <v>747450</v>
      </c>
      <c r="AK5" s="76" t="s">
        <v>491</v>
      </c>
      <c r="AL5" s="19">
        <v>0.7</v>
      </c>
      <c r="AN5" s="76" t="s">
        <v>567</v>
      </c>
      <c r="AO5" s="19">
        <v>0.65</v>
      </c>
      <c r="AX5" s="77"/>
      <c r="AY5" s="77"/>
      <c r="AZ5" s="77"/>
      <c r="BA5" s="77">
        <v>0</v>
      </c>
      <c r="BB5" s="77">
        <v>0</v>
      </c>
      <c r="BC5" s="77">
        <v>0</v>
      </c>
      <c r="BD5" s="77">
        <v>0</v>
      </c>
      <c r="BE5" s="77"/>
    </row>
    <row r="6" spans="1:57" ht="16.5" x14ac:dyDescent="0.2">
      <c r="A6" s="156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O6" s="65" t="s">
        <v>498</v>
      </c>
      <c r="P6" s="64">
        <v>25</v>
      </c>
      <c r="Q6" s="64">
        <v>50</v>
      </c>
      <c r="R6" s="64">
        <v>75</v>
      </c>
      <c r="S6" s="64">
        <v>150</v>
      </c>
      <c r="T6" s="64">
        <v>225</v>
      </c>
      <c r="U6" s="64">
        <v>375</v>
      </c>
      <c r="W6" s="59" t="s">
        <v>504</v>
      </c>
      <c r="X6" s="67">
        <f>节奏总表!L6</f>
        <v>12</v>
      </c>
      <c r="Y6" s="66">
        <v>0.5</v>
      </c>
      <c r="Z6" s="66"/>
      <c r="AA6" s="66"/>
      <c r="AB6" s="66"/>
      <c r="AC6" s="66"/>
      <c r="AD6" s="66"/>
      <c r="AE6" s="67">
        <f>(SUMPRODUCT(Y6:AD6,Y$20:AD$20,P$4:U$4)+SUMPRODUCT(Y6:AD6,Y$21:AD$21,P$5:U$5)+SUMPRODUCT(Y6:AD6,Y$22:AD$22,P$6:U$6)+SUMPRODUCT(Y6:AD6,Y$23:AD$23,P$7:U$7))*X6*60/10</f>
        <v>414</v>
      </c>
      <c r="AH6" s="76" t="s">
        <v>560</v>
      </c>
      <c r="AI6" s="14">
        <f>金币总产!C31</f>
        <v>590500</v>
      </c>
      <c r="AK6" s="76" t="s">
        <v>492</v>
      </c>
      <c r="AL6" s="19">
        <v>0.9</v>
      </c>
      <c r="AN6" s="76" t="s">
        <v>568</v>
      </c>
      <c r="AO6" s="19">
        <v>0.8</v>
      </c>
      <c r="AX6" s="77">
        <v>1</v>
      </c>
      <c r="AY6" s="19">
        <v>1</v>
      </c>
      <c r="AZ6" s="77"/>
      <c r="BA6" s="77"/>
      <c r="BB6" s="77"/>
      <c r="BC6" s="77"/>
      <c r="BD6" s="77"/>
      <c r="BE6" s="77">
        <f t="shared" ref="BE6:BE18" si="0">ROUND(SUMPRODUCT($P$19:$U$19,AY6:BD6)/25,0)*25</f>
        <v>50</v>
      </c>
    </row>
    <row r="7" spans="1:57" ht="16.5" x14ac:dyDescent="0.2">
      <c r="A7" s="156"/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O7" s="65" t="s">
        <v>499</v>
      </c>
      <c r="P7" s="64">
        <v>50</v>
      </c>
      <c r="Q7" s="64">
        <v>100</v>
      </c>
      <c r="R7" s="64">
        <v>150</v>
      </c>
      <c r="S7" s="64">
        <v>300</v>
      </c>
      <c r="T7" s="64">
        <v>450</v>
      </c>
      <c r="U7" s="64">
        <v>750</v>
      </c>
      <c r="W7" s="59" t="s">
        <v>505</v>
      </c>
      <c r="X7" s="67">
        <f>节奏总表!L7</f>
        <v>20</v>
      </c>
      <c r="Y7" s="66">
        <v>0.6</v>
      </c>
      <c r="Z7" s="66"/>
      <c r="AA7" s="66"/>
      <c r="AB7" s="66"/>
      <c r="AC7" s="66"/>
      <c r="AD7" s="66"/>
      <c r="AE7" s="67">
        <f t="shared" ref="AE7:AE18" si="1">(SUMPRODUCT(Y7:AD7,Y$20:AD$20,P$4:U$4)+SUMPRODUCT(Y7:AD7,Y$21:AD$21,P$5:U$5)+SUMPRODUCT(Y7:AD7,Y$22:AD$22,P$6:U$6)+SUMPRODUCT(Y7:AD7,Y$23:AD$23,P$7:U$7))*X7*60/10</f>
        <v>828</v>
      </c>
      <c r="AH7" s="76" t="s">
        <v>561</v>
      </c>
      <c r="AI7" s="14">
        <f>金币总产!C32</f>
        <v>811300</v>
      </c>
      <c r="AK7" s="76" t="s">
        <v>493</v>
      </c>
      <c r="AL7" s="19">
        <v>1</v>
      </c>
      <c r="AN7" s="76" t="s">
        <v>569</v>
      </c>
      <c r="AO7" s="19">
        <v>1</v>
      </c>
      <c r="AX7" s="77">
        <v>2</v>
      </c>
      <c r="AY7" s="19">
        <v>0.65</v>
      </c>
      <c r="AZ7" s="19">
        <v>0.35</v>
      </c>
      <c r="BA7" s="77"/>
      <c r="BB7" s="77"/>
      <c r="BC7" s="77"/>
      <c r="BD7" s="77"/>
      <c r="BE7" s="77">
        <f t="shared" si="0"/>
        <v>75</v>
      </c>
    </row>
    <row r="8" spans="1:57" ht="16.5" x14ac:dyDescent="0.2">
      <c r="A8" s="156"/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O8" s="65" t="s">
        <v>500</v>
      </c>
      <c r="P8" s="64">
        <v>175</v>
      </c>
      <c r="Q8" s="64">
        <v>350</v>
      </c>
      <c r="R8" s="64">
        <v>525</v>
      </c>
      <c r="S8" s="64">
        <v>1000</v>
      </c>
      <c r="T8" s="64">
        <v>1500</v>
      </c>
      <c r="U8" s="64">
        <v>2500</v>
      </c>
      <c r="W8" s="59" t="s">
        <v>506</v>
      </c>
      <c r="X8" s="67">
        <f>节奏总表!L8</f>
        <v>24</v>
      </c>
      <c r="Y8" s="66">
        <v>0.75</v>
      </c>
      <c r="Z8" s="66">
        <v>0.5</v>
      </c>
      <c r="AA8" s="66"/>
      <c r="AB8" s="66"/>
      <c r="AC8" s="66"/>
      <c r="AD8" s="66"/>
      <c r="AE8" s="67">
        <f t="shared" si="1"/>
        <v>2898</v>
      </c>
      <c r="AH8" s="76" t="s">
        <v>562</v>
      </c>
      <c r="AI8" s="14">
        <f>金币总产!C33</f>
        <v>1799800</v>
      </c>
      <c r="AK8" s="76" t="s">
        <v>494</v>
      </c>
      <c r="AL8" s="19">
        <v>1.1000000000000001</v>
      </c>
      <c r="AX8" s="77">
        <v>3</v>
      </c>
      <c r="AY8" s="77"/>
      <c r="AZ8" s="19">
        <v>1</v>
      </c>
      <c r="BA8" s="77"/>
      <c r="BB8" s="77"/>
      <c r="BC8" s="77"/>
      <c r="BD8" s="77"/>
      <c r="BE8" s="77">
        <f t="shared" si="0"/>
        <v>100</v>
      </c>
    </row>
    <row r="9" spans="1:57" ht="16.5" x14ac:dyDescent="0.2">
      <c r="A9" s="156"/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O9" s="78" t="s">
        <v>590</v>
      </c>
      <c r="P9" s="77">
        <f t="shared" ref="P9:U9" si="2">SUMPRODUCT(P4:P7,Y20:Y23)</f>
        <v>11.5</v>
      </c>
      <c r="Q9" s="77">
        <f t="shared" si="2"/>
        <v>23</v>
      </c>
      <c r="R9" s="77">
        <f t="shared" si="2"/>
        <v>34.5</v>
      </c>
      <c r="S9" s="77">
        <f t="shared" si="2"/>
        <v>69</v>
      </c>
      <c r="T9" s="77">
        <f t="shared" si="2"/>
        <v>103.5</v>
      </c>
      <c r="U9" s="77">
        <f t="shared" si="2"/>
        <v>172.5</v>
      </c>
      <c r="W9" s="59" t="s">
        <v>507</v>
      </c>
      <c r="X9" s="67">
        <f>节奏总表!L9</f>
        <v>30</v>
      </c>
      <c r="Y9" s="66">
        <v>1</v>
      </c>
      <c r="Z9" s="66">
        <v>0.6</v>
      </c>
      <c r="AA9" s="66"/>
      <c r="AB9" s="66"/>
      <c r="AC9" s="66"/>
      <c r="AD9" s="66"/>
      <c r="AE9" s="67">
        <f t="shared" si="1"/>
        <v>4554</v>
      </c>
      <c r="AH9" s="15"/>
      <c r="AI9" s="15"/>
      <c r="AJ9" s="15"/>
      <c r="AK9" s="76" t="s">
        <v>495</v>
      </c>
      <c r="AL9" s="19">
        <v>1.25</v>
      </c>
      <c r="AX9" s="77">
        <v>4</v>
      </c>
      <c r="AY9" s="77"/>
      <c r="AZ9" s="19">
        <v>0.65</v>
      </c>
      <c r="BA9" s="19">
        <v>0.35</v>
      </c>
      <c r="BB9" s="77"/>
      <c r="BC9" s="77"/>
      <c r="BD9" s="77"/>
      <c r="BE9" s="77">
        <f t="shared" si="0"/>
        <v>125</v>
      </c>
    </row>
    <row r="10" spans="1:57" ht="16.5" x14ac:dyDescent="0.2">
      <c r="A10" s="156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W10" s="59" t="s">
        <v>508</v>
      </c>
      <c r="X10" s="67">
        <f>节奏总表!L10</f>
        <v>36</v>
      </c>
      <c r="Y10" s="66"/>
      <c r="Z10" s="66">
        <v>0.75</v>
      </c>
      <c r="AA10" s="66">
        <v>0.5</v>
      </c>
      <c r="AB10" s="66"/>
      <c r="AC10" s="66"/>
      <c r="AD10" s="66"/>
      <c r="AE10" s="67">
        <f t="shared" si="1"/>
        <v>7452</v>
      </c>
      <c r="AX10" s="77">
        <v>5</v>
      </c>
      <c r="AY10" s="77"/>
      <c r="AZ10" s="77"/>
      <c r="BA10" s="19">
        <v>1</v>
      </c>
      <c r="BB10" s="77"/>
      <c r="BC10" s="77"/>
      <c r="BD10" s="77"/>
      <c r="BE10" s="77">
        <f t="shared" si="0"/>
        <v>150</v>
      </c>
    </row>
    <row r="11" spans="1:57" ht="16.5" customHeight="1" x14ac:dyDescent="0.2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W11" s="59" t="s">
        <v>509</v>
      </c>
      <c r="X11" s="67">
        <f>节奏总表!L11</f>
        <v>40</v>
      </c>
      <c r="Y11" s="66"/>
      <c r="Z11" s="66">
        <v>1</v>
      </c>
      <c r="AA11" s="66">
        <v>0.6</v>
      </c>
      <c r="AB11" s="66"/>
      <c r="AC11" s="66"/>
      <c r="AD11" s="66"/>
      <c r="AE11" s="67">
        <f t="shared" si="1"/>
        <v>10488</v>
      </c>
      <c r="AX11" s="77">
        <v>6</v>
      </c>
      <c r="AY11" s="77"/>
      <c r="AZ11" s="77"/>
      <c r="BA11" s="19">
        <v>0.65</v>
      </c>
      <c r="BB11" s="19">
        <v>0.35</v>
      </c>
      <c r="BC11" s="77"/>
      <c r="BD11" s="77"/>
      <c r="BE11" s="77">
        <f t="shared" si="0"/>
        <v>200</v>
      </c>
    </row>
    <row r="12" spans="1:57" ht="20.25" x14ac:dyDescent="0.2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O12" s="152" t="s">
        <v>537</v>
      </c>
      <c r="P12" s="152"/>
      <c r="Q12" s="152"/>
      <c r="R12" s="152"/>
      <c r="S12" s="152"/>
      <c r="T12" s="152"/>
      <c r="U12" s="152"/>
      <c r="W12" s="59" t="s">
        <v>510</v>
      </c>
      <c r="X12" s="67">
        <f>节奏总表!L12</f>
        <v>42</v>
      </c>
      <c r="Y12" s="66"/>
      <c r="Z12" s="66"/>
      <c r="AA12" s="66">
        <v>0.75</v>
      </c>
      <c r="AB12" s="66">
        <v>0.5</v>
      </c>
      <c r="AC12" s="66"/>
      <c r="AD12" s="66"/>
      <c r="AE12" s="67">
        <f t="shared" si="1"/>
        <v>15214.5</v>
      </c>
      <c r="AH12" s="12" t="s">
        <v>570</v>
      </c>
      <c r="AI12" s="12" t="s">
        <v>571</v>
      </c>
      <c r="AJ12" s="12" t="s">
        <v>572</v>
      </c>
      <c r="AK12" s="12" t="s">
        <v>573</v>
      </c>
      <c r="AL12" s="12" t="s">
        <v>574</v>
      </c>
      <c r="AN12" s="12" t="s">
        <v>577</v>
      </c>
      <c r="AO12" s="12" t="s">
        <v>575</v>
      </c>
      <c r="AP12" s="12" t="s">
        <v>576</v>
      </c>
      <c r="AQ12" s="12" t="s">
        <v>578</v>
      </c>
      <c r="AR12" s="12" t="s">
        <v>570</v>
      </c>
      <c r="AS12" s="12" t="s">
        <v>596</v>
      </c>
      <c r="AT12" s="12" t="s">
        <v>574</v>
      </c>
      <c r="AU12" s="12" t="s">
        <v>597</v>
      </c>
      <c r="AX12" s="77">
        <v>7</v>
      </c>
      <c r="AY12" s="77"/>
      <c r="AZ12" s="77"/>
      <c r="BA12" s="77"/>
      <c r="BB12" s="19">
        <v>1</v>
      </c>
      <c r="BC12" s="77"/>
      <c r="BD12" s="77"/>
      <c r="BE12" s="77">
        <f t="shared" si="0"/>
        <v>300</v>
      </c>
    </row>
    <row r="13" spans="1:57" ht="17.25" x14ac:dyDescent="0.2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P13" s="12" t="s">
        <v>490</v>
      </c>
      <c r="Q13" s="12" t="s">
        <v>491</v>
      </c>
      <c r="R13" s="12" t="s">
        <v>492</v>
      </c>
      <c r="S13" s="12" t="s">
        <v>493</v>
      </c>
      <c r="T13" s="12" t="s">
        <v>494</v>
      </c>
      <c r="U13" s="12" t="s">
        <v>495</v>
      </c>
      <c r="W13" s="59" t="s">
        <v>511</v>
      </c>
      <c r="X13" s="67">
        <f>节奏总表!L13</f>
        <v>44</v>
      </c>
      <c r="Y13" s="66"/>
      <c r="Z13" s="66"/>
      <c r="AA13" s="66">
        <v>1</v>
      </c>
      <c r="AB13" s="66">
        <v>0.6</v>
      </c>
      <c r="AC13" s="66"/>
      <c r="AD13" s="66"/>
      <c r="AE13" s="67">
        <f t="shared" si="1"/>
        <v>20037.600000000002</v>
      </c>
      <c r="AH13" s="76">
        <v>1</v>
      </c>
      <c r="AI13" s="76">
        <v>0.25</v>
      </c>
      <c r="AJ13" s="21">
        <f>AI13/$AK$14</f>
        <v>1.2195121951219512E-3</v>
      </c>
      <c r="AK13" s="76">
        <f>AI4</f>
        <v>164250</v>
      </c>
      <c r="AL13" s="76">
        <f>INT($AK$13*AJ13)</f>
        <v>200</v>
      </c>
      <c r="AN13" s="76">
        <v>1</v>
      </c>
      <c r="AO13" s="76">
        <f>INT((AN13-1)/604)+1</f>
        <v>1</v>
      </c>
      <c r="AP13" s="76">
        <f>INT(MOD(INT((AN13-1)/151),4))+1</f>
        <v>1</v>
      </c>
      <c r="AQ13" s="76">
        <f>(AO13-1)*4+AP13</f>
        <v>1</v>
      </c>
      <c r="AR13" s="76">
        <f>MOD(AN13-1,151)</f>
        <v>0</v>
      </c>
      <c r="AS13" s="81" t="str">
        <f>IF(AR13&gt;0,"金币","[x]")</f>
        <v>[x]</v>
      </c>
      <c r="AT13" s="103" t="str">
        <f>IF(AR13&gt;0,INT(INDEX($AL$13:$AL$162,AR13)/48*INDEX($AL$4:$AL$9,AO13)*INDEX($AO$4:$AO$7,AP13)),"[x]")</f>
        <v>[x]</v>
      </c>
      <c r="AU13" s="82" t="str">
        <f>IF(AR13&gt;0,SUMIFS(AT$13:AT13,AQ$13:AQ13,"="&amp;AQ13),"[x]")</f>
        <v>[x]</v>
      </c>
      <c r="AX13" s="77">
        <v>8</v>
      </c>
      <c r="AY13" s="77"/>
      <c r="AZ13" s="77"/>
      <c r="BA13" s="77"/>
      <c r="BB13" s="19">
        <v>0.65</v>
      </c>
      <c r="BC13" s="19">
        <v>0.35</v>
      </c>
      <c r="BD13" s="77"/>
      <c r="BE13" s="77">
        <f t="shared" si="0"/>
        <v>350</v>
      </c>
    </row>
    <row r="14" spans="1:57" ht="16.5" x14ac:dyDescent="0.2">
      <c r="A14" s="15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O14" s="78" t="s">
        <v>450</v>
      </c>
      <c r="P14" s="72">
        <f t="shared" ref="P14:U16" si="3">P4*1</f>
        <v>5</v>
      </c>
      <c r="Q14" s="72">
        <f t="shared" si="3"/>
        <v>10</v>
      </c>
      <c r="R14" s="72">
        <f t="shared" si="3"/>
        <v>15</v>
      </c>
      <c r="S14" s="72">
        <f t="shared" si="3"/>
        <v>30</v>
      </c>
      <c r="T14" s="72">
        <f t="shared" si="3"/>
        <v>45</v>
      </c>
      <c r="U14" s="72">
        <f t="shared" si="3"/>
        <v>75</v>
      </c>
      <c r="W14" s="59" t="s">
        <v>512</v>
      </c>
      <c r="X14" s="67">
        <f>节奏总表!L14</f>
        <v>52</v>
      </c>
      <c r="Y14" s="66"/>
      <c r="Z14" s="66"/>
      <c r="AA14" s="66"/>
      <c r="AB14" s="66">
        <v>0.75</v>
      </c>
      <c r="AC14" s="66">
        <v>0.5</v>
      </c>
      <c r="AD14" s="66"/>
      <c r="AE14" s="67">
        <f t="shared" si="1"/>
        <v>32292</v>
      </c>
      <c r="AH14" s="76">
        <v>2</v>
      </c>
      <c r="AI14" s="76">
        <v>0.5</v>
      </c>
      <c r="AJ14" s="21">
        <f t="shared" ref="AJ14:AJ52" si="4">AI14/$AK$14</f>
        <v>2.4390243902439024E-3</v>
      </c>
      <c r="AK14" s="76">
        <f>SUM(AI13:AI52)</f>
        <v>205</v>
      </c>
      <c r="AL14" s="76">
        <f t="shared" ref="AL14:AL52" si="5">INT($AK$13*AJ14)</f>
        <v>400</v>
      </c>
      <c r="AN14" s="76">
        <v>2</v>
      </c>
      <c r="AO14" s="81">
        <f t="shared" ref="AO14:AO77" si="6">INT((AN14-1)/604)+1</f>
        <v>1</v>
      </c>
      <c r="AP14" s="81">
        <f t="shared" ref="AP14:AP77" si="7">INT(MOD(INT((AN14-1)/151),4))+1</f>
        <v>1</v>
      </c>
      <c r="AQ14" s="76">
        <f t="shared" ref="AQ14:AQ77" si="8">(AO14-1)*4+AP14</f>
        <v>1</v>
      </c>
      <c r="AR14" s="81">
        <f t="shared" ref="AR14:AR77" si="9">MOD(AN14-1,151)</f>
        <v>1</v>
      </c>
      <c r="AS14" s="81" t="str">
        <f t="shared" ref="AS14:AS77" si="10">IF(AR14&gt;0,"金币","[x]")</f>
        <v>金币</v>
      </c>
      <c r="AT14" s="81">
        <f>IF(AR14&gt;0,INT(INDEX($AL$13:$AL$162,AR14)/48*INDEX($AL$4:$AL$9,AO14)*INDEX($AO$4:$AO$7,AP14)),"[x]")</f>
        <v>1</v>
      </c>
      <c r="AU14" s="82">
        <f>IF(AR14&gt;0,SUMIFS(AT$13:AT14,AQ$13:AQ14,"="&amp;AQ14),"[x]")</f>
        <v>1</v>
      </c>
      <c r="AX14" s="77">
        <v>9</v>
      </c>
      <c r="AY14" s="77"/>
      <c r="AZ14" s="77"/>
      <c r="BA14" s="77"/>
      <c r="BB14" s="19">
        <v>0.35</v>
      </c>
      <c r="BC14" s="19">
        <v>0.65</v>
      </c>
      <c r="BD14" s="77"/>
      <c r="BE14" s="77">
        <f t="shared" si="0"/>
        <v>375</v>
      </c>
    </row>
    <row r="15" spans="1:57" ht="16.5" x14ac:dyDescent="0.2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O15" s="78" t="s">
        <v>257</v>
      </c>
      <c r="P15" s="72">
        <f t="shared" si="3"/>
        <v>15</v>
      </c>
      <c r="Q15" s="72">
        <f t="shared" si="3"/>
        <v>30</v>
      </c>
      <c r="R15" s="72">
        <f t="shared" si="3"/>
        <v>45</v>
      </c>
      <c r="S15" s="72">
        <f t="shared" si="3"/>
        <v>90</v>
      </c>
      <c r="T15" s="72">
        <f t="shared" si="3"/>
        <v>135</v>
      </c>
      <c r="U15" s="72">
        <f t="shared" si="3"/>
        <v>225</v>
      </c>
      <c r="W15" s="59" t="s">
        <v>513</v>
      </c>
      <c r="X15" s="67">
        <f>节奏总表!L15</f>
        <v>60</v>
      </c>
      <c r="Y15" s="66"/>
      <c r="Z15" s="66"/>
      <c r="AA15" s="66"/>
      <c r="AB15" s="66">
        <v>1</v>
      </c>
      <c r="AC15" s="66">
        <v>0.6</v>
      </c>
      <c r="AD15" s="66"/>
      <c r="AE15" s="67">
        <f t="shared" si="1"/>
        <v>47196</v>
      </c>
      <c r="AH15" s="76">
        <v>3</v>
      </c>
      <c r="AI15" s="76">
        <v>0.75</v>
      </c>
      <c r="AJ15" s="21">
        <f t="shared" si="4"/>
        <v>3.6585365853658539E-3</v>
      </c>
      <c r="AK15" s="76"/>
      <c r="AL15" s="76">
        <f t="shared" si="5"/>
        <v>600</v>
      </c>
      <c r="AN15" s="81">
        <v>3</v>
      </c>
      <c r="AO15" s="81">
        <f t="shared" si="6"/>
        <v>1</v>
      </c>
      <c r="AP15" s="81">
        <f t="shared" si="7"/>
        <v>1</v>
      </c>
      <c r="AQ15" s="76">
        <f t="shared" si="8"/>
        <v>1</v>
      </c>
      <c r="AR15" s="81">
        <f t="shared" si="9"/>
        <v>2</v>
      </c>
      <c r="AS15" s="81" t="str">
        <f t="shared" si="10"/>
        <v>金币</v>
      </c>
      <c r="AT15" s="103">
        <f t="shared" ref="AT15:AT78" si="11">IF(AR15&gt;0,INT(INDEX($AL$13:$AL$162,AR15)/48*INDEX($AL$4:$AL$9,AO15)*INDEX($AO$4:$AO$7,AP15)),"[x]")</f>
        <v>2</v>
      </c>
      <c r="AU15" s="82">
        <f>IF(AR15&gt;0,SUMIFS(AT$13:AT15,AQ$13:AQ15,"="&amp;AQ15),"[x]")</f>
        <v>3</v>
      </c>
      <c r="AX15" s="77">
        <v>10</v>
      </c>
      <c r="AY15" s="77"/>
      <c r="AZ15" s="77"/>
      <c r="BA15" s="77"/>
      <c r="BB15" s="77"/>
      <c r="BC15" s="19">
        <v>1</v>
      </c>
      <c r="BD15" s="19"/>
      <c r="BE15" s="77">
        <f t="shared" si="0"/>
        <v>425</v>
      </c>
    </row>
    <row r="16" spans="1:57" ht="16.5" x14ac:dyDescent="0.2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O16" s="78" t="s">
        <v>451</v>
      </c>
      <c r="P16" s="72">
        <f t="shared" si="3"/>
        <v>25</v>
      </c>
      <c r="Q16" s="72">
        <f t="shared" si="3"/>
        <v>50</v>
      </c>
      <c r="R16" s="72">
        <f t="shared" si="3"/>
        <v>75</v>
      </c>
      <c r="S16" s="72">
        <f t="shared" si="3"/>
        <v>150</v>
      </c>
      <c r="T16" s="72">
        <f t="shared" si="3"/>
        <v>225</v>
      </c>
      <c r="U16" s="72">
        <f t="shared" si="3"/>
        <v>375</v>
      </c>
      <c r="W16" s="59" t="s">
        <v>514</v>
      </c>
      <c r="X16" s="67">
        <f>节奏总表!L16</f>
        <v>68</v>
      </c>
      <c r="Y16" s="66"/>
      <c r="Z16" s="66"/>
      <c r="AA16" s="66"/>
      <c r="AB16" s="66"/>
      <c r="AC16" s="66">
        <v>0.75</v>
      </c>
      <c r="AD16" s="66">
        <v>0.5</v>
      </c>
      <c r="AE16" s="67">
        <f t="shared" si="1"/>
        <v>66861</v>
      </c>
      <c r="AH16" s="76">
        <v>4</v>
      </c>
      <c r="AI16" s="76">
        <v>1</v>
      </c>
      <c r="AJ16" s="21">
        <f t="shared" si="4"/>
        <v>4.8780487804878049E-3</v>
      </c>
      <c r="AK16" s="76"/>
      <c r="AL16" s="76">
        <f t="shared" si="5"/>
        <v>801</v>
      </c>
      <c r="AN16" s="81">
        <v>4</v>
      </c>
      <c r="AO16" s="81">
        <f t="shared" si="6"/>
        <v>1</v>
      </c>
      <c r="AP16" s="81">
        <f t="shared" si="7"/>
        <v>1</v>
      </c>
      <c r="AQ16" s="76">
        <f t="shared" si="8"/>
        <v>1</v>
      </c>
      <c r="AR16" s="81">
        <f t="shared" si="9"/>
        <v>3</v>
      </c>
      <c r="AS16" s="81" t="str">
        <f t="shared" si="10"/>
        <v>金币</v>
      </c>
      <c r="AT16" s="103">
        <f t="shared" si="11"/>
        <v>3</v>
      </c>
      <c r="AU16" s="82">
        <f>IF(AR16&gt;0,SUMIFS(AT$13:AT16,AQ$13:AQ16,"="&amp;AQ16),"[x]")</f>
        <v>6</v>
      </c>
      <c r="AX16" s="77">
        <v>11</v>
      </c>
      <c r="AY16" s="77"/>
      <c r="AZ16" s="77"/>
      <c r="BA16" s="77"/>
      <c r="BB16" s="77"/>
      <c r="BC16" s="19">
        <v>0.65</v>
      </c>
      <c r="BD16" s="19">
        <v>0.35</v>
      </c>
      <c r="BE16" s="77">
        <f t="shared" si="0"/>
        <v>525</v>
      </c>
    </row>
    <row r="17" spans="1:57" ht="16.5" x14ac:dyDescent="0.2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O17" s="78" t="s">
        <v>452</v>
      </c>
      <c r="P17" s="72">
        <f t="shared" ref="P17:U17" si="12">P7*1.5</f>
        <v>75</v>
      </c>
      <c r="Q17" s="72">
        <f t="shared" si="12"/>
        <v>150</v>
      </c>
      <c r="R17" s="72">
        <f t="shared" si="12"/>
        <v>225</v>
      </c>
      <c r="S17" s="72">
        <f t="shared" si="12"/>
        <v>450</v>
      </c>
      <c r="T17" s="72">
        <f t="shared" si="12"/>
        <v>675</v>
      </c>
      <c r="U17" s="72">
        <f t="shared" si="12"/>
        <v>1125</v>
      </c>
      <c r="W17" s="59" t="s">
        <v>515</v>
      </c>
      <c r="X17" s="67">
        <f>节奏总表!L17</f>
        <v>78</v>
      </c>
      <c r="Y17" s="66"/>
      <c r="Z17" s="66"/>
      <c r="AA17" s="66"/>
      <c r="AB17" s="66"/>
      <c r="AC17" s="66">
        <v>1</v>
      </c>
      <c r="AD17" s="66">
        <v>0.75</v>
      </c>
      <c r="AE17" s="67">
        <f t="shared" si="1"/>
        <v>108985.5</v>
      </c>
      <c r="AH17" s="76">
        <v>5</v>
      </c>
      <c r="AI17" s="76">
        <v>1.25</v>
      </c>
      <c r="AJ17" s="21">
        <f t="shared" si="4"/>
        <v>6.0975609756097563E-3</v>
      </c>
      <c r="AK17" s="76"/>
      <c r="AL17" s="76">
        <f t="shared" si="5"/>
        <v>1001</v>
      </c>
      <c r="AN17" s="81">
        <v>5</v>
      </c>
      <c r="AO17" s="81">
        <f t="shared" si="6"/>
        <v>1</v>
      </c>
      <c r="AP17" s="81">
        <f t="shared" si="7"/>
        <v>1</v>
      </c>
      <c r="AQ17" s="76">
        <f t="shared" si="8"/>
        <v>1</v>
      </c>
      <c r="AR17" s="81">
        <f t="shared" si="9"/>
        <v>4</v>
      </c>
      <c r="AS17" s="81" t="str">
        <f t="shared" si="10"/>
        <v>金币</v>
      </c>
      <c r="AT17" s="103">
        <f t="shared" si="11"/>
        <v>4</v>
      </c>
      <c r="AU17" s="82">
        <f>IF(AR17&gt;0,SUMIFS(AT$13:AT17,AQ$13:AQ17,"="&amp;AQ17),"[x]")</f>
        <v>10</v>
      </c>
      <c r="AX17" s="77">
        <v>12</v>
      </c>
      <c r="AY17" s="77"/>
      <c r="AZ17" s="77"/>
      <c r="BA17" s="77"/>
      <c r="BB17" s="77"/>
      <c r="BC17" s="19">
        <v>0.35</v>
      </c>
      <c r="BD17" s="19">
        <v>0.65</v>
      </c>
      <c r="BE17" s="77">
        <f t="shared" si="0"/>
        <v>625</v>
      </c>
    </row>
    <row r="18" spans="1:57" ht="16.5" x14ac:dyDescent="0.2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O18" s="78" t="s">
        <v>530</v>
      </c>
      <c r="P18" s="73">
        <f>P8*2</f>
        <v>350</v>
      </c>
      <c r="Q18" s="73">
        <f>Q8*2</f>
        <v>700</v>
      </c>
      <c r="R18" s="73">
        <v>1000</v>
      </c>
      <c r="S18" s="73">
        <f>S8*2</f>
        <v>2000</v>
      </c>
      <c r="T18" s="73">
        <f>T8*2</f>
        <v>3000</v>
      </c>
      <c r="U18" s="73">
        <f>U8*2</f>
        <v>5000</v>
      </c>
      <c r="W18" s="59" t="s">
        <v>516</v>
      </c>
      <c r="X18" s="67">
        <f>节奏总表!L18</f>
        <v>90</v>
      </c>
      <c r="Y18" s="66"/>
      <c r="Z18" s="66"/>
      <c r="AA18" s="66"/>
      <c r="AB18" s="66"/>
      <c r="AC18" s="66">
        <v>1</v>
      </c>
      <c r="AD18" s="66">
        <v>1</v>
      </c>
      <c r="AE18" s="67">
        <f t="shared" si="1"/>
        <v>149040</v>
      </c>
      <c r="AH18" s="76">
        <v>6</v>
      </c>
      <c r="AI18" s="76">
        <v>1.5</v>
      </c>
      <c r="AJ18" s="21">
        <f t="shared" si="4"/>
        <v>7.3170731707317077E-3</v>
      </c>
      <c r="AK18" s="76"/>
      <c r="AL18" s="76">
        <f t="shared" si="5"/>
        <v>1201</v>
      </c>
      <c r="AN18" s="81">
        <v>6</v>
      </c>
      <c r="AO18" s="81">
        <f t="shared" si="6"/>
        <v>1</v>
      </c>
      <c r="AP18" s="81">
        <f t="shared" si="7"/>
        <v>1</v>
      </c>
      <c r="AQ18" s="76">
        <f t="shared" si="8"/>
        <v>1</v>
      </c>
      <c r="AR18" s="81">
        <f t="shared" si="9"/>
        <v>5</v>
      </c>
      <c r="AS18" s="81" t="str">
        <f t="shared" si="10"/>
        <v>金币</v>
      </c>
      <c r="AT18" s="103">
        <f t="shared" si="11"/>
        <v>5</v>
      </c>
      <c r="AU18" s="82">
        <f>IF(AR18&gt;0,SUMIFS(AT$13:AT18,AQ$13:AQ18,"="&amp;AQ18),"[x]")</f>
        <v>15</v>
      </c>
      <c r="AX18" s="77">
        <v>13</v>
      </c>
      <c r="AY18" s="77"/>
      <c r="AZ18" s="77"/>
      <c r="BA18" s="77"/>
      <c r="BB18" s="77"/>
      <c r="BC18" s="77"/>
      <c r="BD18" s="19">
        <v>1</v>
      </c>
      <c r="BE18" s="77">
        <f t="shared" si="0"/>
        <v>725</v>
      </c>
    </row>
    <row r="19" spans="1:57" ht="16.5" x14ac:dyDescent="0.2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O19" s="71" t="s">
        <v>538</v>
      </c>
      <c r="P19" s="77">
        <f t="shared" ref="P19:U19" si="13">SUMPRODUCT(P14:P18,Y25:Y29)</f>
        <v>48.75</v>
      </c>
      <c r="Q19" s="77">
        <f t="shared" si="13"/>
        <v>97.5</v>
      </c>
      <c r="R19" s="77">
        <f t="shared" si="13"/>
        <v>143.75</v>
      </c>
      <c r="S19" s="77">
        <f t="shared" si="13"/>
        <v>287.5</v>
      </c>
      <c r="T19" s="77">
        <f t="shared" si="13"/>
        <v>431.25</v>
      </c>
      <c r="U19" s="77">
        <f t="shared" si="13"/>
        <v>718.75</v>
      </c>
      <c r="W19" s="59" t="s">
        <v>519</v>
      </c>
      <c r="X19" s="67"/>
      <c r="Y19" s="67">
        <f t="shared" ref="Y19:AD19" si="14">SUMPRODUCT($X4:$X18,Y4:Y18)</f>
        <v>66</v>
      </c>
      <c r="Z19" s="67">
        <f t="shared" si="14"/>
        <v>97</v>
      </c>
      <c r="AA19" s="67">
        <f t="shared" si="14"/>
        <v>117.5</v>
      </c>
      <c r="AB19" s="67">
        <f t="shared" si="14"/>
        <v>146.4</v>
      </c>
      <c r="AC19" s="67">
        <f t="shared" si="14"/>
        <v>281</v>
      </c>
      <c r="AD19" s="67">
        <f t="shared" si="14"/>
        <v>182.5</v>
      </c>
      <c r="AE19" s="67"/>
      <c r="AH19" s="76">
        <v>7</v>
      </c>
      <c r="AI19" s="76">
        <v>1.75</v>
      </c>
      <c r="AJ19" s="21">
        <f t="shared" si="4"/>
        <v>8.5365853658536592E-3</v>
      </c>
      <c r="AK19" s="76"/>
      <c r="AL19" s="76">
        <f t="shared" si="5"/>
        <v>1402</v>
      </c>
      <c r="AN19" s="81">
        <v>7</v>
      </c>
      <c r="AO19" s="81">
        <f t="shared" si="6"/>
        <v>1</v>
      </c>
      <c r="AP19" s="81">
        <f t="shared" si="7"/>
        <v>1</v>
      </c>
      <c r="AQ19" s="76">
        <f t="shared" si="8"/>
        <v>1</v>
      </c>
      <c r="AR19" s="81">
        <f t="shared" si="9"/>
        <v>6</v>
      </c>
      <c r="AS19" s="81" t="str">
        <f t="shared" si="10"/>
        <v>金币</v>
      </c>
      <c r="AT19" s="103">
        <f t="shared" si="11"/>
        <v>6</v>
      </c>
      <c r="AU19" s="82">
        <f>IF(AR19&gt;0,SUMIFS(AT$13:AT19,AQ$13:AQ19,"="&amp;AQ19),"[x]")</f>
        <v>21</v>
      </c>
    </row>
    <row r="20" spans="1:57" ht="16.5" x14ac:dyDescent="0.2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P20">
        <f t="shared" ref="P20:U20" si="15">P19/P9</f>
        <v>4.2391304347826084</v>
      </c>
      <c r="Q20">
        <f t="shared" si="15"/>
        <v>4.2391304347826084</v>
      </c>
      <c r="R20">
        <f t="shared" si="15"/>
        <v>4.166666666666667</v>
      </c>
      <c r="S20">
        <f t="shared" si="15"/>
        <v>4.166666666666667</v>
      </c>
      <c r="T20">
        <f t="shared" si="15"/>
        <v>4.166666666666667</v>
      </c>
      <c r="U20">
        <f t="shared" si="15"/>
        <v>4.166666666666667</v>
      </c>
      <c r="W20" s="68" t="s">
        <v>520</v>
      </c>
      <c r="X20" s="67"/>
      <c r="Y20" s="19">
        <v>0.5</v>
      </c>
      <c r="Z20" s="19">
        <v>0.5</v>
      </c>
      <c r="AA20" s="19">
        <v>0.5</v>
      </c>
      <c r="AB20" s="19">
        <v>0.5</v>
      </c>
      <c r="AC20" s="19">
        <v>0.5</v>
      </c>
      <c r="AD20" s="19">
        <v>0.5</v>
      </c>
      <c r="AE20" s="67"/>
      <c r="AH20" s="76">
        <v>8</v>
      </c>
      <c r="AI20" s="76">
        <v>2</v>
      </c>
      <c r="AJ20" s="21">
        <f t="shared" si="4"/>
        <v>9.7560975609756097E-3</v>
      </c>
      <c r="AK20" s="76"/>
      <c r="AL20" s="76">
        <f t="shared" si="5"/>
        <v>1602</v>
      </c>
      <c r="AN20" s="81">
        <v>8</v>
      </c>
      <c r="AO20" s="81">
        <f t="shared" si="6"/>
        <v>1</v>
      </c>
      <c r="AP20" s="81">
        <f t="shared" si="7"/>
        <v>1</v>
      </c>
      <c r="AQ20" s="76">
        <f t="shared" si="8"/>
        <v>1</v>
      </c>
      <c r="AR20" s="81">
        <f t="shared" si="9"/>
        <v>7</v>
      </c>
      <c r="AS20" s="81" t="str">
        <f t="shared" si="10"/>
        <v>金币</v>
      </c>
      <c r="AT20" s="103">
        <f t="shared" si="11"/>
        <v>7</v>
      </c>
      <c r="AU20" s="82">
        <f>IF(AR20&gt;0,SUMIFS(AT$13:AT20,AQ$13:AQ20,"="&amp;AQ20),"[x]")</f>
        <v>28</v>
      </c>
    </row>
    <row r="21" spans="1:57" ht="16.5" x14ac:dyDescent="0.2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W21" s="68" t="s">
        <v>521</v>
      </c>
      <c r="X21" s="67"/>
      <c r="Y21" s="19">
        <v>0.35</v>
      </c>
      <c r="Z21" s="19">
        <v>0.35</v>
      </c>
      <c r="AA21" s="19">
        <v>0.35</v>
      </c>
      <c r="AB21" s="19">
        <v>0.35</v>
      </c>
      <c r="AC21" s="19">
        <v>0.35</v>
      </c>
      <c r="AD21" s="19">
        <v>0.35</v>
      </c>
      <c r="AE21" s="67"/>
      <c r="AH21" s="76">
        <v>9</v>
      </c>
      <c r="AI21" s="76">
        <v>2.25</v>
      </c>
      <c r="AJ21" s="21">
        <f t="shared" si="4"/>
        <v>1.097560975609756E-2</v>
      </c>
      <c r="AK21" s="76"/>
      <c r="AL21" s="76">
        <f t="shared" si="5"/>
        <v>1802</v>
      </c>
      <c r="AN21" s="81">
        <v>9</v>
      </c>
      <c r="AO21" s="81">
        <f t="shared" si="6"/>
        <v>1</v>
      </c>
      <c r="AP21" s="81">
        <f t="shared" si="7"/>
        <v>1</v>
      </c>
      <c r="AQ21" s="76">
        <f t="shared" si="8"/>
        <v>1</v>
      </c>
      <c r="AR21" s="81">
        <f t="shared" si="9"/>
        <v>8</v>
      </c>
      <c r="AS21" s="81" t="str">
        <f t="shared" si="10"/>
        <v>金币</v>
      </c>
      <c r="AT21" s="103">
        <f t="shared" si="11"/>
        <v>8</v>
      </c>
      <c r="AU21" s="82">
        <f>IF(AR21&gt;0,SUMIFS(AT$13:AT21,AQ$13:AQ21,"="&amp;AQ21),"[x]")</f>
        <v>36</v>
      </c>
    </row>
    <row r="22" spans="1:57" ht="16.5" x14ac:dyDescent="0.2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O22" s="45"/>
      <c r="P22" s="45">
        <f>30*6/P20</f>
        <v>42.461538461538467</v>
      </c>
      <c r="Q22" s="45"/>
      <c r="R22" s="45"/>
      <c r="S22" s="45"/>
      <c r="T22" s="45"/>
      <c r="U22" s="45"/>
      <c r="W22" s="68" t="s">
        <v>522</v>
      </c>
      <c r="X22" s="67"/>
      <c r="Y22" s="19">
        <v>0.15</v>
      </c>
      <c r="Z22" s="19">
        <v>0.15</v>
      </c>
      <c r="AA22" s="19">
        <v>0.15</v>
      </c>
      <c r="AB22" s="19">
        <v>0.15</v>
      </c>
      <c r="AC22" s="19">
        <v>0.15</v>
      </c>
      <c r="AD22" s="19">
        <v>0.15</v>
      </c>
      <c r="AE22" s="67"/>
      <c r="AH22" s="76">
        <v>10</v>
      </c>
      <c r="AI22" s="76">
        <v>2.5</v>
      </c>
      <c r="AJ22" s="21">
        <f t="shared" si="4"/>
        <v>1.2195121951219513E-2</v>
      </c>
      <c r="AK22" s="76"/>
      <c r="AL22" s="76">
        <f t="shared" si="5"/>
        <v>2003</v>
      </c>
      <c r="AN22" s="81">
        <v>10</v>
      </c>
      <c r="AO22" s="81">
        <f t="shared" si="6"/>
        <v>1</v>
      </c>
      <c r="AP22" s="81">
        <f t="shared" si="7"/>
        <v>1</v>
      </c>
      <c r="AQ22" s="76">
        <f t="shared" si="8"/>
        <v>1</v>
      </c>
      <c r="AR22" s="81">
        <f t="shared" si="9"/>
        <v>9</v>
      </c>
      <c r="AS22" s="81" t="str">
        <f t="shared" si="10"/>
        <v>金币</v>
      </c>
      <c r="AT22" s="103">
        <f t="shared" si="11"/>
        <v>9</v>
      </c>
      <c r="AU22" s="82">
        <f>IF(AR22&gt;0,SUMIFS(AT$13:AT22,AQ$13:AQ22,"="&amp;AQ22),"[x]")</f>
        <v>45</v>
      </c>
    </row>
    <row r="23" spans="1:57" ht="16.5" x14ac:dyDescent="0.2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O23" s="15"/>
      <c r="P23" s="15"/>
      <c r="Q23" s="15"/>
      <c r="R23" s="15"/>
      <c r="S23" s="15"/>
      <c r="T23" s="15"/>
      <c r="U23" s="15"/>
      <c r="W23" s="68" t="s">
        <v>523</v>
      </c>
      <c r="X23" s="67"/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67"/>
      <c r="AH23" s="76">
        <v>11</v>
      </c>
      <c r="AI23" s="76">
        <v>2.75</v>
      </c>
      <c r="AJ23" s="21">
        <f t="shared" si="4"/>
        <v>1.3414634146341463E-2</v>
      </c>
      <c r="AK23" s="76"/>
      <c r="AL23" s="76">
        <f t="shared" si="5"/>
        <v>2203</v>
      </c>
      <c r="AN23" s="81">
        <v>11</v>
      </c>
      <c r="AO23" s="81">
        <f t="shared" si="6"/>
        <v>1</v>
      </c>
      <c r="AP23" s="81">
        <f t="shared" si="7"/>
        <v>1</v>
      </c>
      <c r="AQ23" s="76">
        <f t="shared" si="8"/>
        <v>1</v>
      </c>
      <c r="AR23" s="81">
        <f t="shared" si="9"/>
        <v>10</v>
      </c>
      <c r="AS23" s="81" t="str">
        <f t="shared" si="10"/>
        <v>金币</v>
      </c>
      <c r="AT23" s="103">
        <f t="shared" si="11"/>
        <v>10</v>
      </c>
      <c r="AU23" s="82">
        <f>IF(AR23&gt;0,SUMIFS(AT$13:AT23,AQ$13:AQ23,"="&amp;AQ23),"[x]")</f>
        <v>55</v>
      </c>
    </row>
    <row r="24" spans="1:57" ht="16.5" x14ac:dyDescent="0.2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O24" s="15"/>
      <c r="P24" s="15"/>
      <c r="Q24" s="15"/>
      <c r="R24" s="15"/>
      <c r="S24" s="15"/>
      <c r="T24" s="15"/>
      <c r="U24" s="15"/>
      <c r="W24" s="68" t="s">
        <v>529</v>
      </c>
      <c r="X24" s="67"/>
      <c r="Y24" s="19">
        <v>0.3</v>
      </c>
      <c r="Z24" s="19">
        <v>0.3</v>
      </c>
      <c r="AA24" s="19">
        <v>0.3</v>
      </c>
      <c r="AB24" s="19">
        <v>0.3</v>
      </c>
      <c r="AC24" s="19">
        <v>0.3</v>
      </c>
      <c r="AD24" s="19">
        <v>0.3</v>
      </c>
      <c r="AE24" s="67"/>
      <c r="AH24" s="76">
        <v>12</v>
      </c>
      <c r="AI24" s="76">
        <v>3</v>
      </c>
      <c r="AJ24" s="21">
        <f t="shared" si="4"/>
        <v>1.4634146341463415E-2</v>
      </c>
      <c r="AK24" s="76"/>
      <c r="AL24" s="76">
        <f t="shared" si="5"/>
        <v>2403</v>
      </c>
      <c r="AN24" s="81">
        <v>12</v>
      </c>
      <c r="AO24" s="81">
        <f t="shared" si="6"/>
        <v>1</v>
      </c>
      <c r="AP24" s="81">
        <f t="shared" si="7"/>
        <v>1</v>
      </c>
      <c r="AQ24" s="76">
        <f t="shared" si="8"/>
        <v>1</v>
      </c>
      <c r="AR24" s="81">
        <f t="shared" si="9"/>
        <v>11</v>
      </c>
      <c r="AS24" s="81" t="str">
        <f t="shared" si="10"/>
        <v>金币</v>
      </c>
      <c r="AT24" s="103">
        <f t="shared" si="11"/>
        <v>11</v>
      </c>
      <c r="AU24" s="82">
        <f>IF(AR24&gt;0,SUMIFS(AT$13:AT24,AQ$13:AQ24,"="&amp;AQ24),"[x]")</f>
        <v>66</v>
      </c>
    </row>
    <row r="25" spans="1:57" ht="16.5" x14ac:dyDescent="0.2">
      <c r="A25" s="156"/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O25" s="15"/>
      <c r="P25" s="15"/>
      <c r="Q25" s="15"/>
      <c r="R25" s="15"/>
      <c r="S25" s="15"/>
      <c r="T25" s="15"/>
      <c r="U25" s="15"/>
      <c r="W25" s="68" t="s">
        <v>524</v>
      </c>
      <c r="X25" s="67"/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67"/>
      <c r="AH25" s="76">
        <v>13</v>
      </c>
      <c r="AI25" s="76">
        <v>3.25</v>
      </c>
      <c r="AJ25" s="21">
        <f t="shared" si="4"/>
        <v>1.5853658536585366E-2</v>
      </c>
      <c r="AK25" s="76"/>
      <c r="AL25" s="76">
        <f t="shared" si="5"/>
        <v>2603</v>
      </c>
      <c r="AN25" s="81">
        <v>13</v>
      </c>
      <c r="AO25" s="81">
        <f t="shared" si="6"/>
        <v>1</v>
      </c>
      <c r="AP25" s="81">
        <f t="shared" si="7"/>
        <v>1</v>
      </c>
      <c r="AQ25" s="76">
        <f t="shared" si="8"/>
        <v>1</v>
      </c>
      <c r="AR25" s="81">
        <f t="shared" si="9"/>
        <v>12</v>
      </c>
      <c r="AS25" s="81" t="str">
        <f t="shared" si="10"/>
        <v>金币</v>
      </c>
      <c r="AT25" s="103">
        <f t="shared" si="11"/>
        <v>12</v>
      </c>
      <c r="AU25" s="82">
        <f>IF(AR25&gt;0,SUMIFS(AT$13:AT25,AQ$13:AQ25,"="&amp;AQ25),"[x]")</f>
        <v>78</v>
      </c>
    </row>
    <row r="26" spans="1:57" ht="16.5" x14ac:dyDescent="0.2">
      <c r="A26" s="156"/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W26" s="68" t="s">
        <v>525</v>
      </c>
      <c r="X26" s="67"/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67"/>
      <c r="AH26" s="76">
        <v>14</v>
      </c>
      <c r="AI26" s="76">
        <v>3.5</v>
      </c>
      <c r="AJ26" s="21">
        <f t="shared" si="4"/>
        <v>1.7073170731707318E-2</v>
      </c>
      <c r="AK26" s="76"/>
      <c r="AL26" s="76">
        <f t="shared" si="5"/>
        <v>2804</v>
      </c>
      <c r="AN26" s="81">
        <v>14</v>
      </c>
      <c r="AO26" s="81">
        <f t="shared" si="6"/>
        <v>1</v>
      </c>
      <c r="AP26" s="81">
        <f t="shared" si="7"/>
        <v>1</v>
      </c>
      <c r="AQ26" s="76">
        <f t="shared" si="8"/>
        <v>1</v>
      </c>
      <c r="AR26" s="81">
        <f t="shared" si="9"/>
        <v>13</v>
      </c>
      <c r="AS26" s="81" t="str">
        <f t="shared" si="10"/>
        <v>金币</v>
      </c>
      <c r="AT26" s="103">
        <f t="shared" si="11"/>
        <v>13</v>
      </c>
      <c r="AU26" s="82">
        <f>IF(AR26&gt;0,SUMIFS(AT$13:AT26,AQ$13:AQ26,"="&amp;AQ26),"[x]")</f>
        <v>91</v>
      </c>
    </row>
    <row r="27" spans="1:57" ht="16.5" x14ac:dyDescent="0.2">
      <c r="A27" s="156"/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W27" s="68" t="s">
        <v>526</v>
      </c>
      <c r="X27" s="67"/>
      <c r="Y27" s="19">
        <v>0.8</v>
      </c>
      <c r="Z27" s="19">
        <v>0.8</v>
      </c>
      <c r="AA27" s="19">
        <v>0.8</v>
      </c>
      <c r="AB27" s="19">
        <v>0.8</v>
      </c>
      <c r="AC27" s="19">
        <v>0.8</v>
      </c>
      <c r="AD27" s="19">
        <v>0.8</v>
      </c>
      <c r="AE27" s="67"/>
      <c r="AH27" s="76">
        <v>15</v>
      </c>
      <c r="AI27" s="76">
        <v>3.75</v>
      </c>
      <c r="AJ27" s="21">
        <f t="shared" si="4"/>
        <v>1.8292682926829267E-2</v>
      </c>
      <c r="AK27" s="76"/>
      <c r="AL27" s="76">
        <f t="shared" si="5"/>
        <v>3004</v>
      </c>
      <c r="AN27" s="81">
        <v>15</v>
      </c>
      <c r="AO27" s="81">
        <f t="shared" si="6"/>
        <v>1</v>
      </c>
      <c r="AP27" s="81">
        <f t="shared" si="7"/>
        <v>1</v>
      </c>
      <c r="AQ27" s="76">
        <f t="shared" si="8"/>
        <v>1</v>
      </c>
      <c r="AR27" s="81">
        <f t="shared" si="9"/>
        <v>14</v>
      </c>
      <c r="AS27" s="81" t="str">
        <f t="shared" si="10"/>
        <v>金币</v>
      </c>
      <c r="AT27" s="103">
        <f t="shared" si="11"/>
        <v>14</v>
      </c>
      <c r="AU27" s="82">
        <f>IF(AR27&gt;0,SUMIFS(AT$13:AT27,AQ$13:AQ27,"="&amp;AQ27),"[x]")</f>
        <v>105</v>
      </c>
    </row>
    <row r="28" spans="1:57" ht="16.5" x14ac:dyDescent="0.2">
      <c r="A28" s="156"/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W28" s="68" t="s">
        <v>527</v>
      </c>
      <c r="X28" s="67"/>
      <c r="Y28" s="19">
        <v>0.15</v>
      </c>
      <c r="Z28" s="19">
        <v>0.15</v>
      </c>
      <c r="AA28" s="19">
        <v>0.15</v>
      </c>
      <c r="AB28" s="19">
        <v>0.15</v>
      </c>
      <c r="AC28" s="19">
        <v>0.15</v>
      </c>
      <c r="AD28" s="19">
        <v>0.15</v>
      </c>
      <c r="AE28" s="67"/>
      <c r="AH28" s="76">
        <v>16</v>
      </c>
      <c r="AI28" s="76">
        <v>4</v>
      </c>
      <c r="AJ28" s="21">
        <f t="shared" si="4"/>
        <v>1.9512195121951219E-2</v>
      </c>
      <c r="AK28" s="76"/>
      <c r="AL28" s="76">
        <f t="shared" si="5"/>
        <v>3204</v>
      </c>
      <c r="AN28" s="81">
        <v>16</v>
      </c>
      <c r="AO28" s="81">
        <f t="shared" si="6"/>
        <v>1</v>
      </c>
      <c r="AP28" s="81">
        <f t="shared" si="7"/>
        <v>1</v>
      </c>
      <c r="AQ28" s="76">
        <f t="shared" si="8"/>
        <v>1</v>
      </c>
      <c r="AR28" s="81">
        <f t="shared" si="9"/>
        <v>15</v>
      </c>
      <c r="AS28" s="81" t="str">
        <f t="shared" si="10"/>
        <v>金币</v>
      </c>
      <c r="AT28" s="103">
        <f t="shared" si="11"/>
        <v>15</v>
      </c>
      <c r="AU28" s="82">
        <f>IF(AR28&gt;0,SUMIFS(AT$13:AT28,AQ$13:AQ28,"="&amp;AQ28),"[x]")</f>
        <v>120</v>
      </c>
    </row>
    <row r="29" spans="1:57" ht="16.5" x14ac:dyDescent="0.2">
      <c r="A29" s="156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W29" s="68" t="s">
        <v>528</v>
      </c>
      <c r="X29" s="67"/>
      <c r="Y29" s="19">
        <v>0.05</v>
      </c>
      <c r="Z29" s="19">
        <v>0.05</v>
      </c>
      <c r="AA29" s="19">
        <v>0.05</v>
      </c>
      <c r="AB29" s="19">
        <v>0.05</v>
      </c>
      <c r="AC29" s="19">
        <v>0.05</v>
      </c>
      <c r="AD29" s="19">
        <v>0.05</v>
      </c>
      <c r="AE29" s="67"/>
      <c r="AH29" s="76">
        <v>17</v>
      </c>
      <c r="AI29" s="76">
        <v>4.25</v>
      </c>
      <c r="AJ29" s="21">
        <f t="shared" si="4"/>
        <v>2.0731707317073172E-2</v>
      </c>
      <c r="AK29" s="76"/>
      <c r="AL29" s="76">
        <f t="shared" si="5"/>
        <v>3405</v>
      </c>
      <c r="AN29" s="81">
        <v>17</v>
      </c>
      <c r="AO29" s="81">
        <f t="shared" si="6"/>
        <v>1</v>
      </c>
      <c r="AP29" s="81">
        <f t="shared" si="7"/>
        <v>1</v>
      </c>
      <c r="AQ29" s="76">
        <f t="shared" si="8"/>
        <v>1</v>
      </c>
      <c r="AR29" s="81">
        <f t="shared" si="9"/>
        <v>16</v>
      </c>
      <c r="AS29" s="81" t="str">
        <f t="shared" si="10"/>
        <v>金币</v>
      </c>
      <c r="AT29" s="103">
        <f t="shared" si="11"/>
        <v>16</v>
      </c>
      <c r="AU29" s="82">
        <f>IF(AR29&gt;0,SUMIFS(AT$13:AT29,AQ$13:AQ29,"="&amp;AQ29),"[x]")</f>
        <v>136</v>
      </c>
    </row>
    <row r="30" spans="1:57" ht="14.25" customHeight="1" x14ac:dyDescent="0.2">
      <c r="A30" s="156"/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AH30" s="76">
        <v>18</v>
      </c>
      <c r="AI30" s="76">
        <v>4.5</v>
      </c>
      <c r="AJ30" s="21">
        <f t="shared" si="4"/>
        <v>2.1951219512195121E-2</v>
      </c>
      <c r="AK30" s="76"/>
      <c r="AL30" s="76">
        <f t="shared" si="5"/>
        <v>3605</v>
      </c>
      <c r="AN30" s="81">
        <v>18</v>
      </c>
      <c r="AO30" s="81">
        <f t="shared" si="6"/>
        <v>1</v>
      </c>
      <c r="AP30" s="81">
        <f t="shared" si="7"/>
        <v>1</v>
      </c>
      <c r="AQ30" s="76">
        <f t="shared" si="8"/>
        <v>1</v>
      </c>
      <c r="AR30" s="81">
        <f t="shared" si="9"/>
        <v>17</v>
      </c>
      <c r="AS30" s="81" t="str">
        <f t="shared" si="10"/>
        <v>金币</v>
      </c>
      <c r="AT30" s="103">
        <f t="shared" si="11"/>
        <v>17</v>
      </c>
      <c r="AU30" s="82">
        <f>IF(AR30&gt;0,SUMIFS(AT$13:AT30,AQ$13:AQ30,"="&amp;AQ30),"[x]")</f>
        <v>153</v>
      </c>
    </row>
    <row r="31" spans="1:57" ht="14.25" customHeight="1" x14ac:dyDescent="0.2">
      <c r="A31" s="156"/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AH31" s="76">
        <v>19</v>
      </c>
      <c r="AI31" s="76">
        <v>4.75</v>
      </c>
      <c r="AJ31" s="21">
        <f t="shared" si="4"/>
        <v>2.3170731707317073E-2</v>
      </c>
      <c r="AK31" s="76"/>
      <c r="AL31" s="76">
        <f t="shared" si="5"/>
        <v>3805</v>
      </c>
      <c r="AN31" s="81">
        <v>19</v>
      </c>
      <c r="AO31" s="81">
        <f t="shared" si="6"/>
        <v>1</v>
      </c>
      <c r="AP31" s="81">
        <f t="shared" si="7"/>
        <v>1</v>
      </c>
      <c r="AQ31" s="76">
        <f t="shared" si="8"/>
        <v>1</v>
      </c>
      <c r="AR31" s="81">
        <f t="shared" si="9"/>
        <v>18</v>
      </c>
      <c r="AS31" s="81" t="str">
        <f t="shared" si="10"/>
        <v>金币</v>
      </c>
      <c r="AT31" s="103">
        <f t="shared" si="11"/>
        <v>18</v>
      </c>
      <c r="AU31" s="82">
        <f>IF(AR31&gt;0,SUMIFS(AT$13:AT31,AQ$13:AQ31,"="&amp;AQ31),"[x]")</f>
        <v>171</v>
      </c>
    </row>
    <row r="32" spans="1:57" ht="14.25" customHeight="1" x14ac:dyDescent="0.2">
      <c r="A32" s="156"/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AH32" s="76">
        <v>20</v>
      </c>
      <c r="AI32" s="76">
        <v>5</v>
      </c>
      <c r="AJ32" s="21">
        <f t="shared" si="4"/>
        <v>2.4390243902439025E-2</v>
      </c>
      <c r="AK32" s="76"/>
      <c r="AL32" s="76">
        <f t="shared" si="5"/>
        <v>4006</v>
      </c>
      <c r="AN32" s="81">
        <v>20</v>
      </c>
      <c r="AO32" s="81">
        <f t="shared" si="6"/>
        <v>1</v>
      </c>
      <c r="AP32" s="81">
        <f t="shared" si="7"/>
        <v>1</v>
      </c>
      <c r="AQ32" s="76">
        <f t="shared" si="8"/>
        <v>1</v>
      </c>
      <c r="AR32" s="81">
        <f t="shared" si="9"/>
        <v>19</v>
      </c>
      <c r="AS32" s="81" t="str">
        <f t="shared" si="10"/>
        <v>金币</v>
      </c>
      <c r="AT32" s="103">
        <f t="shared" si="11"/>
        <v>19</v>
      </c>
      <c r="AU32" s="82">
        <f>IF(AR32&gt;0,SUMIFS(AT$13:AT32,AQ$13:AQ32,"="&amp;AQ32),"[x]")</f>
        <v>190</v>
      </c>
    </row>
    <row r="33" spans="1:47" ht="14.25" customHeight="1" x14ac:dyDescent="0.2">
      <c r="A33" s="156"/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AH33" s="76">
        <v>21</v>
      </c>
      <c r="AI33" s="76">
        <v>5.25</v>
      </c>
      <c r="AJ33" s="21">
        <f t="shared" si="4"/>
        <v>2.5609756097560974E-2</v>
      </c>
      <c r="AK33" s="76"/>
      <c r="AL33" s="76">
        <f t="shared" si="5"/>
        <v>4206</v>
      </c>
      <c r="AN33" s="81">
        <v>21</v>
      </c>
      <c r="AO33" s="81">
        <f t="shared" si="6"/>
        <v>1</v>
      </c>
      <c r="AP33" s="81">
        <f t="shared" si="7"/>
        <v>1</v>
      </c>
      <c r="AQ33" s="76">
        <f t="shared" si="8"/>
        <v>1</v>
      </c>
      <c r="AR33" s="81">
        <f t="shared" si="9"/>
        <v>20</v>
      </c>
      <c r="AS33" s="81" t="str">
        <f t="shared" si="10"/>
        <v>金币</v>
      </c>
      <c r="AT33" s="103">
        <f t="shared" si="11"/>
        <v>20</v>
      </c>
      <c r="AU33" s="82">
        <f>IF(AR33&gt;0,SUMIFS(AT$13:AT33,AQ$13:AQ33,"="&amp;AQ33),"[x]")</f>
        <v>210</v>
      </c>
    </row>
    <row r="34" spans="1:47" ht="14.25" customHeight="1" x14ac:dyDescent="0.2">
      <c r="A34" s="156"/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AH34" s="76">
        <v>22</v>
      </c>
      <c r="AI34" s="76">
        <v>5.5</v>
      </c>
      <c r="AJ34" s="21">
        <f t="shared" si="4"/>
        <v>2.6829268292682926E-2</v>
      </c>
      <c r="AK34" s="76"/>
      <c r="AL34" s="76">
        <f t="shared" si="5"/>
        <v>4406</v>
      </c>
      <c r="AN34" s="81">
        <v>22</v>
      </c>
      <c r="AO34" s="81">
        <f t="shared" si="6"/>
        <v>1</v>
      </c>
      <c r="AP34" s="81">
        <f t="shared" si="7"/>
        <v>1</v>
      </c>
      <c r="AQ34" s="76">
        <f t="shared" si="8"/>
        <v>1</v>
      </c>
      <c r="AR34" s="81">
        <f t="shared" si="9"/>
        <v>21</v>
      </c>
      <c r="AS34" s="81" t="str">
        <f t="shared" si="10"/>
        <v>金币</v>
      </c>
      <c r="AT34" s="103">
        <f t="shared" si="11"/>
        <v>21</v>
      </c>
      <c r="AU34" s="82">
        <f>IF(AR34&gt;0,SUMIFS(AT$13:AT34,AQ$13:AQ34,"="&amp;AQ34),"[x]")</f>
        <v>231</v>
      </c>
    </row>
    <row r="35" spans="1:47" ht="14.25" customHeight="1" x14ac:dyDescent="0.2">
      <c r="A35" s="156"/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AH35" s="76">
        <v>23</v>
      </c>
      <c r="AI35" s="76">
        <v>5.75</v>
      </c>
      <c r="AJ35" s="21">
        <f t="shared" si="4"/>
        <v>2.8048780487804879E-2</v>
      </c>
      <c r="AK35" s="76"/>
      <c r="AL35" s="76">
        <f t="shared" si="5"/>
        <v>4607</v>
      </c>
      <c r="AN35" s="81">
        <v>23</v>
      </c>
      <c r="AO35" s="81">
        <f t="shared" si="6"/>
        <v>1</v>
      </c>
      <c r="AP35" s="81">
        <f t="shared" si="7"/>
        <v>1</v>
      </c>
      <c r="AQ35" s="76">
        <f t="shared" si="8"/>
        <v>1</v>
      </c>
      <c r="AR35" s="81">
        <f t="shared" si="9"/>
        <v>22</v>
      </c>
      <c r="AS35" s="81" t="str">
        <f t="shared" si="10"/>
        <v>金币</v>
      </c>
      <c r="AT35" s="103">
        <f t="shared" si="11"/>
        <v>22</v>
      </c>
      <c r="AU35" s="82">
        <f>IF(AR35&gt;0,SUMIFS(AT$13:AT35,AQ$13:AQ35,"="&amp;AQ35),"[x]")</f>
        <v>253</v>
      </c>
    </row>
    <row r="36" spans="1:47" ht="14.25" customHeight="1" x14ac:dyDescent="0.2">
      <c r="A36" s="156"/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AH36" s="76">
        <v>24</v>
      </c>
      <c r="AI36" s="76">
        <v>6</v>
      </c>
      <c r="AJ36" s="21">
        <f t="shared" si="4"/>
        <v>2.9268292682926831E-2</v>
      </c>
      <c r="AK36" s="76"/>
      <c r="AL36" s="76">
        <f t="shared" si="5"/>
        <v>4807</v>
      </c>
      <c r="AN36" s="81">
        <v>24</v>
      </c>
      <c r="AO36" s="81">
        <f t="shared" si="6"/>
        <v>1</v>
      </c>
      <c r="AP36" s="81">
        <f t="shared" si="7"/>
        <v>1</v>
      </c>
      <c r="AQ36" s="76">
        <f t="shared" si="8"/>
        <v>1</v>
      </c>
      <c r="AR36" s="81">
        <f t="shared" si="9"/>
        <v>23</v>
      </c>
      <c r="AS36" s="81" t="str">
        <f t="shared" si="10"/>
        <v>金币</v>
      </c>
      <c r="AT36" s="103">
        <f t="shared" si="11"/>
        <v>23</v>
      </c>
      <c r="AU36" s="82">
        <f>IF(AR36&gt;0,SUMIFS(AT$13:AT36,AQ$13:AQ36,"="&amp;AQ36),"[x]")</f>
        <v>276</v>
      </c>
    </row>
    <row r="37" spans="1:47" ht="14.25" customHeight="1" x14ac:dyDescent="0.2">
      <c r="A37" s="156"/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AH37" s="76">
        <v>25</v>
      </c>
      <c r="AI37" s="76">
        <v>6.25</v>
      </c>
      <c r="AJ37" s="21">
        <f t="shared" si="4"/>
        <v>3.048780487804878E-2</v>
      </c>
      <c r="AK37" s="76"/>
      <c r="AL37" s="76">
        <f t="shared" si="5"/>
        <v>5007</v>
      </c>
      <c r="AN37" s="81">
        <v>25</v>
      </c>
      <c r="AO37" s="81">
        <f t="shared" si="6"/>
        <v>1</v>
      </c>
      <c r="AP37" s="81">
        <f t="shared" si="7"/>
        <v>1</v>
      </c>
      <c r="AQ37" s="76">
        <f t="shared" si="8"/>
        <v>1</v>
      </c>
      <c r="AR37" s="81">
        <f t="shared" si="9"/>
        <v>24</v>
      </c>
      <c r="AS37" s="81" t="str">
        <f t="shared" si="10"/>
        <v>金币</v>
      </c>
      <c r="AT37" s="103">
        <f t="shared" si="11"/>
        <v>25</v>
      </c>
      <c r="AU37" s="82">
        <f>IF(AR37&gt;0,SUMIFS(AT$13:AT37,AQ$13:AQ37,"="&amp;AQ37),"[x]")</f>
        <v>301</v>
      </c>
    </row>
    <row r="38" spans="1:47" ht="16.5" x14ac:dyDescent="0.2">
      <c r="A38" s="156"/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AH38" s="76">
        <v>26</v>
      </c>
      <c r="AI38" s="76">
        <v>6.5</v>
      </c>
      <c r="AJ38" s="21">
        <f t="shared" si="4"/>
        <v>3.1707317073170732E-2</v>
      </c>
      <c r="AK38" s="76"/>
      <c r="AL38" s="76">
        <f t="shared" si="5"/>
        <v>5207</v>
      </c>
      <c r="AN38" s="81">
        <v>26</v>
      </c>
      <c r="AO38" s="81">
        <f t="shared" si="6"/>
        <v>1</v>
      </c>
      <c r="AP38" s="81">
        <f t="shared" si="7"/>
        <v>1</v>
      </c>
      <c r="AQ38" s="76">
        <f t="shared" si="8"/>
        <v>1</v>
      </c>
      <c r="AR38" s="81">
        <f t="shared" si="9"/>
        <v>25</v>
      </c>
      <c r="AS38" s="81" t="str">
        <f t="shared" si="10"/>
        <v>金币</v>
      </c>
      <c r="AT38" s="103">
        <f t="shared" si="11"/>
        <v>26</v>
      </c>
      <c r="AU38" s="82">
        <f>IF(AR38&gt;0,SUMIFS(AT$13:AT38,AQ$13:AQ38,"="&amp;AQ38),"[x]")</f>
        <v>327</v>
      </c>
    </row>
    <row r="39" spans="1:47" ht="16.5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AH39" s="76">
        <v>27</v>
      </c>
      <c r="AI39" s="76">
        <v>6.75</v>
      </c>
      <c r="AJ39" s="21">
        <f t="shared" si="4"/>
        <v>3.2926829268292684E-2</v>
      </c>
      <c r="AK39" s="76"/>
      <c r="AL39" s="76">
        <f t="shared" si="5"/>
        <v>5408</v>
      </c>
      <c r="AN39" s="81">
        <v>27</v>
      </c>
      <c r="AO39" s="81">
        <f t="shared" si="6"/>
        <v>1</v>
      </c>
      <c r="AP39" s="81">
        <f t="shared" si="7"/>
        <v>1</v>
      </c>
      <c r="AQ39" s="76">
        <f t="shared" si="8"/>
        <v>1</v>
      </c>
      <c r="AR39" s="81">
        <f t="shared" si="9"/>
        <v>26</v>
      </c>
      <c r="AS39" s="81" t="str">
        <f t="shared" si="10"/>
        <v>金币</v>
      </c>
      <c r="AT39" s="103">
        <f t="shared" si="11"/>
        <v>27</v>
      </c>
      <c r="AU39" s="82">
        <f>IF(AR39&gt;0,SUMIFS(AT$13:AT39,AQ$13:AQ39,"="&amp;AQ39),"[x]")</f>
        <v>354</v>
      </c>
    </row>
    <row r="40" spans="1:47" ht="16.5" x14ac:dyDescent="0.2">
      <c r="AH40" s="76">
        <v>28</v>
      </c>
      <c r="AI40" s="76">
        <v>7</v>
      </c>
      <c r="AJ40" s="21">
        <f t="shared" si="4"/>
        <v>3.4146341463414637E-2</v>
      </c>
      <c r="AK40" s="76"/>
      <c r="AL40" s="76">
        <f t="shared" si="5"/>
        <v>5608</v>
      </c>
      <c r="AN40" s="81">
        <v>28</v>
      </c>
      <c r="AO40" s="81">
        <f t="shared" si="6"/>
        <v>1</v>
      </c>
      <c r="AP40" s="81">
        <f t="shared" si="7"/>
        <v>1</v>
      </c>
      <c r="AQ40" s="76">
        <f t="shared" si="8"/>
        <v>1</v>
      </c>
      <c r="AR40" s="81">
        <f t="shared" si="9"/>
        <v>27</v>
      </c>
      <c r="AS40" s="81" t="str">
        <f t="shared" si="10"/>
        <v>金币</v>
      </c>
      <c r="AT40" s="103">
        <f t="shared" si="11"/>
        <v>28</v>
      </c>
      <c r="AU40" s="82">
        <f>IF(AR40&gt;0,SUMIFS(AT$13:AT40,AQ$13:AQ40,"="&amp;AQ40),"[x]")</f>
        <v>382</v>
      </c>
    </row>
    <row r="41" spans="1:47" ht="16.5" x14ac:dyDescent="0.2">
      <c r="AH41" s="76">
        <v>29</v>
      </c>
      <c r="AI41" s="76">
        <v>7.25</v>
      </c>
      <c r="AJ41" s="21">
        <f t="shared" si="4"/>
        <v>3.5365853658536582E-2</v>
      </c>
      <c r="AK41" s="76"/>
      <c r="AL41" s="76">
        <f t="shared" si="5"/>
        <v>5808</v>
      </c>
      <c r="AN41" s="81">
        <v>29</v>
      </c>
      <c r="AO41" s="81">
        <f t="shared" si="6"/>
        <v>1</v>
      </c>
      <c r="AP41" s="81">
        <f t="shared" si="7"/>
        <v>1</v>
      </c>
      <c r="AQ41" s="76">
        <f t="shared" si="8"/>
        <v>1</v>
      </c>
      <c r="AR41" s="81">
        <f t="shared" si="9"/>
        <v>28</v>
      </c>
      <c r="AS41" s="81" t="str">
        <f t="shared" si="10"/>
        <v>金币</v>
      </c>
      <c r="AT41" s="103">
        <f t="shared" si="11"/>
        <v>29</v>
      </c>
      <c r="AU41" s="82">
        <f>IF(AR41&gt;0,SUMIFS(AT$13:AT41,AQ$13:AQ41,"="&amp;AQ41),"[x]")</f>
        <v>411</v>
      </c>
    </row>
    <row r="42" spans="1:47" ht="20.25" x14ac:dyDescent="0.2">
      <c r="A42" s="152" t="s">
        <v>532</v>
      </c>
      <c r="B42" s="152"/>
      <c r="C42" s="152"/>
      <c r="D42" s="152"/>
      <c r="E42" s="152"/>
      <c r="F42" s="152"/>
      <c r="AH42" s="76">
        <v>30</v>
      </c>
      <c r="AI42" s="76">
        <v>7.5</v>
      </c>
      <c r="AJ42" s="21">
        <f t="shared" si="4"/>
        <v>3.6585365853658534E-2</v>
      </c>
      <c r="AK42" s="76"/>
      <c r="AL42" s="76">
        <f t="shared" si="5"/>
        <v>6009</v>
      </c>
      <c r="AN42" s="81">
        <v>30</v>
      </c>
      <c r="AO42" s="81">
        <f t="shared" si="6"/>
        <v>1</v>
      </c>
      <c r="AP42" s="81">
        <f t="shared" si="7"/>
        <v>1</v>
      </c>
      <c r="AQ42" s="76">
        <f t="shared" si="8"/>
        <v>1</v>
      </c>
      <c r="AR42" s="81">
        <f t="shared" si="9"/>
        <v>29</v>
      </c>
      <c r="AS42" s="81" t="str">
        <f t="shared" si="10"/>
        <v>金币</v>
      </c>
      <c r="AT42" s="103">
        <f t="shared" si="11"/>
        <v>30</v>
      </c>
      <c r="AU42" s="82">
        <f>IF(AR42&gt;0,SUMIFS(AT$13:AT42,AQ$13:AQ42,"="&amp;AQ42),"[x]")</f>
        <v>441</v>
      </c>
    </row>
    <row r="43" spans="1:47" ht="17.25" x14ac:dyDescent="0.2">
      <c r="B43" s="12" t="s">
        <v>450</v>
      </c>
      <c r="C43" s="12" t="s">
        <v>485</v>
      </c>
      <c r="D43" s="12" t="s">
        <v>451</v>
      </c>
      <c r="E43" s="12" t="s">
        <v>486</v>
      </c>
      <c r="F43" s="12" t="s">
        <v>487</v>
      </c>
      <c r="J43" t="s">
        <v>987</v>
      </c>
      <c r="K43" t="s">
        <v>989</v>
      </c>
      <c r="L43" t="s">
        <v>990</v>
      </c>
      <c r="M43" t="s">
        <v>991</v>
      </c>
      <c r="N43" t="s">
        <v>992</v>
      </c>
      <c r="O43" t="s">
        <v>993</v>
      </c>
      <c r="P43" t="s">
        <v>994</v>
      </c>
      <c r="Y43" s="74"/>
      <c r="AH43" s="76">
        <v>31</v>
      </c>
      <c r="AI43" s="76">
        <v>7.75</v>
      </c>
      <c r="AJ43" s="21">
        <f t="shared" si="4"/>
        <v>3.7804878048780487E-2</v>
      </c>
      <c r="AK43" s="76"/>
      <c r="AL43" s="76">
        <f t="shared" si="5"/>
        <v>6209</v>
      </c>
      <c r="AN43" s="81">
        <v>31</v>
      </c>
      <c r="AO43" s="81">
        <f t="shared" si="6"/>
        <v>1</v>
      </c>
      <c r="AP43" s="81">
        <f t="shared" si="7"/>
        <v>1</v>
      </c>
      <c r="AQ43" s="76">
        <f t="shared" si="8"/>
        <v>1</v>
      </c>
      <c r="AR43" s="81">
        <f t="shared" si="9"/>
        <v>30</v>
      </c>
      <c r="AS43" s="81" t="str">
        <f t="shared" si="10"/>
        <v>金币</v>
      </c>
      <c r="AT43" s="103">
        <f t="shared" si="11"/>
        <v>31</v>
      </c>
      <c r="AU43" s="82">
        <f>IF(AR43&gt;0,SUMIFS(AT$13:AT43,AQ$13:AQ43,"="&amp;AQ43),"[x]")</f>
        <v>472</v>
      </c>
    </row>
    <row r="44" spans="1:47" ht="16.5" x14ac:dyDescent="0.2">
      <c r="A44" s="70" t="s">
        <v>489</v>
      </c>
      <c r="B44" s="69">
        <v>10</v>
      </c>
      <c r="C44" s="69">
        <v>25</v>
      </c>
      <c r="D44" s="69">
        <v>50</v>
      </c>
      <c r="E44" s="69">
        <v>100</v>
      </c>
      <c r="F44" s="69">
        <v>350</v>
      </c>
      <c r="J44" t="s">
        <v>988</v>
      </c>
      <c r="K44" t="s">
        <v>989</v>
      </c>
      <c r="L44" t="s">
        <v>990</v>
      </c>
      <c r="M44" t="s">
        <v>991</v>
      </c>
      <c r="N44" t="s">
        <v>995</v>
      </c>
      <c r="O44" t="s">
        <v>996</v>
      </c>
      <c r="P44" t="s">
        <v>997</v>
      </c>
      <c r="AH44" s="76">
        <v>32</v>
      </c>
      <c r="AI44" s="76">
        <v>8</v>
      </c>
      <c r="AJ44" s="21">
        <f t="shared" si="4"/>
        <v>3.9024390243902439E-2</v>
      </c>
      <c r="AK44" s="76"/>
      <c r="AL44" s="76">
        <f t="shared" si="5"/>
        <v>6409</v>
      </c>
      <c r="AN44" s="81">
        <v>32</v>
      </c>
      <c r="AO44" s="81">
        <f t="shared" si="6"/>
        <v>1</v>
      </c>
      <c r="AP44" s="81">
        <f t="shared" si="7"/>
        <v>1</v>
      </c>
      <c r="AQ44" s="76">
        <f t="shared" si="8"/>
        <v>1</v>
      </c>
      <c r="AR44" s="81">
        <f t="shared" si="9"/>
        <v>31</v>
      </c>
      <c r="AS44" s="81" t="str">
        <f t="shared" si="10"/>
        <v>金币</v>
      </c>
      <c r="AT44" s="103">
        <f t="shared" si="11"/>
        <v>32</v>
      </c>
      <c r="AU44" s="82">
        <f>IF(AR44&gt;0,SUMIFS(AT$13:AT44,AQ$13:AQ44,"="&amp;AQ44),"[x]")</f>
        <v>504</v>
      </c>
    </row>
    <row r="45" spans="1:47" ht="16.5" x14ac:dyDescent="0.2">
      <c r="A45" s="70" t="s">
        <v>488</v>
      </c>
      <c r="B45" s="21">
        <v>0.5</v>
      </c>
      <c r="C45" s="21">
        <v>0.7</v>
      </c>
      <c r="D45" s="21">
        <v>0.85</v>
      </c>
      <c r="E45" s="21">
        <v>1</v>
      </c>
      <c r="F45" s="21">
        <v>1</v>
      </c>
      <c r="J45" t="s">
        <v>1003</v>
      </c>
      <c r="K45" t="s">
        <v>998</v>
      </c>
      <c r="L45" t="s">
        <v>999</v>
      </c>
      <c r="M45" t="s">
        <v>1000</v>
      </c>
      <c r="N45" t="s">
        <v>1001</v>
      </c>
      <c r="O45" t="s">
        <v>994</v>
      </c>
      <c r="AH45" s="76">
        <v>33</v>
      </c>
      <c r="AI45" s="76">
        <v>8.25</v>
      </c>
      <c r="AJ45" s="21">
        <f t="shared" si="4"/>
        <v>4.0243902439024391E-2</v>
      </c>
      <c r="AK45" s="76"/>
      <c r="AL45" s="76">
        <f t="shared" si="5"/>
        <v>6610</v>
      </c>
      <c r="AN45" s="81">
        <v>33</v>
      </c>
      <c r="AO45" s="81">
        <f t="shared" si="6"/>
        <v>1</v>
      </c>
      <c r="AP45" s="81">
        <f t="shared" si="7"/>
        <v>1</v>
      </c>
      <c r="AQ45" s="76">
        <f t="shared" si="8"/>
        <v>1</v>
      </c>
      <c r="AR45" s="81">
        <f t="shared" si="9"/>
        <v>32</v>
      </c>
      <c r="AS45" s="81" t="str">
        <f t="shared" si="10"/>
        <v>金币</v>
      </c>
      <c r="AT45" s="103">
        <f t="shared" si="11"/>
        <v>33</v>
      </c>
      <c r="AU45" s="82">
        <f>IF(AR45&gt;0,SUMIFS(AT$13:AT45,AQ$13:AQ45,"="&amp;AQ45),"[x]")</f>
        <v>537</v>
      </c>
    </row>
    <row r="46" spans="1:47" ht="16.5" x14ac:dyDescent="0.2">
      <c r="J46" t="s">
        <v>1002</v>
      </c>
      <c r="K46" t="s">
        <v>998</v>
      </c>
      <c r="L46" t="s">
        <v>999</v>
      </c>
      <c r="M46" t="s">
        <v>1000</v>
      </c>
      <c r="N46" t="s">
        <v>995</v>
      </c>
      <c r="O46" t="s">
        <v>996</v>
      </c>
      <c r="AH46" s="76">
        <v>34</v>
      </c>
      <c r="AI46" s="76">
        <v>8.5</v>
      </c>
      <c r="AJ46" s="21">
        <f t="shared" si="4"/>
        <v>4.1463414634146344E-2</v>
      </c>
      <c r="AK46" s="76"/>
      <c r="AL46" s="76">
        <f t="shared" si="5"/>
        <v>6810</v>
      </c>
      <c r="AN46" s="81">
        <v>34</v>
      </c>
      <c r="AO46" s="81">
        <f t="shared" si="6"/>
        <v>1</v>
      </c>
      <c r="AP46" s="81">
        <f t="shared" si="7"/>
        <v>1</v>
      </c>
      <c r="AQ46" s="76">
        <f t="shared" si="8"/>
        <v>1</v>
      </c>
      <c r="AR46" s="81">
        <f t="shared" si="9"/>
        <v>33</v>
      </c>
      <c r="AS46" s="81" t="str">
        <f t="shared" si="10"/>
        <v>金币</v>
      </c>
      <c r="AT46" s="103">
        <f t="shared" si="11"/>
        <v>34</v>
      </c>
      <c r="AU46" s="82">
        <f>IF(AR46&gt;0,SUMIFS(AT$13:AT46,AQ$13:AQ46,"="&amp;AQ46),"[x]")</f>
        <v>571</v>
      </c>
    </row>
    <row r="47" spans="1:47" ht="16.5" x14ac:dyDescent="0.2">
      <c r="AH47" s="76">
        <v>35</v>
      </c>
      <c r="AI47" s="76">
        <v>8.75</v>
      </c>
      <c r="AJ47" s="21">
        <f t="shared" si="4"/>
        <v>4.2682926829268296E-2</v>
      </c>
      <c r="AK47" s="76"/>
      <c r="AL47" s="76">
        <f t="shared" si="5"/>
        <v>7010</v>
      </c>
      <c r="AN47" s="81">
        <v>35</v>
      </c>
      <c r="AO47" s="81">
        <f t="shared" si="6"/>
        <v>1</v>
      </c>
      <c r="AP47" s="81">
        <f t="shared" si="7"/>
        <v>1</v>
      </c>
      <c r="AQ47" s="76">
        <f t="shared" si="8"/>
        <v>1</v>
      </c>
      <c r="AR47" s="81">
        <f t="shared" si="9"/>
        <v>34</v>
      </c>
      <c r="AS47" s="81" t="str">
        <f t="shared" si="10"/>
        <v>金币</v>
      </c>
      <c r="AT47" s="103">
        <f t="shared" si="11"/>
        <v>35</v>
      </c>
      <c r="AU47" s="82">
        <f>IF(AR47&gt;0,SUMIFS(AT$13:AT47,AQ$13:AQ47,"="&amp;AQ47),"[x]")</f>
        <v>606</v>
      </c>
    </row>
    <row r="48" spans="1:47" ht="20.25" x14ac:dyDescent="0.2">
      <c r="A48" s="152" t="s">
        <v>533</v>
      </c>
      <c r="B48" s="152"/>
      <c r="C48" s="152"/>
      <c r="D48" s="152"/>
      <c r="E48" s="152"/>
      <c r="F48" s="152"/>
      <c r="G48" s="152"/>
      <c r="AH48" s="76">
        <v>36</v>
      </c>
      <c r="AI48" s="76">
        <v>9</v>
      </c>
      <c r="AJ48" s="21">
        <f t="shared" si="4"/>
        <v>4.3902439024390241E-2</v>
      </c>
      <c r="AK48" s="76"/>
      <c r="AL48" s="76">
        <f t="shared" si="5"/>
        <v>7210</v>
      </c>
      <c r="AN48" s="81">
        <v>36</v>
      </c>
      <c r="AO48" s="81">
        <f t="shared" si="6"/>
        <v>1</v>
      </c>
      <c r="AP48" s="81">
        <f t="shared" si="7"/>
        <v>1</v>
      </c>
      <c r="AQ48" s="76">
        <f t="shared" si="8"/>
        <v>1</v>
      </c>
      <c r="AR48" s="81">
        <f t="shared" si="9"/>
        <v>35</v>
      </c>
      <c r="AS48" s="81" t="str">
        <f t="shared" si="10"/>
        <v>金币</v>
      </c>
      <c r="AT48" s="103">
        <f t="shared" si="11"/>
        <v>36</v>
      </c>
      <c r="AU48" s="82">
        <f>IF(AR48&gt;0,SUMIFS(AT$13:AT48,AQ$13:AQ48,"="&amp;AQ48),"[x]")</f>
        <v>642</v>
      </c>
    </row>
    <row r="49" spans="1:47" ht="17.25" x14ac:dyDescent="0.2">
      <c r="B49" s="12" t="s">
        <v>490</v>
      </c>
      <c r="C49" s="12" t="s">
        <v>491</v>
      </c>
      <c r="D49" s="12" t="s">
        <v>492</v>
      </c>
      <c r="E49" s="12" t="s">
        <v>493</v>
      </c>
      <c r="F49" s="12" t="s">
        <v>494</v>
      </c>
      <c r="G49" s="12" t="s">
        <v>495</v>
      </c>
      <c r="AH49" s="76">
        <v>37</v>
      </c>
      <c r="AI49" s="76">
        <v>9.25</v>
      </c>
      <c r="AJ49" s="21">
        <f t="shared" si="4"/>
        <v>4.5121951219512194E-2</v>
      </c>
      <c r="AK49" s="76"/>
      <c r="AL49" s="76">
        <f t="shared" si="5"/>
        <v>7411</v>
      </c>
      <c r="AN49" s="81">
        <v>37</v>
      </c>
      <c r="AO49" s="81">
        <f t="shared" si="6"/>
        <v>1</v>
      </c>
      <c r="AP49" s="81">
        <f t="shared" si="7"/>
        <v>1</v>
      </c>
      <c r="AQ49" s="76">
        <f t="shared" si="8"/>
        <v>1</v>
      </c>
      <c r="AR49" s="81">
        <f t="shared" si="9"/>
        <v>36</v>
      </c>
      <c r="AS49" s="81" t="str">
        <f t="shared" si="10"/>
        <v>金币</v>
      </c>
      <c r="AT49" s="103">
        <f t="shared" si="11"/>
        <v>37</v>
      </c>
      <c r="AU49" s="82">
        <f>IF(AR49&gt;0,SUMIFS(AT$13:AT49,AQ$13:AQ49,"="&amp;AQ49),"[x]")</f>
        <v>679</v>
      </c>
    </row>
    <row r="50" spans="1:47" ht="16.5" x14ac:dyDescent="0.2">
      <c r="A50" s="70" t="s">
        <v>534</v>
      </c>
      <c r="B50" s="69">
        <v>1</v>
      </c>
      <c r="C50" s="69">
        <v>1</v>
      </c>
      <c r="D50" s="69">
        <v>1</v>
      </c>
      <c r="E50" s="69">
        <v>1</v>
      </c>
      <c r="F50" s="69">
        <v>1</v>
      </c>
      <c r="G50" s="69">
        <v>1</v>
      </c>
      <c r="AH50" s="76">
        <v>38</v>
      </c>
      <c r="AI50" s="76">
        <v>9.5</v>
      </c>
      <c r="AJ50" s="21">
        <f t="shared" si="4"/>
        <v>4.6341463414634146E-2</v>
      </c>
      <c r="AK50" s="76"/>
      <c r="AL50" s="76">
        <f t="shared" si="5"/>
        <v>7611</v>
      </c>
      <c r="AN50" s="81">
        <v>38</v>
      </c>
      <c r="AO50" s="81">
        <f t="shared" si="6"/>
        <v>1</v>
      </c>
      <c r="AP50" s="81">
        <f t="shared" si="7"/>
        <v>1</v>
      </c>
      <c r="AQ50" s="76">
        <f t="shared" si="8"/>
        <v>1</v>
      </c>
      <c r="AR50" s="81">
        <f t="shared" si="9"/>
        <v>37</v>
      </c>
      <c r="AS50" s="81" t="str">
        <f t="shared" si="10"/>
        <v>金币</v>
      </c>
      <c r="AT50" s="103">
        <f t="shared" si="11"/>
        <v>38</v>
      </c>
      <c r="AU50" s="82">
        <f>IF(AR50&gt;0,SUMIFS(AT$13:AT50,AQ$13:AQ50,"="&amp;AQ50),"[x]")</f>
        <v>717</v>
      </c>
    </row>
    <row r="51" spans="1:47" ht="16.5" x14ac:dyDescent="0.2">
      <c r="A51" s="70" t="s">
        <v>535</v>
      </c>
      <c r="B51" s="69"/>
      <c r="C51" s="69">
        <v>1</v>
      </c>
      <c r="D51" s="69">
        <v>1</v>
      </c>
      <c r="E51" s="69">
        <v>1</v>
      </c>
      <c r="F51" s="69">
        <v>1</v>
      </c>
      <c r="G51" s="69">
        <v>1</v>
      </c>
      <c r="AH51" s="76">
        <v>39</v>
      </c>
      <c r="AI51" s="76">
        <v>9.75</v>
      </c>
      <c r="AJ51" s="21">
        <f t="shared" si="4"/>
        <v>4.7560975609756098E-2</v>
      </c>
      <c r="AK51" s="76"/>
      <c r="AL51" s="76">
        <f t="shared" si="5"/>
        <v>7811</v>
      </c>
      <c r="AN51" s="81">
        <v>39</v>
      </c>
      <c r="AO51" s="81">
        <f t="shared" si="6"/>
        <v>1</v>
      </c>
      <c r="AP51" s="81">
        <f t="shared" si="7"/>
        <v>1</v>
      </c>
      <c r="AQ51" s="76">
        <f t="shared" si="8"/>
        <v>1</v>
      </c>
      <c r="AR51" s="81">
        <f t="shared" si="9"/>
        <v>38</v>
      </c>
      <c r="AS51" s="81" t="str">
        <f t="shared" si="10"/>
        <v>金币</v>
      </c>
      <c r="AT51" s="103">
        <f t="shared" si="11"/>
        <v>39</v>
      </c>
      <c r="AU51" s="82">
        <f>IF(AR51&gt;0,SUMIFS(AT$13:AT51,AQ$13:AQ51,"="&amp;AQ51),"[x]")</f>
        <v>756</v>
      </c>
    </row>
    <row r="52" spans="1:47" ht="16.5" x14ac:dyDescent="0.2">
      <c r="A52" s="70" t="s">
        <v>536</v>
      </c>
      <c r="B52" s="69"/>
      <c r="C52" s="69"/>
      <c r="D52" s="69"/>
      <c r="E52" s="69">
        <v>1</v>
      </c>
      <c r="F52" s="69">
        <v>1</v>
      </c>
      <c r="G52" s="69">
        <v>1</v>
      </c>
      <c r="AH52" s="76">
        <v>40</v>
      </c>
      <c r="AI52" s="76">
        <v>10</v>
      </c>
      <c r="AJ52" s="21">
        <f t="shared" si="4"/>
        <v>4.878048780487805E-2</v>
      </c>
      <c r="AK52" s="76"/>
      <c r="AL52" s="76">
        <f t="shared" si="5"/>
        <v>8012</v>
      </c>
      <c r="AN52" s="81">
        <v>40</v>
      </c>
      <c r="AO52" s="81">
        <f t="shared" si="6"/>
        <v>1</v>
      </c>
      <c r="AP52" s="81">
        <f t="shared" si="7"/>
        <v>1</v>
      </c>
      <c r="AQ52" s="76">
        <f t="shared" si="8"/>
        <v>1</v>
      </c>
      <c r="AR52" s="81">
        <f t="shared" si="9"/>
        <v>39</v>
      </c>
      <c r="AS52" s="81" t="str">
        <f t="shared" si="10"/>
        <v>金币</v>
      </c>
      <c r="AT52" s="103">
        <f t="shared" si="11"/>
        <v>40</v>
      </c>
      <c r="AU52" s="82">
        <f>IF(AR52&gt;0,SUMIFS(AT$13:AT52,AQ$13:AQ52,"="&amp;AQ52),"[x]")</f>
        <v>796</v>
      </c>
    </row>
    <row r="53" spans="1:47" ht="16.5" x14ac:dyDescent="0.2">
      <c r="AH53" s="76">
        <v>41</v>
      </c>
      <c r="AI53" s="76">
        <v>1.25</v>
      </c>
      <c r="AJ53" s="21">
        <f>AI53/$AK$54</f>
        <v>5.1020408163265302E-3</v>
      </c>
      <c r="AK53" s="76">
        <f>AI5</f>
        <v>747450</v>
      </c>
      <c r="AL53" s="76">
        <f>INT($AK$53*AJ53)</f>
        <v>3813</v>
      </c>
      <c r="AN53" s="81">
        <v>41</v>
      </c>
      <c r="AO53" s="81">
        <f t="shared" si="6"/>
        <v>1</v>
      </c>
      <c r="AP53" s="81">
        <f t="shared" si="7"/>
        <v>1</v>
      </c>
      <c r="AQ53" s="76">
        <f t="shared" si="8"/>
        <v>1</v>
      </c>
      <c r="AR53" s="81">
        <f t="shared" si="9"/>
        <v>40</v>
      </c>
      <c r="AS53" s="81" t="str">
        <f t="shared" si="10"/>
        <v>金币</v>
      </c>
      <c r="AT53" s="103">
        <f t="shared" si="11"/>
        <v>41</v>
      </c>
      <c r="AU53" s="82">
        <f>IF(AR53&gt;0,SUMIFS(AT$13:AT53,AQ$13:AQ53,"="&amp;AQ53),"[x]")</f>
        <v>837</v>
      </c>
    </row>
    <row r="54" spans="1:47" ht="16.5" x14ac:dyDescent="0.2">
      <c r="AH54" s="76">
        <v>42</v>
      </c>
      <c r="AI54" s="76">
        <v>1.5</v>
      </c>
      <c r="AJ54" s="21">
        <f t="shared" ref="AJ54:AJ92" si="16">AI54/$AK$54</f>
        <v>6.1224489795918364E-3</v>
      </c>
      <c r="AK54" s="76">
        <f>SUM(AI53:AI92)</f>
        <v>245</v>
      </c>
      <c r="AL54" s="76">
        <f t="shared" ref="AL54:AL92" si="17">INT($AK$53*AJ54)</f>
        <v>4576</v>
      </c>
      <c r="AN54" s="81">
        <v>42</v>
      </c>
      <c r="AO54" s="81">
        <f t="shared" si="6"/>
        <v>1</v>
      </c>
      <c r="AP54" s="81">
        <f t="shared" si="7"/>
        <v>1</v>
      </c>
      <c r="AQ54" s="76">
        <f t="shared" si="8"/>
        <v>1</v>
      </c>
      <c r="AR54" s="81">
        <f t="shared" si="9"/>
        <v>41</v>
      </c>
      <c r="AS54" s="81" t="str">
        <f t="shared" si="10"/>
        <v>金币</v>
      </c>
      <c r="AT54" s="103">
        <f t="shared" si="11"/>
        <v>19</v>
      </c>
      <c r="AU54" s="82">
        <f>IF(AR54&gt;0,SUMIFS(AT$13:AT54,AQ$13:AQ54,"="&amp;AQ54),"[x]")</f>
        <v>856</v>
      </c>
    </row>
    <row r="55" spans="1:47" ht="16.5" x14ac:dyDescent="0.2">
      <c r="AH55" s="76">
        <v>43</v>
      </c>
      <c r="AI55" s="76">
        <v>1.75</v>
      </c>
      <c r="AJ55" s="21">
        <f t="shared" si="16"/>
        <v>7.1428571428571426E-3</v>
      </c>
      <c r="AK55" s="76"/>
      <c r="AL55" s="76">
        <f t="shared" si="17"/>
        <v>5338</v>
      </c>
      <c r="AN55" s="81">
        <v>43</v>
      </c>
      <c r="AO55" s="81">
        <f t="shared" si="6"/>
        <v>1</v>
      </c>
      <c r="AP55" s="81">
        <f t="shared" si="7"/>
        <v>1</v>
      </c>
      <c r="AQ55" s="76">
        <f t="shared" si="8"/>
        <v>1</v>
      </c>
      <c r="AR55" s="81">
        <f t="shared" si="9"/>
        <v>42</v>
      </c>
      <c r="AS55" s="81" t="str">
        <f t="shared" si="10"/>
        <v>金币</v>
      </c>
      <c r="AT55" s="103">
        <f t="shared" si="11"/>
        <v>23</v>
      </c>
      <c r="AU55" s="82">
        <f>IF(AR55&gt;0,SUMIFS(AT$13:AT55,AQ$13:AQ55,"="&amp;AQ55),"[x]")</f>
        <v>879</v>
      </c>
    </row>
    <row r="56" spans="1:47" ht="16.5" x14ac:dyDescent="0.2">
      <c r="AH56" s="76">
        <v>44</v>
      </c>
      <c r="AI56" s="76">
        <v>2</v>
      </c>
      <c r="AJ56" s="21">
        <f t="shared" si="16"/>
        <v>8.1632653061224497E-3</v>
      </c>
      <c r="AK56" s="76"/>
      <c r="AL56" s="76">
        <f t="shared" si="17"/>
        <v>6101</v>
      </c>
      <c r="AN56" s="81">
        <v>44</v>
      </c>
      <c r="AO56" s="81">
        <f t="shared" si="6"/>
        <v>1</v>
      </c>
      <c r="AP56" s="81">
        <f t="shared" si="7"/>
        <v>1</v>
      </c>
      <c r="AQ56" s="76">
        <f t="shared" si="8"/>
        <v>1</v>
      </c>
      <c r="AR56" s="81">
        <f t="shared" si="9"/>
        <v>43</v>
      </c>
      <c r="AS56" s="81" t="str">
        <f t="shared" si="10"/>
        <v>金币</v>
      </c>
      <c r="AT56" s="103">
        <f t="shared" si="11"/>
        <v>27</v>
      </c>
      <c r="AU56" s="82">
        <f>IF(AR56&gt;0,SUMIFS(AT$13:AT56,AQ$13:AQ56,"="&amp;AQ56),"[x]")</f>
        <v>906</v>
      </c>
    </row>
    <row r="57" spans="1:47" ht="16.5" x14ac:dyDescent="0.2">
      <c r="AH57" s="76">
        <v>45</v>
      </c>
      <c r="AI57" s="76">
        <v>2.25</v>
      </c>
      <c r="AJ57" s="21">
        <f t="shared" si="16"/>
        <v>9.1836734693877559E-3</v>
      </c>
      <c r="AK57" s="76"/>
      <c r="AL57" s="76">
        <f t="shared" si="17"/>
        <v>6864</v>
      </c>
      <c r="AN57" s="81">
        <v>45</v>
      </c>
      <c r="AO57" s="81">
        <f t="shared" si="6"/>
        <v>1</v>
      </c>
      <c r="AP57" s="81">
        <f t="shared" si="7"/>
        <v>1</v>
      </c>
      <c r="AQ57" s="76">
        <f t="shared" si="8"/>
        <v>1</v>
      </c>
      <c r="AR57" s="81">
        <f t="shared" si="9"/>
        <v>44</v>
      </c>
      <c r="AS57" s="81" t="str">
        <f t="shared" si="10"/>
        <v>金币</v>
      </c>
      <c r="AT57" s="103">
        <f t="shared" si="11"/>
        <v>31</v>
      </c>
      <c r="AU57" s="82">
        <f>IF(AR57&gt;0,SUMIFS(AT$13:AT57,AQ$13:AQ57,"="&amp;AQ57),"[x]")</f>
        <v>937</v>
      </c>
    </row>
    <row r="58" spans="1:47" ht="16.5" x14ac:dyDescent="0.2">
      <c r="AH58" s="76">
        <v>46</v>
      </c>
      <c r="AI58" s="76">
        <v>2.5</v>
      </c>
      <c r="AJ58" s="21">
        <f t="shared" si="16"/>
        <v>1.020408163265306E-2</v>
      </c>
      <c r="AK58" s="76"/>
      <c r="AL58" s="76">
        <f t="shared" si="17"/>
        <v>7627</v>
      </c>
      <c r="AN58" s="81">
        <v>46</v>
      </c>
      <c r="AO58" s="81">
        <f t="shared" si="6"/>
        <v>1</v>
      </c>
      <c r="AP58" s="81">
        <f t="shared" si="7"/>
        <v>1</v>
      </c>
      <c r="AQ58" s="76">
        <f t="shared" si="8"/>
        <v>1</v>
      </c>
      <c r="AR58" s="81">
        <f t="shared" si="9"/>
        <v>45</v>
      </c>
      <c r="AS58" s="81" t="str">
        <f t="shared" si="10"/>
        <v>金币</v>
      </c>
      <c r="AT58" s="103">
        <f t="shared" si="11"/>
        <v>35</v>
      </c>
      <c r="AU58" s="82">
        <f>IF(AR58&gt;0,SUMIFS(AT$13:AT58,AQ$13:AQ58,"="&amp;AQ58),"[x]")</f>
        <v>972</v>
      </c>
    </row>
    <row r="59" spans="1:47" ht="16.5" x14ac:dyDescent="0.2">
      <c r="AH59" s="76">
        <v>47</v>
      </c>
      <c r="AI59" s="76">
        <v>2.75</v>
      </c>
      <c r="AJ59" s="21">
        <f t="shared" si="16"/>
        <v>1.1224489795918367E-2</v>
      </c>
      <c r="AK59" s="76"/>
      <c r="AL59" s="76">
        <f t="shared" si="17"/>
        <v>8389</v>
      </c>
      <c r="AN59" s="81">
        <v>47</v>
      </c>
      <c r="AO59" s="81">
        <f t="shared" si="6"/>
        <v>1</v>
      </c>
      <c r="AP59" s="81">
        <f t="shared" si="7"/>
        <v>1</v>
      </c>
      <c r="AQ59" s="76">
        <f t="shared" si="8"/>
        <v>1</v>
      </c>
      <c r="AR59" s="81">
        <f t="shared" si="9"/>
        <v>46</v>
      </c>
      <c r="AS59" s="81" t="str">
        <f t="shared" si="10"/>
        <v>金币</v>
      </c>
      <c r="AT59" s="103">
        <f t="shared" si="11"/>
        <v>39</v>
      </c>
      <c r="AU59" s="82">
        <f>IF(AR59&gt;0,SUMIFS(AT$13:AT59,AQ$13:AQ59,"="&amp;AQ59),"[x]")</f>
        <v>1011</v>
      </c>
    </row>
    <row r="60" spans="1:47" ht="16.5" x14ac:dyDescent="0.2">
      <c r="AH60" s="76">
        <v>48</v>
      </c>
      <c r="AI60" s="76">
        <v>3</v>
      </c>
      <c r="AJ60" s="21">
        <f t="shared" si="16"/>
        <v>1.2244897959183673E-2</v>
      </c>
      <c r="AK60" s="76"/>
      <c r="AL60" s="76">
        <f t="shared" si="17"/>
        <v>9152</v>
      </c>
      <c r="AN60" s="81">
        <v>48</v>
      </c>
      <c r="AO60" s="81">
        <f t="shared" si="6"/>
        <v>1</v>
      </c>
      <c r="AP60" s="81">
        <f t="shared" si="7"/>
        <v>1</v>
      </c>
      <c r="AQ60" s="76">
        <f t="shared" si="8"/>
        <v>1</v>
      </c>
      <c r="AR60" s="81">
        <f t="shared" si="9"/>
        <v>47</v>
      </c>
      <c r="AS60" s="81" t="str">
        <f t="shared" si="10"/>
        <v>金币</v>
      </c>
      <c r="AT60" s="103">
        <f t="shared" si="11"/>
        <v>43</v>
      </c>
      <c r="AU60" s="82">
        <f>IF(AR60&gt;0,SUMIFS(AT$13:AT60,AQ$13:AQ60,"="&amp;AQ60),"[x]")</f>
        <v>1054</v>
      </c>
    </row>
    <row r="61" spans="1:47" ht="16.5" x14ac:dyDescent="0.2">
      <c r="AH61" s="76">
        <v>49</v>
      </c>
      <c r="AI61" s="76">
        <v>3.25</v>
      </c>
      <c r="AJ61" s="21">
        <f t="shared" si="16"/>
        <v>1.3265306122448979E-2</v>
      </c>
      <c r="AK61" s="76"/>
      <c r="AL61" s="76">
        <f t="shared" si="17"/>
        <v>9915</v>
      </c>
      <c r="AN61" s="81">
        <v>49</v>
      </c>
      <c r="AO61" s="81">
        <f t="shared" si="6"/>
        <v>1</v>
      </c>
      <c r="AP61" s="81">
        <f t="shared" si="7"/>
        <v>1</v>
      </c>
      <c r="AQ61" s="76">
        <f t="shared" si="8"/>
        <v>1</v>
      </c>
      <c r="AR61" s="81">
        <f t="shared" si="9"/>
        <v>48</v>
      </c>
      <c r="AS61" s="81" t="str">
        <f t="shared" si="10"/>
        <v>金币</v>
      </c>
      <c r="AT61" s="103">
        <f t="shared" si="11"/>
        <v>47</v>
      </c>
      <c r="AU61" s="82">
        <f>IF(AR61&gt;0,SUMIFS(AT$13:AT61,AQ$13:AQ61,"="&amp;AQ61),"[x]")</f>
        <v>1101</v>
      </c>
    </row>
    <row r="62" spans="1:47" ht="16.5" x14ac:dyDescent="0.2">
      <c r="AH62" s="76">
        <v>50</v>
      </c>
      <c r="AI62" s="76">
        <v>3.5</v>
      </c>
      <c r="AJ62" s="21">
        <f t="shared" si="16"/>
        <v>1.4285714285714285E-2</v>
      </c>
      <c r="AK62" s="76"/>
      <c r="AL62" s="76">
        <f t="shared" si="17"/>
        <v>10677</v>
      </c>
      <c r="AN62" s="81">
        <v>50</v>
      </c>
      <c r="AO62" s="81">
        <f t="shared" si="6"/>
        <v>1</v>
      </c>
      <c r="AP62" s="81">
        <f t="shared" si="7"/>
        <v>1</v>
      </c>
      <c r="AQ62" s="76">
        <f t="shared" si="8"/>
        <v>1</v>
      </c>
      <c r="AR62" s="81">
        <f t="shared" si="9"/>
        <v>49</v>
      </c>
      <c r="AS62" s="81" t="str">
        <f t="shared" si="10"/>
        <v>金币</v>
      </c>
      <c r="AT62" s="103">
        <f t="shared" si="11"/>
        <v>51</v>
      </c>
      <c r="AU62" s="82">
        <f>IF(AR62&gt;0,SUMIFS(AT$13:AT62,AQ$13:AQ62,"="&amp;AQ62),"[x]")</f>
        <v>1152</v>
      </c>
    </row>
    <row r="63" spans="1:47" ht="16.5" x14ac:dyDescent="0.2">
      <c r="AH63" s="76">
        <v>51</v>
      </c>
      <c r="AI63" s="76">
        <v>3.75</v>
      </c>
      <c r="AJ63" s="21">
        <f t="shared" si="16"/>
        <v>1.5306122448979591E-2</v>
      </c>
      <c r="AK63" s="76"/>
      <c r="AL63" s="76">
        <f t="shared" si="17"/>
        <v>11440</v>
      </c>
      <c r="AN63" s="81">
        <v>51</v>
      </c>
      <c r="AO63" s="81">
        <f t="shared" si="6"/>
        <v>1</v>
      </c>
      <c r="AP63" s="81">
        <f t="shared" si="7"/>
        <v>1</v>
      </c>
      <c r="AQ63" s="76">
        <f t="shared" si="8"/>
        <v>1</v>
      </c>
      <c r="AR63" s="81">
        <f t="shared" si="9"/>
        <v>50</v>
      </c>
      <c r="AS63" s="81" t="str">
        <f t="shared" si="10"/>
        <v>金币</v>
      </c>
      <c r="AT63" s="103">
        <f t="shared" si="11"/>
        <v>55</v>
      </c>
      <c r="AU63" s="82">
        <f>IF(AR63&gt;0,SUMIFS(AT$13:AT63,AQ$13:AQ63,"="&amp;AQ63),"[x]")</f>
        <v>1207</v>
      </c>
    </row>
    <row r="64" spans="1:47" ht="16.5" x14ac:dyDescent="0.2">
      <c r="AH64" s="76">
        <v>52</v>
      </c>
      <c r="AI64" s="76">
        <v>4</v>
      </c>
      <c r="AJ64" s="21">
        <f t="shared" si="16"/>
        <v>1.6326530612244899E-2</v>
      </c>
      <c r="AK64" s="76"/>
      <c r="AL64" s="76">
        <f t="shared" si="17"/>
        <v>12203</v>
      </c>
      <c r="AN64" s="81">
        <v>52</v>
      </c>
      <c r="AO64" s="81">
        <f t="shared" si="6"/>
        <v>1</v>
      </c>
      <c r="AP64" s="81">
        <f t="shared" si="7"/>
        <v>1</v>
      </c>
      <c r="AQ64" s="76">
        <f t="shared" si="8"/>
        <v>1</v>
      </c>
      <c r="AR64" s="81">
        <f t="shared" si="9"/>
        <v>51</v>
      </c>
      <c r="AS64" s="81" t="str">
        <f t="shared" si="10"/>
        <v>金币</v>
      </c>
      <c r="AT64" s="103">
        <f t="shared" si="11"/>
        <v>59</v>
      </c>
      <c r="AU64" s="82">
        <f>IF(AR64&gt;0,SUMIFS(AT$13:AT64,AQ$13:AQ64,"="&amp;AQ64),"[x]")</f>
        <v>1266</v>
      </c>
    </row>
    <row r="65" spans="34:47" ht="16.5" x14ac:dyDescent="0.2">
      <c r="AH65" s="76">
        <v>53</v>
      </c>
      <c r="AI65" s="76">
        <v>4.25</v>
      </c>
      <c r="AJ65" s="21">
        <f t="shared" si="16"/>
        <v>1.7346938775510204E-2</v>
      </c>
      <c r="AK65" s="76"/>
      <c r="AL65" s="76">
        <f t="shared" si="17"/>
        <v>12965</v>
      </c>
      <c r="AN65" s="81">
        <v>53</v>
      </c>
      <c r="AO65" s="81">
        <f t="shared" si="6"/>
        <v>1</v>
      </c>
      <c r="AP65" s="81">
        <f t="shared" si="7"/>
        <v>1</v>
      </c>
      <c r="AQ65" s="76">
        <f t="shared" si="8"/>
        <v>1</v>
      </c>
      <c r="AR65" s="81">
        <f t="shared" si="9"/>
        <v>52</v>
      </c>
      <c r="AS65" s="81" t="str">
        <f t="shared" si="10"/>
        <v>金币</v>
      </c>
      <c r="AT65" s="103">
        <f t="shared" si="11"/>
        <v>63</v>
      </c>
      <c r="AU65" s="82">
        <f>IF(AR65&gt;0,SUMIFS(AT$13:AT65,AQ$13:AQ65,"="&amp;AQ65),"[x]")</f>
        <v>1329</v>
      </c>
    </row>
    <row r="66" spans="34:47" ht="16.5" x14ac:dyDescent="0.2">
      <c r="AH66" s="76">
        <v>54</v>
      </c>
      <c r="AI66" s="76">
        <v>4.5</v>
      </c>
      <c r="AJ66" s="21">
        <f t="shared" si="16"/>
        <v>1.8367346938775512E-2</v>
      </c>
      <c r="AK66" s="76"/>
      <c r="AL66" s="76">
        <f t="shared" si="17"/>
        <v>13728</v>
      </c>
      <c r="AN66" s="81">
        <v>54</v>
      </c>
      <c r="AO66" s="81">
        <f t="shared" si="6"/>
        <v>1</v>
      </c>
      <c r="AP66" s="81">
        <f t="shared" si="7"/>
        <v>1</v>
      </c>
      <c r="AQ66" s="76">
        <f t="shared" si="8"/>
        <v>1</v>
      </c>
      <c r="AR66" s="81">
        <f t="shared" si="9"/>
        <v>53</v>
      </c>
      <c r="AS66" s="81" t="str">
        <f t="shared" si="10"/>
        <v>金币</v>
      </c>
      <c r="AT66" s="103">
        <f t="shared" si="11"/>
        <v>67</v>
      </c>
      <c r="AU66" s="82">
        <f>IF(AR66&gt;0,SUMIFS(AT$13:AT66,AQ$13:AQ66,"="&amp;AQ66),"[x]")</f>
        <v>1396</v>
      </c>
    </row>
    <row r="67" spans="34:47" ht="16.5" x14ac:dyDescent="0.2">
      <c r="AH67" s="76">
        <v>55</v>
      </c>
      <c r="AI67" s="76">
        <v>4.75</v>
      </c>
      <c r="AJ67" s="21">
        <f t="shared" si="16"/>
        <v>1.9387755102040816E-2</v>
      </c>
      <c r="AK67" s="76"/>
      <c r="AL67" s="76">
        <f t="shared" si="17"/>
        <v>14491</v>
      </c>
      <c r="AN67" s="81">
        <v>55</v>
      </c>
      <c r="AO67" s="81">
        <f t="shared" si="6"/>
        <v>1</v>
      </c>
      <c r="AP67" s="81">
        <f t="shared" si="7"/>
        <v>1</v>
      </c>
      <c r="AQ67" s="76">
        <f t="shared" si="8"/>
        <v>1</v>
      </c>
      <c r="AR67" s="81">
        <f t="shared" si="9"/>
        <v>54</v>
      </c>
      <c r="AS67" s="81" t="str">
        <f t="shared" si="10"/>
        <v>金币</v>
      </c>
      <c r="AT67" s="103">
        <f t="shared" si="11"/>
        <v>71</v>
      </c>
      <c r="AU67" s="82">
        <f>IF(AR67&gt;0,SUMIFS(AT$13:AT67,AQ$13:AQ67,"="&amp;AQ67),"[x]")</f>
        <v>1467</v>
      </c>
    </row>
    <row r="68" spans="34:47" ht="16.5" x14ac:dyDescent="0.2">
      <c r="AH68" s="76">
        <v>56</v>
      </c>
      <c r="AI68" s="76">
        <v>5</v>
      </c>
      <c r="AJ68" s="21">
        <f t="shared" si="16"/>
        <v>2.0408163265306121E-2</v>
      </c>
      <c r="AK68" s="76"/>
      <c r="AL68" s="76">
        <f t="shared" si="17"/>
        <v>15254</v>
      </c>
      <c r="AN68" s="81">
        <v>56</v>
      </c>
      <c r="AO68" s="81">
        <f t="shared" si="6"/>
        <v>1</v>
      </c>
      <c r="AP68" s="81">
        <f t="shared" si="7"/>
        <v>1</v>
      </c>
      <c r="AQ68" s="76">
        <f t="shared" si="8"/>
        <v>1</v>
      </c>
      <c r="AR68" s="81">
        <f t="shared" si="9"/>
        <v>55</v>
      </c>
      <c r="AS68" s="81" t="str">
        <f t="shared" si="10"/>
        <v>金币</v>
      </c>
      <c r="AT68" s="103">
        <f t="shared" si="11"/>
        <v>75</v>
      </c>
      <c r="AU68" s="82">
        <f>IF(AR68&gt;0,SUMIFS(AT$13:AT68,AQ$13:AQ68,"="&amp;AQ68),"[x]")</f>
        <v>1542</v>
      </c>
    </row>
    <row r="69" spans="34:47" ht="16.5" x14ac:dyDescent="0.2">
      <c r="AH69" s="76">
        <v>57</v>
      </c>
      <c r="AI69" s="76">
        <v>5.25</v>
      </c>
      <c r="AJ69" s="21">
        <f t="shared" si="16"/>
        <v>2.1428571428571429E-2</v>
      </c>
      <c r="AK69" s="76"/>
      <c r="AL69" s="76">
        <f t="shared" si="17"/>
        <v>16016</v>
      </c>
      <c r="AN69" s="81">
        <v>57</v>
      </c>
      <c r="AO69" s="81">
        <f t="shared" si="6"/>
        <v>1</v>
      </c>
      <c r="AP69" s="81">
        <f t="shared" si="7"/>
        <v>1</v>
      </c>
      <c r="AQ69" s="76">
        <f t="shared" si="8"/>
        <v>1</v>
      </c>
      <c r="AR69" s="81">
        <f t="shared" si="9"/>
        <v>56</v>
      </c>
      <c r="AS69" s="81" t="str">
        <f t="shared" si="10"/>
        <v>金币</v>
      </c>
      <c r="AT69" s="103">
        <f t="shared" si="11"/>
        <v>79</v>
      </c>
      <c r="AU69" s="82">
        <f>IF(AR69&gt;0,SUMIFS(AT$13:AT69,AQ$13:AQ69,"="&amp;AQ69),"[x]")</f>
        <v>1621</v>
      </c>
    </row>
    <row r="70" spans="34:47" ht="16.5" x14ac:dyDescent="0.2">
      <c r="AH70" s="76">
        <v>58</v>
      </c>
      <c r="AI70" s="76">
        <v>5.5</v>
      </c>
      <c r="AJ70" s="21">
        <f t="shared" si="16"/>
        <v>2.2448979591836733E-2</v>
      </c>
      <c r="AK70" s="76"/>
      <c r="AL70" s="76">
        <f t="shared" si="17"/>
        <v>16779</v>
      </c>
      <c r="AN70" s="81">
        <v>58</v>
      </c>
      <c r="AO70" s="81">
        <f t="shared" si="6"/>
        <v>1</v>
      </c>
      <c r="AP70" s="81">
        <f t="shared" si="7"/>
        <v>1</v>
      </c>
      <c r="AQ70" s="76">
        <f t="shared" si="8"/>
        <v>1</v>
      </c>
      <c r="AR70" s="81">
        <f t="shared" si="9"/>
        <v>57</v>
      </c>
      <c r="AS70" s="81" t="str">
        <f t="shared" si="10"/>
        <v>金币</v>
      </c>
      <c r="AT70" s="103">
        <f t="shared" si="11"/>
        <v>83</v>
      </c>
      <c r="AU70" s="82">
        <f>IF(AR70&gt;0,SUMIFS(AT$13:AT70,AQ$13:AQ70,"="&amp;AQ70),"[x]")</f>
        <v>1704</v>
      </c>
    </row>
    <row r="71" spans="34:47" ht="16.5" x14ac:dyDescent="0.2">
      <c r="AH71" s="76">
        <v>59</v>
      </c>
      <c r="AI71" s="76">
        <v>5.75</v>
      </c>
      <c r="AJ71" s="21">
        <f t="shared" si="16"/>
        <v>2.3469387755102041E-2</v>
      </c>
      <c r="AK71" s="76"/>
      <c r="AL71" s="76">
        <f t="shared" si="17"/>
        <v>17542</v>
      </c>
      <c r="AN71" s="81">
        <v>59</v>
      </c>
      <c r="AO71" s="81">
        <f t="shared" si="6"/>
        <v>1</v>
      </c>
      <c r="AP71" s="81">
        <f t="shared" si="7"/>
        <v>1</v>
      </c>
      <c r="AQ71" s="76">
        <f t="shared" si="8"/>
        <v>1</v>
      </c>
      <c r="AR71" s="81">
        <f t="shared" si="9"/>
        <v>58</v>
      </c>
      <c r="AS71" s="81" t="str">
        <f t="shared" si="10"/>
        <v>金币</v>
      </c>
      <c r="AT71" s="103">
        <f t="shared" si="11"/>
        <v>87</v>
      </c>
      <c r="AU71" s="82">
        <f>IF(AR71&gt;0,SUMIFS(AT$13:AT71,AQ$13:AQ71,"="&amp;AQ71),"[x]")</f>
        <v>1791</v>
      </c>
    </row>
    <row r="72" spans="34:47" ht="16.5" x14ac:dyDescent="0.2">
      <c r="AH72" s="76">
        <v>60</v>
      </c>
      <c r="AI72" s="76">
        <v>6</v>
      </c>
      <c r="AJ72" s="21">
        <f t="shared" si="16"/>
        <v>2.4489795918367346E-2</v>
      </c>
      <c r="AK72" s="76"/>
      <c r="AL72" s="76">
        <f t="shared" si="17"/>
        <v>18304</v>
      </c>
      <c r="AN72" s="81">
        <v>60</v>
      </c>
      <c r="AO72" s="81">
        <f t="shared" si="6"/>
        <v>1</v>
      </c>
      <c r="AP72" s="81">
        <f t="shared" si="7"/>
        <v>1</v>
      </c>
      <c r="AQ72" s="76">
        <f t="shared" si="8"/>
        <v>1</v>
      </c>
      <c r="AR72" s="81">
        <f t="shared" si="9"/>
        <v>59</v>
      </c>
      <c r="AS72" s="81" t="str">
        <f t="shared" si="10"/>
        <v>金币</v>
      </c>
      <c r="AT72" s="103">
        <f t="shared" si="11"/>
        <v>91</v>
      </c>
      <c r="AU72" s="82">
        <f>IF(AR72&gt;0,SUMIFS(AT$13:AT72,AQ$13:AQ72,"="&amp;AQ72),"[x]")</f>
        <v>1882</v>
      </c>
    </row>
    <row r="73" spans="34:47" ht="16.5" x14ac:dyDescent="0.2">
      <c r="AH73" s="76">
        <v>61</v>
      </c>
      <c r="AI73" s="76">
        <v>6.25</v>
      </c>
      <c r="AJ73" s="21">
        <f t="shared" si="16"/>
        <v>2.5510204081632654E-2</v>
      </c>
      <c r="AK73" s="76"/>
      <c r="AL73" s="76">
        <f t="shared" si="17"/>
        <v>19067</v>
      </c>
      <c r="AN73" s="81">
        <v>61</v>
      </c>
      <c r="AO73" s="81">
        <f t="shared" si="6"/>
        <v>1</v>
      </c>
      <c r="AP73" s="81">
        <f t="shared" si="7"/>
        <v>1</v>
      </c>
      <c r="AQ73" s="76">
        <f t="shared" si="8"/>
        <v>1</v>
      </c>
      <c r="AR73" s="81">
        <f t="shared" si="9"/>
        <v>60</v>
      </c>
      <c r="AS73" s="81" t="str">
        <f t="shared" si="10"/>
        <v>金币</v>
      </c>
      <c r="AT73" s="103">
        <f t="shared" si="11"/>
        <v>95</v>
      </c>
      <c r="AU73" s="82">
        <f>IF(AR73&gt;0,SUMIFS(AT$13:AT73,AQ$13:AQ73,"="&amp;AQ73),"[x]")</f>
        <v>1977</v>
      </c>
    </row>
    <row r="74" spans="34:47" ht="16.5" x14ac:dyDescent="0.2">
      <c r="AH74" s="76">
        <v>62</v>
      </c>
      <c r="AI74" s="76">
        <v>6.5</v>
      </c>
      <c r="AJ74" s="21">
        <f t="shared" si="16"/>
        <v>2.6530612244897958E-2</v>
      </c>
      <c r="AK74" s="76"/>
      <c r="AL74" s="76">
        <f t="shared" si="17"/>
        <v>19830</v>
      </c>
      <c r="AN74" s="81">
        <v>62</v>
      </c>
      <c r="AO74" s="81">
        <f t="shared" si="6"/>
        <v>1</v>
      </c>
      <c r="AP74" s="81">
        <f t="shared" si="7"/>
        <v>1</v>
      </c>
      <c r="AQ74" s="76">
        <f t="shared" si="8"/>
        <v>1</v>
      </c>
      <c r="AR74" s="81">
        <f t="shared" si="9"/>
        <v>61</v>
      </c>
      <c r="AS74" s="81" t="str">
        <f t="shared" si="10"/>
        <v>金币</v>
      </c>
      <c r="AT74" s="103">
        <f t="shared" si="11"/>
        <v>99</v>
      </c>
      <c r="AU74" s="82">
        <f>IF(AR74&gt;0,SUMIFS(AT$13:AT74,AQ$13:AQ74,"="&amp;AQ74),"[x]")</f>
        <v>2076</v>
      </c>
    </row>
    <row r="75" spans="34:47" ht="16.5" x14ac:dyDescent="0.2">
      <c r="AH75" s="76">
        <v>63</v>
      </c>
      <c r="AI75" s="76">
        <v>6.75</v>
      </c>
      <c r="AJ75" s="21">
        <f t="shared" si="16"/>
        <v>2.7551020408163266E-2</v>
      </c>
      <c r="AK75" s="76"/>
      <c r="AL75" s="76">
        <f t="shared" si="17"/>
        <v>20593</v>
      </c>
      <c r="AN75" s="81">
        <v>63</v>
      </c>
      <c r="AO75" s="81">
        <f t="shared" si="6"/>
        <v>1</v>
      </c>
      <c r="AP75" s="81">
        <f t="shared" si="7"/>
        <v>1</v>
      </c>
      <c r="AQ75" s="76">
        <f t="shared" si="8"/>
        <v>1</v>
      </c>
      <c r="AR75" s="81">
        <f t="shared" si="9"/>
        <v>62</v>
      </c>
      <c r="AS75" s="81" t="str">
        <f t="shared" si="10"/>
        <v>金币</v>
      </c>
      <c r="AT75" s="103">
        <f t="shared" si="11"/>
        <v>103</v>
      </c>
      <c r="AU75" s="82">
        <f>IF(AR75&gt;0,SUMIFS(AT$13:AT75,AQ$13:AQ75,"="&amp;AQ75),"[x]")</f>
        <v>2179</v>
      </c>
    </row>
    <row r="76" spans="34:47" ht="16.5" x14ac:dyDescent="0.2">
      <c r="AH76" s="76">
        <v>64</v>
      </c>
      <c r="AI76" s="76">
        <v>7</v>
      </c>
      <c r="AJ76" s="21">
        <f t="shared" si="16"/>
        <v>2.8571428571428571E-2</v>
      </c>
      <c r="AK76" s="76"/>
      <c r="AL76" s="76">
        <f t="shared" si="17"/>
        <v>21355</v>
      </c>
      <c r="AN76" s="81">
        <v>64</v>
      </c>
      <c r="AO76" s="81">
        <f t="shared" si="6"/>
        <v>1</v>
      </c>
      <c r="AP76" s="81">
        <f t="shared" si="7"/>
        <v>1</v>
      </c>
      <c r="AQ76" s="76">
        <f t="shared" si="8"/>
        <v>1</v>
      </c>
      <c r="AR76" s="81">
        <f t="shared" si="9"/>
        <v>63</v>
      </c>
      <c r="AS76" s="81" t="str">
        <f t="shared" si="10"/>
        <v>金币</v>
      </c>
      <c r="AT76" s="103">
        <f t="shared" si="11"/>
        <v>107</v>
      </c>
      <c r="AU76" s="82">
        <f>IF(AR76&gt;0,SUMIFS(AT$13:AT76,AQ$13:AQ76,"="&amp;AQ76),"[x]")</f>
        <v>2286</v>
      </c>
    </row>
    <row r="77" spans="34:47" ht="16.5" x14ac:dyDescent="0.2">
      <c r="AH77" s="76">
        <v>65</v>
      </c>
      <c r="AI77" s="76">
        <v>7.25</v>
      </c>
      <c r="AJ77" s="21">
        <f t="shared" si="16"/>
        <v>2.9591836734693878E-2</v>
      </c>
      <c r="AK77" s="76"/>
      <c r="AL77" s="76">
        <f t="shared" si="17"/>
        <v>22118</v>
      </c>
      <c r="AN77" s="81">
        <v>65</v>
      </c>
      <c r="AO77" s="81">
        <f t="shared" si="6"/>
        <v>1</v>
      </c>
      <c r="AP77" s="81">
        <f t="shared" si="7"/>
        <v>1</v>
      </c>
      <c r="AQ77" s="76">
        <f t="shared" si="8"/>
        <v>1</v>
      </c>
      <c r="AR77" s="81">
        <f t="shared" si="9"/>
        <v>64</v>
      </c>
      <c r="AS77" s="81" t="str">
        <f t="shared" si="10"/>
        <v>金币</v>
      </c>
      <c r="AT77" s="103">
        <f t="shared" si="11"/>
        <v>111</v>
      </c>
      <c r="AU77" s="82">
        <f>IF(AR77&gt;0,SUMIFS(AT$13:AT77,AQ$13:AQ77,"="&amp;AQ77),"[x]")</f>
        <v>2397</v>
      </c>
    </row>
    <row r="78" spans="34:47" ht="16.5" x14ac:dyDescent="0.2">
      <c r="AH78" s="76">
        <v>66</v>
      </c>
      <c r="AI78" s="76">
        <v>7.5</v>
      </c>
      <c r="AJ78" s="21">
        <f t="shared" si="16"/>
        <v>3.0612244897959183E-2</v>
      </c>
      <c r="AK78" s="76"/>
      <c r="AL78" s="76">
        <f t="shared" si="17"/>
        <v>22881</v>
      </c>
      <c r="AN78" s="81">
        <v>66</v>
      </c>
      <c r="AO78" s="81">
        <f t="shared" ref="AO78:AO141" si="18">INT((AN78-1)/604)+1</f>
        <v>1</v>
      </c>
      <c r="AP78" s="81">
        <f t="shared" ref="AP78:AP141" si="19">INT(MOD(INT((AN78-1)/151),4))+1</f>
        <v>1</v>
      </c>
      <c r="AQ78" s="76">
        <f t="shared" ref="AQ78:AQ141" si="20">(AO78-1)*4+AP78</f>
        <v>1</v>
      </c>
      <c r="AR78" s="81">
        <f t="shared" ref="AR78:AR141" si="21">MOD(AN78-1,151)</f>
        <v>65</v>
      </c>
      <c r="AS78" s="81" t="str">
        <f t="shared" ref="AS78:AS141" si="22">IF(AR78&gt;0,"金币","[x]")</f>
        <v>金币</v>
      </c>
      <c r="AT78" s="103">
        <f t="shared" si="11"/>
        <v>115</v>
      </c>
      <c r="AU78" s="82">
        <f>IF(AR78&gt;0,SUMIFS(AT$13:AT78,AQ$13:AQ78,"="&amp;AQ78),"[x]")</f>
        <v>2512</v>
      </c>
    </row>
    <row r="79" spans="34:47" ht="16.5" x14ac:dyDescent="0.2">
      <c r="AH79" s="76">
        <v>67</v>
      </c>
      <c r="AI79" s="76">
        <v>7.75</v>
      </c>
      <c r="AJ79" s="21">
        <f t="shared" si="16"/>
        <v>3.1632653061224487E-2</v>
      </c>
      <c r="AK79" s="76"/>
      <c r="AL79" s="76">
        <f t="shared" si="17"/>
        <v>23643</v>
      </c>
      <c r="AN79" s="81">
        <v>67</v>
      </c>
      <c r="AO79" s="81">
        <f t="shared" si="18"/>
        <v>1</v>
      </c>
      <c r="AP79" s="81">
        <f t="shared" si="19"/>
        <v>1</v>
      </c>
      <c r="AQ79" s="76">
        <f t="shared" si="20"/>
        <v>1</v>
      </c>
      <c r="AR79" s="81">
        <f t="shared" si="21"/>
        <v>66</v>
      </c>
      <c r="AS79" s="81" t="str">
        <f t="shared" si="22"/>
        <v>金币</v>
      </c>
      <c r="AT79" s="103">
        <f t="shared" ref="AT79:AT142" si="23">IF(AR79&gt;0,INT(INDEX($AL$13:$AL$162,AR79)/48*INDEX($AL$4:$AL$9,AO79)*INDEX($AO$4:$AO$7,AP79)),"[x]")</f>
        <v>119</v>
      </c>
      <c r="AU79" s="82">
        <f>IF(AR79&gt;0,SUMIFS(AT$13:AT79,AQ$13:AQ79,"="&amp;AQ79),"[x]")</f>
        <v>2631</v>
      </c>
    </row>
    <row r="80" spans="34:47" ht="16.5" x14ac:dyDescent="0.2">
      <c r="AH80" s="76">
        <v>68</v>
      </c>
      <c r="AI80" s="76">
        <v>8</v>
      </c>
      <c r="AJ80" s="21">
        <f t="shared" si="16"/>
        <v>3.2653061224489799E-2</v>
      </c>
      <c r="AK80" s="76"/>
      <c r="AL80" s="76">
        <f t="shared" si="17"/>
        <v>24406</v>
      </c>
      <c r="AN80" s="81">
        <v>68</v>
      </c>
      <c r="AO80" s="81">
        <f t="shared" si="18"/>
        <v>1</v>
      </c>
      <c r="AP80" s="81">
        <f t="shared" si="19"/>
        <v>1</v>
      </c>
      <c r="AQ80" s="76">
        <f t="shared" si="20"/>
        <v>1</v>
      </c>
      <c r="AR80" s="81">
        <f t="shared" si="21"/>
        <v>67</v>
      </c>
      <c r="AS80" s="81" t="str">
        <f t="shared" si="22"/>
        <v>金币</v>
      </c>
      <c r="AT80" s="103">
        <f t="shared" si="23"/>
        <v>123</v>
      </c>
      <c r="AU80" s="82">
        <f>IF(AR80&gt;0,SUMIFS(AT$13:AT80,AQ$13:AQ80,"="&amp;AQ80),"[x]")</f>
        <v>2754</v>
      </c>
    </row>
    <row r="81" spans="34:47" ht="16.5" x14ac:dyDescent="0.2">
      <c r="AH81" s="76">
        <v>69</v>
      </c>
      <c r="AI81" s="76">
        <v>8.25</v>
      </c>
      <c r="AJ81" s="21">
        <f t="shared" si="16"/>
        <v>3.3673469387755103E-2</v>
      </c>
      <c r="AK81" s="76"/>
      <c r="AL81" s="76">
        <f t="shared" si="17"/>
        <v>25169</v>
      </c>
      <c r="AN81" s="81">
        <v>69</v>
      </c>
      <c r="AO81" s="81">
        <f t="shared" si="18"/>
        <v>1</v>
      </c>
      <c r="AP81" s="81">
        <f t="shared" si="19"/>
        <v>1</v>
      </c>
      <c r="AQ81" s="76">
        <f t="shared" si="20"/>
        <v>1</v>
      </c>
      <c r="AR81" s="81">
        <f t="shared" si="21"/>
        <v>68</v>
      </c>
      <c r="AS81" s="81" t="str">
        <f t="shared" si="22"/>
        <v>金币</v>
      </c>
      <c r="AT81" s="103">
        <f t="shared" si="23"/>
        <v>127</v>
      </c>
      <c r="AU81" s="82">
        <f>IF(AR81&gt;0,SUMIFS(AT$13:AT81,AQ$13:AQ81,"="&amp;AQ81),"[x]")</f>
        <v>2881</v>
      </c>
    </row>
    <row r="82" spans="34:47" ht="16.5" x14ac:dyDescent="0.2">
      <c r="AH82" s="76">
        <v>70</v>
      </c>
      <c r="AI82" s="76">
        <v>8.5</v>
      </c>
      <c r="AJ82" s="21">
        <f t="shared" si="16"/>
        <v>3.4693877551020408E-2</v>
      </c>
      <c r="AK82" s="76"/>
      <c r="AL82" s="76">
        <f t="shared" si="17"/>
        <v>25931</v>
      </c>
      <c r="AN82" s="81">
        <v>70</v>
      </c>
      <c r="AO82" s="81">
        <f t="shared" si="18"/>
        <v>1</v>
      </c>
      <c r="AP82" s="81">
        <f t="shared" si="19"/>
        <v>1</v>
      </c>
      <c r="AQ82" s="76">
        <f t="shared" si="20"/>
        <v>1</v>
      </c>
      <c r="AR82" s="81">
        <f t="shared" si="21"/>
        <v>69</v>
      </c>
      <c r="AS82" s="81" t="str">
        <f t="shared" si="22"/>
        <v>金币</v>
      </c>
      <c r="AT82" s="103">
        <f t="shared" si="23"/>
        <v>131</v>
      </c>
      <c r="AU82" s="82">
        <f>IF(AR82&gt;0,SUMIFS(AT$13:AT82,AQ$13:AQ82,"="&amp;AQ82),"[x]")</f>
        <v>3012</v>
      </c>
    </row>
    <row r="83" spans="34:47" ht="16.5" x14ac:dyDescent="0.2">
      <c r="AH83" s="76">
        <v>71</v>
      </c>
      <c r="AI83" s="76">
        <v>8.75</v>
      </c>
      <c r="AJ83" s="21">
        <f t="shared" si="16"/>
        <v>3.5714285714285712E-2</v>
      </c>
      <c r="AK83" s="76"/>
      <c r="AL83" s="76">
        <f t="shared" si="17"/>
        <v>26694</v>
      </c>
      <c r="AN83" s="81">
        <v>71</v>
      </c>
      <c r="AO83" s="81">
        <f t="shared" si="18"/>
        <v>1</v>
      </c>
      <c r="AP83" s="81">
        <f t="shared" si="19"/>
        <v>1</v>
      </c>
      <c r="AQ83" s="76">
        <f t="shared" si="20"/>
        <v>1</v>
      </c>
      <c r="AR83" s="81">
        <f t="shared" si="21"/>
        <v>70</v>
      </c>
      <c r="AS83" s="81" t="str">
        <f t="shared" si="22"/>
        <v>金币</v>
      </c>
      <c r="AT83" s="103">
        <f t="shared" si="23"/>
        <v>135</v>
      </c>
      <c r="AU83" s="82">
        <f>IF(AR83&gt;0,SUMIFS(AT$13:AT83,AQ$13:AQ83,"="&amp;AQ83),"[x]")</f>
        <v>3147</v>
      </c>
    </row>
    <row r="84" spans="34:47" ht="16.5" x14ac:dyDescent="0.2">
      <c r="AH84" s="76">
        <v>72</v>
      </c>
      <c r="AI84" s="76">
        <v>9</v>
      </c>
      <c r="AJ84" s="21">
        <f t="shared" si="16"/>
        <v>3.6734693877551024E-2</v>
      </c>
      <c r="AK84" s="76"/>
      <c r="AL84" s="76">
        <f t="shared" si="17"/>
        <v>27457</v>
      </c>
      <c r="AN84" s="81">
        <v>72</v>
      </c>
      <c r="AO84" s="81">
        <f t="shared" si="18"/>
        <v>1</v>
      </c>
      <c r="AP84" s="81">
        <f t="shared" si="19"/>
        <v>1</v>
      </c>
      <c r="AQ84" s="76">
        <f t="shared" si="20"/>
        <v>1</v>
      </c>
      <c r="AR84" s="81">
        <f t="shared" si="21"/>
        <v>71</v>
      </c>
      <c r="AS84" s="81" t="str">
        <f t="shared" si="22"/>
        <v>金币</v>
      </c>
      <c r="AT84" s="103">
        <f t="shared" si="23"/>
        <v>139</v>
      </c>
      <c r="AU84" s="82">
        <f>IF(AR84&gt;0,SUMIFS(AT$13:AT84,AQ$13:AQ84,"="&amp;AQ84),"[x]")</f>
        <v>3286</v>
      </c>
    </row>
    <row r="85" spans="34:47" ht="16.5" x14ac:dyDescent="0.2">
      <c r="AH85" s="76">
        <v>73</v>
      </c>
      <c r="AI85" s="76">
        <v>9.25</v>
      </c>
      <c r="AJ85" s="21">
        <f t="shared" si="16"/>
        <v>3.7755102040816328E-2</v>
      </c>
      <c r="AK85" s="76"/>
      <c r="AL85" s="76">
        <f t="shared" si="17"/>
        <v>28220</v>
      </c>
      <c r="AN85" s="81">
        <v>73</v>
      </c>
      <c r="AO85" s="81">
        <f t="shared" si="18"/>
        <v>1</v>
      </c>
      <c r="AP85" s="81">
        <f t="shared" si="19"/>
        <v>1</v>
      </c>
      <c r="AQ85" s="76">
        <f t="shared" si="20"/>
        <v>1</v>
      </c>
      <c r="AR85" s="81">
        <f t="shared" si="21"/>
        <v>72</v>
      </c>
      <c r="AS85" s="81" t="str">
        <f t="shared" si="22"/>
        <v>金币</v>
      </c>
      <c r="AT85" s="103">
        <f t="shared" si="23"/>
        <v>143</v>
      </c>
      <c r="AU85" s="82">
        <f>IF(AR85&gt;0,SUMIFS(AT$13:AT85,AQ$13:AQ85,"="&amp;AQ85),"[x]")</f>
        <v>3429</v>
      </c>
    </row>
    <row r="86" spans="34:47" ht="16.5" x14ac:dyDescent="0.2">
      <c r="AH86" s="76">
        <v>74</v>
      </c>
      <c r="AI86" s="76">
        <v>9.5</v>
      </c>
      <c r="AJ86" s="21">
        <f t="shared" si="16"/>
        <v>3.8775510204081633E-2</v>
      </c>
      <c r="AK86" s="76"/>
      <c r="AL86" s="76">
        <f t="shared" si="17"/>
        <v>28982</v>
      </c>
      <c r="AN86" s="81">
        <v>74</v>
      </c>
      <c r="AO86" s="81">
        <f t="shared" si="18"/>
        <v>1</v>
      </c>
      <c r="AP86" s="81">
        <f t="shared" si="19"/>
        <v>1</v>
      </c>
      <c r="AQ86" s="76">
        <f t="shared" si="20"/>
        <v>1</v>
      </c>
      <c r="AR86" s="81">
        <f t="shared" si="21"/>
        <v>73</v>
      </c>
      <c r="AS86" s="81" t="str">
        <f t="shared" si="22"/>
        <v>金币</v>
      </c>
      <c r="AT86" s="103">
        <f t="shared" si="23"/>
        <v>146</v>
      </c>
      <c r="AU86" s="82">
        <f>IF(AR86&gt;0,SUMIFS(AT$13:AT86,AQ$13:AQ86,"="&amp;AQ86),"[x]")</f>
        <v>3575</v>
      </c>
    </row>
    <row r="87" spans="34:47" ht="16.5" x14ac:dyDescent="0.2">
      <c r="AH87" s="76">
        <v>75</v>
      </c>
      <c r="AI87" s="76">
        <v>9.75</v>
      </c>
      <c r="AJ87" s="21">
        <f t="shared" si="16"/>
        <v>3.9795918367346937E-2</v>
      </c>
      <c r="AK87" s="76"/>
      <c r="AL87" s="76">
        <f t="shared" si="17"/>
        <v>29745</v>
      </c>
      <c r="AN87" s="81">
        <v>75</v>
      </c>
      <c r="AO87" s="81">
        <f t="shared" si="18"/>
        <v>1</v>
      </c>
      <c r="AP87" s="81">
        <f t="shared" si="19"/>
        <v>1</v>
      </c>
      <c r="AQ87" s="76">
        <f t="shared" si="20"/>
        <v>1</v>
      </c>
      <c r="AR87" s="81">
        <f t="shared" si="21"/>
        <v>74</v>
      </c>
      <c r="AS87" s="81" t="str">
        <f t="shared" si="22"/>
        <v>金币</v>
      </c>
      <c r="AT87" s="103">
        <f t="shared" si="23"/>
        <v>150</v>
      </c>
      <c r="AU87" s="82">
        <f>IF(AR87&gt;0,SUMIFS(AT$13:AT87,AQ$13:AQ87,"="&amp;AQ87),"[x]")</f>
        <v>3725</v>
      </c>
    </row>
    <row r="88" spans="34:47" ht="16.5" x14ac:dyDescent="0.2">
      <c r="AH88" s="76">
        <v>76</v>
      </c>
      <c r="AI88" s="76">
        <v>10</v>
      </c>
      <c r="AJ88" s="21">
        <f t="shared" si="16"/>
        <v>4.0816326530612242E-2</v>
      </c>
      <c r="AK88" s="76"/>
      <c r="AL88" s="76">
        <f t="shared" si="17"/>
        <v>30508</v>
      </c>
      <c r="AN88" s="81">
        <v>76</v>
      </c>
      <c r="AO88" s="81">
        <f t="shared" si="18"/>
        <v>1</v>
      </c>
      <c r="AP88" s="81">
        <f t="shared" si="19"/>
        <v>1</v>
      </c>
      <c r="AQ88" s="76">
        <f t="shared" si="20"/>
        <v>1</v>
      </c>
      <c r="AR88" s="81">
        <f t="shared" si="21"/>
        <v>75</v>
      </c>
      <c r="AS88" s="81" t="str">
        <f t="shared" si="22"/>
        <v>金币</v>
      </c>
      <c r="AT88" s="103">
        <f t="shared" si="23"/>
        <v>154</v>
      </c>
      <c r="AU88" s="82">
        <f>IF(AR88&gt;0,SUMIFS(AT$13:AT88,AQ$13:AQ88,"="&amp;AQ88),"[x]")</f>
        <v>3879</v>
      </c>
    </row>
    <row r="89" spans="34:47" ht="16.5" x14ac:dyDescent="0.2">
      <c r="AH89" s="76">
        <v>77</v>
      </c>
      <c r="AI89" s="76">
        <v>10.25</v>
      </c>
      <c r="AJ89" s="21">
        <f t="shared" si="16"/>
        <v>4.1836734693877553E-2</v>
      </c>
      <c r="AK89" s="76"/>
      <c r="AL89" s="76">
        <f t="shared" si="17"/>
        <v>31270</v>
      </c>
      <c r="AN89" s="81">
        <v>77</v>
      </c>
      <c r="AO89" s="81">
        <f t="shared" si="18"/>
        <v>1</v>
      </c>
      <c r="AP89" s="81">
        <f t="shared" si="19"/>
        <v>1</v>
      </c>
      <c r="AQ89" s="76">
        <f t="shared" si="20"/>
        <v>1</v>
      </c>
      <c r="AR89" s="81">
        <f t="shared" si="21"/>
        <v>76</v>
      </c>
      <c r="AS89" s="81" t="str">
        <f t="shared" si="22"/>
        <v>金币</v>
      </c>
      <c r="AT89" s="103">
        <f t="shared" si="23"/>
        <v>158</v>
      </c>
      <c r="AU89" s="82">
        <f>IF(AR89&gt;0,SUMIFS(AT$13:AT89,AQ$13:AQ89,"="&amp;AQ89),"[x]")</f>
        <v>4037</v>
      </c>
    </row>
    <row r="90" spans="34:47" ht="16.5" x14ac:dyDescent="0.2">
      <c r="AH90" s="76">
        <v>78</v>
      </c>
      <c r="AI90" s="76">
        <v>10.5</v>
      </c>
      <c r="AJ90" s="21">
        <f t="shared" si="16"/>
        <v>4.2857142857142858E-2</v>
      </c>
      <c r="AK90" s="76"/>
      <c r="AL90" s="76">
        <f t="shared" si="17"/>
        <v>32033</v>
      </c>
      <c r="AN90" s="81">
        <v>78</v>
      </c>
      <c r="AO90" s="81">
        <f t="shared" si="18"/>
        <v>1</v>
      </c>
      <c r="AP90" s="81">
        <f t="shared" si="19"/>
        <v>1</v>
      </c>
      <c r="AQ90" s="76">
        <f t="shared" si="20"/>
        <v>1</v>
      </c>
      <c r="AR90" s="81">
        <f t="shared" si="21"/>
        <v>77</v>
      </c>
      <c r="AS90" s="81" t="str">
        <f t="shared" si="22"/>
        <v>金币</v>
      </c>
      <c r="AT90" s="103">
        <f t="shared" si="23"/>
        <v>162</v>
      </c>
      <c r="AU90" s="82">
        <f>IF(AR90&gt;0,SUMIFS(AT$13:AT90,AQ$13:AQ90,"="&amp;AQ90),"[x]")</f>
        <v>4199</v>
      </c>
    </row>
    <row r="91" spans="34:47" ht="16.5" x14ac:dyDescent="0.2">
      <c r="AH91" s="76">
        <v>79</v>
      </c>
      <c r="AI91" s="76">
        <v>10.75</v>
      </c>
      <c r="AJ91" s="21">
        <f t="shared" si="16"/>
        <v>4.3877551020408162E-2</v>
      </c>
      <c r="AK91" s="76"/>
      <c r="AL91" s="76">
        <f t="shared" si="17"/>
        <v>32796</v>
      </c>
      <c r="AN91" s="81">
        <v>79</v>
      </c>
      <c r="AO91" s="81">
        <f t="shared" si="18"/>
        <v>1</v>
      </c>
      <c r="AP91" s="81">
        <f t="shared" si="19"/>
        <v>1</v>
      </c>
      <c r="AQ91" s="76">
        <f t="shared" si="20"/>
        <v>1</v>
      </c>
      <c r="AR91" s="81">
        <f t="shared" si="21"/>
        <v>78</v>
      </c>
      <c r="AS91" s="81" t="str">
        <f t="shared" si="22"/>
        <v>金币</v>
      </c>
      <c r="AT91" s="103">
        <f t="shared" si="23"/>
        <v>166</v>
      </c>
      <c r="AU91" s="82">
        <f>IF(AR91&gt;0,SUMIFS(AT$13:AT91,AQ$13:AQ91,"="&amp;AQ91),"[x]")</f>
        <v>4365</v>
      </c>
    </row>
    <row r="92" spans="34:47" ht="16.5" x14ac:dyDescent="0.2">
      <c r="AH92" s="76">
        <v>80</v>
      </c>
      <c r="AI92" s="76">
        <v>11</v>
      </c>
      <c r="AJ92" s="21">
        <f t="shared" si="16"/>
        <v>4.4897959183673466E-2</v>
      </c>
      <c r="AK92" s="76"/>
      <c r="AL92" s="76">
        <f t="shared" si="17"/>
        <v>33558</v>
      </c>
      <c r="AN92" s="81">
        <v>80</v>
      </c>
      <c r="AO92" s="81">
        <f t="shared" si="18"/>
        <v>1</v>
      </c>
      <c r="AP92" s="81">
        <f t="shared" si="19"/>
        <v>1</v>
      </c>
      <c r="AQ92" s="76">
        <f t="shared" si="20"/>
        <v>1</v>
      </c>
      <c r="AR92" s="81">
        <f t="shared" si="21"/>
        <v>79</v>
      </c>
      <c r="AS92" s="81" t="str">
        <f t="shared" si="22"/>
        <v>金币</v>
      </c>
      <c r="AT92" s="103">
        <f t="shared" si="23"/>
        <v>170</v>
      </c>
      <c r="AU92" s="82">
        <f>IF(AR92&gt;0,SUMIFS(AT$13:AT92,AQ$13:AQ92,"="&amp;AQ92),"[x]")</f>
        <v>4535</v>
      </c>
    </row>
    <row r="93" spans="34:47" ht="16.5" x14ac:dyDescent="0.2">
      <c r="AH93" s="76">
        <v>81</v>
      </c>
      <c r="AI93" s="76">
        <v>3.25</v>
      </c>
      <c r="AJ93" s="21">
        <f>AI93/$AK$94</f>
        <v>2.8888888888888888E-2</v>
      </c>
      <c r="AK93" s="76">
        <f>AI6</f>
        <v>590500</v>
      </c>
      <c r="AL93" s="76">
        <f>INT($AK$93*AJ93)</f>
        <v>17058</v>
      </c>
      <c r="AN93" s="81">
        <v>81</v>
      </c>
      <c r="AO93" s="81">
        <f t="shared" si="18"/>
        <v>1</v>
      </c>
      <c r="AP93" s="81">
        <f t="shared" si="19"/>
        <v>1</v>
      </c>
      <c r="AQ93" s="76">
        <f t="shared" si="20"/>
        <v>1</v>
      </c>
      <c r="AR93" s="81">
        <f t="shared" si="21"/>
        <v>80</v>
      </c>
      <c r="AS93" s="81" t="str">
        <f t="shared" si="22"/>
        <v>金币</v>
      </c>
      <c r="AT93" s="103">
        <f t="shared" si="23"/>
        <v>174</v>
      </c>
      <c r="AU93" s="82">
        <f>IF(AR93&gt;0,SUMIFS(AT$13:AT93,AQ$13:AQ93,"="&amp;AQ93),"[x]")</f>
        <v>4709</v>
      </c>
    </row>
    <row r="94" spans="34:47" ht="16.5" x14ac:dyDescent="0.2">
      <c r="AH94" s="76">
        <v>82</v>
      </c>
      <c r="AI94" s="76">
        <v>3.5</v>
      </c>
      <c r="AJ94" s="21">
        <f t="shared" ref="AJ94:AJ112" si="24">AI94/$AK$94</f>
        <v>3.111111111111111E-2</v>
      </c>
      <c r="AK94" s="76">
        <f>SUM(AI93:AI112)</f>
        <v>112.5</v>
      </c>
      <c r="AL94" s="76">
        <f t="shared" ref="AL94:AL112" si="25">INT($AK$93*AJ94)</f>
        <v>18371</v>
      </c>
      <c r="AN94" s="81">
        <v>82</v>
      </c>
      <c r="AO94" s="81">
        <f t="shared" si="18"/>
        <v>1</v>
      </c>
      <c r="AP94" s="81">
        <f t="shared" si="19"/>
        <v>1</v>
      </c>
      <c r="AQ94" s="76">
        <f t="shared" si="20"/>
        <v>1</v>
      </c>
      <c r="AR94" s="81">
        <f t="shared" si="21"/>
        <v>81</v>
      </c>
      <c r="AS94" s="81" t="str">
        <f t="shared" si="22"/>
        <v>金币</v>
      </c>
      <c r="AT94" s="103">
        <f t="shared" si="23"/>
        <v>88</v>
      </c>
      <c r="AU94" s="82">
        <f>IF(AR94&gt;0,SUMIFS(AT$13:AT94,AQ$13:AQ94,"="&amp;AQ94),"[x]")</f>
        <v>4797</v>
      </c>
    </row>
    <row r="95" spans="34:47" ht="16.5" x14ac:dyDescent="0.2">
      <c r="AH95" s="76">
        <v>83</v>
      </c>
      <c r="AI95" s="76">
        <v>3.75</v>
      </c>
      <c r="AJ95" s="21">
        <f t="shared" si="24"/>
        <v>3.3333333333333333E-2</v>
      </c>
      <c r="AK95" s="76"/>
      <c r="AL95" s="76">
        <f t="shared" si="25"/>
        <v>19683</v>
      </c>
      <c r="AN95" s="81">
        <v>83</v>
      </c>
      <c r="AO95" s="81">
        <f t="shared" si="18"/>
        <v>1</v>
      </c>
      <c r="AP95" s="81">
        <f t="shared" si="19"/>
        <v>1</v>
      </c>
      <c r="AQ95" s="76">
        <f t="shared" si="20"/>
        <v>1</v>
      </c>
      <c r="AR95" s="81">
        <f t="shared" si="21"/>
        <v>82</v>
      </c>
      <c r="AS95" s="81" t="str">
        <f t="shared" si="22"/>
        <v>金币</v>
      </c>
      <c r="AT95" s="103">
        <f t="shared" si="23"/>
        <v>95</v>
      </c>
      <c r="AU95" s="82">
        <f>IF(AR95&gt;0,SUMIFS(AT$13:AT95,AQ$13:AQ95,"="&amp;AQ95),"[x]")</f>
        <v>4892</v>
      </c>
    </row>
    <row r="96" spans="34:47" ht="16.5" x14ac:dyDescent="0.2">
      <c r="AH96" s="76">
        <v>84</v>
      </c>
      <c r="AI96" s="76">
        <v>4</v>
      </c>
      <c r="AJ96" s="21">
        <f t="shared" si="24"/>
        <v>3.5555555555555556E-2</v>
      </c>
      <c r="AK96" s="76"/>
      <c r="AL96" s="76">
        <f t="shared" si="25"/>
        <v>20995</v>
      </c>
      <c r="AN96" s="81">
        <v>84</v>
      </c>
      <c r="AO96" s="81">
        <f t="shared" si="18"/>
        <v>1</v>
      </c>
      <c r="AP96" s="81">
        <f t="shared" si="19"/>
        <v>1</v>
      </c>
      <c r="AQ96" s="76">
        <f t="shared" si="20"/>
        <v>1</v>
      </c>
      <c r="AR96" s="81">
        <f t="shared" si="21"/>
        <v>83</v>
      </c>
      <c r="AS96" s="81" t="str">
        <f t="shared" si="22"/>
        <v>金币</v>
      </c>
      <c r="AT96" s="103">
        <f t="shared" si="23"/>
        <v>102</v>
      </c>
      <c r="AU96" s="82">
        <f>IF(AR96&gt;0,SUMIFS(AT$13:AT96,AQ$13:AQ96,"="&amp;AQ96),"[x]")</f>
        <v>4994</v>
      </c>
    </row>
    <row r="97" spans="34:47" ht="16.5" x14ac:dyDescent="0.2">
      <c r="AH97" s="76">
        <v>85</v>
      </c>
      <c r="AI97" s="76">
        <v>4.25</v>
      </c>
      <c r="AJ97" s="21">
        <f t="shared" si="24"/>
        <v>3.7777777777777778E-2</v>
      </c>
      <c r="AK97" s="76"/>
      <c r="AL97" s="76">
        <f t="shared" si="25"/>
        <v>22307</v>
      </c>
      <c r="AN97" s="81">
        <v>85</v>
      </c>
      <c r="AO97" s="81">
        <f t="shared" si="18"/>
        <v>1</v>
      </c>
      <c r="AP97" s="81">
        <f t="shared" si="19"/>
        <v>1</v>
      </c>
      <c r="AQ97" s="76">
        <f t="shared" si="20"/>
        <v>1</v>
      </c>
      <c r="AR97" s="81">
        <f t="shared" si="21"/>
        <v>84</v>
      </c>
      <c r="AS97" s="81" t="str">
        <f t="shared" si="22"/>
        <v>金币</v>
      </c>
      <c r="AT97" s="103">
        <f t="shared" si="23"/>
        <v>109</v>
      </c>
      <c r="AU97" s="82">
        <f>IF(AR97&gt;0,SUMIFS(AT$13:AT97,AQ$13:AQ97,"="&amp;AQ97),"[x]")</f>
        <v>5103</v>
      </c>
    </row>
    <row r="98" spans="34:47" ht="16.5" x14ac:dyDescent="0.2">
      <c r="AH98" s="76">
        <v>86</v>
      </c>
      <c r="AI98" s="76">
        <v>4.5</v>
      </c>
      <c r="AJ98" s="21">
        <f t="shared" si="24"/>
        <v>0.04</v>
      </c>
      <c r="AK98" s="76"/>
      <c r="AL98" s="76">
        <f t="shared" si="25"/>
        <v>23620</v>
      </c>
      <c r="AN98" s="81">
        <v>86</v>
      </c>
      <c r="AO98" s="81">
        <f t="shared" si="18"/>
        <v>1</v>
      </c>
      <c r="AP98" s="81">
        <f t="shared" si="19"/>
        <v>1</v>
      </c>
      <c r="AQ98" s="76">
        <f t="shared" si="20"/>
        <v>1</v>
      </c>
      <c r="AR98" s="81">
        <f t="shared" si="21"/>
        <v>85</v>
      </c>
      <c r="AS98" s="81" t="str">
        <f t="shared" si="22"/>
        <v>金币</v>
      </c>
      <c r="AT98" s="103">
        <f t="shared" si="23"/>
        <v>116</v>
      </c>
      <c r="AU98" s="82">
        <f>IF(AR98&gt;0,SUMIFS(AT$13:AT98,AQ$13:AQ98,"="&amp;AQ98),"[x]")</f>
        <v>5219</v>
      </c>
    </row>
    <row r="99" spans="34:47" ht="16.5" x14ac:dyDescent="0.2">
      <c r="AH99" s="76">
        <v>87</v>
      </c>
      <c r="AI99" s="76">
        <v>4.75</v>
      </c>
      <c r="AJ99" s="21">
        <f t="shared" si="24"/>
        <v>4.2222222222222223E-2</v>
      </c>
      <c r="AK99" s="76"/>
      <c r="AL99" s="76">
        <f t="shared" si="25"/>
        <v>24932</v>
      </c>
      <c r="AN99" s="81">
        <v>87</v>
      </c>
      <c r="AO99" s="81">
        <f t="shared" si="18"/>
        <v>1</v>
      </c>
      <c r="AP99" s="81">
        <f t="shared" si="19"/>
        <v>1</v>
      </c>
      <c r="AQ99" s="76">
        <f t="shared" si="20"/>
        <v>1</v>
      </c>
      <c r="AR99" s="81">
        <f t="shared" si="21"/>
        <v>86</v>
      </c>
      <c r="AS99" s="81" t="str">
        <f t="shared" si="22"/>
        <v>金币</v>
      </c>
      <c r="AT99" s="103">
        <f t="shared" si="23"/>
        <v>123</v>
      </c>
      <c r="AU99" s="82">
        <f>IF(AR99&gt;0,SUMIFS(AT$13:AT99,AQ$13:AQ99,"="&amp;AQ99),"[x]")</f>
        <v>5342</v>
      </c>
    </row>
    <row r="100" spans="34:47" ht="16.5" x14ac:dyDescent="0.2">
      <c r="AH100" s="76">
        <v>88</v>
      </c>
      <c r="AI100" s="76">
        <v>5</v>
      </c>
      <c r="AJ100" s="21">
        <f t="shared" si="24"/>
        <v>4.4444444444444446E-2</v>
      </c>
      <c r="AK100" s="76"/>
      <c r="AL100" s="76">
        <f t="shared" si="25"/>
        <v>26244</v>
      </c>
      <c r="AN100" s="81">
        <v>88</v>
      </c>
      <c r="AO100" s="81">
        <f t="shared" si="18"/>
        <v>1</v>
      </c>
      <c r="AP100" s="81">
        <f t="shared" si="19"/>
        <v>1</v>
      </c>
      <c r="AQ100" s="76">
        <f t="shared" si="20"/>
        <v>1</v>
      </c>
      <c r="AR100" s="81">
        <f t="shared" si="21"/>
        <v>87</v>
      </c>
      <c r="AS100" s="81" t="str">
        <f t="shared" si="22"/>
        <v>金币</v>
      </c>
      <c r="AT100" s="103">
        <f t="shared" si="23"/>
        <v>129</v>
      </c>
      <c r="AU100" s="82">
        <f>IF(AR100&gt;0,SUMIFS(AT$13:AT100,AQ$13:AQ100,"="&amp;AQ100),"[x]")</f>
        <v>5471</v>
      </c>
    </row>
    <row r="101" spans="34:47" ht="16.5" x14ac:dyDescent="0.2">
      <c r="AH101" s="76">
        <v>89</v>
      </c>
      <c r="AI101" s="76">
        <v>5.25</v>
      </c>
      <c r="AJ101" s="21">
        <f t="shared" si="24"/>
        <v>4.6666666666666669E-2</v>
      </c>
      <c r="AK101" s="76"/>
      <c r="AL101" s="76">
        <f t="shared" si="25"/>
        <v>27556</v>
      </c>
      <c r="AN101" s="81">
        <v>89</v>
      </c>
      <c r="AO101" s="81">
        <f t="shared" si="18"/>
        <v>1</v>
      </c>
      <c r="AP101" s="81">
        <f t="shared" si="19"/>
        <v>1</v>
      </c>
      <c r="AQ101" s="76">
        <f t="shared" si="20"/>
        <v>1</v>
      </c>
      <c r="AR101" s="81">
        <f t="shared" si="21"/>
        <v>88</v>
      </c>
      <c r="AS101" s="81" t="str">
        <f t="shared" si="22"/>
        <v>金币</v>
      </c>
      <c r="AT101" s="103">
        <f t="shared" si="23"/>
        <v>136</v>
      </c>
      <c r="AU101" s="82">
        <f>IF(AR101&gt;0,SUMIFS(AT$13:AT101,AQ$13:AQ101,"="&amp;AQ101),"[x]")</f>
        <v>5607</v>
      </c>
    </row>
    <row r="102" spans="34:47" ht="16.5" x14ac:dyDescent="0.2">
      <c r="AH102" s="76">
        <v>90</v>
      </c>
      <c r="AI102" s="76">
        <v>5.5</v>
      </c>
      <c r="AJ102" s="21">
        <f t="shared" si="24"/>
        <v>4.8888888888888891E-2</v>
      </c>
      <c r="AK102" s="76"/>
      <c r="AL102" s="76">
        <f t="shared" si="25"/>
        <v>28868</v>
      </c>
      <c r="AN102" s="81">
        <v>90</v>
      </c>
      <c r="AO102" s="81">
        <f t="shared" si="18"/>
        <v>1</v>
      </c>
      <c r="AP102" s="81">
        <f t="shared" si="19"/>
        <v>1</v>
      </c>
      <c r="AQ102" s="76">
        <f t="shared" si="20"/>
        <v>1</v>
      </c>
      <c r="AR102" s="81">
        <f t="shared" si="21"/>
        <v>89</v>
      </c>
      <c r="AS102" s="81" t="str">
        <f t="shared" si="22"/>
        <v>金币</v>
      </c>
      <c r="AT102" s="103">
        <f t="shared" si="23"/>
        <v>143</v>
      </c>
      <c r="AU102" s="82">
        <f>IF(AR102&gt;0,SUMIFS(AT$13:AT102,AQ$13:AQ102,"="&amp;AQ102),"[x]")</f>
        <v>5750</v>
      </c>
    </row>
    <row r="103" spans="34:47" ht="16.5" x14ac:dyDescent="0.2">
      <c r="AH103" s="76">
        <v>91</v>
      </c>
      <c r="AI103" s="76">
        <v>5.75</v>
      </c>
      <c r="AJ103" s="21">
        <f t="shared" si="24"/>
        <v>5.1111111111111114E-2</v>
      </c>
      <c r="AK103" s="76"/>
      <c r="AL103" s="76">
        <f t="shared" si="25"/>
        <v>30181</v>
      </c>
      <c r="AN103" s="81">
        <v>91</v>
      </c>
      <c r="AO103" s="81">
        <f t="shared" si="18"/>
        <v>1</v>
      </c>
      <c r="AP103" s="81">
        <f t="shared" si="19"/>
        <v>1</v>
      </c>
      <c r="AQ103" s="76">
        <f t="shared" si="20"/>
        <v>1</v>
      </c>
      <c r="AR103" s="81">
        <f t="shared" si="21"/>
        <v>90</v>
      </c>
      <c r="AS103" s="81" t="str">
        <f t="shared" si="22"/>
        <v>金币</v>
      </c>
      <c r="AT103" s="103">
        <f t="shared" si="23"/>
        <v>150</v>
      </c>
      <c r="AU103" s="82">
        <f>IF(AR103&gt;0,SUMIFS(AT$13:AT103,AQ$13:AQ103,"="&amp;AQ103),"[x]")</f>
        <v>5900</v>
      </c>
    </row>
    <row r="104" spans="34:47" ht="16.5" x14ac:dyDescent="0.2">
      <c r="AH104" s="76">
        <v>92</v>
      </c>
      <c r="AI104" s="76">
        <v>6</v>
      </c>
      <c r="AJ104" s="21">
        <f t="shared" si="24"/>
        <v>5.3333333333333337E-2</v>
      </c>
      <c r="AK104" s="76"/>
      <c r="AL104" s="76">
        <f t="shared" si="25"/>
        <v>31493</v>
      </c>
      <c r="AN104" s="81">
        <v>92</v>
      </c>
      <c r="AO104" s="81">
        <f t="shared" si="18"/>
        <v>1</v>
      </c>
      <c r="AP104" s="81">
        <f t="shared" si="19"/>
        <v>1</v>
      </c>
      <c r="AQ104" s="76">
        <f t="shared" si="20"/>
        <v>1</v>
      </c>
      <c r="AR104" s="81">
        <f t="shared" si="21"/>
        <v>91</v>
      </c>
      <c r="AS104" s="81" t="str">
        <f t="shared" si="22"/>
        <v>金币</v>
      </c>
      <c r="AT104" s="103">
        <f t="shared" si="23"/>
        <v>157</v>
      </c>
      <c r="AU104" s="82">
        <f>IF(AR104&gt;0,SUMIFS(AT$13:AT104,AQ$13:AQ104,"="&amp;AQ104),"[x]")</f>
        <v>6057</v>
      </c>
    </row>
    <row r="105" spans="34:47" ht="16.5" x14ac:dyDescent="0.2">
      <c r="AH105" s="76">
        <v>93</v>
      </c>
      <c r="AI105" s="76">
        <v>6.25</v>
      </c>
      <c r="AJ105" s="21">
        <f t="shared" si="24"/>
        <v>5.5555555555555552E-2</v>
      </c>
      <c r="AK105" s="76"/>
      <c r="AL105" s="76">
        <f t="shared" si="25"/>
        <v>32805</v>
      </c>
      <c r="AN105" s="81">
        <v>93</v>
      </c>
      <c r="AO105" s="81">
        <f t="shared" si="18"/>
        <v>1</v>
      </c>
      <c r="AP105" s="81">
        <f t="shared" si="19"/>
        <v>1</v>
      </c>
      <c r="AQ105" s="76">
        <f t="shared" si="20"/>
        <v>1</v>
      </c>
      <c r="AR105" s="81">
        <f t="shared" si="21"/>
        <v>92</v>
      </c>
      <c r="AS105" s="81" t="str">
        <f t="shared" si="22"/>
        <v>金币</v>
      </c>
      <c r="AT105" s="103">
        <f t="shared" si="23"/>
        <v>164</v>
      </c>
      <c r="AU105" s="82">
        <f>IF(AR105&gt;0,SUMIFS(AT$13:AT105,AQ$13:AQ105,"="&amp;AQ105),"[x]")</f>
        <v>6221</v>
      </c>
    </row>
    <row r="106" spans="34:47" ht="16.5" x14ac:dyDescent="0.2">
      <c r="AH106" s="76">
        <v>94</v>
      </c>
      <c r="AI106" s="76">
        <v>6.5</v>
      </c>
      <c r="AJ106" s="21">
        <f t="shared" si="24"/>
        <v>5.7777777777777775E-2</v>
      </c>
      <c r="AK106" s="76"/>
      <c r="AL106" s="76">
        <f t="shared" si="25"/>
        <v>34117</v>
      </c>
      <c r="AN106" s="81">
        <v>94</v>
      </c>
      <c r="AO106" s="81">
        <f t="shared" si="18"/>
        <v>1</v>
      </c>
      <c r="AP106" s="81">
        <f t="shared" si="19"/>
        <v>1</v>
      </c>
      <c r="AQ106" s="76">
        <f t="shared" si="20"/>
        <v>1</v>
      </c>
      <c r="AR106" s="81">
        <f t="shared" si="21"/>
        <v>93</v>
      </c>
      <c r="AS106" s="81" t="str">
        <f t="shared" si="22"/>
        <v>金币</v>
      </c>
      <c r="AT106" s="103">
        <f t="shared" si="23"/>
        <v>170</v>
      </c>
      <c r="AU106" s="82">
        <f>IF(AR106&gt;0,SUMIFS(AT$13:AT106,AQ$13:AQ106,"="&amp;AQ106),"[x]")</f>
        <v>6391</v>
      </c>
    </row>
    <row r="107" spans="34:47" ht="16.5" x14ac:dyDescent="0.2">
      <c r="AH107" s="76">
        <v>95</v>
      </c>
      <c r="AI107" s="76">
        <v>6.75</v>
      </c>
      <c r="AJ107" s="21">
        <f t="shared" si="24"/>
        <v>0.06</v>
      </c>
      <c r="AK107" s="76"/>
      <c r="AL107" s="76">
        <f t="shared" si="25"/>
        <v>35430</v>
      </c>
      <c r="AN107" s="81">
        <v>95</v>
      </c>
      <c r="AO107" s="81">
        <f t="shared" si="18"/>
        <v>1</v>
      </c>
      <c r="AP107" s="81">
        <f t="shared" si="19"/>
        <v>1</v>
      </c>
      <c r="AQ107" s="76">
        <f t="shared" si="20"/>
        <v>1</v>
      </c>
      <c r="AR107" s="81">
        <f t="shared" si="21"/>
        <v>94</v>
      </c>
      <c r="AS107" s="81" t="str">
        <f t="shared" si="22"/>
        <v>金币</v>
      </c>
      <c r="AT107" s="103">
        <f t="shared" si="23"/>
        <v>177</v>
      </c>
      <c r="AU107" s="82">
        <f>IF(AR107&gt;0,SUMIFS(AT$13:AT107,AQ$13:AQ107,"="&amp;AQ107),"[x]")</f>
        <v>6568</v>
      </c>
    </row>
    <row r="108" spans="34:47" ht="16.5" x14ac:dyDescent="0.2">
      <c r="AH108" s="76">
        <v>96</v>
      </c>
      <c r="AI108" s="76">
        <v>7</v>
      </c>
      <c r="AJ108" s="21">
        <f t="shared" si="24"/>
        <v>6.222222222222222E-2</v>
      </c>
      <c r="AK108" s="76"/>
      <c r="AL108" s="76">
        <f t="shared" si="25"/>
        <v>36742</v>
      </c>
      <c r="AN108" s="81">
        <v>96</v>
      </c>
      <c r="AO108" s="81">
        <f t="shared" si="18"/>
        <v>1</v>
      </c>
      <c r="AP108" s="81">
        <f t="shared" si="19"/>
        <v>1</v>
      </c>
      <c r="AQ108" s="76">
        <f t="shared" si="20"/>
        <v>1</v>
      </c>
      <c r="AR108" s="81">
        <f t="shared" si="21"/>
        <v>95</v>
      </c>
      <c r="AS108" s="81" t="str">
        <f t="shared" si="22"/>
        <v>金币</v>
      </c>
      <c r="AT108" s="103">
        <f t="shared" si="23"/>
        <v>184</v>
      </c>
      <c r="AU108" s="82">
        <f>IF(AR108&gt;0,SUMIFS(AT$13:AT108,AQ$13:AQ108,"="&amp;AQ108),"[x]")</f>
        <v>6752</v>
      </c>
    </row>
    <row r="109" spans="34:47" ht="16.5" x14ac:dyDescent="0.2">
      <c r="AH109" s="76">
        <v>97</v>
      </c>
      <c r="AI109" s="76">
        <v>7.25</v>
      </c>
      <c r="AJ109" s="21">
        <f t="shared" si="24"/>
        <v>6.4444444444444443E-2</v>
      </c>
      <c r="AK109" s="76"/>
      <c r="AL109" s="76">
        <f t="shared" si="25"/>
        <v>38054</v>
      </c>
      <c r="AN109" s="81">
        <v>97</v>
      </c>
      <c r="AO109" s="81">
        <f t="shared" si="18"/>
        <v>1</v>
      </c>
      <c r="AP109" s="81">
        <f t="shared" si="19"/>
        <v>1</v>
      </c>
      <c r="AQ109" s="76">
        <f t="shared" si="20"/>
        <v>1</v>
      </c>
      <c r="AR109" s="81">
        <f t="shared" si="21"/>
        <v>96</v>
      </c>
      <c r="AS109" s="81" t="str">
        <f t="shared" si="22"/>
        <v>金币</v>
      </c>
      <c r="AT109" s="103">
        <f t="shared" si="23"/>
        <v>191</v>
      </c>
      <c r="AU109" s="82">
        <f>IF(AR109&gt;0,SUMIFS(AT$13:AT109,AQ$13:AQ109,"="&amp;AQ109),"[x]")</f>
        <v>6943</v>
      </c>
    </row>
    <row r="110" spans="34:47" ht="16.5" x14ac:dyDescent="0.2">
      <c r="AH110" s="76">
        <v>98</v>
      </c>
      <c r="AI110" s="76">
        <v>7.5</v>
      </c>
      <c r="AJ110" s="21">
        <f t="shared" si="24"/>
        <v>6.6666666666666666E-2</v>
      </c>
      <c r="AK110" s="76"/>
      <c r="AL110" s="76">
        <f t="shared" si="25"/>
        <v>39366</v>
      </c>
      <c r="AN110" s="81">
        <v>98</v>
      </c>
      <c r="AO110" s="81">
        <f t="shared" si="18"/>
        <v>1</v>
      </c>
      <c r="AP110" s="81">
        <f t="shared" si="19"/>
        <v>1</v>
      </c>
      <c r="AQ110" s="76">
        <f t="shared" si="20"/>
        <v>1</v>
      </c>
      <c r="AR110" s="81">
        <f t="shared" si="21"/>
        <v>97</v>
      </c>
      <c r="AS110" s="81" t="str">
        <f t="shared" si="22"/>
        <v>金币</v>
      </c>
      <c r="AT110" s="103">
        <f t="shared" si="23"/>
        <v>198</v>
      </c>
      <c r="AU110" s="82">
        <f>IF(AR110&gt;0,SUMIFS(AT$13:AT110,AQ$13:AQ110,"="&amp;AQ110),"[x]")</f>
        <v>7141</v>
      </c>
    </row>
    <row r="111" spans="34:47" ht="16.5" x14ac:dyDescent="0.2">
      <c r="AH111" s="76">
        <v>99</v>
      </c>
      <c r="AI111" s="76">
        <v>7.75</v>
      </c>
      <c r="AJ111" s="21">
        <f t="shared" si="24"/>
        <v>6.8888888888888888E-2</v>
      </c>
      <c r="AK111" s="76"/>
      <c r="AL111" s="76">
        <f t="shared" si="25"/>
        <v>40678</v>
      </c>
      <c r="AN111" s="81">
        <v>99</v>
      </c>
      <c r="AO111" s="81">
        <f t="shared" si="18"/>
        <v>1</v>
      </c>
      <c r="AP111" s="81">
        <f t="shared" si="19"/>
        <v>1</v>
      </c>
      <c r="AQ111" s="76">
        <f t="shared" si="20"/>
        <v>1</v>
      </c>
      <c r="AR111" s="81">
        <f t="shared" si="21"/>
        <v>98</v>
      </c>
      <c r="AS111" s="81" t="str">
        <f t="shared" si="22"/>
        <v>金币</v>
      </c>
      <c r="AT111" s="103">
        <f t="shared" si="23"/>
        <v>205</v>
      </c>
      <c r="AU111" s="82">
        <f>IF(AR111&gt;0,SUMIFS(AT$13:AT111,AQ$13:AQ111,"="&amp;AQ111),"[x]")</f>
        <v>7346</v>
      </c>
    </row>
    <row r="112" spans="34:47" ht="16.5" x14ac:dyDescent="0.2">
      <c r="AH112" s="76">
        <v>100</v>
      </c>
      <c r="AI112" s="76">
        <v>8</v>
      </c>
      <c r="AJ112" s="21">
        <f t="shared" si="24"/>
        <v>7.1111111111111111E-2</v>
      </c>
      <c r="AK112" s="76"/>
      <c r="AL112" s="76">
        <f t="shared" si="25"/>
        <v>41991</v>
      </c>
      <c r="AN112" s="81">
        <v>100</v>
      </c>
      <c r="AO112" s="81">
        <f t="shared" si="18"/>
        <v>1</v>
      </c>
      <c r="AP112" s="81">
        <f t="shared" si="19"/>
        <v>1</v>
      </c>
      <c r="AQ112" s="76">
        <f t="shared" si="20"/>
        <v>1</v>
      </c>
      <c r="AR112" s="81">
        <f t="shared" si="21"/>
        <v>99</v>
      </c>
      <c r="AS112" s="81" t="str">
        <f t="shared" si="22"/>
        <v>金币</v>
      </c>
      <c r="AT112" s="103">
        <f t="shared" si="23"/>
        <v>211</v>
      </c>
      <c r="AU112" s="82">
        <f>IF(AR112&gt;0,SUMIFS(AT$13:AT112,AQ$13:AQ112,"="&amp;AQ112),"[x]")</f>
        <v>7557</v>
      </c>
    </row>
    <row r="113" spans="34:47" ht="16.5" x14ac:dyDescent="0.2">
      <c r="AH113" s="76">
        <v>101</v>
      </c>
      <c r="AI113" s="76">
        <v>3.25</v>
      </c>
      <c r="AJ113" s="21">
        <f>AI113/$AK$114</f>
        <v>2.8888888888888888E-2</v>
      </c>
      <c r="AK113" s="76">
        <f>AI7</f>
        <v>811300</v>
      </c>
      <c r="AL113" s="76">
        <f>INT($AK$113*AJ113)</f>
        <v>23437</v>
      </c>
      <c r="AN113" s="81">
        <v>101</v>
      </c>
      <c r="AO113" s="81">
        <f t="shared" si="18"/>
        <v>1</v>
      </c>
      <c r="AP113" s="81">
        <f t="shared" si="19"/>
        <v>1</v>
      </c>
      <c r="AQ113" s="76">
        <f t="shared" si="20"/>
        <v>1</v>
      </c>
      <c r="AR113" s="81">
        <f t="shared" si="21"/>
        <v>100</v>
      </c>
      <c r="AS113" s="81" t="str">
        <f t="shared" si="22"/>
        <v>金币</v>
      </c>
      <c r="AT113" s="103">
        <f t="shared" si="23"/>
        <v>218</v>
      </c>
      <c r="AU113" s="82">
        <f>IF(AR113&gt;0,SUMIFS(AT$13:AT113,AQ$13:AQ113,"="&amp;AQ113),"[x]")</f>
        <v>7775</v>
      </c>
    </row>
    <row r="114" spans="34:47" ht="16.5" x14ac:dyDescent="0.2">
      <c r="AH114" s="76">
        <v>102</v>
      </c>
      <c r="AI114" s="76">
        <v>3.5</v>
      </c>
      <c r="AJ114" s="21">
        <f t="shared" ref="AJ114:AJ132" si="26">AI114/$AK$114</f>
        <v>3.111111111111111E-2</v>
      </c>
      <c r="AK114" s="76">
        <f>SUM(AI113:AI132)</f>
        <v>112.5</v>
      </c>
      <c r="AL114" s="76">
        <f t="shared" ref="AL114:AL132" si="27">INT($AK$113*AJ114)</f>
        <v>25240</v>
      </c>
      <c r="AN114" s="81">
        <v>102</v>
      </c>
      <c r="AO114" s="81">
        <f t="shared" si="18"/>
        <v>1</v>
      </c>
      <c r="AP114" s="81">
        <f t="shared" si="19"/>
        <v>1</v>
      </c>
      <c r="AQ114" s="76">
        <f t="shared" si="20"/>
        <v>1</v>
      </c>
      <c r="AR114" s="81">
        <f t="shared" si="21"/>
        <v>101</v>
      </c>
      <c r="AS114" s="81" t="str">
        <f t="shared" si="22"/>
        <v>金币</v>
      </c>
      <c r="AT114" s="103">
        <f t="shared" si="23"/>
        <v>122</v>
      </c>
      <c r="AU114" s="82">
        <f>IF(AR114&gt;0,SUMIFS(AT$13:AT114,AQ$13:AQ114,"="&amp;AQ114),"[x]")</f>
        <v>7897</v>
      </c>
    </row>
    <row r="115" spans="34:47" ht="16.5" x14ac:dyDescent="0.2">
      <c r="AH115" s="76">
        <v>103</v>
      </c>
      <c r="AI115" s="76">
        <v>3.75</v>
      </c>
      <c r="AJ115" s="21">
        <f t="shared" si="26"/>
        <v>3.3333333333333333E-2</v>
      </c>
      <c r="AK115" s="76"/>
      <c r="AL115" s="76">
        <f t="shared" si="27"/>
        <v>27043</v>
      </c>
      <c r="AN115" s="81">
        <v>103</v>
      </c>
      <c r="AO115" s="81">
        <f t="shared" si="18"/>
        <v>1</v>
      </c>
      <c r="AP115" s="81">
        <f t="shared" si="19"/>
        <v>1</v>
      </c>
      <c r="AQ115" s="76">
        <f t="shared" si="20"/>
        <v>1</v>
      </c>
      <c r="AR115" s="81">
        <f t="shared" si="21"/>
        <v>102</v>
      </c>
      <c r="AS115" s="81" t="str">
        <f t="shared" si="22"/>
        <v>金币</v>
      </c>
      <c r="AT115" s="103">
        <f t="shared" si="23"/>
        <v>131</v>
      </c>
      <c r="AU115" s="82">
        <f>IF(AR115&gt;0,SUMIFS(AT$13:AT115,AQ$13:AQ115,"="&amp;AQ115),"[x]")</f>
        <v>8028</v>
      </c>
    </row>
    <row r="116" spans="34:47" ht="16.5" x14ac:dyDescent="0.2">
      <c r="AH116" s="76">
        <v>104</v>
      </c>
      <c r="AI116" s="76">
        <v>4</v>
      </c>
      <c r="AJ116" s="21">
        <f t="shared" si="26"/>
        <v>3.5555555555555556E-2</v>
      </c>
      <c r="AK116" s="76"/>
      <c r="AL116" s="76">
        <f t="shared" si="27"/>
        <v>28846</v>
      </c>
      <c r="AN116" s="81">
        <v>104</v>
      </c>
      <c r="AO116" s="81">
        <f t="shared" si="18"/>
        <v>1</v>
      </c>
      <c r="AP116" s="81">
        <f t="shared" si="19"/>
        <v>1</v>
      </c>
      <c r="AQ116" s="76">
        <f t="shared" si="20"/>
        <v>1</v>
      </c>
      <c r="AR116" s="81">
        <f t="shared" si="21"/>
        <v>103</v>
      </c>
      <c r="AS116" s="81" t="str">
        <f t="shared" si="22"/>
        <v>金币</v>
      </c>
      <c r="AT116" s="103">
        <f t="shared" si="23"/>
        <v>140</v>
      </c>
      <c r="AU116" s="82">
        <f>IF(AR116&gt;0,SUMIFS(AT$13:AT116,AQ$13:AQ116,"="&amp;AQ116),"[x]")</f>
        <v>8168</v>
      </c>
    </row>
    <row r="117" spans="34:47" ht="16.5" x14ac:dyDescent="0.2">
      <c r="AH117" s="76">
        <v>105</v>
      </c>
      <c r="AI117" s="76">
        <v>4.25</v>
      </c>
      <c r="AJ117" s="21">
        <f t="shared" si="26"/>
        <v>3.7777777777777778E-2</v>
      </c>
      <c r="AK117" s="76"/>
      <c r="AL117" s="76">
        <f t="shared" si="27"/>
        <v>30649</v>
      </c>
      <c r="AN117" s="81">
        <v>105</v>
      </c>
      <c r="AO117" s="81">
        <f t="shared" si="18"/>
        <v>1</v>
      </c>
      <c r="AP117" s="81">
        <f t="shared" si="19"/>
        <v>1</v>
      </c>
      <c r="AQ117" s="76">
        <f t="shared" si="20"/>
        <v>1</v>
      </c>
      <c r="AR117" s="81">
        <f t="shared" si="21"/>
        <v>104</v>
      </c>
      <c r="AS117" s="81" t="str">
        <f t="shared" si="22"/>
        <v>金币</v>
      </c>
      <c r="AT117" s="103">
        <f t="shared" si="23"/>
        <v>150</v>
      </c>
      <c r="AU117" s="82">
        <f>IF(AR117&gt;0,SUMIFS(AT$13:AT117,AQ$13:AQ117,"="&amp;AQ117),"[x]")</f>
        <v>8318</v>
      </c>
    </row>
    <row r="118" spans="34:47" ht="16.5" x14ac:dyDescent="0.2">
      <c r="AH118" s="76">
        <v>106</v>
      </c>
      <c r="AI118" s="76">
        <v>4.5</v>
      </c>
      <c r="AJ118" s="21">
        <f t="shared" si="26"/>
        <v>0.04</v>
      </c>
      <c r="AK118" s="76"/>
      <c r="AL118" s="76">
        <f t="shared" si="27"/>
        <v>32452</v>
      </c>
      <c r="AN118" s="81">
        <v>106</v>
      </c>
      <c r="AO118" s="81">
        <f t="shared" si="18"/>
        <v>1</v>
      </c>
      <c r="AP118" s="81">
        <f t="shared" si="19"/>
        <v>1</v>
      </c>
      <c r="AQ118" s="76">
        <f t="shared" si="20"/>
        <v>1</v>
      </c>
      <c r="AR118" s="81">
        <f t="shared" si="21"/>
        <v>105</v>
      </c>
      <c r="AS118" s="81" t="str">
        <f t="shared" si="22"/>
        <v>金币</v>
      </c>
      <c r="AT118" s="103">
        <f t="shared" si="23"/>
        <v>159</v>
      </c>
      <c r="AU118" s="82">
        <f>IF(AR118&gt;0,SUMIFS(AT$13:AT118,AQ$13:AQ118,"="&amp;AQ118),"[x]")</f>
        <v>8477</v>
      </c>
    </row>
    <row r="119" spans="34:47" ht="16.5" x14ac:dyDescent="0.2">
      <c r="AH119" s="76">
        <v>107</v>
      </c>
      <c r="AI119" s="76">
        <v>4.75</v>
      </c>
      <c r="AJ119" s="21">
        <f t="shared" si="26"/>
        <v>4.2222222222222223E-2</v>
      </c>
      <c r="AK119" s="76"/>
      <c r="AL119" s="76">
        <f t="shared" si="27"/>
        <v>34254</v>
      </c>
      <c r="AN119" s="81">
        <v>107</v>
      </c>
      <c r="AO119" s="81">
        <f t="shared" si="18"/>
        <v>1</v>
      </c>
      <c r="AP119" s="81">
        <f t="shared" si="19"/>
        <v>1</v>
      </c>
      <c r="AQ119" s="76">
        <f t="shared" si="20"/>
        <v>1</v>
      </c>
      <c r="AR119" s="81">
        <f t="shared" si="21"/>
        <v>106</v>
      </c>
      <c r="AS119" s="81" t="str">
        <f t="shared" si="22"/>
        <v>金币</v>
      </c>
      <c r="AT119" s="103">
        <f t="shared" si="23"/>
        <v>169</v>
      </c>
      <c r="AU119" s="82">
        <f>IF(AR119&gt;0,SUMIFS(AT$13:AT119,AQ$13:AQ119,"="&amp;AQ119),"[x]")</f>
        <v>8646</v>
      </c>
    </row>
    <row r="120" spans="34:47" ht="16.5" x14ac:dyDescent="0.2">
      <c r="AH120" s="76">
        <v>108</v>
      </c>
      <c r="AI120" s="76">
        <v>5</v>
      </c>
      <c r="AJ120" s="21">
        <f t="shared" si="26"/>
        <v>4.4444444444444446E-2</v>
      </c>
      <c r="AK120" s="76"/>
      <c r="AL120" s="76">
        <f t="shared" si="27"/>
        <v>36057</v>
      </c>
      <c r="AN120" s="81">
        <v>108</v>
      </c>
      <c r="AO120" s="81">
        <f t="shared" si="18"/>
        <v>1</v>
      </c>
      <c r="AP120" s="81">
        <f t="shared" si="19"/>
        <v>1</v>
      </c>
      <c r="AQ120" s="76">
        <f t="shared" si="20"/>
        <v>1</v>
      </c>
      <c r="AR120" s="81">
        <f t="shared" si="21"/>
        <v>107</v>
      </c>
      <c r="AS120" s="81" t="str">
        <f t="shared" si="22"/>
        <v>金币</v>
      </c>
      <c r="AT120" s="103">
        <f t="shared" si="23"/>
        <v>178</v>
      </c>
      <c r="AU120" s="82">
        <f>IF(AR120&gt;0,SUMIFS(AT$13:AT120,AQ$13:AQ120,"="&amp;AQ120),"[x]")</f>
        <v>8824</v>
      </c>
    </row>
    <row r="121" spans="34:47" ht="16.5" x14ac:dyDescent="0.2">
      <c r="AH121" s="76">
        <v>109</v>
      </c>
      <c r="AI121" s="76">
        <v>5.25</v>
      </c>
      <c r="AJ121" s="21">
        <f t="shared" si="26"/>
        <v>4.6666666666666669E-2</v>
      </c>
      <c r="AK121" s="76"/>
      <c r="AL121" s="76">
        <f t="shared" si="27"/>
        <v>37860</v>
      </c>
      <c r="AN121" s="81">
        <v>109</v>
      </c>
      <c r="AO121" s="81">
        <f t="shared" si="18"/>
        <v>1</v>
      </c>
      <c r="AP121" s="81">
        <f t="shared" si="19"/>
        <v>1</v>
      </c>
      <c r="AQ121" s="76">
        <f t="shared" si="20"/>
        <v>1</v>
      </c>
      <c r="AR121" s="81">
        <f t="shared" si="21"/>
        <v>108</v>
      </c>
      <c r="AS121" s="81" t="str">
        <f t="shared" si="22"/>
        <v>金币</v>
      </c>
      <c r="AT121" s="103">
        <f t="shared" si="23"/>
        <v>187</v>
      </c>
      <c r="AU121" s="82">
        <f>IF(AR121&gt;0,SUMIFS(AT$13:AT121,AQ$13:AQ121,"="&amp;AQ121),"[x]")</f>
        <v>9011</v>
      </c>
    </row>
    <row r="122" spans="34:47" ht="16.5" x14ac:dyDescent="0.2">
      <c r="AH122" s="76">
        <v>110</v>
      </c>
      <c r="AI122" s="76">
        <v>5.5</v>
      </c>
      <c r="AJ122" s="21">
        <f t="shared" si="26"/>
        <v>4.8888888888888891E-2</v>
      </c>
      <c r="AK122" s="76"/>
      <c r="AL122" s="76">
        <f t="shared" si="27"/>
        <v>39663</v>
      </c>
      <c r="AN122" s="81">
        <v>110</v>
      </c>
      <c r="AO122" s="81">
        <f t="shared" si="18"/>
        <v>1</v>
      </c>
      <c r="AP122" s="81">
        <f t="shared" si="19"/>
        <v>1</v>
      </c>
      <c r="AQ122" s="76">
        <f t="shared" si="20"/>
        <v>1</v>
      </c>
      <c r="AR122" s="81">
        <f t="shared" si="21"/>
        <v>109</v>
      </c>
      <c r="AS122" s="81" t="str">
        <f t="shared" si="22"/>
        <v>金币</v>
      </c>
      <c r="AT122" s="103">
        <f t="shared" si="23"/>
        <v>197</v>
      </c>
      <c r="AU122" s="82">
        <f>IF(AR122&gt;0,SUMIFS(AT$13:AT122,AQ$13:AQ122,"="&amp;AQ122),"[x]")</f>
        <v>9208</v>
      </c>
    </row>
    <row r="123" spans="34:47" ht="16.5" x14ac:dyDescent="0.2">
      <c r="AH123" s="76">
        <v>111</v>
      </c>
      <c r="AI123" s="76">
        <v>5.75</v>
      </c>
      <c r="AJ123" s="21">
        <f t="shared" si="26"/>
        <v>5.1111111111111114E-2</v>
      </c>
      <c r="AK123" s="76"/>
      <c r="AL123" s="76">
        <f t="shared" si="27"/>
        <v>41466</v>
      </c>
      <c r="AN123" s="81">
        <v>111</v>
      </c>
      <c r="AO123" s="81">
        <f t="shared" si="18"/>
        <v>1</v>
      </c>
      <c r="AP123" s="81">
        <f t="shared" si="19"/>
        <v>1</v>
      </c>
      <c r="AQ123" s="76">
        <f t="shared" si="20"/>
        <v>1</v>
      </c>
      <c r="AR123" s="81">
        <f t="shared" si="21"/>
        <v>110</v>
      </c>
      <c r="AS123" s="81" t="str">
        <f t="shared" si="22"/>
        <v>金币</v>
      </c>
      <c r="AT123" s="103">
        <f t="shared" si="23"/>
        <v>206</v>
      </c>
      <c r="AU123" s="82">
        <f>IF(AR123&gt;0,SUMIFS(AT$13:AT123,AQ$13:AQ123,"="&amp;AQ123),"[x]")</f>
        <v>9414</v>
      </c>
    </row>
    <row r="124" spans="34:47" ht="16.5" x14ac:dyDescent="0.2">
      <c r="AH124" s="76">
        <v>112</v>
      </c>
      <c r="AI124" s="76">
        <v>6</v>
      </c>
      <c r="AJ124" s="21">
        <f t="shared" si="26"/>
        <v>5.3333333333333337E-2</v>
      </c>
      <c r="AK124" s="76"/>
      <c r="AL124" s="76">
        <f t="shared" si="27"/>
        <v>43269</v>
      </c>
      <c r="AN124" s="81">
        <v>112</v>
      </c>
      <c r="AO124" s="81">
        <f t="shared" si="18"/>
        <v>1</v>
      </c>
      <c r="AP124" s="81">
        <f t="shared" si="19"/>
        <v>1</v>
      </c>
      <c r="AQ124" s="76">
        <f t="shared" si="20"/>
        <v>1</v>
      </c>
      <c r="AR124" s="81">
        <f t="shared" si="21"/>
        <v>111</v>
      </c>
      <c r="AS124" s="81" t="str">
        <f t="shared" si="22"/>
        <v>金币</v>
      </c>
      <c r="AT124" s="103">
        <f t="shared" si="23"/>
        <v>215</v>
      </c>
      <c r="AU124" s="82">
        <f>IF(AR124&gt;0,SUMIFS(AT$13:AT124,AQ$13:AQ124,"="&amp;AQ124),"[x]")</f>
        <v>9629</v>
      </c>
    </row>
    <row r="125" spans="34:47" ht="16.5" x14ac:dyDescent="0.2">
      <c r="AH125" s="76">
        <v>113</v>
      </c>
      <c r="AI125" s="76">
        <v>6.25</v>
      </c>
      <c r="AJ125" s="21">
        <f t="shared" si="26"/>
        <v>5.5555555555555552E-2</v>
      </c>
      <c r="AK125" s="76"/>
      <c r="AL125" s="76">
        <f t="shared" si="27"/>
        <v>45072</v>
      </c>
      <c r="AN125" s="81">
        <v>113</v>
      </c>
      <c r="AO125" s="81">
        <f t="shared" si="18"/>
        <v>1</v>
      </c>
      <c r="AP125" s="81">
        <f t="shared" si="19"/>
        <v>1</v>
      </c>
      <c r="AQ125" s="76">
        <f t="shared" si="20"/>
        <v>1</v>
      </c>
      <c r="AR125" s="81">
        <f t="shared" si="21"/>
        <v>112</v>
      </c>
      <c r="AS125" s="81" t="str">
        <f t="shared" si="22"/>
        <v>金币</v>
      </c>
      <c r="AT125" s="103">
        <f t="shared" si="23"/>
        <v>225</v>
      </c>
      <c r="AU125" s="82">
        <f>IF(AR125&gt;0,SUMIFS(AT$13:AT125,AQ$13:AQ125,"="&amp;AQ125),"[x]")</f>
        <v>9854</v>
      </c>
    </row>
    <row r="126" spans="34:47" ht="16.5" x14ac:dyDescent="0.2">
      <c r="AH126" s="76">
        <v>114</v>
      </c>
      <c r="AI126" s="76">
        <v>6.5</v>
      </c>
      <c r="AJ126" s="21">
        <f t="shared" si="26"/>
        <v>5.7777777777777775E-2</v>
      </c>
      <c r="AK126" s="76"/>
      <c r="AL126" s="76">
        <f t="shared" si="27"/>
        <v>46875</v>
      </c>
      <c r="AN126" s="81">
        <v>114</v>
      </c>
      <c r="AO126" s="81">
        <f t="shared" si="18"/>
        <v>1</v>
      </c>
      <c r="AP126" s="81">
        <f t="shared" si="19"/>
        <v>1</v>
      </c>
      <c r="AQ126" s="76">
        <f t="shared" si="20"/>
        <v>1</v>
      </c>
      <c r="AR126" s="81">
        <f t="shared" si="21"/>
        <v>113</v>
      </c>
      <c r="AS126" s="81" t="str">
        <f t="shared" si="22"/>
        <v>金币</v>
      </c>
      <c r="AT126" s="103">
        <f t="shared" si="23"/>
        <v>234</v>
      </c>
      <c r="AU126" s="82">
        <f>IF(AR126&gt;0,SUMIFS(AT$13:AT126,AQ$13:AQ126,"="&amp;AQ126),"[x]")</f>
        <v>10088</v>
      </c>
    </row>
    <row r="127" spans="34:47" ht="16.5" x14ac:dyDescent="0.2">
      <c r="AH127" s="76">
        <v>115</v>
      </c>
      <c r="AI127" s="76">
        <v>6.75</v>
      </c>
      <c r="AJ127" s="21">
        <f t="shared" si="26"/>
        <v>0.06</v>
      </c>
      <c r="AK127" s="76"/>
      <c r="AL127" s="76">
        <f t="shared" si="27"/>
        <v>48678</v>
      </c>
      <c r="AN127" s="81">
        <v>115</v>
      </c>
      <c r="AO127" s="81">
        <f t="shared" si="18"/>
        <v>1</v>
      </c>
      <c r="AP127" s="81">
        <f t="shared" si="19"/>
        <v>1</v>
      </c>
      <c r="AQ127" s="76">
        <f t="shared" si="20"/>
        <v>1</v>
      </c>
      <c r="AR127" s="81">
        <f t="shared" si="21"/>
        <v>114</v>
      </c>
      <c r="AS127" s="81" t="str">
        <f t="shared" si="22"/>
        <v>金币</v>
      </c>
      <c r="AT127" s="103">
        <f t="shared" si="23"/>
        <v>244</v>
      </c>
      <c r="AU127" s="82">
        <f>IF(AR127&gt;0,SUMIFS(AT$13:AT127,AQ$13:AQ127,"="&amp;AQ127),"[x]")</f>
        <v>10332</v>
      </c>
    </row>
    <row r="128" spans="34:47" ht="16.5" x14ac:dyDescent="0.2">
      <c r="AH128" s="76">
        <v>116</v>
      </c>
      <c r="AI128" s="76">
        <v>7</v>
      </c>
      <c r="AJ128" s="21">
        <f t="shared" si="26"/>
        <v>6.222222222222222E-2</v>
      </c>
      <c r="AK128" s="76"/>
      <c r="AL128" s="76">
        <f t="shared" si="27"/>
        <v>50480</v>
      </c>
      <c r="AN128" s="81">
        <v>116</v>
      </c>
      <c r="AO128" s="81">
        <f t="shared" si="18"/>
        <v>1</v>
      </c>
      <c r="AP128" s="81">
        <f t="shared" si="19"/>
        <v>1</v>
      </c>
      <c r="AQ128" s="76">
        <f t="shared" si="20"/>
        <v>1</v>
      </c>
      <c r="AR128" s="81">
        <f t="shared" si="21"/>
        <v>115</v>
      </c>
      <c r="AS128" s="81" t="str">
        <f t="shared" si="22"/>
        <v>金币</v>
      </c>
      <c r="AT128" s="103">
        <f t="shared" si="23"/>
        <v>253</v>
      </c>
      <c r="AU128" s="82">
        <f>IF(AR128&gt;0,SUMIFS(AT$13:AT128,AQ$13:AQ128,"="&amp;AQ128),"[x]")</f>
        <v>10585</v>
      </c>
    </row>
    <row r="129" spans="34:47" ht="16.5" x14ac:dyDescent="0.2">
      <c r="AH129" s="76">
        <v>117</v>
      </c>
      <c r="AI129" s="76">
        <v>7.25</v>
      </c>
      <c r="AJ129" s="21">
        <f t="shared" si="26"/>
        <v>6.4444444444444443E-2</v>
      </c>
      <c r="AK129" s="76"/>
      <c r="AL129" s="76">
        <f t="shared" si="27"/>
        <v>52283</v>
      </c>
      <c r="AN129" s="81">
        <v>117</v>
      </c>
      <c r="AO129" s="81">
        <f t="shared" si="18"/>
        <v>1</v>
      </c>
      <c r="AP129" s="81">
        <f t="shared" si="19"/>
        <v>1</v>
      </c>
      <c r="AQ129" s="76">
        <f t="shared" si="20"/>
        <v>1</v>
      </c>
      <c r="AR129" s="81">
        <f t="shared" si="21"/>
        <v>116</v>
      </c>
      <c r="AS129" s="81" t="str">
        <f t="shared" si="22"/>
        <v>金币</v>
      </c>
      <c r="AT129" s="103">
        <f t="shared" si="23"/>
        <v>262</v>
      </c>
      <c r="AU129" s="82">
        <f>IF(AR129&gt;0,SUMIFS(AT$13:AT129,AQ$13:AQ129,"="&amp;AQ129),"[x]")</f>
        <v>10847</v>
      </c>
    </row>
    <row r="130" spans="34:47" ht="16.5" x14ac:dyDescent="0.2">
      <c r="AH130" s="76">
        <v>118</v>
      </c>
      <c r="AI130" s="76">
        <v>7.5</v>
      </c>
      <c r="AJ130" s="21">
        <f t="shared" si="26"/>
        <v>6.6666666666666666E-2</v>
      </c>
      <c r="AK130" s="76"/>
      <c r="AL130" s="76">
        <f t="shared" si="27"/>
        <v>54086</v>
      </c>
      <c r="AN130" s="81">
        <v>118</v>
      </c>
      <c r="AO130" s="81">
        <f t="shared" si="18"/>
        <v>1</v>
      </c>
      <c r="AP130" s="81">
        <f t="shared" si="19"/>
        <v>1</v>
      </c>
      <c r="AQ130" s="76">
        <f t="shared" si="20"/>
        <v>1</v>
      </c>
      <c r="AR130" s="81">
        <f t="shared" si="21"/>
        <v>117</v>
      </c>
      <c r="AS130" s="81" t="str">
        <f t="shared" si="22"/>
        <v>金币</v>
      </c>
      <c r="AT130" s="103">
        <f t="shared" si="23"/>
        <v>272</v>
      </c>
      <c r="AU130" s="82">
        <f>IF(AR130&gt;0,SUMIFS(AT$13:AT130,AQ$13:AQ130,"="&amp;AQ130),"[x]")</f>
        <v>11119</v>
      </c>
    </row>
    <row r="131" spans="34:47" ht="16.5" x14ac:dyDescent="0.2">
      <c r="AH131" s="76">
        <v>119</v>
      </c>
      <c r="AI131" s="76">
        <v>7.75</v>
      </c>
      <c r="AJ131" s="21">
        <f t="shared" si="26"/>
        <v>6.8888888888888888E-2</v>
      </c>
      <c r="AK131" s="76"/>
      <c r="AL131" s="76">
        <f t="shared" si="27"/>
        <v>55889</v>
      </c>
      <c r="AN131" s="81">
        <v>119</v>
      </c>
      <c r="AO131" s="81">
        <f t="shared" si="18"/>
        <v>1</v>
      </c>
      <c r="AP131" s="81">
        <f t="shared" si="19"/>
        <v>1</v>
      </c>
      <c r="AQ131" s="76">
        <f t="shared" si="20"/>
        <v>1</v>
      </c>
      <c r="AR131" s="81">
        <f t="shared" si="21"/>
        <v>118</v>
      </c>
      <c r="AS131" s="81" t="str">
        <f t="shared" si="22"/>
        <v>金币</v>
      </c>
      <c r="AT131" s="103">
        <f t="shared" si="23"/>
        <v>281</v>
      </c>
      <c r="AU131" s="82">
        <f>IF(AR131&gt;0,SUMIFS(AT$13:AT131,AQ$13:AQ131,"="&amp;AQ131),"[x]")</f>
        <v>11400</v>
      </c>
    </row>
    <row r="132" spans="34:47" ht="16.5" x14ac:dyDescent="0.2">
      <c r="AH132" s="76">
        <v>120</v>
      </c>
      <c r="AI132" s="76">
        <v>8</v>
      </c>
      <c r="AJ132" s="21">
        <f t="shared" si="26"/>
        <v>7.1111111111111111E-2</v>
      </c>
      <c r="AK132" s="76"/>
      <c r="AL132" s="76">
        <f t="shared" si="27"/>
        <v>57692</v>
      </c>
      <c r="AN132" s="81">
        <v>120</v>
      </c>
      <c r="AO132" s="81">
        <f t="shared" si="18"/>
        <v>1</v>
      </c>
      <c r="AP132" s="81">
        <f t="shared" si="19"/>
        <v>1</v>
      </c>
      <c r="AQ132" s="76">
        <f t="shared" si="20"/>
        <v>1</v>
      </c>
      <c r="AR132" s="81">
        <f t="shared" si="21"/>
        <v>119</v>
      </c>
      <c r="AS132" s="81" t="str">
        <f t="shared" si="22"/>
        <v>金币</v>
      </c>
      <c r="AT132" s="103">
        <f t="shared" si="23"/>
        <v>291</v>
      </c>
      <c r="AU132" s="82">
        <f>IF(AR132&gt;0,SUMIFS(AT$13:AT132,AQ$13:AQ132,"="&amp;AQ132),"[x]")</f>
        <v>11691</v>
      </c>
    </row>
    <row r="133" spans="34:47" ht="16.5" x14ac:dyDescent="0.2">
      <c r="AH133" s="76">
        <v>121</v>
      </c>
      <c r="AI133" s="76">
        <v>4.75</v>
      </c>
      <c r="AJ133" s="21">
        <f>AI133/$AK$134</f>
        <v>1.8905472636815919E-2</v>
      </c>
      <c r="AK133" s="76">
        <f>AI8</f>
        <v>1799800</v>
      </c>
      <c r="AL133" s="76">
        <f>INT($AK$133*AJ133)</f>
        <v>34026</v>
      </c>
      <c r="AN133" s="81">
        <v>121</v>
      </c>
      <c r="AO133" s="81">
        <f t="shared" si="18"/>
        <v>1</v>
      </c>
      <c r="AP133" s="81">
        <f t="shared" si="19"/>
        <v>1</v>
      </c>
      <c r="AQ133" s="76">
        <f t="shared" si="20"/>
        <v>1</v>
      </c>
      <c r="AR133" s="81">
        <f t="shared" si="21"/>
        <v>120</v>
      </c>
      <c r="AS133" s="81" t="str">
        <f t="shared" si="22"/>
        <v>金币</v>
      </c>
      <c r="AT133" s="103">
        <f t="shared" si="23"/>
        <v>300</v>
      </c>
      <c r="AU133" s="82">
        <f>IF(AR133&gt;0,SUMIFS(AT$13:AT133,AQ$13:AQ133,"="&amp;AQ133),"[x]")</f>
        <v>11991</v>
      </c>
    </row>
    <row r="134" spans="34:47" ht="16.5" x14ac:dyDescent="0.2">
      <c r="AH134" s="76">
        <v>122</v>
      </c>
      <c r="AI134" s="76">
        <v>5</v>
      </c>
      <c r="AJ134" s="21">
        <f t="shared" ref="AJ134:AJ162" si="28">AI134/$AK$134</f>
        <v>1.9900497512437811E-2</v>
      </c>
      <c r="AK134" s="76">
        <f>SUM(AI133:AI162)</f>
        <v>251.25</v>
      </c>
      <c r="AL134" s="76">
        <f t="shared" ref="AL134:AL162" si="29">INT($AK$133*AJ134)</f>
        <v>35816</v>
      </c>
      <c r="AN134" s="81">
        <v>122</v>
      </c>
      <c r="AO134" s="81">
        <f t="shared" si="18"/>
        <v>1</v>
      </c>
      <c r="AP134" s="81">
        <f t="shared" si="19"/>
        <v>1</v>
      </c>
      <c r="AQ134" s="76">
        <f t="shared" si="20"/>
        <v>1</v>
      </c>
      <c r="AR134" s="81">
        <f t="shared" si="21"/>
        <v>121</v>
      </c>
      <c r="AS134" s="81" t="str">
        <f t="shared" si="22"/>
        <v>金币</v>
      </c>
      <c r="AT134" s="103">
        <f t="shared" si="23"/>
        <v>177</v>
      </c>
      <c r="AU134" s="82">
        <f>IF(AR134&gt;0,SUMIFS(AT$13:AT134,AQ$13:AQ134,"="&amp;AQ134),"[x]")</f>
        <v>12168</v>
      </c>
    </row>
    <row r="135" spans="34:47" ht="16.5" x14ac:dyDescent="0.2">
      <c r="AH135" s="76">
        <v>123</v>
      </c>
      <c r="AI135" s="76">
        <v>5.25</v>
      </c>
      <c r="AJ135" s="21">
        <f t="shared" si="28"/>
        <v>2.0895522388059702E-2</v>
      </c>
      <c r="AK135" s="76"/>
      <c r="AL135" s="76">
        <f t="shared" si="29"/>
        <v>37607</v>
      </c>
      <c r="AN135" s="81">
        <v>123</v>
      </c>
      <c r="AO135" s="81">
        <f t="shared" si="18"/>
        <v>1</v>
      </c>
      <c r="AP135" s="81">
        <f t="shared" si="19"/>
        <v>1</v>
      </c>
      <c r="AQ135" s="76">
        <f t="shared" si="20"/>
        <v>1</v>
      </c>
      <c r="AR135" s="81">
        <f t="shared" si="21"/>
        <v>122</v>
      </c>
      <c r="AS135" s="81" t="str">
        <f t="shared" si="22"/>
        <v>金币</v>
      </c>
      <c r="AT135" s="103">
        <f t="shared" si="23"/>
        <v>186</v>
      </c>
      <c r="AU135" s="82">
        <f>IF(AR135&gt;0,SUMIFS(AT$13:AT135,AQ$13:AQ135,"="&amp;AQ135),"[x]")</f>
        <v>12354</v>
      </c>
    </row>
    <row r="136" spans="34:47" ht="16.5" x14ac:dyDescent="0.2">
      <c r="AH136" s="76">
        <v>124</v>
      </c>
      <c r="AI136" s="76">
        <v>5.5</v>
      </c>
      <c r="AJ136" s="21">
        <f t="shared" si="28"/>
        <v>2.1890547263681594E-2</v>
      </c>
      <c r="AK136" s="76"/>
      <c r="AL136" s="76">
        <f t="shared" si="29"/>
        <v>39398</v>
      </c>
      <c r="AN136" s="81">
        <v>124</v>
      </c>
      <c r="AO136" s="81">
        <f t="shared" si="18"/>
        <v>1</v>
      </c>
      <c r="AP136" s="81">
        <f t="shared" si="19"/>
        <v>1</v>
      </c>
      <c r="AQ136" s="76">
        <f t="shared" si="20"/>
        <v>1</v>
      </c>
      <c r="AR136" s="81">
        <f t="shared" si="21"/>
        <v>123</v>
      </c>
      <c r="AS136" s="81" t="str">
        <f t="shared" si="22"/>
        <v>金币</v>
      </c>
      <c r="AT136" s="103">
        <f t="shared" si="23"/>
        <v>195</v>
      </c>
      <c r="AU136" s="82">
        <f>IF(AR136&gt;0,SUMIFS(AT$13:AT136,AQ$13:AQ136,"="&amp;AQ136),"[x]")</f>
        <v>12549</v>
      </c>
    </row>
    <row r="137" spans="34:47" ht="16.5" x14ac:dyDescent="0.2">
      <c r="AH137" s="76">
        <v>125</v>
      </c>
      <c r="AI137" s="76">
        <v>5.75</v>
      </c>
      <c r="AJ137" s="21">
        <f t="shared" si="28"/>
        <v>2.2885572139303482E-2</v>
      </c>
      <c r="AK137" s="76"/>
      <c r="AL137" s="76">
        <f t="shared" si="29"/>
        <v>41189</v>
      </c>
      <c r="AN137" s="81">
        <v>125</v>
      </c>
      <c r="AO137" s="81">
        <f t="shared" si="18"/>
        <v>1</v>
      </c>
      <c r="AP137" s="81">
        <f t="shared" si="19"/>
        <v>1</v>
      </c>
      <c r="AQ137" s="76">
        <f t="shared" si="20"/>
        <v>1</v>
      </c>
      <c r="AR137" s="81">
        <f t="shared" si="21"/>
        <v>124</v>
      </c>
      <c r="AS137" s="81" t="str">
        <f t="shared" si="22"/>
        <v>金币</v>
      </c>
      <c r="AT137" s="103">
        <f t="shared" si="23"/>
        <v>205</v>
      </c>
      <c r="AU137" s="82">
        <f>IF(AR137&gt;0,SUMIFS(AT$13:AT137,AQ$13:AQ137,"="&amp;AQ137),"[x]")</f>
        <v>12754</v>
      </c>
    </row>
    <row r="138" spans="34:47" ht="16.5" x14ac:dyDescent="0.2">
      <c r="AH138" s="76">
        <v>126</v>
      </c>
      <c r="AI138" s="76">
        <v>6</v>
      </c>
      <c r="AJ138" s="21">
        <f t="shared" si="28"/>
        <v>2.3880597014925373E-2</v>
      </c>
      <c r="AK138" s="76"/>
      <c r="AL138" s="76">
        <f t="shared" si="29"/>
        <v>42980</v>
      </c>
      <c r="AN138" s="81">
        <v>126</v>
      </c>
      <c r="AO138" s="81">
        <f t="shared" si="18"/>
        <v>1</v>
      </c>
      <c r="AP138" s="81">
        <f t="shared" si="19"/>
        <v>1</v>
      </c>
      <c r="AQ138" s="76">
        <f t="shared" si="20"/>
        <v>1</v>
      </c>
      <c r="AR138" s="81">
        <f t="shared" si="21"/>
        <v>125</v>
      </c>
      <c r="AS138" s="81" t="str">
        <f t="shared" si="22"/>
        <v>金币</v>
      </c>
      <c r="AT138" s="103">
        <f t="shared" si="23"/>
        <v>214</v>
      </c>
      <c r="AU138" s="82">
        <f>IF(AR138&gt;0,SUMIFS(AT$13:AT138,AQ$13:AQ138,"="&amp;AQ138),"[x]")</f>
        <v>12968</v>
      </c>
    </row>
    <row r="139" spans="34:47" ht="16.5" x14ac:dyDescent="0.2">
      <c r="AH139" s="76">
        <v>127</v>
      </c>
      <c r="AI139" s="76">
        <v>6.25</v>
      </c>
      <c r="AJ139" s="21">
        <f t="shared" si="28"/>
        <v>2.4875621890547265E-2</v>
      </c>
      <c r="AK139" s="76"/>
      <c r="AL139" s="76">
        <f t="shared" si="29"/>
        <v>44771</v>
      </c>
      <c r="AN139" s="81">
        <v>127</v>
      </c>
      <c r="AO139" s="81">
        <f t="shared" si="18"/>
        <v>1</v>
      </c>
      <c r="AP139" s="81">
        <f t="shared" si="19"/>
        <v>1</v>
      </c>
      <c r="AQ139" s="76">
        <f t="shared" si="20"/>
        <v>1</v>
      </c>
      <c r="AR139" s="81">
        <f t="shared" si="21"/>
        <v>126</v>
      </c>
      <c r="AS139" s="81" t="str">
        <f t="shared" si="22"/>
        <v>金币</v>
      </c>
      <c r="AT139" s="103">
        <f t="shared" si="23"/>
        <v>223</v>
      </c>
      <c r="AU139" s="82">
        <f>IF(AR139&gt;0,SUMIFS(AT$13:AT139,AQ$13:AQ139,"="&amp;AQ139),"[x]")</f>
        <v>13191</v>
      </c>
    </row>
    <row r="140" spans="34:47" ht="16.5" x14ac:dyDescent="0.2">
      <c r="AH140" s="76">
        <v>128</v>
      </c>
      <c r="AI140" s="76">
        <v>6.5</v>
      </c>
      <c r="AJ140" s="21">
        <f t="shared" si="28"/>
        <v>2.5870646766169153E-2</v>
      </c>
      <c r="AK140" s="76"/>
      <c r="AL140" s="76">
        <f t="shared" si="29"/>
        <v>46561</v>
      </c>
      <c r="AN140" s="81">
        <v>128</v>
      </c>
      <c r="AO140" s="81">
        <f t="shared" si="18"/>
        <v>1</v>
      </c>
      <c r="AP140" s="81">
        <f t="shared" si="19"/>
        <v>1</v>
      </c>
      <c r="AQ140" s="76">
        <f t="shared" si="20"/>
        <v>1</v>
      </c>
      <c r="AR140" s="81">
        <f t="shared" si="21"/>
        <v>127</v>
      </c>
      <c r="AS140" s="81" t="str">
        <f t="shared" si="22"/>
        <v>金币</v>
      </c>
      <c r="AT140" s="103">
        <f t="shared" si="23"/>
        <v>233</v>
      </c>
      <c r="AU140" s="82">
        <f>IF(AR140&gt;0,SUMIFS(AT$13:AT140,AQ$13:AQ140,"="&amp;AQ140),"[x]")</f>
        <v>13424</v>
      </c>
    </row>
    <row r="141" spans="34:47" ht="16.5" x14ac:dyDescent="0.2">
      <c r="AH141" s="76">
        <v>129</v>
      </c>
      <c r="AI141" s="76">
        <v>6.75</v>
      </c>
      <c r="AJ141" s="21">
        <f t="shared" si="28"/>
        <v>2.6865671641791045E-2</v>
      </c>
      <c r="AK141" s="76"/>
      <c r="AL141" s="76">
        <f t="shared" si="29"/>
        <v>48352</v>
      </c>
      <c r="AN141" s="81">
        <v>129</v>
      </c>
      <c r="AO141" s="81">
        <f t="shared" si="18"/>
        <v>1</v>
      </c>
      <c r="AP141" s="81">
        <f t="shared" si="19"/>
        <v>1</v>
      </c>
      <c r="AQ141" s="76">
        <f t="shared" si="20"/>
        <v>1</v>
      </c>
      <c r="AR141" s="81">
        <f t="shared" si="21"/>
        <v>128</v>
      </c>
      <c r="AS141" s="81" t="str">
        <f t="shared" si="22"/>
        <v>金币</v>
      </c>
      <c r="AT141" s="103">
        <f t="shared" si="23"/>
        <v>242</v>
      </c>
      <c r="AU141" s="82">
        <f>IF(AR141&gt;0,SUMIFS(AT$13:AT141,AQ$13:AQ141,"="&amp;AQ141),"[x]")</f>
        <v>13666</v>
      </c>
    </row>
    <row r="142" spans="34:47" ht="16.5" x14ac:dyDescent="0.2">
      <c r="AH142" s="76">
        <v>130</v>
      </c>
      <c r="AI142" s="76">
        <v>7</v>
      </c>
      <c r="AJ142" s="21">
        <f t="shared" si="28"/>
        <v>2.7860696517412936E-2</v>
      </c>
      <c r="AK142" s="76"/>
      <c r="AL142" s="76">
        <f t="shared" si="29"/>
        <v>50143</v>
      </c>
      <c r="AN142" s="81">
        <v>130</v>
      </c>
      <c r="AO142" s="81">
        <f t="shared" ref="AO142:AO205" si="30">INT((AN142-1)/604)+1</f>
        <v>1</v>
      </c>
      <c r="AP142" s="81">
        <f t="shared" ref="AP142:AP205" si="31">INT(MOD(INT((AN142-1)/151),4))+1</f>
        <v>1</v>
      </c>
      <c r="AQ142" s="76">
        <f t="shared" ref="AQ142:AQ205" si="32">(AO142-1)*4+AP142</f>
        <v>1</v>
      </c>
      <c r="AR142" s="81">
        <f t="shared" ref="AR142:AR205" si="33">MOD(AN142-1,151)</f>
        <v>129</v>
      </c>
      <c r="AS142" s="81" t="str">
        <f t="shared" ref="AS142:AS205" si="34">IF(AR142&gt;0,"金币","[x]")</f>
        <v>金币</v>
      </c>
      <c r="AT142" s="103">
        <f t="shared" si="23"/>
        <v>251</v>
      </c>
      <c r="AU142" s="82">
        <f>IF(AR142&gt;0,SUMIFS(AT$13:AT142,AQ$13:AQ142,"="&amp;AQ142),"[x]")</f>
        <v>13917</v>
      </c>
    </row>
    <row r="143" spans="34:47" ht="16.5" x14ac:dyDescent="0.2">
      <c r="AH143" s="76">
        <v>131</v>
      </c>
      <c r="AI143" s="76">
        <v>7.25</v>
      </c>
      <c r="AJ143" s="21">
        <f t="shared" si="28"/>
        <v>2.8855721393034824E-2</v>
      </c>
      <c r="AK143" s="76"/>
      <c r="AL143" s="76">
        <f t="shared" si="29"/>
        <v>51934</v>
      </c>
      <c r="AN143" s="81">
        <v>131</v>
      </c>
      <c r="AO143" s="81">
        <f t="shared" si="30"/>
        <v>1</v>
      </c>
      <c r="AP143" s="81">
        <f t="shared" si="31"/>
        <v>1</v>
      </c>
      <c r="AQ143" s="76">
        <f t="shared" si="32"/>
        <v>1</v>
      </c>
      <c r="AR143" s="81">
        <f t="shared" si="33"/>
        <v>130</v>
      </c>
      <c r="AS143" s="81" t="str">
        <f t="shared" si="34"/>
        <v>金币</v>
      </c>
      <c r="AT143" s="103">
        <f t="shared" ref="AT143:AT206" si="35">IF(AR143&gt;0,INT(INDEX($AL$13:$AL$162,AR143)/48*INDEX($AL$4:$AL$9,AO143)*INDEX($AO$4:$AO$7,AP143)),"[x]")</f>
        <v>261</v>
      </c>
      <c r="AU143" s="82">
        <f>IF(AR143&gt;0,SUMIFS(AT$13:AT143,AQ$13:AQ143,"="&amp;AQ143),"[x]")</f>
        <v>14178</v>
      </c>
    </row>
    <row r="144" spans="34:47" ht="16.5" x14ac:dyDescent="0.2">
      <c r="AH144" s="76">
        <v>132</v>
      </c>
      <c r="AI144" s="76">
        <v>7.5</v>
      </c>
      <c r="AJ144" s="21">
        <f t="shared" si="28"/>
        <v>2.9850746268656716E-2</v>
      </c>
      <c r="AK144" s="76"/>
      <c r="AL144" s="76">
        <f t="shared" si="29"/>
        <v>53725</v>
      </c>
      <c r="AN144" s="81">
        <v>132</v>
      </c>
      <c r="AO144" s="81">
        <f t="shared" si="30"/>
        <v>1</v>
      </c>
      <c r="AP144" s="81">
        <f t="shared" si="31"/>
        <v>1</v>
      </c>
      <c r="AQ144" s="76">
        <f t="shared" si="32"/>
        <v>1</v>
      </c>
      <c r="AR144" s="81">
        <f t="shared" si="33"/>
        <v>131</v>
      </c>
      <c r="AS144" s="81" t="str">
        <f t="shared" si="34"/>
        <v>金币</v>
      </c>
      <c r="AT144" s="103">
        <f t="shared" si="35"/>
        <v>270</v>
      </c>
      <c r="AU144" s="82">
        <f>IF(AR144&gt;0,SUMIFS(AT$13:AT144,AQ$13:AQ144,"="&amp;AQ144),"[x]")</f>
        <v>14448</v>
      </c>
    </row>
    <row r="145" spans="34:47" ht="16.5" x14ac:dyDescent="0.2">
      <c r="AH145" s="76">
        <v>133</v>
      </c>
      <c r="AI145" s="76">
        <v>7.75</v>
      </c>
      <c r="AJ145" s="21">
        <f t="shared" si="28"/>
        <v>3.0845771144278607E-2</v>
      </c>
      <c r="AK145" s="76"/>
      <c r="AL145" s="76">
        <f t="shared" si="29"/>
        <v>55516</v>
      </c>
      <c r="AN145" s="81">
        <v>133</v>
      </c>
      <c r="AO145" s="81">
        <f t="shared" si="30"/>
        <v>1</v>
      </c>
      <c r="AP145" s="81">
        <f t="shared" si="31"/>
        <v>1</v>
      </c>
      <c r="AQ145" s="76">
        <f t="shared" si="32"/>
        <v>1</v>
      </c>
      <c r="AR145" s="81">
        <f t="shared" si="33"/>
        <v>132</v>
      </c>
      <c r="AS145" s="81" t="str">
        <f t="shared" si="34"/>
        <v>金币</v>
      </c>
      <c r="AT145" s="103">
        <f t="shared" si="35"/>
        <v>279</v>
      </c>
      <c r="AU145" s="82">
        <f>IF(AR145&gt;0,SUMIFS(AT$13:AT145,AQ$13:AQ145,"="&amp;AQ145),"[x]")</f>
        <v>14727</v>
      </c>
    </row>
    <row r="146" spans="34:47" ht="16.5" x14ac:dyDescent="0.2">
      <c r="AH146" s="76">
        <v>134</v>
      </c>
      <c r="AI146" s="76">
        <v>8</v>
      </c>
      <c r="AJ146" s="21">
        <f t="shared" si="28"/>
        <v>3.1840796019900496E-2</v>
      </c>
      <c r="AK146" s="76"/>
      <c r="AL146" s="76">
        <f t="shared" si="29"/>
        <v>57307</v>
      </c>
      <c r="AN146" s="81">
        <v>134</v>
      </c>
      <c r="AO146" s="81">
        <f t="shared" si="30"/>
        <v>1</v>
      </c>
      <c r="AP146" s="81">
        <f t="shared" si="31"/>
        <v>1</v>
      </c>
      <c r="AQ146" s="76">
        <f t="shared" si="32"/>
        <v>1</v>
      </c>
      <c r="AR146" s="81">
        <f t="shared" si="33"/>
        <v>133</v>
      </c>
      <c r="AS146" s="81" t="str">
        <f t="shared" si="34"/>
        <v>金币</v>
      </c>
      <c r="AT146" s="103">
        <f t="shared" si="35"/>
        <v>289</v>
      </c>
      <c r="AU146" s="82">
        <f>IF(AR146&gt;0,SUMIFS(AT$13:AT146,AQ$13:AQ146,"="&amp;AQ146),"[x]")</f>
        <v>15016</v>
      </c>
    </row>
    <row r="147" spans="34:47" ht="16.5" x14ac:dyDescent="0.2">
      <c r="AH147" s="76">
        <v>135</v>
      </c>
      <c r="AI147" s="76">
        <v>8.25</v>
      </c>
      <c r="AJ147" s="21">
        <f t="shared" si="28"/>
        <v>3.2835820895522387E-2</v>
      </c>
      <c r="AK147" s="76"/>
      <c r="AL147" s="76">
        <f t="shared" si="29"/>
        <v>59097</v>
      </c>
      <c r="AN147" s="81">
        <v>135</v>
      </c>
      <c r="AO147" s="81">
        <f t="shared" si="30"/>
        <v>1</v>
      </c>
      <c r="AP147" s="81">
        <f t="shared" si="31"/>
        <v>1</v>
      </c>
      <c r="AQ147" s="76">
        <f t="shared" si="32"/>
        <v>1</v>
      </c>
      <c r="AR147" s="81">
        <f t="shared" si="33"/>
        <v>134</v>
      </c>
      <c r="AS147" s="81" t="str">
        <f t="shared" si="34"/>
        <v>金币</v>
      </c>
      <c r="AT147" s="103">
        <f t="shared" si="35"/>
        <v>298</v>
      </c>
      <c r="AU147" s="82">
        <f>IF(AR147&gt;0,SUMIFS(AT$13:AT147,AQ$13:AQ147,"="&amp;AQ147),"[x]")</f>
        <v>15314</v>
      </c>
    </row>
    <row r="148" spans="34:47" ht="16.5" x14ac:dyDescent="0.2">
      <c r="AH148" s="76">
        <v>136</v>
      </c>
      <c r="AI148" s="76">
        <v>8.5</v>
      </c>
      <c r="AJ148" s="21">
        <f t="shared" si="28"/>
        <v>3.3830845771144279E-2</v>
      </c>
      <c r="AK148" s="76"/>
      <c r="AL148" s="76">
        <f t="shared" si="29"/>
        <v>60888</v>
      </c>
      <c r="AN148" s="81">
        <v>136</v>
      </c>
      <c r="AO148" s="81">
        <f t="shared" si="30"/>
        <v>1</v>
      </c>
      <c r="AP148" s="81">
        <f t="shared" si="31"/>
        <v>1</v>
      </c>
      <c r="AQ148" s="76">
        <f t="shared" si="32"/>
        <v>1</v>
      </c>
      <c r="AR148" s="81">
        <f t="shared" si="33"/>
        <v>135</v>
      </c>
      <c r="AS148" s="81" t="str">
        <f t="shared" si="34"/>
        <v>金币</v>
      </c>
      <c r="AT148" s="103">
        <f t="shared" si="35"/>
        <v>307</v>
      </c>
      <c r="AU148" s="82">
        <f>IF(AR148&gt;0,SUMIFS(AT$13:AT148,AQ$13:AQ148,"="&amp;AQ148),"[x]")</f>
        <v>15621</v>
      </c>
    </row>
    <row r="149" spans="34:47" ht="16.5" x14ac:dyDescent="0.2">
      <c r="AH149" s="76">
        <v>137</v>
      </c>
      <c r="AI149" s="76">
        <v>8.75</v>
      </c>
      <c r="AJ149" s="21">
        <f t="shared" si="28"/>
        <v>3.482587064676617E-2</v>
      </c>
      <c r="AK149" s="76"/>
      <c r="AL149" s="76">
        <f t="shared" si="29"/>
        <v>62679</v>
      </c>
      <c r="AN149" s="81">
        <v>137</v>
      </c>
      <c r="AO149" s="81">
        <f t="shared" si="30"/>
        <v>1</v>
      </c>
      <c r="AP149" s="81">
        <f t="shared" si="31"/>
        <v>1</v>
      </c>
      <c r="AQ149" s="76">
        <f t="shared" si="32"/>
        <v>1</v>
      </c>
      <c r="AR149" s="81">
        <f t="shared" si="33"/>
        <v>136</v>
      </c>
      <c r="AS149" s="81" t="str">
        <f t="shared" si="34"/>
        <v>金币</v>
      </c>
      <c r="AT149" s="103">
        <f t="shared" si="35"/>
        <v>317</v>
      </c>
      <c r="AU149" s="82">
        <f>IF(AR149&gt;0,SUMIFS(AT$13:AT149,AQ$13:AQ149,"="&amp;AQ149),"[x]")</f>
        <v>15938</v>
      </c>
    </row>
    <row r="150" spans="34:47" ht="16.5" x14ac:dyDescent="0.2">
      <c r="AH150" s="76">
        <v>138</v>
      </c>
      <c r="AI150" s="76">
        <v>9</v>
      </c>
      <c r="AJ150" s="21">
        <f t="shared" si="28"/>
        <v>3.5820895522388062E-2</v>
      </c>
      <c r="AK150" s="76"/>
      <c r="AL150" s="76">
        <f t="shared" si="29"/>
        <v>64470</v>
      </c>
      <c r="AN150" s="81">
        <v>138</v>
      </c>
      <c r="AO150" s="81">
        <f t="shared" si="30"/>
        <v>1</v>
      </c>
      <c r="AP150" s="81">
        <f t="shared" si="31"/>
        <v>1</v>
      </c>
      <c r="AQ150" s="76">
        <f t="shared" si="32"/>
        <v>1</v>
      </c>
      <c r="AR150" s="81">
        <f t="shared" si="33"/>
        <v>137</v>
      </c>
      <c r="AS150" s="81" t="str">
        <f t="shared" si="34"/>
        <v>金币</v>
      </c>
      <c r="AT150" s="103">
        <f t="shared" si="35"/>
        <v>326</v>
      </c>
      <c r="AU150" s="82">
        <f>IF(AR150&gt;0,SUMIFS(AT$13:AT150,AQ$13:AQ150,"="&amp;AQ150),"[x]")</f>
        <v>16264</v>
      </c>
    </row>
    <row r="151" spans="34:47" ht="16.5" x14ac:dyDescent="0.2">
      <c r="AH151" s="76">
        <v>139</v>
      </c>
      <c r="AI151" s="76">
        <v>9.25</v>
      </c>
      <c r="AJ151" s="21">
        <f t="shared" si="28"/>
        <v>3.6815920398009953E-2</v>
      </c>
      <c r="AK151" s="76"/>
      <c r="AL151" s="76">
        <f t="shared" si="29"/>
        <v>66261</v>
      </c>
      <c r="AN151" s="81">
        <v>139</v>
      </c>
      <c r="AO151" s="81">
        <f t="shared" si="30"/>
        <v>1</v>
      </c>
      <c r="AP151" s="81">
        <f t="shared" si="31"/>
        <v>1</v>
      </c>
      <c r="AQ151" s="76">
        <f t="shared" si="32"/>
        <v>1</v>
      </c>
      <c r="AR151" s="81">
        <f t="shared" si="33"/>
        <v>138</v>
      </c>
      <c r="AS151" s="81" t="str">
        <f t="shared" si="34"/>
        <v>金币</v>
      </c>
      <c r="AT151" s="103">
        <f t="shared" si="35"/>
        <v>335</v>
      </c>
      <c r="AU151" s="82">
        <f>IF(AR151&gt;0,SUMIFS(AT$13:AT151,AQ$13:AQ151,"="&amp;AQ151),"[x]")</f>
        <v>16599</v>
      </c>
    </row>
    <row r="152" spans="34:47" ht="16.5" x14ac:dyDescent="0.2">
      <c r="AH152" s="76">
        <v>140</v>
      </c>
      <c r="AI152" s="76">
        <v>9.5</v>
      </c>
      <c r="AJ152" s="21">
        <f t="shared" si="28"/>
        <v>3.7810945273631838E-2</v>
      </c>
      <c r="AK152" s="76"/>
      <c r="AL152" s="76">
        <f t="shared" si="29"/>
        <v>68052</v>
      </c>
      <c r="AN152" s="81">
        <v>140</v>
      </c>
      <c r="AO152" s="81">
        <f t="shared" si="30"/>
        <v>1</v>
      </c>
      <c r="AP152" s="81">
        <f t="shared" si="31"/>
        <v>1</v>
      </c>
      <c r="AQ152" s="76">
        <f t="shared" si="32"/>
        <v>1</v>
      </c>
      <c r="AR152" s="81">
        <f t="shared" si="33"/>
        <v>139</v>
      </c>
      <c r="AS152" s="81" t="str">
        <f t="shared" si="34"/>
        <v>金币</v>
      </c>
      <c r="AT152" s="103">
        <f t="shared" si="35"/>
        <v>345</v>
      </c>
      <c r="AU152" s="82">
        <f>IF(AR152&gt;0,SUMIFS(AT$13:AT152,AQ$13:AQ152,"="&amp;AQ152),"[x]")</f>
        <v>16944</v>
      </c>
    </row>
    <row r="153" spans="34:47" ht="16.5" x14ac:dyDescent="0.2">
      <c r="AH153" s="76">
        <v>141</v>
      </c>
      <c r="AI153" s="76">
        <v>9.75</v>
      </c>
      <c r="AJ153" s="21">
        <f t="shared" si="28"/>
        <v>3.880597014925373E-2</v>
      </c>
      <c r="AK153" s="76"/>
      <c r="AL153" s="76">
        <f t="shared" si="29"/>
        <v>69842</v>
      </c>
      <c r="AN153" s="81">
        <v>141</v>
      </c>
      <c r="AO153" s="81">
        <f t="shared" si="30"/>
        <v>1</v>
      </c>
      <c r="AP153" s="81">
        <f t="shared" si="31"/>
        <v>1</v>
      </c>
      <c r="AQ153" s="76">
        <f t="shared" si="32"/>
        <v>1</v>
      </c>
      <c r="AR153" s="81">
        <f t="shared" si="33"/>
        <v>140</v>
      </c>
      <c r="AS153" s="81" t="str">
        <f t="shared" si="34"/>
        <v>金币</v>
      </c>
      <c r="AT153" s="103">
        <f t="shared" si="35"/>
        <v>354</v>
      </c>
      <c r="AU153" s="82">
        <f>IF(AR153&gt;0,SUMIFS(AT$13:AT153,AQ$13:AQ153,"="&amp;AQ153),"[x]")</f>
        <v>17298</v>
      </c>
    </row>
    <row r="154" spans="34:47" ht="16.5" x14ac:dyDescent="0.2">
      <c r="AH154" s="76">
        <v>142</v>
      </c>
      <c r="AI154" s="76">
        <v>10</v>
      </c>
      <c r="AJ154" s="21">
        <f t="shared" si="28"/>
        <v>3.9800995024875621E-2</v>
      </c>
      <c r="AK154" s="76"/>
      <c r="AL154" s="76">
        <f t="shared" si="29"/>
        <v>71633</v>
      </c>
      <c r="AN154" s="81">
        <v>142</v>
      </c>
      <c r="AO154" s="81">
        <f t="shared" si="30"/>
        <v>1</v>
      </c>
      <c r="AP154" s="81">
        <f t="shared" si="31"/>
        <v>1</v>
      </c>
      <c r="AQ154" s="76">
        <f t="shared" si="32"/>
        <v>1</v>
      </c>
      <c r="AR154" s="81">
        <f t="shared" si="33"/>
        <v>141</v>
      </c>
      <c r="AS154" s="81" t="str">
        <f t="shared" si="34"/>
        <v>金币</v>
      </c>
      <c r="AT154" s="103">
        <f t="shared" si="35"/>
        <v>363</v>
      </c>
      <c r="AU154" s="82">
        <f>IF(AR154&gt;0,SUMIFS(AT$13:AT154,AQ$13:AQ154,"="&amp;AQ154),"[x]")</f>
        <v>17661</v>
      </c>
    </row>
    <row r="155" spans="34:47" ht="16.5" x14ac:dyDescent="0.2">
      <c r="AH155" s="76">
        <v>143</v>
      </c>
      <c r="AI155" s="76">
        <v>10.25</v>
      </c>
      <c r="AJ155" s="21">
        <f t="shared" si="28"/>
        <v>4.0796019900497513E-2</v>
      </c>
      <c r="AK155" s="76"/>
      <c r="AL155" s="76">
        <f t="shared" si="29"/>
        <v>73424</v>
      </c>
      <c r="AN155" s="81">
        <v>143</v>
      </c>
      <c r="AO155" s="81">
        <f t="shared" si="30"/>
        <v>1</v>
      </c>
      <c r="AP155" s="81">
        <f t="shared" si="31"/>
        <v>1</v>
      </c>
      <c r="AQ155" s="76">
        <f t="shared" si="32"/>
        <v>1</v>
      </c>
      <c r="AR155" s="81">
        <f t="shared" si="33"/>
        <v>142</v>
      </c>
      <c r="AS155" s="81" t="str">
        <f t="shared" si="34"/>
        <v>金币</v>
      </c>
      <c r="AT155" s="103">
        <f t="shared" si="35"/>
        <v>373</v>
      </c>
      <c r="AU155" s="82">
        <f>IF(AR155&gt;0,SUMIFS(AT$13:AT155,AQ$13:AQ155,"="&amp;AQ155),"[x]")</f>
        <v>18034</v>
      </c>
    </row>
    <row r="156" spans="34:47" ht="16.5" x14ac:dyDescent="0.2">
      <c r="AH156" s="76">
        <v>144</v>
      </c>
      <c r="AI156" s="76">
        <v>10.5</v>
      </c>
      <c r="AJ156" s="21">
        <f t="shared" si="28"/>
        <v>4.1791044776119404E-2</v>
      </c>
      <c r="AK156" s="76"/>
      <c r="AL156" s="76">
        <f t="shared" si="29"/>
        <v>75215</v>
      </c>
      <c r="AN156" s="81">
        <v>144</v>
      </c>
      <c r="AO156" s="81">
        <f t="shared" si="30"/>
        <v>1</v>
      </c>
      <c r="AP156" s="81">
        <f t="shared" si="31"/>
        <v>1</v>
      </c>
      <c r="AQ156" s="76">
        <f t="shared" si="32"/>
        <v>1</v>
      </c>
      <c r="AR156" s="81">
        <f t="shared" si="33"/>
        <v>143</v>
      </c>
      <c r="AS156" s="81" t="str">
        <f t="shared" si="34"/>
        <v>金币</v>
      </c>
      <c r="AT156" s="103">
        <f t="shared" si="35"/>
        <v>382</v>
      </c>
      <c r="AU156" s="82">
        <f>IF(AR156&gt;0,SUMIFS(AT$13:AT156,AQ$13:AQ156,"="&amp;AQ156),"[x]")</f>
        <v>18416</v>
      </c>
    </row>
    <row r="157" spans="34:47" ht="16.5" x14ac:dyDescent="0.2">
      <c r="AH157" s="76">
        <v>145</v>
      </c>
      <c r="AI157" s="76">
        <v>10.75</v>
      </c>
      <c r="AJ157" s="21">
        <f t="shared" si="28"/>
        <v>4.2786069651741296E-2</v>
      </c>
      <c r="AK157" s="76"/>
      <c r="AL157" s="76">
        <f t="shared" si="29"/>
        <v>77006</v>
      </c>
      <c r="AN157" s="81">
        <v>145</v>
      </c>
      <c r="AO157" s="81">
        <f t="shared" si="30"/>
        <v>1</v>
      </c>
      <c r="AP157" s="81">
        <f t="shared" si="31"/>
        <v>1</v>
      </c>
      <c r="AQ157" s="76">
        <f t="shared" si="32"/>
        <v>1</v>
      </c>
      <c r="AR157" s="81">
        <f t="shared" si="33"/>
        <v>144</v>
      </c>
      <c r="AS157" s="81" t="str">
        <f t="shared" si="34"/>
        <v>金币</v>
      </c>
      <c r="AT157" s="103">
        <f t="shared" si="35"/>
        <v>391</v>
      </c>
      <c r="AU157" s="82">
        <f>IF(AR157&gt;0,SUMIFS(AT$13:AT157,AQ$13:AQ157,"="&amp;AQ157),"[x]")</f>
        <v>18807</v>
      </c>
    </row>
    <row r="158" spans="34:47" ht="16.5" x14ac:dyDescent="0.2">
      <c r="AH158" s="76">
        <v>146</v>
      </c>
      <c r="AI158" s="76">
        <v>11</v>
      </c>
      <c r="AJ158" s="21">
        <f t="shared" si="28"/>
        <v>4.3781094527363187E-2</v>
      </c>
      <c r="AK158" s="76"/>
      <c r="AL158" s="76">
        <f t="shared" si="29"/>
        <v>78797</v>
      </c>
      <c r="AN158" s="81">
        <v>146</v>
      </c>
      <c r="AO158" s="81">
        <f t="shared" si="30"/>
        <v>1</v>
      </c>
      <c r="AP158" s="81">
        <f t="shared" si="31"/>
        <v>1</v>
      </c>
      <c r="AQ158" s="76">
        <f t="shared" si="32"/>
        <v>1</v>
      </c>
      <c r="AR158" s="81">
        <f t="shared" si="33"/>
        <v>145</v>
      </c>
      <c r="AS158" s="81" t="str">
        <f t="shared" si="34"/>
        <v>金币</v>
      </c>
      <c r="AT158" s="103">
        <f t="shared" si="35"/>
        <v>401</v>
      </c>
      <c r="AU158" s="82">
        <f>IF(AR158&gt;0,SUMIFS(AT$13:AT158,AQ$13:AQ158,"="&amp;AQ158),"[x]")</f>
        <v>19208</v>
      </c>
    </row>
    <row r="159" spans="34:47" ht="16.5" x14ac:dyDescent="0.2">
      <c r="AH159" s="76">
        <v>147</v>
      </c>
      <c r="AI159" s="76">
        <v>11.25</v>
      </c>
      <c r="AJ159" s="21">
        <f t="shared" si="28"/>
        <v>4.4776119402985072E-2</v>
      </c>
      <c r="AK159" s="76"/>
      <c r="AL159" s="76">
        <f t="shared" si="29"/>
        <v>80588</v>
      </c>
      <c r="AN159" s="81">
        <v>147</v>
      </c>
      <c r="AO159" s="81">
        <f t="shared" si="30"/>
        <v>1</v>
      </c>
      <c r="AP159" s="81">
        <f t="shared" si="31"/>
        <v>1</v>
      </c>
      <c r="AQ159" s="76">
        <f t="shared" si="32"/>
        <v>1</v>
      </c>
      <c r="AR159" s="81">
        <f t="shared" si="33"/>
        <v>146</v>
      </c>
      <c r="AS159" s="81" t="str">
        <f t="shared" si="34"/>
        <v>金币</v>
      </c>
      <c r="AT159" s="103">
        <f t="shared" si="35"/>
        <v>410</v>
      </c>
      <c r="AU159" s="82">
        <f>IF(AR159&gt;0,SUMIFS(AT$13:AT159,AQ$13:AQ159,"="&amp;AQ159),"[x]")</f>
        <v>19618</v>
      </c>
    </row>
    <row r="160" spans="34:47" ht="16.5" x14ac:dyDescent="0.2">
      <c r="AH160" s="76">
        <v>148</v>
      </c>
      <c r="AI160" s="76">
        <v>11.5</v>
      </c>
      <c r="AJ160" s="21">
        <f t="shared" si="28"/>
        <v>4.5771144278606964E-2</v>
      </c>
      <c r="AK160" s="76"/>
      <c r="AL160" s="76">
        <f t="shared" si="29"/>
        <v>82378</v>
      </c>
      <c r="AN160" s="81">
        <v>148</v>
      </c>
      <c r="AO160" s="81">
        <f t="shared" si="30"/>
        <v>1</v>
      </c>
      <c r="AP160" s="81">
        <f t="shared" si="31"/>
        <v>1</v>
      </c>
      <c r="AQ160" s="76">
        <f t="shared" si="32"/>
        <v>1</v>
      </c>
      <c r="AR160" s="81">
        <f t="shared" si="33"/>
        <v>147</v>
      </c>
      <c r="AS160" s="81" t="str">
        <f t="shared" si="34"/>
        <v>金币</v>
      </c>
      <c r="AT160" s="103">
        <f t="shared" si="35"/>
        <v>419</v>
      </c>
      <c r="AU160" s="82">
        <f>IF(AR160&gt;0,SUMIFS(AT$13:AT160,AQ$13:AQ160,"="&amp;AQ160),"[x]")</f>
        <v>20037</v>
      </c>
    </row>
    <row r="161" spans="34:47" ht="16.5" x14ac:dyDescent="0.2">
      <c r="AH161" s="76">
        <v>149</v>
      </c>
      <c r="AI161" s="76">
        <v>11.75</v>
      </c>
      <c r="AJ161" s="21">
        <f t="shared" si="28"/>
        <v>4.6766169154228855E-2</v>
      </c>
      <c r="AK161" s="76"/>
      <c r="AL161" s="76">
        <f t="shared" si="29"/>
        <v>84169</v>
      </c>
      <c r="AN161" s="81">
        <v>149</v>
      </c>
      <c r="AO161" s="81">
        <f t="shared" si="30"/>
        <v>1</v>
      </c>
      <c r="AP161" s="81">
        <f t="shared" si="31"/>
        <v>1</v>
      </c>
      <c r="AQ161" s="76">
        <f t="shared" si="32"/>
        <v>1</v>
      </c>
      <c r="AR161" s="81">
        <f t="shared" si="33"/>
        <v>148</v>
      </c>
      <c r="AS161" s="81" t="str">
        <f t="shared" si="34"/>
        <v>金币</v>
      </c>
      <c r="AT161" s="103">
        <f t="shared" si="35"/>
        <v>429</v>
      </c>
      <c r="AU161" s="82">
        <f>IF(AR161&gt;0,SUMIFS(AT$13:AT161,AQ$13:AQ161,"="&amp;AQ161),"[x]")</f>
        <v>20466</v>
      </c>
    </row>
    <row r="162" spans="34:47" ht="16.5" x14ac:dyDescent="0.2">
      <c r="AH162" s="76">
        <v>150</v>
      </c>
      <c r="AI162" s="76">
        <v>12</v>
      </c>
      <c r="AJ162" s="21">
        <f t="shared" si="28"/>
        <v>4.7761194029850747E-2</v>
      </c>
      <c r="AK162" s="76"/>
      <c r="AL162" s="76">
        <f t="shared" si="29"/>
        <v>85960</v>
      </c>
      <c r="AN162" s="81">
        <v>150</v>
      </c>
      <c r="AO162" s="81">
        <f t="shared" si="30"/>
        <v>1</v>
      </c>
      <c r="AP162" s="81">
        <f t="shared" si="31"/>
        <v>1</v>
      </c>
      <c r="AQ162" s="76">
        <f t="shared" si="32"/>
        <v>1</v>
      </c>
      <c r="AR162" s="81">
        <f t="shared" si="33"/>
        <v>149</v>
      </c>
      <c r="AS162" s="81" t="str">
        <f t="shared" si="34"/>
        <v>金币</v>
      </c>
      <c r="AT162" s="103">
        <f t="shared" si="35"/>
        <v>438</v>
      </c>
      <c r="AU162" s="82">
        <f>IF(AR162&gt;0,SUMIFS(AT$13:AT162,AQ$13:AQ162,"="&amp;AQ162),"[x]")</f>
        <v>20904</v>
      </c>
    </row>
    <row r="163" spans="34:47" ht="16.5" x14ac:dyDescent="0.2">
      <c r="AN163" s="81">
        <v>151</v>
      </c>
      <c r="AO163" s="81">
        <f t="shared" si="30"/>
        <v>1</v>
      </c>
      <c r="AP163" s="81">
        <f t="shared" si="31"/>
        <v>1</v>
      </c>
      <c r="AQ163" s="76">
        <f t="shared" si="32"/>
        <v>1</v>
      </c>
      <c r="AR163" s="81">
        <f t="shared" si="33"/>
        <v>150</v>
      </c>
      <c r="AS163" s="81" t="str">
        <f t="shared" si="34"/>
        <v>金币</v>
      </c>
      <c r="AT163" s="103">
        <f t="shared" si="35"/>
        <v>447</v>
      </c>
      <c r="AU163" s="82">
        <f>IF(AR163&gt;0,SUMIFS(AT$13:AT163,AQ$13:AQ163,"="&amp;AQ163),"[x]")</f>
        <v>21351</v>
      </c>
    </row>
    <row r="164" spans="34:47" ht="16.5" x14ac:dyDescent="0.2">
      <c r="AN164" s="81">
        <v>152</v>
      </c>
      <c r="AO164" s="81">
        <f t="shared" si="30"/>
        <v>1</v>
      </c>
      <c r="AP164" s="81">
        <f t="shared" si="31"/>
        <v>2</v>
      </c>
      <c r="AQ164" s="76">
        <f t="shared" si="32"/>
        <v>2</v>
      </c>
      <c r="AR164" s="81">
        <f t="shared" si="33"/>
        <v>0</v>
      </c>
      <c r="AS164" s="81" t="str">
        <f t="shared" si="34"/>
        <v>[x]</v>
      </c>
      <c r="AT164" s="103" t="str">
        <f t="shared" si="35"/>
        <v>[x]</v>
      </c>
      <c r="AU164" s="82" t="str">
        <f>IF(AR164&gt;0,SUMIFS(AT$13:AT164,AQ$13:AQ164,"="&amp;AQ164),"[x]")</f>
        <v>[x]</v>
      </c>
    </row>
    <row r="165" spans="34:47" ht="16.5" x14ac:dyDescent="0.2">
      <c r="AN165" s="81">
        <v>153</v>
      </c>
      <c r="AO165" s="81">
        <f t="shared" si="30"/>
        <v>1</v>
      </c>
      <c r="AP165" s="81">
        <f t="shared" si="31"/>
        <v>2</v>
      </c>
      <c r="AQ165" s="76">
        <f t="shared" si="32"/>
        <v>2</v>
      </c>
      <c r="AR165" s="81">
        <f t="shared" si="33"/>
        <v>1</v>
      </c>
      <c r="AS165" s="81" t="str">
        <f t="shared" si="34"/>
        <v>金币</v>
      </c>
      <c r="AT165" s="103">
        <f t="shared" si="35"/>
        <v>1</v>
      </c>
      <c r="AU165" s="82">
        <f>IF(AR165&gt;0,SUMIFS(AT$13:AT165,AQ$13:AQ165,"="&amp;AQ165),"[x]")</f>
        <v>1</v>
      </c>
    </row>
    <row r="166" spans="34:47" ht="16.5" x14ac:dyDescent="0.2">
      <c r="AN166" s="81">
        <v>154</v>
      </c>
      <c r="AO166" s="81">
        <f t="shared" si="30"/>
        <v>1</v>
      </c>
      <c r="AP166" s="81">
        <f t="shared" si="31"/>
        <v>2</v>
      </c>
      <c r="AQ166" s="76">
        <f t="shared" si="32"/>
        <v>2</v>
      </c>
      <c r="AR166" s="81">
        <f t="shared" si="33"/>
        <v>2</v>
      </c>
      <c r="AS166" s="81" t="str">
        <f t="shared" si="34"/>
        <v>金币</v>
      </c>
      <c r="AT166" s="103">
        <f t="shared" si="35"/>
        <v>2</v>
      </c>
      <c r="AU166" s="82">
        <f>IF(AR166&gt;0,SUMIFS(AT$13:AT166,AQ$13:AQ166,"="&amp;AQ166),"[x]")</f>
        <v>3</v>
      </c>
    </row>
    <row r="167" spans="34:47" ht="16.5" x14ac:dyDescent="0.2">
      <c r="AN167" s="81">
        <v>155</v>
      </c>
      <c r="AO167" s="81">
        <f t="shared" si="30"/>
        <v>1</v>
      </c>
      <c r="AP167" s="81">
        <f t="shared" si="31"/>
        <v>2</v>
      </c>
      <c r="AQ167" s="76">
        <f t="shared" si="32"/>
        <v>2</v>
      </c>
      <c r="AR167" s="81">
        <f t="shared" si="33"/>
        <v>3</v>
      </c>
      <c r="AS167" s="81" t="str">
        <f t="shared" si="34"/>
        <v>金币</v>
      </c>
      <c r="AT167" s="103">
        <f t="shared" si="35"/>
        <v>4</v>
      </c>
      <c r="AU167" s="82">
        <f>IF(AR167&gt;0,SUMIFS(AT$13:AT167,AQ$13:AQ167,"="&amp;AQ167),"[x]")</f>
        <v>7</v>
      </c>
    </row>
    <row r="168" spans="34:47" ht="16.5" x14ac:dyDescent="0.2">
      <c r="AN168" s="81">
        <v>156</v>
      </c>
      <c r="AO168" s="81">
        <f t="shared" si="30"/>
        <v>1</v>
      </c>
      <c r="AP168" s="81">
        <f t="shared" si="31"/>
        <v>2</v>
      </c>
      <c r="AQ168" s="76">
        <f t="shared" si="32"/>
        <v>2</v>
      </c>
      <c r="AR168" s="81">
        <f t="shared" si="33"/>
        <v>4</v>
      </c>
      <c r="AS168" s="81" t="str">
        <f t="shared" si="34"/>
        <v>金币</v>
      </c>
      <c r="AT168" s="103">
        <f t="shared" si="35"/>
        <v>5</v>
      </c>
      <c r="AU168" s="82">
        <f>IF(AR168&gt;0,SUMIFS(AT$13:AT168,AQ$13:AQ168,"="&amp;AQ168),"[x]")</f>
        <v>12</v>
      </c>
    </row>
    <row r="169" spans="34:47" ht="16.5" x14ac:dyDescent="0.2">
      <c r="AN169" s="81">
        <v>157</v>
      </c>
      <c r="AO169" s="81">
        <f t="shared" si="30"/>
        <v>1</v>
      </c>
      <c r="AP169" s="81">
        <f t="shared" si="31"/>
        <v>2</v>
      </c>
      <c r="AQ169" s="76">
        <f t="shared" si="32"/>
        <v>2</v>
      </c>
      <c r="AR169" s="81">
        <f t="shared" si="33"/>
        <v>5</v>
      </c>
      <c r="AS169" s="81" t="str">
        <f t="shared" si="34"/>
        <v>金币</v>
      </c>
      <c r="AT169" s="103">
        <f t="shared" si="35"/>
        <v>6</v>
      </c>
      <c r="AU169" s="82">
        <f>IF(AR169&gt;0,SUMIFS(AT$13:AT169,AQ$13:AQ169,"="&amp;AQ169),"[x]")</f>
        <v>18</v>
      </c>
    </row>
    <row r="170" spans="34:47" ht="16.5" x14ac:dyDescent="0.2">
      <c r="AN170" s="81">
        <v>158</v>
      </c>
      <c r="AO170" s="81">
        <f t="shared" si="30"/>
        <v>1</v>
      </c>
      <c r="AP170" s="81">
        <f t="shared" si="31"/>
        <v>2</v>
      </c>
      <c r="AQ170" s="76">
        <f t="shared" si="32"/>
        <v>2</v>
      </c>
      <c r="AR170" s="81">
        <f t="shared" si="33"/>
        <v>6</v>
      </c>
      <c r="AS170" s="81" t="str">
        <f t="shared" si="34"/>
        <v>金币</v>
      </c>
      <c r="AT170" s="103">
        <f t="shared" si="35"/>
        <v>8</v>
      </c>
      <c r="AU170" s="82">
        <f>IF(AR170&gt;0,SUMIFS(AT$13:AT170,AQ$13:AQ170,"="&amp;AQ170),"[x]")</f>
        <v>26</v>
      </c>
    </row>
    <row r="171" spans="34:47" ht="16.5" x14ac:dyDescent="0.2">
      <c r="AN171" s="81">
        <v>159</v>
      </c>
      <c r="AO171" s="81">
        <f t="shared" si="30"/>
        <v>1</v>
      </c>
      <c r="AP171" s="81">
        <f t="shared" si="31"/>
        <v>2</v>
      </c>
      <c r="AQ171" s="76">
        <f t="shared" si="32"/>
        <v>2</v>
      </c>
      <c r="AR171" s="81">
        <f t="shared" si="33"/>
        <v>7</v>
      </c>
      <c r="AS171" s="81" t="str">
        <f t="shared" si="34"/>
        <v>金币</v>
      </c>
      <c r="AT171" s="103">
        <f t="shared" si="35"/>
        <v>9</v>
      </c>
      <c r="AU171" s="82">
        <f>IF(AR171&gt;0,SUMIFS(AT$13:AT171,AQ$13:AQ171,"="&amp;AQ171),"[x]")</f>
        <v>35</v>
      </c>
    </row>
    <row r="172" spans="34:47" ht="16.5" x14ac:dyDescent="0.2">
      <c r="AN172" s="81">
        <v>160</v>
      </c>
      <c r="AO172" s="81">
        <f t="shared" si="30"/>
        <v>1</v>
      </c>
      <c r="AP172" s="81">
        <f t="shared" si="31"/>
        <v>2</v>
      </c>
      <c r="AQ172" s="76">
        <f t="shared" si="32"/>
        <v>2</v>
      </c>
      <c r="AR172" s="81">
        <f t="shared" si="33"/>
        <v>8</v>
      </c>
      <c r="AS172" s="81" t="str">
        <f t="shared" si="34"/>
        <v>金币</v>
      </c>
      <c r="AT172" s="103">
        <f t="shared" si="35"/>
        <v>10</v>
      </c>
      <c r="AU172" s="82">
        <f>IF(AR172&gt;0,SUMIFS(AT$13:AT172,AQ$13:AQ172,"="&amp;AQ172),"[x]")</f>
        <v>45</v>
      </c>
    </row>
    <row r="173" spans="34:47" ht="16.5" x14ac:dyDescent="0.2">
      <c r="AN173" s="81">
        <v>161</v>
      </c>
      <c r="AO173" s="81">
        <f t="shared" si="30"/>
        <v>1</v>
      </c>
      <c r="AP173" s="81">
        <f t="shared" si="31"/>
        <v>2</v>
      </c>
      <c r="AQ173" s="76">
        <f t="shared" si="32"/>
        <v>2</v>
      </c>
      <c r="AR173" s="81">
        <f t="shared" si="33"/>
        <v>9</v>
      </c>
      <c r="AS173" s="81" t="str">
        <f t="shared" si="34"/>
        <v>金币</v>
      </c>
      <c r="AT173" s="103">
        <f t="shared" si="35"/>
        <v>12</v>
      </c>
      <c r="AU173" s="82">
        <f>IF(AR173&gt;0,SUMIFS(AT$13:AT173,AQ$13:AQ173,"="&amp;AQ173),"[x]")</f>
        <v>57</v>
      </c>
    </row>
    <row r="174" spans="34:47" ht="16.5" x14ac:dyDescent="0.2">
      <c r="AN174" s="81">
        <v>162</v>
      </c>
      <c r="AO174" s="81">
        <f t="shared" si="30"/>
        <v>1</v>
      </c>
      <c r="AP174" s="81">
        <f t="shared" si="31"/>
        <v>2</v>
      </c>
      <c r="AQ174" s="76">
        <f t="shared" si="32"/>
        <v>2</v>
      </c>
      <c r="AR174" s="81">
        <f t="shared" si="33"/>
        <v>10</v>
      </c>
      <c r="AS174" s="81" t="str">
        <f t="shared" si="34"/>
        <v>金币</v>
      </c>
      <c r="AT174" s="103">
        <f t="shared" si="35"/>
        <v>13</v>
      </c>
      <c r="AU174" s="82">
        <f>IF(AR174&gt;0,SUMIFS(AT$13:AT174,AQ$13:AQ174,"="&amp;AQ174),"[x]")</f>
        <v>70</v>
      </c>
    </row>
    <row r="175" spans="34:47" ht="16.5" x14ac:dyDescent="0.2">
      <c r="AN175" s="81">
        <v>163</v>
      </c>
      <c r="AO175" s="81">
        <f t="shared" si="30"/>
        <v>1</v>
      </c>
      <c r="AP175" s="81">
        <f t="shared" si="31"/>
        <v>2</v>
      </c>
      <c r="AQ175" s="76">
        <f t="shared" si="32"/>
        <v>2</v>
      </c>
      <c r="AR175" s="81">
        <f t="shared" si="33"/>
        <v>11</v>
      </c>
      <c r="AS175" s="81" t="str">
        <f t="shared" si="34"/>
        <v>金币</v>
      </c>
      <c r="AT175" s="103">
        <f t="shared" si="35"/>
        <v>14</v>
      </c>
      <c r="AU175" s="82">
        <f>IF(AR175&gt;0,SUMIFS(AT$13:AT175,AQ$13:AQ175,"="&amp;AQ175),"[x]")</f>
        <v>84</v>
      </c>
    </row>
    <row r="176" spans="34:47" ht="16.5" x14ac:dyDescent="0.2">
      <c r="AN176" s="81">
        <v>164</v>
      </c>
      <c r="AO176" s="81">
        <f t="shared" si="30"/>
        <v>1</v>
      </c>
      <c r="AP176" s="81">
        <f t="shared" si="31"/>
        <v>2</v>
      </c>
      <c r="AQ176" s="76">
        <f t="shared" si="32"/>
        <v>2</v>
      </c>
      <c r="AR176" s="81">
        <f t="shared" si="33"/>
        <v>12</v>
      </c>
      <c r="AS176" s="81" t="str">
        <f t="shared" si="34"/>
        <v>金币</v>
      </c>
      <c r="AT176" s="103">
        <f t="shared" si="35"/>
        <v>16</v>
      </c>
      <c r="AU176" s="82">
        <f>IF(AR176&gt;0,SUMIFS(AT$13:AT176,AQ$13:AQ176,"="&amp;AQ176),"[x]")</f>
        <v>100</v>
      </c>
    </row>
    <row r="177" spans="40:47" ht="16.5" x14ac:dyDescent="0.2">
      <c r="AN177" s="81">
        <v>165</v>
      </c>
      <c r="AO177" s="81">
        <f t="shared" si="30"/>
        <v>1</v>
      </c>
      <c r="AP177" s="81">
        <f t="shared" si="31"/>
        <v>2</v>
      </c>
      <c r="AQ177" s="76">
        <f t="shared" si="32"/>
        <v>2</v>
      </c>
      <c r="AR177" s="81">
        <f t="shared" si="33"/>
        <v>13</v>
      </c>
      <c r="AS177" s="81" t="str">
        <f t="shared" si="34"/>
        <v>金币</v>
      </c>
      <c r="AT177" s="103">
        <f t="shared" si="35"/>
        <v>17</v>
      </c>
      <c r="AU177" s="82">
        <f>IF(AR177&gt;0,SUMIFS(AT$13:AT177,AQ$13:AQ177,"="&amp;AQ177),"[x]")</f>
        <v>117</v>
      </c>
    </row>
    <row r="178" spans="40:47" ht="16.5" x14ac:dyDescent="0.2">
      <c r="AN178" s="81">
        <v>166</v>
      </c>
      <c r="AO178" s="81">
        <f t="shared" si="30"/>
        <v>1</v>
      </c>
      <c r="AP178" s="81">
        <f t="shared" si="31"/>
        <v>2</v>
      </c>
      <c r="AQ178" s="76">
        <f t="shared" si="32"/>
        <v>2</v>
      </c>
      <c r="AR178" s="81">
        <f t="shared" si="33"/>
        <v>14</v>
      </c>
      <c r="AS178" s="81" t="str">
        <f t="shared" si="34"/>
        <v>金币</v>
      </c>
      <c r="AT178" s="103">
        <f t="shared" si="35"/>
        <v>18</v>
      </c>
      <c r="AU178" s="82">
        <f>IF(AR178&gt;0,SUMIFS(AT$13:AT178,AQ$13:AQ178,"="&amp;AQ178),"[x]")</f>
        <v>135</v>
      </c>
    </row>
    <row r="179" spans="40:47" ht="16.5" x14ac:dyDescent="0.2">
      <c r="AN179" s="81">
        <v>167</v>
      </c>
      <c r="AO179" s="81">
        <f t="shared" si="30"/>
        <v>1</v>
      </c>
      <c r="AP179" s="81">
        <f t="shared" si="31"/>
        <v>2</v>
      </c>
      <c r="AQ179" s="76">
        <f t="shared" si="32"/>
        <v>2</v>
      </c>
      <c r="AR179" s="81">
        <f t="shared" si="33"/>
        <v>15</v>
      </c>
      <c r="AS179" s="81" t="str">
        <f t="shared" si="34"/>
        <v>金币</v>
      </c>
      <c r="AT179" s="103">
        <f t="shared" si="35"/>
        <v>20</v>
      </c>
      <c r="AU179" s="82">
        <f>IF(AR179&gt;0,SUMIFS(AT$13:AT179,AQ$13:AQ179,"="&amp;AQ179),"[x]")</f>
        <v>155</v>
      </c>
    </row>
    <row r="180" spans="40:47" ht="16.5" x14ac:dyDescent="0.2">
      <c r="AN180" s="81">
        <v>168</v>
      </c>
      <c r="AO180" s="81">
        <f t="shared" si="30"/>
        <v>1</v>
      </c>
      <c r="AP180" s="81">
        <f t="shared" si="31"/>
        <v>2</v>
      </c>
      <c r="AQ180" s="76">
        <f t="shared" si="32"/>
        <v>2</v>
      </c>
      <c r="AR180" s="81">
        <f t="shared" si="33"/>
        <v>16</v>
      </c>
      <c r="AS180" s="81" t="str">
        <f t="shared" si="34"/>
        <v>金币</v>
      </c>
      <c r="AT180" s="103">
        <f t="shared" si="35"/>
        <v>21</v>
      </c>
      <c r="AU180" s="82">
        <f>IF(AR180&gt;0,SUMIFS(AT$13:AT180,AQ$13:AQ180,"="&amp;AQ180),"[x]")</f>
        <v>176</v>
      </c>
    </row>
    <row r="181" spans="40:47" ht="16.5" x14ac:dyDescent="0.2">
      <c r="AN181" s="81">
        <v>169</v>
      </c>
      <c r="AO181" s="81">
        <f t="shared" si="30"/>
        <v>1</v>
      </c>
      <c r="AP181" s="81">
        <f t="shared" si="31"/>
        <v>2</v>
      </c>
      <c r="AQ181" s="76">
        <f t="shared" si="32"/>
        <v>2</v>
      </c>
      <c r="AR181" s="81">
        <f t="shared" si="33"/>
        <v>17</v>
      </c>
      <c r="AS181" s="81" t="str">
        <f t="shared" si="34"/>
        <v>金币</v>
      </c>
      <c r="AT181" s="103">
        <f t="shared" si="35"/>
        <v>23</v>
      </c>
      <c r="AU181" s="82">
        <f>IF(AR181&gt;0,SUMIFS(AT$13:AT181,AQ$13:AQ181,"="&amp;AQ181),"[x]")</f>
        <v>199</v>
      </c>
    </row>
    <row r="182" spans="40:47" ht="16.5" x14ac:dyDescent="0.2">
      <c r="AN182" s="81">
        <v>170</v>
      </c>
      <c r="AO182" s="81">
        <f t="shared" si="30"/>
        <v>1</v>
      </c>
      <c r="AP182" s="81">
        <f t="shared" si="31"/>
        <v>2</v>
      </c>
      <c r="AQ182" s="76">
        <f t="shared" si="32"/>
        <v>2</v>
      </c>
      <c r="AR182" s="81">
        <f t="shared" si="33"/>
        <v>18</v>
      </c>
      <c r="AS182" s="81" t="str">
        <f t="shared" si="34"/>
        <v>金币</v>
      </c>
      <c r="AT182" s="103">
        <f t="shared" si="35"/>
        <v>24</v>
      </c>
      <c r="AU182" s="82">
        <f>IF(AR182&gt;0,SUMIFS(AT$13:AT182,AQ$13:AQ182,"="&amp;AQ182),"[x]")</f>
        <v>223</v>
      </c>
    </row>
    <row r="183" spans="40:47" ht="16.5" x14ac:dyDescent="0.2">
      <c r="AN183" s="81">
        <v>171</v>
      </c>
      <c r="AO183" s="81">
        <f t="shared" si="30"/>
        <v>1</v>
      </c>
      <c r="AP183" s="81">
        <f t="shared" si="31"/>
        <v>2</v>
      </c>
      <c r="AQ183" s="76">
        <f t="shared" si="32"/>
        <v>2</v>
      </c>
      <c r="AR183" s="81">
        <f t="shared" si="33"/>
        <v>19</v>
      </c>
      <c r="AS183" s="81" t="str">
        <f t="shared" si="34"/>
        <v>金币</v>
      </c>
      <c r="AT183" s="103">
        <f t="shared" si="35"/>
        <v>25</v>
      </c>
      <c r="AU183" s="82">
        <f>IF(AR183&gt;0,SUMIFS(AT$13:AT183,AQ$13:AQ183,"="&amp;AQ183),"[x]")</f>
        <v>248</v>
      </c>
    </row>
    <row r="184" spans="40:47" ht="16.5" x14ac:dyDescent="0.2">
      <c r="AN184" s="81">
        <v>172</v>
      </c>
      <c r="AO184" s="81">
        <f t="shared" si="30"/>
        <v>1</v>
      </c>
      <c r="AP184" s="81">
        <f t="shared" si="31"/>
        <v>2</v>
      </c>
      <c r="AQ184" s="76">
        <f t="shared" si="32"/>
        <v>2</v>
      </c>
      <c r="AR184" s="81">
        <f t="shared" si="33"/>
        <v>20</v>
      </c>
      <c r="AS184" s="81" t="str">
        <f t="shared" si="34"/>
        <v>金币</v>
      </c>
      <c r="AT184" s="103">
        <f t="shared" si="35"/>
        <v>27</v>
      </c>
      <c r="AU184" s="82">
        <f>IF(AR184&gt;0,SUMIFS(AT$13:AT184,AQ$13:AQ184,"="&amp;AQ184),"[x]")</f>
        <v>275</v>
      </c>
    </row>
    <row r="185" spans="40:47" ht="16.5" x14ac:dyDescent="0.2">
      <c r="AN185" s="81">
        <v>173</v>
      </c>
      <c r="AO185" s="81">
        <f t="shared" si="30"/>
        <v>1</v>
      </c>
      <c r="AP185" s="81">
        <f t="shared" si="31"/>
        <v>2</v>
      </c>
      <c r="AQ185" s="76">
        <f t="shared" si="32"/>
        <v>2</v>
      </c>
      <c r="AR185" s="81">
        <f t="shared" si="33"/>
        <v>21</v>
      </c>
      <c r="AS185" s="81" t="str">
        <f t="shared" si="34"/>
        <v>金币</v>
      </c>
      <c r="AT185" s="103">
        <f t="shared" si="35"/>
        <v>28</v>
      </c>
      <c r="AU185" s="82">
        <f>IF(AR185&gt;0,SUMIFS(AT$13:AT185,AQ$13:AQ185,"="&amp;AQ185),"[x]")</f>
        <v>303</v>
      </c>
    </row>
    <row r="186" spans="40:47" ht="16.5" x14ac:dyDescent="0.2">
      <c r="AN186" s="81">
        <v>174</v>
      </c>
      <c r="AO186" s="81">
        <f t="shared" si="30"/>
        <v>1</v>
      </c>
      <c r="AP186" s="81">
        <f t="shared" si="31"/>
        <v>2</v>
      </c>
      <c r="AQ186" s="76">
        <f t="shared" si="32"/>
        <v>2</v>
      </c>
      <c r="AR186" s="81">
        <f t="shared" si="33"/>
        <v>22</v>
      </c>
      <c r="AS186" s="81" t="str">
        <f t="shared" si="34"/>
        <v>金币</v>
      </c>
      <c r="AT186" s="103">
        <f t="shared" si="35"/>
        <v>29</v>
      </c>
      <c r="AU186" s="82">
        <f>IF(AR186&gt;0,SUMIFS(AT$13:AT186,AQ$13:AQ186,"="&amp;AQ186),"[x]")</f>
        <v>332</v>
      </c>
    </row>
    <row r="187" spans="40:47" ht="16.5" x14ac:dyDescent="0.2">
      <c r="AN187" s="81">
        <v>175</v>
      </c>
      <c r="AO187" s="81">
        <f t="shared" si="30"/>
        <v>1</v>
      </c>
      <c r="AP187" s="81">
        <f t="shared" si="31"/>
        <v>2</v>
      </c>
      <c r="AQ187" s="76">
        <f t="shared" si="32"/>
        <v>2</v>
      </c>
      <c r="AR187" s="81">
        <f t="shared" si="33"/>
        <v>23</v>
      </c>
      <c r="AS187" s="81" t="str">
        <f t="shared" si="34"/>
        <v>金币</v>
      </c>
      <c r="AT187" s="103">
        <f t="shared" si="35"/>
        <v>31</v>
      </c>
      <c r="AU187" s="82">
        <f>IF(AR187&gt;0,SUMIFS(AT$13:AT187,AQ$13:AQ187,"="&amp;AQ187),"[x]")</f>
        <v>363</v>
      </c>
    </row>
    <row r="188" spans="40:47" ht="16.5" x14ac:dyDescent="0.2">
      <c r="AN188" s="81">
        <v>176</v>
      </c>
      <c r="AO188" s="81">
        <f t="shared" si="30"/>
        <v>1</v>
      </c>
      <c r="AP188" s="81">
        <f t="shared" si="31"/>
        <v>2</v>
      </c>
      <c r="AQ188" s="76">
        <f t="shared" si="32"/>
        <v>2</v>
      </c>
      <c r="AR188" s="81">
        <f t="shared" si="33"/>
        <v>24</v>
      </c>
      <c r="AS188" s="81" t="str">
        <f t="shared" si="34"/>
        <v>金币</v>
      </c>
      <c r="AT188" s="103">
        <f t="shared" si="35"/>
        <v>32</v>
      </c>
      <c r="AU188" s="82">
        <f>IF(AR188&gt;0,SUMIFS(AT$13:AT188,AQ$13:AQ188,"="&amp;AQ188),"[x]")</f>
        <v>395</v>
      </c>
    </row>
    <row r="189" spans="40:47" ht="16.5" x14ac:dyDescent="0.2">
      <c r="AN189" s="81">
        <v>177</v>
      </c>
      <c r="AO189" s="81">
        <f t="shared" si="30"/>
        <v>1</v>
      </c>
      <c r="AP189" s="81">
        <f t="shared" si="31"/>
        <v>2</v>
      </c>
      <c r="AQ189" s="76">
        <f t="shared" si="32"/>
        <v>2</v>
      </c>
      <c r="AR189" s="81">
        <f t="shared" si="33"/>
        <v>25</v>
      </c>
      <c r="AS189" s="81" t="str">
        <f t="shared" si="34"/>
        <v>金币</v>
      </c>
      <c r="AT189" s="103">
        <f t="shared" si="35"/>
        <v>33</v>
      </c>
      <c r="AU189" s="82">
        <f>IF(AR189&gt;0,SUMIFS(AT$13:AT189,AQ$13:AQ189,"="&amp;AQ189),"[x]")</f>
        <v>428</v>
      </c>
    </row>
    <row r="190" spans="40:47" ht="16.5" x14ac:dyDescent="0.2">
      <c r="AN190" s="81">
        <v>178</v>
      </c>
      <c r="AO190" s="81">
        <f t="shared" si="30"/>
        <v>1</v>
      </c>
      <c r="AP190" s="81">
        <f t="shared" si="31"/>
        <v>2</v>
      </c>
      <c r="AQ190" s="76">
        <f t="shared" si="32"/>
        <v>2</v>
      </c>
      <c r="AR190" s="81">
        <f t="shared" si="33"/>
        <v>26</v>
      </c>
      <c r="AS190" s="81" t="str">
        <f t="shared" si="34"/>
        <v>金币</v>
      </c>
      <c r="AT190" s="103">
        <f t="shared" si="35"/>
        <v>35</v>
      </c>
      <c r="AU190" s="82">
        <f>IF(AR190&gt;0,SUMIFS(AT$13:AT190,AQ$13:AQ190,"="&amp;AQ190),"[x]")</f>
        <v>463</v>
      </c>
    </row>
    <row r="191" spans="40:47" ht="16.5" x14ac:dyDescent="0.2">
      <c r="AN191" s="81">
        <v>179</v>
      </c>
      <c r="AO191" s="81">
        <f t="shared" si="30"/>
        <v>1</v>
      </c>
      <c r="AP191" s="81">
        <f t="shared" si="31"/>
        <v>2</v>
      </c>
      <c r="AQ191" s="76">
        <f t="shared" si="32"/>
        <v>2</v>
      </c>
      <c r="AR191" s="81">
        <f t="shared" si="33"/>
        <v>27</v>
      </c>
      <c r="AS191" s="81" t="str">
        <f t="shared" si="34"/>
        <v>金币</v>
      </c>
      <c r="AT191" s="103">
        <f t="shared" si="35"/>
        <v>36</v>
      </c>
      <c r="AU191" s="82">
        <f>IF(AR191&gt;0,SUMIFS(AT$13:AT191,AQ$13:AQ191,"="&amp;AQ191),"[x]")</f>
        <v>499</v>
      </c>
    </row>
    <row r="192" spans="40:47" ht="16.5" x14ac:dyDescent="0.2">
      <c r="AN192" s="81">
        <v>180</v>
      </c>
      <c r="AO192" s="81">
        <f t="shared" si="30"/>
        <v>1</v>
      </c>
      <c r="AP192" s="81">
        <f t="shared" si="31"/>
        <v>2</v>
      </c>
      <c r="AQ192" s="76">
        <f t="shared" si="32"/>
        <v>2</v>
      </c>
      <c r="AR192" s="81">
        <f t="shared" si="33"/>
        <v>28</v>
      </c>
      <c r="AS192" s="81" t="str">
        <f t="shared" si="34"/>
        <v>金币</v>
      </c>
      <c r="AT192" s="103">
        <f t="shared" si="35"/>
        <v>37</v>
      </c>
      <c r="AU192" s="82">
        <f>IF(AR192&gt;0,SUMIFS(AT$13:AT192,AQ$13:AQ192,"="&amp;AQ192),"[x]")</f>
        <v>536</v>
      </c>
    </row>
    <row r="193" spans="40:47" ht="16.5" x14ac:dyDescent="0.2">
      <c r="AN193" s="81">
        <v>181</v>
      </c>
      <c r="AO193" s="81">
        <f t="shared" si="30"/>
        <v>1</v>
      </c>
      <c r="AP193" s="81">
        <f t="shared" si="31"/>
        <v>2</v>
      </c>
      <c r="AQ193" s="76">
        <f t="shared" si="32"/>
        <v>2</v>
      </c>
      <c r="AR193" s="81">
        <f t="shared" si="33"/>
        <v>29</v>
      </c>
      <c r="AS193" s="81" t="str">
        <f t="shared" si="34"/>
        <v>金币</v>
      </c>
      <c r="AT193" s="103">
        <f t="shared" si="35"/>
        <v>39</v>
      </c>
      <c r="AU193" s="82">
        <f>IF(AR193&gt;0,SUMIFS(AT$13:AT193,AQ$13:AQ193,"="&amp;AQ193),"[x]")</f>
        <v>575</v>
      </c>
    </row>
    <row r="194" spans="40:47" ht="16.5" x14ac:dyDescent="0.2">
      <c r="AN194" s="81">
        <v>182</v>
      </c>
      <c r="AO194" s="81">
        <f t="shared" si="30"/>
        <v>1</v>
      </c>
      <c r="AP194" s="81">
        <f t="shared" si="31"/>
        <v>2</v>
      </c>
      <c r="AQ194" s="76">
        <f t="shared" si="32"/>
        <v>2</v>
      </c>
      <c r="AR194" s="81">
        <f t="shared" si="33"/>
        <v>30</v>
      </c>
      <c r="AS194" s="81" t="str">
        <f t="shared" si="34"/>
        <v>金币</v>
      </c>
      <c r="AT194" s="103">
        <f t="shared" si="35"/>
        <v>40</v>
      </c>
      <c r="AU194" s="82">
        <f>IF(AR194&gt;0,SUMIFS(AT$13:AT194,AQ$13:AQ194,"="&amp;AQ194),"[x]")</f>
        <v>615</v>
      </c>
    </row>
    <row r="195" spans="40:47" ht="16.5" x14ac:dyDescent="0.2">
      <c r="AN195" s="81">
        <v>183</v>
      </c>
      <c r="AO195" s="81">
        <f t="shared" si="30"/>
        <v>1</v>
      </c>
      <c r="AP195" s="81">
        <f t="shared" si="31"/>
        <v>2</v>
      </c>
      <c r="AQ195" s="76">
        <f t="shared" si="32"/>
        <v>2</v>
      </c>
      <c r="AR195" s="81">
        <f t="shared" si="33"/>
        <v>31</v>
      </c>
      <c r="AS195" s="81" t="str">
        <f t="shared" si="34"/>
        <v>金币</v>
      </c>
      <c r="AT195" s="103">
        <f t="shared" si="35"/>
        <v>42</v>
      </c>
      <c r="AU195" s="82">
        <f>IF(AR195&gt;0,SUMIFS(AT$13:AT195,AQ$13:AQ195,"="&amp;AQ195),"[x]")</f>
        <v>657</v>
      </c>
    </row>
    <row r="196" spans="40:47" ht="16.5" x14ac:dyDescent="0.2">
      <c r="AN196" s="81">
        <v>184</v>
      </c>
      <c r="AO196" s="81">
        <f t="shared" si="30"/>
        <v>1</v>
      </c>
      <c r="AP196" s="81">
        <f t="shared" si="31"/>
        <v>2</v>
      </c>
      <c r="AQ196" s="76">
        <f t="shared" si="32"/>
        <v>2</v>
      </c>
      <c r="AR196" s="81">
        <f t="shared" si="33"/>
        <v>32</v>
      </c>
      <c r="AS196" s="81" t="str">
        <f t="shared" si="34"/>
        <v>金币</v>
      </c>
      <c r="AT196" s="103">
        <f t="shared" si="35"/>
        <v>43</v>
      </c>
      <c r="AU196" s="82">
        <f>IF(AR196&gt;0,SUMIFS(AT$13:AT196,AQ$13:AQ196,"="&amp;AQ196),"[x]")</f>
        <v>700</v>
      </c>
    </row>
    <row r="197" spans="40:47" ht="16.5" x14ac:dyDescent="0.2">
      <c r="AN197" s="81">
        <v>185</v>
      </c>
      <c r="AO197" s="81">
        <f t="shared" si="30"/>
        <v>1</v>
      </c>
      <c r="AP197" s="81">
        <f t="shared" si="31"/>
        <v>2</v>
      </c>
      <c r="AQ197" s="76">
        <f t="shared" si="32"/>
        <v>2</v>
      </c>
      <c r="AR197" s="81">
        <f t="shared" si="33"/>
        <v>33</v>
      </c>
      <c r="AS197" s="81" t="str">
        <f t="shared" si="34"/>
        <v>金币</v>
      </c>
      <c r="AT197" s="103">
        <f t="shared" si="35"/>
        <v>44</v>
      </c>
      <c r="AU197" s="82">
        <f>IF(AR197&gt;0,SUMIFS(AT$13:AT197,AQ$13:AQ197,"="&amp;AQ197),"[x]")</f>
        <v>744</v>
      </c>
    </row>
    <row r="198" spans="40:47" ht="16.5" x14ac:dyDescent="0.2">
      <c r="AN198" s="81">
        <v>186</v>
      </c>
      <c r="AO198" s="81">
        <f t="shared" si="30"/>
        <v>1</v>
      </c>
      <c r="AP198" s="81">
        <f t="shared" si="31"/>
        <v>2</v>
      </c>
      <c r="AQ198" s="76">
        <f t="shared" si="32"/>
        <v>2</v>
      </c>
      <c r="AR198" s="81">
        <f t="shared" si="33"/>
        <v>34</v>
      </c>
      <c r="AS198" s="81" t="str">
        <f t="shared" si="34"/>
        <v>金币</v>
      </c>
      <c r="AT198" s="103">
        <f t="shared" si="35"/>
        <v>46</v>
      </c>
      <c r="AU198" s="82">
        <f>IF(AR198&gt;0,SUMIFS(AT$13:AT198,AQ$13:AQ198,"="&amp;AQ198),"[x]")</f>
        <v>790</v>
      </c>
    </row>
    <row r="199" spans="40:47" ht="16.5" x14ac:dyDescent="0.2">
      <c r="AN199" s="81">
        <v>187</v>
      </c>
      <c r="AO199" s="81">
        <f t="shared" si="30"/>
        <v>1</v>
      </c>
      <c r="AP199" s="81">
        <f t="shared" si="31"/>
        <v>2</v>
      </c>
      <c r="AQ199" s="76">
        <f t="shared" si="32"/>
        <v>2</v>
      </c>
      <c r="AR199" s="81">
        <f t="shared" si="33"/>
        <v>35</v>
      </c>
      <c r="AS199" s="81" t="str">
        <f t="shared" si="34"/>
        <v>金币</v>
      </c>
      <c r="AT199" s="103">
        <f t="shared" si="35"/>
        <v>47</v>
      </c>
      <c r="AU199" s="82">
        <f>IF(AR199&gt;0,SUMIFS(AT$13:AT199,AQ$13:AQ199,"="&amp;AQ199),"[x]")</f>
        <v>837</v>
      </c>
    </row>
    <row r="200" spans="40:47" ht="16.5" x14ac:dyDescent="0.2">
      <c r="AN200" s="81">
        <v>188</v>
      </c>
      <c r="AO200" s="81">
        <f t="shared" si="30"/>
        <v>1</v>
      </c>
      <c r="AP200" s="81">
        <f t="shared" si="31"/>
        <v>2</v>
      </c>
      <c r="AQ200" s="76">
        <f t="shared" si="32"/>
        <v>2</v>
      </c>
      <c r="AR200" s="81">
        <f t="shared" si="33"/>
        <v>36</v>
      </c>
      <c r="AS200" s="81" t="str">
        <f t="shared" si="34"/>
        <v>金币</v>
      </c>
      <c r="AT200" s="103">
        <f t="shared" si="35"/>
        <v>48</v>
      </c>
      <c r="AU200" s="82">
        <f>IF(AR200&gt;0,SUMIFS(AT$13:AT200,AQ$13:AQ200,"="&amp;AQ200),"[x]")</f>
        <v>885</v>
      </c>
    </row>
    <row r="201" spans="40:47" ht="16.5" x14ac:dyDescent="0.2">
      <c r="AN201" s="81">
        <v>189</v>
      </c>
      <c r="AO201" s="81">
        <f t="shared" si="30"/>
        <v>1</v>
      </c>
      <c r="AP201" s="81">
        <f t="shared" si="31"/>
        <v>2</v>
      </c>
      <c r="AQ201" s="76">
        <f t="shared" si="32"/>
        <v>2</v>
      </c>
      <c r="AR201" s="81">
        <f t="shared" si="33"/>
        <v>37</v>
      </c>
      <c r="AS201" s="81" t="str">
        <f t="shared" si="34"/>
        <v>金币</v>
      </c>
      <c r="AT201" s="103">
        <f t="shared" si="35"/>
        <v>50</v>
      </c>
      <c r="AU201" s="82">
        <f>IF(AR201&gt;0,SUMIFS(AT$13:AT201,AQ$13:AQ201,"="&amp;AQ201),"[x]")</f>
        <v>935</v>
      </c>
    </row>
    <row r="202" spans="40:47" ht="16.5" x14ac:dyDescent="0.2">
      <c r="AN202" s="81">
        <v>190</v>
      </c>
      <c r="AO202" s="81">
        <f t="shared" si="30"/>
        <v>1</v>
      </c>
      <c r="AP202" s="81">
        <f t="shared" si="31"/>
        <v>2</v>
      </c>
      <c r="AQ202" s="76">
        <f t="shared" si="32"/>
        <v>2</v>
      </c>
      <c r="AR202" s="81">
        <f t="shared" si="33"/>
        <v>38</v>
      </c>
      <c r="AS202" s="81" t="str">
        <f t="shared" si="34"/>
        <v>金币</v>
      </c>
      <c r="AT202" s="103">
        <f t="shared" si="35"/>
        <v>51</v>
      </c>
      <c r="AU202" s="82">
        <f>IF(AR202&gt;0,SUMIFS(AT$13:AT202,AQ$13:AQ202,"="&amp;AQ202),"[x]")</f>
        <v>986</v>
      </c>
    </row>
    <row r="203" spans="40:47" ht="16.5" x14ac:dyDescent="0.2">
      <c r="AN203" s="81">
        <v>191</v>
      </c>
      <c r="AO203" s="81">
        <f t="shared" si="30"/>
        <v>1</v>
      </c>
      <c r="AP203" s="81">
        <f t="shared" si="31"/>
        <v>2</v>
      </c>
      <c r="AQ203" s="76">
        <f t="shared" si="32"/>
        <v>2</v>
      </c>
      <c r="AR203" s="81">
        <f t="shared" si="33"/>
        <v>39</v>
      </c>
      <c r="AS203" s="81" t="str">
        <f t="shared" si="34"/>
        <v>金币</v>
      </c>
      <c r="AT203" s="103">
        <f t="shared" si="35"/>
        <v>52</v>
      </c>
      <c r="AU203" s="82">
        <f>IF(AR203&gt;0,SUMIFS(AT$13:AT203,AQ$13:AQ203,"="&amp;AQ203),"[x]")</f>
        <v>1038</v>
      </c>
    </row>
    <row r="204" spans="40:47" ht="16.5" x14ac:dyDescent="0.2">
      <c r="AN204" s="81">
        <v>192</v>
      </c>
      <c r="AO204" s="81">
        <f t="shared" si="30"/>
        <v>1</v>
      </c>
      <c r="AP204" s="81">
        <f t="shared" si="31"/>
        <v>2</v>
      </c>
      <c r="AQ204" s="76">
        <f t="shared" si="32"/>
        <v>2</v>
      </c>
      <c r="AR204" s="81">
        <f t="shared" si="33"/>
        <v>40</v>
      </c>
      <c r="AS204" s="81" t="str">
        <f t="shared" si="34"/>
        <v>金币</v>
      </c>
      <c r="AT204" s="103">
        <f t="shared" si="35"/>
        <v>54</v>
      </c>
      <c r="AU204" s="82">
        <f>IF(AR204&gt;0,SUMIFS(AT$13:AT204,AQ$13:AQ204,"="&amp;AQ204),"[x]")</f>
        <v>1092</v>
      </c>
    </row>
    <row r="205" spans="40:47" ht="16.5" x14ac:dyDescent="0.2">
      <c r="AN205" s="81">
        <v>193</v>
      </c>
      <c r="AO205" s="81">
        <f t="shared" si="30"/>
        <v>1</v>
      </c>
      <c r="AP205" s="81">
        <f t="shared" si="31"/>
        <v>2</v>
      </c>
      <c r="AQ205" s="76">
        <f t="shared" si="32"/>
        <v>2</v>
      </c>
      <c r="AR205" s="81">
        <f t="shared" si="33"/>
        <v>41</v>
      </c>
      <c r="AS205" s="81" t="str">
        <f t="shared" si="34"/>
        <v>金币</v>
      </c>
      <c r="AT205" s="103">
        <f t="shared" si="35"/>
        <v>25</v>
      </c>
      <c r="AU205" s="82">
        <f>IF(AR205&gt;0,SUMIFS(AT$13:AT205,AQ$13:AQ205,"="&amp;AQ205),"[x]")</f>
        <v>1117</v>
      </c>
    </row>
    <row r="206" spans="40:47" ht="16.5" x14ac:dyDescent="0.2">
      <c r="AN206" s="81">
        <v>194</v>
      </c>
      <c r="AO206" s="81">
        <f t="shared" ref="AO206:AO269" si="36">INT((AN206-1)/604)+1</f>
        <v>1</v>
      </c>
      <c r="AP206" s="81">
        <f t="shared" ref="AP206:AP269" si="37">INT(MOD(INT((AN206-1)/151),4))+1</f>
        <v>2</v>
      </c>
      <c r="AQ206" s="76">
        <f t="shared" ref="AQ206:AQ269" si="38">(AO206-1)*4+AP206</f>
        <v>2</v>
      </c>
      <c r="AR206" s="81">
        <f t="shared" ref="AR206:AR269" si="39">MOD(AN206-1,151)</f>
        <v>42</v>
      </c>
      <c r="AS206" s="81" t="str">
        <f t="shared" ref="AS206:AS269" si="40">IF(AR206&gt;0,"金币","[x]")</f>
        <v>金币</v>
      </c>
      <c r="AT206" s="103">
        <f t="shared" si="35"/>
        <v>30</v>
      </c>
      <c r="AU206" s="82">
        <f>IF(AR206&gt;0,SUMIFS(AT$13:AT206,AQ$13:AQ206,"="&amp;AQ206),"[x]")</f>
        <v>1147</v>
      </c>
    </row>
    <row r="207" spans="40:47" ht="16.5" x14ac:dyDescent="0.2">
      <c r="AN207" s="81">
        <v>195</v>
      </c>
      <c r="AO207" s="81">
        <f t="shared" si="36"/>
        <v>1</v>
      </c>
      <c r="AP207" s="81">
        <f t="shared" si="37"/>
        <v>2</v>
      </c>
      <c r="AQ207" s="76">
        <f t="shared" si="38"/>
        <v>2</v>
      </c>
      <c r="AR207" s="81">
        <f t="shared" si="39"/>
        <v>43</v>
      </c>
      <c r="AS207" s="81" t="str">
        <f t="shared" si="40"/>
        <v>金币</v>
      </c>
      <c r="AT207" s="103">
        <f t="shared" ref="AT207:AT270" si="41">IF(AR207&gt;0,INT(INDEX($AL$13:$AL$162,AR207)/48*INDEX($AL$4:$AL$9,AO207)*INDEX($AO$4:$AO$7,AP207)),"[x]")</f>
        <v>36</v>
      </c>
      <c r="AU207" s="82">
        <f>IF(AR207&gt;0,SUMIFS(AT$13:AT207,AQ$13:AQ207,"="&amp;AQ207),"[x]")</f>
        <v>1183</v>
      </c>
    </row>
    <row r="208" spans="40:47" ht="16.5" x14ac:dyDescent="0.2">
      <c r="AN208" s="81">
        <v>196</v>
      </c>
      <c r="AO208" s="81">
        <f t="shared" si="36"/>
        <v>1</v>
      </c>
      <c r="AP208" s="81">
        <f t="shared" si="37"/>
        <v>2</v>
      </c>
      <c r="AQ208" s="76">
        <f t="shared" si="38"/>
        <v>2</v>
      </c>
      <c r="AR208" s="81">
        <f t="shared" si="39"/>
        <v>44</v>
      </c>
      <c r="AS208" s="81" t="str">
        <f t="shared" si="40"/>
        <v>金币</v>
      </c>
      <c r="AT208" s="103">
        <f t="shared" si="41"/>
        <v>41</v>
      </c>
      <c r="AU208" s="82">
        <f>IF(AR208&gt;0,SUMIFS(AT$13:AT208,AQ$13:AQ208,"="&amp;AQ208),"[x]")</f>
        <v>1224</v>
      </c>
    </row>
    <row r="209" spans="40:47" ht="16.5" x14ac:dyDescent="0.2">
      <c r="AN209" s="81">
        <v>197</v>
      </c>
      <c r="AO209" s="81">
        <f t="shared" si="36"/>
        <v>1</v>
      </c>
      <c r="AP209" s="81">
        <f t="shared" si="37"/>
        <v>2</v>
      </c>
      <c r="AQ209" s="76">
        <f t="shared" si="38"/>
        <v>2</v>
      </c>
      <c r="AR209" s="81">
        <f t="shared" si="39"/>
        <v>45</v>
      </c>
      <c r="AS209" s="81" t="str">
        <f t="shared" si="40"/>
        <v>金币</v>
      </c>
      <c r="AT209" s="103">
        <f t="shared" si="41"/>
        <v>46</v>
      </c>
      <c r="AU209" s="82">
        <f>IF(AR209&gt;0,SUMIFS(AT$13:AT209,AQ$13:AQ209,"="&amp;AQ209),"[x]")</f>
        <v>1270</v>
      </c>
    </row>
    <row r="210" spans="40:47" ht="16.5" x14ac:dyDescent="0.2">
      <c r="AN210" s="81">
        <v>198</v>
      </c>
      <c r="AO210" s="81">
        <f t="shared" si="36"/>
        <v>1</v>
      </c>
      <c r="AP210" s="81">
        <f t="shared" si="37"/>
        <v>2</v>
      </c>
      <c r="AQ210" s="76">
        <f t="shared" si="38"/>
        <v>2</v>
      </c>
      <c r="AR210" s="81">
        <f t="shared" si="39"/>
        <v>46</v>
      </c>
      <c r="AS210" s="81" t="str">
        <f t="shared" si="40"/>
        <v>金币</v>
      </c>
      <c r="AT210" s="103">
        <f t="shared" si="41"/>
        <v>51</v>
      </c>
      <c r="AU210" s="82">
        <f>IF(AR210&gt;0,SUMIFS(AT$13:AT210,AQ$13:AQ210,"="&amp;AQ210),"[x]")</f>
        <v>1321</v>
      </c>
    </row>
    <row r="211" spans="40:47" ht="16.5" x14ac:dyDescent="0.2">
      <c r="AN211" s="81">
        <v>199</v>
      </c>
      <c r="AO211" s="81">
        <f t="shared" si="36"/>
        <v>1</v>
      </c>
      <c r="AP211" s="81">
        <f t="shared" si="37"/>
        <v>2</v>
      </c>
      <c r="AQ211" s="76">
        <f t="shared" si="38"/>
        <v>2</v>
      </c>
      <c r="AR211" s="81">
        <f t="shared" si="39"/>
        <v>47</v>
      </c>
      <c r="AS211" s="81" t="str">
        <f t="shared" si="40"/>
        <v>金币</v>
      </c>
      <c r="AT211" s="103">
        <f t="shared" si="41"/>
        <v>56</v>
      </c>
      <c r="AU211" s="82">
        <f>IF(AR211&gt;0,SUMIFS(AT$13:AT211,AQ$13:AQ211,"="&amp;AQ211),"[x]")</f>
        <v>1377</v>
      </c>
    </row>
    <row r="212" spans="40:47" ht="16.5" x14ac:dyDescent="0.2">
      <c r="AN212" s="81">
        <v>200</v>
      </c>
      <c r="AO212" s="81">
        <f t="shared" si="36"/>
        <v>1</v>
      </c>
      <c r="AP212" s="81">
        <f t="shared" si="37"/>
        <v>2</v>
      </c>
      <c r="AQ212" s="76">
        <f t="shared" si="38"/>
        <v>2</v>
      </c>
      <c r="AR212" s="81">
        <f t="shared" si="39"/>
        <v>48</v>
      </c>
      <c r="AS212" s="81" t="str">
        <f t="shared" si="40"/>
        <v>金币</v>
      </c>
      <c r="AT212" s="103">
        <f t="shared" si="41"/>
        <v>61</v>
      </c>
      <c r="AU212" s="82">
        <f>IF(AR212&gt;0,SUMIFS(AT$13:AT212,AQ$13:AQ212,"="&amp;AQ212),"[x]")</f>
        <v>1438</v>
      </c>
    </row>
    <row r="213" spans="40:47" ht="16.5" x14ac:dyDescent="0.2">
      <c r="AN213" s="81">
        <v>201</v>
      </c>
      <c r="AO213" s="81">
        <f t="shared" si="36"/>
        <v>1</v>
      </c>
      <c r="AP213" s="81">
        <f t="shared" si="37"/>
        <v>2</v>
      </c>
      <c r="AQ213" s="76">
        <f t="shared" si="38"/>
        <v>2</v>
      </c>
      <c r="AR213" s="81">
        <f t="shared" si="39"/>
        <v>49</v>
      </c>
      <c r="AS213" s="81" t="str">
        <f t="shared" si="40"/>
        <v>金币</v>
      </c>
      <c r="AT213" s="103">
        <f t="shared" si="41"/>
        <v>67</v>
      </c>
      <c r="AU213" s="82">
        <f>IF(AR213&gt;0,SUMIFS(AT$13:AT213,AQ$13:AQ213,"="&amp;AQ213),"[x]")</f>
        <v>1505</v>
      </c>
    </row>
    <row r="214" spans="40:47" ht="16.5" x14ac:dyDescent="0.2">
      <c r="AN214" s="81">
        <v>202</v>
      </c>
      <c r="AO214" s="81">
        <f t="shared" si="36"/>
        <v>1</v>
      </c>
      <c r="AP214" s="81">
        <f t="shared" si="37"/>
        <v>2</v>
      </c>
      <c r="AQ214" s="76">
        <f t="shared" si="38"/>
        <v>2</v>
      </c>
      <c r="AR214" s="81">
        <f t="shared" si="39"/>
        <v>50</v>
      </c>
      <c r="AS214" s="81" t="str">
        <f t="shared" si="40"/>
        <v>金币</v>
      </c>
      <c r="AT214" s="103">
        <f t="shared" si="41"/>
        <v>72</v>
      </c>
      <c r="AU214" s="82">
        <f>IF(AR214&gt;0,SUMIFS(AT$13:AT214,AQ$13:AQ214,"="&amp;AQ214),"[x]")</f>
        <v>1577</v>
      </c>
    </row>
    <row r="215" spans="40:47" ht="16.5" x14ac:dyDescent="0.2">
      <c r="AN215" s="81">
        <v>203</v>
      </c>
      <c r="AO215" s="81">
        <f t="shared" si="36"/>
        <v>1</v>
      </c>
      <c r="AP215" s="81">
        <f t="shared" si="37"/>
        <v>2</v>
      </c>
      <c r="AQ215" s="76">
        <f t="shared" si="38"/>
        <v>2</v>
      </c>
      <c r="AR215" s="81">
        <f t="shared" si="39"/>
        <v>51</v>
      </c>
      <c r="AS215" s="81" t="str">
        <f t="shared" si="40"/>
        <v>金币</v>
      </c>
      <c r="AT215" s="103">
        <f t="shared" si="41"/>
        <v>77</v>
      </c>
      <c r="AU215" s="82">
        <f>IF(AR215&gt;0,SUMIFS(AT$13:AT215,AQ$13:AQ215,"="&amp;AQ215),"[x]")</f>
        <v>1654</v>
      </c>
    </row>
    <row r="216" spans="40:47" ht="16.5" x14ac:dyDescent="0.2">
      <c r="AN216" s="81">
        <v>204</v>
      </c>
      <c r="AO216" s="81">
        <f t="shared" si="36"/>
        <v>1</v>
      </c>
      <c r="AP216" s="81">
        <f t="shared" si="37"/>
        <v>2</v>
      </c>
      <c r="AQ216" s="76">
        <f t="shared" si="38"/>
        <v>2</v>
      </c>
      <c r="AR216" s="81">
        <f t="shared" si="39"/>
        <v>52</v>
      </c>
      <c r="AS216" s="81" t="str">
        <f t="shared" si="40"/>
        <v>金币</v>
      </c>
      <c r="AT216" s="103">
        <f t="shared" si="41"/>
        <v>82</v>
      </c>
      <c r="AU216" s="82">
        <f>IF(AR216&gt;0,SUMIFS(AT$13:AT216,AQ$13:AQ216,"="&amp;AQ216),"[x]")</f>
        <v>1736</v>
      </c>
    </row>
    <row r="217" spans="40:47" ht="16.5" x14ac:dyDescent="0.2">
      <c r="AN217" s="81">
        <v>205</v>
      </c>
      <c r="AO217" s="81">
        <f t="shared" si="36"/>
        <v>1</v>
      </c>
      <c r="AP217" s="81">
        <f t="shared" si="37"/>
        <v>2</v>
      </c>
      <c r="AQ217" s="76">
        <f t="shared" si="38"/>
        <v>2</v>
      </c>
      <c r="AR217" s="81">
        <f t="shared" si="39"/>
        <v>53</v>
      </c>
      <c r="AS217" s="81" t="str">
        <f t="shared" si="40"/>
        <v>金币</v>
      </c>
      <c r="AT217" s="103">
        <f t="shared" si="41"/>
        <v>87</v>
      </c>
      <c r="AU217" s="82">
        <f>IF(AR217&gt;0,SUMIFS(AT$13:AT217,AQ$13:AQ217,"="&amp;AQ217),"[x]")</f>
        <v>1823</v>
      </c>
    </row>
    <row r="218" spans="40:47" ht="16.5" x14ac:dyDescent="0.2">
      <c r="AN218" s="81">
        <v>206</v>
      </c>
      <c r="AO218" s="81">
        <f t="shared" si="36"/>
        <v>1</v>
      </c>
      <c r="AP218" s="81">
        <f t="shared" si="37"/>
        <v>2</v>
      </c>
      <c r="AQ218" s="76">
        <f t="shared" si="38"/>
        <v>2</v>
      </c>
      <c r="AR218" s="81">
        <f t="shared" si="39"/>
        <v>54</v>
      </c>
      <c r="AS218" s="81" t="str">
        <f t="shared" si="40"/>
        <v>金币</v>
      </c>
      <c r="AT218" s="103">
        <f t="shared" si="41"/>
        <v>92</v>
      </c>
      <c r="AU218" s="82">
        <f>IF(AR218&gt;0,SUMIFS(AT$13:AT218,AQ$13:AQ218,"="&amp;AQ218),"[x]")</f>
        <v>1915</v>
      </c>
    </row>
    <row r="219" spans="40:47" ht="16.5" x14ac:dyDescent="0.2">
      <c r="AN219" s="81">
        <v>207</v>
      </c>
      <c r="AO219" s="81">
        <f t="shared" si="36"/>
        <v>1</v>
      </c>
      <c r="AP219" s="81">
        <f t="shared" si="37"/>
        <v>2</v>
      </c>
      <c r="AQ219" s="76">
        <f t="shared" si="38"/>
        <v>2</v>
      </c>
      <c r="AR219" s="81">
        <f t="shared" si="39"/>
        <v>55</v>
      </c>
      <c r="AS219" s="81" t="str">
        <f t="shared" si="40"/>
        <v>金币</v>
      </c>
      <c r="AT219" s="103">
        <f t="shared" si="41"/>
        <v>98</v>
      </c>
      <c r="AU219" s="82">
        <f>IF(AR219&gt;0,SUMIFS(AT$13:AT219,AQ$13:AQ219,"="&amp;AQ219),"[x]")</f>
        <v>2013</v>
      </c>
    </row>
    <row r="220" spans="40:47" ht="16.5" x14ac:dyDescent="0.2">
      <c r="AN220" s="81">
        <v>208</v>
      </c>
      <c r="AO220" s="81">
        <f t="shared" si="36"/>
        <v>1</v>
      </c>
      <c r="AP220" s="81">
        <f t="shared" si="37"/>
        <v>2</v>
      </c>
      <c r="AQ220" s="76">
        <f t="shared" si="38"/>
        <v>2</v>
      </c>
      <c r="AR220" s="81">
        <f t="shared" si="39"/>
        <v>56</v>
      </c>
      <c r="AS220" s="81" t="str">
        <f t="shared" si="40"/>
        <v>金币</v>
      </c>
      <c r="AT220" s="103">
        <f t="shared" si="41"/>
        <v>103</v>
      </c>
      <c r="AU220" s="82">
        <f>IF(AR220&gt;0,SUMIFS(AT$13:AT220,AQ$13:AQ220,"="&amp;AQ220),"[x]")</f>
        <v>2116</v>
      </c>
    </row>
    <row r="221" spans="40:47" ht="16.5" x14ac:dyDescent="0.2">
      <c r="AN221" s="81">
        <v>209</v>
      </c>
      <c r="AO221" s="81">
        <f t="shared" si="36"/>
        <v>1</v>
      </c>
      <c r="AP221" s="81">
        <f t="shared" si="37"/>
        <v>2</v>
      </c>
      <c r="AQ221" s="76">
        <f t="shared" si="38"/>
        <v>2</v>
      </c>
      <c r="AR221" s="81">
        <f t="shared" si="39"/>
        <v>57</v>
      </c>
      <c r="AS221" s="81" t="str">
        <f t="shared" si="40"/>
        <v>金币</v>
      </c>
      <c r="AT221" s="103">
        <f t="shared" si="41"/>
        <v>108</v>
      </c>
      <c r="AU221" s="82">
        <f>IF(AR221&gt;0,SUMIFS(AT$13:AT221,AQ$13:AQ221,"="&amp;AQ221),"[x]")</f>
        <v>2224</v>
      </c>
    </row>
    <row r="222" spans="40:47" ht="16.5" x14ac:dyDescent="0.2">
      <c r="AN222" s="81">
        <v>210</v>
      </c>
      <c r="AO222" s="81">
        <f t="shared" si="36"/>
        <v>1</v>
      </c>
      <c r="AP222" s="81">
        <f t="shared" si="37"/>
        <v>2</v>
      </c>
      <c r="AQ222" s="76">
        <f t="shared" si="38"/>
        <v>2</v>
      </c>
      <c r="AR222" s="81">
        <f t="shared" si="39"/>
        <v>58</v>
      </c>
      <c r="AS222" s="81" t="str">
        <f t="shared" si="40"/>
        <v>金币</v>
      </c>
      <c r="AT222" s="103">
        <f t="shared" si="41"/>
        <v>113</v>
      </c>
      <c r="AU222" s="82">
        <f>IF(AR222&gt;0,SUMIFS(AT$13:AT222,AQ$13:AQ222,"="&amp;AQ222),"[x]")</f>
        <v>2337</v>
      </c>
    </row>
    <row r="223" spans="40:47" ht="16.5" x14ac:dyDescent="0.2">
      <c r="AN223" s="81">
        <v>211</v>
      </c>
      <c r="AO223" s="81">
        <f t="shared" si="36"/>
        <v>1</v>
      </c>
      <c r="AP223" s="81">
        <f t="shared" si="37"/>
        <v>2</v>
      </c>
      <c r="AQ223" s="76">
        <f t="shared" si="38"/>
        <v>2</v>
      </c>
      <c r="AR223" s="81">
        <f t="shared" si="39"/>
        <v>59</v>
      </c>
      <c r="AS223" s="81" t="str">
        <f t="shared" si="40"/>
        <v>金币</v>
      </c>
      <c r="AT223" s="103">
        <f t="shared" si="41"/>
        <v>118</v>
      </c>
      <c r="AU223" s="82">
        <f>IF(AR223&gt;0,SUMIFS(AT$13:AT223,AQ$13:AQ223,"="&amp;AQ223),"[x]")</f>
        <v>2455</v>
      </c>
    </row>
    <row r="224" spans="40:47" ht="16.5" x14ac:dyDescent="0.2">
      <c r="AN224" s="81">
        <v>212</v>
      </c>
      <c r="AO224" s="81">
        <f t="shared" si="36"/>
        <v>1</v>
      </c>
      <c r="AP224" s="81">
        <f t="shared" si="37"/>
        <v>2</v>
      </c>
      <c r="AQ224" s="76">
        <f t="shared" si="38"/>
        <v>2</v>
      </c>
      <c r="AR224" s="81">
        <f t="shared" si="39"/>
        <v>60</v>
      </c>
      <c r="AS224" s="81" t="str">
        <f t="shared" si="40"/>
        <v>金币</v>
      </c>
      <c r="AT224" s="103">
        <f t="shared" si="41"/>
        <v>123</v>
      </c>
      <c r="AU224" s="82">
        <f>IF(AR224&gt;0,SUMIFS(AT$13:AT224,AQ$13:AQ224,"="&amp;AQ224),"[x]")</f>
        <v>2578</v>
      </c>
    </row>
    <row r="225" spans="40:47" ht="16.5" x14ac:dyDescent="0.2">
      <c r="AN225" s="81">
        <v>213</v>
      </c>
      <c r="AO225" s="81">
        <f t="shared" si="36"/>
        <v>1</v>
      </c>
      <c r="AP225" s="81">
        <f t="shared" si="37"/>
        <v>2</v>
      </c>
      <c r="AQ225" s="76">
        <f t="shared" si="38"/>
        <v>2</v>
      </c>
      <c r="AR225" s="81">
        <f t="shared" si="39"/>
        <v>61</v>
      </c>
      <c r="AS225" s="81" t="str">
        <f t="shared" si="40"/>
        <v>金币</v>
      </c>
      <c r="AT225" s="103">
        <f t="shared" si="41"/>
        <v>129</v>
      </c>
      <c r="AU225" s="82">
        <f>IF(AR225&gt;0,SUMIFS(AT$13:AT225,AQ$13:AQ225,"="&amp;AQ225),"[x]")</f>
        <v>2707</v>
      </c>
    </row>
    <row r="226" spans="40:47" ht="16.5" x14ac:dyDescent="0.2">
      <c r="AN226" s="81">
        <v>214</v>
      </c>
      <c r="AO226" s="81">
        <f t="shared" si="36"/>
        <v>1</v>
      </c>
      <c r="AP226" s="81">
        <f t="shared" si="37"/>
        <v>2</v>
      </c>
      <c r="AQ226" s="76">
        <f t="shared" si="38"/>
        <v>2</v>
      </c>
      <c r="AR226" s="81">
        <f t="shared" si="39"/>
        <v>62</v>
      </c>
      <c r="AS226" s="81" t="str">
        <f t="shared" si="40"/>
        <v>金币</v>
      </c>
      <c r="AT226" s="103">
        <f t="shared" si="41"/>
        <v>134</v>
      </c>
      <c r="AU226" s="82">
        <f>IF(AR226&gt;0,SUMIFS(AT$13:AT226,AQ$13:AQ226,"="&amp;AQ226),"[x]")</f>
        <v>2841</v>
      </c>
    </row>
    <row r="227" spans="40:47" ht="16.5" x14ac:dyDescent="0.2">
      <c r="AN227" s="81">
        <v>215</v>
      </c>
      <c r="AO227" s="81">
        <f t="shared" si="36"/>
        <v>1</v>
      </c>
      <c r="AP227" s="81">
        <f t="shared" si="37"/>
        <v>2</v>
      </c>
      <c r="AQ227" s="76">
        <f t="shared" si="38"/>
        <v>2</v>
      </c>
      <c r="AR227" s="81">
        <f t="shared" si="39"/>
        <v>63</v>
      </c>
      <c r="AS227" s="81" t="str">
        <f t="shared" si="40"/>
        <v>金币</v>
      </c>
      <c r="AT227" s="103">
        <f t="shared" si="41"/>
        <v>139</v>
      </c>
      <c r="AU227" s="82">
        <f>IF(AR227&gt;0,SUMIFS(AT$13:AT227,AQ$13:AQ227,"="&amp;AQ227),"[x]")</f>
        <v>2980</v>
      </c>
    </row>
    <row r="228" spans="40:47" ht="16.5" x14ac:dyDescent="0.2">
      <c r="AN228" s="81">
        <v>216</v>
      </c>
      <c r="AO228" s="81">
        <f t="shared" si="36"/>
        <v>1</v>
      </c>
      <c r="AP228" s="81">
        <f t="shared" si="37"/>
        <v>2</v>
      </c>
      <c r="AQ228" s="76">
        <f t="shared" si="38"/>
        <v>2</v>
      </c>
      <c r="AR228" s="81">
        <f t="shared" si="39"/>
        <v>64</v>
      </c>
      <c r="AS228" s="81" t="str">
        <f t="shared" si="40"/>
        <v>金币</v>
      </c>
      <c r="AT228" s="103">
        <f t="shared" si="41"/>
        <v>144</v>
      </c>
      <c r="AU228" s="82">
        <f>IF(AR228&gt;0,SUMIFS(AT$13:AT228,AQ$13:AQ228,"="&amp;AQ228),"[x]")</f>
        <v>3124</v>
      </c>
    </row>
    <row r="229" spans="40:47" ht="16.5" x14ac:dyDescent="0.2">
      <c r="AN229" s="81">
        <v>217</v>
      </c>
      <c r="AO229" s="81">
        <f t="shared" si="36"/>
        <v>1</v>
      </c>
      <c r="AP229" s="81">
        <f t="shared" si="37"/>
        <v>2</v>
      </c>
      <c r="AQ229" s="76">
        <f t="shared" si="38"/>
        <v>2</v>
      </c>
      <c r="AR229" s="81">
        <f t="shared" si="39"/>
        <v>65</v>
      </c>
      <c r="AS229" s="81" t="str">
        <f t="shared" si="40"/>
        <v>金币</v>
      </c>
      <c r="AT229" s="103">
        <f t="shared" si="41"/>
        <v>149</v>
      </c>
      <c r="AU229" s="82">
        <f>IF(AR229&gt;0,SUMIFS(AT$13:AT229,AQ$13:AQ229,"="&amp;AQ229),"[x]")</f>
        <v>3273</v>
      </c>
    </row>
    <row r="230" spans="40:47" ht="16.5" x14ac:dyDescent="0.2">
      <c r="AN230" s="81">
        <v>218</v>
      </c>
      <c r="AO230" s="81">
        <f t="shared" si="36"/>
        <v>1</v>
      </c>
      <c r="AP230" s="81">
        <f t="shared" si="37"/>
        <v>2</v>
      </c>
      <c r="AQ230" s="76">
        <f t="shared" si="38"/>
        <v>2</v>
      </c>
      <c r="AR230" s="81">
        <f t="shared" si="39"/>
        <v>66</v>
      </c>
      <c r="AS230" s="81" t="str">
        <f t="shared" si="40"/>
        <v>金币</v>
      </c>
      <c r="AT230" s="103">
        <f t="shared" si="41"/>
        <v>154</v>
      </c>
      <c r="AU230" s="82">
        <f>IF(AR230&gt;0,SUMIFS(AT$13:AT230,AQ$13:AQ230,"="&amp;AQ230),"[x]")</f>
        <v>3427</v>
      </c>
    </row>
    <row r="231" spans="40:47" ht="16.5" x14ac:dyDescent="0.2">
      <c r="AN231" s="81">
        <v>219</v>
      </c>
      <c r="AO231" s="81">
        <f t="shared" si="36"/>
        <v>1</v>
      </c>
      <c r="AP231" s="81">
        <f t="shared" si="37"/>
        <v>2</v>
      </c>
      <c r="AQ231" s="76">
        <f t="shared" si="38"/>
        <v>2</v>
      </c>
      <c r="AR231" s="81">
        <f t="shared" si="39"/>
        <v>67</v>
      </c>
      <c r="AS231" s="81" t="str">
        <f t="shared" si="40"/>
        <v>金币</v>
      </c>
      <c r="AT231" s="103">
        <f t="shared" si="41"/>
        <v>160</v>
      </c>
      <c r="AU231" s="82">
        <f>IF(AR231&gt;0,SUMIFS(AT$13:AT231,AQ$13:AQ231,"="&amp;AQ231),"[x]")</f>
        <v>3587</v>
      </c>
    </row>
    <row r="232" spans="40:47" ht="16.5" x14ac:dyDescent="0.2">
      <c r="AN232" s="81">
        <v>220</v>
      </c>
      <c r="AO232" s="81">
        <f t="shared" si="36"/>
        <v>1</v>
      </c>
      <c r="AP232" s="81">
        <f t="shared" si="37"/>
        <v>2</v>
      </c>
      <c r="AQ232" s="76">
        <f t="shared" si="38"/>
        <v>2</v>
      </c>
      <c r="AR232" s="81">
        <f t="shared" si="39"/>
        <v>68</v>
      </c>
      <c r="AS232" s="81" t="str">
        <f t="shared" si="40"/>
        <v>金币</v>
      </c>
      <c r="AT232" s="103">
        <f t="shared" si="41"/>
        <v>165</v>
      </c>
      <c r="AU232" s="82">
        <f>IF(AR232&gt;0,SUMIFS(AT$13:AT232,AQ$13:AQ232,"="&amp;AQ232),"[x]")</f>
        <v>3752</v>
      </c>
    </row>
    <row r="233" spans="40:47" ht="16.5" x14ac:dyDescent="0.2">
      <c r="AN233" s="81">
        <v>221</v>
      </c>
      <c r="AO233" s="81">
        <f t="shared" si="36"/>
        <v>1</v>
      </c>
      <c r="AP233" s="81">
        <f t="shared" si="37"/>
        <v>2</v>
      </c>
      <c r="AQ233" s="76">
        <f t="shared" si="38"/>
        <v>2</v>
      </c>
      <c r="AR233" s="81">
        <f t="shared" si="39"/>
        <v>69</v>
      </c>
      <c r="AS233" s="81" t="str">
        <f t="shared" si="40"/>
        <v>金币</v>
      </c>
      <c r="AT233" s="103">
        <f t="shared" si="41"/>
        <v>170</v>
      </c>
      <c r="AU233" s="82">
        <f>IF(AR233&gt;0,SUMIFS(AT$13:AT233,AQ$13:AQ233,"="&amp;AQ233),"[x]")</f>
        <v>3922</v>
      </c>
    </row>
    <row r="234" spans="40:47" ht="16.5" x14ac:dyDescent="0.2">
      <c r="AN234" s="81">
        <v>222</v>
      </c>
      <c r="AO234" s="81">
        <f t="shared" si="36"/>
        <v>1</v>
      </c>
      <c r="AP234" s="81">
        <f t="shared" si="37"/>
        <v>2</v>
      </c>
      <c r="AQ234" s="76">
        <f t="shared" si="38"/>
        <v>2</v>
      </c>
      <c r="AR234" s="81">
        <f t="shared" si="39"/>
        <v>70</v>
      </c>
      <c r="AS234" s="81" t="str">
        <f t="shared" si="40"/>
        <v>金币</v>
      </c>
      <c r="AT234" s="103">
        <f t="shared" si="41"/>
        <v>175</v>
      </c>
      <c r="AU234" s="82">
        <f>IF(AR234&gt;0,SUMIFS(AT$13:AT234,AQ$13:AQ234,"="&amp;AQ234),"[x]")</f>
        <v>4097</v>
      </c>
    </row>
    <row r="235" spans="40:47" ht="16.5" x14ac:dyDescent="0.2">
      <c r="AN235" s="81">
        <v>223</v>
      </c>
      <c r="AO235" s="81">
        <f t="shared" si="36"/>
        <v>1</v>
      </c>
      <c r="AP235" s="81">
        <f t="shared" si="37"/>
        <v>2</v>
      </c>
      <c r="AQ235" s="76">
        <f t="shared" si="38"/>
        <v>2</v>
      </c>
      <c r="AR235" s="81">
        <f t="shared" si="39"/>
        <v>71</v>
      </c>
      <c r="AS235" s="81" t="str">
        <f t="shared" si="40"/>
        <v>金币</v>
      </c>
      <c r="AT235" s="103">
        <f t="shared" si="41"/>
        <v>180</v>
      </c>
      <c r="AU235" s="82">
        <f>IF(AR235&gt;0,SUMIFS(AT$13:AT235,AQ$13:AQ235,"="&amp;AQ235),"[x]")</f>
        <v>4277</v>
      </c>
    </row>
    <row r="236" spans="40:47" ht="16.5" x14ac:dyDescent="0.2">
      <c r="AN236" s="81">
        <v>224</v>
      </c>
      <c r="AO236" s="81">
        <f t="shared" si="36"/>
        <v>1</v>
      </c>
      <c r="AP236" s="81">
        <f t="shared" si="37"/>
        <v>2</v>
      </c>
      <c r="AQ236" s="76">
        <f t="shared" si="38"/>
        <v>2</v>
      </c>
      <c r="AR236" s="81">
        <f t="shared" si="39"/>
        <v>72</v>
      </c>
      <c r="AS236" s="81" t="str">
        <f t="shared" si="40"/>
        <v>金币</v>
      </c>
      <c r="AT236" s="103">
        <f t="shared" si="41"/>
        <v>185</v>
      </c>
      <c r="AU236" s="82">
        <f>IF(AR236&gt;0,SUMIFS(AT$13:AT236,AQ$13:AQ236,"="&amp;AQ236),"[x]")</f>
        <v>4462</v>
      </c>
    </row>
    <row r="237" spans="40:47" ht="16.5" x14ac:dyDescent="0.2">
      <c r="AN237" s="81">
        <v>225</v>
      </c>
      <c r="AO237" s="81">
        <f t="shared" si="36"/>
        <v>1</v>
      </c>
      <c r="AP237" s="81">
        <f t="shared" si="37"/>
        <v>2</v>
      </c>
      <c r="AQ237" s="76">
        <f t="shared" si="38"/>
        <v>2</v>
      </c>
      <c r="AR237" s="81">
        <f t="shared" si="39"/>
        <v>73</v>
      </c>
      <c r="AS237" s="81" t="str">
        <f t="shared" si="40"/>
        <v>金币</v>
      </c>
      <c r="AT237" s="103">
        <f t="shared" si="41"/>
        <v>191</v>
      </c>
      <c r="AU237" s="82">
        <f>IF(AR237&gt;0,SUMIFS(AT$13:AT237,AQ$13:AQ237,"="&amp;AQ237),"[x]")</f>
        <v>4653</v>
      </c>
    </row>
    <row r="238" spans="40:47" ht="16.5" x14ac:dyDescent="0.2">
      <c r="AN238" s="81">
        <v>226</v>
      </c>
      <c r="AO238" s="81">
        <f t="shared" si="36"/>
        <v>1</v>
      </c>
      <c r="AP238" s="81">
        <f t="shared" si="37"/>
        <v>2</v>
      </c>
      <c r="AQ238" s="76">
        <f t="shared" si="38"/>
        <v>2</v>
      </c>
      <c r="AR238" s="81">
        <f t="shared" si="39"/>
        <v>74</v>
      </c>
      <c r="AS238" s="81" t="str">
        <f t="shared" si="40"/>
        <v>金币</v>
      </c>
      <c r="AT238" s="103">
        <f t="shared" si="41"/>
        <v>196</v>
      </c>
      <c r="AU238" s="82">
        <f>IF(AR238&gt;0,SUMIFS(AT$13:AT238,AQ$13:AQ238,"="&amp;AQ238),"[x]")</f>
        <v>4849</v>
      </c>
    </row>
    <row r="239" spans="40:47" ht="16.5" x14ac:dyDescent="0.2">
      <c r="AN239" s="81">
        <v>227</v>
      </c>
      <c r="AO239" s="81">
        <f t="shared" si="36"/>
        <v>1</v>
      </c>
      <c r="AP239" s="81">
        <f t="shared" si="37"/>
        <v>2</v>
      </c>
      <c r="AQ239" s="76">
        <f t="shared" si="38"/>
        <v>2</v>
      </c>
      <c r="AR239" s="81">
        <f t="shared" si="39"/>
        <v>75</v>
      </c>
      <c r="AS239" s="81" t="str">
        <f t="shared" si="40"/>
        <v>金币</v>
      </c>
      <c r="AT239" s="103">
        <f t="shared" si="41"/>
        <v>201</v>
      </c>
      <c r="AU239" s="82">
        <f>IF(AR239&gt;0,SUMIFS(AT$13:AT239,AQ$13:AQ239,"="&amp;AQ239),"[x]")</f>
        <v>5050</v>
      </c>
    </row>
    <row r="240" spans="40:47" ht="16.5" x14ac:dyDescent="0.2">
      <c r="AN240" s="81">
        <v>228</v>
      </c>
      <c r="AO240" s="81">
        <f t="shared" si="36"/>
        <v>1</v>
      </c>
      <c r="AP240" s="81">
        <f t="shared" si="37"/>
        <v>2</v>
      </c>
      <c r="AQ240" s="76">
        <f t="shared" si="38"/>
        <v>2</v>
      </c>
      <c r="AR240" s="81">
        <f t="shared" si="39"/>
        <v>76</v>
      </c>
      <c r="AS240" s="81" t="str">
        <f t="shared" si="40"/>
        <v>金币</v>
      </c>
      <c r="AT240" s="103">
        <f t="shared" si="41"/>
        <v>206</v>
      </c>
      <c r="AU240" s="82">
        <f>IF(AR240&gt;0,SUMIFS(AT$13:AT240,AQ$13:AQ240,"="&amp;AQ240),"[x]")</f>
        <v>5256</v>
      </c>
    </row>
    <row r="241" spans="40:47" ht="16.5" x14ac:dyDescent="0.2">
      <c r="AN241" s="81">
        <v>229</v>
      </c>
      <c r="AO241" s="81">
        <f t="shared" si="36"/>
        <v>1</v>
      </c>
      <c r="AP241" s="81">
        <f t="shared" si="37"/>
        <v>2</v>
      </c>
      <c r="AQ241" s="76">
        <f t="shared" si="38"/>
        <v>2</v>
      </c>
      <c r="AR241" s="81">
        <f t="shared" si="39"/>
        <v>77</v>
      </c>
      <c r="AS241" s="81" t="str">
        <f t="shared" si="40"/>
        <v>金币</v>
      </c>
      <c r="AT241" s="103">
        <f t="shared" si="41"/>
        <v>211</v>
      </c>
      <c r="AU241" s="82">
        <f>IF(AR241&gt;0,SUMIFS(AT$13:AT241,AQ$13:AQ241,"="&amp;AQ241),"[x]")</f>
        <v>5467</v>
      </c>
    </row>
    <row r="242" spans="40:47" ht="16.5" x14ac:dyDescent="0.2">
      <c r="AN242" s="81">
        <v>230</v>
      </c>
      <c r="AO242" s="81">
        <f t="shared" si="36"/>
        <v>1</v>
      </c>
      <c r="AP242" s="81">
        <f t="shared" si="37"/>
        <v>2</v>
      </c>
      <c r="AQ242" s="76">
        <f t="shared" si="38"/>
        <v>2</v>
      </c>
      <c r="AR242" s="81">
        <f t="shared" si="39"/>
        <v>78</v>
      </c>
      <c r="AS242" s="81" t="str">
        <f t="shared" si="40"/>
        <v>金币</v>
      </c>
      <c r="AT242" s="103">
        <f t="shared" si="41"/>
        <v>216</v>
      </c>
      <c r="AU242" s="82">
        <f>IF(AR242&gt;0,SUMIFS(AT$13:AT242,AQ$13:AQ242,"="&amp;AQ242),"[x]")</f>
        <v>5683</v>
      </c>
    </row>
    <row r="243" spans="40:47" ht="16.5" x14ac:dyDescent="0.2">
      <c r="AN243" s="81">
        <v>231</v>
      </c>
      <c r="AO243" s="81">
        <f t="shared" si="36"/>
        <v>1</v>
      </c>
      <c r="AP243" s="81">
        <f t="shared" si="37"/>
        <v>2</v>
      </c>
      <c r="AQ243" s="76">
        <f t="shared" si="38"/>
        <v>2</v>
      </c>
      <c r="AR243" s="81">
        <f t="shared" si="39"/>
        <v>79</v>
      </c>
      <c r="AS243" s="81" t="str">
        <f t="shared" si="40"/>
        <v>金币</v>
      </c>
      <c r="AT243" s="103">
        <f t="shared" si="41"/>
        <v>222</v>
      </c>
      <c r="AU243" s="82">
        <f>IF(AR243&gt;0,SUMIFS(AT$13:AT243,AQ$13:AQ243,"="&amp;AQ243),"[x]")</f>
        <v>5905</v>
      </c>
    </row>
    <row r="244" spans="40:47" ht="16.5" x14ac:dyDescent="0.2">
      <c r="AN244" s="81">
        <v>232</v>
      </c>
      <c r="AO244" s="81">
        <f t="shared" si="36"/>
        <v>1</v>
      </c>
      <c r="AP244" s="81">
        <f t="shared" si="37"/>
        <v>2</v>
      </c>
      <c r="AQ244" s="76">
        <f t="shared" si="38"/>
        <v>2</v>
      </c>
      <c r="AR244" s="81">
        <f t="shared" si="39"/>
        <v>80</v>
      </c>
      <c r="AS244" s="81" t="str">
        <f t="shared" si="40"/>
        <v>金币</v>
      </c>
      <c r="AT244" s="103">
        <f t="shared" si="41"/>
        <v>227</v>
      </c>
      <c r="AU244" s="82">
        <f>IF(AR244&gt;0,SUMIFS(AT$13:AT244,AQ$13:AQ244,"="&amp;AQ244),"[x]")</f>
        <v>6132</v>
      </c>
    </row>
    <row r="245" spans="40:47" ht="16.5" x14ac:dyDescent="0.2">
      <c r="AN245" s="81">
        <v>233</v>
      </c>
      <c r="AO245" s="81">
        <f t="shared" si="36"/>
        <v>1</v>
      </c>
      <c r="AP245" s="81">
        <f t="shared" si="37"/>
        <v>2</v>
      </c>
      <c r="AQ245" s="76">
        <f t="shared" si="38"/>
        <v>2</v>
      </c>
      <c r="AR245" s="81">
        <f t="shared" si="39"/>
        <v>81</v>
      </c>
      <c r="AS245" s="81" t="str">
        <f t="shared" si="40"/>
        <v>金币</v>
      </c>
      <c r="AT245" s="103">
        <f t="shared" si="41"/>
        <v>115</v>
      </c>
      <c r="AU245" s="82">
        <f>IF(AR245&gt;0,SUMIFS(AT$13:AT245,AQ$13:AQ245,"="&amp;AQ245),"[x]")</f>
        <v>6247</v>
      </c>
    </row>
    <row r="246" spans="40:47" ht="16.5" x14ac:dyDescent="0.2">
      <c r="AN246" s="81">
        <v>234</v>
      </c>
      <c r="AO246" s="81">
        <f t="shared" si="36"/>
        <v>1</v>
      </c>
      <c r="AP246" s="81">
        <f t="shared" si="37"/>
        <v>2</v>
      </c>
      <c r="AQ246" s="76">
        <f t="shared" si="38"/>
        <v>2</v>
      </c>
      <c r="AR246" s="81">
        <f t="shared" si="39"/>
        <v>82</v>
      </c>
      <c r="AS246" s="81" t="str">
        <f t="shared" si="40"/>
        <v>金币</v>
      </c>
      <c r="AT246" s="103">
        <f t="shared" si="41"/>
        <v>124</v>
      </c>
      <c r="AU246" s="82">
        <f>IF(AR246&gt;0,SUMIFS(AT$13:AT246,AQ$13:AQ246,"="&amp;AQ246),"[x]")</f>
        <v>6371</v>
      </c>
    </row>
    <row r="247" spans="40:47" ht="16.5" x14ac:dyDescent="0.2">
      <c r="AN247" s="81">
        <v>235</v>
      </c>
      <c r="AO247" s="81">
        <f t="shared" si="36"/>
        <v>1</v>
      </c>
      <c r="AP247" s="81">
        <f t="shared" si="37"/>
        <v>2</v>
      </c>
      <c r="AQ247" s="76">
        <f t="shared" si="38"/>
        <v>2</v>
      </c>
      <c r="AR247" s="81">
        <f t="shared" si="39"/>
        <v>83</v>
      </c>
      <c r="AS247" s="81" t="str">
        <f t="shared" si="40"/>
        <v>金币</v>
      </c>
      <c r="AT247" s="103">
        <f t="shared" si="41"/>
        <v>133</v>
      </c>
      <c r="AU247" s="82">
        <f>IF(AR247&gt;0,SUMIFS(AT$13:AT247,AQ$13:AQ247,"="&amp;AQ247),"[x]")</f>
        <v>6504</v>
      </c>
    </row>
    <row r="248" spans="40:47" ht="16.5" x14ac:dyDescent="0.2">
      <c r="AN248" s="81">
        <v>236</v>
      </c>
      <c r="AO248" s="81">
        <f t="shared" si="36"/>
        <v>1</v>
      </c>
      <c r="AP248" s="81">
        <f t="shared" si="37"/>
        <v>2</v>
      </c>
      <c r="AQ248" s="76">
        <f t="shared" si="38"/>
        <v>2</v>
      </c>
      <c r="AR248" s="81">
        <f t="shared" si="39"/>
        <v>84</v>
      </c>
      <c r="AS248" s="81" t="str">
        <f t="shared" si="40"/>
        <v>金币</v>
      </c>
      <c r="AT248" s="103">
        <f t="shared" si="41"/>
        <v>142</v>
      </c>
      <c r="AU248" s="82">
        <f>IF(AR248&gt;0,SUMIFS(AT$13:AT248,AQ$13:AQ248,"="&amp;AQ248),"[x]")</f>
        <v>6646</v>
      </c>
    </row>
    <row r="249" spans="40:47" ht="16.5" x14ac:dyDescent="0.2">
      <c r="AN249" s="81">
        <v>237</v>
      </c>
      <c r="AO249" s="81">
        <f t="shared" si="36"/>
        <v>1</v>
      </c>
      <c r="AP249" s="81">
        <f t="shared" si="37"/>
        <v>2</v>
      </c>
      <c r="AQ249" s="76">
        <f t="shared" si="38"/>
        <v>2</v>
      </c>
      <c r="AR249" s="81">
        <f t="shared" si="39"/>
        <v>85</v>
      </c>
      <c r="AS249" s="81" t="str">
        <f t="shared" si="40"/>
        <v>金币</v>
      </c>
      <c r="AT249" s="103">
        <f t="shared" si="41"/>
        <v>151</v>
      </c>
      <c r="AU249" s="82">
        <f>IF(AR249&gt;0,SUMIFS(AT$13:AT249,AQ$13:AQ249,"="&amp;AQ249),"[x]")</f>
        <v>6797</v>
      </c>
    </row>
    <row r="250" spans="40:47" ht="16.5" x14ac:dyDescent="0.2">
      <c r="AN250" s="81">
        <v>238</v>
      </c>
      <c r="AO250" s="81">
        <f t="shared" si="36"/>
        <v>1</v>
      </c>
      <c r="AP250" s="81">
        <f t="shared" si="37"/>
        <v>2</v>
      </c>
      <c r="AQ250" s="76">
        <f t="shared" si="38"/>
        <v>2</v>
      </c>
      <c r="AR250" s="81">
        <f t="shared" si="39"/>
        <v>86</v>
      </c>
      <c r="AS250" s="81" t="str">
        <f t="shared" si="40"/>
        <v>金币</v>
      </c>
      <c r="AT250" s="103">
        <f t="shared" si="41"/>
        <v>159</v>
      </c>
      <c r="AU250" s="82">
        <f>IF(AR250&gt;0,SUMIFS(AT$13:AT250,AQ$13:AQ250,"="&amp;AQ250),"[x]")</f>
        <v>6956</v>
      </c>
    </row>
    <row r="251" spans="40:47" ht="16.5" x14ac:dyDescent="0.2">
      <c r="AN251" s="81">
        <v>239</v>
      </c>
      <c r="AO251" s="81">
        <f t="shared" si="36"/>
        <v>1</v>
      </c>
      <c r="AP251" s="81">
        <f t="shared" si="37"/>
        <v>2</v>
      </c>
      <c r="AQ251" s="76">
        <f t="shared" si="38"/>
        <v>2</v>
      </c>
      <c r="AR251" s="81">
        <f t="shared" si="39"/>
        <v>87</v>
      </c>
      <c r="AS251" s="81" t="str">
        <f t="shared" si="40"/>
        <v>金币</v>
      </c>
      <c r="AT251" s="103">
        <f t="shared" si="41"/>
        <v>168</v>
      </c>
      <c r="AU251" s="82">
        <f>IF(AR251&gt;0,SUMIFS(AT$13:AT251,AQ$13:AQ251,"="&amp;AQ251),"[x]")</f>
        <v>7124</v>
      </c>
    </row>
    <row r="252" spans="40:47" ht="16.5" x14ac:dyDescent="0.2">
      <c r="AN252" s="81">
        <v>240</v>
      </c>
      <c r="AO252" s="81">
        <f t="shared" si="36"/>
        <v>1</v>
      </c>
      <c r="AP252" s="81">
        <f t="shared" si="37"/>
        <v>2</v>
      </c>
      <c r="AQ252" s="76">
        <f t="shared" si="38"/>
        <v>2</v>
      </c>
      <c r="AR252" s="81">
        <f t="shared" si="39"/>
        <v>88</v>
      </c>
      <c r="AS252" s="81" t="str">
        <f t="shared" si="40"/>
        <v>金币</v>
      </c>
      <c r="AT252" s="103">
        <f t="shared" si="41"/>
        <v>177</v>
      </c>
      <c r="AU252" s="82">
        <f>IF(AR252&gt;0,SUMIFS(AT$13:AT252,AQ$13:AQ252,"="&amp;AQ252),"[x]")</f>
        <v>7301</v>
      </c>
    </row>
    <row r="253" spans="40:47" ht="16.5" x14ac:dyDescent="0.2">
      <c r="AN253" s="81">
        <v>241</v>
      </c>
      <c r="AO253" s="81">
        <f t="shared" si="36"/>
        <v>1</v>
      </c>
      <c r="AP253" s="81">
        <f t="shared" si="37"/>
        <v>2</v>
      </c>
      <c r="AQ253" s="76">
        <f t="shared" si="38"/>
        <v>2</v>
      </c>
      <c r="AR253" s="81">
        <f t="shared" si="39"/>
        <v>89</v>
      </c>
      <c r="AS253" s="81" t="str">
        <f t="shared" si="40"/>
        <v>金币</v>
      </c>
      <c r="AT253" s="103">
        <f t="shared" si="41"/>
        <v>186</v>
      </c>
      <c r="AU253" s="82">
        <f>IF(AR253&gt;0,SUMIFS(AT$13:AT253,AQ$13:AQ253,"="&amp;AQ253),"[x]")</f>
        <v>7487</v>
      </c>
    </row>
    <row r="254" spans="40:47" ht="16.5" x14ac:dyDescent="0.2">
      <c r="AN254" s="81">
        <v>242</v>
      </c>
      <c r="AO254" s="81">
        <f t="shared" si="36"/>
        <v>1</v>
      </c>
      <c r="AP254" s="81">
        <f t="shared" si="37"/>
        <v>2</v>
      </c>
      <c r="AQ254" s="76">
        <f t="shared" si="38"/>
        <v>2</v>
      </c>
      <c r="AR254" s="81">
        <f t="shared" si="39"/>
        <v>90</v>
      </c>
      <c r="AS254" s="81" t="str">
        <f t="shared" si="40"/>
        <v>金币</v>
      </c>
      <c r="AT254" s="103">
        <f t="shared" si="41"/>
        <v>195</v>
      </c>
      <c r="AU254" s="82">
        <f>IF(AR254&gt;0,SUMIFS(AT$13:AT254,AQ$13:AQ254,"="&amp;AQ254),"[x]")</f>
        <v>7682</v>
      </c>
    </row>
    <row r="255" spans="40:47" ht="16.5" x14ac:dyDescent="0.2">
      <c r="AN255" s="81">
        <v>243</v>
      </c>
      <c r="AO255" s="81">
        <f t="shared" si="36"/>
        <v>1</v>
      </c>
      <c r="AP255" s="81">
        <f t="shared" si="37"/>
        <v>2</v>
      </c>
      <c r="AQ255" s="76">
        <f t="shared" si="38"/>
        <v>2</v>
      </c>
      <c r="AR255" s="81">
        <f t="shared" si="39"/>
        <v>91</v>
      </c>
      <c r="AS255" s="81" t="str">
        <f t="shared" si="40"/>
        <v>金币</v>
      </c>
      <c r="AT255" s="103">
        <f t="shared" si="41"/>
        <v>204</v>
      </c>
      <c r="AU255" s="82">
        <f>IF(AR255&gt;0,SUMIFS(AT$13:AT255,AQ$13:AQ255,"="&amp;AQ255),"[x]")</f>
        <v>7886</v>
      </c>
    </row>
    <row r="256" spans="40:47" ht="16.5" x14ac:dyDescent="0.2">
      <c r="AN256" s="81">
        <v>244</v>
      </c>
      <c r="AO256" s="81">
        <f t="shared" si="36"/>
        <v>1</v>
      </c>
      <c r="AP256" s="81">
        <f t="shared" si="37"/>
        <v>2</v>
      </c>
      <c r="AQ256" s="76">
        <f t="shared" si="38"/>
        <v>2</v>
      </c>
      <c r="AR256" s="81">
        <f t="shared" si="39"/>
        <v>92</v>
      </c>
      <c r="AS256" s="81" t="str">
        <f t="shared" si="40"/>
        <v>金币</v>
      </c>
      <c r="AT256" s="103">
        <f t="shared" si="41"/>
        <v>213</v>
      </c>
      <c r="AU256" s="82">
        <f>IF(AR256&gt;0,SUMIFS(AT$13:AT256,AQ$13:AQ256,"="&amp;AQ256),"[x]")</f>
        <v>8099</v>
      </c>
    </row>
    <row r="257" spans="40:47" ht="16.5" x14ac:dyDescent="0.2">
      <c r="AN257" s="81">
        <v>245</v>
      </c>
      <c r="AO257" s="81">
        <f t="shared" si="36"/>
        <v>1</v>
      </c>
      <c r="AP257" s="81">
        <f t="shared" si="37"/>
        <v>2</v>
      </c>
      <c r="AQ257" s="76">
        <f t="shared" si="38"/>
        <v>2</v>
      </c>
      <c r="AR257" s="81">
        <f t="shared" si="39"/>
        <v>93</v>
      </c>
      <c r="AS257" s="81" t="str">
        <f t="shared" si="40"/>
        <v>金币</v>
      </c>
      <c r="AT257" s="103">
        <f t="shared" si="41"/>
        <v>222</v>
      </c>
      <c r="AU257" s="82">
        <f>IF(AR257&gt;0,SUMIFS(AT$13:AT257,AQ$13:AQ257,"="&amp;AQ257),"[x]")</f>
        <v>8321</v>
      </c>
    </row>
    <row r="258" spans="40:47" ht="16.5" x14ac:dyDescent="0.2">
      <c r="AN258" s="81">
        <v>246</v>
      </c>
      <c r="AO258" s="81">
        <f t="shared" si="36"/>
        <v>1</v>
      </c>
      <c r="AP258" s="81">
        <f t="shared" si="37"/>
        <v>2</v>
      </c>
      <c r="AQ258" s="76">
        <f t="shared" si="38"/>
        <v>2</v>
      </c>
      <c r="AR258" s="81">
        <f t="shared" si="39"/>
        <v>94</v>
      </c>
      <c r="AS258" s="81" t="str">
        <f t="shared" si="40"/>
        <v>金币</v>
      </c>
      <c r="AT258" s="103">
        <f t="shared" si="41"/>
        <v>231</v>
      </c>
      <c r="AU258" s="82">
        <f>IF(AR258&gt;0,SUMIFS(AT$13:AT258,AQ$13:AQ258,"="&amp;AQ258),"[x]")</f>
        <v>8552</v>
      </c>
    </row>
    <row r="259" spans="40:47" ht="16.5" x14ac:dyDescent="0.2">
      <c r="AN259" s="81">
        <v>247</v>
      </c>
      <c r="AO259" s="81">
        <f t="shared" si="36"/>
        <v>1</v>
      </c>
      <c r="AP259" s="81">
        <f t="shared" si="37"/>
        <v>2</v>
      </c>
      <c r="AQ259" s="76">
        <f t="shared" si="38"/>
        <v>2</v>
      </c>
      <c r="AR259" s="81">
        <f t="shared" si="39"/>
        <v>95</v>
      </c>
      <c r="AS259" s="81" t="str">
        <f t="shared" si="40"/>
        <v>金币</v>
      </c>
      <c r="AT259" s="103">
        <f t="shared" si="41"/>
        <v>239</v>
      </c>
      <c r="AU259" s="82">
        <f>IF(AR259&gt;0,SUMIFS(AT$13:AT259,AQ$13:AQ259,"="&amp;AQ259),"[x]")</f>
        <v>8791</v>
      </c>
    </row>
    <row r="260" spans="40:47" ht="16.5" x14ac:dyDescent="0.2">
      <c r="AN260" s="81">
        <v>248</v>
      </c>
      <c r="AO260" s="81">
        <f t="shared" si="36"/>
        <v>1</v>
      </c>
      <c r="AP260" s="81">
        <f t="shared" si="37"/>
        <v>2</v>
      </c>
      <c r="AQ260" s="76">
        <f t="shared" si="38"/>
        <v>2</v>
      </c>
      <c r="AR260" s="81">
        <f t="shared" si="39"/>
        <v>96</v>
      </c>
      <c r="AS260" s="81" t="str">
        <f t="shared" si="40"/>
        <v>金币</v>
      </c>
      <c r="AT260" s="103">
        <f t="shared" si="41"/>
        <v>248</v>
      </c>
      <c r="AU260" s="82">
        <f>IF(AR260&gt;0,SUMIFS(AT$13:AT260,AQ$13:AQ260,"="&amp;AQ260),"[x]")</f>
        <v>9039</v>
      </c>
    </row>
    <row r="261" spans="40:47" ht="16.5" x14ac:dyDescent="0.2">
      <c r="AN261" s="81">
        <v>249</v>
      </c>
      <c r="AO261" s="81">
        <f t="shared" si="36"/>
        <v>1</v>
      </c>
      <c r="AP261" s="81">
        <f t="shared" si="37"/>
        <v>2</v>
      </c>
      <c r="AQ261" s="76">
        <f t="shared" si="38"/>
        <v>2</v>
      </c>
      <c r="AR261" s="81">
        <f t="shared" si="39"/>
        <v>97</v>
      </c>
      <c r="AS261" s="81" t="str">
        <f t="shared" si="40"/>
        <v>金币</v>
      </c>
      <c r="AT261" s="103">
        <f t="shared" si="41"/>
        <v>257</v>
      </c>
      <c r="AU261" s="82">
        <f>IF(AR261&gt;0,SUMIFS(AT$13:AT261,AQ$13:AQ261,"="&amp;AQ261),"[x]")</f>
        <v>9296</v>
      </c>
    </row>
    <row r="262" spans="40:47" ht="16.5" x14ac:dyDescent="0.2">
      <c r="AN262" s="81">
        <v>250</v>
      </c>
      <c r="AO262" s="81">
        <f t="shared" si="36"/>
        <v>1</v>
      </c>
      <c r="AP262" s="81">
        <f t="shared" si="37"/>
        <v>2</v>
      </c>
      <c r="AQ262" s="76">
        <f t="shared" si="38"/>
        <v>2</v>
      </c>
      <c r="AR262" s="81">
        <f t="shared" si="39"/>
        <v>98</v>
      </c>
      <c r="AS262" s="81" t="str">
        <f t="shared" si="40"/>
        <v>金币</v>
      </c>
      <c r="AT262" s="103">
        <f t="shared" si="41"/>
        <v>266</v>
      </c>
      <c r="AU262" s="82">
        <f>IF(AR262&gt;0,SUMIFS(AT$13:AT262,AQ$13:AQ262,"="&amp;AQ262),"[x]")</f>
        <v>9562</v>
      </c>
    </row>
    <row r="263" spans="40:47" ht="16.5" x14ac:dyDescent="0.2">
      <c r="AN263" s="81">
        <v>251</v>
      </c>
      <c r="AO263" s="81">
        <f t="shared" si="36"/>
        <v>1</v>
      </c>
      <c r="AP263" s="81">
        <f t="shared" si="37"/>
        <v>2</v>
      </c>
      <c r="AQ263" s="76">
        <f t="shared" si="38"/>
        <v>2</v>
      </c>
      <c r="AR263" s="81">
        <f t="shared" si="39"/>
        <v>99</v>
      </c>
      <c r="AS263" s="81" t="str">
        <f t="shared" si="40"/>
        <v>金币</v>
      </c>
      <c r="AT263" s="103">
        <f t="shared" si="41"/>
        <v>275</v>
      </c>
      <c r="AU263" s="82">
        <f>IF(AR263&gt;0,SUMIFS(AT$13:AT263,AQ$13:AQ263,"="&amp;AQ263),"[x]")</f>
        <v>9837</v>
      </c>
    </row>
    <row r="264" spans="40:47" ht="16.5" x14ac:dyDescent="0.2">
      <c r="AN264" s="81">
        <v>252</v>
      </c>
      <c r="AO264" s="81">
        <f t="shared" si="36"/>
        <v>1</v>
      </c>
      <c r="AP264" s="81">
        <f t="shared" si="37"/>
        <v>2</v>
      </c>
      <c r="AQ264" s="76">
        <f t="shared" si="38"/>
        <v>2</v>
      </c>
      <c r="AR264" s="81">
        <f t="shared" si="39"/>
        <v>100</v>
      </c>
      <c r="AS264" s="81" t="str">
        <f t="shared" si="40"/>
        <v>金币</v>
      </c>
      <c r="AT264" s="103">
        <f t="shared" si="41"/>
        <v>284</v>
      </c>
      <c r="AU264" s="82">
        <f>IF(AR264&gt;0,SUMIFS(AT$13:AT264,AQ$13:AQ264,"="&amp;AQ264),"[x]")</f>
        <v>10121</v>
      </c>
    </row>
    <row r="265" spans="40:47" ht="16.5" x14ac:dyDescent="0.2">
      <c r="AN265" s="81">
        <v>253</v>
      </c>
      <c r="AO265" s="81">
        <f t="shared" si="36"/>
        <v>1</v>
      </c>
      <c r="AP265" s="81">
        <f t="shared" si="37"/>
        <v>2</v>
      </c>
      <c r="AQ265" s="76">
        <f t="shared" si="38"/>
        <v>2</v>
      </c>
      <c r="AR265" s="81">
        <f t="shared" si="39"/>
        <v>101</v>
      </c>
      <c r="AS265" s="81" t="str">
        <f t="shared" si="40"/>
        <v>金币</v>
      </c>
      <c r="AT265" s="103">
        <f t="shared" si="41"/>
        <v>158</v>
      </c>
      <c r="AU265" s="82">
        <f>IF(AR265&gt;0,SUMIFS(AT$13:AT265,AQ$13:AQ265,"="&amp;AQ265),"[x]")</f>
        <v>10279</v>
      </c>
    </row>
    <row r="266" spans="40:47" ht="16.5" x14ac:dyDescent="0.2">
      <c r="AN266" s="81">
        <v>254</v>
      </c>
      <c r="AO266" s="81">
        <f t="shared" si="36"/>
        <v>1</v>
      </c>
      <c r="AP266" s="81">
        <f t="shared" si="37"/>
        <v>2</v>
      </c>
      <c r="AQ266" s="76">
        <f t="shared" si="38"/>
        <v>2</v>
      </c>
      <c r="AR266" s="81">
        <f t="shared" si="39"/>
        <v>102</v>
      </c>
      <c r="AS266" s="81" t="str">
        <f t="shared" si="40"/>
        <v>金币</v>
      </c>
      <c r="AT266" s="103">
        <f t="shared" si="41"/>
        <v>170</v>
      </c>
      <c r="AU266" s="82">
        <f>IF(AR266&gt;0,SUMIFS(AT$13:AT266,AQ$13:AQ266,"="&amp;AQ266),"[x]")</f>
        <v>10449</v>
      </c>
    </row>
    <row r="267" spans="40:47" ht="16.5" x14ac:dyDescent="0.2">
      <c r="AN267" s="81">
        <v>255</v>
      </c>
      <c r="AO267" s="81">
        <f t="shared" si="36"/>
        <v>1</v>
      </c>
      <c r="AP267" s="81">
        <f t="shared" si="37"/>
        <v>2</v>
      </c>
      <c r="AQ267" s="76">
        <f t="shared" si="38"/>
        <v>2</v>
      </c>
      <c r="AR267" s="81">
        <f t="shared" si="39"/>
        <v>103</v>
      </c>
      <c r="AS267" s="81" t="str">
        <f t="shared" si="40"/>
        <v>金币</v>
      </c>
      <c r="AT267" s="103">
        <f t="shared" si="41"/>
        <v>183</v>
      </c>
      <c r="AU267" s="82">
        <f>IF(AR267&gt;0,SUMIFS(AT$13:AT267,AQ$13:AQ267,"="&amp;AQ267),"[x]")</f>
        <v>10632</v>
      </c>
    </row>
    <row r="268" spans="40:47" ht="16.5" x14ac:dyDescent="0.2">
      <c r="AN268" s="81">
        <v>256</v>
      </c>
      <c r="AO268" s="81">
        <f t="shared" si="36"/>
        <v>1</v>
      </c>
      <c r="AP268" s="81">
        <f t="shared" si="37"/>
        <v>2</v>
      </c>
      <c r="AQ268" s="76">
        <f t="shared" si="38"/>
        <v>2</v>
      </c>
      <c r="AR268" s="81">
        <f t="shared" si="39"/>
        <v>104</v>
      </c>
      <c r="AS268" s="81" t="str">
        <f t="shared" si="40"/>
        <v>金币</v>
      </c>
      <c r="AT268" s="103">
        <f t="shared" si="41"/>
        <v>195</v>
      </c>
      <c r="AU268" s="82">
        <f>IF(AR268&gt;0,SUMIFS(AT$13:AT268,AQ$13:AQ268,"="&amp;AQ268),"[x]")</f>
        <v>10827</v>
      </c>
    </row>
    <row r="269" spans="40:47" ht="16.5" x14ac:dyDescent="0.2">
      <c r="AN269" s="81">
        <v>257</v>
      </c>
      <c r="AO269" s="81">
        <f t="shared" si="36"/>
        <v>1</v>
      </c>
      <c r="AP269" s="81">
        <f t="shared" si="37"/>
        <v>2</v>
      </c>
      <c r="AQ269" s="76">
        <f t="shared" si="38"/>
        <v>2</v>
      </c>
      <c r="AR269" s="81">
        <f t="shared" si="39"/>
        <v>105</v>
      </c>
      <c r="AS269" s="81" t="str">
        <f t="shared" si="40"/>
        <v>金币</v>
      </c>
      <c r="AT269" s="103">
        <f t="shared" si="41"/>
        <v>207</v>
      </c>
      <c r="AU269" s="82">
        <f>IF(AR269&gt;0,SUMIFS(AT$13:AT269,AQ$13:AQ269,"="&amp;AQ269),"[x]")</f>
        <v>11034</v>
      </c>
    </row>
    <row r="270" spans="40:47" ht="16.5" x14ac:dyDescent="0.2">
      <c r="AN270" s="81">
        <v>258</v>
      </c>
      <c r="AO270" s="81">
        <f t="shared" ref="AO270:AO333" si="42">INT((AN270-1)/604)+1</f>
        <v>1</v>
      </c>
      <c r="AP270" s="81">
        <f t="shared" ref="AP270:AP333" si="43">INT(MOD(INT((AN270-1)/151),4))+1</f>
        <v>2</v>
      </c>
      <c r="AQ270" s="76">
        <f t="shared" ref="AQ270:AQ333" si="44">(AO270-1)*4+AP270</f>
        <v>2</v>
      </c>
      <c r="AR270" s="81">
        <f t="shared" ref="AR270:AR333" si="45">MOD(AN270-1,151)</f>
        <v>106</v>
      </c>
      <c r="AS270" s="81" t="str">
        <f t="shared" ref="AS270:AS333" si="46">IF(AR270&gt;0,"金币","[x]")</f>
        <v>金币</v>
      </c>
      <c r="AT270" s="103">
        <f t="shared" si="41"/>
        <v>219</v>
      </c>
      <c r="AU270" s="82">
        <f>IF(AR270&gt;0,SUMIFS(AT$13:AT270,AQ$13:AQ270,"="&amp;AQ270),"[x]")</f>
        <v>11253</v>
      </c>
    </row>
    <row r="271" spans="40:47" ht="16.5" x14ac:dyDescent="0.2">
      <c r="AN271" s="81">
        <v>259</v>
      </c>
      <c r="AO271" s="81">
        <f t="shared" si="42"/>
        <v>1</v>
      </c>
      <c r="AP271" s="81">
        <f t="shared" si="43"/>
        <v>2</v>
      </c>
      <c r="AQ271" s="76">
        <f t="shared" si="44"/>
        <v>2</v>
      </c>
      <c r="AR271" s="81">
        <f t="shared" si="45"/>
        <v>107</v>
      </c>
      <c r="AS271" s="81" t="str">
        <f t="shared" si="46"/>
        <v>金币</v>
      </c>
      <c r="AT271" s="103">
        <f t="shared" ref="AT271:AT334" si="47">IF(AR271&gt;0,INT(INDEX($AL$13:$AL$162,AR271)/48*INDEX($AL$4:$AL$9,AO271)*INDEX($AO$4:$AO$7,AP271)),"[x]")</f>
        <v>231</v>
      </c>
      <c r="AU271" s="82">
        <f>IF(AR271&gt;0,SUMIFS(AT$13:AT271,AQ$13:AQ271,"="&amp;AQ271),"[x]")</f>
        <v>11484</v>
      </c>
    </row>
    <row r="272" spans="40:47" ht="16.5" x14ac:dyDescent="0.2">
      <c r="AN272" s="81">
        <v>260</v>
      </c>
      <c r="AO272" s="81">
        <f t="shared" si="42"/>
        <v>1</v>
      </c>
      <c r="AP272" s="81">
        <f t="shared" si="43"/>
        <v>2</v>
      </c>
      <c r="AQ272" s="76">
        <f t="shared" si="44"/>
        <v>2</v>
      </c>
      <c r="AR272" s="81">
        <f t="shared" si="45"/>
        <v>108</v>
      </c>
      <c r="AS272" s="81" t="str">
        <f t="shared" si="46"/>
        <v>金币</v>
      </c>
      <c r="AT272" s="103">
        <f t="shared" si="47"/>
        <v>244</v>
      </c>
      <c r="AU272" s="82">
        <f>IF(AR272&gt;0,SUMIFS(AT$13:AT272,AQ$13:AQ272,"="&amp;AQ272),"[x]")</f>
        <v>11728</v>
      </c>
    </row>
    <row r="273" spans="40:47" ht="16.5" x14ac:dyDescent="0.2">
      <c r="AN273" s="81">
        <v>261</v>
      </c>
      <c r="AO273" s="81">
        <f t="shared" si="42"/>
        <v>1</v>
      </c>
      <c r="AP273" s="81">
        <f t="shared" si="43"/>
        <v>2</v>
      </c>
      <c r="AQ273" s="76">
        <f t="shared" si="44"/>
        <v>2</v>
      </c>
      <c r="AR273" s="81">
        <f t="shared" si="45"/>
        <v>109</v>
      </c>
      <c r="AS273" s="81" t="str">
        <f t="shared" si="46"/>
        <v>金币</v>
      </c>
      <c r="AT273" s="103">
        <f t="shared" si="47"/>
        <v>256</v>
      </c>
      <c r="AU273" s="82">
        <f>IF(AR273&gt;0,SUMIFS(AT$13:AT273,AQ$13:AQ273,"="&amp;AQ273),"[x]")</f>
        <v>11984</v>
      </c>
    </row>
    <row r="274" spans="40:47" ht="16.5" x14ac:dyDescent="0.2">
      <c r="AN274" s="81">
        <v>262</v>
      </c>
      <c r="AO274" s="81">
        <f t="shared" si="42"/>
        <v>1</v>
      </c>
      <c r="AP274" s="81">
        <f t="shared" si="43"/>
        <v>2</v>
      </c>
      <c r="AQ274" s="76">
        <f t="shared" si="44"/>
        <v>2</v>
      </c>
      <c r="AR274" s="81">
        <f t="shared" si="45"/>
        <v>110</v>
      </c>
      <c r="AS274" s="81" t="str">
        <f t="shared" si="46"/>
        <v>金币</v>
      </c>
      <c r="AT274" s="103">
        <f t="shared" si="47"/>
        <v>268</v>
      </c>
      <c r="AU274" s="82">
        <f>IF(AR274&gt;0,SUMIFS(AT$13:AT274,AQ$13:AQ274,"="&amp;AQ274),"[x]")</f>
        <v>12252</v>
      </c>
    </row>
    <row r="275" spans="40:47" ht="16.5" x14ac:dyDescent="0.2">
      <c r="AN275" s="81">
        <v>263</v>
      </c>
      <c r="AO275" s="81">
        <f t="shared" si="42"/>
        <v>1</v>
      </c>
      <c r="AP275" s="81">
        <f t="shared" si="43"/>
        <v>2</v>
      </c>
      <c r="AQ275" s="76">
        <f t="shared" si="44"/>
        <v>2</v>
      </c>
      <c r="AR275" s="81">
        <f t="shared" si="45"/>
        <v>111</v>
      </c>
      <c r="AS275" s="81" t="str">
        <f t="shared" si="46"/>
        <v>金币</v>
      </c>
      <c r="AT275" s="103">
        <f t="shared" si="47"/>
        <v>280</v>
      </c>
      <c r="AU275" s="82">
        <f>IF(AR275&gt;0,SUMIFS(AT$13:AT275,AQ$13:AQ275,"="&amp;AQ275),"[x]")</f>
        <v>12532</v>
      </c>
    </row>
    <row r="276" spans="40:47" ht="16.5" x14ac:dyDescent="0.2">
      <c r="AN276" s="81">
        <v>264</v>
      </c>
      <c r="AO276" s="81">
        <f t="shared" si="42"/>
        <v>1</v>
      </c>
      <c r="AP276" s="81">
        <f t="shared" si="43"/>
        <v>2</v>
      </c>
      <c r="AQ276" s="76">
        <f t="shared" si="44"/>
        <v>2</v>
      </c>
      <c r="AR276" s="81">
        <f t="shared" si="45"/>
        <v>112</v>
      </c>
      <c r="AS276" s="81" t="str">
        <f t="shared" si="46"/>
        <v>金币</v>
      </c>
      <c r="AT276" s="103">
        <f t="shared" si="47"/>
        <v>292</v>
      </c>
      <c r="AU276" s="82">
        <f>IF(AR276&gt;0,SUMIFS(AT$13:AT276,AQ$13:AQ276,"="&amp;AQ276),"[x]")</f>
        <v>12824</v>
      </c>
    </row>
    <row r="277" spans="40:47" ht="16.5" x14ac:dyDescent="0.2">
      <c r="AN277" s="81">
        <v>265</v>
      </c>
      <c r="AO277" s="81">
        <f t="shared" si="42"/>
        <v>1</v>
      </c>
      <c r="AP277" s="81">
        <f t="shared" si="43"/>
        <v>2</v>
      </c>
      <c r="AQ277" s="76">
        <f t="shared" si="44"/>
        <v>2</v>
      </c>
      <c r="AR277" s="81">
        <f t="shared" si="45"/>
        <v>113</v>
      </c>
      <c r="AS277" s="81" t="str">
        <f t="shared" si="46"/>
        <v>金币</v>
      </c>
      <c r="AT277" s="103">
        <f t="shared" si="47"/>
        <v>305</v>
      </c>
      <c r="AU277" s="82">
        <f>IF(AR277&gt;0,SUMIFS(AT$13:AT277,AQ$13:AQ277,"="&amp;AQ277),"[x]")</f>
        <v>13129</v>
      </c>
    </row>
    <row r="278" spans="40:47" ht="16.5" x14ac:dyDescent="0.2">
      <c r="AN278" s="81">
        <v>266</v>
      </c>
      <c r="AO278" s="81">
        <f t="shared" si="42"/>
        <v>1</v>
      </c>
      <c r="AP278" s="81">
        <f t="shared" si="43"/>
        <v>2</v>
      </c>
      <c r="AQ278" s="76">
        <f t="shared" si="44"/>
        <v>2</v>
      </c>
      <c r="AR278" s="81">
        <f t="shared" si="45"/>
        <v>114</v>
      </c>
      <c r="AS278" s="81" t="str">
        <f t="shared" si="46"/>
        <v>金币</v>
      </c>
      <c r="AT278" s="103">
        <f t="shared" si="47"/>
        <v>317</v>
      </c>
      <c r="AU278" s="82">
        <f>IF(AR278&gt;0,SUMIFS(AT$13:AT278,AQ$13:AQ278,"="&amp;AQ278),"[x]")</f>
        <v>13446</v>
      </c>
    </row>
    <row r="279" spans="40:47" ht="16.5" x14ac:dyDescent="0.2">
      <c r="AN279" s="81">
        <v>267</v>
      </c>
      <c r="AO279" s="81">
        <f t="shared" si="42"/>
        <v>1</v>
      </c>
      <c r="AP279" s="81">
        <f t="shared" si="43"/>
        <v>2</v>
      </c>
      <c r="AQ279" s="76">
        <f t="shared" si="44"/>
        <v>2</v>
      </c>
      <c r="AR279" s="81">
        <f t="shared" si="45"/>
        <v>115</v>
      </c>
      <c r="AS279" s="81" t="str">
        <f t="shared" si="46"/>
        <v>金币</v>
      </c>
      <c r="AT279" s="103">
        <f t="shared" si="47"/>
        <v>329</v>
      </c>
      <c r="AU279" s="82">
        <f>IF(AR279&gt;0,SUMIFS(AT$13:AT279,AQ$13:AQ279,"="&amp;AQ279),"[x]")</f>
        <v>13775</v>
      </c>
    </row>
    <row r="280" spans="40:47" ht="16.5" x14ac:dyDescent="0.2">
      <c r="AN280" s="81">
        <v>268</v>
      </c>
      <c r="AO280" s="81">
        <f t="shared" si="42"/>
        <v>1</v>
      </c>
      <c r="AP280" s="81">
        <f t="shared" si="43"/>
        <v>2</v>
      </c>
      <c r="AQ280" s="76">
        <f t="shared" si="44"/>
        <v>2</v>
      </c>
      <c r="AR280" s="81">
        <f t="shared" si="45"/>
        <v>116</v>
      </c>
      <c r="AS280" s="81" t="str">
        <f t="shared" si="46"/>
        <v>金币</v>
      </c>
      <c r="AT280" s="103">
        <f t="shared" si="47"/>
        <v>341</v>
      </c>
      <c r="AU280" s="82">
        <f>IF(AR280&gt;0,SUMIFS(AT$13:AT280,AQ$13:AQ280,"="&amp;AQ280),"[x]")</f>
        <v>14116</v>
      </c>
    </row>
    <row r="281" spans="40:47" ht="16.5" x14ac:dyDescent="0.2">
      <c r="AN281" s="81">
        <v>269</v>
      </c>
      <c r="AO281" s="81">
        <f t="shared" si="42"/>
        <v>1</v>
      </c>
      <c r="AP281" s="81">
        <f t="shared" si="43"/>
        <v>2</v>
      </c>
      <c r="AQ281" s="76">
        <f t="shared" si="44"/>
        <v>2</v>
      </c>
      <c r="AR281" s="81">
        <f t="shared" si="45"/>
        <v>117</v>
      </c>
      <c r="AS281" s="81" t="str">
        <f t="shared" si="46"/>
        <v>金币</v>
      </c>
      <c r="AT281" s="103">
        <f t="shared" si="47"/>
        <v>353</v>
      </c>
      <c r="AU281" s="82">
        <f>IF(AR281&gt;0,SUMIFS(AT$13:AT281,AQ$13:AQ281,"="&amp;AQ281),"[x]")</f>
        <v>14469</v>
      </c>
    </row>
    <row r="282" spans="40:47" ht="16.5" x14ac:dyDescent="0.2">
      <c r="AN282" s="81">
        <v>270</v>
      </c>
      <c r="AO282" s="81">
        <f t="shared" si="42"/>
        <v>1</v>
      </c>
      <c r="AP282" s="81">
        <f t="shared" si="43"/>
        <v>2</v>
      </c>
      <c r="AQ282" s="76">
        <f t="shared" si="44"/>
        <v>2</v>
      </c>
      <c r="AR282" s="81">
        <f t="shared" si="45"/>
        <v>118</v>
      </c>
      <c r="AS282" s="81" t="str">
        <f t="shared" si="46"/>
        <v>金币</v>
      </c>
      <c r="AT282" s="103">
        <f t="shared" si="47"/>
        <v>366</v>
      </c>
      <c r="AU282" s="82">
        <f>IF(AR282&gt;0,SUMIFS(AT$13:AT282,AQ$13:AQ282,"="&amp;AQ282),"[x]")</f>
        <v>14835</v>
      </c>
    </row>
    <row r="283" spans="40:47" ht="16.5" x14ac:dyDescent="0.2">
      <c r="AN283" s="81">
        <v>271</v>
      </c>
      <c r="AO283" s="81">
        <f t="shared" si="42"/>
        <v>1</v>
      </c>
      <c r="AP283" s="81">
        <f t="shared" si="43"/>
        <v>2</v>
      </c>
      <c r="AQ283" s="76">
        <f t="shared" si="44"/>
        <v>2</v>
      </c>
      <c r="AR283" s="81">
        <f t="shared" si="45"/>
        <v>119</v>
      </c>
      <c r="AS283" s="81" t="str">
        <f t="shared" si="46"/>
        <v>金币</v>
      </c>
      <c r="AT283" s="103">
        <f t="shared" si="47"/>
        <v>378</v>
      </c>
      <c r="AU283" s="82">
        <f>IF(AR283&gt;0,SUMIFS(AT$13:AT283,AQ$13:AQ283,"="&amp;AQ283),"[x]")</f>
        <v>15213</v>
      </c>
    </row>
    <row r="284" spans="40:47" ht="16.5" x14ac:dyDescent="0.2">
      <c r="AN284" s="81">
        <v>272</v>
      </c>
      <c r="AO284" s="81">
        <f t="shared" si="42"/>
        <v>1</v>
      </c>
      <c r="AP284" s="81">
        <f t="shared" si="43"/>
        <v>2</v>
      </c>
      <c r="AQ284" s="76">
        <f t="shared" si="44"/>
        <v>2</v>
      </c>
      <c r="AR284" s="81">
        <f t="shared" si="45"/>
        <v>120</v>
      </c>
      <c r="AS284" s="81" t="str">
        <f t="shared" si="46"/>
        <v>金币</v>
      </c>
      <c r="AT284" s="103">
        <f t="shared" si="47"/>
        <v>390</v>
      </c>
      <c r="AU284" s="82">
        <f>IF(AR284&gt;0,SUMIFS(AT$13:AT284,AQ$13:AQ284,"="&amp;AQ284),"[x]")</f>
        <v>15603</v>
      </c>
    </row>
    <row r="285" spans="40:47" ht="16.5" x14ac:dyDescent="0.2">
      <c r="AN285" s="81">
        <v>273</v>
      </c>
      <c r="AO285" s="81">
        <f t="shared" si="42"/>
        <v>1</v>
      </c>
      <c r="AP285" s="81">
        <f t="shared" si="43"/>
        <v>2</v>
      </c>
      <c r="AQ285" s="76">
        <f t="shared" si="44"/>
        <v>2</v>
      </c>
      <c r="AR285" s="81">
        <f t="shared" si="45"/>
        <v>121</v>
      </c>
      <c r="AS285" s="81" t="str">
        <f t="shared" si="46"/>
        <v>金币</v>
      </c>
      <c r="AT285" s="103">
        <f t="shared" si="47"/>
        <v>230</v>
      </c>
      <c r="AU285" s="82">
        <f>IF(AR285&gt;0,SUMIFS(AT$13:AT285,AQ$13:AQ285,"="&amp;AQ285),"[x]")</f>
        <v>15833</v>
      </c>
    </row>
    <row r="286" spans="40:47" ht="16.5" x14ac:dyDescent="0.2">
      <c r="AN286" s="81">
        <v>274</v>
      </c>
      <c r="AO286" s="81">
        <f t="shared" si="42"/>
        <v>1</v>
      </c>
      <c r="AP286" s="81">
        <f t="shared" si="43"/>
        <v>2</v>
      </c>
      <c r="AQ286" s="76">
        <f t="shared" si="44"/>
        <v>2</v>
      </c>
      <c r="AR286" s="81">
        <f t="shared" si="45"/>
        <v>122</v>
      </c>
      <c r="AS286" s="81" t="str">
        <f t="shared" si="46"/>
        <v>金币</v>
      </c>
      <c r="AT286" s="103">
        <f t="shared" si="47"/>
        <v>242</v>
      </c>
      <c r="AU286" s="82">
        <f>IF(AR286&gt;0,SUMIFS(AT$13:AT286,AQ$13:AQ286,"="&amp;AQ286),"[x]")</f>
        <v>16075</v>
      </c>
    </row>
    <row r="287" spans="40:47" ht="16.5" x14ac:dyDescent="0.2">
      <c r="AN287" s="81">
        <v>275</v>
      </c>
      <c r="AO287" s="81">
        <f t="shared" si="42"/>
        <v>1</v>
      </c>
      <c r="AP287" s="81">
        <f t="shared" si="43"/>
        <v>2</v>
      </c>
      <c r="AQ287" s="76">
        <f t="shared" si="44"/>
        <v>2</v>
      </c>
      <c r="AR287" s="81">
        <f t="shared" si="45"/>
        <v>123</v>
      </c>
      <c r="AS287" s="81" t="str">
        <f t="shared" si="46"/>
        <v>金币</v>
      </c>
      <c r="AT287" s="103">
        <f t="shared" si="47"/>
        <v>254</v>
      </c>
      <c r="AU287" s="82">
        <f>IF(AR287&gt;0,SUMIFS(AT$13:AT287,AQ$13:AQ287,"="&amp;AQ287),"[x]")</f>
        <v>16329</v>
      </c>
    </row>
    <row r="288" spans="40:47" ht="16.5" x14ac:dyDescent="0.2">
      <c r="AN288" s="81">
        <v>276</v>
      </c>
      <c r="AO288" s="81">
        <f t="shared" si="42"/>
        <v>1</v>
      </c>
      <c r="AP288" s="81">
        <f t="shared" si="43"/>
        <v>2</v>
      </c>
      <c r="AQ288" s="76">
        <f t="shared" si="44"/>
        <v>2</v>
      </c>
      <c r="AR288" s="81">
        <f t="shared" si="45"/>
        <v>124</v>
      </c>
      <c r="AS288" s="81" t="str">
        <f t="shared" si="46"/>
        <v>金币</v>
      </c>
      <c r="AT288" s="103">
        <f t="shared" si="47"/>
        <v>266</v>
      </c>
      <c r="AU288" s="82">
        <f>IF(AR288&gt;0,SUMIFS(AT$13:AT288,AQ$13:AQ288,"="&amp;AQ288),"[x]")</f>
        <v>16595</v>
      </c>
    </row>
    <row r="289" spans="40:47" ht="16.5" x14ac:dyDescent="0.2">
      <c r="AN289" s="81">
        <v>277</v>
      </c>
      <c r="AO289" s="81">
        <f t="shared" si="42"/>
        <v>1</v>
      </c>
      <c r="AP289" s="81">
        <f t="shared" si="43"/>
        <v>2</v>
      </c>
      <c r="AQ289" s="76">
        <f t="shared" si="44"/>
        <v>2</v>
      </c>
      <c r="AR289" s="81">
        <f t="shared" si="45"/>
        <v>125</v>
      </c>
      <c r="AS289" s="81" t="str">
        <f t="shared" si="46"/>
        <v>金币</v>
      </c>
      <c r="AT289" s="103">
        <f t="shared" si="47"/>
        <v>278</v>
      </c>
      <c r="AU289" s="82">
        <f>IF(AR289&gt;0,SUMIFS(AT$13:AT289,AQ$13:AQ289,"="&amp;AQ289),"[x]")</f>
        <v>16873</v>
      </c>
    </row>
    <row r="290" spans="40:47" ht="16.5" x14ac:dyDescent="0.2">
      <c r="AN290" s="81">
        <v>278</v>
      </c>
      <c r="AO290" s="81">
        <f t="shared" si="42"/>
        <v>1</v>
      </c>
      <c r="AP290" s="81">
        <f t="shared" si="43"/>
        <v>2</v>
      </c>
      <c r="AQ290" s="76">
        <f t="shared" si="44"/>
        <v>2</v>
      </c>
      <c r="AR290" s="81">
        <f t="shared" si="45"/>
        <v>126</v>
      </c>
      <c r="AS290" s="81" t="str">
        <f t="shared" si="46"/>
        <v>金币</v>
      </c>
      <c r="AT290" s="103">
        <f t="shared" si="47"/>
        <v>291</v>
      </c>
      <c r="AU290" s="82">
        <f>IF(AR290&gt;0,SUMIFS(AT$13:AT290,AQ$13:AQ290,"="&amp;AQ290),"[x]")</f>
        <v>17164</v>
      </c>
    </row>
    <row r="291" spans="40:47" ht="16.5" x14ac:dyDescent="0.2">
      <c r="AN291" s="81">
        <v>279</v>
      </c>
      <c r="AO291" s="81">
        <f t="shared" si="42"/>
        <v>1</v>
      </c>
      <c r="AP291" s="81">
        <f t="shared" si="43"/>
        <v>2</v>
      </c>
      <c r="AQ291" s="76">
        <f t="shared" si="44"/>
        <v>2</v>
      </c>
      <c r="AR291" s="81">
        <f t="shared" si="45"/>
        <v>127</v>
      </c>
      <c r="AS291" s="81" t="str">
        <f t="shared" si="46"/>
        <v>金币</v>
      </c>
      <c r="AT291" s="103">
        <f t="shared" si="47"/>
        <v>303</v>
      </c>
      <c r="AU291" s="82">
        <f>IF(AR291&gt;0,SUMIFS(AT$13:AT291,AQ$13:AQ291,"="&amp;AQ291),"[x]")</f>
        <v>17467</v>
      </c>
    </row>
    <row r="292" spans="40:47" ht="16.5" x14ac:dyDescent="0.2">
      <c r="AN292" s="81">
        <v>280</v>
      </c>
      <c r="AO292" s="81">
        <f t="shared" si="42"/>
        <v>1</v>
      </c>
      <c r="AP292" s="81">
        <f t="shared" si="43"/>
        <v>2</v>
      </c>
      <c r="AQ292" s="76">
        <f t="shared" si="44"/>
        <v>2</v>
      </c>
      <c r="AR292" s="81">
        <f t="shared" si="45"/>
        <v>128</v>
      </c>
      <c r="AS292" s="81" t="str">
        <f t="shared" si="46"/>
        <v>金币</v>
      </c>
      <c r="AT292" s="103">
        <f t="shared" si="47"/>
        <v>315</v>
      </c>
      <c r="AU292" s="82">
        <f>IF(AR292&gt;0,SUMIFS(AT$13:AT292,AQ$13:AQ292,"="&amp;AQ292),"[x]")</f>
        <v>17782</v>
      </c>
    </row>
    <row r="293" spans="40:47" ht="16.5" x14ac:dyDescent="0.2">
      <c r="AN293" s="81">
        <v>281</v>
      </c>
      <c r="AO293" s="81">
        <f t="shared" si="42"/>
        <v>1</v>
      </c>
      <c r="AP293" s="81">
        <f t="shared" si="43"/>
        <v>2</v>
      </c>
      <c r="AQ293" s="76">
        <f t="shared" si="44"/>
        <v>2</v>
      </c>
      <c r="AR293" s="81">
        <f t="shared" si="45"/>
        <v>129</v>
      </c>
      <c r="AS293" s="81" t="str">
        <f t="shared" si="46"/>
        <v>金币</v>
      </c>
      <c r="AT293" s="103">
        <f t="shared" si="47"/>
        <v>327</v>
      </c>
      <c r="AU293" s="82">
        <f>IF(AR293&gt;0,SUMIFS(AT$13:AT293,AQ$13:AQ293,"="&amp;AQ293),"[x]")</f>
        <v>18109</v>
      </c>
    </row>
    <row r="294" spans="40:47" ht="16.5" x14ac:dyDescent="0.2">
      <c r="AN294" s="81">
        <v>282</v>
      </c>
      <c r="AO294" s="81">
        <f t="shared" si="42"/>
        <v>1</v>
      </c>
      <c r="AP294" s="81">
        <f t="shared" si="43"/>
        <v>2</v>
      </c>
      <c r="AQ294" s="76">
        <f t="shared" si="44"/>
        <v>2</v>
      </c>
      <c r="AR294" s="81">
        <f t="shared" si="45"/>
        <v>130</v>
      </c>
      <c r="AS294" s="81" t="str">
        <f t="shared" si="46"/>
        <v>金币</v>
      </c>
      <c r="AT294" s="103">
        <f t="shared" si="47"/>
        <v>339</v>
      </c>
      <c r="AU294" s="82">
        <f>IF(AR294&gt;0,SUMIFS(AT$13:AT294,AQ$13:AQ294,"="&amp;AQ294),"[x]")</f>
        <v>18448</v>
      </c>
    </row>
    <row r="295" spans="40:47" ht="16.5" x14ac:dyDescent="0.2">
      <c r="AN295" s="81">
        <v>283</v>
      </c>
      <c r="AO295" s="81">
        <f t="shared" si="42"/>
        <v>1</v>
      </c>
      <c r="AP295" s="81">
        <f t="shared" si="43"/>
        <v>2</v>
      </c>
      <c r="AQ295" s="76">
        <f t="shared" si="44"/>
        <v>2</v>
      </c>
      <c r="AR295" s="81">
        <f t="shared" si="45"/>
        <v>131</v>
      </c>
      <c r="AS295" s="81" t="str">
        <f t="shared" si="46"/>
        <v>金币</v>
      </c>
      <c r="AT295" s="103">
        <f t="shared" si="47"/>
        <v>351</v>
      </c>
      <c r="AU295" s="82">
        <f>IF(AR295&gt;0,SUMIFS(AT$13:AT295,AQ$13:AQ295,"="&amp;AQ295),"[x]")</f>
        <v>18799</v>
      </c>
    </row>
    <row r="296" spans="40:47" ht="16.5" x14ac:dyDescent="0.2">
      <c r="AN296" s="81">
        <v>284</v>
      </c>
      <c r="AO296" s="81">
        <f t="shared" si="42"/>
        <v>1</v>
      </c>
      <c r="AP296" s="81">
        <f t="shared" si="43"/>
        <v>2</v>
      </c>
      <c r="AQ296" s="76">
        <f t="shared" si="44"/>
        <v>2</v>
      </c>
      <c r="AR296" s="81">
        <f t="shared" si="45"/>
        <v>132</v>
      </c>
      <c r="AS296" s="81" t="str">
        <f t="shared" si="46"/>
        <v>金币</v>
      </c>
      <c r="AT296" s="103">
        <f t="shared" si="47"/>
        <v>363</v>
      </c>
      <c r="AU296" s="82">
        <f>IF(AR296&gt;0,SUMIFS(AT$13:AT296,AQ$13:AQ296,"="&amp;AQ296),"[x]")</f>
        <v>19162</v>
      </c>
    </row>
    <row r="297" spans="40:47" ht="16.5" x14ac:dyDescent="0.2">
      <c r="AN297" s="81">
        <v>285</v>
      </c>
      <c r="AO297" s="81">
        <f t="shared" si="42"/>
        <v>1</v>
      </c>
      <c r="AP297" s="81">
        <f t="shared" si="43"/>
        <v>2</v>
      </c>
      <c r="AQ297" s="76">
        <f t="shared" si="44"/>
        <v>2</v>
      </c>
      <c r="AR297" s="81">
        <f t="shared" si="45"/>
        <v>133</v>
      </c>
      <c r="AS297" s="81" t="str">
        <f t="shared" si="46"/>
        <v>金币</v>
      </c>
      <c r="AT297" s="103">
        <f t="shared" si="47"/>
        <v>375</v>
      </c>
      <c r="AU297" s="82">
        <f>IF(AR297&gt;0,SUMIFS(AT$13:AT297,AQ$13:AQ297,"="&amp;AQ297),"[x]")</f>
        <v>19537</v>
      </c>
    </row>
    <row r="298" spans="40:47" ht="16.5" x14ac:dyDescent="0.2">
      <c r="AN298" s="81">
        <v>286</v>
      </c>
      <c r="AO298" s="81">
        <f t="shared" si="42"/>
        <v>1</v>
      </c>
      <c r="AP298" s="81">
        <f t="shared" si="43"/>
        <v>2</v>
      </c>
      <c r="AQ298" s="76">
        <f t="shared" si="44"/>
        <v>2</v>
      </c>
      <c r="AR298" s="81">
        <f t="shared" si="45"/>
        <v>134</v>
      </c>
      <c r="AS298" s="81" t="str">
        <f t="shared" si="46"/>
        <v>金币</v>
      </c>
      <c r="AT298" s="103">
        <f t="shared" si="47"/>
        <v>388</v>
      </c>
      <c r="AU298" s="82">
        <f>IF(AR298&gt;0,SUMIFS(AT$13:AT298,AQ$13:AQ298,"="&amp;AQ298),"[x]")</f>
        <v>19925</v>
      </c>
    </row>
    <row r="299" spans="40:47" ht="16.5" x14ac:dyDescent="0.2">
      <c r="AN299" s="81">
        <v>287</v>
      </c>
      <c r="AO299" s="81">
        <f t="shared" si="42"/>
        <v>1</v>
      </c>
      <c r="AP299" s="81">
        <f t="shared" si="43"/>
        <v>2</v>
      </c>
      <c r="AQ299" s="76">
        <f t="shared" si="44"/>
        <v>2</v>
      </c>
      <c r="AR299" s="81">
        <f t="shared" si="45"/>
        <v>135</v>
      </c>
      <c r="AS299" s="81" t="str">
        <f t="shared" si="46"/>
        <v>金币</v>
      </c>
      <c r="AT299" s="103">
        <f t="shared" si="47"/>
        <v>400</v>
      </c>
      <c r="AU299" s="82">
        <f>IF(AR299&gt;0,SUMIFS(AT$13:AT299,AQ$13:AQ299,"="&amp;AQ299),"[x]")</f>
        <v>20325</v>
      </c>
    </row>
    <row r="300" spans="40:47" ht="16.5" x14ac:dyDescent="0.2">
      <c r="AN300" s="81">
        <v>288</v>
      </c>
      <c r="AO300" s="81">
        <f t="shared" si="42"/>
        <v>1</v>
      </c>
      <c r="AP300" s="81">
        <f t="shared" si="43"/>
        <v>2</v>
      </c>
      <c r="AQ300" s="76">
        <f t="shared" si="44"/>
        <v>2</v>
      </c>
      <c r="AR300" s="81">
        <f t="shared" si="45"/>
        <v>136</v>
      </c>
      <c r="AS300" s="81" t="str">
        <f t="shared" si="46"/>
        <v>金币</v>
      </c>
      <c r="AT300" s="103">
        <f t="shared" si="47"/>
        <v>412</v>
      </c>
      <c r="AU300" s="82">
        <f>IF(AR300&gt;0,SUMIFS(AT$13:AT300,AQ$13:AQ300,"="&amp;AQ300),"[x]")</f>
        <v>20737</v>
      </c>
    </row>
    <row r="301" spans="40:47" ht="16.5" x14ac:dyDescent="0.2">
      <c r="AN301" s="81">
        <v>289</v>
      </c>
      <c r="AO301" s="81">
        <f t="shared" si="42"/>
        <v>1</v>
      </c>
      <c r="AP301" s="81">
        <f t="shared" si="43"/>
        <v>2</v>
      </c>
      <c r="AQ301" s="76">
        <f t="shared" si="44"/>
        <v>2</v>
      </c>
      <c r="AR301" s="81">
        <f t="shared" si="45"/>
        <v>137</v>
      </c>
      <c r="AS301" s="81" t="str">
        <f t="shared" si="46"/>
        <v>金币</v>
      </c>
      <c r="AT301" s="103">
        <f t="shared" si="47"/>
        <v>424</v>
      </c>
      <c r="AU301" s="82">
        <f>IF(AR301&gt;0,SUMIFS(AT$13:AT301,AQ$13:AQ301,"="&amp;AQ301),"[x]")</f>
        <v>21161</v>
      </c>
    </row>
    <row r="302" spans="40:47" ht="16.5" x14ac:dyDescent="0.2">
      <c r="AN302" s="81">
        <v>290</v>
      </c>
      <c r="AO302" s="81">
        <f t="shared" si="42"/>
        <v>1</v>
      </c>
      <c r="AP302" s="81">
        <f t="shared" si="43"/>
        <v>2</v>
      </c>
      <c r="AQ302" s="76">
        <f t="shared" si="44"/>
        <v>2</v>
      </c>
      <c r="AR302" s="81">
        <f t="shared" si="45"/>
        <v>138</v>
      </c>
      <c r="AS302" s="81" t="str">
        <f t="shared" si="46"/>
        <v>金币</v>
      </c>
      <c r="AT302" s="103">
        <f t="shared" si="47"/>
        <v>436</v>
      </c>
      <c r="AU302" s="82">
        <f>IF(AR302&gt;0,SUMIFS(AT$13:AT302,AQ$13:AQ302,"="&amp;AQ302),"[x]")</f>
        <v>21597</v>
      </c>
    </row>
    <row r="303" spans="40:47" ht="16.5" x14ac:dyDescent="0.2">
      <c r="AN303" s="81">
        <v>291</v>
      </c>
      <c r="AO303" s="81">
        <f t="shared" si="42"/>
        <v>1</v>
      </c>
      <c r="AP303" s="81">
        <f t="shared" si="43"/>
        <v>2</v>
      </c>
      <c r="AQ303" s="76">
        <f t="shared" si="44"/>
        <v>2</v>
      </c>
      <c r="AR303" s="81">
        <f t="shared" si="45"/>
        <v>139</v>
      </c>
      <c r="AS303" s="81" t="str">
        <f t="shared" si="46"/>
        <v>金币</v>
      </c>
      <c r="AT303" s="103">
        <f t="shared" si="47"/>
        <v>448</v>
      </c>
      <c r="AU303" s="82">
        <f>IF(AR303&gt;0,SUMIFS(AT$13:AT303,AQ$13:AQ303,"="&amp;AQ303),"[x]")</f>
        <v>22045</v>
      </c>
    </row>
    <row r="304" spans="40:47" ht="16.5" x14ac:dyDescent="0.2">
      <c r="AN304" s="81">
        <v>292</v>
      </c>
      <c r="AO304" s="81">
        <f t="shared" si="42"/>
        <v>1</v>
      </c>
      <c r="AP304" s="81">
        <f t="shared" si="43"/>
        <v>2</v>
      </c>
      <c r="AQ304" s="76">
        <f t="shared" si="44"/>
        <v>2</v>
      </c>
      <c r="AR304" s="81">
        <f t="shared" si="45"/>
        <v>140</v>
      </c>
      <c r="AS304" s="81" t="str">
        <f t="shared" si="46"/>
        <v>金币</v>
      </c>
      <c r="AT304" s="103">
        <f t="shared" si="47"/>
        <v>460</v>
      </c>
      <c r="AU304" s="82">
        <f>IF(AR304&gt;0,SUMIFS(AT$13:AT304,AQ$13:AQ304,"="&amp;AQ304),"[x]")</f>
        <v>22505</v>
      </c>
    </row>
    <row r="305" spans="40:47" ht="16.5" x14ac:dyDescent="0.2">
      <c r="AN305" s="81">
        <v>293</v>
      </c>
      <c r="AO305" s="81">
        <f t="shared" si="42"/>
        <v>1</v>
      </c>
      <c r="AP305" s="81">
        <f t="shared" si="43"/>
        <v>2</v>
      </c>
      <c r="AQ305" s="76">
        <f t="shared" si="44"/>
        <v>2</v>
      </c>
      <c r="AR305" s="81">
        <f t="shared" si="45"/>
        <v>141</v>
      </c>
      <c r="AS305" s="81" t="str">
        <f t="shared" si="46"/>
        <v>金币</v>
      </c>
      <c r="AT305" s="103">
        <f t="shared" si="47"/>
        <v>472</v>
      </c>
      <c r="AU305" s="82">
        <f>IF(AR305&gt;0,SUMIFS(AT$13:AT305,AQ$13:AQ305,"="&amp;AQ305),"[x]")</f>
        <v>22977</v>
      </c>
    </row>
    <row r="306" spans="40:47" ht="16.5" x14ac:dyDescent="0.2">
      <c r="AN306" s="81">
        <v>294</v>
      </c>
      <c r="AO306" s="81">
        <f t="shared" si="42"/>
        <v>1</v>
      </c>
      <c r="AP306" s="81">
        <f t="shared" si="43"/>
        <v>2</v>
      </c>
      <c r="AQ306" s="76">
        <f t="shared" si="44"/>
        <v>2</v>
      </c>
      <c r="AR306" s="81">
        <f t="shared" si="45"/>
        <v>142</v>
      </c>
      <c r="AS306" s="81" t="str">
        <f t="shared" si="46"/>
        <v>金币</v>
      </c>
      <c r="AT306" s="103">
        <f t="shared" si="47"/>
        <v>485</v>
      </c>
      <c r="AU306" s="82">
        <f>IF(AR306&gt;0,SUMIFS(AT$13:AT306,AQ$13:AQ306,"="&amp;AQ306),"[x]")</f>
        <v>23462</v>
      </c>
    </row>
    <row r="307" spans="40:47" ht="16.5" x14ac:dyDescent="0.2">
      <c r="AN307" s="81">
        <v>295</v>
      </c>
      <c r="AO307" s="81">
        <f t="shared" si="42"/>
        <v>1</v>
      </c>
      <c r="AP307" s="81">
        <f t="shared" si="43"/>
        <v>2</v>
      </c>
      <c r="AQ307" s="76">
        <f t="shared" si="44"/>
        <v>2</v>
      </c>
      <c r="AR307" s="81">
        <f t="shared" si="45"/>
        <v>143</v>
      </c>
      <c r="AS307" s="81" t="str">
        <f t="shared" si="46"/>
        <v>金币</v>
      </c>
      <c r="AT307" s="103">
        <f t="shared" si="47"/>
        <v>497</v>
      </c>
      <c r="AU307" s="82">
        <f>IF(AR307&gt;0,SUMIFS(AT$13:AT307,AQ$13:AQ307,"="&amp;AQ307),"[x]")</f>
        <v>23959</v>
      </c>
    </row>
    <row r="308" spans="40:47" ht="16.5" x14ac:dyDescent="0.2">
      <c r="AN308" s="81">
        <v>296</v>
      </c>
      <c r="AO308" s="81">
        <f t="shared" si="42"/>
        <v>1</v>
      </c>
      <c r="AP308" s="81">
        <f t="shared" si="43"/>
        <v>2</v>
      </c>
      <c r="AQ308" s="76">
        <f t="shared" si="44"/>
        <v>2</v>
      </c>
      <c r="AR308" s="81">
        <f t="shared" si="45"/>
        <v>144</v>
      </c>
      <c r="AS308" s="81" t="str">
        <f t="shared" si="46"/>
        <v>金币</v>
      </c>
      <c r="AT308" s="103">
        <f t="shared" si="47"/>
        <v>509</v>
      </c>
      <c r="AU308" s="82">
        <f>IF(AR308&gt;0,SUMIFS(AT$13:AT308,AQ$13:AQ308,"="&amp;AQ308),"[x]")</f>
        <v>24468</v>
      </c>
    </row>
    <row r="309" spans="40:47" ht="16.5" x14ac:dyDescent="0.2">
      <c r="AN309" s="81">
        <v>297</v>
      </c>
      <c r="AO309" s="81">
        <f t="shared" si="42"/>
        <v>1</v>
      </c>
      <c r="AP309" s="81">
        <f t="shared" si="43"/>
        <v>2</v>
      </c>
      <c r="AQ309" s="76">
        <f t="shared" si="44"/>
        <v>2</v>
      </c>
      <c r="AR309" s="81">
        <f t="shared" si="45"/>
        <v>145</v>
      </c>
      <c r="AS309" s="81" t="str">
        <f t="shared" si="46"/>
        <v>金币</v>
      </c>
      <c r="AT309" s="103">
        <f t="shared" si="47"/>
        <v>521</v>
      </c>
      <c r="AU309" s="82">
        <f>IF(AR309&gt;0,SUMIFS(AT$13:AT309,AQ$13:AQ309,"="&amp;AQ309),"[x]")</f>
        <v>24989</v>
      </c>
    </row>
    <row r="310" spans="40:47" ht="16.5" x14ac:dyDescent="0.2">
      <c r="AN310" s="81">
        <v>298</v>
      </c>
      <c r="AO310" s="81">
        <f t="shared" si="42"/>
        <v>1</v>
      </c>
      <c r="AP310" s="81">
        <f t="shared" si="43"/>
        <v>2</v>
      </c>
      <c r="AQ310" s="76">
        <f t="shared" si="44"/>
        <v>2</v>
      </c>
      <c r="AR310" s="81">
        <f t="shared" si="45"/>
        <v>146</v>
      </c>
      <c r="AS310" s="81" t="str">
        <f t="shared" si="46"/>
        <v>金币</v>
      </c>
      <c r="AT310" s="103">
        <f t="shared" si="47"/>
        <v>533</v>
      </c>
      <c r="AU310" s="82">
        <f>IF(AR310&gt;0,SUMIFS(AT$13:AT310,AQ$13:AQ310,"="&amp;AQ310),"[x]")</f>
        <v>25522</v>
      </c>
    </row>
    <row r="311" spans="40:47" ht="16.5" x14ac:dyDescent="0.2">
      <c r="AN311" s="81">
        <v>299</v>
      </c>
      <c r="AO311" s="81">
        <f t="shared" si="42"/>
        <v>1</v>
      </c>
      <c r="AP311" s="81">
        <f t="shared" si="43"/>
        <v>2</v>
      </c>
      <c r="AQ311" s="76">
        <f t="shared" si="44"/>
        <v>2</v>
      </c>
      <c r="AR311" s="81">
        <f t="shared" si="45"/>
        <v>147</v>
      </c>
      <c r="AS311" s="81" t="str">
        <f t="shared" si="46"/>
        <v>金币</v>
      </c>
      <c r="AT311" s="103">
        <f t="shared" si="47"/>
        <v>545</v>
      </c>
      <c r="AU311" s="82">
        <f>IF(AR311&gt;0,SUMIFS(AT$13:AT311,AQ$13:AQ311,"="&amp;AQ311),"[x]")</f>
        <v>26067</v>
      </c>
    </row>
    <row r="312" spans="40:47" ht="16.5" x14ac:dyDescent="0.2">
      <c r="AN312" s="81">
        <v>300</v>
      </c>
      <c r="AO312" s="81">
        <f t="shared" si="42"/>
        <v>1</v>
      </c>
      <c r="AP312" s="81">
        <f t="shared" si="43"/>
        <v>2</v>
      </c>
      <c r="AQ312" s="76">
        <f t="shared" si="44"/>
        <v>2</v>
      </c>
      <c r="AR312" s="81">
        <f t="shared" si="45"/>
        <v>148</v>
      </c>
      <c r="AS312" s="81" t="str">
        <f t="shared" si="46"/>
        <v>金币</v>
      </c>
      <c r="AT312" s="103">
        <f t="shared" si="47"/>
        <v>557</v>
      </c>
      <c r="AU312" s="82">
        <f>IF(AR312&gt;0,SUMIFS(AT$13:AT312,AQ$13:AQ312,"="&amp;AQ312),"[x]")</f>
        <v>26624</v>
      </c>
    </row>
    <row r="313" spans="40:47" ht="16.5" x14ac:dyDescent="0.2">
      <c r="AN313" s="81">
        <v>301</v>
      </c>
      <c r="AO313" s="81">
        <f t="shared" si="42"/>
        <v>1</v>
      </c>
      <c r="AP313" s="81">
        <f t="shared" si="43"/>
        <v>2</v>
      </c>
      <c r="AQ313" s="76">
        <f t="shared" si="44"/>
        <v>2</v>
      </c>
      <c r="AR313" s="81">
        <f t="shared" si="45"/>
        <v>149</v>
      </c>
      <c r="AS313" s="81" t="str">
        <f t="shared" si="46"/>
        <v>金币</v>
      </c>
      <c r="AT313" s="103">
        <f t="shared" si="47"/>
        <v>569</v>
      </c>
      <c r="AU313" s="82">
        <f>IF(AR313&gt;0,SUMIFS(AT$13:AT313,AQ$13:AQ313,"="&amp;AQ313),"[x]")</f>
        <v>27193</v>
      </c>
    </row>
    <row r="314" spans="40:47" ht="16.5" x14ac:dyDescent="0.2">
      <c r="AN314" s="81">
        <v>302</v>
      </c>
      <c r="AO314" s="81">
        <f t="shared" si="42"/>
        <v>1</v>
      </c>
      <c r="AP314" s="81">
        <f t="shared" si="43"/>
        <v>2</v>
      </c>
      <c r="AQ314" s="76">
        <f t="shared" si="44"/>
        <v>2</v>
      </c>
      <c r="AR314" s="81">
        <f t="shared" si="45"/>
        <v>150</v>
      </c>
      <c r="AS314" s="81" t="str">
        <f t="shared" si="46"/>
        <v>金币</v>
      </c>
      <c r="AT314" s="103">
        <f t="shared" si="47"/>
        <v>582</v>
      </c>
      <c r="AU314" s="82">
        <f>IF(AR314&gt;0,SUMIFS(AT$13:AT314,AQ$13:AQ314,"="&amp;AQ314),"[x]")</f>
        <v>27775</v>
      </c>
    </row>
    <row r="315" spans="40:47" ht="16.5" x14ac:dyDescent="0.2">
      <c r="AN315" s="81">
        <v>303</v>
      </c>
      <c r="AO315" s="81">
        <f t="shared" si="42"/>
        <v>1</v>
      </c>
      <c r="AP315" s="81">
        <f t="shared" si="43"/>
        <v>3</v>
      </c>
      <c r="AQ315" s="76">
        <f t="shared" si="44"/>
        <v>3</v>
      </c>
      <c r="AR315" s="81">
        <f t="shared" si="45"/>
        <v>0</v>
      </c>
      <c r="AS315" s="81" t="str">
        <f t="shared" si="46"/>
        <v>[x]</v>
      </c>
      <c r="AT315" s="103" t="str">
        <f t="shared" si="47"/>
        <v>[x]</v>
      </c>
      <c r="AU315" s="82" t="str">
        <f>IF(AR315&gt;0,SUMIFS(AT$13:AT315,AQ$13:AQ315,"="&amp;AQ315),"[x]")</f>
        <v>[x]</v>
      </c>
    </row>
    <row r="316" spans="40:47" ht="16.5" x14ac:dyDescent="0.2">
      <c r="AN316" s="81">
        <v>304</v>
      </c>
      <c r="AO316" s="81">
        <f t="shared" si="42"/>
        <v>1</v>
      </c>
      <c r="AP316" s="81">
        <f t="shared" si="43"/>
        <v>3</v>
      </c>
      <c r="AQ316" s="76">
        <f t="shared" si="44"/>
        <v>3</v>
      </c>
      <c r="AR316" s="81">
        <f t="shared" si="45"/>
        <v>1</v>
      </c>
      <c r="AS316" s="81" t="str">
        <f t="shared" si="46"/>
        <v>金币</v>
      </c>
      <c r="AT316" s="103">
        <f t="shared" si="47"/>
        <v>1</v>
      </c>
      <c r="AU316" s="82">
        <f>IF(AR316&gt;0,SUMIFS(AT$13:AT316,AQ$13:AQ316,"="&amp;AQ316),"[x]")</f>
        <v>1</v>
      </c>
    </row>
    <row r="317" spans="40:47" ht="16.5" x14ac:dyDescent="0.2">
      <c r="AN317" s="81">
        <v>305</v>
      </c>
      <c r="AO317" s="81">
        <f t="shared" si="42"/>
        <v>1</v>
      </c>
      <c r="AP317" s="81">
        <f t="shared" si="43"/>
        <v>3</v>
      </c>
      <c r="AQ317" s="76">
        <f t="shared" si="44"/>
        <v>3</v>
      </c>
      <c r="AR317" s="81">
        <f t="shared" si="45"/>
        <v>2</v>
      </c>
      <c r="AS317" s="81" t="str">
        <f t="shared" si="46"/>
        <v>金币</v>
      </c>
      <c r="AT317" s="103">
        <f t="shared" si="47"/>
        <v>3</v>
      </c>
      <c r="AU317" s="82">
        <f>IF(AR317&gt;0,SUMIFS(AT$13:AT317,AQ$13:AQ317,"="&amp;AQ317),"[x]")</f>
        <v>4</v>
      </c>
    </row>
    <row r="318" spans="40:47" ht="16.5" x14ac:dyDescent="0.2">
      <c r="AN318" s="81">
        <v>306</v>
      </c>
      <c r="AO318" s="81">
        <f t="shared" si="42"/>
        <v>1</v>
      </c>
      <c r="AP318" s="81">
        <f t="shared" si="43"/>
        <v>3</v>
      </c>
      <c r="AQ318" s="76">
        <f t="shared" si="44"/>
        <v>3</v>
      </c>
      <c r="AR318" s="81">
        <f t="shared" si="45"/>
        <v>3</v>
      </c>
      <c r="AS318" s="81" t="str">
        <f t="shared" si="46"/>
        <v>金币</v>
      </c>
      <c r="AT318" s="103">
        <f t="shared" si="47"/>
        <v>5</v>
      </c>
      <c r="AU318" s="82">
        <f>IF(AR318&gt;0,SUMIFS(AT$13:AT318,AQ$13:AQ318,"="&amp;AQ318),"[x]")</f>
        <v>9</v>
      </c>
    </row>
    <row r="319" spans="40:47" ht="16.5" x14ac:dyDescent="0.2">
      <c r="AN319" s="81">
        <v>307</v>
      </c>
      <c r="AO319" s="81">
        <f t="shared" si="42"/>
        <v>1</v>
      </c>
      <c r="AP319" s="81">
        <f t="shared" si="43"/>
        <v>3</v>
      </c>
      <c r="AQ319" s="76">
        <f t="shared" si="44"/>
        <v>3</v>
      </c>
      <c r="AR319" s="81">
        <f t="shared" si="45"/>
        <v>4</v>
      </c>
      <c r="AS319" s="81" t="str">
        <f t="shared" si="46"/>
        <v>金币</v>
      </c>
      <c r="AT319" s="103">
        <f t="shared" si="47"/>
        <v>6</v>
      </c>
      <c r="AU319" s="82">
        <f>IF(AR319&gt;0,SUMIFS(AT$13:AT319,AQ$13:AQ319,"="&amp;AQ319),"[x]")</f>
        <v>15</v>
      </c>
    </row>
    <row r="320" spans="40:47" ht="16.5" x14ac:dyDescent="0.2">
      <c r="AN320" s="81">
        <v>308</v>
      </c>
      <c r="AO320" s="81">
        <f t="shared" si="42"/>
        <v>1</v>
      </c>
      <c r="AP320" s="81">
        <f t="shared" si="43"/>
        <v>3</v>
      </c>
      <c r="AQ320" s="76">
        <f t="shared" si="44"/>
        <v>3</v>
      </c>
      <c r="AR320" s="81">
        <f t="shared" si="45"/>
        <v>5</v>
      </c>
      <c r="AS320" s="81" t="str">
        <f t="shared" si="46"/>
        <v>金币</v>
      </c>
      <c r="AT320" s="103">
        <f t="shared" si="47"/>
        <v>8</v>
      </c>
      <c r="AU320" s="82">
        <f>IF(AR320&gt;0,SUMIFS(AT$13:AT320,AQ$13:AQ320,"="&amp;AQ320),"[x]")</f>
        <v>23</v>
      </c>
    </row>
    <row r="321" spans="40:47" ht="16.5" x14ac:dyDescent="0.2">
      <c r="AN321" s="81">
        <v>309</v>
      </c>
      <c r="AO321" s="81">
        <f t="shared" si="42"/>
        <v>1</v>
      </c>
      <c r="AP321" s="81">
        <f t="shared" si="43"/>
        <v>3</v>
      </c>
      <c r="AQ321" s="76">
        <f t="shared" si="44"/>
        <v>3</v>
      </c>
      <c r="AR321" s="81">
        <f t="shared" si="45"/>
        <v>6</v>
      </c>
      <c r="AS321" s="81" t="str">
        <f t="shared" si="46"/>
        <v>金币</v>
      </c>
      <c r="AT321" s="103">
        <f t="shared" si="47"/>
        <v>10</v>
      </c>
      <c r="AU321" s="82">
        <f>IF(AR321&gt;0,SUMIFS(AT$13:AT321,AQ$13:AQ321,"="&amp;AQ321),"[x]")</f>
        <v>33</v>
      </c>
    </row>
    <row r="322" spans="40:47" ht="16.5" x14ac:dyDescent="0.2">
      <c r="AN322" s="81">
        <v>310</v>
      </c>
      <c r="AO322" s="81">
        <f t="shared" si="42"/>
        <v>1</v>
      </c>
      <c r="AP322" s="81">
        <f t="shared" si="43"/>
        <v>3</v>
      </c>
      <c r="AQ322" s="76">
        <f t="shared" si="44"/>
        <v>3</v>
      </c>
      <c r="AR322" s="81">
        <f t="shared" si="45"/>
        <v>7</v>
      </c>
      <c r="AS322" s="81" t="str">
        <f t="shared" si="46"/>
        <v>金币</v>
      </c>
      <c r="AT322" s="103">
        <f t="shared" si="47"/>
        <v>11</v>
      </c>
      <c r="AU322" s="82">
        <f>IF(AR322&gt;0,SUMIFS(AT$13:AT322,AQ$13:AQ322,"="&amp;AQ322),"[x]")</f>
        <v>44</v>
      </c>
    </row>
    <row r="323" spans="40:47" ht="16.5" x14ac:dyDescent="0.2">
      <c r="AN323" s="81">
        <v>311</v>
      </c>
      <c r="AO323" s="81">
        <f t="shared" si="42"/>
        <v>1</v>
      </c>
      <c r="AP323" s="81">
        <f t="shared" si="43"/>
        <v>3</v>
      </c>
      <c r="AQ323" s="76">
        <f t="shared" si="44"/>
        <v>3</v>
      </c>
      <c r="AR323" s="81">
        <f t="shared" si="45"/>
        <v>8</v>
      </c>
      <c r="AS323" s="81" t="str">
        <f t="shared" si="46"/>
        <v>金币</v>
      </c>
      <c r="AT323" s="103">
        <f t="shared" si="47"/>
        <v>13</v>
      </c>
      <c r="AU323" s="82">
        <f>IF(AR323&gt;0,SUMIFS(AT$13:AT323,AQ$13:AQ323,"="&amp;AQ323),"[x]")</f>
        <v>57</v>
      </c>
    </row>
    <row r="324" spans="40:47" ht="16.5" x14ac:dyDescent="0.2">
      <c r="AN324" s="81">
        <v>312</v>
      </c>
      <c r="AO324" s="81">
        <f t="shared" si="42"/>
        <v>1</v>
      </c>
      <c r="AP324" s="81">
        <f t="shared" si="43"/>
        <v>3</v>
      </c>
      <c r="AQ324" s="76">
        <f t="shared" si="44"/>
        <v>3</v>
      </c>
      <c r="AR324" s="81">
        <f t="shared" si="45"/>
        <v>9</v>
      </c>
      <c r="AS324" s="81" t="str">
        <f t="shared" si="46"/>
        <v>金币</v>
      </c>
      <c r="AT324" s="103">
        <f t="shared" si="47"/>
        <v>15</v>
      </c>
      <c r="AU324" s="82">
        <f>IF(AR324&gt;0,SUMIFS(AT$13:AT324,AQ$13:AQ324,"="&amp;AQ324),"[x]")</f>
        <v>72</v>
      </c>
    </row>
    <row r="325" spans="40:47" ht="16.5" x14ac:dyDescent="0.2">
      <c r="AN325" s="81">
        <v>313</v>
      </c>
      <c r="AO325" s="81">
        <f t="shared" si="42"/>
        <v>1</v>
      </c>
      <c r="AP325" s="81">
        <f t="shared" si="43"/>
        <v>3</v>
      </c>
      <c r="AQ325" s="76">
        <f t="shared" si="44"/>
        <v>3</v>
      </c>
      <c r="AR325" s="81">
        <f t="shared" si="45"/>
        <v>10</v>
      </c>
      <c r="AS325" s="81" t="str">
        <f t="shared" si="46"/>
        <v>金币</v>
      </c>
      <c r="AT325" s="103">
        <f t="shared" si="47"/>
        <v>16</v>
      </c>
      <c r="AU325" s="82">
        <f>IF(AR325&gt;0,SUMIFS(AT$13:AT325,AQ$13:AQ325,"="&amp;AQ325),"[x]")</f>
        <v>88</v>
      </c>
    </row>
    <row r="326" spans="40:47" ht="16.5" x14ac:dyDescent="0.2">
      <c r="AN326" s="81">
        <v>314</v>
      </c>
      <c r="AO326" s="81">
        <f t="shared" si="42"/>
        <v>1</v>
      </c>
      <c r="AP326" s="81">
        <f t="shared" si="43"/>
        <v>3</v>
      </c>
      <c r="AQ326" s="76">
        <f t="shared" si="44"/>
        <v>3</v>
      </c>
      <c r="AR326" s="81">
        <f t="shared" si="45"/>
        <v>11</v>
      </c>
      <c r="AS326" s="81" t="str">
        <f t="shared" si="46"/>
        <v>金币</v>
      </c>
      <c r="AT326" s="103">
        <f t="shared" si="47"/>
        <v>18</v>
      </c>
      <c r="AU326" s="82">
        <f>IF(AR326&gt;0,SUMIFS(AT$13:AT326,AQ$13:AQ326,"="&amp;AQ326),"[x]")</f>
        <v>106</v>
      </c>
    </row>
    <row r="327" spans="40:47" ht="16.5" x14ac:dyDescent="0.2">
      <c r="AN327" s="81">
        <v>315</v>
      </c>
      <c r="AO327" s="81">
        <f t="shared" si="42"/>
        <v>1</v>
      </c>
      <c r="AP327" s="81">
        <f t="shared" si="43"/>
        <v>3</v>
      </c>
      <c r="AQ327" s="76">
        <f t="shared" si="44"/>
        <v>3</v>
      </c>
      <c r="AR327" s="81">
        <f t="shared" si="45"/>
        <v>12</v>
      </c>
      <c r="AS327" s="81" t="str">
        <f t="shared" si="46"/>
        <v>金币</v>
      </c>
      <c r="AT327" s="103">
        <f t="shared" si="47"/>
        <v>20</v>
      </c>
      <c r="AU327" s="82">
        <f>IF(AR327&gt;0,SUMIFS(AT$13:AT327,AQ$13:AQ327,"="&amp;AQ327),"[x]")</f>
        <v>126</v>
      </c>
    </row>
    <row r="328" spans="40:47" ht="16.5" x14ac:dyDescent="0.2">
      <c r="AN328" s="81">
        <v>316</v>
      </c>
      <c r="AO328" s="81">
        <f t="shared" si="42"/>
        <v>1</v>
      </c>
      <c r="AP328" s="81">
        <f t="shared" si="43"/>
        <v>3</v>
      </c>
      <c r="AQ328" s="76">
        <f t="shared" si="44"/>
        <v>3</v>
      </c>
      <c r="AR328" s="81">
        <f t="shared" si="45"/>
        <v>13</v>
      </c>
      <c r="AS328" s="81" t="str">
        <f t="shared" si="46"/>
        <v>金币</v>
      </c>
      <c r="AT328" s="103">
        <f t="shared" si="47"/>
        <v>21</v>
      </c>
      <c r="AU328" s="82">
        <f>IF(AR328&gt;0,SUMIFS(AT$13:AT328,AQ$13:AQ328,"="&amp;AQ328),"[x]")</f>
        <v>147</v>
      </c>
    </row>
    <row r="329" spans="40:47" ht="16.5" x14ac:dyDescent="0.2">
      <c r="AN329" s="81">
        <v>317</v>
      </c>
      <c r="AO329" s="81">
        <f t="shared" si="42"/>
        <v>1</v>
      </c>
      <c r="AP329" s="81">
        <f t="shared" si="43"/>
        <v>3</v>
      </c>
      <c r="AQ329" s="76">
        <f t="shared" si="44"/>
        <v>3</v>
      </c>
      <c r="AR329" s="81">
        <f t="shared" si="45"/>
        <v>14</v>
      </c>
      <c r="AS329" s="81" t="str">
        <f t="shared" si="46"/>
        <v>金币</v>
      </c>
      <c r="AT329" s="103">
        <f t="shared" si="47"/>
        <v>23</v>
      </c>
      <c r="AU329" s="82">
        <f>IF(AR329&gt;0,SUMIFS(AT$13:AT329,AQ$13:AQ329,"="&amp;AQ329),"[x]")</f>
        <v>170</v>
      </c>
    </row>
    <row r="330" spans="40:47" ht="16.5" x14ac:dyDescent="0.2">
      <c r="AN330" s="81">
        <v>318</v>
      </c>
      <c r="AO330" s="81">
        <f t="shared" si="42"/>
        <v>1</v>
      </c>
      <c r="AP330" s="81">
        <f t="shared" si="43"/>
        <v>3</v>
      </c>
      <c r="AQ330" s="76">
        <f t="shared" si="44"/>
        <v>3</v>
      </c>
      <c r="AR330" s="81">
        <f t="shared" si="45"/>
        <v>15</v>
      </c>
      <c r="AS330" s="81" t="str">
        <f t="shared" si="46"/>
        <v>金币</v>
      </c>
      <c r="AT330" s="103">
        <f t="shared" si="47"/>
        <v>25</v>
      </c>
      <c r="AU330" s="82">
        <f>IF(AR330&gt;0,SUMIFS(AT$13:AT330,AQ$13:AQ330,"="&amp;AQ330),"[x]")</f>
        <v>195</v>
      </c>
    </row>
    <row r="331" spans="40:47" ht="16.5" x14ac:dyDescent="0.2">
      <c r="AN331" s="81">
        <v>319</v>
      </c>
      <c r="AO331" s="81">
        <f t="shared" si="42"/>
        <v>1</v>
      </c>
      <c r="AP331" s="81">
        <f t="shared" si="43"/>
        <v>3</v>
      </c>
      <c r="AQ331" s="76">
        <f t="shared" si="44"/>
        <v>3</v>
      </c>
      <c r="AR331" s="81">
        <f t="shared" si="45"/>
        <v>16</v>
      </c>
      <c r="AS331" s="81" t="str">
        <f t="shared" si="46"/>
        <v>金币</v>
      </c>
      <c r="AT331" s="103">
        <f t="shared" si="47"/>
        <v>26</v>
      </c>
      <c r="AU331" s="82">
        <f>IF(AR331&gt;0,SUMIFS(AT$13:AT331,AQ$13:AQ331,"="&amp;AQ331),"[x]")</f>
        <v>221</v>
      </c>
    </row>
    <row r="332" spans="40:47" ht="16.5" x14ac:dyDescent="0.2">
      <c r="AN332" s="81">
        <v>320</v>
      </c>
      <c r="AO332" s="81">
        <f t="shared" si="42"/>
        <v>1</v>
      </c>
      <c r="AP332" s="81">
        <f t="shared" si="43"/>
        <v>3</v>
      </c>
      <c r="AQ332" s="76">
        <f t="shared" si="44"/>
        <v>3</v>
      </c>
      <c r="AR332" s="81">
        <f t="shared" si="45"/>
        <v>17</v>
      </c>
      <c r="AS332" s="81" t="str">
        <f t="shared" si="46"/>
        <v>金币</v>
      </c>
      <c r="AT332" s="103">
        <f t="shared" si="47"/>
        <v>28</v>
      </c>
      <c r="AU332" s="82">
        <f>IF(AR332&gt;0,SUMIFS(AT$13:AT332,AQ$13:AQ332,"="&amp;AQ332),"[x]")</f>
        <v>249</v>
      </c>
    </row>
    <row r="333" spans="40:47" ht="16.5" x14ac:dyDescent="0.2">
      <c r="AN333" s="81">
        <v>321</v>
      </c>
      <c r="AO333" s="81">
        <f t="shared" si="42"/>
        <v>1</v>
      </c>
      <c r="AP333" s="81">
        <f t="shared" si="43"/>
        <v>3</v>
      </c>
      <c r="AQ333" s="76">
        <f t="shared" si="44"/>
        <v>3</v>
      </c>
      <c r="AR333" s="81">
        <f t="shared" si="45"/>
        <v>18</v>
      </c>
      <c r="AS333" s="81" t="str">
        <f t="shared" si="46"/>
        <v>金币</v>
      </c>
      <c r="AT333" s="103">
        <f t="shared" si="47"/>
        <v>30</v>
      </c>
      <c r="AU333" s="82">
        <f>IF(AR333&gt;0,SUMIFS(AT$13:AT333,AQ$13:AQ333,"="&amp;AQ333),"[x]")</f>
        <v>279</v>
      </c>
    </row>
    <row r="334" spans="40:47" ht="16.5" x14ac:dyDescent="0.2">
      <c r="AN334" s="81">
        <v>322</v>
      </c>
      <c r="AO334" s="81">
        <f t="shared" ref="AO334:AO397" si="48">INT((AN334-1)/604)+1</f>
        <v>1</v>
      </c>
      <c r="AP334" s="81">
        <f t="shared" ref="AP334:AP397" si="49">INT(MOD(INT((AN334-1)/151),4))+1</f>
        <v>3</v>
      </c>
      <c r="AQ334" s="76">
        <f t="shared" ref="AQ334:AQ397" si="50">(AO334-1)*4+AP334</f>
        <v>3</v>
      </c>
      <c r="AR334" s="81">
        <f t="shared" ref="AR334:AR397" si="51">MOD(AN334-1,151)</f>
        <v>19</v>
      </c>
      <c r="AS334" s="81" t="str">
        <f t="shared" ref="AS334:AS397" si="52">IF(AR334&gt;0,"金币","[x]")</f>
        <v>金币</v>
      </c>
      <c r="AT334" s="103">
        <f t="shared" si="47"/>
        <v>31</v>
      </c>
      <c r="AU334" s="82">
        <f>IF(AR334&gt;0,SUMIFS(AT$13:AT334,AQ$13:AQ334,"="&amp;AQ334),"[x]")</f>
        <v>310</v>
      </c>
    </row>
    <row r="335" spans="40:47" ht="16.5" x14ac:dyDescent="0.2">
      <c r="AN335" s="81">
        <v>323</v>
      </c>
      <c r="AO335" s="81">
        <f t="shared" si="48"/>
        <v>1</v>
      </c>
      <c r="AP335" s="81">
        <f t="shared" si="49"/>
        <v>3</v>
      </c>
      <c r="AQ335" s="76">
        <f t="shared" si="50"/>
        <v>3</v>
      </c>
      <c r="AR335" s="81">
        <f t="shared" si="51"/>
        <v>20</v>
      </c>
      <c r="AS335" s="81" t="str">
        <f t="shared" si="52"/>
        <v>金币</v>
      </c>
      <c r="AT335" s="103">
        <f t="shared" ref="AT335:AT398" si="53">IF(AR335&gt;0,INT(INDEX($AL$13:$AL$162,AR335)/48*INDEX($AL$4:$AL$9,AO335)*INDEX($AO$4:$AO$7,AP335)),"[x]")</f>
        <v>33</v>
      </c>
      <c r="AU335" s="82">
        <f>IF(AR335&gt;0,SUMIFS(AT$13:AT335,AQ$13:AQ335,"="&amp;AQ335),"[x]")</f>
        <v>343</v>
      </c>
    </row>
    <row r="336" spans="40:47" ht="16.5" x14ac:dyDescent="0.2">
      <c r="AN336" s="81">
        <v>324</v>
      </c>
      <c r="AO336" s="81">
        <f t="shared" si="48"/>
        <v>1</v>
      </c>
      <c r="AP336" s="81">
        <f t="shared" si="49"/>
        <v>3</v>
      </c>
      <c r="AQ336" s="76">
        <f t="shared" si="50"/>
        <v>3</v>
      </c>
      <c r="AR336" s="81">
        <f t="shared" si="51"/>
        <v>21</v>
      </c>
      <c r="AS336" s="81" t="str">
        <f t="shared" si="52"/>
        <v>金币</v>
      </c>
      <c r="AT336" s="103">
        <f t="shared" si="53"/>
        <v>35</v>
      </c>
      <c r="AU336" s="82">
        <f>IF(AR336&gt;0,SUMIFS(AT$13:AT336,AQ$13:AQ336,"="&amp;AQ336),"[x]")</f>
        <v>378</v>
      </c>
    </row>
    <row r="337" spans="40:47" ht="16.5" x14ac:dyDescent="0.2">
      <c r="AN337" s="81">
        <v>325</v>
      </c>
      <c r="AO337" s="81">
        <f t="shared" si="48"/>
        <v>1</v>
      </c>
      <c r="AP337" s="81">
        <f t="shared" si="49"/>
        <v>3</v>
      </c>
      <c r="AQ337" s="76">
        <f t="shared" si="50"/>
        <v>3</v>
      </c>
      <c r="AR337" s="81">
        <f t="shared" si="51"/>
        <v>22</v>
      </c>
      <c r="AS337" s="81" t="str">
        <f t="shared" si="52"/>
        <v>金币</v>
      </c>
      <c r="AT337" s="103">
        <f t="shared" si="53"/>
        <v>36</v>
      </c>
      <c r="AU337" s="82">
        <f>IF(AR337&gt;0,SUMIFS(AT$13:AT337,AQ$13:AQ337,"="&amp;AQ337),"[x]")</f>
        <v>414</v>
      </c>
    </row>
    <row r="338" spans="40:47" ht="16.5" x14ac:dyDescent="0.2">
      <c r="AN338" s="81">
        <v>326</v>
      </c>
      <c r="AO338" s="81">
        <f t="shared" si="48"/>
        <v>1</v>
      </c>
      <c r="AP338" s="81">
        <f t="shared" si="49"/>
        <v>3</v>
      </c>
      <c r="AQ338" s="76">
        <f t="shared" si="50"/>
        <v>3</v>
      </c>
      <c r="AR338" s="81">
        <f t="shared" si="51"/>
        <v>23</v>
      </c>
      <c r="AS338" s="81" t="str">
        <f t="shared" si="52"/>
        <v>金币</v>
      </c>
      <c r="AT338" s="103">
        <f t="shared" si="53"/>
        <v>38</v>
      </c>
      <c r="AU338" s="82">
        <f>IF(AR338&gt;0,SUMIFS(AT$13:AT338,AQ$13:AQ338,"="&amp;AQ338),"[x]")</f>
        <v>452</v>
      </c>
    </row>
    <row r="339" spans="40:47" ht="16.5" x14ac:dyDescent="0.2">
      <c r="AN339" s="81">
        <v>327</v>
      </c>
      <c r="AO339" s="81">
        <f t="shared" si="48"/>
        <v>1</v>
      </c>
      <c r="AP339" s="81">
        <f t="shared" si="49"/>
        <v>3</v>
      </c>
      <c r="AQ339" s="76">
        <f t="shared" si="50"/>
        <v>3</v>
      </c>
      <c r="AR339" s="81">
        <f t="shared" si="51"/>
        <v>24</v>
      </c>
      <c r="AS339" s="81" t="str">
        <f t="shared" si="52"/>
        <v>金币</v>
      </c>
      <c r="AT339" s="103">
        <f t="shared" si="53"/>
        <v>40</v>
      </c>
      <c r="AU339" s="82">
        <f>IF(AR339&gt;0,SUMIFS(AT$13:AT339,AQ$13:AQ339,"="&amp;AQ339),"[x]")</f>
        <v>492</v>
      </c>
    </row>
    <row r="340" spans="40:47" ht="16.5" x14ac:dyDescent="0.2">
      <c r="AN340" s="81">
        <v>328</v>
      </c>
      <c r="AO340" s="81">
        <f t="shared" si="48"/>
        <v>1</v>
      </c>
      <c r="AP340" s="81">
        <f t="shared" si="49"/>
        <v>3</v>
      </c>
      <c r="AQ340" s="76">
        <f t="shared" si="50"/>
        <v>3</v>
      </c>
      <c r="AR340" s="81">
        <f t="shared" si="51"/>
        <v>25</v>
      </c>
      <c r="AS340" s="81" t="str">
        <f t="shared" si="52"/>
        <v>金币</v>
      </c>
      <c r="AT340" s="103">
        <f t="shared" si="53"/>
        <v>41</v>
      </c>
      <c r="AU340" s="82">
        <f>IF(AR340&gt;0,SUMIFS(AT$13:AT340,AQ$13:AQ340,"="&amp;AQ340),"[x]")</f>
        <v>533</v>
      </c>
    </row>
    <row r="341" spans="40:47" ht="16.5" x14ac:dyDescent="0.2">
      <c r="AN341" s="81">
        <v>329</v>
      </c>
      <c r="AO341" s="81">
        <f t="shared" si="48"/>
        <v>1</v>
      </c>
      <c r="AP341" s="81">
        <f t="shared" si="49"/>
        <v>3</v>
      </c>
      <c r="AQ341" s="76">
        <f t="shared" si="50"/>
        <v>3</v>
      </c>
      <c r="AR341" s="81">
        <f t="shared" si="51"/>
        <v>26</v>
      </c>
      <c r="AS341" s="81" t="str">
        <f t="shared" si="52"/>
        <v>金币</v>
      </c>
      <c r="AT341" s="103">
        <f t="shared" si="53"/>
        <v>43</v>
      </c>
      <c r="AU341" s="82">
        <f>IF(AR341&gt;0,SUMIFS(AT$13:AT341,AQ$13:AQ341,"="&amp;AQ341),"[x]")</f>
        <v>576</v>
      </c>
    </row>
    <row r="342" spans="40:47" ht="16.5" x14ac:dyDescent="0.2">
      <c r="AN342" s="81">
        <v>330</v>
      </c>
      <c r="AO342" s="81">
        <f t="shared" si="48"/>
        <v>1</v>
      </c>
      <c r="AP342" s="81">
        <f t="shared" si="49"/>
        <v>3</v>
      </c>
      <c r="AQ342" s="76">
        <f t="shared" si="50"/>
        <v>3</v>
      </c>
      <c r="AR342" s="81">
        <f t="shared" si="51"/>
        <v>27</v>
      </c>
      <c r="AS342" s="81" t="str">
        <f t="shared" si="52"/>
        <v>金币</v>
      </c>
      <c r="AT342" s="103">
        <f t="shared" si="53"/>
        <v>45</v>
      </c>
      <c r="AU342" s="82">
        <f>IF(AR342&gt;0,SUMIFS(AT$13:AT342,AQ$13:AQ342,"="&amp;AQ342),"[x]")</f>
        <v>621</v>
      </c>
    </row>
    <row r="343" spans="40:47" ht="16.5" x14ac:dyDescent="0.2">
      <c r="AN343" s="81">
        <v>331</v>
      </c>
      <c r="AO343" s="81">
        <f t="shared" si="48"/>
        <v>1</v>
      </c>
      <c r="AP343" s="81">
        <f t="shared" si="49"/>
        <v>3</v>
      </c>
      <c r="AQ343" s="76">
        <f t="shared" si="50"/>
        <v>3</v>
      </c>
      <c r="AR343" s="81">
        <f t="shared" si="51"/>
        <v>28</v>
      </c>
      <c r="AS343" s="81" t="str">
        <f t="shared" si="52"/>
        <v>金币</v>
      </c>
      <c r="AT343" s="103">
        <f t="shared" si="53"/>
        <v>46</v>
      </c>
      <c r="AU343" s="82">
        <f>IF(AR343&gt;0,SUMIFS(AT$13:AT343,AQ$13:AQ343,"="&amp;AQ343),"[x]")</f>
        <v>667</v>
      </c>
    </row>
    <row r="344" spans="40:47" ht="16.5" x14ac:dyDescent="0.2">
      <c r="AN344" s="81">
        <v>332</v>
      </c>
      <c r="AO344" s="81">
        <f t="shared" si="48"/>
        <v>1</v>
      </c>
      <c r="AP344" s="81">
        <f t="shared" si="49"/>
        <v>3</v>
      </c>
      <c r="AQ344" s="76">
        <f t="shared" si="50"/>
        <v>3</v>
      </c>
      <c r="AR344" s="81">
        <f t="shared" si="51"/>
        <v>29</v>
      </c>
      <c r="AS344" s="81" t="str">
        <f t="shared" si="52"/>
        <v>金币</v>
      </c>
      <c r="AT344" s="103">
        <f t="shared" si="53"/>
        <v>48</v>
      </c>
      <c r="AU344" s="82">
        <f>IF(AR344&gt;0,SUMIFS(AT$13:AT344,AQ$13:AQ344,"="&amp;AQ344),"[x]")</f>
        <v>715</v>
      </c>
    </row>
    <row r="345" spans="40:47" ht="16.5" x14ac:dyDescent="0.2">
      <c r="AN345" s="81">
        <v>333</v>
      </c>
      <c r="AO345" s="81">
        <f t="shared" si="48"/>
        <v>1</v>
      </c>
      <c r="AP345" s="81">
        <f t="shared" si="49"/>
        <v>3</v>
      </c>
      <c r="AQ345" s="76">
        <f t="shared" si="50"/>
        <v>3</v>
      </c>
      <c r="AR345" s="81">
        <f t="shared" si="51"/>
        <v>30</v>
      </c>
      <c r="AS345" s="81" t="str">
        <f t="shared" si="52"/>
        <v>金币</v>
      </c>
      <c r="AT345" s="103">
        <f t="shared" si="53"/>
        <v>50</v>
      </c>
      <c r="AU345" s="82">
        <f>IF(AR345&gt;0,SUMIFS(AT$13:AT345,AQ$13:AQ345,"="&amp;AQ345),"[x]")</f>
        <v>765</v>
      </c>
    </row>
    <row r="346" spans="40:47" ht="16.5" x14ac:dyDescent="0.2">
      <c r="AN346" s="81">
        <v>334</v>
      </c>
      <c r="AO346" s="81">
        <f t="shared" si="48"/>
        <v>1</v>
      </c>
      <c r="AP346" s="81">
        <f t="shared" si="49"/>
        <v>3</v>
      </c>
      <c r="AQ346" s="76">
        <f t="shared" si="50"/>
        <v>3</v>
      </c>
      <c r="AR346" s="81">
        <f t="shared" si="51"/>
        <v>31</v>
      </c>
      <c r="AS346" s="81" t="str">
        <f t="shared" si="52"/>
        <v>金币</v>
      </c>
      <c r="AT346" s="103">
        <f t="shared" si="53"/>
        <v>51</v>
      </c>
      <c r="AU346" s="82">
        <f>IF(AR346&gt;0,SUMIFS(AT$13:AT346,AQ$13:AQ346,"="&amp;AQ346),"[x]")</f>
        <v>816</v>
      </c>
    </row>
    <row r="347" spans="40:47" ht="16.5" x14ac:dyDescent="0.2">
      <c r="AN347" s="81">
        <v>335</v>
      </c>
      <c r="AO347" s="81">
        <f t="shared" si="48"/>
        <v>1</v>
      </c>
      <c r="AP347" s="81">
        <f t="shared" si="49"/>
        <v>3</v>
      </c>
      <c r="AQ347" s="76">
        <f t="shared" si="50"/>
        <v>3</v>
      </c>
      <c r="AR347" s="81">
        <f t="shared" si="51"/>
        <v>32</v>
      </c>
      <c r="AS347" s="81" t="str">
        <f t="shared" si="52"/>
        <v>金币</v>
      </c>
      <c r="AT347" s="103">
        <f t="shared" si="53"/>
        <v>53</v>
      </c>
      <c r="AU347" s="82">
        <f>IF(AR347&gt;0,SUMIFS(AT$13:AT347,AQ$13:AQ347,"="&amp;AQ347),"[x]")</f>
        <v>869</v>
      </c>
    </row>
    <row r="348" spans="40:47" ht="16.5" x14ac:dyDescent="0.2">
      <c r="AN348" s="81">
        <v>336</v>
      </c>
      <c r="AO348" s="81">
        <f t="shared" si="48"/>
        <v>1</v>
      </c>
      <c r="AP348" s="81">
        <f t="shared" si="49"/>
        <v>3</v>
      </c>
      <c r="AQ348" s="76">
        <f t="shared" si="50"/>
        <v>3</v>
      </c>
      <c r="AR348" s="81">
        <f t="shared" si="51"/>
        <v>33</v>
      </c>
      <c r="AS348" s="81" t="str">
        <f t="shared" si="52"/>
        <v>金币</v>
      </c>
      <c r="AT348" s="103">
        <f t="shared" si="53"/>
        <v>55</v>
      </c>
      <c r="AU348" s="82">
        <f>IF(AR348&gt;0,SUMIFS(AT$13:AT348,AQ$13:AQ348,"="&amp;AQ348),"[x]")</f>
        <v>924</v>
      </c>
    </row>
    <row r="349" spans="40:47" ht="16.5" x14ac:dyDescent="0.2">
      <c r="AN349" s="81">
        <v>337</v>
      </c>
      <c r="AO349" s="81">
        <f t="shared" si="48"/>
        <v>1</v>
      </c>
      <c r="AP349" s="81">
        <f t="shared" si="49"/>
        <v>3</v>
      </c>
      <c r="AQ349" s="76">
        <f t="shared" si="50"/>
        <v>3</v>
      </c>
      <c r="AR349" s="81">
        <f t="shared" si="51"/>
        <v>34</v>
      </c>
      <c r="AS349" s="81" t="str">
        <f t="shared" si="52"/>
        <v>金币</v>
      </c>
      <c r="AT349" s="103">
        <f t="shared" si="53"/>
        <v>56</v>
      </c>
      <c r="AU349" s="82">
        <f>IF(AR349&gt;0,SUMIFS(AT$13:AT349,AQ$13:AQ349,"="&amp;AQ349),"[x]")</f>
        <v>980</v>
      </c>
    </row>
    <row r="350" spans="40:47" ht="16.5" x14ac:dyDescent="0.2">
      <c r="AN350" s="81">
        <v>338</v>
      </c>
      <c r="AO350" s="81">
        <f t="shared" si="48"/>
        <v>1</v>
      </c>
      <c r="AP350" s="81">
        <f t="shared" si="49"/>
        <v>3</v>
      </c>
      <c r="AQ350" s="76">
        <f t="shared" si="50"/>
        <v>3</v>
      </c>
      <c r="AR350" s="81">
        <f t="shared" si="51"/>
        <v>35</v>
      </c>
      <c r="AS350" s="81" t="str">
        <f t="shared" si="52"/>
        <v>金币</v>
      </c>
      <c r="AT350" s="103">
        <f t="shared" si="53"/>
        <v>58</v>
      </c>
      <c r="AU350" s="82">
        <f>IF(AR350&gt;0,SUMIFS(AT$13:AT350,AQ$13:AQ350,"="&amp;AQ350),"[x]")</f>
        <v>1038</v>
      </c>
    </row>
    <row r="351" spans="40:47" ht="16.5" x14ac:dyDescent="0.2">
      <c r="AN351" s="81">
        <v>339</v>
      </c>
      <c r="AO351" s="81">
        <f t="shared" si="48"/>
        <v>1</v>
      </c>
      <c r="AP351" s="81">
        <f t="shared" si="49"/>
        <v>3</v>
      </c>
      <c r="AQ351" s="76">
        <f t="shared" si="50"/>
        <v>3</v>
      </c>
      <c r="AR351" s="81">
        <f t="shared" si="51"/>
        <v>36</v>
      </c>
      <c r="AS351" s="81" t="str">
        <f t="shared" si="52"/>
        <v>金币</v>
      </c>
      <c r="AT351" s="103">
        <f t="shared" si="53"/>
        <v>60</v>
      </c>
      <c r="AU351" s="82">
        <f>IF(AR351&gt;0,SUMIFS(AT$13:AT351,AQ$13:AQ351,"="&amp;AQ351),"[x]")</f>
        <v>1098</v>
      </c>
    </row>
    <row r="352" spans="40:47" ht="16.5" x14ac:dyDescent="0.2">
      <c r="AN352" s="81">
        <v>340</v>
      </c>
      <c r="AO352" s="81">
        <f t="shared" si="48"/>
        <v>1</v>
      </c>
      <c r="AP352" s="81">
        <f t="shared" si="49"/>
        <v>3</v>
      </c>
      <c r="AQ352" s="76">
        <f t="shared" si="50"/>
        <v>3</v>
      </c>
      <c r="AR352" s="81">
        <f t="shared" si="51"/>
        <v>37</v>
      </c>
      <c r="AS352" s="81" t="str">
        <f t="shared" si="52"/>
        <v>金币</v>
      </c>
      <c r="AT352" s="103">
        <f t="shared" si="53"/>
        <v>61</v>
      </c>
      <c r="AU352" s="82">
        <f>IF(AR352&gt;0,SUMIFS(AT$13:AT352,AQ$13:AQ352,"="&amp;AQ352),"[x]")</f>
        <v>1159</v>
      </c>
    </row>
    <row r="353" spans="40:47" ht="16.5" x14ac:dyDescent="0.2">
      <c r="AN353" s="81">
        <v>341</v>
      </c>
      <c r="AO353" s="81">
        <f t="shared" si="48"/>
        <v>1</v>
      </c>
      <c r="AP353" s="81">
        <f t="shared" si="49"/>
        <v>3</v>
      </c>
      <c r="AQ353" s="76">
        <f t="shared" si="50"/>
        <v>3</v>
      </c>
      <c r="AR353" s="81">
        <f t="shared" si="51"/>
        <v>38</v>
      </c>
      <c r="AS353" s="81" t="str">
        <f t="shared" si="52"/>
        <v>金币</v>
      </c>
      <c r="AT353" s="103">
        <f t="shared" si="53"/>
        <v>63</v>
      </c>
      <c r="AU353" s="82">
        <f>IF(AR353&gt;0,SUMIFS(AT$13:AT353,AQ$13:AQ353,"="&amp;AQ353),"[x]")</f>
        <v>1222</v>
      </c>
    </row>
    <row r="354" spans="40:47" ht="16.5" x14ac:dyDescent="0.2">
      <c r="AN354" s="81">
        <v>342</v>
      </c>
      <c r="AO354" s="81">
        <f t="shared" si="48"/>
        <v>1</v>
      </c>
      <c r="AP354" s="81">
        <f t="shared" si="49"/>
        <v>3</v>
      </c>
      <c r="AQ354" s="76">
        <f t="shared" si="50"/>
        <v>3</v>
      </c>
      <c r="AR354" s="81">
        <f t="shared" si="51"/>
        <v>39</v>
      </c>
      <c r="AS354" s="81" t="str">
        <f t="shared" si="52"/>
        <v>金币</v>
      </c>
      <c r="AT354" s="103">
        <f t="shared" si="53"/>
        <v>65</v>
      </c>
      <c r="AU354" s="82">
        <f>IF(AR354&gt;0,SUMIFS(AT$13:AT354,AQ$13:AQ354,"="&amp;AQ354),"[x]")</f>
        <v>1287</v>
      </c>
    </row>
    <row r="355" spans="40:47" ht="16.5" x14ac:dyDescent="0.2">
      <c r="AN355" s="81">
        <v>343</v>
      </c>
      <c r="AO355" s="81">
        <f t="shared" si="48"/>
        <v>1</v>
      </c>
      <c r="AP355" s="81">
        <f t="shared" si="49"/>
        <v>3</v>
      </c>
      <c r="AQ355" s="76">
        <f t="shared" si="50"/>
        <v>3</v>
      </c>
      <c r="AR355" s="81">
        <f t="shared" si="51"/>
        <v>40</v>
      </c>
      <c r="AS355" s="81" t="str">
        <f t="shared" si="52"/>
        <v>金币</v>
      </c>
      <c r="AT355" s="103">
        <f t="shared" si="53"/>
        <v>66</v>
      </c>
      <c r="AU355" s="82">
        <f>IF(AR355&gt;0,SUMIFS(AT$13:AT355,AQ$13:AQ355,"="&amp;AQ355),"[x]")</f>
        <v>1353</v>
      </c>
    </row>
    <row r="356" spans="40:47" ht="16.5" x14ac:dyDescent="0.2">
      <c r="AN356" s="81">
        <v>344</v>
      </c>
      <c r="AO356" s="81">
        <f t="shared" si="48"/>
        <v>1</v>
      </c>
      <c r="AP356" s="81">
        <f t="shared" si="49"/>
        <v>3</v>
      </c>
      <c r="AQ356" s="76">
        <f t="shared" si="50"/>
        <v>3</v>
      </c>
      <c r="AR356" s="81">
        <f t="shared" si="51"/>
        <v>41</v>
      </c>
      <c r="AS356" s="81" t="str">
        <f t="shared" si="52"/>
        <v>金币</v>
      </c>
      <c r="AT356" s="103">
        <f t="shared" si="53"/>
        <v>31</v>
      </c>
      <c r="AU356" s="82">
        <f>IF(AR356&gt;0,SUMIFS(AT$13:AT356,AQ$13:AQ356,"="&amp;AQ356),"[x]")</f>
        <v>1384</v>
      </c>
    </row>
    <row r="357" spans="40:47" ht="16.5" x14ac:dyDescent="0.2">
      <c r="AN357" s="81">
        <v>345</v>
      </c>
      <c r="AO357" s="81">
        <f t="shared" si="48"/>
        <v>1</v>
      </c>
      <c r="AP357" s="81">
        <f t="shared" si="49"/>
        <v>3</v>
      </c>
      <c r="AQ357" s="76">
        <f t="shared" si="50"/>
        <v>3</v>
      </c>
      <c r="AR357" s="81">
        <f t="shared" si="51"/>
        <v>42</v>
      </c>
      <c r="AS357" s="81" t="str">
        <f t="shared" si="52"/>
        <v>金币</v>
      </c>
      <c r="AT357" s="103">
        <f t="shared" si="53"/>
        <v>38</v>
      </c>
      <c r="AU357" s="82">
        <f>IF(AR357&gt;0,SUMIFS(AT$13:AT357,AQ$13:AQ357,"="&amp;AQ357),"[x]")</f>
        <v>1422</v>
      </c>
    </row>
    <row r="358" spans="40:47" ht="16.5" x14ac:dyDescent="0.2">
      <c r="AN358" s="81">
        <v>346</v>
      </c>
      <c r="AO358" s="81">
        <f t="shared" si="48"/>
        <v>1</v>
      </c>
      <c r="AP358" s="81">
        <f t="shared" si="49"/>
        <v>3</v>
      </c>
      <c r="AQ358" s="76">
        <f t="shared" si="50"/>
        <v>3</v>
      </c>
      <c r="AR358" s="81">
        <f t="shared" si="51"/>
        <v>43</v>
      </c>
      <c r="AS358" s="81" t="str">
        <f t="shared" si="52"/>
        <v>金币</v>
      </c>
      <c r="AT358" s="103">
        <f t="shared" si="53"/>
        <v>44</v>
      </c>
      <c r="AU358" s="82">
        <f>IF(AR358&gt;0,SUMIFS(AT$13:AT358,AQ$13:AQ358,"="&amp;AQ358),"[x]")</f>
        <v>1466</v>
      </c>
    </row>
    <row r="359" spans="40:47" ht="16.5" x14ac:dyDescent="0.2">
      <c r="AN359" s="81">
        <v>347</v>
      </c>
      <c r="AO359" s="81">
        <f t="shared" si="48"/>
        <v>1</v>
      </c>
      <c r="AP359" s="81">
        <f t="shared" si="49"/>
        <v>3</v>
      </c>
      <c r="AQ359" s="76">
        <f t="shared" si="50"/>
        <v>3</v>
      </c>
      <c r="AR359" s="81">
        <f t="shared" si="51"/>
        <v>44</v>
      </c>
      <c r="AS359" s="81" t="str">
        <f t="shared" si="52"/>
        <v>金币</v>
      </c>
      <c r="AT359" s="103">
        <f t="shared" si="53"/>
        <v>50</v>
      </c>
      <c r="AU359" s="82">
        <f>IF(AR359&gt;0,SUMIFS(AT$13:AT359,AQ$13:AQ359,"="&amp;AQ359),"[x]")</f>
        <v>1516</v>
      </c>
    </row>
    <row r="360" spans="40:47" ht="16.5" x14ac:dyDescent="0.2">
      <c r="AN360" s="81">
        <v>348</v>
      </c>
      <c r="AO360" s="81">
        <f t="shared" si="48"/>
        <v>1</v>
      </c>
      <c r="AP360" s="81">
        <f t="shared" si="49"/>
        <v>3</v>
      </c>
      <c r="AQ360" s="76">
        <f t="shared" si="50"/>
        <v>3</v>
      </c>
      <c r="AR360" s="81">
        <f t="shared" si="51"/>
        <v>45</v>
      </c>
      <c r="AS360" s="81" t="str">
        <f t="shared" si="52"/>
        <v>金币</v>
      </c>
      <c r="AT360" s="103">
        <f t="shared" si="53"/>
        <v>57</v>
      </c>
      <c r="AU360" s="82">
        <f>IF(AR360&gt;0,SUMIFS(AT$13:AT360,AQ$13:AQ360,"="&amp;AQ360),"[x]")</f>
        <v>1573</v>
      </c>
    </row>
    <row r="361" spans="40:47" ht="16.5" x14ac:dyDescent="0.2">
      <c r="AN361" s="81">
        <v>349</v>
      </c>
      <c r="AO361" s="81">
        <f t="shared" si="48"/>
        <v>1</v>
      </c>
      <c r="AP361" s="81">
        <f t="shared" si="49"/>
        <v>3</v>
      </c>
      <c r="AQ361" s="76">
        <f t="shared" si="50"/>
        <v>3</v>
      </c>
      <c r="AR361" s="81">
        <f t="shared" si="51"/>
        <v>46</v>
      </c>
      <c r="AS361" s="81" t="str">
        <f t="shared" si="52"/>
        <v>金币</v>
      </c>
      <c r="AT361" s="103">
        <f t="shared" si="53"/>
        <v>63</v>
      </c>
      <c r="AU361" s="82">
        <f>IF(AR361&gt;0,SUMIFS(AT$13:AT361,AQ$13:AQ361,"="&amp;AQ361),"[x]")</f>
        <v>1636</v>
      </c>
    </row>
    <row r="362" spans="40:47" ht="16.5" x14ac:dyDescent="0.2">
      <c r="AN362" s="81">
        <v>350</v>
      </c>
      <c r="AO362" s="81">
        <f t="shared" si="48"/>
        <v>1</v>
      </c>
      <c r="AP362" s="81">
        <f t="shared" si="49"/>
        <v>3</v>
      </c>
      <c r="AQ362" s="76">
        <f t="shared" si="50"/>
        <v>3</v>
      </c>
      <c r="AR362" s="81">
        <f t="shared" si="51"/>
        <v>47</v>
      </c>
      <c r="AS362" s="81" t="str">
        <f t="shared" si="52"/>
        <v>金币</v>
      </c>
      <c r="AT362" s="103">
        <f t="shared" si="53"/>
        <v>69</v>
      </c>
      <c r="AU362" s="82">
        <f>IF(AR362&gt;0,SUMIFS(AT$13:AT362,AQ$13:AQ362,"="&amp;AQ362),"[x]")</f>
        <v>1705</v>
      </c>
    </row>
    <row r="363" spans="40:47" ht="16.5" x14ac:dyDescent="0.2">
      <c r="AN363" s="81">
        <v>351</v>
      </c>
      <c r="AO363" s="81">
        <f t="shared" si="48"/>
        <v>1</v>
      </c>
      <c r="AP363" s="81">
        <f t="shared" si="49"/>
        <v>3</v>
      </c>
      <c r="AQ363" s="76">
        <f t="shared" si="50"/>
        <v>3</v>
      </c>
      <c r="AR363" s="81">
        <f t="shared" si="51"/>
        <v>48</v>
      </c>
      <c r="AS363" s="81" t="str">
        <f t="shared" si="52"/>
        <v>金币</v>
      </c>
      <c r="AT363" s="103">
        <f t="shared" si="53"/>
        <v>76</v>
      </c>
      <c r="AU363" s="82">
        <f>IF(AR363&gt;0,SUMIFS(AT$13:AT363,AQ$13:AQ363,"="&amp;AQ363),"[x]")</f>
        <v>1781</v>
      </c>
    </row>
    <row r="364" spans="40:47" ht="16.5" x14ac:dyDescent="0.2">
      <c r="AN364" s="81">
        <v>352</v>
      </c>
      <c r="AO364" s="81">
        <f t="shared" si="48"/>
        <v>1</v>
      </c>
      <c r="AP364" s="81">
        <f t="shared" si="49"/>
        <v>3</v>
      </c>
      <c r="AQ364" s="76">
        <f t="shared" si="50"/>
        <v>3</v>
      </c>
      <c r="AR364" s="81">
        <f t="shared" si="51"/>
        <v>49</v>
      </c>
      <c r="AS364" s="81" t="str">
        <f t="shared" si="52"/>
        <v>金币</v>
      </c>
      <c r="AT364" s="103">
        <f t="shared" si="53"/>
        <v>82</v>
      </c>
      <c r="AU364" s="82">
        <f>IF(AR364&gt;0,SUMIFS(AT$13:AT364,AQ$13:AQ364,"="&amp;AQ364),"[x]")</f>
        <v>1863</v>
      </c>
    </row>
    <row r="365" spans="40:47" ht="16.5" x14ac:dyDescent="0.2">
      <c r="AN365" s="81">
        <v>353</v>
      </c>
      <c r="AO365" s="81">
        <f t="shared" si="48"/>
        <v>1</v>
      </c>
      <c r="AP365" s="81">
        <f t="shared" si="49"/>
        <v>3</v>
      </c>
      <c r="AQ365" s="76">
        <f t="shared" si="50"/>
        <v>3</v>
      </c>
      <c r="AR365" s="81">
        <f t="shared" si="51"/>
        <v>50</v>
      </c>
      <c r="AS365" s="81" t="str">
        <f t="shared" si="52"/>
        <v>金币</v>
      </c>
      <c r="AT365" s="103">
        <f t="shared" si="53"/>
        <v>88</v>
      </c>
      <c r="AU365" s="82">
        <f>IF(AR365&gt;0,SUMIFS(AT$13:AT365,AQ$13:AQ365,"="&amp;AQ365),"[x]")</f>
        <v>1951</v>
      </c>
    </row>
    <row r="366" spans="40:47" ht="16.5" x14ac:dyDescent="0.2">
      <c r="AN366" s="81">
        <v>354</v>
      </c>
      <c r="AO366" s="81">
        <f t="shared" si="48"/>
        <v>1</v>
      </c>
      <c r="AP366" s="81">
        <f t="shared" si="49"/>
        <v>3</v>
      </c>
      <c r="AQ366" s="76">
        <f t="shared" si="50"/>
        <v>3</v>
      </c>
      <c r="AR366" s="81">
        <f t="shared" si="51"/>
        <v>51</v>
      </c>
      <c r="AS366" s="81" t="str">
        <f t="shared" si="52"/>
        <v>金币</v>
      </c>
      <c r="AT366" s="103">
        <f t="shared" si="53"/>
        <v>95</v>
      </c>
      <c r="AU366" s="82">
        <f>IF(AR366&gt;0,SUMIFS(AT$13:AT366,AQ$13:AQ366,"="&amp;AQ366),"[x]")</f>
        <v>2046</v>
      </c>
    </row>
    <row r="367" spans="40:47" ht="16.5" x14ac:dyDescent="0.2">
      <c r="AN367" s="81">
        <v>355</v>
      </c>
      <c r="AO367" s="81">
        <f t="shared" si="48"/>
        <v>1</v>
      </c>
      <c r="AP367" s="81">
        <f t="shared" si="49"/>
        <v>3</v>
      </c>
      <c r="AQ367" s="76">
        <f t="shared" si="50"/>
        <v>3</v>
      </c>
      <c r="AR367" s="81">
        <f t="shared" si="51"/>
        <v>52</v>
      </c>
      <c r="AS367" s="81" t="str">
        <f t="shared" si="52"/>
        <v>金币</v>
      </c>
      <c r="AT367" s="103">
        <f t="shared" si="53"/>
        <v>101</v>
      </c>
      <c r="AU367" s="82">
        <f>IF(AR367&gt;0,SUMIFS(AT$13:AT367,AQ$13:AQ367,"="&amp;AQ367),"[x]")</f>
        <v>2147</v>
      </c>
    </row>
    <row r="368" spans="40:47" ht="16.5" x14ac:dyDescent="0.2">
      <c r="AN368" s="81">
        <v>356</v>
      </c>
      <c r="AO368" s="81">
        <f t="shared" si="48"/>
        <v>1</v>
      </c>
      <c r="AP368" s="81">
        <f t="shared" si="49"/>
        <v>3</v>
      </c>
      <c r="AQ368" s="76">
        <f t="shared" si="50"/>
        <v>3</v>
      </c>
      <c r="AR368" s="81">
        <f t="shared" si="51"/>
        <v>53</v>
      </c>
      <c r="AS368" s="81" t="str">
        <f t="shared" si="52"/>
        <v>金币</v>
      </c>
      <c r="AT368" s="103">
        <f t="shared" si="53"/>
        <v>108</v>
      </c>
      <c r="AU368" s="82">
        <f>IF(AR368&gt;0,SUMIFS(AT$13:AT368,AQ$13:AQ368,"="&amp;AQ368),"[x]")</f>
        <v>2255</v>
      </c>
    </row>
    <row r="369" spans="40:47" ht="16.5" x14ac:dyDescent="0.2">
      <c r="AN369" s="81">
        <v>357</v>
      </c>
      <c r="AO369" s="81">
        <f t="shared" si="48"/>
        <v>1</v>
      </c>
      <c r="AP369" s="81">
        <f t="shared" si="49"/>
        <v>3</v>
      </c>
      <c r="AQ369" s="76">
        <f t="shared" si="50"/>
        <v>3</v>
      </c>
      <c r="AR369" s="81">
        <f t="shared" si="51"/>
        <v>54</v>
      </c>
      <c r="AS369" s="81" t="str">
        <f t="shared" si="52"/>
        <v>金币</v>
      </c>
      <c r="AT369" s="103">
        <f t="shared" si="53"/>
        <v>114</v>
      </c>
      <c r="AU369" s="82">
        <f>IF(AR369&gt;0,SUMIFS(AT$13:AT369,AQ$13:AQ369,"="&amp;AQ369),"[x]")</f>
        <v>2369</v>
      </c>
    </row>
    <row r="370" spans="40:47" ht="16.5" x14ac:dyDescent="0.2">
      <c r="AN370" s="81">
        <v>358</v>
      </c>
      <c r="AO370" s="81">
        <f t="shared" si="48"/>
        <v>1</v>
      </c>
      <c r="AP370" s="81">
        <f t="shared" si="49"/>
        <v>3</v>
      </c>
      <c r="AQ370" s="76">
        <f t="shared" si="50"/>
        <v>3</v>
      </c>
      <c r="AR370" s="81">
        <f t="shared" si="51"/>
        <v>55</v>
      </c>
      <c r="AS370" s="81" t="str">
        <f t="shared" si="52"/>
        <v>金币</v>
      </c>
      <c r="AT370" s="103">
        <f t="shared" si="53"/>
        <v>120</v>
      </c>
      <c r="AU370" s="82">
        <f>IF(AR370&gt;0,SUMIFS(AT$13:AT370,AQ$13:AQ370,"="&amp;AQ370),"[x]")</f>
        <v>2489</v>
      </c>
    </row>
    <row r="371" spans="40:47" ht="16.5" x14ac:dyDescent="0.2">
      <c r="AN371" s="81">
        <v>359</v>
      </c>
      <c r="AO371" s="81">
        <f t="shared" si="48"/>
        <v>1</v>
      </c>
      <c r="AP371" s="81">
        <f t="shared" si="49"/>
        <v>3</v>
      </c>
      <c r="AQ371" s="76">
        <f t="shared" si="50"/>
        <v>3</v>
      </c>
      <c r="AR371" s="81">
        <f t="shared" si="51"/>
        <v>56</v>
      </c>
      <c r="AS371" s="81" t="str">
        <f t="shared" si="52"/>
        <v>金币</v>
      </c>
      <c r="AT371" s="103">
        <f t="shared" si="53"/>
        <v>127</v>
      </c>
      <c r="AU371" s="82">
        <f>IF(AR371&gt;0,SUMIFS(AT$13:AT371,AQ$13:AQ371,"="&amp;AQ371),"[x]")</f>
        <v>2616</v>
      </c>
    </row>
    <row r="372" spans="40:47" ht="16.5" x14ac:dyDescent="0.2">
      <c r="AN372" s="81">
        <v>360</v>
      </c>
      <c r="AO372" s="81">
        <f t="shared" si="48"/>
        <v>1</v>
      </c>
      <c r="AP372" s="81">
        <f t="shared" si="49"/>
        <v>3</v>
      </c>
      <c r="AQ372" s="76">
        <f t="shared" si="50"/>
        <v>3</v>
      </c>
      <c r="AR372" s="81">
        <f t="shared" si="51"/>
        <v>57</v>
      </c>
      <c r="AS372" s="81" t="str">
        <f t="shared" si="52"/>
        <v>金币</v>
      </c>
      <c r="AT372" s="103">
        <f t="shared" si="53"/>
        <v>133</v>
      </c>
      <c r="AU372" s="82">
        <f>IF(AR372&gt;0,SUMIFS(AT$13:AT372,AQ$13:AQ372,"="&amp;AQ372),"[x]")</f>
        <v>2749</v>
      </c>
    </row>
    <row r="373" spans="40:47" ht="16.5" x14ac:dyDescent="0.2">
      <c r="AN373" s="81">
        <v>361</v>
      </c>
      <c r="AO373" s="81">
        <f t="shared" si="48"/>
        <v>1</v>
      </c>
      <c r="AP373" s="81">
        <f t="shared" si="49"/>
        <v>3</v>
      </c>
      <c r="AQ373" s="76">
        <f t="shared" si="50"/>
        <v>3</v>
      </c>
      <c r="AR373" s="81">
        <f t="shared" si="51"/>
        <v>58</v>
      </c>
      <c r="AS373" s="81" t="str">
        <f t="shared" si="52"/>
        <v>金币</v>
      </c>
      <c r="AT373" s="103">
        <f t="shared" si="53"/>
        <v>139</v>
      </c>
      <c r="AU373" s="82">
        <f>IF(AR373&gt;0,SUMIFS(AT$13:AT373,AQ$13:AQ373,"="&amp;AQ373),"[x]")</f>
        <v>2888</v>
      </c>
    </row>
    <row r="374" spans="40:47" ht="16.5" x14ac:dyDescent="0.2">
      <c r="AN374" s="81">
        <v>362</v>
      </c>
      <c r="AO374" s="81">
        <f t="shared" si="48"/>
        <v>1</v>
      </c>
      <c r="AP374" s="81">
        <f t="shared" si="49"/>
        <v>3</v>
      </c>
      <c r="AQ374" s="76">
        <f t="shared" si="50"/>
        <v>3</v>
      </c>
      <c r="AR374" s="81">
        <f t="shared" si="51"/>
        <v>59</v>
      </c>
      <c r="AS374" s="81" t="str">
        <f t="shared" si="52"/>
        <v>金币</v>
      </c>
      <c r="AT374" s="103">
        <f t="shared" si="53"/>
        <v>146</v>
      </c>
      <c r="AU374" s="82">
        <f>IF(AR374&gt;0,SUMIFS(AT$13:AT374,AQ$13:AQ374,"="&amp;AQ374),"[x]")</f>
        <v>3034</v>
      </c>
    </row>
    <row r="375" spans="40:47" ht="16.5" x14ac:dyDescent="0.2">
      <c r="AN375" s="81">
        <v>363</v>
      </c>
      <c r="AO375" s="81">
        <f t="shared" si="48"/>
        <v>1</v>
      </c>
      <c r="AP375" s="81">
        <f t="shared" si="49"/>
        <v>3</v>
      </c>
      <c r="AQ375" s="76">
        <f t="shared" si="50"/>
        <v>3</v>
      </c>
      <c r="AR375" s="81">
        <f t="shared" si="51"/>
        <v>60</v>
      </c>
      <c r="AS375" s="81" t="str">
        <f t="shared" si="52"/>
        <v>金币</v>
      </c>
      <c r="AT375" s="103">
        <f t="shared" si="53"/>
        <v>152</v>
      </c>
      <c r="AU375" s="82">
        <f>IF(AR375&gt;0,SUMIFS(AT$13:AT375,AQ$13:AQ375,"="&amp;AQ375),"[x]")</f>
        <v>3186</v>
      </c>
    </row>
    <row r="376" spans="40:47" ht="16.5" x14ac:dyDescent="0.2">
      <c r="AN376" s="81">
        <v>364</v>
      </c>
      <c r="AO376" s="81">
        <f t="shared" si="48"/>
        <v>1</v>
      </c>
      <c r="AP376" s="81">
        <f t="shared" si="49"/>
        <v>3</v>
      </c>
      <c r="AQ376" s="76">
        <f t="shared" si="50"/>
        <v>3</v>
      </c>
      <c r="AR376" s="81">
        <f t="shared" si="51"/>
        <v>61</v>
      </c>
      <c r="AS376" s="81" t="str">
        <f t="shared" si="52"/>
        <v>金币</v>
      </c>
      <c r="AT376" s="103">
        <f t="shared" si="53"/>
        <v>158</v>
      </c>
      <c r="AU376" s="82">
        <f>IF(AR376&gt;0,SUMIFS(AT$13:AT376,AQ$13:AQ376,"="&amp;AQ376),"[x]")</f>
        <v>3344</v>
      </c>
    </row>
    <row r="377" spans="40:47" ht="16.5" x14ac:dyDescent="0.2">
      <c r="AN377" s="81">
        <v>365</v>
      </c>
      <c r="AO377" s="81">
        <f t="shared" si="48"/>
        <v>1</v>
      </c>
      <c r="AP377" s="81">
        <f t="shared" si="49"/>
        <v>3</v>
      </c>
      <c r="AQ377" s="76">
        <f t="shared" si="50"/>
        <v>3</v>
      </c>
      <c r="AR377" s="81">
        <f t="shared" si="51"/>
        <v>62</v>
      </c>
      <c r="AS377" s="81" t="str">
        <f t="shared" si="52"/>
        <v>金币</v>
      </c>
      <c r="AT377" s="103">
        <f t="shared" si="53"/>
        <v>165</v>
      </c>
      <c r="AU377" s="82">
        <f>IF(AR377&gt;0,SUMIFS(AT$13:AT377,AQ$13:AQ377,"="&amp;AQ377),"[x]")</f>
        <v>3509</v>
      </c>
    </row>
    <row r="378" spans="40:47" ht="16.5" x14ac:dyDescent="0.2">
      <c r="AN378" s="81">
        <v>366</v>
      </c>
      <c r="AO378" s="81">
        <f t="shared" si="48"/>
        <v>1</v>
      </c>
      <c r="AP378" s="81">
        <f t="shared" si="49"/>
        <v>3</v>
      </c>
      <c r="AQ378" s="76">
        <f t="shared" si="50"/>
        <v>3</v>
      </c>
      <c r="AR378" s="81">
        <f t="shared" si="51"/>
        <v>63</v>
      </c>
      <c r="AS378" s="81" t="str">
        <f t="shared" si="52"/>
        <v>金币</v>
      </c>
      <c r="AT378" s="103">
        <f t="shared" si="53"/>
        <v>171</v>
      </c>
      <c r="AU378" s="82">
        <f>IF(AR378&gt;0,SUMIFS(AT$13:AT378,AQ$13:AQ378,"="&amp;AQ378),"[x]")</f>
        <v>3680</v>
      </c>
    </row>
    <row r="379" spans="40:47" ht="16.5" x14ac:dyDescent="0.2">
      <c r="AN379" s="81">
        <v>367</v>
      </c>
      <c r="AO379" s="81">
        <f t="shared" si="48"/>
        <v>1</v>
      </c>
      <c r="AP379" s="81">
        <f t="shared" si="49"/>
        <v>3</v>
      </c>
      <c r="AQ379" s="76">
        <f t="shared" si="50"/>
        <v>3</v>
      </c>
      <c r="AR379" s="81">
        <f t="shared" si="51"/>
        <v>64</v>
      </c>
      <c r="AS379" s="81" t="str">
        <f t="shared" si="52"/>
        <v>金币</v>
      </c>
      <c r="AT379" s="103">
        <f t="shared" si="53"/>
        <v>177</v>
      </c>
      <c r="AU379" s="82">
        <f>IF(AR379&gt;0,SUMIFS(AT$13:AT379,AQ$13:AQ379,"="&amp;AQ379),"[x]")</f>
        <v>3857</v>
      </c>
    </row>
    <row r="380" spans="40:47" ht="16.5" x14ac:dyDescent="0.2">
      <c r="AN380" s="81">
        <v>368</v>
      </c>
      <c r="AO380" s="81">
        <f t="shared" si="48"/>
        <v>1</v>
      </c>
      <c r="AP380" s="81">
        <f t="shared" si="49"/>
        <v>3</v>
      </c>
      <c r="AQ380" s="76">
        <f t="shared" si="50"/>
        <v>3</v>
      </c>
      <c r="AR380" s="81">
        <f t="shared" si="51"/>
        <v>65</v>
      </c>
      <c r="AS380" s="81" t="str">
        <f t="shared" si="52"/>
        <v>金币</v>
      </c>
      <c r="AT380" s="103">
        <f t="shared" si="53"/>
        <v>184</v>
      </c>
      <c r="AU380" s="82">
        <f>IF(AR380&gt;0,SUMIFS(AT$13:AT380,AQ$13:AQ380,"="&amp;AQ380),"[x]")</f>
        <v>4041</v>
      </c>
    </row>
    <row r="381" spans="40:47" ht="16.5" x14ac:dyDescent="0.2">
      <c r="AN381" s="81">
        <v>369</v>
      </c>
      <c r="AO381" s="81">
        <f t="shared" si="48"/>
        <v>1</v>
      </c>
      <c r="AP381" s="81">
        <f t="shared" si="49"/>
        <v>3</v>
      </c>
      <c r="AQ381" s="76">
        <f t="shared" si="50"/>
        <v>3</v>
      </c>
      <c r="AR381" s="81">
        <f t="shared" si="51"/>
        <v>66</v>
      </c>
      <c r="AS381" s="81" t="str">
        <f t="shared" si="52"/>
        <v>金币</v>
      </c>
      <c r="AT381" s="103">
        <f t="shared" si="53"/>
        <v>190</v>
      </c>
      <c r="AU381" s="82">
        <f>IF(AR381&gt;0,SUMIFS(AT$13:AT381,AQ$13:AQ381,"="&amp;AQ381),"[x]")</f>
        <v>4231</v>
      </c>
    </row>
    <row r="382" spans="40:47" ht="16.5" x14ac:dyDescent="0.2">
      <c r="AN382" s="81">
        <v>370</v>
      </c>
      <c r="AO382" s="81">
        <f t="shared" si="48"/>
        <v>1</v>
      </c>
      <c r="AP382" s="81">
        <f t="shared" si="49"/>
        <v>3</v>
      </c>
      <c r="AQ382" s="76">
        <f t="shared" si="50"/>
        <v>3</v>
      </c>
      <c r="AR382" s="81">
        <f t="shared" si="51"/>
        <v>67</v>
      </c>
      <c r="AS382" s="81" t="str">
        <f t="shared" si="52"/>
        <v>金币</v>
      </c>
      <c r="AT382" s="103">
        <f t="shared" si="53"/>
        <v>197</v>
      </c>
      <c r="AU382" s="82">
        <f>IF(AR382&gt;0,SUMIFS(AT$13:AT382,AQ$13:AQ382,"="&amp;AQ382),"[x]")</f>
        <v>4428</v>
      </c>
    </row>
    <row r="383" spans="40:47" ht="16.5" x14ac:dyDescent="0.2">
      <c r="AN383" s="81">
        <v>371</v>
      </c>
      <c r="AO383" s="81">
        <f t="shared" si="48"/>
        <v>1</v>
      </c>
      <c r="AP383" s="81">
        <f t="shared" si="49"/>
        <v>3</v>
      </c>
      <c r="AQ383" s="76">
        <f t="shared" si="50"/>
        <v>3</v>
      </c>
      <c r="AR383" s="81">
        <f t="shared" si="51"/>
        <v>68</v>
      </c>
      <c r="AS383" s="81" t="str">
        <f t="shared" si="52"/>
        <v>金币</v>
      </c>
      <c r="AT383" s="103">
        <f t="shared" si="53"/>
        <v>203</v>
      </c>
      <c r="AU383" s="82">
        <f>IF(AR383&gt;0,SUMIFS(AT$13:AT383,AQ$13:AQ383,"="&amp;AQ383),"[x]")</f>
        <v>4631</v>
      </c>
    </row>
    <row r="384" spans="40:47" ht="16.5" x14ac:dyDescent="0.2">
      <c r="AN384" s="81">
        <v>372</v>
      </c>
      <c r="AO384" s="81">
        <f t="shared" si="48"/>
        <v>1</v>
      </c>
      <c r="AP384" s="81">
        <f t="shared" si="49"/>
        <v>3</v>
      </c>
      <c r="AQ384" s="76">
        <f t="shared" si="50"/>
        <v>3</v>
      </c>
      <c r="AR384" s="81">
        <f t="shared" si="51"/>
        <v>69</v>
      </c>
      <c r="AS384" s="81" t="str">
        <f t="shared" si="52"/>
        <v>金币</v>
      </c>
      <c r="AT384" s="103">
        <f t="shared" si="53"/>
        <v>209</v>
      </c>
      <c r="AU384" s="82">
        <f>IF(AR384&gt;0,SUMIFS(AT$13:AT384,AQ$13:AQ384,"="&amp;AQ384),"[x]")</f>
        <v>4840</v>
      </c>
    </row>
    <row r="385" spans="40:47" ht="16.5" x14ac:dyDescent="0.2">
      <c r="AN385" s="81">
        <v>373</v>
      </c>
      <c r="AO385" s="81">
        <f t="shared" si="48"/>
        <v>1</v>
      </c>
      <c r="AP385" s="81">
        <f t="shared" si="49"/>
        <v>3</v>
      </c>
      <c r="AQ385" s="76">
        <f t="shared" si="50"/>
        <v>3</v>
      </c>
      <c r="AR385" s="81">
        <f t="shared" si="51"/>
        <v>70</v>
      </c>
      <c r="AS385" s="81" t="str">
        <f t="shared" si="52"/>
        <v>金币</v>
      </c>
      <c r="AT385" s="103">
        <f t="shared" si="53"/>
        <v>216</v>
      </c>
      <c r="AU385" s="82">
        <f>IF(AR385&gt;0,SUMIFS(AT$13:AT385,AQ$13:AQ385,"="&amp;AQ385),"[x]")</f>
        <v>5056</v>
      </c>
    </row>
    <row r="386" spans="40:47" ht="16.5" x14ac:dyDescent="0.2">
      <c r="AN386" s="81">
        <v>374</v>
      </c>
      <c r="AO386" s="81">
        <f t="shared" si="48"/>
        <v>1</v>
      </c>
      <c r="AP386" s="81">
        <f t="shared" si="49"/>
        <v>3</v>
      </c>
      <c r="AQ386" s="76">
        <f t="shared" si="50"/>
        <v>3</v>
      </c>
      <c r="AR386" s="81">
        <f t="shared" si="51"/>
        <v>71</v>
      </c>
      <c r="AS386" s="81" t="str">
        <f t="shared" si="52"/>
        <v>金币</v>
      </c>
      <c r="AT386" s="103">
        <f t="shared" si="53"/>
        <v>222</v>
      </c>
      <c r="AU386" s="82">
        <f>IF(AR386&gt;0,SUMIFS(AT$13:AT386,AQ$13:AQ386,"="&amp;AQ386),"[x]")</f>
        <v>5278</v>
      </c>
    </row>
    <row r="387" spans="40:47" ht="16.5" x14ac:dyDescent="0.2">
      <c r="AN387" s="81">
        <v>375</v>
      </c>
      <c r="AO387" s="81">
        <f t="shared" si="48"/>
        <v>1</v>
      </c>
      <c r="AP387" s="81">
        <f t="shared" si="49"/>
        <v>3</v>
      </c>
      <c r="AQ387" s="76">
        <f t="shared" si="50"/>
        <v>3</v>
      </c>
      <c r="AR387" s="81">
        <f t="shared" si="51"/>
        <v>72</v>
      </c>
      <c r="AS387" s="81" t="str">
        <f t="shared" si="52"/>
        <v>金币</v>
      </c>
      <c r="AT387" s="103">
        <f t="shared" si="53"/>
        <v>228</v>
      </c>
      <c r="AU387" s="82">
        <f>IF(AR387&gt;0,SUMIFS(AT$13:AT387,AQ$13:AQ387,"="&amp;AQ387),"[x]")</f>
        <v>5506</v>
      </c>
    </row>
    <row r="388" spans="40:47" ht="16.5" x14ac:dyDescent="0.2">
      <c r="AN388" s="81">
        <v>376</v>
      </c>
      <c r="AO388" s="81">
        <f t="shared" si="48"/>
        <v>1</v>
      </c>
      <c r="AP388" s="81">
        <f t="shared" si="49"/>
        <v>3</v>
      </c>
      <c r="AQ388" s="76">
        <f t="shared" si="50"/>
        <v>3</v>
      </c>
      <c r="AR388" s="81">
        <f t="shared" si="51"/>
        <v>73</v>
      </c>
      <c r="AS388" s="81" t="str">
        <f t="shared" si="52"/>
        <v>金币</v>
      </c>
      <c r="AT388" s="103">
        <f t="shared" si="53"/>
        <v>235</v>
      </c>
      <c r="AU388" s="82">
        <f>IF(AR388&gt;0,SUMIFS(AT$13:AT388,AQ$13:AQ388,"="&amp;AQ388),"[x]")</f>
        <v>5741</v>
      </c>
    </row>
    <row r="389" spans="40:47" ht="16.5" x14ac:dyDescent="0.2">
      <c r="AN389" s="81">
        <v>377</v>
      </c>
      <c r="AO389" s="81">
        <f t="shared" si="48"/>
        <v>1</v>
      </c>
      <c r="AP389" s="81">
        <f t="shared" si="49"/>
        <v>3</v>
      </c>
      <c r="AQ389" s="76">
        <f t="shared" si="50"/>
        <v>3</v>
      </c>
      <c r="AR389" s="81">
        <f t="shared" si="51"/>
        <v>74</v>
      </c>
      <c r="AS389" s="81" t="str">
        <f t="shared" si="52"/>
        <v>金币</v>
      </c>
      <c r="AT389" s="103">
        <f t="shared" si="53"/>
        <v>241</v>
      </c>
      <c r="AU389" s="82">
        <f>IF(AR389&gt;0,SUMIFS(AT$13:AT389,AQ$13:AQ389,"="&amp;AQ389),"[x]")</f>
        <v>5982</v>
      </c>
    </row>
    <row r="390" spans="40:47" ht="16.5" x14ac:dyDescent="0.2">
      <c r="AN390" s="81">
        <v>378</v>
      </c>
      <c r="AO390" s="81">
        <f t="shared" si="48"/>
        <v>1</v>
      </c>
      <c r="AP390" s="81">
        <f t="shared" si="49"/>
        <v>3</v>
      </c>
      <c r="AQ390" s="76">
        <f t="shared" si="50"/>
        <v>3</v>
      </c>
      <c r="AR390" s="81">
        <f t="shared" si="51"/>
        <v>75</v>
      </c>
      <c r="AS390" s="81" t="str">
        <f t="shared" si="52"/>
        <v>金币</v>
      </c>
      <c r="AT390" s="103">
        <f t="shared" si="53"/>
        <v>247</v>
      </c>
      <c r="AU390" s="82">
        <f>IF(AR390&gt;0,SUMIFS(AT$13:AT390,AQ$13:AQ390,"="&amp;AQ390),"[x]")</f>
        <v>6229</v>
      </c>
    </row>
    <row r="391" spans="40:47" ht="16.5" x14ac:dyDescent="0.2">
      <c r="AN391" s="81">
        <v>379</v>
      </c>
      <c r="AO391" s="81">
        <f t="shared" si="48"/>
        <v>1</v>
      </c>
      <c r="AP391" s="81">
        <f t="shared" si="49"/>
        <v>3</v>
      </c>
      <c r="AQ391" s="76">
        <f t="shared" si="50"/>
        <v>3</v>
      </c>
      <c r="AR391" s="81">
        <f t="shared" si="51"/>
        <v>76</v>
      </c>
      <c r="AS391" s="81" t="str">
        <f t="shared" si="52"/>
        <v>金币</v>
      </c>
      <c r="AT391" s="103">
        <f t="shared" si="53"/>
        <v>254</v>
      </c>
      <c r="AU391" s="82">
        <f>IF(AR391&gt;0,SUMIFS(AT$13:AT391,AQ$13:AQ391,"="&amp;AQ391),"[x]")</f>
        <v>6483</v>
      </c>
    </row>
    <row r="392" spans="40:47" ht="16.5" x14ac:dyDescent="0.2">
      <c r="AN392" s="81">
        <v>380</v>
      </c>
      <c r="AO392" s="81">
        <f t="shared" si="48"/>
        <v>1</v>
      </c>
      <c r="AP392" s="81">
        <f t="shared" si="49"/>
        <v>3</v>
      </c>
      <c r="AQ392" s="76">
        <f t="shared" si="50"/>
        <v>3</v>
      </c>
      <c r="AR392" s="81">
        <f t="shared" si="51"/>
        <v>77</v>
      </c>
      <c r="AS392" s="81" t="str">
        <f t="shared" si="52"/>
        <v>金币</v>
      </c>
      <c r="AT392" s="103">
        <f t="shared" si="53"/>
        <v>260</v>
      </c>
      <c r="AU392" s="82">
        <f>IF(AR392&gt;0,SUMIFS(AT$13:AT392,AQ$13:AQ392,"="&amp;AQ392),"[x]")</f>
        <v>6743</v>
      </c>
    </row>
    <row r="393" spans="40:47" ht="16.5" x14ac:dyDescent="0.2">
      <c r="AN393" s="81">
        <v>381</v>
      </c>
      <c r="AO393" s="81">
        <f t="shared" si="48"/>
        <v>1</v>
      </c>
      <c r="AP393" s="81">
        <f t="shared" si="49"/>
        <v>3</v>
      </c>
      <c r="AQ393" s="76">
        <f t="shared" si="50"/>
        <v>3</v>
      </c>
      <c r="AR393" s="81">
        <f t="shared" si="51"/>
        <v>78</v>
      </c>
      <c r="AS393" s="81" t="str">
        <f t="shared" si="52"/>
        <v>金币</v>
      </c>
      <c r="AT393" s="103">
        <f t="shared" si="53"/>
        <v>266</v>
      </c>
      <c r="AU393" s="82">
        <f>IF(AR393&gt;0,SUMIFS(AT$13:AT393,AQ$13:AQ393,"="&amp;AQ393),"[x]")</f>
        <v>7009</v>
      </c>
    </row>
    <row r="394" spans="40:47" ht="16.5" x14ac:dyDescent="0.2">
      <c r="AN394" s="81">
        <v>382</v>
      </c>
      <c r="AO394" s="81">
        <f t="shared" si="48"/>
        <v>1</v>
      </c>
      <c r="AP394" s="81">
        <f t="shared" si="49"/>
        <v>3</v>
      </c>
      <c r="AQ394" s="76">
        <f t="shared" si="50"/>
        <v>3</v>
      </c>
      <c r="AR394" s="81">
        <f t="shared" si="51"/>
        <v>79</v>
      </c>
      <c r="AS394" s="81" t="str">
        <f t="shared" si="52"/>
        <v>金币</v>
      </c>
      <c r="AT394" s="103">
        <f t="shared" si="53"/>
        <v>273</v>
      </c>
      <c r="AU394" s="82">
        <f>IF(AR394&gt;0,SUMIFS(AT$13:AT394,AQ$13:AQ394,"="&amp;AQ394),"[x]")</f>
        <v>7282</v>
      </c>
    </row>
    <row r="395" spans="40:47" ht="16.5" x14ac:dyDescent="0.2">
      <c r="AN395" s="81">
        <v>383</v>
      </c>
      <c r="AO395" s="81">
        <f t="shared" si="48"/>
        <v>1</v>
      </c>
      <c r="AP395" s="81">
        <f t="shared" si="49"/>
        <v>3</v>
      </c>
      <c r="AQ395" s="76">
        <f t="shared" si="50"/>
        <v>3</v>
      </c>
      <c r="AR395" s="81">
        <f t="shared" si="51"/>
        <v>80</v>
      </c>
      <c r="AS395" s="81" t="str">
        <f t="shared" si="52"/>
        <v>金币</v>
      </c>
      <c r="AT395" s="103">
        <f t="shared" si="53"/>
        <v>279</v>
      </c>
      <c r="AU395" s="82">
        <f>IF(AR395&gt;0,SUMIFS(AT$13:AT395,AQ$13:AQ395,"="&amp;AQ395),"[x]")</f>
        <v>7561</v>
      </c>
    </row>
    <row r="396" spans="40:47" ht="16.5" x14ac:dyDescent="0.2">
      <c r="AN396" s="81">
        <v>384</v>
      </c>
      <c r="AO396" s="81">
        <f t="shared" si="48"/>
        <v>1</v>
      </c>
      <c r="AP396" s="81">
        <f t="shared" si="49"/>
        <v>3</v>
      </c>
      <c r="AQ396" s="76">
        <f t="shared" si="50"/>
        <v>3</v>
      </c>
      <c r="AR396" s="81">
        <f t="shared" si="51"/>
        <v>81</v>
      </c>
      <c r="AS396" s="81" t="str">
        <f t="shared" si="52"/>
        <v>金币</v>
      </c>
      <c r="AT396" s="103">
        <f t="shared" si="53"/>
        <v>142</v>
      </c>
      <c r="AU396" s="82">
        <f>IF(AR396&gt;0,SUMIFS(AT$13:AT396,AQ$13:AQ396,"="&amp;AQ396),"[x]")</f>
        <v>7703</v>
      </c>
    </row>
    <row r="397" spans="40:47" ht="16.5" x14ac:dyDescent="0.2">
      <c r="AN397" s="81">
        <v>385</v>
      </c>
      <c r="AO397" s="81">
        <f t="shared" si="48"/>
        <v>1</v>
      </c>
      <c r="AP397" s="81">
        <f t="shared" si="49"/>
        <v>3</v>
      </c>
      <c r="AQ397" s="76">
        <f t="shared" si="50"/>
        <v>3</v>
      </c>
      <c r="AR397" s="81">
        <f t="shared" si="51"/>
        <v>82</v>
      </c>
      <c r="AS397" s="81" t="str">
        <f t="shared" si="52"/>
        <v>金币</v>
      </c>
      <c r="AT397" s="103">
        <f t="shared" si="53"/>
        <v>153</v>
      </c>
      <c r="AU397" s="82">
        <f>IF(AR397&gt;0,SUMIFS(AT$13:AT397,AQ$13:AQ397,"="&amp;AQ397),"[x]")</f>
        <v>7856</v>
      </c>
    </row>
    <row r="398" spans="40:47" ht="16.5" x14ac:dyDescent="0.2">
      <c r="AN398" s="81">
        <v>386</v>
      </c>
      <c r="AO398" s="81">
        <f t="shared" ref="AO398:AO461" si="54">INT((AN398-1)/604)+1</f>
        <v>1</v>
      </c>
      <c r="AP398" s="81">
        <f t="shared" ref="AP398:AP461" si="55">INT(MOD(INT((AN398-1)/151),4))+1</f>
        <v>3</v>
      </c>
      <c r="AQ398" s="76">
        <f t="shared" ref="AQ398:AQ461" si="56">(AO398-1)*4+AP398</f>
        <v>3</v>
      </c>
      <c r="AR398" s="81">
        <f t="shared" ref="AR398:AR461" si="57">MOD(AN398-1,151)</f>
        <v>83</v>
      </c>
      <c r="AS398" s="81" t="str">
        <f t="shared" ref="AS398:AS461" si="58">IF(AR398&gt;0,"金币","[x]")</f>
        <v>金币</v>
      </c>
      <c r="AT398" s="103">
        <f t="shared" si="53"/>
        <v>164</v>
      </c>
      <c r="AU398" s="82">
        <f>IF(AR398&gt;0,SUMIFS(AT$13:AT398,AQ$13:AQ398,"="&amp;AQ398),"[x]")</f>
        <v>8020</v>
      </c>
    </row>
    <row r="399" spans="40:47" ht="16.5" x14ac:dyDescent="0.2">
      <c r="AN399" s="81">
        <v>387</v>
      </c>
      <c r="AO399" s="81">
        <f t="shared" si="54"/>
        <v>1</v>
      </c>
      <c r="AP399" s="81">
        <f t="shared" si="55"/>
        <v>3</v>
      </c>
      <c r="AQ399" s="76">
        <f t="shared" si="56"/>
        <v>3</v>
      </c>
      <c r="AR399" s="81">
        <f t="shared" si="57"/>
        <v>84</v>
      </c>
      <c r="AS399" s="81" t="str">
        <f t="shared" si="58"/>
        <v>金币</v>
      </c>
      <c r="AT399" s="103">
        <f t="shared" ref="AT399:AT462" si="59">IF(AR399&gt;0,INT(INDEX($AL$13:$AL$162,AR399)/48*INDEX($AL$4:$AL$9,AO399)*INDEX($AO$4:$AO$7,AP399)),"[x]")</f>
        <v>174</v>
      </c>
      <c r="AU399" s="82">
        <f>IF(AR399&gt;0,SUMIFS(AT$13:AT399,AQ$13:AQ399,"="&amp;AQ399),"[x]")</f>
        <v>8194</v>
      </c>
    </row>
    <row r="400" spans="40:47" ht="16.5" x14ac:dyDescent="0.2">
      <c r="AN400" s="81">
        <v>388</v>
      </c>
      <c r="AO400" s="81">
        <f t="shared" si="54"/>
        <v>1</v>
      </c>
      <c r="AP400" s="81">
        <f t="shared" si="55"/>
        <v>3</v>
      </c>
      <c r="AQ400" s="76">
        <f t="shared" si="56"/>
        <v>3</v>
      </c>
      <c r="AR400" s="81">
        <f t="shared" si="57"/>
        <v>85</v>
      </c>
      <c r="AS400" s="81" t="str">
        <f t="shared" si="58"/>
        <v>金币</v>
      </c>
      <c r="AT400" s="103">
        <f t="shared" si="59"/>
        <v>185</v>
      </c>
      <c r="AU400" s="82">
        <f>IF(AR400&gt;0,SUMIFS(AT$13:AT400,AQ$13:AQ400,"="&amp;AQ400),"[x]")</f>
        <v>8379</v>
      </c>
    </row>
    <row r="401" spans="40:47" ht="16.5" x14ac:dyDescent="0.2">
      <c r="AN401" s="81">
        <v>389</v>
      </c>
      <c r="AO401" s="81">
        <f t="shared" si="54"/>
        <v>1</v>
      </c>
      <c r="AP401" s="81">
        <f t="shared" si="55"/>
        <v>3</v>
      </c>
      <c r="AQ401" s="76">
        <f t="shared" si="56"/>
        <v>3</v>
      </c>
      <c r="AR401" s="81">
        <f t="shared" si="57"/>
        <v>86</v>
      </c>
      <c r="AS401" s="81" t="str">
        <f t="shared" si="58"/>
        <v>金币</v>
      </c>
      <c r="AT401" s="103">
        <f t="shared" si="59"/>
        <v>196</v>
      </c>
      <c r="AU401" s="82">
        <f>IF(AR401&gt;0,SUMIFS(AT$13:AT401,AQ$13:AQ401,"="&amp;AQ401),"[x]")</f>
        <v>8575</v>
      </c>
    </row>
    <row r="402" spans="40:47" ht="16.5" x14ac:dyDescent="0.2">
      <c r="AN402" s="81">
        <v>390</v>
      </c>
      <c r="AO402" s="81">
        <f t="shared" si="54"/>
        <v>1</v>
      </c>
      <c r="AP402" s="81">
        <f t="shared" si="55"/>
        <v>3</v>
      </c>
      <c r="AQ402" s="76">
        <f t="shared" si="56"/>
        <v>3</v>
      </c>
      <c r="AR402" s="81">
        <f t="shared" si="57"/>
        <v>87</v>
      </c>
      <c r="AS402" s="81" t="str">
        <f t="shared" si="58"/>
        <v>金币</v>
      </c>
      <c r="AT402" s="103">
        <f t="shared" si="59"/>
        <v>207</v>
      </c>
      <c r="AU402" s="82">
        <f>IF(AR402&gt;0,SUMIFS(AT$13:AT402,AQ$13:AQ402,"="&amp;AQ402),"[x]")</f>
        <v>8782</v>
      </c>
    </row>
    <row r="403" spans="40:47" ht="16.5" x14ac:dyDescent="0.2">
      <c r="AN403" s="81">
        <v>391</v>
      </c>
      <c r="AO403" s="81">
        <f t="shared" si="54"/>
        <v>1</v>
      </c>
      <c r="AP403" s="81">
        <f t="shared" si="55"/>
        <v>3</v>
      </c>
      <c r="AQ403" s="76">
        <f t="shared" si="56"/>
        <v>3</v>
      </c>
      <c r="AR403" s="81">
        <f t="shared" si="57"/>
        <v>88</v>
      </c>
      <c r="AS403" s="81" t="str">
        <f t="shared" si="58"/>
        <v>金币</v>
      </c>
      <c r="AT403" s="103">
        <f t="shared" si="59"/>
        <v>218</v>
      </c>
      <c r="AU403" s="82">
        <f>IF(AR403&gt;0,SUMIFS(AT$13:AT403,AQ$13:AQ403,"="&amp;AQ403),"[x]")</f>
        <v>9000</v>
      </c>
    </row>
    <row r="404" spans="40:47" ht="16.5" x14ac:dyDescent="0.2">
      <c r="AN404" s="81">
        <v>392</v>
      </c>
      <c r="AO404" s="81">
        <f t="shared" si="54"/>
        <v>1</v>
      </c>
      <c r="AP404" s="81">
        <f t="shared" si="55"/>
        <v>3</v>
      </c>
      <c r="AQ404" s="76">
        <f t="shared" si="56"/>
        <v>3</v>
      </c>
      <c r="AR404" s="81">
        <f t="shared" si="57"/>
        <v>89</v>
      </c>
      <c r="AS404" s="81" t="str">
        <f t="shared" si="58"/>
        <v>金币</v>
      </c>
      <c r="AT404" s="103">
        <f t="shared" si="59"/>
        <v>229</v>
      </c>
      <c r="AU404" s="82">
        <f>IF(AR404&gt;0,SUMIFS(AT$13:AT404,AQ$13:AQ404,"="&amp;AQ404),"[x]")</f>
        <v>9229</v>
      </c>
    </row>
    <row r="405" spans="40:47" ht="16.5" x14ac:dyDescent="0.2">
      <c r="AN405" s="81">
        <v>393</v>
      </c>
      <c r="AO405" s="81">
        <f t="shared" si="54"/>
        <v>1</v>
      </c>
      <c r="AP405" s="81">
        <f t="shared" si="55"/>
        <v>3</v>
      </c>
      <c r="AQ405" s="76">
        <f t="shared" si="56"/>
        <v>3</v>
      </c>
      <c r="AR405" s="81">
        <f t="shared" si="57"/>
        <v>90</v>
      </c>
      <c r="AS405" s="81" t="str">
        <f t="shared" si="58"/>
        <v>金币</v>
      </c>
      <c r="AT405" s="103">
        <f t="shared" si="59"/>
        <v>240</v>
      </c>
      <c r="AU405" s="82">
        <f>IF(AR405&gt;0,SUMIFS(AT$13:AT405,AQ$13:AQ405,"="&amp;AQ405),"[x]")</f>
        <v>9469</v>
      </c>
    </row>
    <row r="406" spans="40:47" ht="16.5" x14ac:dyDescent="0.2">
      <c r="AN406" s="81">
        <v>394</v>
      </c>
      <c r="AO406" s="81">
        <f t="shared" si="54"/>
        <v>1</v>
      </c>
      <c r="AP406" s="81">
        <f t="shared" si="55"/>
        <v>3</v>
      </c>
      <c r="AQ406" s="76">
        <f t="shared" si="56"/>
        <v>3</v>
      </c>
      <c r="AR406" s="81">
        <f t="shared" si="57"/>
        <v>91</v>
      </c>
      <c r="AS406" s="81" t="str">
        <f t="shared" si="58"/>
        <v>金币</v>
      </c>
      <c r="AT406" s="103">
        <f t="shared" si="59"/>
        <v>251</v>
      </c>
      <c r="AU406" s="82">
        <f>IF(AR406&gt;0,SUMIFS(AT$13:AT406,AQ$13:AQ406,"="&amp;AQ406),"[x]")</f>
        <v>9720</v>
      </c>
    </row>
    <row r="407" spans="40:47" ht="16.5" x14ac:dyDescent="0.2">
      <c r="AN407" s="81">
        <v>395</v>
      </c>
      <c r="AO407" s="81">
        <f t="shared" si="54"/>
        <v>1</v>
      </c>
      <c r="AP407" s="81">
        <f t="shared" si="55"/>
        <v>3</v>
      </c>
      <c r="AQ407" s="76">
        <f t="shared" si="56"/>
        <v>3</v>
      </c>
      <c r="AR407" s="81">
        <f t="shared" si="57"/>
        <v>92</v>
      </c>
      <c r="AS407" s="81" t="str">
        <f t="shared" si="58"/>
        <v>金币</v>
      </c>
      <c r="AT407" s="103">
        <f t="shared" si="59"/>
        <v>262</v>
      </c>
      <c r="AU407" s="82">
        <f>IF(AR407&gt;0,SUMIFS(AT$13:AT407,AQ$13:AQ407,"="&amp;AQ407),"[x]")</f>
        <v>9982</v>
      </c>
    </row>
    <row r="408" spans="40:47" ht="16.5" x14ac:dyDescent="0.2">
      <c r="AN408" s="81">
        <v>396</v>
      </c>
      <c r="AO408" s="81">
        <f t="shared" si="54"/>
        <v>1</v>
      </c>
      <c r="AP408" s="81">
        <f t="shared" si="55"/>
        <v>3</v>
      </c>
      <c r="AQ408" s="76">
        <f t="shared" si="56"/>
        <v>3</v>
      </c>
      <c r="AR408" s="81">
        <f t="shared" si="57"/>
        <v>93</v>
      </c>
      <c r="AS408" s="81" t="str">
        <f t="shared" si="58"/>
        <v>金币</v>
      </c>
      <c r="AT408" s="103">
        <f t="shared" si="59"/>
        <v>273</v>
      </c>
      <c r="AU408" s="82">
        <f>IF(AR408&gt;0,SUMIFS(AT$13:AT408,AQ$13:AQ408,"="&amp;AQ408),"[x]")</f>
        <v>10255</v>
      </c>
    </row>
    <row r="409" spans="40:47" ht="16.5" x14ac:dyDescent="0.2">
      <c r="AN409" s="81">
        <v>397</v>
      </c>
      <c r="AO409" s="81">
        <f t="shared" si="54"/>
        <v>1</v>
      </c>
      <c r="AP409" s="81">
        <f t="shared" si="55"/>
        <v>3</v>
      </c>
      <c r="AQ409" s="76">
        <f t="shared" si="56"/>
        <v>3</v>
      </c>
      <c r="AR409" s="81">
        <f t="shared" si="57"/>
        <v>94</v>
      </c>
      <c r="AS409" s="81" t="str">
        <f t="shared" si="58"/>
        <v>金币</v>
      </c>
      <c r="AT409" s="103">
        <f t="shared" si="59"/>
        <v>284</v>
      </c>
      <c r="AU409" s="82">
        <f>IF(AR409&gt;0,SUMIFS(AT$13:AT409,AQ$13:AQ409,"="&amp;AQ409),"[x]")</f>
        <v>10539</v>
      </c>
    </row>
    <row r="410" spans="40:47" ht="16.5" x14ac:dyDescent="0.2">
      <c r="AN410" s="81">
        <v>398</v>
      </c>
      <c r="AO410" s="81">
        <f t="shared" si="54"/>
        <v>1</v>
      </c>
      <c r="AP410" s="81">
        <f t="shared" si="55"/>
        <v>3</v>
      </c>
      <c r="AQ410" s="76">
        <f t="shared" si="56"/>
        <v>3</v>
      </c>
      <c r="AR410" s="81">
        <f t="shared" si="57"/>
        <v>95</v>
      </c>
      <c r="AS410" s="81" t="str">
        <f t="shared" si="58"/>
        <v>金币</v>
      </c>
      <c r="AT410" s="103">
        <f t="shared" si="59"/>
        <v>295</v>
      </c>
      <c r="AU410" s="82">
        <f>IF(AR410&gt;0,SUMIFS(AT$13:AT410,AQ$13:AQ410,"="&amp;AQ410),"[x]")</f>
        <v>10834</v>
      </c>
    </row>
    <row r="411" spans="40:47" ht="16.5" x14ac:dyDescent="0.2">
      <c r="AN411" s="81">
        <v>399</v>
      </c>
      <c r="AO411" s="81">
        <f t="shared" si="54"/>
        <v>1</v>
      </c>
      <c r="AP411" s="81">
        <f t="shared" si="55"/>
        <v>3</v>
      </c>
      <c r="AQ411" s="76">
        <f t="shared" si="56"/>
        <v>3</v>
      </c>
      <c r="AR411" s="81">
        <f t="shared" si="57"/>
        <v>96</v>
      </c>
      <c r="AS411" s="81" t="str">
        <f t="shared" si="58"/>
        <v>金币</v>
      </c>
      <c r="AT411" s="103">
        <f t="shared" si="59"/>
        <v>306</v>
      </c>
      <c r="AU411" s="82">
        <f>IF(AR411&gt;0,SUMIFS(AT$13:AT411,AQ$13:AQ411,"="&amp;AQ411),"[x]")</f>
        <v>11140</v>
      </c>
    </row>
    <row r="412" spans="40:47" ht="16.5" x14ac:dyDescent="0.2">
      <c r="AN412" s="81">
        <v>400</v>
      </c>
      <c r="AO412" s="81">
        <f t="shared" si="54"/>
        <v>1</v>
      </c>
      <c r="AP412" s="81">
        <f t="shared" si="55"/>
        <v>3</v>
      </c>
      <c r="AQ412" s="76">
        <f t="shared" si="56"/>
        <v>3</v>
      </c>
      <c r="AR412" s="81">
        <f t="shared" si="57"/>
        <v>97</v>
      </c>
      <c r="AS412" s="81" t="str">
        <f t="shared" si="58"/>
        <v>金币</v>
      </c>
      <c r="AT412" s="103">
        <f t="shared" si="59"/>
        <v>317</v>
      </c>
      <c r="AU412" s="82">
        <f>IF(AR412&gt;0,SUMIFS(AT$13:AT412,AQ$13:AQ412,"="&amp;AQ412),"[x]")</f>
        <v>11457</v>
      </c>
    </row>
    <row r="413" spans="40:47" ht="16.5" x14ac:dyDescent="0.2">
      <c r="AN413" s="81">
        <v>401</v>
      </c>
      <c r="AO413" s="81">
        <f t="shared" si="54"/>
        <v>1</v>
      </c>
      <c r="AP413" s="81">
        <f t="shared" si="55"/>
        <v>3</v>
      </c>
      <c r="AQ413" s="76">
        <f t="shared" si="56"/>
        <v>3</v>
      </c>
      <c r="AR413" s="81">
        <f t="shared" si="57"/>
        <v>98</v>
      </c>
      <c r="AS413" s="81" t="str">
        <f t="shared" si="58"/>
        <v>金币</v>
      </c>
      <c r="AT413" s="103">
        <f t="shared" si="59"/>
        <v>328</v>
      </c>
      <c r="AU413" s="82">
        <f>IF(AR413&gt;0,SUMIFS(AT$13:AT413,AQ$13:AQ413,"="&amp;AQ413),"[x]")</f>
        <v>11785</v>
      </c>
    </row>
    <row r="414" spans="40:47" ht="16.5" x14ac:dyDescent="0.2">
      <c r="AN414" s="81">
        <v>402</v>
      </c>
      <c r="AO414" s="81">
        <f t="shared" si="54"/>
        <v>1</v>
      </c>
      <c r="AP414" s="81">
        <f t="shared" si="55"/>
        <v>3</v>
      </c>
      <c r="AQ414" s="76">
        <f t="shared" si="56"/>
        <v>3</v>
      </c>
      <c r="AR414" s="81">
        <f t="shared" si="57"/>
        <v>99</v>
      </c>
      <c r="AS414" s="81" t="str">
        <f t="shared" si="58"/>
        <v>金币</v>
      </c>
      <c r="AT414" s="103">
        <f t="shared" si="59"/>
        <v>338</v>
      </c>
      <c r="AU414" s="82">
        <f>IF(AR414&gt;0,SUMIFS(AT$13:AT414,AQ$13:AQ414,"="&amp;AQ414),"[x]")</f>
        <v>12123</v>
      </c>
    </row>
    <row r="415" spans="40:47" ht="16.5" x14ac:dyDescent="0.2">
      <c r="AN415" s="81">
        <v>403</v>
      </c>
      <c r="AO415" s="81">
        <f t="shared" si="54"/>
        <v>1</v>
      </c>
      <c r="AP415" s="81">
        <f t="shared" si="55"/>
        <v>3</v>
      </c>
      <c r="AQ415" s="76">
        <f t="shared" si="56"/>
        <v>3</v>
      </c>
      <c r="AR415" s="81">
        <f t="shared" si="57"/>
        <v>100</v>
      </c>
      <c r="AS415" s="81" t="str">
        <f t="shared" si="58"/>
        <v>金币</v>
      </c>
      <c r="AT415" s="103">
        <f t="shared" si="59"/>
        <v>349</v>
      </c>
      <c r="AU415" s="82">
        <f>IF(AR415&gt;0,SUMIFS(AT$13:AT415,AQ$13:AQ415,"="&amp;AQ415),"[x]")</f>
        <v>12472</v>
      </c>
    </row>
    <row r="416" spans="40:47" ht="16.5" x14ac:dyDescent="0.2">
      <c r="AN416" s="81">
        <v>404</v>
      </c>
      <c r="AO416" s="81">
        <f t="shared" si="54"/>
        <v>1</v>
      </c>
      <c r="AP416" s="81">
        <f t="shared" si="55"/>
        <v>3</v>
      </c>
      <c r="AQ416" s="76">
        <f t="shared" si="56"/>
        <v>3</v>
      </c>
      <c r="AR416" s="81">
        <f t="shared" si="57"/>
        <v>101</v>
      </c>
      <c r="AS416" s="81" t="str">
        <f t="shared" si="58"/>
        <v>金币</v>
      </c>
      <c r="AT416" s="103">
        <f t="shared" si="59"/>
        <v>195</v>
      </c>
      <c r="AU416" s="82">
        <f>IF(AR416&gt;0,SUMIFS(AT$13:AT416,AQ$13:AQ416,"="&amp;AQ416),"[x]")</f>
        <v>12667</v>
      </c>
    </row>
    <row r="417" spans="40:47" ht="16.5" x14ac:dyDescent="0.2">
      <c r="AN417" s="81">
        <v>405</v>
      </c>
      <c r="AO417" s="81">
        <f t="shared" si="54"/>
        <v>1</v>
      </c>
      <c r="AP417" s="81">
        <f t="shared" si="55"/>
        <v>3</v>
      </c>
      <c r="AQ417" s="76">
        <f t="shared" si="56"/>
        <v>3</v>
      </c>
      <c r="AR417" s="81">
        <f t="shared" si="57"/>
        <v>102</v>
      </c>
      <c r="AS417" s="81" t="str">
        <f t="shared" si="58"/>
        <v>金币</v>
      </c>
      <c r="AT417" s="103">
        <f t="shared" si="59"/>
        <v>210</v>
      </c>
      <c r="AU417" s="82">
        <f>IF(AR417&gt;0,SUMIFS(AT$13:AT417,AQ$13:AQ417,"="&amp;AQ417),"[x]")</f>
        <v>12877</v>
      </c>
    </row>
    <row r="418" spans="40:47" ht="16.5" x14ac:dyDescent="0.2">
      <c r="AN418" s="81">
        <v>406</v>
      </c>
      <c r="AO418" s="81">
        <f t="shared" si="54"/>
        <v>1</v>
      </c>
      <c r="AP418" s="81">
        <f t="shared" si="55"/>
        <v>3</v>
      </c>
      <c r="AQ418" s="76">
        <f t="shared" si="56"/>
        <v>3</v>
      </c>
      <c r="AR418" s="81">
        <f t="shared" si="57"/>
        <v>103</v>
      </c>
      <c r="AS418" s="81" t="str">
        <f t="shared" si="58"/>
        <v>金币</v>
      </c>
      <c r="AT418" s="103">
        <f t="shared" si="59"/>
        <v>225</v>
      </c>
      <c r="AU418" s="82">
        <f>IF(AR418&gt;0,SUMIFS(AT$13:AT418,AQ$13:AQ418,"="&amp;AQ418),"[x]")</f>
        <v>13102</v>
      </c>
    </row>
    <row r="419" spans="40:47" ht="16.5" x14ac:dyDescent="0.2">
      <c r="AN419" s="81">
        <v>407</v>
      </c>
      <c r="AO419" s="81">
        <f t="shared" si="54"/>
        <v>1</v>
      </c>
      <c r="AP419" s="81">
        <f t="shared" si="55"/>
        <v>3</v>
      </c>
      <c r="AQ419" s="76">
        <f t="shared" si="56"/>
        <v>3</v>
      </c>
      <c r="AR419" s="81">
        <f t="shared" si="57"/>
        <v>104</v>
      </c>
      <c r="AS419" s="81" t="str">
        <f t="shared" si="58"/>
        <v>金币</v>
      </c>
      <c r="AT419" s="103">
        <f t="shared" si="59"/>
        <v>240</v>
      </c>
      <c r="AU419" s="82">
        <f>IF(AR419&gt;0,SUMIFS(AT$13:AT419,AQ$13:AQ419,"="&amp;AQ419),"[x]")</f>
        <v>13342</v>
      </c>
    </row>
    <row r="420" spans="40:47" ht="16.5" x14ac:dyDescent="0.2">
      <c r="AN420" s="81">
        <v>408</v>
      </c>
      <c r="AO420" s="81">
        <f t="shared" si="54"/>
        <v>1</v>
      </c>
      <c r="AP420" s="81">
        <f t="shared" si="55"/>
        <v>3</v>
      </c>
      <c r="AQ420" s="76">
        <f t="shared" si="56"/>
        <v>3</v>
      </c>
      <c r="AR420" s="81">
        <f t="shared" si="57"/>
        <v>105</v>
      </c>
      <c r="AS420" s="81" t="str">
        <f t="shared" si="58"/>
        <v>金币</v>
      </c>
      <c r="AT420" s="103">
        <f t="shared" si="59"/>
        <v>255</v>
      </c>
      <c r="AU420" s="82">
        <f>IF(AR420&gt;0,SUMIFS(AT$13:AT420,AQ$13:AQ420,"="&amp;AQ420),"[x]")</f>
        <v>13597</v>
      </c>
    </row>
    <row r="421" spans="40:47" ht="16.5" x14ac:dyDescent="0.2">
      <c r="AN421" s="81">
        <v>409</v>
      </c>
      <c r="AO421" s="81">
        <f t="shared" si="54"/>
        <v>1</v>
      </c>
      <c r="AP421" s="81">
        <f t="shared" si="55"/>
        <v>3</v>
      </c>
      <c r="AQ421" s="76">
        <f t="shared" si="56"/>
        <v>3</v>
      </c>
      <c r="AR421" s="81">
        <f t="shared" si="57"/>
        <v>106</v>
      </c>
      <c r="AS421" s="81" t="str">
        <f t="shared" si="58"/>
        <v>金币</v>
      </c>
      <c r="AT421" s="103">
        <f t="shared" si="59"/>
        <v>270</v>
      </c>
      <c r="AU421" s="82">
        <f>IF(AR421&gt;0,SUMIFS(AT$13:AT421,AQ$13:AQ421,"="&amp;AQ421),"[x]")</f>
        <v>13867</v>
      </c>
    </row>
    <row r="422" spans="40:47" ht="16.5" x14ac:dyDescent="0.2">
      <c r="AN422" s="81">
        <v>410</v>
      </c>
      <c r="AO422" s="81">
        <f t="shared" si="54"/>
        <v>1</v>
      </c>
      <c r="AP422" s="81">
        <f t="shared" si="55"/>
        <v>3</v>
      </c>
      <c r="AQ422" s="76">
        <f t="shared" si="56"/>
        <v>3</v>
      </c>
      <c r="AR422" s="81">
        <f t="shared" si="57"/>
        <v>107</v>
      </c>
      <c r="AS422" s="81" t="str">
        <f t="shared" si="58"/>
        <v>金币</v>
      </c>
      <c r="AT422" s="103">
        <f t="shared" si="59"/>
        <v>285</v>
      </c>
      <c r="AU422" s="82">
        <f>IF(AR422&gt;0,SUMIFS(AT$13:AT422,AQ$13:AQ422,"="&amp;AQ422),"[x]")</f>
        <v>14152</v>
      </c>
    </row>
    <row r="423" spans="40:47" ht="16.5" x14ac:dyDescent="0.2">
      <c r="AN423" s="81">
        <v>411</v>
      </c>
      <c r="AO423" s="81">
        <f t="shared" si="54"/>
        <v>1</v>
      </c>
      <c r="AP423" s="81">
        <f t="shared" si="55"/>
        <v>3</v>
      </c>
      <c r="AQ423" s="76">
        <f t="shared" si="56"/>
        <v>3</v>
      </c>
      <c r="AR423" s="81">
        <f t="shared" si="57"/>
        <v>108</v>
      </c>
      <c r="AS423" s="81" t="str">
        <f t="shared" si="58"/>
        <v>金币</v>
      </c>
      <c r="AT423" s="103">
        <f t="shared" si="59"/>
        <v>300</v>
      </c>
      <c r="AU423" s="82">
        <f>IF(AR423&gt;0,SUMIFS(AT$13:AT423,AQ$13:AQ423,"="&amp;AQ423),"[x]")</f>
        <v>14452</v>
      </c>
    </row>
    <row r="424" spans="40:47" ht="16.5" x14ac:dyDescent="0.2">
      <c r="AN424" s="81">
        <v>412</v>
      </c>
      <c r="AO424" s="81">
        <f t="shared" si="54"/>
        <v>1</v>
      </c>
      <c r="AP424" s="81">
        <f t="shared" si="55"/>
        <v>3</v>
      </c>
      <c r="AQ424" s="76">
        <f t="shared" si="56"/>
        <v>3</v>
      </c>
      <c r="AR424" s="81">
        <f t="shared" si="57"/>
        <v>109</v>
      </c>
      <c r="AS424" s="81" t="str">
        <f t="shared" si="58"/>
        <v>金币</v>
      </c>
      <c r="AT424" s="103">
        <f t="shared" si="59"/>
        <v>315</v>
      </c>
      <c r="AU424" s="82">
        <f>IF(AR424&gt;0,SUMIFS(AT$13:AT424,AQ$13:AQ424,"="&amp;AQ424),"[x]")</f>
        <v>14767</v>
      </c>
    </row>
    <row r="425" spans="40:47" ht="16.5" x14ac:dyDescent="0.2">
      <c r="AN425" s="81">
        <v>413</v>
      </c>
      <c r="AO425" s="81">
        <f t="shared" si="54"/>
        <v>1</v>
      </c>
      <c r="AP425" s="81">
        <f t="shared" si="55"/>
        <v>3</v>
      </c>
      <c r="AQ425" s="76">
        <f t="shared" si="56"/>
        <v>3</v>
      </c>
      <c r="AR425" s="81">
        <f t="shared" si="57"/>
        <v>110</v>
      </c>
      <c r="AS425" s="81" t="str">
        <f t="shared" si="58"/>
        <v>金币</v>
      </c>
      <c r="AT425" s="103">
        <f t="shared" si="59"/>
        <v>330</v>
      </c>
      <c r="AU425" s="82">
        <f>IF(AR425&gt;0,SUMIFS(AT$13:AT425,AQ$13:AQ425,"="&amp;AQ425),"[x]")</f>
        <v>15097</v>
      </c>
    </row>
    <row r="426" spans="40:47" ht="16.5" x14ac:dyDescent="0.2">
      <c r="AN426" s="81">
        <v>414</v>
      </c>
      <c r="AO426" s="81">
        <f t="shared" si="54"/>
        <v>1</v>
      </c>
      <c r="AP426" s="81">
        <f t="shared" si="55"/>
        <v>3</v>
      </c>
      <c r="AQ426" s="76">
        <f t="shared" si="56"/>
        <v>3</v>
      </c>
      <c r="AR426" s="81">
        <f t="shared" si="57"/>
        <v>111</v>
      </c>
      <c r="AS426" s="81" t="str">
        <f t="shared" si="58"/>
        <v>金币</v>
      </c>
      <c r="AT426" s="103">
        <f t="shared" si="59"/>
        <v>345</v>
      </c>
      <c r="AU426" s="82">
        <f>IF(AR426&gt;0,SUMIFS(AT$13:AT426,AQ$13:AQ426,"="&amp;AQ426),"[x]")</f>
        <v>15442</v>
      </c>
    </row>
    <row r="427" spans="40:47" ht="16.5" x14ac:dyDescent="0.2">
      <c r="AN427" s="81">
        <v>415</v>
      </c>
      <c r="AO427" s="81">
        <f t="shared" si="54"/>
        <v>1</v>
      </c>
      <c r="AP427" s="81">
        <f t="shared" si="55"/>
        <v>3</v>
      </c>
      <c r="AQ427" s="76">
        <f t="shared" si="56"/>
        <v>3</v>
      </c>
      <c r="AR427" s="81">
        <f t="shared" si="57"/>
        <v>112</v>
      </c>
      <c r="AS427" s="81" t="str">
        <f t="shared" si="58"/>
        <v>金币</v>
      </c>
      <c r="AT427" s="103">
        <f t="shared" si="59"/>
        <v>360</v>
      </c>
      <c r="AU427" s="82">
        <f>IF(AR427&gt;0,SUMIFS(AT$13:AT427,AQ$13:AQ427,"="&amp;AQ427),"[x]")</f>
        <v>15802</v>
      </c>
    </row>
    <row r="428" spans="40:47" ht="16.5" x14ac:dyDescent="0.2">
      <c r="AN428" s="81">
        <v>416</v>
      </c>
      <c r="AO428" s="81">
        <f t="shared" si="54"/>
        <v>1</v>
      </c>
      <c r="AP428" s="81">
        <f t="shared" si="55"/>
        <v>3</v>
      </c>
      <c r="AQ428" s="76">
        <f t="shared" si="56"/>
        <v>3</v>
      </c>
      <c r="AR428" s="81">
        <f t="shared" si="57"/>
        <v>113</v>
      </c>
      <c r="AS428" s="81" t="str">
        <f t="shared" si="58"/>
        <v>金币</v>
      </c>
      <c r="AT428" s="103">
        <f t="shared" si="59"/>
        <v>375</v>
      </c>
      <c r="AU428" s="82">
        <f>IF(AR428&gt;0,SUMIFS(AT$13:AT428,AQ$13:AQ428,"="&amp;AQ428),"[x]")</f>
        <v>16177</v>
      </c>
    </row>
    <row r="429" spans="40:47" ht="16.5" x14ac:dyDescent="0.2">
      <c r="AN429" s="81">
        <v>417</v>
      </c>
      <c r="AO429" s="81">
        <f t="shared" si="54"/>
        <v>1</v>
      </c>
      <c r="AP429" s="81">
        <f t="shared" si="55"/>
        <v>3</v>
      </c>
      <c r="AQ429" s="76">
        <f t="shared" si="56"/>
        <v>3</v>
      </c>
      <c r="AR429" s="81">
        <f t="shared" si="57"/>
        <v>114</v>
      </c>
      <c r="AS429" s="81" t="str">
        <f t="shared" si="58"/>
        <v>金币</v>
      </c>
      <c r="AT429" s="103">
        <f t="shared" si="59"/>
        <v>390</v>
      </c>
      <c r="AU429" s="82">
        <f>IF(AR429&gt;0,SUMIFS(AT$13:AT429,AQ$13:AQ429,"="&amp;AQ429),"[x]")</f>
        <v>16567</v>
      </c>
    </row>
    <row r="430" spans="40:47" ht="16.5" x14ac:dyDescent="0.2">
      <c r="AN430" s="81">
        <v>418</v>
      </c>
      <c r="AO430" s="81">
        <f t="shared" si="54"/>
        <v>1</v>
      </c>
      <c r="AP430" s="81">
        <f t="shared" si="55"/>
        <v>3</v>
      </c>
      <c r="AQ430" s="76">
        <f t="shared" si="56"/>
        <v>3</v>
      </c>
      <c r="AR430" s="81">
        <f t="shared" si="57"/>
        <v>115</v>
      </c>
      <c r="AS430" s="81" t="str">
        <f t="shared" si="58"/>
        <v>金币</v>
      </c>
      <c r="AT430" s="103">
        <f t="shared" si="59"/>
        <v>405</v>
      </c>
      <c r="AU430" s="82">
        <f>IF(AR430&gt;0,SUMIFS(AT$13:AT430,AQ$13:AQ430,"="&amp;AQ430),"[x]")</f>
        <v>16972</v>
      </c>
    </row>
    <row r="431" spans="40:47" ht="16.5" x14ac:dyDescent="0.2">
      <c r="AN431" s="81">
        <v>419</v>
      </c>
      <c r="AO431" s="81">
        <f t="shared" si="54"/>
        <v>1</v>
      </c>
      <c r="AP431" s="81">
        <f t="shared" si="55"/>
        <v>3</v>
      </c>
      <c r="AQ431" s="76">
        <f t="shared" si="56"/>
        <v>3</v>
      </c>
      <c r="AR431" s="81">
        <f t="shared" si="57"/>
        <v>116</v>
      </c>
      <c r="AS431" s="81" t="str">
        <f t="shared" si="58"/>
        <v>金币</v>
      </c>
      <c r="AT431" s="103">
        <f t="shared" si="59"/>
        <v>420</v>
      </c>
      <c r="AU431" s="82">
        <f>IF(AR431&gt;0,SUMIFS(AT$13:AT431,AQ$13:AQ431,"="&amp;AQ431),"[x]")</f>
        <v>17392</v>
      </c>
    </row>
    <row r="432" spans="40:47" ht="16.5" x14ac:dyDescent="0.2">
      <c r="AN432" s="81">
        <v>420</v>
      </c>
      <c r="AO432" s="81">
        <f t="shared" si="54"/>
        <v>1</v>
      </c>
      <c r="AP432" s="81">
        <f t="shared" si="55"/>
        <v>3</v>
      </c>
      <c r="AQ432" s="76">
        <f t="shared" si="56"/>
        <v>3</v>
      </c>
      <c r="AR432" s="81">
        <f t="shared" si="57"/>
        <v>117</v>
      </c>
      <c r="AS432" s="81" t="str">
        <f t="shared" si="58"/>
        <v>金币</v>
      </c>
      <c r="AT432" s="103">
        <f t="shared" si="59"/>
        <v>435</v>
      </c>
      <c r="AU432" s="82">
        <f>IF(AR432&gt;0,SUMIFS(AT$13:AT432,AQ$13:AQ432,"="&amp;AQ432),"[x]")</f>
        <v>17827</v>
      </c>
    </row>
    <row r="433" spans="40:47" ht="16.5" x14ac:dyDescent="0.2">
      <c r="AN433" s="81">
        <v>421</v>
      </c>
      <c r="AO433" s="81">
        <f t="shared" si="54"/>
        <v>1</v>
      </c>
      <c r="AP433" s="81">
        <f t="shared" si="55"/>
        <v>3</v>
      </c>
      <c r="AQ433" s="76">
        <f t="shared" si="56"/>
        <v>3</v>
      </c>
      <c r="AR433" s="81">
        <f t="shared" si="57"/>
        <v>118</v>
      </c>
      <c r="AS433" s="81" t="str">
        <f t="shared" si="58"/>
        <v>金币</v>
      </c>
      <c r="AT433" s="103">
        <f t="shared" si="59"/>
        <v>450</v>
      </c>
      <c r="AU433" s="82">
        <f>IF(AR433&gt;0,SUMIFS(AT$13:AT433,AQ$13:AQ433,"="&amp;AQ433),"[x]")</f>
        <v>18277</v>
      </c>
    </row>
    <row r="434" spans="40:47" ht="16.5" x14ac:dyDescent="0.2">
      <c r="AN434" s="81">
        <v>422</v>
      </c>
      <c r="AO434" s="81">
        <f t="shared" si="54"/>
        <v>1</v>
      </c>
      <c r="AP434" s="81">
        <f t="shared" si="55"/>
        <v>3</v>
      </c>
      <c r="AQ434" s="76">
        <f t="shared" si="56"/>
        <v>3</v>
      </c>
      <c r="AR434" s="81">
        <f t="shared" si="57"/>
        <v>119</v>
      </c>
      <c r="AS434" s="81" t="str">
        <f t="shared" si="58"/>
        <v>金币</v>
      </c>
      <c r="AT434" s="103">
        <f t="shared" si="59"/>
        <v>465</v>
      </c>
      <c r="AU434" s="82">
        <f>IF(AR434&gt;0,SUMIFS(AT$13:AT434,AQ$13:AQ434,"="&amp;AQ434),"[x]")</f>
        <v>18742</v>
      </c>
    </row>
    <row r="435" spans="40:47" ht="16.5" x14ac:dyDescent="0.2">
      <c r="AN435" s="81">
        <v>423</v>
      </c>
      <c r="AO435" s="81">
        <f t="shared" si="54"/>
        <v>1</v>
      </c>
      <c r="AP435" s="81">
        <f t="shared" si="55"/>
        <v>3</v>
      </c>
      <c r="AQ435" s="76">
        <f t="shared" si="56"/>
        <v>3</v>
      </c>
      <c r="AR435" s="81">
        <f t="shared" si="57"/>
        <v>120</v>
      </c>
      <c r="AS435" s="81" t="str">
        <f t="shared" si="58"/>
        <v>金币</v>
      </c>
      <c r="AT435" s="103">
        <f t="shared" si="59"/>
        <v>480</v>
      </c>
      <c r="AU435" s="82">
        <f>IF(AR435&gt;0,SUMIFS(AT$13:AT435,AQ$13:AQ435,"="&amp;AQ435),"[x]")</f>
        <v>19222</v>
      </c>
    </row>
    <row r="436" spans="40:47" ht="16.5" x14ac:dyDescent="0.2">
      <c r="AN436" s="81">
        <v>424</v>
      </c>
      <c r="AO436" s="81">
        <f t="shared" si="54"/>
        <v>1</v>
      </c>
      <c r="AP436" s="81">
        <f t="shared" si="55"/>
        <v>3</v>
      </c>
      <c r="AQ436" s="76">
        <f t="shared" si="56"/>
        <v>3</v>
      </c>
      <c r="AR436" s="81">
        <f t="shared" si="57"/>
        <v>121</v>
      </c>
      <c r="AS436" s="81" t="str">
        <f t="shared" si="58"/>
        <v>金币</v>
      </c>
      <c r="AT436" s="103">
        <f t="shared" si="59"/>
        <v>283</v>
      </c>
      <c r="AU436" s="82">
        <f>IF(AR436&gt;0,SUMIFS(AT$13:AT436,AQ$13:AQ436,"="&amp;AQ436),"[x]")</f>
        <v>19505</v>
      </c>
    </row>
    <row r="437" spans="40:47" ht="16.5" x14ac:dyDescent="0.2">
      <c r="AN437" s="81">
        <v>425</v>
      </c>
      <c r="AO437" s="81">
        <f t="shared" si="54"/>
        <v>1</v>
      </c>
      <c r="AP437" s="81">
        <f t="shared" si="55"/>
        <v>3</v>
      </c>
      <c r="AQ437" s="76">
        <f t="shared" si="56"/>
        <v>3</v>
      </c>
      <c r="AR437" s="81">
        <f t="shared" si="57"/>
        <v>122</v>
      </c>
      <c r="AS437" s="81" t="str">
        <f t="shared" si="58"/>
        <v>金币</v>
      </c>
      <c r="AT437" s="103">
        <f t="shared" si="59"/>
        <v>298</v>
      </c>
      <c r="AU437" s="82">
        <f>IF(AR437&gt;0,SUMIFS(AT$13:AT437,AQ$13:AQ437,"="&amp;AQ437),"[x]")</f>
        <v>19803</v>
      </c>
    </row>
    <row r="438" spans="40:47" ht="16.5" x14ac:dyDescent="0.2">
      <c r="AN438" s="81">
        <v>426</v>
      </c>
      <c r="AO438" s="81">
        <f t="shared" si="54"/>
        <v>1</v>
      </c>
      <c r="AP438" s="81">
        <f t="shared" si="55"/>
        <v>3</v>
      </c>
      <c r="AQ438" s="76">
        <f t="shared" si="56"/>
        <v>3</v>
      </c>
      <c r="AR438" s="81">
        <f t="shared" si="57"/>
        <v>123</v>
      </c>
      <c r="AS438" s="81" t="str">
        <f t="shared" si="58"/>
        <v>金币</v>
      </c>
      <c r="AT438" s="103">
        <f t="shared" si="59"/>
        <v>313</v>
      </c>
      <c r="AU438" s="82">
        <f>IF(AR438&gt;0,SUMIFS(AT$13:AT438,AQ$13:AQ438,"="&amp;AQ438),"[x]")</f>
        <v>20116</v>
      </c>
    </row>
    <row r="439" spans="40:47" ht="16.5" x14ac:dyDescent="0.2">
      <c r="AN439" s="81">
        <v>427</v>
      </c>
      <c r="AO439" s="81">
        <f t="shared" si="54"/>
        <v>1</v>
      </c>
      <c r="AP439" s="81">
        <f t="shared" si="55"/>
        <v>3</v>
      </c>
      <c r="AQ439" s="76">
        <f t="shared" si="56"/>
        <v>3</v>
      </c>
      <c r="AR439" s="81">
        <f t="shared" si="57"/>
        <v>124</v>
      </c>
      <c r="AS439" s="81" t="str">
        <f t="shared" si="58"/>
        <v>金币</v>
      </c>
      <c r="AT439" s="103">
        <f t="shared" si="59"/>
        <v>328</v>
      </c>
      <c r="AU439" s="82">
        <f>IF(AR439&gt;0,SUMIFS(AT$13:AT439,AQ$13:AQ439,"="&amp;AQ439),"[x]")</f>
        <v>20444</v>
      </c>
    </row>
    <row r="440" spans="40:47" ht="16.5" x14ac:dyDescent="0.2">
      <c r="AN440" s="81">
        <v>428</v>
      </c>
      <c r="AO440" s="81">
        <f t="shared" si="54"/>
        <v>1</v>
      </c>
      <c r="AP440" s="81">
        <f t="shared" si="55"/>
        <v>3</v>
      </c>
      <c r="AQ440" s="76">
        <f t="shared" si="56"/>
        <v>3</v>
      </c>
      <c r="AR440" s="81">
        <f t="shared" si="57"/>
        <v>125</v>
      </c>
      <c r="AS440" s="81" t="str">
        <f t="shared" si="58"/>
        <v>金币</v>
      </c>
      <c r="AT440" s="103">
        <f t="shared" si="59"/>
        <v>343</v>
      </c>
      <c r="AU440" s="82">
        <f>IF(AR440&gt;0,SUMIFS(AT$13:AT440,AQ$13:AQ440,"="&amp;AQ440),"[x]")</f>
        <v>20787</v>
      </c>
    </row>
    <row r="441" spans="40:47" ht="16.5" x14ac:dyDescent="0.2">
      <c r="AN441" s="81">
        <v>429</v>
      </c>
      <c r="AO441" s="81">
        <f t="shared" si="54"/>
        <v>1</v>
      </c>
      <c r="AP441" s="81">
        <f t="shared" si="55"/>
        <v>3</v>
      </c>
      <c r="AQ441" s="76">
        <f t="shared" si="56"/>
        <v>3</v>
      </c>
      <c r="AR441" s="81">
        <f t="shared" si="57"/>
        <v>126</v>
      </c>
      <c r="AS441" s="81" t="str">
        <f t="shared" si="58"/>
        <v>金币</v>
      </c>
      <c r="AT441" s="103">
        <f t="shared" si="59"/>
        <v>358</v>
      </c>
      <c r="AU441" s="82">
        <f>IF(AR441&gt;0,SUMIFS(AT$13:AT441,AQ$13:AQ441,"="&amp;AQ441),"[x]")</f>
        <v>21145</v>
      </c>
    </row>
    <row r="442" spans="40:47" ht="16.5" x14ac:dyDescent="0.2">
      <c r="AN442" s="81">
        <v>430</v>
      </c>
      <c r="AO442" s="81">
        <f t="shared" si="54"/>
        <v>1</v>
      </c>
      <c r="AP442" s="81">
        <f t="shared" si="55"/>
        <v>3</v>
      </c>
      <c r="AQ442" s="76">
        <f t="shared" si="56"/>
        <v>3</v>
      </c>
      <c r="AR442" s="81">
        <f t="shared" si="57"/>
        <v>127</v>
      </c>
      <c r="AS442" s="81" t="str">
        <f t="shared" si="58"/>
        <v>金币</v>
      </c>
      <c r="AT442" s="103">
        <f t="shared" si="59"/>
        <v>373</v>
      </c>
      <c r="AU442" s="82">
        <f>IF(AR442&gt;0,SUMIFS(AT$13:AT442,AQ$13:AQ442,"="&amp;AQ442),"[x]")</f>
        <v>21518</v>
      </c>
    </row>
    <row r="443" spans="40:47" ht="16.5" x14ac:dyDescent="0.2">
      <c r="AN443" s="81">
        <v>431</v>
      </c>
      <c r="AO443" s="81">
        <f t="shared" si="54"/>
        <v>1</v>
      </c>
      <c r="AP443" s="81">
        <f t="shared" si="55"/>
        <v>3</v>
      </c>
      <c r="AQ443" s="76">
        <f t="shared" si="56"/>
        <v>3</v>
      </c>
      <c r="AR443" s="81">
        <f t="shared" si="57"/>
        <v>128</v>
      </c>
      <c r="AS443" s="81" t="str">
        <f t="shared" si="58"/>
        <v>金币</v>
      </c>
      <c r="AT443" s="103">
        <f t="shared" si="59"/>
        <v>388</v>
      </c>
      <c r="AU443" s="82">
        <f>IF(AR443&gt;0,SUMIFS(AT$13:AT443,AQ$13:AQ443,"="&amp;AQ443),"[x]")</f>
        <v>21906</v>
      </c>
    </row>
    <row r="444" spans="40:47" ht="16.5" x14ac:dyDescent="0.2">
      <c r="AN444" s="81">
        <v>432</v>
      </c>
      <c r="AO444" s="81">
        <f t="shared" si="54"/>
        <v>1</v>
      </c>
      <c r="AP444" s="81">
        <f t="shared" si="55"/>
        <v>3</v>
      </c>
      <c r="AQ444" s="76">
        <f t="shared" si="56"/>
        <v>3</v>
      </c>
      <c r="AR444" s="81">
        <f t="shared" si="57"/>
        <v>129</v>
      </c>
      <c r="AS444" s="81" t="str">
        <f t="shared" si="58"/>
        <v>金币</v>
      </c>
      <c r="AT444" s="103">
        <f t="shared" si="59"/>
        <v>402</v>
      </c>
      <c r="AU444" s="82">
        <f>IF(AR444&gt;0,SUMIFS(AT$13:AT444,AQ$13:AQ444,"="&amp;AQ444),"[x]")</f>
        <v>22308</v>
      </c>
    </row>
    <row r="445" spans="40:47" ht="16.5" x14ac:dyDescent="0.2">
      <c r="AN445" s="81">
        <v>433</v>
      </c>
      <c r="AO445" s="81">
        <f t="shared" si="54"/>
        <v>1</v>
      </c>
      <c r="AP445" s="81">
        <f t="shared" si="55"/>
        <v>3</v>
      </c>
      <c r="AQ445" s="76">
        <f t="shared" si="56"/>
        <v>3</v>
      </c>
      <c r="AR445" s="81">
        <f t="shared" si="57"/>
        <v>130</v>
      </c>
      <c r="AS445" s="81" t="str">
        <f t="shared" si="58"/>
        <v>金币</v>
      </c>
      <c r="AT445" s="103">
        <f t="shared" si="59"/>
        <v>417</v>
      </c>
      <c r="AU445" s="82">
        <f>IF(AR445&gt;0,SUMIFS(AT$13:AT445,AQ$13:AQ445,"="&amp;AQ445),"[x]")</f>
        <v>22725</v>
      </c>
    </row>
    <row r="446" spans="40:47" ht="16.5" x14ac:dyDescent="0.2">
      <c r="AN446" s="81">
        <v>434</v>
      </c>
      <c r="AO446" s="81">
        <f t="shared" si="54"/>
        <v>1</v>
      </c>
      <c r="AP446" s="81">
        <f t="shared" si="55"/>
        <v>3</v>
      </c>
      <c r="AQ446" s="76">
        <f t="shared" si="56"/>
        <v>3</v>
      </c>
      <c r="AR446" s="81">
        <f t="shared" si="57"/>
        <v>131</v>
      </c>
      <c r="AS446" s="81" t="str">
        <f t="shared" si="58"/>
        <v>金币</v>
      </c>
      <c r="AT446" s="103">
        <f t="shared" si="59"/>
        <v>432</v>
      </c>
      <c r="AU446" s="82">
        <f>IF(AR446&gt;0,SUMIFS(AT$13:AT446,AQ$13:AQ446,"="&amp;AQ446),"[x]")</f>
        <v>23157</v>
      </c>
    </row>
    <row r="447" spans="40:47" ht="16.5" x14ac:dyDescent="0.2">
      <c r="AN447" s="81">
        <v>435</v>
      </c>
      <c r="AO447" s="81">
        <f t="shared" si="54"/>
        <v>1</v>
      </c>
      <c r="AP447" s="81">
        <f t="shared" si="55"/>
        <v>3</v>
      </c>
      <c r="AQ447" s="76">
        <f t="shared" si="56"/>
        <v>3</v>
      </c>
      <c r="AR447" s="81">
        <f t="shared" si="57"/>
        <v>132</v>
      </c>
      <c r="AS447" s="81" t="str">
        <f t="shared" si="58"/>
        <v>金币</v>
      </c>
      <c r="AT447" s="103">
        <f t="shared" si="59"/>
        <v>447</v>
      </c>
      <c r="AU447" s="82">
        <f>IF(AR447&gt;0,SUMIFS(AT$13:AT447,AQ$13:AQ447,"="&amp;AQ447),"[x]")</f>
        <v>23604</v>
      </c>
    </row>
    <row r="448" spans="40:47" ht="16.5" x14ac:dyDescent="0.2">
      <c r="AN448" s="81">
        <v>436</v>
      </c>
      <c r="AO448" s="81">
        <f t="shared" si="54"/>
        <v>1</v>
      </c>
      <c r="AP448" s="81">
        <f t="shared" si="55"/>
        <v>3</v>
      </c>
      <c r="AQ448" s="76">
        <f t="shared" si="56"/>
        <v>3</v>
      </c>
      <c r="AR448" s="81">
        <f t="shared" si="57"/>
        <v>133</v>
      </c>
      <c r="AS448" s="81" t="str">
        <f t="shared" si="58"/>
        <v>金币</v>
      </c>
      <c r="AT448" s="103">
        <f t="shared" si="59"/>
        <v>462</v>
      </c>
      <c r="AU448" s="82">
        <f>IF(AR448&gt;0,SUMIFS(AT$13:AT448,AQ$13:AQ448,"="&amp;AQ448),"[x]")</f>
        <v>24066</v>
      </c>
    </row>
    <row r="449" spans="40:47" ht="16.5" x14ac:dyDescent="0.2">
      <c r="AN449" s="81">
        <v>437</v>
      </c>
      <c r="AO449" s="81">
        <f t="shared" si="54"/>
        <v>1</v>
      </c>
      <c r="AP449" s="81">
        <f t="shared" si="55"/>
        <v>3</v>
      </c>
      <c r="AQ449" s="76">
        <f t="shared" si="56"/>
        <v>3</v>
      </c>
      <c r="AR449" s="81">
        <f t="shared" si="57"/>
        <v>134</v>
      </c>
      <c r="AS449" s="81" t="str">
        <f t="shared" si="58"/>
        <v>金币</v>
      </c>
      <c r="AT449" s="103">
        <f t="shared" si="59"/>
        <v>477</v>
      </c>
      <c r="AU449" s="82">
        <f>IF(AR449&gt;0,SUMIFS(AT$13:AT449,AQ$13:AQ449,"="&amp;AQ449),"[x]")</f>
        <v>24543</v>
      </c>
    </row>
    <row r="450" spans="40:47" ht="16.5" x14ac:dyDescent="0.2">
      <c r="AN450" s="81">
        <v>438</v>
      </c>
      <c r="AO450" s="81">
        <f t="shared" si="54"/>
        <v>1</v>
      </c>
      <c r="AP450" s="81">
        <f t="shared" si="55"/>
        <v>3</v>
      </c>
      <c r="AQ450" s="76">
        <f t="shared" si="56"/>
        <v>3</v>
      </c>
      <c r="AR450" s="81">
        <f t="shared" si="57"/>
        <v>135</v>
      </c>
      <c r="AS450" s="81" t="str">
        <f t="shared" si="58"/>
        <v>金币</v>
      </c>
      <c r="AT450" s="103">
        <f t="shared" si="59"/>
        <v>492</v>
      </c>
      <c r="AU450" s="82">
        <f>IF(AR450&gt;0,SUMIFS(AT$13:AT450,AQ$13:AQ450,"="&amp;AQ450),"[x]")</f>
        <v>25035</v>
      </c>
    </row>
    <row r="451" spans="40:47" ht="16.5" x14ac:dyDescent="0.2">
      <c r="AN451" s="81">
        <v>439</v>
      </c>
      <c r="AO451" s="81">
        <f t="shared" si="54"/>
        <v>1</v>
      </c>
      <c r="AP451" s="81">
        <f t="shared" si="55"/>
        <v>3</v>
      </c>
      <c r="AQ451" s="76">
        <f t="shared" si="56"/>
        <v>3</v>
      </c>
      <c r="AR451" s="81">
        <f t="shared" si="57"/>
        <v>136</v>
      </c>
      <c r="AS451" s="81" t="str">
        <f t="shared" si="58"/>
        <v>金币</v>
      </c>
      <c r="AT451" s="103">
        <f t="shared" si="59"/>
        <v>507</v>
      </c>
      <c r="AU451" s="82">
        <f>IF(AR451&gt;0,SUMIFS(AT$13:AT451,AQ$13:AQ451,"="&amp;AQ451),"[x]")</f>
        <v>25542</v>
      </c>
    </row>
    <row r="452" spans="40:47" ht="16.5" x14ac:dyDescent="0.2">
      <c r="AN452" s="81">
        <v>440</v>
      </c>
      <c r="AO452" s="81">
        <f t="shared" si="54"/>
        <v>1</v>
      </c>
      <c r="AP452" s="81">
        <f t="shared" si="55"/>
        <v>3</v>
      </c>
      <c r="AQ452" s="76">
        <f t="shared" si="56"/>
        <v>3</v>
      </c>
      <c r="AR452" s="81">
        <f t="shared" si="57"/>
        <v>137</v>
      </c>
      <c r="AS452" s="81" t="str">
        <f t="shared" si="58"/>
        <v>金币</v>
      </c>
      <c r="AT452" s="103">
        <f t="shared" si="59"/>
        <v>522</v>
      </c>
      <c r="AU452" s="82">
        <f>IF(AR452&gt;0,SUMIFS(AT$13:AT452,AQ$13:AQ452,"="&amp;AQ452),"[x]")</f>
        <v>26064</v>
      </c>
    </row>
    <row r="453" spans="40:47" ht="16.5" x14ac:dyDescent="0.2">
      <c r="AN453" s="81">
        <v>441</v>
      </c>
      <c r="AO453" s="81">
        <f t="shared" si="54"/>
        <v>1</v>
      </c>
      <c r="AP453" s="81">
        <f t="shared" si="55"/>
        <v>3</v>
      </c>
      <c r="AQ453" s="76">
        <f t="shared" si="56"/>
        <v>3</v>
      </c>
      <c r="AR453" s="81">
        <f t="shared" si="57"/>
        <v>138</v>
      </c>
      <c r="AS453" s="81" t="str">
        <f t="shared" si="58"/>
        <v>金币</v>
      </c>
      <c r="AT453" s="103">
        <f t="shared" si="59"/>
        <v>537</v>
      </c>
      <c r="AU453" s="82">
        <f>IF(AR453&gt;0,SUMIFS(AT$13:AT453,AQ$13:AQ453,"="&amp;AQ453),"[x]")</f>
        <v>26601</v>
      </c>
    </row>
    <row r="454" spans="40:47" ht="16.5" x14ac:dyDescent="0.2">
      <c r="AN454" s="81">
        <v>442</v>
      </c>
      <c r="AO454" s="81">
        <f t="shared" si="54"/>
        <v>1</v>
      </c>
      <c r="AP454" s="81">
        <f t="shared" si="55"/>
        <v>3</v>
      </c>
      <c r="AQ454" s="76">
        <f t="shared" si="56"/>
        <v>3</v>
      </c>
      <c r="AR454" s="81">
        <f t="shared" si="57"/>
        <v>139</v>
      </c>
      <c r="AS454" s="81" t="str">
        <f t="shared" si="58"/>
        <v>金币</v>
      </c>
      <c r="AT454" s="103">
        <f t="shared" si="59"/>
        <v>552</v>
      </c>
      <c r="AU454" s="82">
        <f>IF(AR454&gt;0,SUMIFS(AT$13:AT454,AQ$13:AQ454,"="&amp;AQ454),"[x]")</f>
        <v>27153</v>
      </c>
    </row>
    <row r="455" spans="40:47" ht="16.5" x14ac:dyDescent="0.2">
      <c r="AN455" s="81">
        <v>443</v>
      </c>
      <c r="AO455" s="81">
        <f t="shared" si="54"/>
        <v>1</v>
      </c>
      <c r="AP455" s="81">
        <f t="shared" si="55"/>
        <v>3</v>
      </c>
      <c r="AQ455" s="76">
        <f t="shared" si="56"/>
        <v>3</v>
      </c>
      <c r="AR455" s="81">
        <f t="shared" si="57"/>
        <v>140</v>
      </c>
      <c r="AS455" s="81" t="str">
        <f t="shared" si="58"/>
        <v>金币</v>
      </c>
      <c r="AT455" s="103">
        <f t="shared" si="59"/>
        <v>567</v>
      </c>
      <c r="AU455" s="82">
        <f>IF(AR455&gt;0,SUMIFS(AT$13:AT455,AQ$13:AQ455,"="&amp;AQ455),"[x]")</f>
        <v>27720</v>
      </c>
    </row>
    <row r="456" spans="40:47" ht="16.5" x14ac:dyDescent="0.2">
      <c r="AN456" s="81">
        <v>444</v>
      </c>
      <c r="AO456" s="81">
        <f t="shared" si="54"/>
        <v>1</v>
      </c>
      <c r="AP456" s="81">
        <f t="shared" si="55"/>
        <v>3</v>
      </c>
      <c r="AQ456" s="76">
        <f t="shared" si="56"/>
        <v>3</v>
      </c>
      <c r="AR456" s="81">
        <f t="shared" si="57"/>
        <v>141</v>
      </c>
      <c r="AS456" s="81" t="str">
        <f t="shared" si="58"/>
        <v>金币</v>
      </c>
      <c r="AT456" s="103">
        <f t="shared" si="59"/>
        <v>582</v>
      </c>
      <c r="AU456" s="82">
        <f>IF(AR456&gt;0,SUMIFS(AT$13:AT456,AQ$13:AQ456,"="&amp;AQ456),"[x]")</f>
        <v>28302</v>
      </c>
    </row>
    <row r="457" spans="40:47" ht="16.5" x14ac:dyDescent="0.2">
      <c r="AN457" s="81">
        <v>445</v>
      </c>
      <c r="AO457" s="81">
        <f t="shared" si="54"/>
        <v>1</v>
      </c>
      <c r="AP457" s="81">
        <f t="shared" si="55"/>
        <v>3</v>
      </c>
      <c r="AQ457" s="76">
        <f t="shared" si="56"/>
        <v>3</v>
      </c>
      <c r="AR457" s="81">
        <f t="shared" si="57"/>
        <v>142</v>
      </c>
      <c r="AS457" s="81" t="str">
        <f t="shared" si="58"/>
        <v>金币</v>
      </c>
      <c r="AT457" s="103">
        <f t="shared" si="59"/>
        <v>596</v>
      </c>
      <c r="AU457" s="82">
        <f>IF(AR457&gt;0,SUMIFS(AT$13:AT457,AQ$13:AQ457,"="&amp;AQ457),"[x]")</f>
        <v>28898</v>
      </c>
    </row>
    <row r="458" spans="40:47" ht="16.5" x14ac:dyDescent="0.2">
      <c r="AN458" s="81">
        <v>446</v>
      </c>
      <c r="AO458" s="81">
        <f t="shared" si="54"/>
        <v>1</v>
      </c>
      <c r="AP458" s="81">
        <f t="shared" si="55"/>
        <v>3</v>
      </c>
      <c r="AQ458" s="76">
        <f t="shared" si="56"/>
        <v>3</v>
      </c>
      <c r="AR458" s="81">
        <f t="shared" si="57"/>
        <v>143</v>
      </c>
      <c r="AS458" s="81" t="str">
        <f t="shared" si="58"/>
        <v>金币</v>
      </c>
      <c r="AT458" s="103">
        <f t="shared" si="59"/>
        <v>611</v>
      </c>
      <c r="AU458" s="82">
        <f>IF(AR458&gt;0,SUMIFS(AT$13:AT458,AQ$13:AQ458,"="&amp;AQ458),"[x]")</f>
        <v>29509</v>
      </c>
    </row>
    <row r="459" spans="40:47" ht="16.5" x14ac:dyDescent="0.2">
      <c r="AN459" s="81">
        <v>447</v>
      </c>
      <c r="AO459" s="81">
        <f t="shared" si="54"/>
        <v>1</v>
      </c>
      <c r="AP459" s="81">
        <f t="shared" si="55"/>
        <v>3</v>
      </c>
      <c r="AQ459" s="76">
        <f t="shared" si="56"/>
        <v>3</v>
      </c>
      <c r="AR459" s="81">
        <f t="shared" si="57"/>
        <v>144</v>
      </c>
      <c r="AS459" s="81" t="str">
        <f t="shared" si="58"/>
        <v>金币</v>
      </c>
      <c r="AT459" s="103">
        <f t="shared" si="59"/>
        <v>626</v>
      </c>
      <c r="AU459" s="82">
        <f>IF(AR459&gt;0,SUMIFS(AT$13:AT459,AQ$13:AQ459,"="&amp;AQ459),"[x]")</f>
        <v>30135</v>
      </c>
    </row>
    <row r="460" spans="40:47" ht="16.5" x14ac:dyDescent="0.2">
      <c r="AN460" s="81">
        <v>448</v>
      </c>
      <c r="AO460" s="81">
        <f t="shared" si="54"/>
        <v>1</v>
      </c>
      <c r="AP460" s="81">
        <f t="shared" si="55"/>
        <v>3</v>
      </c>
      <c r="AQ460" s="76">
        <f t="shared" si="56"/>
        <v>3</v>
      </c>
      <c r="AR460" s="81">
        <f t="shared" si="57"/>
        <v>145</v>
      </c>
      <c r="AS460" s="81" t="str">
        <f t="shared" si="58"/>
        <v>金币</v>
      </c>
      <c r="AT460" s="103">
        <f t="shared" si="59"/>
        <v>641</v>
      </c>
      <c r="AU460" s="82">
        <f>IF(AR460&gt;0,SUMIFS(AT$13:AT460,AQ$13:AQ460,"="&amp;AQ460),"[x]")</f>
        <v>30776</v>
      </c>
    </row>
    <row r="461" spans="40:47" ht="16.5" x14ac:dyDescent="0.2">
      <c r="AN461" s="81">
        <v>449</v>
      </c>
      <c r="AO461" s="81">
        <f t="shared" si="54"/>
        <v>1</v>
      </c>
      <c r="AP461" s="81">
        <f t="shared" si="55"/>
        <v>3</v>
      </c>
      <c r="AQ461" s="76">
        <f t="shared" si="56"/>
        <v>3</v>
      </c>
      <c r="AR461" s="81">
        <f t="shared" si="57"/>
        <v>146</v>
      </c>
      <c r="AS461" s="81" t="str">
        <f t="shared" si="58"/>
        <v>金币</v>
      </c>
      <c r="AT461" s="103">
        <f t="shared" si="59"/>
        <v>656</v>
      </c>
      <c r="AU461" s="82">
        <f>IF(AR461&gt;0,SUMIFS(AT$13:AT461,AQ$13:AQ461,"="&amp;AQ461),"[x]")</f>
        <v>31432</v>
      </c>
    </row>
    <row r="462" spans="40:47" ht="16.5" x14ac:dyDescent="0.2">
      <c r="AN462" s="81">
        <v>450</v>
      </c>
      <c r="AO462" s="81">
        <f t="shared" ref="AO462:AO525" si="60">INT((AN462-1)/604)+1</f>
        <v>1</v>
      </c>
      <c r="AP462" s="81">
        <f t="shared" ref="AP462:AP525" si="61">INT(MOD(INT((AN462-1)/151),4))+1</f>
        <v>3</v>
      </c>
      <c r="AQ462" s="76">
        <f t="shared" ref="AQ462:AQ525" si="62">(AO462-1)*4+AP462</f>
        <v>3</v>
      </c>
      <c r="AR462" s="81">
        <f t="shared" ref="AR462:AR525" si="63">MOD(AN462-1,151)</f>
        <v>147</v>
      </c>
      <c r="AS462" s="81" t="str">
        <f t="shared" ref="AS462:AS525" si="64">IF(AR462&gt;0,"金币","[x]")</f>
        <v>金币</v>
      </c>
      <c r="AT462" s="103">
        <f t="shared" si="59"/>
        <v>671</v>
      </c>
      <c r="AU462" s="82">
        <f>IF(AR462&gt;0,SUMIFS(AT$13:AT462,AQ$13:AQ462,"="&amp;AQ462),"[x]")</f>
        <v>32103</v>
      </c>
    </row>
    <row r="463" spans="40:47" ht="16.5" x14ac:dyDescent="0.2">
      <c r="AN463" s="81">
        <v>451</v>
      </c>
      <c r="AO463" s="81">
        <f t="shared" si="60"/>
        <v>1</v>
      </c>
      <c r="AP463" s="81">
        <f t="shared" si="61"/>
        <v>3</v>
      </c>
      <c r="AQ463" s="76">
        <f t="shared" si="62"/>
        <v>3</v>
      </c>
      <c r="AR463" s="81">
        <f t="shared" si="63"/>
        <v>148</v>
      </c>
      <c r="AS463" s="81" t="str">
        <f t="shared" si="64"/>
        <v>金币</v>
      </c>
      <c r="AT463" s="103">
        <f t="shared" ref="AT463:AT526" si="65">IF(AR463&gt;0,INT(INDEX($AL$13:$AL$162,AR463)/48*INDEX($AL$4:$AL$9,AO463)*INDEX($AO$4:$AO$7,AP463)),"[x]")</f>
        <v>686</v>
      </c>
      <c r="AU463" s="82">
        <f>IF(AR463&gt;0,SUMIFS(AT$13:AT463,AQ$13:AQ463,"="&amp;AQ463),"[x]")</f>
        <v>32789</v>
      </c>
    </row>
    <row r="464" spans="40:47" ht="16.5" x14ac:dyDescent="0.2">
      <c r="AN464" s="81">
        <v>452</v>
      </c>
      <c r="AO464" s="81">
        <f t="shared" si="60"/>
        <v>1</v>
      </c>
      <c r="AP464" s="81">
        <f t="shared" si="61"/>
        <v>3</v>
      </c>
      <c r="AQ464" s="76">
        <f t="shared" si="62"/>
        <v>3</v>
      </c>
      <c r="AR464" s="81">
        <f t="shared" si="63"/>
        <v>149</v>
      </c>
      <c r="AS464" s="81" t="str">
        <f t="shared" si="64"/>
        <v>金币</v>
      </c>
      <c r="AT464" s="103">
        <f t="shared" si="65"/>
        <v>701</v>
      </c>
      <c r="AU464" s="82">
        <f>IF(AR464&gt;0,SUMIFS(AT$13:AT464,AQ$13:AQ464,"="&amp;AQ464),"[x]")</f>
        <v>33490</v>
      </c>
    </row>
    <row r="465" spans="40:47" ht="16.5" x14ac:dyDescent="0.2">
      <c r="AN465" s="81">
        <v>453</v>
      </c>
      <c r="AO465" s="81">
        <f t="shared" si="60"/>
        <v>1</v>
      </c>
      <c r="AP465" s="81">
        <f t="shared" si="61"/>
        <v>3</v>
      </c>
      <c r="AQ465" s="76">
        <f t="shared" si="62"/>
        <v>3</v>
      </c>
      <c r="AR465" s="81">
        <f t="shared" si="63"/>
        <v>150</v>
      </c>
      <c r="AS465" s="81" t="str">
        <f t="shared" si="64"/>
        <v>金币</v>
      </c>
      <c r="AT465" s="103">
        <f t="shared" si="65"/>
        <v>716</v>
      </c>
      <c r="AU465" s="82">
        <f>IF(AR465&gt;0,SUMIFS(AT$13:AT465,AQ$13:AQ465,"="&amp;AQ465),"[x]")</f>
        <v>34206</v>
      </c>
    </row>
    <row r="466" spans="40:47" ht="16.5" x14ac:dyDescent="0.2">
      <c r="AN466" s="81">
        <v>454</v>
      </c>
      <c r="AO466" s="81">
        <f t="shared" si="60"/>
        <v>1</v>
      </c>
      <c r="AP466" s="81">
        <f t="shared" si="61"/>
        <v>4</v>
      </c>
      <c r="AQ466" s="76">
        <f t="shared" si="62"/>
        <v>4</v>
      </c>
      <c r="AR466" s="81">
        <f t="shared" si="63"/>
        <v>0</v>
      </c>
      <c r="AS466" s="81" t="str">
        <f t="shared" si="64"/>
        <v>[x]</v>
      </c>
      <c r="AT466" s="103" t="str">
        <f t="shared" si="65"/>
        <v>[x]</v>
      </c>
      <c r="AU466" s="82" t="str">
        <f>IF(AR466&gt;0,SUMIFS(AT$13:AT466,AQ$13:AQ466,"="&amp;AQ466),"[x]")</f>
        <v>[x]</v>
      </c>
    </row>
    <row r="467" spans="40:47" ht="16.5" x14ac:dyDescent="0.2">
      <c r="AN467" s="81">
        <v>455</v>
      </c>
      <c r="AO467" s="81">
        <f t="shared" si="60"/>
        <v>1</v>
      </c>
      <c r="AP467" s="81">
        <f t="shared" si="61"/>
        <v>4</v>
      </c>
      <c r="AQ467" s="76">
        <f t="shared" si="62"/>
        <v>4</v>
      </c>
      <c r="AR467" s="81">
        <f t="shared" si="63"/>
        <v>1</v>
      </c>
      <c r="AS467" s="81" t="str">
        <f t="shared" si="64"/>
        <v>金币</v>
      </c>
      <c r="AT467" s="103">
        <f t="shared" si="65"/>
        <v>2</v>
      </c>
      <c r="AU467" s="82">
        <f>IF(AR467&gt;0,SUMIFS(AT$13:AT467,AQ$13:AQ467,"="&amp;AQ467),"[x]")</f>
        <v>2</v>
      </c>
    </row>
    <row r="468" spans="40:47" ht="16.5" x14ac:dyDescent="0.2">
      <c r="AN468" s="81">
        <v>456</v>
      </c>
      <c r="AO468" s="81">
        <f t="shared" si="60"/>
        <v>1</v>
      </c>
      <c r="AP468" s="81">
        <f t="shared" si="61"/>
        <v>4</v>
      </c>
      <c r="AQ468" s="76">
        <f t="shared" si="62"/>
        <v>4</v>
      </c>
      <c r="AR468" s="81">
        <f t="shared" si="63"/>
        <v>2</v>
      </c>
      <c r="AS468" s="81" t="str">
        <f t="shared" si="64"/>
        <v>金币</v>
      </c>
      <c r="AT468" s="103">
        <f t="shared" si="65"/>
        <v>4</v>
      </c>
      <c r="AU468" s="82">
        <f>IF(AR468&gt;0,SUMIFS(AT$13:AT468,AQ$13:AQ468,"="&amp;AQ468),"[x]")</f>
        <v>6</v>
      </c>
    </row>
    <row r="469" spans="40:47" ht="16.5" x14ac:dyDescent="0.2">
      <c r="AN469" s="81">
        <v>457</v>
      </c>
      <c r="AO469" s="81">
        <f t="shared" si="60"/>
        <v>1</v>
      </c>
      <c r="AP469" s="81">
        <f t="shared" si="61"/>
        <v>4</v>
      </c>
      <c r="AQ469" s="76">
        <f t="shared" si="62"/>
        <v>4</v>
      </c>
      <c r="AR469" s="81">
        <f t="shared" si="63"/>
        <v>3</v>
      </c>
      <c r="AS469" s="81" t="str">
        <f t="shared" si="64"/>
        <v>金币</v>
      </c>
      <c r="AT469" s="103">
        <f t="shared" si="65"/>
        <v>6</v>
      </c>
      <c r="AU469" s="82">
        <f>IF(AR469&gt;0,SUMIFS(AT$13:AT469,AQ$13:AQ469,"="&amp;AQ469),"[x]")</f>
        <v>12</v>
      </c>
    </row>
    <row r="470" spans="40:47" ht="16.5" x14ac:dyDescent="0.2">
      <c r="AN470" s="81">
        <v>458</v>
      </c>
      <c r="AO470" s="81">
        <f t="shared" si="60"/>
        <v>1</v>
      </c>
      <c r="AP470" s="81">
        <f t="shared" si="61"/>
        <v>4</v>
      </c>
      <c r="AQ470" s="76">
        <f t="shared" si="62"/>
        <v>4</v>
      </c>
      <c r="AR470" s="81">
        <f t="shared" si="63"/>
        <v>4</v>
      </c>
      <c r="AS470" s="81" t="str">
        <f t="shared" si="64"/>
        <v>金币</v>
      </c>
      <c r="AT470" s="103">
        <f t="shared" si="65"/>
        <v>8</v>
      </c>
      <c r="AU470" s="82">
        <f>IF(AR470&gt;0,SUMIFS(AT$13:AT470,AQ$13:AQ470,"="&amp;AQ470),"[x]")</f>
        <v>20</v>
      </c>
    </row>
    <row r="471" spans="40:47" ht="16.5" x14ac:dyDescent="0.2">
      <c r="AN471" s="81">
        <v>459</v>
      </c>
      <c r="AO471" s="81">
        <f t="shared" si="60"/>
        <v>1</v>
      </c>
      <c r="AP471" s="81">
        <f t="shared" si="61"/>
        <v>4</v>
      </c>
      <c r="AQ471" s="76">
        <f t="shared" si="62"/>
        <v>4</v>
      </c>
      <c r="AR471" s="81">
        <f t="shared" si="63"/>
        <v>5</v>
      </c>
      <c r="AS471" s="81" t="str">
        <f t="shared" si="64"/>
        <v>金币</v>
      </c>
      <c r="AT471" s="103">
        <f t="shared" si="65"/>
        <v>10</v>
      </c>
      <c r="AU471" s="82">
        <f>IF(AR471&gt;0,SUMIFS(AT$13:AT471,AQ$13:AQ471,"="&amp;AQ471),"[x]")</f>
        <v>30</v>
      </c>
    </row>
    <row r="472" spans="40:47" ht="16.5" x14ac:dyDescent="0.2">
      <c r="AN472" s="81">
        <v>460</v>
      </c>
      <c r="AO472" s="81">
        <f t="shared" si="60"/>
        <v>1</v>
      </c>
      <c r="AP472" s="81">
        <f t="shared" si="61"/>
        <v>4</v>
      </c>
      <c r="AQ472" s="76">
        <f t="shared" si="62"/>
        <v>4</v>
      </c>
      <c r="AR472" s="81">
        <f t="shared" si="63"/>
        <v>6</v>
      </c>
      <c r="AS472" s="81" t="str">
        <f t="shared" si="64"/>
        <v>金币</v>
      </c>
      <c r="AT472" s="103">
        <f t="shared" si="65"/>
        <v>12</v>
      </c>
      <c r="AU472" s="82">
        <f>IF(AR472&gt;0,SUMIFS(AT$13:AT472,AQ$13:AQ472,"="&amp;AQ472),"[x]")</f>
        <v>42</v>
      </c>
    </row>
    <row r="473" spans="40:47" ht="16.5" x14ac:dyDescent="0.2">
      <c r="AN473" s="81">
        <v>461</v>
      </c>
      <c r="AO473" s="81">
        <f t="shared" si="60"/>
        <v>1</v>
      </c>
      <c r="AP473" s="81">
        <f t="shared" si="61"/>
        <v>4</v>
      </c>
      <c r="AQ473" s="76">
        <f t="shared" si="62"/>
        <v>4</v>
      </c>
      <c r="AR473" s="81">
        <f t="shared" si="63"/>
        <v>7</v>
      </c>
      <c r="AS473" s="81" t="str">
        <f t="shared" si="64"/>
        <v>金币</v>
      </c>
      <c r="AT473" s="103">
        <f t="shared" si="65"/>
        <v>14</v>
      </c>
      <c r="AU473" s="82">
        <f>IF(AR473&gt;0,SUMIFS(AT$13:AT473,AQ$13:AQ473,"="&amp;AQ473),"[x]")</f>
        <v>56</v>
      </c>
    </row>
    <row r="474" spans="40:47" ht="16.5" x14ac:dyDescent="0.2">
      <c r="AN474" s="81">
        <v>462</v>
      </c>
      <c r="AO474" s="81">
        <f t="shared" si="60"/>
        <v>1</v>
      </c>
      <c r="AP474" s="81">
        <f t="shared" si="61"/>
        <v>4</v>
      </c>
      <c r="AQ474" s="76">
        <f t="shared" si="62"/>
        <v>4</v>
      </c>
      <c r="AR474" s="81">
        <f t="shared" si="63"/>
        <v>8</v>
      </c>
      <c r="AS474" s="81" t="str">
        <f t="shared" si="64"/>
        <v>金币</v>
      </c>
      <c r="AT474" s="103">
        <f t="shared" si="65"/>
        <v>16</v>
      </c>
      <c r="AU474" s="82">
        <f>IF(AR474&gt;0,SUMIFS(AT$13:AT474,AQ$13:AQ474,"="&amp;AQ474),"[x]")</f>
        <v>72</v>
      </c>
    </row>
    <row r="475" spans="40:47" ht="16.5" x14ac:dyDescent="0.2">
      <c r="AN475" s="81">
        <v>463</v>
      </c>
      <c r="AO475" s="81">
        <f t="shared" si="60"/>
        <v>1</v>
      </c>
      <c r="AP475" s="81">
        <f t="shared" si="61"/>
        <v>4</v>
      </c>
      <c r="AQ475" s="76">
        <f t="shared" si="62"/>
        <v>4</v>
      </c>
      <c r="AR475" s="81">
        <f t="shared" si="63"/>
        <v>9</v>
      </c>
      <c r="AS475" s="81" t="str">
        <f t="shared" si="64"/>
        <v>金币</v>
      </c>
      <c r="AT475" s="103">
        <f t="shared" si="65"/>
        <v>18</v>
      </c>
      <c r="AU475" s="82">
        <f>IF(AR475&gt;0,SUMIFS(AT$13:AT475,AQ$13:AQ475,"="&amp;AQ475),"[x]")</f>
        <v>90</v>
      </c>
    </row>
    <row r="476" spans="40:47" ht="16.5" x14ac:dyDescent="0.2">
      <c r="AN476" s="81">
        <v>464</v>
      </c>
      <c r="AO476" s="81">
        <f t="shared" si="60"/>
        <v>1</v>
      </c>
      <c r="AP476" s="81">
        <f t="shared" si="61"/>
        <v>4</v>
      </c>
      <c r="AQ476" s="76">
        <f t="shared" si="62"/>
        <v>4</v>
      </c>
      <c r="AR476" s="81">
        <f t="shared" si="63"/>
        <v>10</v>
      </c>
      <c r="AS476" s="81" t="str">
        <f t="shared" si="64"/>
        <v>金币</v>
      </c>
      <c r="AT476" s="103">
        <f t="shared" si="65"/>
        <v>20</v>
      </c>
      <c r="AU476" s="82">
        <f>IF(AR476&gt;0,SUMIFS(AT$13:AT476,AQ$13:AQ476,"="&amp;AQ476),"[x]")</f>
        <v>110</v>
      </c>
    </row>
    <row r="477" spans="40:47" ht="16.5" x14ac:dyDescent="0.2">
      <c r="AN477" s="81">
        <v>465</v>
      </c>
      <c r="AO477" s="81">
        <f t="shared" si="60"/>
        <v>1</v>
      </c>
      <c r="AP477" s="81">
        <f t="shared" si="61"/>
        <v>4</v>
      </c>
      <c r="AQ477" s="76">
        <f t="shared" si="62"/>
        <v>4</v>
      </c>
      <c r="AR477" s="81">
        <f t="shared" si="63"/>
        <v>11</v>
      </c>
      <c r="AS477" s="81" t="str">
        <f t="shared" si="64"/>
        <v>金币</v>
      </c>
      <c r="AT477" s="103">
        <f t="shared" si="65"/>
        <v>22</v>
      </c>
      <c r="AU477" s="82">
        <f>IF(AR477&gt;0,SUMIFS(AT$13:AT477,AQ$13:AQ477,"="&amp;AQ477),"[x]")</f>
        <v>132</v>
      </c>
    </row>
    <row r="478" spans="40:47" ht="16.5" x14ac:dyDescent="0.2">
      <c r="AN478" s="81">
        <v>466</v>
      </c>
      <c r="AO478" s="81">
        <f t="shared" si="60"/>
        <v>1</v>
      </c>
      <c r="AP478" s="81">
        <f t="shared" si="61"/>
        <v>4</v>
      </c>
      <c r="AQ478" s="76">
        <f t="shared" si="62"/>
        <v>4</v>
      </c>
      <c r="AR478" s="81">
        <f t="shared" si="63"/>
        <v>12</v>
      </c>
      <c r="AS478" s="81" t="str">
        <f t="shared" si="64"/>
        <v>金币</v>
      </c>
      <c r="AT478" s="103">
        <f t="shared" si="65"/>
        <v>25</v>
      </c>
      <c r="AU478" s="82">
        <f>IF(AR478&gt;0,SUMIFS(AT$13:AT478,AQ$13:AQ478,"="&amp;AQ478),"[x]")</f>
        <v>157</v>
      </c>
    </row>
    <row r="479" spans="40:47" ht="16.5" x14ac:dyDescent="0.2">
      <c r="AN479" s="81">
        <v>467</v>
      </c>
      <c r="AO479" s="81">
        <f t="shared" si="60"/>
        <v>1</v>
      </c>
      <c r="AP479" s="81">
        <f t="shared" si="61"/>
        <v>4</v>
      </c>
      <c r="AQ479" s="76">
        <f t="shared" si="62"/>
        <v>4</v>
      </c>
      <c r="AR479" s="81">
        <f t="shared" si="63"/>
        <v>13</v>
      </c>
      <c r="AS479" s="81" t="str">
        <f t="shared" si="64"/>
        <v>金币</v>
      </c>
      <c r="AT479" s="103">
        <f t="shared" si="65"/>
        <v>27</v>
      </c>
      <c r="AU479" s="82">
        <f>IF(AR479&gt;0,SUMIFS(AT$13:AT479,AQ$13:AQ479,"="&amp;AQ479),"[x]")</f>
        <v>184</v>
      </c>
    </row>
    <row r="480" spans="40:47" ht="16.5" x14ac:dyDescent="0.2">
      <c r="AN480" s="81">
        <v>468</v>
      </c>
      <c r="AO480" s="81">
        <f t="shared" si="60"/>
        <v>1</v>
      </c>
      <c r="AP480" s="81">
        <f t="shared" si="61"/>
        <v>4</v>
      </c>
      <c r="AQ480" s="76">
        <f t="shared" si="62"/>
        <v>4</v>
      </c>
      <c r="AR480" s="81">
        <f t="shared" si="63"/>
        <v>14</v>
      </c>
      <c r="AS480" s="81" t="str">
        <f t="shared" si="64"/>
        <v>金币</v>
      </c>
      <c r="AT480" s="103">
        <f t="shared" si="65"/>
        <v>29</v>
      </c>
      <c r="AU480" s="82">
        <f>IF(AR480&gt;0,SUMIFS(AT$13:AT480,AQ$13:AQ480,"="&amp;AQ480),"[x]")</f>
        <v>213</v>
      </c>
    </row>
    <row r="481" spans="40:47" ht="16.5" x14ac:dyDescent="0.2">
      <c r="AN481" s="81">
        <v>469</v>
      </c>
      <c r="AO481" s="81">
        <f t="shared" si="60"/>
        <v>1</v>
      </c>
      <c r="AP481" s="81">
        <f t="shared" si="61"/>
        <v>4</v>
      </c>
      <c r="AQ481" s="76">
        <f t="shared" si="62"/>
        <v>4</v>
      </c>
      <c r="AR481" s="81">
        <f t="shared" si="63"/>
        <v>15</v>
      </c>
      <c r="AS481" s="81" t="str">
        <f t="shared" si="64"/>
        <v>金币</v>
      </c>
      <c r="AT481" s="103">
        <f t="shared" si="65"/>
        <v>31</v>
      </c>
      <c r="AU481" s="82">
        <f>IF(AR481&gt;0,SUMIFS(AT$13:AT481,AQ$13:AQ481,"="&amp;AQ481),"[x]")</f>
        <v>244</v>
      </c>
    </row>
    <row r="482" spans="40:47" ht="16.5" x14ac:dyDescent="0.2">
      <c r="AN482" s="81">
        <v>470</v>
      </c>
      <c r="AO482" s="81">
        <f t="shared" si="60"/>
        <v>1</v>
      </c>
      <c r="AP482" s="81">
        <f t="shared" si="61"/>
        <v>4</v>
      </c>
      <c r="AQ482" s="76">
        <f t="shared" si="62"/>
        <v>4</v>
      </c>
      <c r="AR482" s="81">
        <f t="shared" si="63"/>
        <v>16</v>
      </c>
      <c r="AS482" s="81" t="str">
        <f t="shared" si="64"/>
        <v>金币</v>
      </c>
      <c r="AT482" s="103">
        <f t="shared" si="65"/>
        <v>33</v>
      </c>
      <c r="AU482" s="82">
        <f>IF(AR482&gt;0,SUMIFS(AT$13:AT482,AQ$13:AQ482,"="&amp;AQ482),"[x]")</f>
        <v>277</v>
      </c>
    </row>
    <row r="483" spans="40:47" ht="16.5" x14ac:dyDescent="0.2">
      <c r="AN483" s="81">
        <v>471</v>
      </c>
      <c r="AO483" s="81">
        <f t="shared" si="60"/>
        <v>1</v>
      </c>
      <c r="AP483" s="81">
        <f t="shared" si="61"/>
        <v>4</v>
      </c>
      <c r="AQ483" s="76">
        <f t="shared" si="62"/>
        <v>4</v>
      </c>
      <c r="AR483" s="81">
        <f t="shared" si="63"/>
        <v>17</v>
      </c>
      <c r="AS483" s="81" t="str">
        <f t="shared" si="64"/>
        <v>金币</v>
      </c>
      <c r="AT483" s="103">
        <f t="shared" si="65"/>
        <v>35</v>
      </c>
      <c r="AU483" s="82">
        <f>IF(AR483&gt;0,SUMIFS(AT$13:AT483,AQ$13:AQ483,"="&amp;AQ483),"[x]")</f>
        <v>312</v>
      </c>
    </row>
    <row r="484" spans="40:47" ht="16.5" x14ac:dyDescent="0.2">
      <c r="AN484" s="81">
        <v>472</v>
      </c>
      <c r="AO484" s="81">
        <f t="shared" si="60"/>
        <v>1</v>
      </c>
      <c r="AP484" s="81">
        <f t="shared" si="61"/>
        <v>4</v>
      </c>
      <c r="AQ484" s="76">
        <f t="shared" si="62"/>
        <v>4</v>
      </c>
      <c r="AR484" s="81">
        <f t="shared" si="63"/>
        <v>18</v>
      </c>
      <c r="AS484" s="81" t="str">
        <f t="shared" si="64"/>
        <v>金币</v>
      </c>
      <c r="AT484" s="103">
        <f t="shared" si="65"/>
        <v>37</v>
      </c>
      <c r="AU484" s="82">
        <f>IF(AR484&gt;0,SUMIFS(AT$13:AT484,AQ$13:AQ484,"="&amp;AQ484),"[x]")</f>
        <v>349</v>
      </c>
    </row>
    <row r="485" spans="40:47" ht="16.5" x14ac:dyDescent="0.2">
      <c r="AN485" s="81">
        <v>473</v>
      </c>
      <c r="AO485" s="81">
        <f t="shared" si="60"/>
        <v>1</v>
      </c>
      <c r="AP485" s="81">
        <f t="shared" si="61"/>
        <v>4</v>
      </c>
      <c r="AQ485" s="76">
        <f t="shared" si="62"/>
        <v>4</v>
      </c>
      <c r="AR485" s="81">
        <f t="shared" si="63"/>
        <v>19</v>
      </c>
      <c r="AS485" s="81" t="str">
        <f t="shared" si="64"/>
        <v>金币</v>
      </c>
      <c r="AT485" s="103">
        <f t="shared" si="65"/>
        <v>39</v>
      </c>
      <c r="AU485" s="82">
        <f>IF(AR485&gt;0,SUMIFS(AT$13:AT485,AQ$13:AQ485,"="&amp;AQ485),"[x]")</f>
        <v>388</v>
      </c>
    </row>
    <row r="486" spans="40:47" ht="16.5" x14ac:dyDescent="0.2">
      <c r="AN486" s="81">
        <v>474</v>
      </c>
      <c r="AO486" s="81">
        <f t="shared" si="60"/>
        <v>1</v>
      </c>
      <c r="AP486" s="81">
        <f t="shared" si="61"/>
        <v>4</v>
      </c>
      <c r="AQ486" s="76">
        <f t="shared" si="62"/>
        <v>4</v>
      </c>
      <c r="AR486" s="81">
        <f t="shared" si="63"/>
        <v>20</v>
      </c>
      <c r="AS486" s="81" t="str">
        <f t="shared" si="64"/>
        <v>金币</v>
      </c>
      <c r="AT486" s="103">
        <f t="shared" si="65"/>
        <v>41</v>
      </c>
      <c r="AU486" s="82">
        <f>IF(AR486&gt;0,SUMIFS(AT$13:AT486,AQ$13:AQ486,"="&amp;AQ486),"[x]")</f>
        <v>429</v>
      </c>
    </row>
    <row r="487" spans="40:47" ht="16.5" x14ac:dyDescent="0.2">
      <c r="AN487" s="81">
        <v>475</v>
      </c>
      <c r="AO487" s="81">
        <f t="shared" si="60"/>
        <v>1</v>
      </c>
      <c r="AP487" s="81">
        <f t="shared" si="61"/>
        <v>4</v>
      </c>
      <c r="AQ487" s="76">
        <f t="shared" si="62"/>
        <v>4</v>
      </c>
      <c r="AR487" s="81">
        <f t="shared" si="63"/>
        <v>21</v>
      </c>
      <c r="AS487" s="81" t="str">
        <f t="shared" si="64"/>
        <v>金币</v>
      </c>
      <c r="AT487" s="103">
        <f t="shared" si="65"/>
        <v>43</v>
      </c>
      <c r="AU487" s="82">
        <f>IF(AR487&gt;0,SUMIFS(AT$13:AT487,AQ$13:AQ487,"="&amp;AQ487),"[x]")</f>
        <v>472</v>
      </c>
    </row>
    <row r="488" spans="40:47" ht="16.5" x14ac:dyDescent="0.2">
      <c r="AN488" s="81">
        <v>476</v>
      </c>
      <c r="AO488" s="81">
        <f t="shared" si="60"/>
        <v>1</v>
      </c>
      <c r="AP488" s="81">
        <f t="shared" si="61"/>
        <v>4</v>
      </c>
      <c r="AQ488" s="76">
        <f t="shared" si="62"/>
        <v>4</v>
      </c>
      <c r="AR488" s="81">
        <f t="shared" si="63"/>
        <v>22</v>
      </c>
      <c r="AS488" s="81" t="str">
        <f t="shared" si="64"/>
        <v>金币</v>
      </c>
      <c r="AT488" s="103">
        <f t="shared" si="65"/>
        <v>45</v>
      </c>
      <c r="AU488" s="82">
        <f>IF(AR488&gt;0,SUMIFS(AT$13:AT488,AQ$13:AQ488,"="&amp;AQ488),"[x]")</f>
        <v>517</v>
      </c>
    </row>
    <row r="489" spans="40:47" ht="16.5" x14ac:dyDescent="0.2">
      <c r="AN489" s="81">
        <v>477</v>
      </c>
      <c r="AO489" s="81">
        <f t="shared" si="60"/>
        <v>1</v>
      </c>
      <c r="AP489" s="81">
        <f t="shared" si="61"/>
        <v>4</v>
      </c>
      <c r="AQ489" s="76">
        <f t="shared" si="62"/>
        <v>4</v>
      </c>
      <c r="AR489" s="81">
        <f t="shared" si="63"/>
        <v>23</v>
      </c>
      <c r="AS489" s="81" t="str">
        <f t="shared" si="64"/>
        <v>金币</v>
      </c>
      <c r="AT489" s="103">
        <f t="shared" si="65"/>
        <v>47</v>
      </c>
      <c r="AU489" s="82">
        <f>IF(AR489&gt;0,SUMIFS(AT$13:AT489,AQ$13:AQ489,"="&amp;AQ489),"[x]")</f>
        <v>564</v>
      </c>
    </row>
    <row r="490" spans="40:47" ht="16.5" x14ac:dyDescent="0.2">
      <c r="AN490" s="81">
        <v>478</v>
      </c>
      <c r="AO490" s="81">
        <f t="shared" si="60"/>
        <v>1</v>
      </c>
      <c r="AP490" s="81">
        <f t="shared" si="61"/>
        <v>4</v>
      </c>
      <c r="AQ490" s="76">
        <f t="shared" si="62"/>
        <v>4</v>
      </c>
      <c r="AR490" s="81">
        <f t="shared" si="63"/>
        <v>24</v>
      </c>
      <c r="AS490" s="81" t="str">
        <f t="shared" si="64"/>
        <v>金币</v>
      </c>
      <c r="AT490" s="103">
        <f t="shared" si="65"/>
        <v>50</v>
      </c>
      <c r="AU490" s="82">
        <f>IF(AR490&gt;0,SUMIFS(AT$13:AT490,AQ$13:AQ490,"="&amp;AQ490),"[x]")</f>
        <v>614</v>
      </c>
    </row>
    <row r="491" spans="40:47" ht="16.5" x14ac:dyDescent="0.2">
      <c r="AN491" s="81">
        <v>479</v>
      </c>
      <c r="AO491" s="81">
        <f t="shared" si="60"/>
        <v>1</v>
      </c>
      <c r="AP491" s="81">
        <f t="shared" si="61"/>
        <v>4</v>
      </c>
      <c r="AQ491" s="76">
        <f t="shared" si="62"/>
        <v>4</v>
      </c>
      <c r="AR491" s="81">
        <f t="shared" si="63"/>
        <v>25</v>
      </c>
      <c r="AS491" s="81" t="str">
        <f t="shared" si="64"/>
        <v>金币</v>
      </c>
      <c r="AT491" s="103">
        <f t="shared" si="65"/>
        <v>52</v>
      </c>
      <c r="AU491" s="82">
        <f>IF(AR491&gt;0,SUMIFS(AT$13:AT491,AQ$13:AQ491,"="&amp;AQ491),"[x]")</f>
        <v>666</v>
      </c>
    </row>
    <row r="492" spans="40:47" ht="16.5" x14ac:dyDescent="0.2">
      <c r="AN492" s="81">
        <v>480</v>
      </c>
      <c r="AO492" s="81">
        <f t="shared" si="60"/>
        <v>1</v>
      </c>
      <c r="AP492" s="81">
        <f t="shared" si="61"/>
        <v>4</v>
      </c>
      <c r="AQ492" s="76">
        <f t="shared" si="62"/>
        <v>4</v>
      </c>
      <c r="AR492" s="81">
        <f t="shared" si="63"/>
        <v>26</v>
      </c>
      <c r="AS492" s="81" t="str">
        <f t="shared" si="64"/>
        <v>金币</v>
      </c>
      <c r="AT492" s="103">
        <f t="shared" si="65"/>
        <v>54</v>
      </c>
      <c r="AU492" s="82">
        <f>IF(AR492&gt;0,SUMIFS(AT$13:AT492,AQ$13:AQ492,"="&amp;AQ492),"[x]")</f>
        <v>720</v>
      </c>
    </row>
    <row r="493" spans="40:47" ht="16.5" x14ac:dyDescent="0.2">
      <c r="AN493" s="81">
        <v>481</v>
      </c>
      <c r="AO493" s="81">
        <f t="shared" si="60"/>
        <v>1</v>
      </c>
      <c r="AP493" s="81">
        <f t="shared" si="61"/>
        <v>4</v>
      </c>
      <c r="AQ493" s="76">
        <f t="shared" si="62"/>
        <v>4</v>
      </c>
      <c r="AR493" s="81">
        <f t="shared" si="63"/>
        <v>27</v>
      </c>
      <c r="AS493" s="81" t="str">
        <f t="shared" si="64"/>
        <v>金币</v>
      </c>
      <c r="AT493" s="103">
        <f t="shared" si="65"/>
        <v>56</v>
      </c>
      <c r="AU493" s="82">
        <f>IF(AR493&gt;0,SUMIFS(AT$13:AT493,AQ$13:AQ493,"="&amp;AQ493),"[x]")</f>
        <v>776</v>
      </c>
    </row>
    <row r="494" spans="40:47" ht="16.5" x14ac:dyDescent="0.2">
      <c r="AN494" s="81">
        <v>482</v>
      </c>
      <c r="AO494" s="81">
        <f t="shared" si="60"/>
        <v>1</v>
      </c>
      <c r="AP494" s="81">
        <f t="shared" si="61"/>
        <v>4</v>
      </c>
      <c r="AQ494" s="76">
        <f t="shared" si="62"/>
        <v>4</v>
      </c>
      <c r="AR494" s="81">
        <f t="shared" si="63"/>
        <v>28</v>
      </c>
      <c r="AS494" s="81" t="str">
        <f t="shared" si="64"/>
        <v>金币</v>
      </c>
      <c r="AT494" s="103">
        <f t="shared" si="65"/>
        <v>58</v>
      </c>
      <c r="AU494" s="82">
        <f>IF(AR494&gt;0,SUMIFS(AT$13:AT494,AQ$13:AQ494,"="&amp;AQ494),"[x]")</f>
        <v>834</v>
      </c>
    </row>
    <row r="495" spans="40:47" ht="16.5" x14ac:dyDescent="0.2">
      <c r="AN495" s="81">
        <v>483</v>
      </c>
      <c r="AO495" s="81">
        <f t="shared" si="60"/>
        <v>1</v>
      </c>
      <c r="AP495" s="81">
        <f t="shared" si="61"/>
        <v>4</v>
      </c>
      <c r="AQ495" s="76">
        <f t="shared" si="62"/>
        <v>4</v>
      </c>
      <c r="AR495" s="81">
        <f t="shared" si="63"/>
        <v>29</v>
      </c>
      <c r="AS495" s="81" t="str">
        <f t="shared" si="64"/>
        <v>金币</v>
      </c>
      <c r="AT495" s="103">
        <f t="shared" si="65"/>
        <v>60</v>
      </c>
      <c r="AU495" s="82">
        <f>IF(AR495&gt;0,SUMIFS(AT$13:AT495,AQ$13:AQ495,"="&amp;AQ495),"[x]")</f>
        <v>894</v>
      </c>
    </row>
    <row r="496" spans="40:47" ht="16.5" x14ac:dyDescent="0.2">
      <c r="AN496" s="81">
        <v>484</v>
      </c>
      <c r="AO496" s="81">
        <f t="shared" si="60"/>
        <v>1</v>
      </c>
      <c r="AP496" s="81">
        <f t="shared" si="61"/>
        <v>4</v>
      </c>
      <c r="AQ496" s="76">
        <f t="shared" si="62"/>
        <v>4</v>
      </c>
      <c r="AR496" s="81">
        <f t="shared" si="63"/>
        <v>30</v>
      </c>
      <c r="AS496" s="81" t="str">
        <f t="shared" si="64"/>
        <v>金币</v>
      </c>
      <c r="AT496" s="103">
        <f t="shared" si="65"/>
        <v>62</v>
      </c>
      <c r="AU496" s="82">
        <f>IF(AR496&gt;0,SUMIFS(AT$13:AT496,AQ$13:AQ496,"="&amp;AQ496),"[x]")</f>
        <v>956</v>
      </c>
    </row>
    <row r="497" spans="40:47" ht="16.5" x14ac:dyDescent="0.2">
      <c r="AN497" s="81">
        <v>485</v>
      </c>
      <c r="AO497" s="81">
        <f t="shared" si="60"/>
        <v>1</v>
      </c>
      <c r="AP497" s="81">
        <f t="shared" si="61"/>
        <v>4</v>
      </c>
      <c r="AQ497" s="76">
        <f t="shared" si="62"/>
        <v>4</v>
      </c>
      <c r="AR497" s="81">
        <f t="shared" si="63"/>
        <v>31</v>
      </c>
      <c r="AS497" s="81" t="str">
        <f t="shared" si="64"/>
        <v>金币</v>
      </c>
      <c r="AT497" s="103">
        <f t="shared" si="65"/>
        <v>64</v>
      </c>
      <c r="AU497" s="82">
        <f>IF(AR497&gt;0,SUMIFS(AT$13:AT497,AQ$13:AQ497,"="&amp;AQ497),"[x]")</f>
        <v>1020</v>
      </c>
    </row>
    <row r="498" spans="40:47" ht="16.5" x14ac:dyDescent="0.2">
      <c r="AN498" s="81">
        <v>486</v>
      </c>
      <c r="AO498" s="81">
        <f t="shared" si="60"/>
        <v>1</v>
      </c>
      <c r="AP498" s="81">
        <f t="shared" si="61"/>
        <v>4</v>
      </c>
      <c r="AQ498" s="76">
        <f t="shared" si="62"/>
        <v>4</v>
      </c>
      <c r="AR498" s="81">
        <f t="shared" si="63"/>
        <v>32</v>
      </c>
      <c r="AS498" s="81" t="str">
        <f t="shared" si="64"/>
        <v>金币</v>
      </c>
      <c r="AT498" s="103">
        <f t="shared" si="65"/>
        <v>66</v>
      </c>
      <c r="AU498" s="82">
        <f>IF(AR498&gt;0,SUMIFS(AT$13:AT498,AQ$13:AQ498,"="&amp;AQ498),"[x]")</f>
        <v>1086</v>
      </c>
    </row>
    <row r="499" spans="40:47" ht="16.5" x14ac:dyDescent="0.2">
      <c r="AN499" s="81">
        <v>487</v>
      </c>
      <c r="AO499" s="81">
        <f t="shared" si="60"/>
        <v>1</v>
      </c>
      <c r="AP499" s="81">
        <f t="shared" si="61"/>
        <v>4</v>
      </c>
      <c r="AQ499" s="76">
        <f t="shared" si="62"/>
        <v>4</v>
      </c>
      <c r="AR499" s="81">
        <f t="shared" si="63"/>
        <v>33</v>
      </c>
      <c r="AS499" s="81" t="str">
        <f t="shared" si="64"/>
        <v>金币</v>
      </c>
      <c r="AT499" s="103">
        <f t="shared" si="65"/>
        <v>68</v>
      </c>
      <c r="AU499" s="82">
        <f>IF(AR499&gt;0,SUMIFS(AT$13:AT499,AQ$13:AQ499,"="&amp;AQ499),"[x]")</f>
        <v>1154</v>
      </c>
    </row>
    <row r="500" spans="40:47" ht="16.5" x14ac:dyDescent="0.2">
      <c r="AN500" s="81">
        <v>488</v>
      </c>
      <c r="AO500" s="81">
        <f t="shared" si="60"/>
        <v>1</v>
      </c>
      <c r="AP500" s="81">
        <f t="shared" si="61"/>
        <v>4</v>
      </c>
      <c r="AQ500" s="76">
        <f t="shared" si="62"/>
        <v>4</v>
      </c>
      <c r="AR500" s="81">
        <f t="shared" si="63"/>
        <v>34</v>
      </c>
      <c r="AS500" s="81" t="str">
        <f t="shared" si="64"/>
        <v>金币</v>
      </c>
      <c r="AT500" s="103">
        <f t="shared" si="65"/>
        <v>70</v>
      </c>
      <c r="AU500" s="82">
        <f>IF(AR500&gt;0,SUMIFS(AT$13:AT500,AQ$13:AQ500,"="&amp;AQ500),"[x]")</f>
        <v>1224</v>
      </c>
    </row>
    <row r="501" spans="40:47" ht="16.5" x14ac:dyDescent="0.2">
      <c r="AN501" s="81">
        <v>489</v>
      </c>
      <c r="AO501" s="81">
        <f t="shared" si="60"/>
        <v>1</v>
      </c>
      <c r="AP501" s="81">
        <f t="shared" si="61"/>
        <v>4</v>
      </c>
      <c r="AQ501" s="76">
        <f t="shared" si="62"/>
        <v>4</v>
      </c>
      <c r="AR501" s="81">
        <f t="shared" si="63"/>
        <v>35</v>
      </c>
      <c r="AS501" s="81" t="str">
        <f t="shared" si="64"/>
        <v>金币</v>
      </c>
      <c r="AT501" s="103">
        <f t="shared" si="65"/>
        <v>73</v>
      </c>
      <c r="AU501" s="82">
        <f>IF(AR501&gt;0,SUMIFS(AT$13:AT501,AQ$13:AQ501,"="&amp;AQ501),"[x]")</f>
        <v>1297</v>
      </c>
    </row>
    <row r="502" spans="40:47" ht="16.5" x14ac:dyDescent="0.2">
      <c r="AN502" s="81">
        <v>490</v>
      </c>
      <c r="AO502" s="81">
        <f t="shared" si="60"/>
        <v>1</v>
      </c>
      <c r="AP502" s="81">
        <f t="shared" si="61"/>
        <v>4</v>
      </c>
      <c r="AQ502" s="76">
        <f t="shared" si="62"/>
        <v>4</v>
      </c>
      <c r="AR502" s="81">
        <f t="shared" si="63"/>
        <v>36</v>
      </c>
      <c r="AS502" s="81" t="str">
        <f t="shared" si="64"/>
        <v>金币</v>
      </c>
      <c r="AT502" s="103">
        <f t="shared" si="65"/>
        <v>75</v>
      </c>
      <c r="AU502" s="82">
        <f>IF(AR502&gt;0,SUMIFS(AT$13:AT502,AQ$13:AQ502,"="&amp;AQ502),"[x]")</f>
        <v>1372</v>
      </c>
    </row>
    <row r="503" spans="40:47" ht="16.5" x14ac:dyDescent="0.2">
      <c r="AN503" s="81">
        <v>491</v>
      </c>
      <c r="AO503" s="81">
        <f t="shared" si="60"/>
        <v>1</v>
      </c>
      <c r="AP503" s="81">
        <f t="shared" si="61"/>
        <v>4</v>
      </c>
      <c r="AQ503" s="76">
        <f t="shared" si="62"/>
        <v>4</v>
      </c>
      <c r="AR503" s="81">
        <f t="shared" si="63"/>
        <v>37</v>
      </c>
      <c r="AS503" s="81" t="str">
        <f t="shared" si="64"/>
        <v>金币</v>
      </c>
      <c r="AT503" s="103">
        <f t="shared" si="65"/>
        <v>77</v>
      </c>
      <c r="AU503" s="82">
        <f>IF(AR503&gt;0,SUMIFS(AT$13:AT503,AQ$13:AQ503,"="&amp;AQ503),"[x]")</f>
        <v>1449</v>
      </c>
    </row>
    <row r="504" spans="40:47" ht="16.5" x14ac:dyDescent="0.2">
      <c r="AN504" s="81">
        <v>492</v>
      </c>
      <c r="AO504" s="81">
        <f t="shared" si="60"/>
        <v>1</v>
      </c>
      <c r="AP504" s="81">
        <f t="shared" si="61"/>
        <v>4</v>
      </c>
      <c r="AQ504" s="76">
        <f t="shared" si="62"/>
        <v>4</v>
      </c>
      <c r="AR504" s="81">
        <f t="shared" si="63"/>
        <v>38</v>
      </c>
      <c r="AS504" s="81" t="str">
        <f t="shared" si="64"/>
        <v>金币</v>
      </c>
      <c r="AT504" s="103">
        <f t="shared" si="65"/>
        <v>79</v>
      </c>
      <c r="AU504" s="82">
        <f>IF(AR504&gt;0,SUMIFS(AT$13:AT504,AQ$13:AQ504,"="&amp;AQ504),"[x]")</f>
        <v>1528</v>
      </c>
    </row>
    <row r="505" spans="40:47" ht="16.5" x14ac:dyDescent="0.2">
      <c r="AN505" s="81">
        <v>493</v>
      </c>
      <c r="AO505" s="81">
        <f t="shared" si="60"/>
        <v>1</v>
      </c>
      <c r="AP505" s="81">
        <f t="shared" si="61"/>
        <v>4</v>
      </c>
      <c r="AQ505" s="76">
        <f t="shared" si="62"/>
        <v>4</v>
      </c>
      <c r="AR505" s="81">
        <f t="shared" si="63"/>
        <v>39</v>
      </c>
      <c r="AS505" s="81" t="str">
        <f t="shared" si="64"/>
        <v>金币</v>
      </c>
      <c r="AT505" s="103">
        <f t="shared" si="65"/>
        <v>81</v>
      </c>
      <c r="AU505" s="82">
        <f>IF(AR505&gt;0,SUMIFS(AT$13:AT505,AQ$13:AQ505,"="&amp;AQ505),"[x]")</f>
        <v>1609</v>
      </c>
    </row>
    <row r="506" spans="40:47" ht="16.5" x14ac:dyDescent="0.2">
      <c r="AN506" s="81">
        <v>494</v>
      </c>
      <c r="AO506" s="81">
        <f t="shared" si="60"/>
        <v>1</v>
      </c>
      <c r="AP506" s="81">
        <f t="shared" si="61"/>
        <v>4</v>
      </c>
      <c r="AQ506" s="76">
        <f t="shared" si="62"/>
        <v>4</v>
      </c>
      <c r="AR506" s="81">
        <f t="shared" si="63"/>
        <v>40</v>
      </c>
      <c r="AS506" s="81" t="str">
        <f t="shared" si="64"/>
        <v>金币</v>
      </c>
      <c r="AT506" s="103">
        <f t="shared" si="65"/>
        <v>83</v>
      </c>
      <c r="AU506" s="82">
        <f>IF(AR506&gt;0,SUMIFS(AT$13:AT506,AQ$13:AQ506,"="&amp;AQ506),"[x]")</f>
        <v>1692</v>
      </c>
    </row>
    <row r="507" spans="40:47" ht="16.5" x14ac:dyDescent="0.2">
      <c r="AN507" s="81">
        <v>495</v>
      </c>
      <c r="AO507" s="81">
        <f t="shared" si="60"/>
        <v>1</v>
      </c>
      <c r="AP507" s="81">
        <f t="shared" si="61"/>
        <v>4</v>
      </c>
      <c r="AQ507" s="76">
        <f t="shared" si="62"/>
        <v>4</v>
      </c>
      <c r="AR507" s="81">
        <f t="shared" si="63"/>
        <v>41</v>
      </c>
      <c r="AS507" s="81" t="str">
        <f t="shared" si="64"/>
        <v>金币</v>
      </c>
      <c r="AT507" s="103">
        <f t="shared" si="65"/>
        <v>39</v>
      </c>
      <c r="AU507" s="82">
        <f>IF(AR507&gt;0,SUMIFS(AT$13:AT507,AQ$13:AQ507,"="&amp;AQ507),"[x]")</f>
        <v>1731</v>
      </c>
    </row>
    <row r="508" spans="40:47" ht="16.5" x14ac:dyDescent="0.2">
      <c r="AN508" s="81">
        <v>496</v>
      </c>
      <c r="AO508" s="81">
        <f t="shared" si="60"/>
        <v>1</v>
      </c>
      <c r="AP508" s="81">
        <f t="shared" si="61"/>
        <v>4</v>
      </c>
      <c r="AQ508" s="76">
        <f t="shared" si="62"/>
        <v>4</v>
      </c>
      <c r="AR508" s="81">
        <f t="shared" si="63"/>
        <v>42</v>
      </c>
      <c r="AS508" s="81" t="str">
        <f t="shared" si="64"/>
        <v>金币</v>
      </c>
      <c r="AT508" s="103">
        <f t="shared" si="65"/>
        <v>47</v>
      </c>
      <c r="AU508" s="82">
        <f>IF(AR508&gt;0,SUMIFS(AT$13:AT508,AQ$13:AQ508,"="&amp;AQ508),"[x]")</f>
        <v>1778</v>
      </c>
    </row>
    <row r="509" spans="40:47" ht="16.5" x14ac:dyDescent="0.2">
      <c r="AN509" s="81">
        <v>497</v>
      </c>
      <c r="AO509" s="81">
        <f t="shared" si="60"/>
        <v>1</v>
      </c>
      <c r="AP509" s="81">
        <f t="shared" si="61"/>
        <v>4</v>
      </c>
      <c r="AQ509" s="76">
        <f t="shared" si="62"/>
        <v>4</v>
      </c>
      <c r="AR509" s="81">
        <f t="shared" si="63"/>
        <v>43</v>
      </c>
      <c r="AS509" s="81" t="str">
        <f t="shared" si="64"/>
        <v>金币</v>
      </c>
      <c r="AT509" s="103">
        <f t="shared" si="65"/>
        <v>55</v>
      </c>
      <c r="AU509" s="82">
        <f>IF(AR509&gt;0,SUMIFS(AT$13:AT509,AQ$13:AQ509,"="&amp;AQ509),"[x]")</f>
        <v>1833</v>
      </c>
    </row>
    <row r="510" spans="40:47" ht="16.5" x14ac:dyDescent="0.2">
      <c r="AN510" s="81">
        <v>498</v>
      </c>
      <c r="AO510" s="81">
        <f t="shared" si="60"/>
        <v>1</v>
      </c>
      <c r="AP510" s="81">
        <f t="shared" si="61"/>
        <v>4</v>
      </c>
      <c r="AQ510" s="76">
        <f t="shared" si="62"/>
        <v>4</v>
      </c>
      <c r="AR510" s="81">
        <f t="shared" si="63"/>
        <v>44</v>
      </c>
      <c r="AS510" s="81" t="str">
        <f t="shared" si="64"/>
        <v>金币</v>
      </c>
      <c r="AT510" s="103">
        <f t="shared" si="65"/>
        <v>63</v>
      </c>
      <c r="AU510" s="82">
        <f>IF(AR510&gt;0,SUMIFS(AT$13:AT510,AQ$13:AQ510,"="&amp;AQ510),"[x]")</f>
        <v>1896</v>
      </c>
    </row>
    <row r="511" spans="40:47" ht="16.5" x14ac:dyDescent="0.2">
      <c r="AN511" s="81">
        <v>499</v>
      </c>
      <c r="AO511" s="81">
        <f t="shared" si="60"/>
        <v>1</v>
      </c>
      <c r="AP511" s="81">
        <f t="shared" si="61"/>
        <v>4</v>
      </c>
      <c r="AQ511" s="76">
        <f t="shared" si="62"/>
        <v>4</v>
      </c>
      <c r="AR511" s="81">
        <f t="shared" si="63"/>
        <v>45</v>
      </c>
      <c r="AS511" s="81" t="str">
        <f t="shared" si="64"/>
        <v>金币</v>
      </c>
      <c r="AT511" s="103">
        <f t="shared" si="65"/>
        <v>71</v>
      </c>
      <c r="AU511" s="82">
        <f>IF(AR511&gt;0,SUMIFS(AT$13:AT511,AQ$13:AQ511,"="&amp;AQ511),"[x]")</f>
        <v>1967</v>
      </c>
    </row>
    <row r="512" spans="40:47" ht="16.5" x14ac:dyDescent="0.2">
      <c r="AN512" s="81">
        <v>500</v>
      </c>
      <c r="AO512" s="81">
        <f t="shared" si="60"/>
        <v>1</v>
      </c>
      <c r="AP512" s="81">
        <f t="shared" si="61"/>
        <v>4</v>
      </c>
      <c r="AQ512" s="76">
        <f t="shared" si="62"/>
        <v>4</v>
      </c>
      <c r="AR512" s="81">
        <f t="shared" si="63"/>
        <v>46</v>
      </c>
      <c r="AS512" s="81" t="str">
        <f t="shared" si="64"/>
        <v>金币</v>
      </c>
      <c r="AT512" s="103">
        <f t="shared" si="65"/>
        <v>79</v>
      </c>
      <c r="AU512" s="82">
        <f>IF(AR512&gt;0,SUMIFS(AT$13:AT512,AQ$13:AQ512,"="&amp;AQ512),"[x]")</f>
        <v>2046</v>
      </c>
    </row>
    <row r="513" spans="40:47" ht="16.5" x14ac:dyDescent="0.2">
      <c r="AN513" s="81">
        <v>501</v>
      </c>
      <c r="AO513" s="81">
        <f t="shared" si="60"/>
        <v>1</v>
      </c>
      <c r="AP513" s="81">
        <f t="shared" si="61"/>
        <v>4</v>
      </c>
      <c r="AQ513" s="76">
        <f t="shared" si="62"/>
        <v>4</v>
      </c>
      <c r="AR513" s="81">
        <f t="shared" si="63"/>
        <v>47</v>
      </c>
      <c r="AS513" s="81" t="str">
        <f t="shared" si="64"/>
        <v>金币</v>
      </c>
      <c r="AT513" s="103">
        <f t="shared" si="65"/>
        <v>87</v>
      </c>
      <c r="AU513" s="82">
        <f>IF(AR513&gt;0,SUMIFS(AT$13:AT513,AQ$13:AQ513,"="&amp;AQ513),"[x]")</f>
        <v>2133</v>
      </c>
    </row>
    <row r="514" spans="40:47" ht="16.5" x14ac:dyDescent="0.2">
      <c r="AN514" s="81">
        <v>502</v>
      </c>
      <c r="AO514" s="81">
        <f t="shared" si="60"/>
        <v>1</v>
      </c>
      <c r="AP514" s="81">
        <f t="shared" si="61"/>
        <v>4</v>
      </c>
      <c r="AQ514" s="76">
        <f t="shared" si="62"/>
        <v>4</v>
      </c>
      <c r="AR514" s="81">
        <f t="shared" si="63"/>
        <v>48</v>
      </c>
      <c r="AS514" s="81" t="str">
        <f t="shared" si="64"/>
        <v>金币</v>
      </c>
      <c r="AT514" s="103">
        <f t="shared" si="65"/>
        <v>95</v>
      </c>
      <c r="AU514" s="82">
        <f>IF(AR514&gt;0,SUMIFS(AT$13:AT514,AQ$13:AQ514,"="&amp;AQ514),"[x]")</f>
        <v>2228</v>
      </c>
    </row>
    <row r="515" spans="40:47" ht="16.5" x14ac:dyDescent="0.2">
      <c r="AN515" s="81">
        <v>503</v>
      </c>
      <c r="AO515" s="81">
        <f t="shared" si="60"/>
        <v>1</v>
      </c>
      <c r="AP515" s="81">
        <f t="shared" si="61"/>
        <v>4</v>
      </c>
      <c r="AQ515" s="76">
        <f t="shared" si="62"/>
        <v>4</v>
      </c>
      <c r="AR515" s="81">
        <f t="shared" si="63"/>
        <v>49</v>
      </c>
      <c r="AS515" s="81" t="str">
        <f t="shared" si="64"/>
        <v>金币</v>
      </c>
      <c r="AT515" s="103">
        <f t="shared" si="65"/>
        <v>103</v>
      </c>
      <c r="AU515" s="82">
        <f>IF(AR515&gt;0,SUMIFS(AT$13:AT515,AQ$13:AQ515,"="&amp;AQ515),"[x]")</f>
        <v>2331</v>
      </c>
    </row>
    <row r="516" spans="40:47" ht="16.5" x14ac:dyDescent="0.2">
      <c r="AN516" s="81">
        <v>504</v>
      </c>
      <c r="AO516" s="81">
        <f t="shared" si="60"/>
        <v>1</v>
      </c>
      <c r="AP516" s="81">
        <f t="shared" si="61"/>
        <v>4</v>
      </c>
      <c r="AQ516" s="76">
        <f t="shared" si="62"/>
        <v>4</v>
      </c>
      <c r="AR516" s="81">
        <f t="shared" si="63"/>
        <v>50</v>
      </c>
      <c r="AS516" s="81" t="str">
        <f t="shared" si="64"/>
        <v>金币</v>
      </c>
      <c r="AT516" s="103">
        <f t="shared" si="65"/>
        <v>111</v>
      </c>
      <c r="AU516" s="82">
        <f>IF(AR516&gt;0,SUMIFS(AT$13:AT516,AQ$13:AQ516,"="&amp;AQ516),"[x]")</f>
        <v>2442</v>
      </c>
    </row>
    <row r="517" spans="40:47" ht="16.5" x14ac:dyDescent="0.2">
      <c r="AN517" s="81">
        <v>505</v>
      </c>
      <c r="AO517" s="81">
        <f t="shared" si="60"/>
        <v>1</v>
      </c>
      <c r="AP517" s="81">
        <f t="shared" si="61"/>
        <v>4</v>
      </c>
      <c r="AQ517" s="76">
        <f t="shared" si="62"/>
        <v>4</v>
      </c>
      <c r="AR517" s="81">
        <f t="shared" si="63"/>
        <v>51</v>
      </c>
      <c r="AS517" s="81" t="str">
        <f t="shared" si="64"/>
        <v>金币</v>
      </c>
      <c r="AT517" s="103">
        <f t="shared" si="65"/>
        <v>119</v>
      </c>
      <c r="AU517" s="82">
        <f>IF(AR517&gt;0,SUMIFS(AT$13:AT517,AQ$13:AQ517,"="&amp;AQ517),"[x]")</f>
        <v>2561</v>
      </c>
    </row>
    <row r="518" spans="40:47" ht="16.5" x14ac:dyDescent="0.2">
      <c r="AN518" s="81">
        <v>506</v>
      </c>
      <c r="AO518" s="81">
        <f t="shared" si="60"/>
        <v>1</v>
      </c>
      <c r="AP518" s="81">
        <f t="shared" si="61"/>
        <v>4</v>
      </c>
      <c r="AQ518" s="76">
        <f t="shared" si="62"/>
        <v>4</v>
      </c>
      <c r="AR518" s="81">
        <f t="shared" si="63"/>
        <v>52</v>
      </c>
      <c r="AS518" s="81" t="str">
        <f t="shared" si="64"/>
        <v>金币</v>
      </c>
      <c r="AT518" s="103">
        <f t="shared" si="65"/>
        <v>127</v>
      </c>
      <c r="AU518" s="82">
        <f>IF(AR518&gt;0,SUMIFS(AT$13:AT518,AQ$13:AQ518,"="&amp;AQ518),"[x]")</f>
        <v>2688</v>
      </c>
    </row>
    <row r="519" spans="40:47" ht="16.5" x14ac:dyDescent="0.2">
      <c r="AN519" s="81">
        <v>507</v>
      </c>
      <c r="AO519" s="81">
        <f t="shared" si="60"/>
        <v>1</v>
      </c>
      <c r="AP519" s="81">
        <f t="shared" si="61"/>
        <v>4</v>
      </c>
      <c r="AQ519" s="76">
        <f t="shared" si="62"/>
        <v>4</v>
      </c>
      <c r="AR519" s="81">
        <f t="shared" si="63"/>
        <v>53</v>
      </c>
      <c r="AS519" s="81" t="str">
        <f t="shared" si="64"/>
        <v>金币</v>
      </c>
      <c r="AT519" s="103">
        <f t="shared" si="65"/>
        <v>135</v>
      </c>
      <c r="AU519" s="82">
        <f>IF(AR519&gt;0,SUMIFS(AT$13:AT519,AQ$13:AQ519,"="&amp;AQ519),"[x]")</f>
        <v>2823</v>
      </c>
    </row>
    <row r="520" spans="40:47" ht="16.5" x14ac:dyDescent="0.2">
      <c r="AN520" s="81">
        <v>508</v>
      </c>
      <c r="AO520" s="81">
        <f t="shared" si="60"/>
        <v>1</v>
      </c>
      <c r="AP520" s="81">
        <f t="shared" si="61"/>
        <v>4</v>
      </c>
      <c r="AQ520" s="76">
        <f t="shared" si="62"/>
        <v>4</v>
      </c>
      <c r="AR520" s="81">
        <f t="shared" si="63"/>
        <v>54</v>
      </c>
      <c r="AS520" s="81" t="str">
        <f t="shared" si="64"/>
        <v>金币</v>
      </c>
      <c r="AT520" s="103">
        <f t="shared" si="65"/>
        <v>143</v>
      </c>
      <c r="AU520" s="82">
        <f>IF(AR520&gt;0,SUMIFS(AT$13:AT520,AQ$13:AQ520,"="&amp;AQ520),"[x]")</f>
        <v>2966</v>
      </c>
    </row>
    <row r="521" spans="40:47" ht="16.5" x14ac:dyDescent="0.2">
      <c r="AN521" s="81">
        <v>509</v>
      </c>
      <c r="AO521" s="81">
        <f t="shared" si="60"/>
        <v>1</v>
      </c>
      <c r="AP521" s="81">
        <f t="shared" si="61"/>
        <v>4</v>
      </c>
      <c r="AQ521" s="76">
        <f t="shared" si="62"/>
        <v>4</v>
      </c>
      <c r="AR521" s="81">
        <f t="shared" si="63"/>
        <v>55</v>
      </c>
      <c r="AS521" s="81" t="str">
        <f t="shared" si="64"/>
        <v>金币</v>
      </c>
      <c r="AT521" s="103">
        <f t="shared" si="65"/>
        <v>150</v>
      </c>
      <c r="AU521" s="82">
        <f>IF(AR521&gt;0,SUMIFS(AT$13:AT521,AQ$13:AQ521,"="&amp;AQ521),"[x]")</f>
        <v>3116</v>
      </c>
    </row>
    <row r="522" spans="40:47" ht="16.5" x14ac:dyDescent="0.2">
      <c r="AN522" s="81">
        <v>510</v>
      </c>
      <c r="AO522" s="81">
        <f t="shared" si="60"/>
        <v>1</v>
      </c>
      <c r="AP522" s="81">
        <f t="shared" si="61"/>
        <v>4</v>
      </c>
      <c r="AQ522" s="76">
        <f t="shared" si="62"/>
        <v>4</v>
      </c>
      <c r="AR522" s="81">
        <f t="shared" si="63"/>
        <v>56</v>
      </c>
      <c r="AS522" s="81" t="str">
        <f t="shared" si="64"/>
        <v>金币</v>
      </c>
      <c r="AT522" s="103">
        <f t="shared" si="65"/>
        <v>158</v>
      </c>
      <c r="AU522" s="82">
        <f>IF(AR522&gt;0,SUMIFS(AT$13:AT522,AQ$13:AQ522,"="&amp;AQ522),"[x]")</f>
        <v>3274</v>
      </c>
    </row>
    <row r="523" spans="40:47" ht="16.5" x14ac:dyDescent="0.2">
      <c r="AN523" s="81">
        <v>511</v>
      </c>
      <c r="AO523" s="81">
        <f t="shared" si="60"/>
        <v>1</v>
      </c>
      <c r="AP523" s="81">
        <f t="shared" si="61"/>
        <v>4</v>
      </c>
      <c r="AQ523" s="76">
        <f t="shared" si="62"/>
        <v>4</v>
      </c>
      <c r="AR523" s="81">
        <f t="shared" si="63"/>
        <v>57</v>
      </c>
      <c r="AS523" s="81" t="str">
        <f t="shared" si="64"/>
        <v>金币</v>
      </c>
      <c r="AT523" s="103">
        <f t="shared" si="65"/>
        <v>166</v>
      </c>
      <c r="AU523" s="82">
        <f>IF(AR523&gt;0,SUMIFS(AT$13:AT523,AQ$13:AQ523,"="&amp;AQ523),"[x]")</f>
        <v>3440</v>
      </c>
    </row>
    <row r="524" spans="40:47" ht="16.5" x14ac:dyDescent="0.2">
      <c r="AN524" s="81">
        <v>512</v>
      </c>
      <c r="AO524" s="81">
        <f t="shared" si="60"/>
        <v>1</v>
      </c>
      <c r="AP524" s="81">
        <f t="shared" si="61"/>
        <v>4</v>
      </c>
      <c r="AQ524" s="76">
        <f t="shared" si="62"/>
        <v>4</v>
      </c>
      <c r="AR524" s="81">
        <f t="shared" si="63"/>
        <v>58</v>
      </c>
      <c r="AS524" s="81" t="str">
        <f t="shared" si="64"/>
        <v>金币</v>
      </c>
      <c r="AT524" s="103">
        <f t="shared" si="65"/>
        <v>174</v>
      </c>
      <c r="AU524" s="82">
        <f>IF(AR524&gt;0,SUMIFS(AT$13:AT524,AQ$13:AQ524,"="&amp;AQ524),"[x]")</f>
        <v>3614</v>
      </c>
    </row>
    <row r="525" spans="40:47" ht="16.5" x14ac:dyDescent="0.2">
      <c r="AN525" s="81">
        <v>513</v>
      </c>
      <c r="AO525" s="81">
        <f t="shared" si="60"/>
        <v>1</v>
      </c>
      <c r="AP525" s="81">
        <f t="shared" si="61"/>
        <v>4</v>
      </c>
      <c r="AQ525" s="76">
        <f t="shared" si="62"/>
        <v>4</v>
      </c>
      <c r="AR525" s="81">
        <f t="shared" si="63"/>
        <v>59</v>
      </c>
      <c r="AS525" s="81" t="str">
        <f t="shared" si="64"/>
        <v>金币</v>
      </c>
      <c r="AT525" s="103">
        <f t="shared" si="65"/>
        <v>182</v>
      </c>
      <c r="AU525" s="82">
        <f>IF(AR525&gt;0,SUMIFS(AT$13:AT525,AQ$13:AQ525,"="&amp;AQ525),"[x]")</f>
        <v>3796</v>
      </c>
    </row>
    <row r="526" spans="40:47" ht="16.5" x14ac:dyDescent="0.2">
      <c r="AN526" s="81">
        <v>514</v>
      </c>
      <c r="AO526" s="81">
        <f t="shared" ref="AO526:AO589" si="66">INT((AN526-1)/604)+1</f>
        <v>1</v>
      </c>
      <c r="AP526" s="81">
        <f t="shared" ref="AP526:AP589" si="67">INT(MOD(INT((AN526-1)/151),4))+1</f>
        <v>4</v>
      </c>
      <c r="AQ526" s="76">
        <f t="shared" ref="AQ526:AQ589" si="68">(AO526-1)*4+AP526</f>
        <v>4</v>
      </c>
      <c r="AR526" s="81">
        <f t="shared" ref="AR526:AR589" si="69">MOD(AN526-1,151)</f>
        <v>60</v>
      </c>
      <c r="AS526" s="81" t="str">
        <f t="shared" ref="AS526:AS589" si="70">IF(AR526&gt;0,"金币","[x]")</f>
        <v>金币</v>
      </c>
      <c r="AT526" s="103">
        <f t="shared" si="65"/>
        <v>190</v>
      </c>
      <c r="AU526" s="82">
        <f>IF(AR526&gt;0,SUMIFS(AT$13:AT526,AQ$13:AQ526,"="&amp;AQ526),"[x]")</f>
        <v>3986</v>
      </c>
    </row>
    <row r="527" spans="40:47" ht="16.5" x14ac:dyDescent="0.2">
      <c r="AN527" s="81">
        <v>515</v>
      </c>
      <c r="AO527" s="81">
        <f t="shared" si="66"/>
        <v>1</v>
      </c>
      <c r="AP527" s="81">
        <f t="shared" si="67"/>
        <v>4</v>
      </c>
      <c r="AQ527" s="76">
        <f t="shared" si="68"/>
        <v>4</v>
      </c>
      <c r="AR527" s="81">
        <f t="shared" si="69"/>
        <v>61</v>
      </c>
      <c r="AS527" s="81" t="str">
        <f t="shared" si="70"/>
        <v>金币</v>
      </c>
      <c r="AT527" s="103">
        <f t="shared" ref="AT527:AT590" si="71">IF(AR527&gt;0,INT(INDEX($AL$13:$AL$162,AR527)/48*INDEX($AL$4:$AL$9,AO527)*INDEX($AO$4:$AO$7,AP527)),"[x]")</f>
        <v>198</v>
      </c>
      <c r="AU527" s="82">
        <f>IF(AR527&gt;0,SUMIFS(AT$13:AT527,AQ$13:AQ527,"="&amp;AQ527),"[x]")</f>
        <v>4184</v>
      </c>
    </row>
    <row r="528" spans="40:47" ht="16.5" x14ac:dyDescent="0.2">
      <c r="AN528" s="81">
        <v>516</v>
      </c>
      <c r="AO528" s="81">
        <f t="shared" si="66"/>
        <v>1</v>
      </c>
      <c r="AP528" s="81">
        <f t="shared" si="67"/>
        <v>4</v>
      </c>
      <c r="AQ528" s="76">
        <f t="shared" si="68"/>
        <v>4</v>
      </c>
      <c r="AR528" s="81">
        <f t="shared" si="69"/>
        <v>62</v>
      </c>
      <c r="AS528" s="81" t="str">
        <f t="shared" si="70"/>
        <v>金币</v>
      </c>
      <c r="AT528" s="103">
        <f t="shared" si="71"/>
        <v>206</v>
      </c>
      <c r="AU528" s="82">
        <f>IF(AR528&gt;0,SUMIFS(AT$13:AT528,AQ$13:AQ528,"="&amp;AQ528),"[x]")</f>
        <v>4390</v>
      </c>
    </row>
    <row r="529" spans="40:47" ht="16.5" x14ac:dyDescent="0.2">
      <c r="AN529" s="81">
        <v>517</v>
      </c>
      <c r="AO529" s="81">
        <f t="shared" si="66"/>
        <v>1</v>
      </c>
      <c r="AP529" s="81">
        <f t="shared" si="67"/>
        <v>4</v>
      </c>
      <c r="AQ529" s="76">
        <f t="shared" si="68"/>
        <v>4</v>
      </c>
      <c r="AR529" s="81">
        <f t="shared" si="69"/>
        <v>63</v>
      </c>
      <c r="AS529" s="81" t="str">
        <f t="shared" si="70"/>
        <v>金币</v>
      </c>
      <c r="AT529" s="103">
        <f t="shared" si="71"/>
        <v>214</v>
      </c>
      <c r="AU529" s="82">
        <f>IF(AR529&gt;0,SUMIFS(AT$13:AT529,AQ$13:AQ529,"="&amp;AQ529),"[x]")</f>
        <v>4604</v>
      </c>
    </row>
    <row r="530" spans="40:47" ht="16.5" x14ac:dyDescent="0.2">
      <c r="AN530" s="81">
        <v>518</v>
      </c>
      <c r="AO530" s="81">
        <f t="shared" si="66"/>
        <v>1</v>
      </c>
      <c r="AP530" s="81">
        <f t="shared" si="67"/>
        <v>4</v>
      </c>
      <c r="AQ530" s="76">
        <f t="shared" si="68"/>
        <v>4</v>
      </c>
      <c r="AR530" s="81">
        <f t="shared" si="69"/>
        <v>64</v>
      </c>
      <c r="AS530" s="81" t="str">
        <f t="shared" si="70"/>
        <v>金币</v>
      </c>
      <c r="AT530" s="103">
        <f t="shared" si="71"/>
        <v>222</v>
      </c>
      <c r="AU530" s="82">
        <f>IF(AR530&gt;0,SUMIFS(AT$13:AT530,AQ$13:AQ530,"="&amp;AQ530),"[x]")</f>
        <v>4826</v>
      </c>
    </row>
    <row r="531" spans="40:47" ht="16.5" x14ac:dyDescent="0.2">
      <c r="AN531" s="81">
        <v>519</v>
      </c>
      <c r="AO531" s="81">
        <f t="shared" si="66"/>
        <v>1</v>
      </c>
      <c r="AP531" s="81">
        <f t="shared" si="67"/>
        <v>4</v>
      </c>
      <c r="AQ531" s="76">
        <f t="shared" si="68"/>
        <v>4</v>
      </c>
      <c r="AR531" s="81">
        <f t="shared" si="69"/>
        <v>65</v>
      </c>
      <c r="AS531" s="81" t="str">
        <f t="shared" si="70"/>
        <v>金币</v>
      </c>
      <c r="AT531" s="103">
        <f t="shared" si="71"/>
        <v>230</v>
      </c>
      <c r="AU531" s="82">
        <f>IF(AR531&gt;0,SUMIFS(AT$13:AT531,AQ$13:AQ531,"="&amp;AQ531),"[x]")</f>
        <v>5056</v>
      </c>
    </row>
    <row r="532" spans="40:47" ht="16.5" x14ac:dyDescent="0.2">
      <c r="AN532" s="81">
        <v>520</v>
      </c>
      <c r="AO532" s="81">
        <f t="shared" si="66"/>
        <v>1</v>
      </c>
      <c r="AP532" s="81">
        <f t="shared" si="67"/>
        <v>4</v>
      </c>
      <c r="AQ532" s="76">
        <f t="shared" si="68"/>
        <v>4</v>
      </c>
      <c r="AR532" s="81">
        <f t="shared" si="69"/>
        <v>66</v>
      </c>
      <c r="AS532" s="81" t="str">
        <f t="shared" si="70"/>
        <v>金币</v>
      </c>
      <c r="AT532" s="103">
        <f t="shared" si="71"/>
        <v>238</v>
      </c>
      <c r="AU532" s="82">
        <f>IF(AR532&gt;0,SUMIFS(AT$13:AT532,AQ$13:AQ532,"="&amp;AQ532),"[x]")</f>
        <v>5294</v>
      </c>
    </row>
    <row r="533" spans="40:47" ht="16.5" x14ac:dyDescent="0.2">
      <c r="AN533" s="81">
        <v>521</v>
      </c>
      <c r="AO533" s="81">
        <f t="shared" si="66"/>
        <v>1</v>
      </c>
      <c r="AP533" s="81">
        <f t="shared" si="67"/>
        <v>4</v>
      </c>
      <c r="AQ533" s="76">
        <f t="shared" si="68"/>
        <v>4</v>
      </c>
      <c r="AR533" s="81">
        <f t="shared" si="69"/>
        <v>67</v>
      </c>
      <c r="AS533" s="81" t="str">
        <f t="shared" si="70"/>
        <v>金币</v>
      </c>
      <c r="AT533" s="103">
        <f t="shared" si="71"/>
        <v>246</v>
      </c>
      <c r="AU533" s="82">
        <f>IF(AR533&gt;0,SUMIFS(AT$13:AT533,AQ$13:AQ533,"="&amp;AQ533),"[x]")</f>
        <v>5540</v>
      </c>
    </row>
    <row r="534" spans="40:47" ht="16.5" x14ac:dyDescent="0.2">
      <c r="AN534" s="81">
        <v>522</v>
      </c>
      <c r="AO534" s="81">
        <f t="shared" si="66"/>
        <v>1</v>
      </c>
      <c r="AP534" s="81">
        <f t="shared" si="67"/>
        <v>4</v>
      </c>
      <c r="AQ534" s="76">
        <f t="shared" si="68"/>
        <v>4</v>
      </c>
      <c r="AR534" s="81">
        <f t="shared" si="69"/>
        <v>68</v>
      </c>
      <c r="AS534" s="81" t="str">
        <f t="shared" si="70"/>
        <v>金币</v>
      </c>
      <c r="AT534" s="103">
        <f t="shared" si="71"/>
        <v>254</v>
      </c>
      <c r="AU534" s="82">
        <f>IF(AR534&gt;0,SUMIFS(AT$13:AT534,AQ$13:AQ534,"="&amp;AQ534),"[x]")</f>
        <v>5794</v>
      </c>
    </row>
    <row r="535" spans="40:47" ht="16.5" x14ac:dyDescent="0.2">
      <c r="AN535" s="81">
        <v>523</v>
      </c>
      <c r="AO535" s="81">
        <f t="shared" si="66"/>
        <v>1</v>
      </c>
      <c r="AP535" s="81">
        <f t="shared" si="67"/>
        <v>4</v>
      </c>
      <c r="AQ535" s="76">
        <f t="shared" si="68"/>
        <v>4</v>
      </c>
      <c r="AR535" s="81">
        <f t="shared" si="69"/>
        <v>69</v>
      </c>
      <c r="AS535" s="81" t="str">
        <f t="shared" si="70"/>
        <v>金币</v>
      </c>
      <c r="AT535" s="103">
        <f t="shared" si="71"/>
        <v>262</v>
      </c>
      <c r="AU535" s="82">
        <f>IF(AR535&gt;0,SUMIFS(AT$13:AT535,AQ$13:AQ535,"="&amp;AQ535),"[x]")</f>
        <v>6056</v>
      </c>
    </row>
    <row r="536" spans="40:47" ht="16.5" x14ac:dyDescent="0.2">
      <c r="AN536" s="81">
        <v>524</v>
      </c>
      <c r="AO536" s="81">
        <f t="shared" si="66"/>
        <v>1</v>
      </c>
      <c r="AP536" s="81">
        <f t="shared" si="67"/>
        <v>4</v>
      </c>
      <c r="AQ536" s="76">
        <f t="shared" si="68"/>
        <v>4</v>
      </c>
      <c r="AR536" s="81">
        <f t="shared" si="69"/>
        <v>70</v>
      </c>
      <c r="AS536" s="81" t="str">
        <f t="shared" si="70"/>
        <v>金币</v>
      </c>
      <c r="AT536" s="103">
        <f t="shared" si="71"/>
        <v>270</v>
      </c>
      <c r="AU536" s="82">
        <f>IF(AR536&gt;0,SUMIFS(AT$13:AT536,AQ$13:AQ536,"="&amp;AQ536),"[x]")</f>
        <v>6326</v>
      </c>
    </row>
    <row r="537" spans="40:47" ht="16.5" x14ac:dyDescent="0.2">
      <c r="AN537" s="81">
        <v>525</v>
      </c>
      <c r="AO537" s="81">
        <f t="shared" si="66"/>
        <v>1</v>
      </c>
      <c r="AP537" s="81">
        <f t="shared" si="67"/>
        <v>4</v>
      </c>
      <c r="AQ537" s="76">
        <f t="shared" si="68"/>
        <v>4</v>
      </c>
      <c r="AR537" s="81">
        <f t="shared" si="69"/>
        <v>71</v>
      </c>
      <c r="AS537" s="81" t="str">
        <f t="shared" si="70"/>
        <v>金币</v>
      </c>
      <c r="AT537" s="103">
        <f t="shared" si="71"/>
        <v>278</v>
      </c>
      <c r="AU537" s="82">
        <f>IF(AR537&gt;0,SUMIFS(AT$13:AT537,AQ$13:AQ537,"="&amp;AQ537),"[x]")</f>
        <v>6604</v>
      </c>
    </row>
    <row r="538" spans="40:47" ht="16.5" x14ac:dyDescent="0.2">
      <c r="AN538" s="81">
        <v>526</v>
      </c>
      <c r="AO538" s="81">
        <f t="shared" si="66"/>
        <v>1</v>
      </c>
      <c r="AP538" s="81">
        <f t="shared" si="67"/>
        <v>4</v>
      </c>
      <c r="AQ538" s="76">
        <f t="shared" si="68"/>
        <v>4</v>
      </c>
      <c r="AR538" s="81">
        <f t="shared" si="69"/>
        <v>72</v>
      </c>
      <c r="AS538" s="81" t="str">
        <f t="shared" si="70"/>
        <v>金币</v>
      </c>
      <c r="AT538" s="103">
        <f t="shared" si="71"/>
        <v>286</v>
      </c>
      <c r="AU538" s="82">
        <f>IF(AR538&gt;0,SUMIFS(AT$13:AT538,AQ$13:AQ538,"="&amp;AQ538),"[x]")</f>
        <v>6890</v>
      </c>
    </row>
    <row r="539" spans="40:47" ht="16.5" x14ac:dyDescent="0.2">
      <c r="AN539" s="81">
        <v>527</v>
      </c>
      <c r="AO539" s="81">
        <f t="shared" si="66"/>
        <v>1</v>
      </c>
      <c r="AP539" s="81">
        <f t="shared" si="67"/>
        <v>4</v>
      </c>
      <c r="AQ539" s="76">
        <f t="shared" si="68"/>
        <v>4</v>
      </c>
      <c r="AR539" s="81">
        <f t="shared" si="69"/>
        <v>73</v>
      </c>
      <c r="AS539" s="81" t="str">
        <f t="shared" si="70"/>
        <v>金币</v>
      </c>
      <c r="AT539" s="103">
        <f t="shared" si="71"/>
        <v>293</v>
      </c>
      <c r="AU539" s="82">
        <f>IF(AR539&gt;0,SUMIFS(AT$13:AT539,AQ$13:AQ539,"="&amp;AQ539),"[x]")</f>
        <v>7183</v>
      </c>
    </row>
    <row r="540" spans="40:47" ht="16.5" x14ac:dyDescent="0.2">
      <c r="AN540" s="81">
        <v>528</v>
      </c>
      <c r="AO540" s="81">
        <f t="shared" si="66"/>
        <v>1</v>
      </c>
      <c r="AP540" s="81">
        <f t="shared" si="67"/>
        <v>4</v>
      </c>
      <c r="AQ540" s="76">
        <f t="shared" si="68"/>
        <v>4</v>
      </c>
      <c r="AR540" s="81">
        <f t="shared" si="69"/>
        <v>74</v>
      </c>
      <c r="AS540" s="81" t="str">
        <f t="shared" si="70"/>
        <v>金币</v>
      </c>
      <c r="AT540" s="103">
        <f t="shared" si="71"/>
        <v>301</v>
      </c>
      <c r="AU540" s="82">
        <f>IF(AR540&gt;0,SUMIFS(AT$13:AT540,AQ$13:AQ540,"="&amp;AQ540),"[x]")</f>
        <v>7484</v>
      </c>
    </row>
    <row r="541" spans="40:47" ht="16.5" x14ac:dyDescent="0.2">
      <c r="AN541" s="81">
        <v>529</v>
      </c>
      <c r="AO541" s="81">
        <f t="shared" si="66"/>
        <v>1</v>
      </c>
      <c r="AP541" s="81">
        <f t="shared" si="67"/>
        <v>4</v>
      </c>
      <c r="AQ541" s="76">
        <f t="shared" si="68"/>
        <v>4</v>
      </c>
      <c r="AR541" s="81">
        <f t="shared" si="69"/>
        <v>75</v>
      </c>
      <c r="AS541" s="81" t="str">
        <f t="shared" si="70"/>
        <v>金币</v>
      </c>
      <c r="AT541" s="103">
        <f t="shared" si="71"/>
        <v>309</v>
      </c>
      <c r="AU541" s="82">
        <f>IF(AR541&gt;0,SUMIFS(AT$13:AT541,AQ$13:AQ541,"="&amp;AQ541),"[x]")</f>
        <v>7793</v>
      </c>
    </row>
    <row r="542" spans="40:47" ht="16.5" x14ac:dyDescent="0.2">
      <c r="AN542" s="81">
        <v>530</v>
      </c>
      <c r="AO542" s="81">
        <f t="shared" si="66"/>
        <v>1</v>
      </c>
      <c r="AP542" s="81">
        <f t="shared" si="67"/>
        <v>4</v>
      </c>
      <c r="AQ542" s="76">
        <f t="shared" si="68"/>
        <v>4</v>
      </c>
      <c r="AR542" s="81">
        <f t="shared" si="69"/>
        <v>76</v>
      </c>
      <c r="AS542" s="81" t="str">
        <f t="shared" si="70"/>
        <v>金币</v>
      </c>
      <c r="AT542" s="103">
        <f t="shared" si="71"/>
        <v>317</v>
      </c>
      <c r="AU542" s="82">
        <f>IF(AR542&gt;0,SUMIFS(AT$13:AT542,AQ$13:AQ542,"="&amp;AQ542),"[x]")</f>
        <v>8110</v>
      </c>
    </row>
    <row r="543" spans="40:47" ht="16.5" x14ac:dyDescent="0.2">
      <c r="AN543" s="81">
        <v>531</v>
      </c>
      <c r="AO543" s="81">
        <f t="shared" si="66"/>
        <v>1</v>
      </c>
      <c r="AP543" s="81">
        <f t="shared" si="67"/>
        <v>4</v>
      </c>
      <c r="AQ543" s="76">
        <f t="shared" si="68"/>
        <v>4</v>
      </c>
      <c r="AR543" s="81">
        <f t="shared" si="69"/>
        <v>77</v>
      </c>
      <c r="AS543" s="81" t="str">
        <f t="shared" si="70"/>
        <v>金币</v>
      </c>
      <c r="AT543" s="103">
        <f t="shared" si="71"/>
        <v>325</v>
      </c>
      <c r="AU543" s="82">
        <f>IF(AR543&gt;0,SUMIFS(AT$13:AT543,AQ$13:AQ543,"="&amp;AQ543),"[x]")</f>
        <v>8435</v>
      </c>
    </row>
    <row r="544" spans="40:47" ht="16.5" x14ac:dyDescent="0.2">
      <c r="AN544" s="81">
        <v>532</v>
      </c>
      <c r="AO544" s="81">
        <f t="shared" si="66"/>
        <v>1</v>
      </c>
      <c r="AP544" s="81">
        <f t="shared" si="67"/>
        <v>4</v>
      </c>
      <c r="AQ544" s="76">
        <f t="shared" si="68"/>
        <v>4</v>
      </c>
      <c r="AR544" s="81">
        <f t="shared" si="69"/>
        <v>78</v>
      </c>
      <c r="AS544" s="81" t="str">
        <f t="shared" si="70"/>
        <v>金币</v>
      </c>
      <c r="AT544" s="103">
        <f t="shared" si="71"/>
        <v>333</v>
      </c>
      <c r="AU544" s="82">
        <f>IF(AR544&gt;0,SUMIFS(AT$13:AT544,AQ$13:AQ544,"="&amp;AQ544),"[x]")</f>
        <v>8768</v>
      </c>
    </row>
    <row r="545" spans="40:47" ht="16.5" x14ac:dyDescent="0.2">
      <c r="AN545" s="81">
        <v>533</v>
      </c>
      <c r="AO545" s="81">
        <f t="shared" si="66"/>
        <v>1</v>
      </c>
      <c r="AP545" s="81">
        <f t="shared" si="67"/>
        <v>4</v>
      </c>
      <c r="AQ545" s="76">
        <f t="shared" si="68"/>
        <v>4</v>
      </c>
      <c r="AR545" s="81">
        <f t="shared" si="69"/>
        <v>79</v>
      </c>
      <c r="AS545" s="81" t="str">
        <f t="shared" si="70"/>
        <v>金币</v>
      </c>
      <c r="AT545" s="103">
        <f t="shared" si="71"/>
        <v>341</v>
      </c>
      <c r="AU545" s="82">
        <f>IF(AR545&gt;0,SUMIFS(AT$13:AT545,AQ$13:AQ545,"="&amp;AQ545),"[x]")</f>
        <v>9109</v>
      </c>
    </row>
    <row r="546" spans="40:47" ht="16.5" x14ac:dyDescent="0.2">
      <c r="AN546" s="81">
        <v>534</v>
      </c>
      <c r="AO546" s="81">
        <f t="shared" si="66"/>
        <v>1</v>
      </c>
      <c r="AP546" s="81">
        <f t="shared" si="67"/>
        <v>4</v>
      </c>
      <c r="AQ546" s="76">
        <f t="shared" si="68"/>
        <v>4</v>
      </c>
      <c r="AR546" s="81">
        <f t="shared" si="69"/>
        <v>80</v>
      </c>
      <c r="AS546" s="81" t="str">
        <f t="shared" si="70"/>
        <v>金币</v>
      </c>
      <c r="AT546" s="103">
        <f t="shared" si="71"/>
        <v>349</v>
      </c>
      <c r="AU546" s="82">
        <f>IF(AR546&gt;0,SUMIFS(AT$13:AT546,AQ$13:AQ546,"="&amp;AQ546),"[x]")</f>
        <v>9458</v>
      </c>
    </row>
    <row r="547" spans="40:47" ht="16.5" x14ac:dyDescent="0.2">
      <c r="AN547" s="81">
        <v>535</v>
      </c>
      <c r="AO547" s="81">
        <f t="shared" si="66"/>
        <v>1</v>
      </c>
      <c r="AP547" s="81">
        <f t="shared" si="67"/>
        <v>4</v>
      </c>
      <c r="AQ547" s="76">
        <f t="shared" si="68"/>
        <v>4</v>
      </c>
      <c r="AR547" s="81">
        <f t="shared" si="69"/>
        <v>81</v>
      </c>
      <c r="AS547" s="81" t="str">
        <f t="shared" si="70"/>
        <v>金币</v>
      </c>
      <c r="AT547" s="103">
        <f t="shared" si="71"/>
        <v>177</v>
      </c>
      <c r="AU547" s="82">
        <f>IF(AR547&gt;0,SUMIFS(AT$13:AT547,AQ$13:AQ547,"="&amp;AQ547),"[x]")</f>
        <v>9635</v>
      </c>
    </row>
    <row r="548" spans="40:47" ht="16.5" x14ac:dyDescent="0.2">
      <c r="AN548" s="81">
        <v>536</v>
      </c>
      <c r="AO548" s="81">
        <f t="shared" si="66"/>
        <v>1</v>
      </c>
      <c r="AP548" s="81">
        <f t="shared" si="67"/>
        <v>4</v>
      </c>
      <c r="AQ548" s="76">
        <f t="shared" si="68"/>
        <v>4</v>
      </c>
      <c r="AR548" s="81">
        <f t="shared" si="69"/>
        <v>82</v>
      </c>
      <c r="AS548" s="81" t="str">
        <f t="shared" si="70"/>
        <v>金币</v>
      </c>
      <c r="AT548" s="103">
        <f t="shared" si="71"/>
        <v>191</v>
      </c>
      <c r="AU548" s="82">
        <f>IF(AR548&gt;0,SUMIFS(AT$13:AT548,AQ$13:AQ548,"="&amp;AQ548),"[x]")</f>
        <v>9826</v>
      </c>
    </row>
    <row r="549" spans="40:47" ht="16.5" x14ac:dyDescent="0.2">
      <c r="AN549" s="81">
        <v>537</v>
      </c>
      <c r="AO549" s="81">
        <f t="shared" si="66"/>
        <v>1</v>
      </c>
      <c r="AP549" s="81">
        <f t="shared" si="67"/>
        <v>4</v>
      </c>
      <c r="AQ549" s="76">
        <f t="shared" si="68"/>
        <v>4</v>
      </c>
      <c r="AR549" s="81">
        <f t="shared" si="69"/>
        <v>83</v>
      </c>
      <c r="AS549" s="81" t="str">
        <f t="shared" si="70"/>
        <v>金币</v>
      </c>
      <c r="AT549" s="103">
        <f t="shared" si="71"/>
        <v>205</v>
      </c>
      <c r="AU549" s="82">
        <f>IF(AR549&gt;0,SUMIFS(AT$13:AT549,AQ$13:AQ549,"="&amp;AQ549),"[x]")</f>
        <v>10031</v>
      </c>
    </row>
    <row r="550" spans="40:47" ht="16.5" x14ac:dyDescent="0.2">
      <c r="AN550" s="81">
        <v>538</v>
      </c>
      <c r="AO550" s="81">
        <f t="shared" si="66"/>
        <v>1</v>
      </c>
      <c r="AP550" s="81">
        <f t="shared" si="67"/>
        <v>4</v>
      </c>
      <c r="AQ550" s="76">
        <f t="shared" si="68"/>
        <v>4</v>
      </c>
      <c r="AR550" s="81">
        <f t="shared" si="69"/>
        <v>84</v>
      </c>
      <c r="AS550" s="81" t="str">
        <f t="shared" si="70"/>
        <v>金币</v>
      </c>
      <c r="AT550" s="103">
        <f t="shared" si="71"/>
        <v>218</v>
      </c>
      <c r="AU550" s="82">
        <f>IF(AR550&gt;0,SUMIFS(AT$13:AT550,AQ$13:AQ550,"="&amp;AQ550),"[x]")</f>
        <v>10249</v>
      </c>
    </row>
    <row r="551" spans="40:47" ht="16.5" x14ac:dyDescent="0.2">
      <c r="AN551" s="81">
        <v>539</v>
      </c>
      <c r="AO551" s="81">
        <f t="shared" si="66"/>
        <v>1</v>
      </c>
      <c r="AP551" s="81">
        <f t="shared" si="67"/>
        <v>4</v>
      </c>
      <c r="AQ551" s="76">
        <f t="shared" si="68"/>
        <v>4</v>
      </c>
      <c r="AR551" s="81">
        <f t="shared" si="69"/>
        <v>85</v>
      </c>
      <c r="AS551" s="81" t="str">
        <f t="shared" si="70"/>
        <v>金币</v>
      </c>
      <c r="AT551" s="103">
        <f t="shared" si="71"/>
        <v>232</v>
      </c>
      <c r="AU551" s="82">
        <f>IF(AR551&gt;0,SUMIFS(AT$13:AT551,AQ$13:AQ551,"="&amp;AQ551),"[x]")</f>
        <v>10481</v>
      </c>
    </row>
    <row r="552" spans="40:47" ht="16.5" x14ac:dyDescent="0.2">
      <c r="AN552" s="81">
        <v>540</v>
      </c>
      <c r="AO552" s="81">
        <f t="shared" si="66"/>
        <v>1</v>
      </c>
      <c r="AP552" s="81">
        <f t="shared" si="67"/>
        <v>4</v>
      </c>
      <c r="AQ552" s="76">
        <f t="shared" si="68"/>
        <v>4</v>
      </c>
      <c r="AR552" s="81">
        <f t="shared" si="69"/>
        <v>86</v>
      </c>
      <c r="AS552" s="81" t="str">
        <f t="shared" si="70"/>
        <v>金币</v>
      </c>
      <c r="AT552" s="103">
        <f t="shared" si="71"/>
        <v>246</v>
      </c>
      <c r="AU552" s="82">
        <f>IF(AR552&gt;0,SUMIFS(AT$13:AT552,AQ$13:AQ552,"="&amp;AQ552),"[x]")</f>
        <v>10727</v>
      </c>
    </row>
    <row r="553" spans="40:47" ht="16.5" x14ac:dyDescent="0.2">
      <c r="AN553" s="81">
        <v>541</v>
      </c>
      <c r="AO553" s="81">
        <f t="shared" si="66"/>
        <v>1</v>
      </c>
      <c r="AP553" s="81">
        <f t="shared" si="67"/>
        <v>4</v>
      </c>
      <c r="AQ553" s="76">
        <f t="shared" si="68"/>
        <v>4</v>
      </c>
      <c r="AR553" s="81">
        <f t="shared" si="69"/>
        <v>87</v>
      </c>
      <c r="AS553" s="81" t="str">
        <f t="shared" si="70"/>
        <v>金币</v>
      </c>
      <c r="AT553" s="103">
        <f t="shared" si="71"/>
        <v>259</v>
      </c>
      <c r="AU553" s="82">
        <f>IF(AR553&gt;0,SUMIFS(AT$13:AT553,AQ$13:AQ553,"="&amp;AQ553),"[x]")</f>
        <v>10986</v>
      </c>
    </row>
    <row r="554" spans="40:47" ht="16.5" x14ac:dyDescent="0.2">
      <c r="AN554" s="81">
        <v>542</v>
      </c>
      <c r="AO554" s="81">
        <f t="shared" si="66"/>
        <v>1</v>
      </c>
      <c r="AP554" s="81">
        <f t="shared" si="67"/>
        <v>4</v>
      </c>
      <c r="AQ554" s="76">
        <f t="shared" si="68"/>
        <v>4</v>
      </c>
      <c r="AR554" s="81">
        <f t="shared" si="69"/>
        <v>88</v>
      </c>
      <c r="AS554" s="81" t="str">
        <f t="shared" si="70"/>
        <v>金币</v>
      </c>
      <c r="AT554" s="103">
        <f t="shared" si="71"/>
        <v>273</v>
      </c>
      <c r="AU554" s="82">
        <f>IF(AR554&gt;0,SUMIFS(AT$13:AT554,AQ$13:AQ554,"="&amp;AQ554),"[x]")</f>
        <v>11259</v>
      </c>
    </row>
    <row r="555" spans="40:47" ht="16.5" x14ac:dyDescent="0.2">
      <c r="AN555" s="81">
        <v>543</v>
      </c>
      <c r="AO555" s="81">
        <f t="shared" si="66"/>
        <v>1</v>
      </c>
      <c r="AP555" s="81">
        <f t="shared" si="67"/>
        <v>4</v>
      </c>
      <c r="AQ555" s="76">
        <f t="shared" si="68"/>
        <v>4</v>
      </c>
      <c r="AR555" s="81">
        <f t="shared" si="69"/>
        <v>89</v>
      </c>
      <c r="AS555" s="81" t="str">
        <f t="shared" si="70"/>
        <v>金币</v>
      </c>
      <c r="AT555" s="103">
        <f t="shared" si="71"/>
        <v>287</v>
      </c>
      <c r="AU555" s="82">
        <f>IF(AR555&gt;0,SUMIFS(AT$13:AT555,AQ$13:AQ555,"="&amp;AQ555),"[x]")</f>
        <v>11546</v>
      </c>
    </row>
    <row r="556" spans="40:47" ht="16.5" x14ac:dyDescent="0.2">
      <c r="AN556" s="81">
        <v>544</v>
      </c>
      <c r="AO556" s="81">
        <f t="shared" si="66"/>
        <v>1</v>
      </c>
      <c r="AP556" s="81">
        <f t="shared" si="67"/>
        <v>4</v>
      </c>
      <c r="AQ556" s="76">
        <f t="shared" si="68"/>
        <v>4</v>
      </c>
      <c r="AR556" s="81">
        <f t="shared" si="69"/>
        <v>90</v>
      </c>
      <c r="AS556" s="81" t="str">
        <f t="shared" si="70"/>
        <v>金币</v>
      </c>
      <c r="AT556" s="103">
        <f t="shared" si="71"/>
        <v>300</v>
      </c>
      <c r="AU556" s="82">
        <f>IF(AR556&gt;0,SUMIFS(AT$13:AT556,AQ$13:AQ556,"="&amp;AQ556),"[x]")</f>
        <v>11846</v>
      </c>
    </row>
    <row r="557" spans="40:47" ht="16.5" x14ac:dyDescent="0.2">
      <c r="AN557" s="81">
        <v>545</v>
      </c>
      <c r="AO557" s="81">
        <f t="shared" si="66"/>
        <v>1</v>
      </c>
      <c r="AP557" s="81">
        <f t="shared" si="67"/>
        <v>4</v>
      </c>
      <c r="AQ557" s="76">
        <f t="shared" si="68"/>
        <v>4</v>
      </c>
      <c r="AR557" s="81">
        <f t="shared" si="69"/>
        <v>91</v>
      </c>
      <c r="AS557" s="81" t="str">
        <f t="shared" si="70"/>
        <v>金币</v>
      </c>
      <c r="AT557" s="103">
        <f t="shared" si="71"/>
        <v>314</v>
      </c>
      <c r="AU557" s="82">
        <f>IF(AR557&gt;0,SUMIFS(AT$13:AT557,AQ$13:AQ557,"="&amp;AQ557),"[x]")</f>
        <v>12160</v>
      </c>
    </row>
    <row r="558" spans="40:47" ht="16.5" x14ac:dyDescent="0.2">
      <c r="AN558" s="81">
        <v>546</v>
      </c>
      <c r="AO558" s="81">
        <f t="shared" si="66"/>
        <v>1</v>
      </c>
      <c r="AP558" s="81">
        <f t="shared" si="67"/>
        <v>4</v>
      </c>
      <c r="AQ558" s="76">
        <f t="shared" si="68"/>
        <v>4</v>
      </c>
      <c r="AR558" s="81">
        <f t="shared" si="69"/>
        <v>92</v>
      </c>
      <c r="AS558" s="81" t="str">
        <f t="shared" si="70"/>
        <v>金币</v>
      </c>
      <c r="AT558" s="103">
        <f t="shared" si="71"/>
        <v>328</v>
      </c>
      <c r="AU558" s="82">
        <f>IF(AR558&gt;0,SUMIFS(AT$13:AT558,AQ$13:AQ558,"="&amp;AQ558),"[x]")</f>
        <v>12488</v>
      </c>
    </row>
    <row r="559" spans="40:47" ht="16.5" x14ac:dyDescent="0.2">
      <c r="AN559" s="81">
        <v>547</v>
      </c>
      <c r="AO559" s="81">
        <f t="shared" si="66"/>
        <v>1</v>
      </c>
      <c r="AP559" s="81">
        <f t="shared" si="67"/>
        <v>4</v>
      </c>
      <c r="AQ559" s="76">
        <f t="shared" si="68"/>
        <v>4</v>
      </c>
      <c r="AR559" s="81">
        <f t="shared" si="69"/>
        <v>93</v>
      </c>
      <c r="AS559" s="81" t="str">
        <f t="shared" si="70"/>
        <v>金币</v>
      </c>
      <c r="AT559" s="103">
        <f t="shared" si="71"/>
        <v>341</v>
      </c>
      <c r="AU559" s="82">
        <f>IF(AR559&gt;0,SUMIFS(AT$13:AT559,AQ$13:AQ559,"="&amp;AQ559),"[x]")</f>
        <v>12829</v>
      </c>
    </row>
    <row r="560" spans="40:47" ht="16.5" x14ac:dyDescent="0.2">
      <c r="AN560" s="81">
        <v>548</v>
      </c>
      <c r="AO560" s="81">
        <f t="shared" si="66"/>
        <v>1</v>
      </c>
      <c r="AP560" s="81">
        <f t="shared" si="67"/>
        <v>4</v>
      </c>
      <c r="AQ560" s="76">
        <f t="shared" si="68"/>
        <v>4</v>
      </c>
      <c r="AR560" s="81">
        <f t="shared" si="69"/>
        <v>94</v>
      </c>
      <c r="AS560" s="81" t="str">
        <f t="shared" si="70"/>
        <v>金币</v>
      </c>
      <c r="AT560" s="103">
        <f t="shared" si="71"/>
        <v>355</v>
      </c>
      <c r="AU560" s="82">
        <f>IF(AR560&gt;0,SUMIFS(AT$13:AT560,AQ$13:AQ560,"="&amp;AQ560),"[x]")</f>
        <v>13184</v>
      </c>
    </row>
    <row r="561" spans="40:47" ht="16.5" x14ac:dyDescent="0.2">
      <c r="AN561" s="81">
        <v>549</v>
      </c>
      <c r="AO561" s="81">
        <f t="shared" si="66"/>
        <v>1</v>
      </c>
      <c r="AP561" s="81">
        <f t="shared" si="67"/>
        <v>4</v>
      </c>
      <c r="AQ561" s="76">
        <f t="shared" si="68"/>
        <v>4</v>
      </c>
      <c r="AR561" s="81">
        <f t="shared" si="69"/>
        <v>95</v>
      </c>
      <c r="AS561" s="81" t="str">
        <f t="shared" si="70"/>
        <v>金币</v>
      </c>
      <c r="AT561" s="103">
        <f t="shared" si="71"/>
        <v>369</v>
      </c>
      <c r="AU561" s="82">
        <f>IF(AR561&gt;0,SUMIFS(AT$13:AT561,AQ$13:AQ561,"="&amp;AQ561),"[x]")</f>
        <v>13553</v>
      </c>
    </row>
    <row r="562" spans="40:47" ht="16.5" x14ac:dyDescent="0.2">
      <c r="AN562" s="81">
        <v>550</v>
      </c>
      <c r="AO562" s="81">
        <f t="shared" si="66"/>
        <v>1</v>
      </c>
      <c r="AP562" s="81">
        <f t="shared" si="67"/>
        <v>4</v>
      </c>
      <c r="AQ562" s="76">
        <f t="shared" si="68"/>
        <v>4</v>
      </c>
      <c r="AR562" s="81">
        <f t="shared" si="69"/>
        <v>96</v>
      </c>
      <c r="AS562" s="81" t="str">
        <f t="shared" si="70"/>
        <v>金币</v>
      </c>
      <c r="AT562" s="103">
        <f t="shared" si="71"/>
        <v>382</v>
      </c>
      <c r="AU562" s="82">
        <f>IF(AR562&gt;0,SUMIFS(AT$13:AT562,AQ$13:AQ562,"="&amp;AQ562),"[x]")</f>
        <v>13935</v>
      </c>
    </row>
    <row r="563" spans="40:47" ht="16.5" x14ac:dyDescent="0.2">
      <c r="AN563" s="81">
        <v>551</v>
      </c>
      <c r="AO563" s="81">
        <f t="shared" si="66"/>
        <v>1</v>
      </c>
      <c r="AP563" s="81">
        <f t="shared" si="67"/>
        <v>4</v>
      </c>
      <c r="AQ563" s="76">
        <f t="shared" si="68"/>
        <v>4</v>
      </c>
      <c r="AR563" s="81">
        <f t="shared" si="69"/>
        <v>97</v>
      </c>
      <c r="AS563" s="81" t="str">
        <f t="shared" si="70"/>
        <v>金币</v>
      </c>
      <c r="AT563" s="103">
        <f t="shared" si="71"/>
        <v>396</v>
      </c>
      <c r="AU563" s="82">
        <f>IF(AR563&gt;0,SUMIFS(AT$13:AT563,AQ$13:AQ563,"="&amp;AQ563),"[x]")</f>
        <v>14331</v>
      </c>
    </row>
    <row r="564" spans="40:47" ht="16.5" x14ac:dyDescent="0.2">
      <c r="AN564" s="81">
        <v>552</v>
      </c>
      <c r="AO564" s="81">
        <f t="shared" si="66"/>
        <v>1</v>
      </c>
      <c r="AP564" s="81">
        <f t="shared" si="67"/>
        <v>4</v>
      </c>
      <c r="AQ564" s="76">
        <f t="shared" si="68"/>
        <v>4</v>
      </c>
      <c r="AR564" s="81">
        <f t="shared" si="69"/>
        <v>98</v>
      </c>
      <c r="AS564" s="81" t="str">
        <f t="shared" si="70"/>
        <v>金币</v>
      </c>
      <c r="AT564" s="103">
        <f t="shared" si="71"/>
        <v>410</v>
      </c>
      <c r="AU564" s="82">
        <f>IF(AR564&gt;0,SUMIFS(AT$13:AT564,AQ$13:AQ564,"="&amp;AQ564),"[x]")</f>
        <v>14741</v>
      </c>
    </row>
    <row r="565" spans="40:47" ht="16.5" x14ac:dyDescent="0.2">
      <c r="AN565" s="81">
        <v>553</v>
      </c>
      <c r="AO565" s="81">
        <f t="shared" si="66"/>
        <v>1</v>
      </c>
      <c r="AP565" s="81">
        <f t="shared" si="67"/>
        <v>4</v>
      </c>
      <c r="AQ565" s="76">
        <f t="shared" si="68"/>
        <v>4</v>
      </c>
      <c r="AR565" s="81">
        <f t="shared" si="69"/>
        <v>99</v>
      </c>
      <c r="AS565" s="81" t="str">
        <f t="shared" si="70"/>
        <v>金币</v>
      </c>
      <c r="AT565" s="103">
        <f t="shared" si="71"/>
        <v>423</v>
      </c>
      <c r="AU565" s="82">
        <f>IF(AR565&gt;0,SUMIFS(AT$13:AT565,AQ$13:AQ565,"="&amp;AQ565),"[x]")</f>
        <v>15164</v>
      </c>
    </row>
    <row r="566" spans="40:47" ht="16.5" x14ac:dyDescent="0.2">
      <c r="AN566" s="81">
        <v>554</v>
      </c>
      <c r="AO566" s="81">
        <f t="shared" si="66"/>
        <v>1</v>
      </c>
      <c r="AP566" s="81">
        <f t="shared" si="67"/>
        <v>4</v>
      </c>
      <c r="AQ566" s="76">
        <f t="shared" si="68"/>
        <v>4</v>
      </c>
      <c r="AR566" s="81">
        <f t="shared" si="69"/>
        <v>100</v>
      </c>
      <c r="AS566" s="81" t="str">
        <f t="shared" si="70"/>
        <v>金币</v>
      </c>
      <c r="AT566" s="103">
        <f t="shared" si="71"/>
        <v>437</v>
      </c>
      <c r="AU566" s="82">
        <f>IF(AR566&gt;0,SUMIFS(AT$13:AT566,AQ$13:AQ566,"="&amp;AQ566),"[x]")</f>
        <v>15601</v>
      </c>
    </row>
    <row r="567" spans="40:47" ht="16.5" x14ac:dyDescent="0.2">
      <c r="AN567" s="81">
        <v>555</v>
      </c>
      <c r="AO567" s="81">
        <f t="shared" si="66"/>
        <v>1</v>
      </c>
      <c r="AP567" s="81">
        <f t="shared" si="67"/>
        <v>4</v>
      </c>
      <c r="AQ567" s="76">
        <f t="shared" si="68"/>
        <v>4</v>
      </c>
      <c r="AR567" s="81">
        <f t="shared" si="69"/>
        <v>101</v>
      </c>
      <c r="AS567" s="81" t="str">
        <f t="shared" si="70"/>
        <v>金币</v>
      </c>
      <c r="AT567" s="103">
        <f t="shared" si="71"/>
        <v>244</v>
      </c>
      <c r="AU567" s="82">
        <f>IF(AR567&gt;0,SUMIFS(AT$13:AT567,AQ$13:AQ567,"="&amp;AQ567),"[x]")</f>
        <v>15845</v>
      </c>
    </row>
    <row r="568" spans="40:47" ht="16.5" x14ac:dyDescent="0.2">
      <c r="AN568" s="81">
        <v>556</v>
      </c>
      <c r="AO568" s="81">
        <f t="shared" si="66"/>
        <v>1</v>
      </c>
      <c r="AP568" s="81">
        <f t="shared" si="67"/>
        <v>4</v>
      </c>
      <c r="AQ568" s="76">
        <f t="shared" si="68"/>
        <v>4</v>
      </c>
      <c r="AR568" s="81">
        <f t="shared" si="69"/>
        <v>102</v>
      </c>
      <c r="AS568" s="81" t="str">
        <f t="shared" si="70"/>
        <v>金币</v>
      </c>
      <c r="AT568" s="103">
        <f t="shared" si="71"/>
        <v>262</v>
      </c>
      <c r="AU568" s="82">
        <f>IF(AR568&gt;0,SUMIFS(AT$13:AT568,AQ$13:AQ568,"="&amp;AQ568),"[x]")</f>
        <v>16107</v>
      </c>
    </row>
    <row r="569" spans="40:47" ht="16.5" x14ac:dyDescent="0.2">
      <c r="AN569" s="81">
        <v>557</v>
      </c>
      <c r="AO569" s="81">
        <f t="shared" si="66"/>
        <v>1</v>
      </c>
      <c r="AP569" s="81">
        <f t="shared" si="67"/>
        <v>4</v>
      </c>
      <c r="AQ569" s="76">
        <f t="shared" si="68"/>
        <v>4</v>
      </c>
      <c r="AR569" s="81">
        <f t="shared" si="69"/>
        <v>103</v>
      </c>
      <c r="AS569" s="81" t="str">
        <f t="shared" si="70"/>
        <v>金币</v>
      </c>
      <c r="AT569" s="103">
        <f t="shared" si="71"/>
        <v>281</v>
      </c>
      <c r="AU569" s="82">
        <f>IF(AR569&gt;0,SUMIFS(AT$13:AT569,AQ$13:AQ569,"="&amp;AQ569),"[x]")</f>
        <v>16388</v>
      </c>
    </row>
    <row r="570" spans="40:47" ht="16.5" x14ac:dyDescent="0.2">
      <c r="AN570" s="81">
        <v>558</v>
      </c>
      <c r="AO570" s="81">
        <f t="shared" si="66"/>
        <v>1</v>
      </c>
      <c r="AP570" s="81">
        <f t="shared" si="67"/>
        <v>4</v>
      </c>
      <c r="AQ570" s="76">
        <f t="shared" si="68"/>
        <v>4</v>
      </c>
      <c r="AR570" s="81">
        <f t="shared" si="69"/>
        <v>104</v>
      </c>
      <c r="AS570" s="81" t="str">
        <f t="shared" si="70"/>
        <v>金币</v>
      </c>
      <c r="AT570" s="103">
        <f t="shared" si="71"/>
        <v>300</v>
      </c>
      <c r="AU570" s="82">
        <f>IF(AR570&gt;0,SUMIFS(AT$13:AT570,AQ$13:AQ570,"="&amp;AQ570),"[x]")</f>
        <v>16688</v>
      </c>
    </row>
    <row r="571" spans="40:47" ht="16.5" x14ac:dyDescent="0.2">
      <c r="AN571" s="81">
        <v>559</v>
      </c>
      <c r="AO571" s="81">
        <f t="shared" si="66"/>
        <v>1</v>
      </c>
      <c r="AP571" s="81">
        <f t="shared" si="67"/>
        <v>4</v>
      </c>
      <c r="AQ571" s="76">
        <f t="shared" si="68"/>
        <v>4</v>
      </c>
      <c r="AR571" s="81">
        <f t="shared" si="69"/>
        <v>105</v>
      </c>
      <c r="AS571" s="81" t="str">
        <f t="shared" si="70"/>
        <v>金币</v>
      </c>
      <c r="AT571" s="103">
        <f t="shared" si="71"/>
        <v>319</v>
      </c>
      <c r="AU571" s="82">
        <f>IF(AR571&gt;0,SUMIFS(AT$13:AT571,AQ$13:AQ571,"="&amp;AQ571),"[x]")</f>
        <v>17007</v>
      </c>
    </row>
    <row r="572" spans="40:47" ht="16.5" x14ac:dyDescent="0.2">
      <c r="AN572" s="81">
        <v>560</v>
      </c>
      <c r="AO572" s="81">
        <f t="shared" si="66"/>
        <v>1</v>
      </c>
      <c r="AP572" s="81">
        <f t="shared" si="67"/>
        <v>4</v>
      </c>
      <c r="AQ572" s="76">
        <f t="shared" si="68"/>
        <v>4</v>
      </c>
      <c r="AR572" s="81">
        <f t="shared" si="69"/>
        <v>106</v>
      </c>
      <c r="AS572" s="81" t="str">
        <f t="shared" si="70"/>
        <v>金币</v>
      </c>
      <c r="AT572" s="103">
        <f t="shared" si="71"/>
        <v>338</v>
      </c>
      <c r="AU572" s="82">
        <f>IF(AR572&gt;0,SUMIFS(AT$13:AT572,AQ$13:AQ572,"="&amp;AQ572),"[x]")</f>
        <v>17345</v>
      </c>
    </row>
    <row r="573" spans="40:47" ht="16.5" x14ac:dyDescent="0.2">
      <c r="AN573" s="81">
        <v>561</v>
      </c>
      <c r="AO573" s="81">
        <f t="shared" si="66"/>
        <v>1</v>
      </c>
      <c r="AP573" s="81">
        <f t="shared" si="67"/>
        <v>4</v>
      </c>
      <c r="AQ573" s="76">
        <f t="shared" si="68"/>
        <v>4</v>
      </c>
      <c r="AR573" s="81">
        <f t="shared" si="69"/>
        <v>107</v>
      </c>
      <c r="AS573" s="81" t="str">
        <f t="shared" si="70"/>
        <v>金币</v>
      </c>
      <c r="AT573" s="103">
        <f t="shared" si="71"/>
        <v>356</v>
      </c>
      <c r="AU573" s="82">
        <f>IF(AR573&gt;0,SUMIFS(AT$13:AT573,AQ$13:AQ573,"="&amp;AQ573),"[x]")</f>
        <v>17701</v>
      </c>
    </row>
    <row r="574" spans="40:47" ht="16.5" x14ac:dyDescent="0.2">
      <c r="AN574" s="81">
        <v>562</v>
      </c>
      <c r="AO574" s="81">
        <f t="shared" si="66"/>
        <v>1</v>
      </c>
      <c r="AP574" s="81">
        <f t="shared" si="67"/>
        <v>4</v>
      </c>
      <c r="AQ574" s="76">
        <f t="shared" si="68"/>
        <v>4</v>
      </c>
      <c r="AR574" s="81">
        <f t="shared" si="69"/>
        <v>108</v>
      </c>
      <c r="AS574" s="81" t="str">
        <f t="shared" si="70"/>
        <v>金币</v>
      </c>
      <c r="AT574" s="103">
        <f t="shared" si="71"/>
        <v>375</v>
      </c>
      <c r="AU574" s="82">
        <f>IF(AR574&gt;0,SUMIFS(AT$13:AT574,AQ$13:AQ574,"="&amp;AQ574),"[x]")</f>
        <v>18076</v>
      </c>
    </row>
    <row r="575" spans="40:47" ht="16.5" x14ac:dyDescent="0.2">
      <c r="AN575" s="81">
        <v>563</v>
      </c>
      <c r="AO575" s="81">
        <f t="shared" si="66"/>
        <v>1</v>
      </c>
      <c r="AP575" s="81">
        <f t="shared" si="67"/>
        <v>4</v>
      </c>
      <c r="AQ575" s="76">
        <f t="shared" si="68"/>
        <v>4</v>
      </c>
      <c r="AR575" s="81">
        <f t="shared" si="69"/>
        <v>109</v>
      </c>
      <c r="AS575" s="81" t="str">
        <f t="shared" si="70"/>
        <v>金币</v>
      </c>
      <c r="AT575" s="103">
        <f t="shared" si="71"/>
        <v>394</v>
      </c>
      <c r="AU575" s="82">
        <f>IF(AR575&gt;0,SUMIFS(AT$13:AT575,AQ$13:AQ575,"="&amp;AQ575),"[x]")</f>
        <v>18470</v>
      </c>
    </row>
    <row r="576" spans="40:47" ht="16.5" x14ac:dyDescent="0.2">
      <c r="AN576" s="81">
        <v>564</v>
      </c>
      <c r="AO576" s="81">
        <f t="shared" si="66"/>
        <v>1</v>
      </c>
      <c r="AP576" s="81">
        <f t="shared" si="67"/>
        <v>4</v>
      </c>
      <c r="AQ576" s="76">
        <f t="shared" si="68"/>
        <v>4</v>
      </c>
      <c r="AR576" s="81">
        <f t="shared" si="69"/>
        <v>110</v>
      </c>
      <c r="AS576" s="81" t="str">
        <f t="shared" si="70"/>
        <v>金币</v>
      </c>
      <c r="AT576" s="103">
        <f t="shared" si="71"/>
        <v>413</v>
      </c>
      <c r="AU576" s="82">
        <f>IF(AR576&gt;0,SUMIFS(AT$13:AT576,AQ$13:AQ576,"="&amp;AQ576),"[x]")</f>
        <v>18883</v>
      </c>
    </row>
    <row r="577" spans="40:47" ht="16.5" x14ac:dyDescent="0.2">
      <c r="AN577" s="81">
        <v>565</v>
      </c>
      <c r="AO577" s="81">
        <f t="shared" si="66"/>
        <v>1</v>
      </c>
      <c r="AP577" s="81">
        <f t="shared" si="67"/>
        <v>4</v>
      </c>
      <c r="AQ577" s="76">
        <f t="shared" si="68"/>
        <v>4</v>
      </c>
      <c r="AR577" s="81">
        <f t="shared" si="69"/>
        <v>111</v>
      </c>
      <c r="AS577" s="81" t="str">
        <f t="shared" si="70"/>
        <v>金币</v>
      </c>
      <c r="AT577" s="103">
        <f t="shared" si="71"/>
        <v>431</v>
      </c>
      <c r="AU577" s="82">
        <f>IF(AR577&gt;0,SUMIFS(AT$13:AT577,AQ$13:AQ577,"="&amp;AQ577),"[x]")</f>
        <v>19314</v>
      </c>
    </row>
    <row r="578" spans="40:47" ht="16.5" x14ac:dyDescent="0.2">
      <c r="AN578" s="81">
        <v>566</v>
      </c>
      <c r="AO578" s="81">
        <f t="shared" si="66"/>
        <v>1</v>
      </c>
      <c r="AP578" s="81">
        <f t="shared" si="67"/>
        <v>4</v>
      </c>
      <c r="AQ578" s="76">
        <f t="shared" si="68"/>
        <v>4</v>
      </c>
      <c r="AR578" s="81">
        <f t="shared" si="69"/>
        <v>112</v>
      </c>
      <c r="AS578" s="81" t="str">
        <f t="shared" si="70"/>
        <v>金币</v>
      </c>
      <c r="AT578" s="103">
        <f t="shared" si="71"/>
        <v>450</v>
      </c>
      <c r="AU578" s="82">
        <f>IF(AR578&gt;0,SUMIFS(AT$13:AT578,AQ$13:AQ578,"="&amp;AQ578),"[x]")</f>
        <v>19764</v>
      </c>
    </row>
    <row r="579" spans="40:47" ht="16.5" x14ac:dyDescent="0.2">
      <c r="AN579" s="81">
        <v>567</v>
      </c>
      <c r="AO579" s="81">
        <f t="shared" si="66"/>
        <v>1</v>
      </c>
      <c r="AP579" s="81">
        <f t="shared" si="67"/>
        <v>4</v>
      </c>
      <c r="AQ579" s="76">
        <f t="shared" si="68"/>
        <v>4</v>
      </c>
      <c r="AR579" s="81">
        <f t="shared" si="69"/>
        <v>113</v>
      </c>
      <c r="AS579" s="81" t="str">
        <f t="shared" si="70"/>
        <v>金币</v>
      </c>
      <c r="AT579" s="103">
        <f t="shared" si="71"/>
        <v>469</v>
      </c>
      <c r="AU579" s="82">
        <f>IF(AR579&gt;0,SUMIFS(AT$13:AT579,AQ$13:AQ579,"="&amp;AQ579),"[x]")</f>
        <v>20233</v>
      </c>
    </row>
    <row r="580" spans="40:47" ht="16.5" x14ac:dyDescent="0.2">
      <c r="AN580" s="81">
        <v>568</v>
      </c>
      <c r="AO580" s="81">
        <f t="shared" si="66"/>
        <v>1</v>
      </c>
      <c r="AP580" s="81">
        <f t="shared" si="67"/>
        <v>4</v>
      </c>
      <c r="AQ580" s="76">
        <f t="shared" si="68"/>
        <v>4</v>
      </c>
      <c r="AR580" s="81">
        <f t="shared" si="69"/>
        <v>114</v>
      </c>
      <c r="AS580" s="81" t="str">
        <f t="shared" si="70"/>
        <v>金币</v>
      </c>
      <c r="AT580" s="103">
        <f t="shared" si="71"/>
        <v>488</v>
      </c>
      <c r="AU580" s="82">
        <f>IF(AR580&gt;0,SUMIFS(AT$13:AT580,AQ$13:AQ580,"="&amp;AQ580),"[x]")</f>
        <v>20721</v>
      </c>
    </row>
    <row r="581" spans="40:47" ht="16.5" x14ac:dyDescent="0.2">
      <c r="AN581" s="81">
        <v>569</v>
      </c>
      <c r="AO581" s="81">
        <f t="shared" si="66"/>
        <v>1</v>
      </c>
      <c r="AP581" s="81">
        <f t="shared" si="67"/>
        <v>4</v>
      </c>
      <c r="AQ581" s="76">
        <f t="shared" si="68"/>
        <v>4</v>
      </c>
      <c r="AR581" s="81">
        <f t="shared" si="69"/>
        <v>115</v>
      </c>
      <c r="AS581" s="81" t="str">
        <f t="shared" si="70"/>
        <v>金币</v>
      </c>
      <c r="AT581" s="103">
        <f t="shared" si="71"/>
        <v>507</v>
      </c>
      <c r="AU581" s="82">
        <f>IF(AR581&gt;0,SUMIFS(AT$13:AT581,AQ$13:AQ581,"="&amp;AQ581),"[x]")</f>
        <v>21228</v>
      </c>
    </row>
    <row r="582" spans="40:47" ht="16.5" x14ac:dyDescent="0.2">
      <c r="AN582" s="81">
        <v>570</v>
      </c>
      <c r="AO582" s="81">
        <f t="shared" si="66"/>
        <v>1</v>
      </c>
      <c r="AP582" s="81">
        <f t="shared" si="67"/>
        <v>4</v>
      </c>
      <c r="AQ582" s="76">
        <f t="shared" si="68"/>
        <v>4</v>
      </c>
      <c r="AR582" s="81">
        <f t="shared" si="69"/>
        <v>116</v>
      </c>
      <c r="AS582" s="81" t="str">
        <f t="shared" si="70"/>
        <v>金币</v>
      </c>
      <c r="AT582" s="103">
        <f t="shared" si="71"/>
        <v>525</v>
      </c>
      <c r="AU582" s="82">
        <f>IF(AR582&gt;0,SUMIFS(AT$13:AT582,AQ$13:AQ582,"="&amp;AQ582),"[x]")</f>
        <v>21753</v>
      </c>
    </row>
    <row r="583" spans="40:47" ht="16.5" x14ac:dyDescent="0.2">
      <c r="AN583" s="81">
        <v>571</v>
      </c>
      <c r="AO583" s="81">
        <f t="shared" si="66"/>
        <v>1</v>
      </c>
      <c r="AP583" s="81">
        <f t="shared" si="67"/>
        <v>4</v>
      </c>
      <c r="AQ583" s="76">
        <f t="shared" si="68"/>
        <v>4</v>
      </c>
      <c r="AR583" s="81">
        <f t="shared" si="69"/>
        <v>117</v>
      </c>
      <c r="AS583" s="81" t="str">
        <f t="shared" si="70"/>
        <v>金币</v>
      </c>
      <c r="AT583" s="103">
        <f t="shared" si="71"/>
        <v>544</v>
      </c>
      <c r="AU583" s="82">
        <f>IF(AR583&gt;0,SUMIFS(AT$13:AT583,AQ$13:AQ583,"="&amp;AQ583),"[x]")</f>
        <v>22297</v>
      </c>
    </row>
    <row r="584" spans="40:47" ht="16.5" x14ac:dyDescent="0.2">
      <c r="AN584" s="81">
        <v>572</v>
      </c>
      <c r="AO584" s="81">
        <f t="shared" si="66"/>
        <v>1</v>
      </c>
      <c r="AP584" s="81">
        <f t="shared" si="67"/>
        <v>4</v>
      </c>
      <c r="AQ584" s="76">
        <f t="shared" si="68"/>
        <v>4</v>
      </c>
      <c r="AR584" s="81">
        <f t="shared" si="69"/>
        <v>118</v>
      </c>
      <c r="AS584" s="81" t="str">
        <f t="shared" si="70"/>
        <v>金币</v>
      </c>
      <c r="AT584" s="103">
        <f t="shared" si="71"/>
        <v>563</v>
      </c>
      <c r="AU584" s="82">
        <f>IF(AR584&gt;0,SUMIFS(AT$13:AT584,AQ$13:AQ584,"="&amp;AQ584),"[x]")</f>
        <v>22860</v>
      </c>
    </row>
    <row r="585" spans="40:47" ht="16.5" x14ac:dyDescent="0.2">
      <c r="AN585" s="81">
        <v>573</v>
      </c>
      <c r="AO585" s="81">
        <f t="shared" si="66"/>
        <v>1</v>
      </c>
      <c r="AP585" s="81">
        <f t="shared" si="67"/>
        <v>4</v>
      </c>
      <c r="AQ585" s="76">
        <f t="shared" si="68"/>
        <v>4</v>
      </c>
      <c r="AR585" s="81">
        <f t="shared" si="69"/>
        <v>119</v>
      </c>
      <c r="AS585" s="81" t="str">
        <f t="shared" si="70"/>
        <v>金币</v>
      </c>
      <c r="AT585" s="103">
        <f t="shared" si="71"/>
        <v>582</v>
      </c>
      <c r="AU585" s="82">
        <f>IF(AR585&gt;0,SUMIFS(AT$13:AT585,AQ$13:AQ585,"="&amp;AQ585),"[x]")</f>
        <v>23442</v>
      </c>
    </row>
    <row r="586" spans="40:47" ht="16.5" x14ac:dyDescent="0.2">
      <c r="AN586" s="81">
        <v>574</v>
      </c>
      <c r="AO586" s="81">
        <f t="shared" si="66"/>
        <v>1</v>
      </c>
      <c r="AP586" s="81">
        <f t="shared" si="67"/>
        <v>4</v>
      </c>
      <c r="AQ586" s="76">
        <f t="shared" si="68"/>
        <v>4</v>
      </c>
      <c r="AR586" s="81">
        <f t="shared" si="69"/>
        <v>120</v>
      </c>
      <c r="AS586" s="81" t="str">
        <f t="shared" si="70"/>
        <v>金币</v>
      </c>
      <c r="AT586" s="103">
        <f t="shared" si="71"/>
        <v>600</v>
      </c>
      <c r="AU586" s="82">
        <f>IF(AR586&gt;0,SUMIFS(AT$13:AT586,AQ$13:AQ586,"="&amp;AQ586),"[x]")</f>
        <v>24042</v>
      </c>
    </row>
    <row r="587" spans="40:47" ht="16.5" x14ac:dyDescent="0.2">
      <c r="AN587" s="81">
        <v>575</v>
      </c>
      <c r="AO587" s="81">
        <f t="shared" si="66"/>
        <v>1</v>
      </c>
      <c r="AP587" s="81">
        <f t="shared" si="67"/>
        <v>4</v>
      </c>
      <c r="AQ587" s="76">
        <f t="shared" si="68"/>
        <v>4</v>
      </c>
      <c r="AR587" s="81">
        <f t="shared" si="69"/>
        <v>121</v>
      </c>
      <c r="AS587" s="81" t="str">
        <f t="shared" si="70"/>
        <v>金币</v>
      </c>
      <c r="AT587" s="103">
        <f t="shared" si="71"/>
        <v>354</v>
      </c>
      <c r="AU587" s="82">
        <f>IF(AR587&gt;0,SUMIFS(AT$13:AT587,AQ$13:AQ587,"="&amp;AQ587),"[x]")</f>
        <v>24396</v>
      </c>
    </row>
    <row r="588" spans="40:47" ht="16.5" x14ac:dyDescent="0.2">
      <c r="AN588" s="81">
        <v>576</v>
      </c>
      <c r="AO588" s="81">
        <f t="shared" si="66"/>
        <v>1</v>
      </c>
      <c r="AP588" s="81">
        <f t="shared" si="67"/>
        <v>4</v>
      </c>
      <c r="AQ588" s="76">
        <f t="shared" si="68"/>
        <v>4</v>
      </c>
      <c r="AR588" s="81">
        <f t="shared" si="69"/>
        <v>122</v>
      </c>
      <c r="AS588" s="81" t="str">
        <f t="shared" si="70"/>
        <v>金币</v>
      </c>
      <c r="AT588" s="103">
        <f t="shared" si="71"/>
        <v>373</v>
      </c>
      <c r="AU588" s="82">
        <f>IF(AR588&gt;0,SUMIFS(AT$13:AT588,AQ$13:AQ588,"="&amp;AQ588),"[x]")</f>
        <v>24769</v>
      </c>
    </row>
    <row r="589" spans="40:47" ht="16.5" x14ac:dyDescent="0.2">
      <c r="AN589" s="81">
        <v>577</v>
      </c>
      <c r="AO589" s="81">
        <f t="shared" si="66"/>
        <v>1</v>
      </c>
      <c r="AP589" s="81">
        <f t="shared" si="67"/>
        <v>4</v>
      </c>
      <c r="AQ589" s="76">
        <f t="shared" si="68"/>
        <v>4</v>
      </c>
      <c r="AR589" s="81">
        <f t="shared" si="69"/>
        <v>123</v>
      </c>
      <c r="AS589" s="81" t="str">
        <f t="shared" si="70"/>
        <v>金币</v>
      </c>
      <c r="AT589" s="103">
        <f t="shared" si="71"/>
        <v>391</v>
      </c>
      <c r="AU589" s="82">
        <f>IF(AR589&gt;0,SUMIFS(AT$13:AT589,AQ$13:AQ589,"="&amp;AQ589),"[x]")</f>
        <v>25160</v>
      </c>
    </row>
    <row r="590" spans="40:47" ht="16.5" x14ac:dyDescent="0.2">
      <c r="AN590" s="81">
        <v>578</v>
      </c>
      <c r="AO590" s="81">
        <f t="shared" ref="AO590:AO653" si="72">INT((AN590-1)/604)+1</f>
        <v>1</v>
      </c>
      <c r="AP590" s="81">
        <f t="shared" ref="AP590:AP653" si="73">INT(MOD(INT((AN590-1)/151),4))+1</f>
        <v>4</v>
      </c>
      <c r="AQ590" s="76">
        <f t="shared" ref="AQ590:AQ653" si="74">(AO590-1)*4+AP590</f>
        <v>4</v>
      </c>
      <c r="AR590" s="81">
        <f t="shared" ref="AR590:AR653" si="75">MOD(AN590-1,151)</f>
        <v>124</v>
      </c>
      <c r="AS590" s="81" t="str">
        <f t="shared" ref="AS590:AS653" si="76">IF(AR590&gt;0,"金币","[x]")</f>
        <v>金币</v>
      </c>
      <c r="AT590" s="103">
        <f t="shared" si="71"/>
        <v>410</v>
      </c>
      <c r="AU590" s="82">
        <f>IF(AR590&gt;0,SUMIFS(AT$13:AT590,AQ$13:AQ590,"="&amp;AQ590),"[x]")</f>
        <v>25570</v>
      </c>
    </row>
    <row r="591" spans="40:47" ht="16.5" x14ac:dyDescent="0.2">
      <c r="AN591" s="81">
        <v>579</v>
      </c>
      <c r="AO591" s="81">
        <f t="shared" si="72"/>
        <v>1</v>
      </c>
      <c r="AP591" s="81">
        <f t="shared" si="73"/>
        <v>4</v>
      </c>
      <c r="AQ591" s="76">
        <f t="shared" si="74"/>
        <v>4</v>
      </c>
      <c r="AR591" s="81">
        <f t="shared" si="75"/>
        <v>125</v>
      </c>
      <c r="AS591" s="81" t="str">
        <f t="shared" si="76"/>
        <v>金币</v>
      </c>
      <c r="AT591" s="103">
        <f t="shared" ref="AT591:AT654" si="77">IF(AR591&gt;0,INT(INDEX($AL$13:$AL$162,AR591)/48*INDEX($AL$4:$AL$9,AO591)*INDEX($AO$4:$AO$7,AP591)),"[x]")</f>
        <v>429</v>
      </c>
      <c r="AU591" s="82">
        <f>IF(AR591&gt;0,SUMIFS(AT$13:AT591,AQ$13:AQ591,"="&amp;AQ591),"[x]")</f>
        <v>25999</v>
      </c>
    </row>
    <row r="592" spans="40:47" ht="16.5" x14ac:dyDescent="0.2">
      <c r="AN592" s="81">
        <v>580</v>
      </c>
      <c r="AO592" s="81">
        <f t="shared" si="72"/>
        <v>1</v>
      </c>
      <c r="AP592" s="81">
        <f t="shared" si="73"/>
        <v>4</v>
      </c>
      <c r="AQ592" s="76">
        <f t="shared" si="74"/>
        <v>4</v>
      </c>
      <c r="AR592" s="81">
        <f t="shared" si="75"/>
        <v>126</v>
      </c>
      <c r="AS592" s="81" t="str">
        <f t="shared" si="76"/>
        <v>金币</v>
      </c>
      <c r="AT592" s="103">
        <f t="shared" si="77"/>
        <v>447</v>
      </c>
      <c r="AU592" s="82">
        <f>IF(AR592&gt;0,SUMIFS(AT$13:AT592,AQ$13:AQ592,"="&amp;AQ592),"[x]")</f>
        <v>26446</v>
      </c>
    </row>
    <row r="593" spans="40:47" ht="16.5" x14ac:dyDescent="0.2">
      <c r="AN593" s="81">
        <v>581</v>
      </c>
      <c r="AO593" s="81">
        <f t="shared" si="72"/>
        <v>1</v>
      </c>
      <c r="AP593" s="81">
        <f t="shared" si="73"/>
        <v>4</v>
      </c>
      <c r="AQ593" s="76">
        <f t="shared" si="74"/>
        <v>4</v>
      </c>
      <c r="AR593" s="81">
        <f t="shared" si="75"/>
        <v>127</v>
      </c>
      <c r="AS593" s="81" t="str">
        <f t="shared" si="76"/>
        <v>金币</v>
      </c>
      <c r="AT593" s="103">
        <f t="shared" si="77"/>
        <v>466</v>
      </c>
      <c r="AU593" s="82">
        <f>IF(AR593&gt;0,SUMIFS(AT$13:AT593,AQ$13:AQ593,"="&amp;AQ593),"[x]")</f>
        <v>26912</v>
      </c>
    </row>
    <row r="594" spans="40:47" ht="16.5" x14ac:dyDescent="0.2">
      <c r="AN594" s="81">
        <v>582</v>
      </c>
      <c r="AO594" s="81">
        <f t="shared" si="72"/>
        <v>1</v>
      </c>
      <c r="AP594" s="81">
        <f t="shared" si="73"/>
        <v>4</v>
      </c>
      <c r="AQ594" s="76">
        <f t="shared" si="74"/>
        <v>4</v>
      </c>
      <c r="AR594" s="81">
        <f t="shared" si="75"/>
        <v>128</v>
      </c>
      <c r="AS594" s="81" t="str">
        <f t="shared" si="76"/>
        <v>金币</v>
      </c>
      <c r="AT594" s="103">
        <f t="shared" si="77"/>
        <v>485</v>
      </c>
      <c r="AU594" s="82">
        <f>IF(AR594&gt;0,SUMIFS(AT$13:AT594,AQ$13:AQ594,"="&amp;AQ594),"[x]")</f>
        <v>27397</v>
      </c>
    </row>
    <row r="595" spans="40:47" ht="16.5" x14ac:dyDescent="0.2">
      <c r="AN595" s="81">
        <v>583</v>
      </c>
      <c r="AO595" s="81">
        <f t="shared" si="72"/>
        <v>1</v>
      </c>
      <c r="AP595" s="81">
        <f t="shared" si="73"/>
        <v>4</v>
      </c>
      <c r="AQ595" s="76">
        <f t="shared" si="74"/>
        <v>4</v>
      </c>
      <c r="AR595" s="81">
        <f t="shared" si="75"/>
        <v>129</v>
      </c>
      <c r="AS595" s="81" t="str">
        <f t="shared" si="76"/>
        <v>金币</v>
      </c>
      <c r="AT595" s="103">
        <f t="shared" si="77"/>
        <v>503</v>
      </c>
      <c r="AU595" s="82">
        <f>IF(AR595&gt;0,SUMIFS(AT$13:AT595,AQ$13:AQ595,"="&amp;AQ595),"[x]")</f>
        <v>27900</v>
      </c>
    </row>
    <row r="596" spans="40:47" ht="16.5" x14ac:dyDescent="0.2">
      <c r="AN596" s="81">
        <v>584</v>
      </c>
      <c r="AO596" s="81">
        <f t="shared" si="72"/>
        <v>1</v>
      </c>
      <c r="AP596" s="81">
        <f t="shared" si="73"/>
        <v>4</v>
      </c>
      <c r="AQ596" s="76">
        <f t="shared" si="74"/>
        <v>4</v>
      </c>
      <c r="AR596" s="81">
        <f t="shared" si="75"/>
        <v>130</v>
      </c>
      <c r="AS596" s="81" t="str">
        <f t="shared" si="76"/>
        <v>金币</v>
      </c>
      <c r="AT596" s="103">
        <f t="shared" si="77"/>
        <v>522</v>
      </c>
      <c r="AU596" s="82">
        <f>IF(AR596&gt;0,SUMIFS(AT$13:AT596,AQ$13:AQ596,"="&amp;AQ596),"[x]")</f>
        <v>28422</v>
      </c>
    </row>
    <row r="597" spans="40:47" ht="16.5" x14ac:dyDescent="0.2">
      <c r="AN597" s="81">
        <v>585</v>
      </c>
      <c r="AO597" s="81">
        <f t="shared" si="72"/>
        <v>1</v>
      </c>
      <c r="AP597" s="81">
        <f t="shared" si="73"/>
        <v>4</v>
      </c>
      <c r="AQ597" s="76">
        <f t="shared" si="74"/>
        <v>4</v>
      </c>
      <c r="AR597" s="81">
        <f t="shared" si="75"/>
        <v>131</v>
      </c>
      <c r="AS597" s="81" t="str">
        <f t="shared" si="76"/>
        <v>金币</v>
      </c>
      <c r="AT597" s="103">
        <f t="shared" si="77"/>
        <v>540</v>
      </c>
      <c r="AU597" s="82">
        <f>IF(AR597&gt;0,SUMIFS(AT$13:AT597,AQ$13:AQ597,"="&amp;AQ597),"[x]")</f>
        <v>28962</v>
      </c>
    </row>
    <row r="598" spans="40:47" ht="16.5" x14ac:dyDescent="0.2">
      <c r="AN598" s="81">
        <v>586</v>
      </c>
      <c r="AO598" s="81">
        <f t="shared" si="72"/>
        <v>1</v>
      </c>
      <c r="AP598" s="81">
        <f t="shared" si="73"/>
        <v>4</v>
      </c>
      <c r="AQ598" s="76">
        <f t="shared" si="74"/>
        <v>4</v>
      </c>
      <c r="AR598" s="81">
        <f t="shared" si="75"/>
        <v>132</v>
      </c>
      <c r="AS598" s="81" t="str">
        <f t="shared" si="76"/>
        <v>金币</v>
      </c>
      <c r="AT598" s="103">
        <f t="shared" si="77"/>
        <v>559</v>
      </c>
      <c r="AU598" s="82">
        <f>IF(AR598&gt;0,SUMIFS(AT$13:AT598,AQ$13:AQ598,"="&amp;AQ598),"[x]")</f>
        <v>29521</v>
      </c>
    </row>
    <row r="599" spans="40:47" ht="16.5" x14ac:dyDescent="0.2">
      <c r="AN599" s="81">
        <v>587</v>
      </c>
      <c r="AO599" s="81">
        <f t="shared" si="72"/>
        <v>1</v>
      </c>
      <c r="AP599" s="81">
        <f t="shared" si="73"/>
        <v>4</v>
      </c>
      <c r="AQ599" s="76">
        <f t="shared" si="74"/>
        <v>4</v>
      </c>
      <c r="AR599" s="81">
        <f t="shared" si="75"/>
        <v>133</v>
      </c>
      <c r="AS599" s="81" t="str">
        <f t="shared" si="76"/>
        <v>金币</v>
      </c>
      <c r="AT599" s="103">
        <f t="shared" si="77"/>
        <v>578</v>
      </c>
      <c r="AU599" s="82">
        <f>IF(AR599&gt;0,SUMIFS(AT$13:AT599,AQ$13:AQ599,"="&amp;AQ599),"[x]")</f>
        <v>30099</v>
      </c>
    </row>
    <row r="600" spans="40:47" ht="16.5" x14ac:dyDescent="0.2">
      <c r="AN600" s="81">
        <v>588</v>
      </c>
      <c r="AO600" s="81">
        <f t="shared" si="72"/>
        <v>1</v>
      </c>
      <c r="AP600" s="81">
        <f t="shared" si="73"/>
        <v>4</v>
      </c>
      <c r="AQ600" s="76">
        <f t="shared" si="74"/>
        <v>4</v>
      </c>
      <c r="AR600" s="81">
        <f t="shared" si="75"/>
        <v>134</v>
      </c>
      <c r="AS600" s="81" t="str">
        <f t="shared" si="76"/>
        <v>金币</v>
      </c>
      <c r="AT600" s="103">
        <f t="shared" si="77"/>
        <v>596</v>
      </c>
      <c r="AU600" s="82">
        <f>IF(AR600&gt;0,SUMIFS(AT$13:AT600,AQ$13:AQ600,"="&amp;AQ600),"[x]")</f>
        <v>30695</v>
      </c>
    </row>
    <row r="601" spans="40:47" ht="16.5" x14ac:dyDescent="0.2">
      <c r="AN601" s="81">
        <v>589</v>
      </c>
      <c r="AO601" s="81">
        <f t="shared" si="72"/>
        <v>1</v>
      </c>
      <c r="AP601" s="81">
        <f t="shared" si="73"/>
        <v>4</v>
      </c>
      <c r="AQ601" s="76">
        <f t="shared" si="74"/>
        <v>4</v>
      </c>
      <c r="AR601" s="81">
        <f t="shared" si="75"/>
        <v>135</v>
      </c>
      <c r="AS601" s="81" t="str">
        <f t="shared" si="76"/>
        <v>金币</v>
      </c>
      <c r="AT601" s="103">
        <f t="shared" si="77"/>
        <v>615</v>
      </c>
      <c r="AU601" s="82">
        <f>IF(AR601&gt;0,SUMIFS(AT$13:AT601,AQ$13:AQ601,"="&amp;AQ601),"[x]")</f>
        <v>31310</v>
      </c>
    </row>
    <row r="602" spans="40:47" ht="16.5" x14ac:dyDescent="0.2">
      <c r="AN602" s="81">
        <v>590</v>
      </c>
      <c r="AO602" s="81">
        <f t="shared" si="72"/>
        <v>1</v>
      </c>
      <c r="AP602" s="81">
        <f t="shared" si="73"/>
        <v>4</v>
      </c>
      <c r="AQ602" s="76">
        <f t="shared" si="74"/>
        <v>4</v>
      </c>
      <c r="AR602" s="81">
        <f t="shared" si="75"/>
        <v>136</v>
      </c>
      <c r="AS602" s="81" t="str">
        <f t="shared" si="76"/>
        <v>金币</v>
      </c>
      <c r="AT602" s="103">
        <f t="shared" si="77"/>
        <v>634</v>
      </c>
      <c r="AU602" s="82">
        <f>IF(AR602&gt;0,SUMIFS(AT$13:AT602,AQ$13:AQ602,"="&amp;AQ602),"[x]")</f>
        <v>31944</v>
      </c>
    </row>
    <row r="603" spans="40:47" ht="16.5" x14ac:dyDescent="0.2">
      <c r="AN603" s="81">
        <v>591</v>
      </c>
      <c r="AO603" s="81">
        <f t="shared" si="72"/>
        <v>1</v>
      </c>
      <c r="AP603" s="81">
        <f t="shared" si="73"/>
        <v>4</v>
      </c>
      <c r="AQ603" s="76">
        <f t="shared" si="74"/>
        <v>4</v>
      </c>
      <c r="AR603" s="81">
        <f t="shared" si="75"/>
        <v>137</v>
      </c>
      <c r="AS603" s="81" t="str">
        <f t="shared" si="76"/>
        <v>金币</v>
      </c>
      <c r="AT603" s="103">
        <f t="shared" si="77"/>
        <v>652</v>
      </c>
      <c r="AU603" s="82">
        <f>IF(AR603&gt;0,SUMIFS(AT$13:AT603,AQ$13:AQ603,"="&amp;AQ603),"[x]")</f>
        <v>32596</v>
      </c>
    </row>
    <row r="604" spans="40:47" ht="16.5" x14ac:dyDescent="0.2">
      <c r="AN604" s="81">
        <v>592</v>
      </c>
      <c r="AO604" s="81">
        <f t="shared" si="72"/>
        <v>1</v>
      </c>
      <c r="AP604" s="81">
        <f t="shared" si="73"/>
        <v>4</v>
      </c>
      <c r="AQ604" s="76">
        <f t="shared" si="74"/>
        <v>4</v>
      </c>
      <c r="AR604" s="81">
        <f t="shared" si="75"/>
        <v>138</v>
      </c>
      <c r="AS604" s="81" t="str">
        <f t="shared" si="76"/>
        <v>金币</v>
      </c>
      <c r="AT604" s="103">
        <f t="shared" si="77"/>
        <v>671</v>
      </c>
      <c r="AU604" s="82">
        <f>IF(AR604&gt;0,SUMIFS(AT$13:AT604,AQ$13:AQ604,"="&amp;AQ604),"[x]")</f>
        <v>33267</v>
      </c>
    </row>
    <row r="605" spans="40:47" ht="16.5" x14ac:dyDescent="0.2">
      <c r="AN605" s="81">
        <v>593</v>
      </c>
      <c r="AO605" s="81">
        <f t="shared" si="72"/>
        <v>1</v>
      </c>
      <c r="AP605" s="81">
        <f t="shared" si="73"/>
        <v>4</v>
      </c>
      <c r="AQ605" s="76">
        <f t="shared" si="74"/>
        <v>4</v>
      </c>
      <c r="AR605" s="81">
        <f t="shared" si="75"/>
        <v>139</v>
      </c>
      <c r="AS605" s="81" t="str">
        <f t="shared" si="76"/>
        <v>金币</v>
      </c>
      <c r="AT605" s="103">
        <f t="shared" si="77"/>
        <v>690</v>
      </c>
      <c r="AU605" s="82">
        <f>IF(AR605&gt;0,SUMIFS(AT$13:AT605,AQ$13:AQ605,"="&amp;AQ605),"[x]")</f>
        <v>33957</v>
      </c>
    </row>
    <row r="606" spans="40:47" ht="16.5" x14ac:dyDescent="0.2">
      <c r="AN606" s="81">
        <v>594</v>
      </c>
      <c r="AO606" s="81">
        <f t="shared" si="72"/>
        <v>1</v>
      </c>
      <c r="AP606" s="81">
        <f t="shared" si="73"/>
        <v>4</v>
      </c>
      <c r="AQ606" s="76">
        <f t="shared" si="74"/>
        <v>4</v>
      </c>
      <c r="AR606" s="81">
        <f t="shared" si="75"/>
        <v>140</v>
      </c>
      <c r="AS606" s="81" t="str">
        <f t="shared" si="76"/>
        <v>金币</v>
      </c>
      <c r="AT606" s="103">
        <f t="shared" si="77"/>
        <v>708</v>
      </c>
      <c r="AU606" s="82">
        <f>IF(AR606&gt;0,SUMIFS(AT$13:AT606,AQ$13:AQ606,"="&amp;AQ606),"[x]")</f>
        <v>34665</v>
      </c>
    </row>
    <row r="607" spans="40:47" ht="16.5" x14ac:dyDescent="0.2">
      <c r="AN607" s="81">
        <v>595</v>
      </c>
      <c r="AO607" s="81">
        <f t="shared" si="72"/>
        <v>1</v>
      </c>
      <c r="AP607" s="81">
        <f t="shared" si="73"/>
        <v>4</v>
      </c>
      <c r="AQ607" s="76">
        <f t="shared" si="74"/>
        <v>4</v>
      </c>
      <c r="AR607" s="81">
        <f t="shared" si="75"/>
        <v>141</v>
      </c>
      <c r="AS607" s="81" t="str">
        <f t="shared" si="76"/>
        <v>金币</v>
      </c>
      <c r="AT607" s="103">
        <f t="shared" si="77"/>
        <v>727</v>
      </c>
      <c r="AU607" s="82">
        <f>IF(AR607&gt;0,SUMIFS(AT$13:AT607,AQ$13:AQ607,"="&amp;AQ607),"[x]")</f>
        <v>35392</v>
      </c>
    </row>
    <row r="608" spans="40:47" ht="16.5" x14ac:dyDescent="0.2">
      <c r="AN608" s="81">
        <v>596</v>
      </c>
      <c r="AO608" s="81">
        <f t="shared" si="72"/>
        <v>1</v>
      </c>
      <c r="AP608" s="81">
        <f t="shared" si="73"/>
        <v>4</v>
      </c>
      <c r="AQ608" s="76">
        <f t="shared" si="74"/>
        <v>4</v>
      </c>
      <c r="AR608" s="81">
        <f t="shared" si="75"/>
        <v>142</v>
      </c>
      <c r="AS608" s="81" t="str">
        <f t="shared" si="76"/>
        <v>金币</v>
      </c>
      <c r="AT608" s="103">
        <f t="shared" si="77"/>
        <v>746</v>
      </c>
      <c r="AU608" s="82">
        <f>IF(AR608&gt;0,SUMIFS(AT$13:AT608,AQ$13:AQ608,"="&amp;AQ608),"[x]")</f>
        <v>36138</v>
      </c>
    </row>
    <row r="609" spans="40:47" ht="16.5" x14ac:dyDescent="0.2">
      <c r="AN609" s="81">
        <v>597</v>
      </c>
      <c r="AO609" s="81">
        <f t="shared" si="72"/>
        <v>1</v>
      </c>
      <c r="AP609" s="81">
        <f t="shared" si="73"/>
        <v>4</v>
      </c>
      <c r="AQ609" s="76">
        <f t="shared" si="74"/>
        <v>4</v>
      </c>
      <c r="AR609" s="81">
        <f t="shared" si="75"/>
        <v>143</v>
      </c>
      <c r="AS609" s="81" t="str">
        <f t="shared" si="76"/>
        <v>金币</v>
      </c>
      <c r="AT609" s="103">
        <f t="shared" si="77"/>
        <v>764</v>
      </c>
      <c r="AU609" s="82">
        <f>IF(AR609&gt;0,SUMIFS(AT$13:AT609,AQ$13:AQ609,"="&amp;AQ609),"[x]")</f>
        <v>36902</v>
      </c>
    </row>
    <row r="610" spans="40:47" ht="16.5" x14ac:dyDescent="0.2">
      <c r="AN610" s="81">
        <v>598</v>
      </c>
      <c r="AO610" s="81">
        <f t="shared" si="72"/>
        <v>1</v>
      </c>
      <c r="AP610" s="81">
        <f t="shared" si="73"/>
        <v>4</v>
      </c>
      <c r="AQ610" s="76">
        <f t="shared" si="74"/>
        <v>4</v>
      </c>
      <c r="AR610" s="81">
        <f t="shared" si="75"/>
        <v>144</v>
      </c>
      <c r="AS610" s="81" t="str">
        <f t="shared" si="76"/>
        <v>金币</v>
      </c>
      <c r="AT610" s="103">
        <f t="shared" si="77"/>
        <v>783</v>
      </c>
      <c r="AU610" s="82">
        <f>IF(AR610&gt;0,SUMIFS(AT$13:AT610,AQ$13:AQ610,"="&amp;AQ610),"[x]")</f>
        <v>37685</v>
      </c>
    </row>
    <row r="611" spans="40:47" ht="16.5" x14ac:dyDescent="0.2">
      <c r="AN611" s="81">
        <v>599</v>
      </c>
      <c r="AO611" s="81">
        <f t="shared" si="72"/>
        <v>1</v>
      </c>
      <c r="AP611" s="81">
        <f t="shared" si="73"/>
        <v>4</v>
      </c>
      <c r="AQ611" s="76">
        <f t="shared" si="74"/>
        <v>4</v>
      </c>
      <c r="AR611" s="81">
        <f t="shared" si="75"/>
        <v>145</v>
      </c>
      <c r="AS611" s="81" t="str">
        <f t="shared" si="76"/>
        <v>金币</v>
      </c>
      <c r="AT611" s="103">
        <f t="shared" si="77"/>
        <v>802</v>
      </c>
      <c r="AU611" s="82">
        <f>IF(AR611&gt;0,SUMIFS(AT$13:AT611,AQ$13:AQ611,"="&amp;AQ611),"[x]")</f>
        <v>38487</v>
      </c>
    </row>
    <row r="612" spans="40:47" ht="16.5" x14ac:dyDescent="0.2">
      <c r="AN612" s="81">
        <v>600</v>
      </c>
      <c r="AO612" s="81">
        <f t="shared" si="72"/>
        <v>1</v>
      </c>
      <c r="AP612" s="81">
        <f t="shared" si="73"/>
        <v>4</v>
      </c>
      <c r="AQ612" s="76">
        <f t="shared" si="74"/>
        <v>4</v>
      </c>
      <c r="AR612" s="81">
        <f t="shared" si="75"/>
        <v>146</v>
      </c>
      <c r="AS612" s="81" t="str">
        <f t="shared" si="76"/>
        <v>金币</v>
      </c>
      <c r="AT612" s="103">
        <f t="shared" si="77"/>
        <v>820</v>
      </c>
      <c r="AU612" s="82">
        <f>IF(AR612&gt;0,SUMIFS(AT$13:AT612,AQ$13:AQ612,"="&amp;AQ612),"[x]")</f>
        <v>39307</v>
      </c>
    </row>
    <row r="613" spans="40:47" ht="16.5" x14ac:dyDescent="0.2">
      <c r="AN613" s="81">
        <v>601</v>
      </c>
      <c r="AO613" s="81">
        <f t="shared" si="72"/>
        <v>1</v>
      </c>
      <c r="AP613" s="81">
        <f t="shared" si="73"/>
        <v>4</v>
      </c>
      <c r="AQ613" s="76">
        <f t="shared" si="74"/>
        <v>4</v>
      </c>
      <c r="AR613" s="81">
        <f t="shared" si="75"/>
        <v>147</v>
      </c>
      <c r="AS613" s="81" t="str">
        <f t="shared" si="76"/>
        <v>金币</v>
      </c>
      <c r="AT613" s="103">
        <f t="shared" si="77"/>
        <v>839</v>
      </c>
      <c r="AU613" s="82">
        <f>IF(AR613&gt;0,SUMIFS(AT$13:AT613,AQ$13:AQ613,"="&amp;AQ613),"[x]")</f>
        <v>40146</v>
      </c>
    </row>
    <row r="614" spans="40:47" ht="16.5" x14ac:dyDescent="0.2">
      <c r="AN614" s="81">
        <v>602</v>
      </c>
      <c r="AO614" s="81">
        <f t="shared" si="72"/>
        <v>1</v>
      </c>
      <c r="AP614" s="81">
        <f t="shared" si="73"/>
        <v>4</v>
      </c>
      <c r="AQ614" s="76">
        <f t="shared" si="74"/>
        <v>4</v>
      </c>
      <c r="AR614" s="81">
        <f t="shared" si="75"/>
        <v>148</v>
      </c>
      <c r="AS614" s="81" t="str">
        <f t="shared" si="76"/>
        <v>金币</v>
      </c>
      <c r="AT614" s="103">
        <f t="shared" si="77"/>
        <v>858</v>
      </c>
      <c r="AU614" s="82">
        <f>IF(AR614&gt;0,SUMIFS(AT$13:AT614,AQ$13:AQ614,"="&amp;AQ614),"[x]")</f>
        <v>41004</v>
      </c>
    </row>
    <row r="615" spans="40:47" ht="16.5" x14ac:dyDescent="0.2">
      <c r="AN615" s="81">
        <v>603</v>
      </c>
      <c r="AO615" s="81">
        <f t="shared" si="72"/>
        <v>1</v>
      </c>
      <c r="AP615" s="81">
        <f t="shared" si="73"/>
        <v>4</v>
      </c>
      <c r="AQ615" s="76">
        <f t="shared" si="74"/>
        <v>4</v>
      </c>
      <c r="AR615" s="81">
        <f t="shared" si="75"/>
        <v>149</v>
      </c>
      <c r="AS615" s="81" t="str">
        <f t="shared" si="76"/>
        <v>金币</v>
      </c>
      <c r="AT615" s="103">
        <f t="shared" si="77"/>
        <v>876</v>
      </c>
      <c r="AU615" s="82">
        <f>IF(AR615&gt;0,SUMIFS(AT$13:AT615,AQ$13:AQ615,"="&amp;AQ615),"[x]")</f>
        <v>41880</v>
      </c>
    </row>
    <row r="616" spans="40:47" ht="16.5" x14ac:dyDescent="0.2">
      <c r="AN616" s="81">
        <v>604</v>
      </c>
      <c r="AO616" s="81">
        <f t="shared" si="72"/>
        <v>1</v>
      </c>
      <c r="AP616" s="81">
        <f t="shared" si="73"/>
        <v>4</v>
      </c>
      <c r="AQ616" s="76">
        <f t="shared" si="74"/>
        <v>4</v>
      </c>
      <c r="AR616" s="81">
        <f t="shared" si="75"/>
        <v>150</v>
      </c>
      <c r="AS616" s="81" t="str">
        <f t="shared" si="76"/>
        <v>金币</v>
      </c>
      <c r="AT616" s="103">
        <f t="shared" si="77"/>
        <v>895</v>
      </c>
      <c r="AU616" s="82">
        <f>IF(AR616&gt;0,SUMIFS(AT$13:AT616,AQ$13:AQ616,"="&amp;AQ616),"[x]")</f>
        <v>42775</v>
      </c>
    </row>
    <row r="617" spans="40:47" ht="16.5" x14ac:dyDescent="0.2">
      <c r="AN617" s="81">
        <v>605</v>
      </c>
      <c r="AO617" s="81">
        <f t="shared" si="72"/>
        <v>2</v>
      </c>
      <c r="AP617" s="81">
        <f t="shared" si="73"/>
        <v>1</v>
      </c>
      <c r="AQ617" s="76">
        <f t="shared" si="74"/>
        <v>5</v>
      </c>
      <c r="AR617" s="81">
        <f t="shared" si="75"/>
        <v>0</v>
      </c>
      <c r="AS617" s="81" t="str">
        <f t="shared" si="76"/>
        <v>[x]</v>
      </c>
      <c r="AT617" s="103" t="str">
        <f t="shared" si="77"/>
        <v>[x]</v>
      </c>
      <c r="AU617" s="82" t="str">
        <f>IF(AR617&gt;0,SUMIFS(AT$13:AT617,AQ$13:AQ617,"="&amp;AQ617),"[x]")</f>
        <v>[x]</v>
      </c>
    </row>
    <row r="618" spans="40:47" ht="16.5" x14ac:dyDescent="0.2">
      <c r="AN618" s="81">
        <v>606</v>
      </c>
      <c r="AO618" s="81">
        <f t="shared" si="72"/>
        <v>2</v>
      </c>
      <c r="AP618" s="81">
        <f t="shared" si="73"/>
        <v>1</v>
      </c>
      <c r="AQ618" s="76">
        <f t="shared" si="74"/>
        <v>5</v>
      </c>
      <c r="AR618" s="81">
        <f t="shared" si="75"/>
        <v>1</v>
      </c>
      <c r="AS618" s="81" t="str">
        <f t="shared" si="76"/>
        <v>金币</v>
      </c>
      <c r="AT618" s="103">
        <f t="shared" si="77"/>
        <v>1</v>
      </c>
      <c r="AU618" s="82">
        <f>IF(AR618&gt;0,SUMIFS(AT$13:AT618,AQ$13:AQ618,"="&amp;AQ618),"[x]")</f>
        <v>1</v>
      </c>
    </row>
    <row r="619" spans="40:47" ht="16.5" x14ac:dyDescent="0.2">
      <c r="AN619" s="81">
        <v>607</v>
      </c>
      <c r="AO619" s="81">
        <f t="shared" si="72"/>
        <v>2</v>
      </c>
      <c r="AP619" s="81">
        <f t="shared" si="73"/>
        <v>1</v>
      </c>
      <c r="AQ619" s="76">
        <f t="shared" si="74"/>
        <v>5</v>
      </c>
      <c r="AR619" s="81">
        <f t="shared" si="75"/>
        <v>2</v>
      </c>
      <c r="AS619" s="81" t="str">
        <f t="shared" si="76"/>
        <v>金币</v>
      </c>
      <c r="AT619" s="103">
        <f t="shared" si="77"/>
        <v>2</v>
      </c>
      <c r="AU619" s="82">
        <f>IF(AR619&gt;0,SUMIFS(AT$13:AT619,AQ$13:AQ619,"="&amp;AQ619),"[x]")</f>
        <v>3</v>
      </c>
    </row>
    <row r="620" spans="40:47" ht="16.5" x14ac:dyDescent="0.2">
      <c r="AN620" s="81">
        <v>608</v>
      </c>
      <c r="AO620" s="81">
        <f t="shared" si="72"/>
        <v>2</v>
      </c>
      <c r="AP620" s="81">
        <f t="shared" si="73"/>
        <v>1</v>
      </c>
      <c r="AQ620" s="76">
        <f t="shared" si="74"/>
        <v>5</v>
      </c>
      <c r="AR620" s="81">
        <f t="shared" si="75"/>
        <v>3</v>
      </c>
      <c r="AS620" s="81" t="str">
        <f t="shared" si="76"/>
        <v>金币</v>
      </c>
      <c r="AT620" s="103">
        <f t="shared" si="77"/>
        <v>4</v>
      </c>
      <c r="AU620" s="82">
        <f>IF(AR620&gt;0,SUMIFS(AT$13:AT620,AQ$13:AQ620,"="&amp;AQ620),"[x]")</f>
        <v>7</v>
      </c>
    </row>
    <row r="621" spans="40:47" ht="16.5" x14ac:dyDescent="0.2">
      <c r="AN621" s="81">
        <v>609</v>
      </c>
      <c r="AO621" s="81">
        <f t="shared" si="72"/>
        <v>2</v>
      </c>
      <c r="AP621" s="81">
        <f t="shared" si="73"/>
        <v>1</v>
      </c>
      <c r="AQ621" s="76">
        <f t="shared" si="74"/>
        <v>5</v>
      </c>
      <c r="AR621" s="81">
        <f t="shared" si="75"/>
        <v>4</v>
      </c>
      <c r="AS621" s="81" t="str">
        <f t="shared" si="76"/>
        <v>金币</v>
      </c>
      <c r="AT621" s="103">
        <f t="shared" si="77"/>
        <v>5</v>
      </c>
      <c r="AU621" s="82">
        <f>IF(AR621&gt;0,SUMIFS(AT$13:AT621,AQ$13:AQ621,"="&amp;AQ621),"[x]")</f>
        <v>12</v>
      </c>
    </row>
    <row r="622" spans="40:47" ht="16.5" x14ac:dyDescent="0.2">
      <c r="AN622" s="81">
        <v>610</v>
      </c>
      <c r="AO622" s="81">
        <f t="shared" si="72"/>
        <v>2</v>
      </c>
      <c r="AP622" s="81">
        <f t="shared" si="73"/>
        <v>1</v>
      </c>
      <c r="AQ622" s="76">
        <f t="shared" si="74"/>
        <v>5</v>
      </c>
      <c r="AR622" s="81">
        <f t="shared" si="75"/>
        <v>5</v>
      </c>
      <c r="AS622" s="81" t="str">
        <f t="shared" si="76"/>
        <v>金币</v>
      </c>
      <c r="AT622" s="103">
        <f t="shared" si="77"/>
        <v>7</v>
      </c>
      <c r="AU622" s="82">
        <f>IF(AR622&gt;0,SUMIFS(AT$13:AT622,AQ$13:AQ622,"="&amp;AQ622),"[x]")</f>
        <v>19</v>
      </c>
    </row>
    <row r="623" spans="40:47" ht="16.5" x14ac:dyDescent="0.2">
      <c r="AN623" s="81">
        <v>611</v>
      </c>
      <c r="AO623" s="81">
        <f t="shared" si="72"/>
        <v>2</v>
      </c>
      <c r="AP623" s="81">
        <f t="shared" si="73"/>
        <v>1</v>
      </c>
      <c r="AQ623" s="76">
        <f t="shared" si="74"/>
        <v>5</v>
      </c>
      <c r="AR623" s="81">
        <f t="shared" si="75"/>
        <v>6</v>
      </c>
      <c r="AS623" s="81" t="str">
        <f t="shared" si="76"/>
        <v>金币</v>
      </c>
      <c r="AT623" s="103">
        <f t="shared" si="77"/>
        <v>8</v>
      </c>
      <c r="AU623" s="82">
        <f>IF(AR623&gt;0,SUMIFS(AT$13:AT623,AQ$13:AQ623,"="&amp;AQ623),"[x]")</f>
        <v>27</v>
      </c>
    </row>
    <row r="624" spans="40:47" ht="16.5" x14ac:dyDescent="0.2">
      <c r="AN624" s="81">
        <v>612</v>
      </c>
      <c r="AO624" s="81">
        <f t="shared" si="72"/>
        <v>2</v>
      </c>
      <c r="AP624" s="81">
        <f t="shared" si="73"/>
        <v>1</v>
      </c>
      <c r="AQ624" s="76">
        <f t="shared" si="74"/>
        <v>5</v>
      </c>
      <c r="AR624" s="81">
        <f t="shared" si="75"/>
        <v>7</v>
      </c>
      <c r="AS624" s="81" t="str">
        <f t="shared" si="76"/>
        <v>金币</v>
      </c>
      <c r="AT624" s="103">
        <f t="shared" si="77"/>
        <v>10</v>
      </c>
      <c r="AU624" s="82">
        <f>IF(AR624&gt;0,SUMIFS(AT$13:AT624,AQ$13:AQ624,"="&amp;AQ624),"[x]")</f>
        <v>37</v>
      </c>
    </row>
    <row r="625" spans="40:47" ht="16.5" x14ac:dyDescent="0.2">
      <c r="AN625" s="81">
        <v>613</v>
      </c>
      <c r="AO625" s="81">
        <f t="shared" si="72"/>
        <v>2</v>
      </c>
      <c r="AP625" s="81">
        <f t="shared" si="73"/>
        <v>1</v>
      </c>
      <c r="AQ625" s="76">
        <f t="shared" si="74"/>
        <v>5</v>
      </c>
      <c r="AR625" s="81">
        <f t="shared" si="75"/>
        <v>8</v>
      </c>
      <c r="AS625" s="81" t="str">
        <f t="shared" si="76"/>
        <v>金币</v>
      </c>
      <c r="AT625" s="103">
        <f t="shared" si="77"/>
        <v>11</v>
      </c>
      <c r="AU625" s="82">
        <f>IF(AR625&gt;0,SUMIFS(AT$13:AT625,AQ$13:AQ625,"="&amp;AQ625),"[x]")</f>
        <v>48</v>
      </c>
    </row>
    <row r="626" spans="40:47" ht="16.5" x14ac:dyDescent="0.2">
      <c r="AN626" s="81">
        <v>614</v>
      </c>
      <c r="AO626" s="81">
        <f t="shared" si="72"/>
        <v>2</v>
      </c>
      <c r="AP626" s="81">
        <f t="shared" si="73"/>
        <v>1</v>
      </c>
      <c r="AQ626" s="76">
        <f t="shared" si="74"/>
        <v>5</v>
      </c>
      <c r="AR626" s="81">
        <f t="shared" si="75"/>
        <v>9</v>
      </c>
      <c r="AS626" s="81" t="str">
        <f t="shared" si="76"/>
        <v>金币</v>
      </c>
      <c r="AT626" s="103">
        <f t="shared" si="77"/>
        <v>13</v>
      </c>
      <c r="AU626" s="82">
        <f>IF(AR626&gt;0,SUMIFS(AT$13:AT626,AQ$13:AQ626,"="&amp;AQ626),"[x]")</f>
        <v>61</v>
      </c>
    </row>
    <row r="627" spans="40:47" ht="16.5" x14ac:dyDescent="0.2">
      <c r="AN627" s="81">
        <v>615</v>
      </c>
      <c r="AO627" s="81">
        <f t="shared" si="72"/>
        <v>2</v>
      </c>
      <c r="AP627" s="81">
        <f t="shared" si="73"/>
        <v>1</v>
      </c>
      <c r="AQ627" s="76">
        <f t="shared" si="74"/>
        <v>5</v>
      </c>
      <c r="AR627" s="81">
        <f t="shared" si="75"/>
        <v>10</v>
      </c>
      <c r="AS627" s="81" t="str">
        <f t="shared" si="76"/>
        <v>金币</v>
      </c>
      <c r="AT627" s="103">
        <f t="shared" si="77"/>
        <v>14</v>
      </c>
      <c r="AU627" s="82">
        <f>IF(AR627&gt;0,SUMIFS(AT$13:AT627,AQ$13:AQ627,"="&amp;AQ627),"[x]")</f>
        <v>75</v>
      </c>
    </row>
    <row r="628" spans="40:47" ht="16.5" x14ac:dyDescent="0.2">
      <c r="AN628" s="81">
        <v>616</v>
      </c>
      <c r="AO628" s="81">
        <f t="shared" si="72"/>
        <v>2</v>
      </c>
      <c r="AP628" s="81">
        <f t="shared" si="73"/>
        <v>1</v>
      </c>
      <c r="AQ628" s="76">
        <f t="shared" si="74"/>
        <v>5</v>
      </c>
      <c r="AR628" s="81">
        <f t="shared" si="75"/>
        <v>11</v>
      </c>
      <c r="AS628" s="81" t="str">
        <f t="shared" si="76"/>
        <v>金币</v>
      </c>
      <c r="AT628" s="103">
        <f t="shared" si="77"/>
        <v>16</v>
      </c>
      <c r="AU628" s="82">
        <f>IF(AR628&gt;0,SUMIFS(AT$13:AT628,AQ$13:AQ628,"="&amp;AQ628),"[x]")</f>
        <v>91</v>
      </c>
    </row>
    <row r="629" spans="40:47" ht="16.5" x14ac:dyDescent="0.2">
      <c r="AN629" s="81">
        <v>617</v>
      </c>
      <c r="AO629" s="81">
        <f t="shared" si="72"/>
        <v>2</v>
      </c>
      <c r="AP629" s="81">
        <f t="shared" si="73"/>
        <v>1</v>
      </c>
      <c r="AQ629" s="76">
        <f t="shared" si="74"/>
        <v>5</v>
      </c>
      <c r="AR629" s="81">
        <f t="shared" si="75"/>
        <v>12</v>
      </c>
      <c r="AS629" s="81" t="str">
        <f t="shared" si="76"/>
        <v>金币</v>
      </c>
      <c r="AT629" s="103">
        <f t="shared" si="77"/>
        <v>17</v>
      </c>
      <c r="AU629" s="82">
        <f>IF(AR629&gt;0,SUMIFS(AT$13:AT629,AQ$13:AQ629,"="&amp;AQ629),"[x]")</f>
        <v>108</v>
      </c>
    </row>
    <row r="630" spans="40:47" ht="16.5" x14ac:dyDescent="0.2">
      <c r="AN630" s="81">
        <v>618</v>
      </c>
      <c r="AO630" s="81">
        <f t="shared" si="72"/>
        <v>2</v>
      </c>
      <c r="AP630" s="81">
        <f t="shared" si="73"/>
        <v>1</v>
      </c>
      <c r="AQ630" s="76">
        <f t="shared" si="74"/>
        <v>5</v>
      </c>
      <c r="AR630" s="81">
        <f t="shared" si="75"/>
        <v>13</v>
      </c>
      <c r="AS630" s="81" t="str">
        <f t="shared" si="76"/>
        <v>金币</v>
      </c>
      <c r="AT630" s="103">
        <f t="shared" si="77"/>
        <v>18</v>
      </c>
      <c r="AU630" s="82">
        <f>IF(AR630&gt;0,SUMIFS(AT$13:AT630,AQ$13:AQ630,"="&amp;AQ630),"[x]")</f>
        <v>126</v>
      </c>
    </row>
    <row r="631" spans="40:47" ht="16.5" x14ac:dyDescent="0.2">
      <c r="AN631" s="81">
        <v>619</v>
      </c>
      <c r="AO631" s="81">
        <f t="shared" si="72"/>
        <v>2</v>
      </c>
      <c r="AP631" s="81">
        <f t="shared" si="73"/>
        <v>1</v>
      </c>
      <c r="AQ631" s="76">
        <f t="shared" si="74"/>
        <v>5</v>
      </c>
      <c r="AR631" s="81">
        <f t="shared" si="75"/>
        <v>14</v>
      </c>
      <c r="AS631" s="81" t="str">
        <f t="shared" si="76"/>
        <v>金币</v>
      </c>
      <c r="AT631" s="103">
        <f t="shared" si="77"/>
        <v>20</v>
      </c>
      <c r="AU631" s="82">
        <f>IF(AR631&gt;0,SUMIFS(AT$13:AT631,AQ$13:AQ631,"="&amp;AQ631),"[x]")</f>
        <v>146</v>
      </c>
    </row>
    <row r="632" spans="40:47" ht="16.5" x14ac:dyDescent="0.2">
      <c r="AN632" s="81">
        <v>620</v>
      </c>
      <c r="AO632" s="81">
        <f t="shared" si="72"/>
        <v>2</v>
      </c>
      <c r="AP632" s="81">
        <f t="shared" si="73"/>
        <v>1</v>
      </c>
      <c r="AQ632" s="76">
        <f t="shared" si="74"/>
        <v>5</v>
      </c>
      <c r="AR632" s="81">
        <f t="shared" si="75"/>
        <v>15</v>
      </c>
      <c r="AS632" s="81" t="str">
        <f t="shared" si="76"/>
        <v>金币</v>
      </c>
      <c r="AT632" s="103">
        <f t="shared" si="77"/>
        <v>21</v>
      </c>
      <c r="AU632" s="82">
        <f>IF(AR632&gt;0,SUMIFS(AT$13:AT632,AQ$13:AQ632,"="&amp;AQ632),"[x]")</f>
        <v>167</v>
      </c>
    </row>
    <row r="633" spans="40:47" ht="16.5" x14ac:dyDescent="0.2">
      <c r="AN633" s="81">
        <v>621</v>
      </c>
      <c r="AO633" s="81">
        <f t="shared" si="72"/>
        <v>2</v>
      </c>
      <c r="AP633" s="81">
        <f t="shared" si="73"/>
        <v>1</v>
      </c>
      <c r="AQ633" s="76">
        <f t="shared" si="74"/>
        <v>5</v>
      </c>
      <c r="AR633" s="81">
        <f t="shared" si="75"/>
        <v>16</v>
      </c>
      <c r="AS633" s="81" t="str">
        <f t="shared" si="76"/>
        <v>金币</v>
      </c>
      <c r="AT633" s="103">
        <f t="shared" si="77"/>
        <v>23</v>
      </c>
      <c r="AU633" s="82">
        <f>IF(AR633&gt;0,SUMIFS(AT$13:AT633,AQ$13:AQ633,"="&amp;AQ633),"[x]")</f>
        <v>190</v>
      </c>
    </row>
    <row r="634" spans="40:47" ht="16.5" x14ac:dyDescent="0.2">
      <c r="AN634" s="81">
        <v>622</v>
      </c>
      <c r="AO634" s="81">
        <f t="shared" si="72"/>
        <v>2</v>
      </c>
      <c r="AP634" s="81">
        <f t="shared" si="73"/>
        <v>1</v>
      </c>
      <c r="AQ634" s="76">
        <f t="shared" si="74"/>
        <v>5</v>
      </c>
      <c r="AR634" s="81">
        <f t="shared" si="75"/>
        <v>17</v>
      </c>
      <c r="AS634" s="81" t="str">
        <f t="shared" si="76"/>
        <v>金币</v>
      </c>
      <c r="AT634" s="103">
        <f t="shared" si="77"/>
        <v>24</v>
      </c>
      <c r="AU634" s="82">
        <f>IF(AR634&gt;0,SUMIFS(AT$13:AT634,AQ$13:AQ634,"="&amp;AQ634),"[x]")</f>
        <v>214</v>
      </c>
    </row>
    <row r="635" spans="40:47" ht="16.5" x14ac:dyDescent="0.2">
      <c r="AN635" s="81">
        <v>623</v>
      </c>
      <c r="AO635" s="81">
        <f t="shared" si="72"/>
        <v>2</v>
      </c>
      <c r="AP635" s="81">
        <f t="shared" si="73"/>
        <v>1</v>
      </c>
      <c r="AQ635" s="76">
        <f t="shared" si="74"/>
        <v>5</v>
      </c>
      <c r="AR635" s="81">
        <f t="shared" si="75"/>
        <v>18</v>
      </c>
      <c r="AS635" s="81" t="str">
        <f t="shared" si="76"/>
        <v>金币</v>
      </c>
      <c r="AT635" s="103">
        <f t="shared" si="77"/>
        <v>26</v>
      </c>
      <c r="AU635" s="82">
        <f>IF(AR635&gt;0,SUMIFS(AT$13:AT635,AQ$13:AQ635,"="&amp;AQ635),"[x]")</f>
        <v>240</v>
      </c>
    </row>
    <row r="636" spans="40:47" ht="16.5" x14ac:dyDescent="0.2">
      <c r="AN636" s="81">
        <v>624</v>
      </c>
      <c r="AO636" s="81">
        <f t="shared" si="72"/>
        <v>2</v>
      </c>
      <c r="AP636" s="81">
        <f t="shared" si="73"/>
        <v>1</v>
      </c>
      <c r="AQ636" s="76">
        <f t="shared" si="74"/>
        <v>5</v>
      </c>
      <c r="AR636" s="81">
        <f t="shared" si="75"/>
        <v>19</v>
      </c>
      <c r="AS636" s="81" t="str">
        <f t="shared" si="76"/>
        <v>金币</v>
      </c>
      <c r="AT636" s="103">
        <f t="shared" si="77"/>
        <v>27</v>
      </c>
      <c r="AU636" s="82">
        <f>IF(AR636&gt;0,SUMIFS(AT$13:AT636,AQ$13:AQ636,"="&amp;AQ636),"[x]")</f>
        <v>267</v>
      </c>
    </row>
    <row r="637" spans="40:47" ht="16.5" x14ac:dyDescent="0.2">
      <c r="AN637" s="81">
        <v>625</v>
      </c>
      <c r="AO637" s="81">
        <f t="shared" si="72"/>
        <v>2</v>
      </c>
      <c r="AP637" s="81">
        <f t="shared" si="73"/>
        <v>1</v>
      </c>
      <c r="AQ637" s="76">
        <f t="shared" si="74"/>
        <v>5</v>
      </c>
      <c r="AR637" s="81">
        <f t="shared" si="75"/>
        <v>20</v>
      </c>
      <c r="AS637" s="81" t="str">
        <f t="shared" si="76"/>
        <v>金币</v>
      </c>
      <c r="AT637" s="103">
        <f t="shared" si="77"/>
        <v>29</v>
      </c>
      <c r="AU637" s="82">
        <f>IF(AR637&gt;0,SUMIFS(AT$13:AT637,AQ$13:AQ637,"="&amp;AQ637),"[x]")</f>
        <v>296</v>
      </c>
    </row>
    <row r="638" spans="40:47" ht="16.5" x14ac:dyDescent="0.2">
      <c r="AN638" s="81">
        <v>626</v>
      </c>
      <c r="AO638" s="81">
        <f t="shared" si="72"/>
        <v>2</v>
      </c>
      <c r="AP638" s="81">
        <f t="shared" si="73"/>
        <v>1</v>
      </c>
      <c r="AQ638" s="76">
        <f t="shared" si="74"/>
        <v>5</v>
      </c>
      <c r="AR638" s="81">
        <f t="shared" si="75"/>
        <v>21</v>
      </c>
      <c r="AS638" s="81" t="str">
        <f t="shared" si="76"/>
        <v>金币</v>
      </c>
      <c r="AT638" s="103">
        <f t="shared" si="77"/>
        <v>30</v>
      </c>
      <c r="AU638" s="82">
        <f>IF(AR638&gt;0,SUMIFS(AT$13:AT638,AQ$13:AQ638,"="&amp;AQ638),"[x]")</f>
        <v>326</v>
      </c>
    </row>
    <row r="639" spans="40:47" ht="16.5" x14ac:dyDescent="0.2">
      <c r="AN639" s="81">
        <v>627</v>
      </c>
      <c r="AO639" s="81">
        <f t="shared" si="72"/>
        <v>2</v>
      </c>
      <c r="AP639" s="81">
        <f t="shared" si="73"/>
        <v>1</v>
      </c>
      <c r="AQ639" s="76">
        <f t="shared" si="74"/>
        <v>5</v>
      </c>
      <c r="AR639" s="81">
        <f t="shared" si="75"/>
        <v>22</v>
      </c>
      <c r="AS639" s="81" t="str">
        <f t="shared" si="76"/>
        <v>金币</v>
      </c>
      <c r="AT639" s="103">
        <f t="shared" si="77"/>
        <v>32</v>
      </c>
      <c r="AU639" s="82">
        <f>IF(AR639&gt;0,SUMIFS(AT$13:AT639,AQ$13:AQ639,"="&amp;AQ639),"[x]")</f>
        <v>358</v>
      </c>
    </row>
    <row r="640" spans="40:47" ht="16.5" x14ac:dyDescent="0.2">
      <c r="AN640" s="81">
        <v>628</v>
      </c>
      <c r="AO640" s="81">
        <f t="shared" si="72"/>
        <v>2</v>
      </c>
      <c r="AP640" s="81">
        <f t="shared" si="73"/>
        <v>1</v>
      </c>
      <c r="AQ640" s="76">
        <f t="shared" si="74"/>
        <v>5</v>
      </c>
      <c r="AR640" s="81">
        <f t="shared" si="75"/>
        <v>23</v>
      </c>
      <c r="AS640" s="81" t="str">
        <f t="shared" si="76"/>
        <v>金币</v>
      </c>
      <c r="AT640" s="103">
        <f t="shared" si="77"/>
        <v>33</v>
      </c>
      <c r="AU640" s="82">
        <f>IF(AR640&gt;0,SUMIFS(AT$13:AT640,AQ$13:AQ640,"="&amp;AQ640),"[x]")</f>
        <v>391</v>
      </c>
    </row>
    <row r="641" spans="40:47" ht="16.5" x14ac:dyDescent="0.2">
      <c r="AN641" s="81">
        <v>629</v>
      </c>
      <c r="AO641" s="81">
        <f t="shared" si="72"/>
        <v>2</v>
      </c>
      <c r="AP641" s="81">
        <f t="shared" si="73"/>
        <v>1</v>
      </c>
      <c r="AQ641" s="76">
        <f t="shared" si="74"/>
        <v>5</v>
      </c>
      <c r="AR641" s="81">
        <f t="shared" si="75"/>
        <v>24</v>
      </c>
      <c r="AS641" s="81" t="str">
        <f t="shared" si="76"/>
        <v>金币</v>
      </c>
      <c r="AT641" s="103">
        <f t="shared" si="77"/>
        <v>35</v>
      </c>
      <c r="AU641" s="82">
        <f>IF(AR641&gt;0,SUMIFS(AT$13:AT641,AQ$13:AQ641,"="&amp;AQ641),"[x]")</f>
        <v>426</v>
      </c>
    </row>
    <row r="642" spans="40:47" ht="16.5" x14ac:dyDescent="0.2">
      <c r="AN642" s="81">
        <v>630</v>
      </c>
      <c r="AO642" s="81">
        <f t="shared" si="72"/>
        <v>2</v>
      </c>
      <c r="AP642" s="81">
        <f t="shared" si="73"/>
        <v>1</v>
      </c>
      <c r="AQ642" s="76">
        <f t="shared" si="74"/>
        <v>5</v>
      </c>
      <c r="AR642" s="81">
        <f t="shared" si="75"/>
        <v>25</v>
      </c>
      <c r="AS642" s="81" t="str">
        <f t="shared" si="76"/>
        <v>金币</v>
      </c>
      <c r="AT642" s="103">
        <f t="shared" si="77"/>
        <v>36</v>
      </c>
      <c r="AU642" s="82">
        <f>IF(AR642&gt;0,SUMIFS(AT$13:AT642,AQ$13:AQ642,"="&amp;AQ642),"[x]")</f>
        <v>462</v>
      </c>
    </row>
    <row r="643" spans="40:47" ht="16.5" x14ac:dyDescent="0.2">
      <c r="AN643" s="81">
        <v>631</v>
      </c>
      <c r="AO643" s="81">
        <f t="shared" si="72"/>
        <v>2</v>
      </c>
      <c r="AP643" s="81">
        <f t="shared" si="73"/>
        <v>1</v>
      </c>
      <c r="AQ643" s="76">
        <f t="shared" si="74"/>
        <v>5</v>
      </c>
      <c r="AR643" s="81">
        <f t="shared" si="75"/>
        <v>26</v>
      </c>
      <c r="AS643" s="81" t="str">
        <f t="shared" si="76"/>
        <v>金币</v>
      </c>
      <c r="AT643" s="103">
        <f t="shared" si="77"/>
        <v>37</v>
      </c>
      <c r="AU643" s="82">
        <f>IF(AR643&gt;0,SUMIFS(AT$13:AT643,AQ$13:AQ643,"="&amp;AQ643),"[x]")</f>
        <v>499</v>
      </c>
    </row>
    <row r="644" spans="40:47" ht="16.5" x14ac:dyDescent="0.2">
      <c r="AN644" s="81">
        <v>632</v>
      </c>
      <c r="AO644" s="81">
        <f t="shared" si="72"/>
        <v>2</v>
      </c>
      <c r="AP644" s="81">
        <f t="shared" si="73"/>
        <v>1</v>
      </c>
      <c r="AQ644" s="76">
        <f t="shared" si="74"/>
        <v>5</v>
      </c>
      <c r="AR644" s="81">
        <f t="shared" si="75"/>
        <v>27</v>
      </c>
      <c r="AS644" s="81" t="str">
        <f t="shared" si="76"/>
        <v>金币</v>
      </c>
      <c r="AT644" s="103">
        <f t="shared" si="77"/>
        <v>39</v>
      </c>
      <c r="AU644" s="82">
        <f>IF(AR644&gt;0,SUMIFS(AT$13:AT644,AQ$13:AQ644,"="&amp;AQ644),"[x]")</f>
        <v>538</v>
      </c>
    </row>
    <row r="645" spans="40:47" ht="16.5" x14ac:dyDescent="0.2">
      <c r="AN645" s="81">
        <v>633</v>
      </c>
      <c r="AO645" s="81">
        <f t="shared" si="72"/>
        <v>2</v>
      </c>
      <c r="AP645" s="81">
        <f t="shared" si="73"/>
        <v>1</v>
      </c>
      <c r="AQ645" s="76">
        <f t="shared" si="74"/>
        <v>5</v>
      </c>
      <c r="AR645" s="81">
        <f t="shared" si="75"/>
        <v>28</v>
      </c>
      <c r="AS645" s="81" t="str">
        <f t="shared" si="76"/>
        <v>金币</v>
      </c>
      <c r="AT645" s="103">
        <f t="shared" si="77"/>
        <v>40</v>
      </c>
      <c r="AU645" s="82">
        <f>IF(AR645&gt;0,SUMIFS(AT$13:AT645,AQ$13:AQ645,"="&amp;AQ645),"[x]")</f>
        <v>578</v>
      </c>
    </row>
    <row r="646" spans="40:47" ht="16.5" x14ac:dyDescent="0.2">
      <c r="AN646" s="81">
        <v>634</v>
      </c>
      <c r="AO646" s="81">
        <f t="shared" si="72"/>
        <v>2</v>
      </c>
      <c r="AP646" s="81">
        <f t="shared" si="73"/>
        <v>1</v>
      </c>
      <c r="AQ646" s="76">
        <f t="shared" si="74"/>
        <v>5</v>
      </c>
      <c r="AR646" s="81">
        <f t="shared" si="75"/>
        <v>29</v>
      </c>
      <c r="AS646" s="81" t="str">
        <f t="shared" si="76"/>
        <v>金币</v>
      </c>
      <c r="AT646" s="103">
        <f t="shared" si="77"/>
        <v>42</v>
      </c>
      <c r="AU646" s="82">
        <f>IF(AR646&gt;0,SUMIFS(AT$13:AT646,AQ$13:AQ646,"="&amp;AQ646),"[x]")</f>
        <v>620</v>
      </c>
    </row>
    <row r="647" spans="40:47" ht="16.5" x14ac:dyDescent="0.2">
      <c r="AN647" s="81">
        <v>635</v>
      </c>
      <c r="AO647" s="81">
        <f t="shared" si="72"/>
        <v>2</v>
      </c>
      <c r="AP647" s="81">
        <f t="shared" si="73"/>
        <v>1</v>
      </c>
      <c r="AQ647" s="76">
        <f t="shared" si="74"/>
        <v>5</v>
      </c>
      <c r="AR647" s="81">
        <f t="shared" si="75"/>
        <v>30</v>
      </c>
      <c r="AS647" s="81" t="str">
        <f t="shared" si="76"/>
        <v>金币</v>
      </c>
      <c r="AT647" s="103">
        <f t="shared" si="77"/>
        <v>43</v>
      </c>
      <c r="AU647" s="82">
        <f>IF(AR647&gt;0,SUMIFS(AT$13:AT647,AQ$13:AQ647,"="&amp;AQ647),"[x]")</f>
        <v>663</v>
      </c>
    </row>
    <row r="648" spans="40:47" ht="16.5" x14ac:dyDescent="0.2">
      <c r="AN648" s="81">
        <v>636</v>
      </c>
      <c r="AO648" s="81">
        <f t="shared" si="72"/>
        <v>2</v>
      </c>
      <c r="AP648" s="81">
        <f t="shared" si="73"/>
        <v>1</v>
      </c>
      <c r="AQ648" s="76">
        <f t="shared" si="74"/>
        <v>5</v>
      </c>
      <c r="AR648" s="81">
        <f t="shared" si="75"/>
        <v>31</v>
      </c>
      <c r="AS648" s="81" t="str">
        <f t="shared" si="76"/>
        <v>金币</v>
      </c>
      <c r="AT648" s="103">
        <f t="shared" si="77"/>
        <v>45</v>
      </c>
      <c r="AU648" s="82">
        <f>IF(AR648&gt;0,SUMIFS(AT$13:AT648,AQ$13:AQ648,"="&amp;AQ648),"[x]")</f>
        <v>708</v>
      </c>
    </row>
    <row r="649" spans="40:47" ht="16.5" x14ac:dyDescent="0.2">
      <c r="AN649" s="81">
        <v>637</v>
      </c>
      <c r="AO649" s="81">
        <f t="shared" si="72"/>
        <v>2</v>
      </c>
      <c r="AP649" s="81">
        <f t="shared" si="73"/>
        <v>1</v>
      </c>
      <c r="AQ649" s="76">
        <f t="shared" si="74"/>
        <v>5</v>
      </c>
      <c r="AR649" s="81">
        <f t="shared" si="75"/>
        <v>32</v>
      </c>
      <c r="AS649" s="81" t="str">
        <f t="shared" si="76"/>
        <v>金币</v>
      </c>
      <c r="AT649" s="103">
        <f t="shared" si="77"/>
        <v>46</v>
      </c>
      <c r="AU649" s="82">
        <f>IF(AR649&gt;0,SUMIFS(AT$13:AT649,AQ$13:AQ649,"="&amp;AQ649),"[x]")</f>
        <v>754</v>
      </c>
    </row>
    <row r="650" spans="40:47" ht="16.5" x14ac:dyDescent="0.2">
      <c r="AN650" s="81">
        <v>638</v>
      </c>
      <c r="AO650" s="81">
        <f t="shared" si="72"/>
        <v>2</v>
      </c>
      <c r="AP650" s="81">
        <f t="shared" si="73"/>
        <v>1</v>
      </c>
      <c r="AQ650" s="76">
        <f t="shared" si="74"/>
        <v>5</v>
      </c>
      <c r="AR650" s="81">
        <f t="shared" si="75"/>
        <v>33</v>
      </c>
      <c r="AS650" s="81" t="str">
        <f t="shared" si="76"/>
        <v>金币</v>
      </c>
      <c r="AT650" s="103">
        <f t="shared" si="77"/>
        <v>48</v>
      </c>
      <c r="AU650" s="82">
        <f>IF(AR650&gt;0,SUMIFS(AT$13:AT650,AQ$13:AQ650,"="&amp;AQ650),"[x]")</f>
        <v>802</v>
      </c>
    </row>
    <row r="651" spans="40:47" ht="16.5" x14ac:dyDescent="0.2">
      <c r="AN651" s="81">
        <v>639</v>
      </c>
      <c r="AO651" s="81">
        <f t="shared" si="72"/>
        <v>2</v>
      </c>
      <c r="AP651" s="81">
        <f t="shared" si="73"/>
        <v>1</v>
      </c>
      <c r="AQ651" s="76">
        <f t="shared" si="74"/>
        <v>5</v>
      </c>
      <c r="AR651" s="81">
        <f t="shared" si="75"/>
        <v>34</v>
      </c>
      <c r="AS651" s="81" t="str">
        <f t="shared" si="76"/>
        <v>金币</v>
      </c>
      <c r="AT651" s="103">
        <f t="shared" si="77"/>
        <v>49</v>
      </c>
      <c r="AU651" s="82">
        <f>IF(AR651&gt;0,SUMIFS(AT$13:AT651,AQ$13:AQ651,"="&amp;AQ651),"[x]")</f>
        <v>851</v>
      </c>
    </row>
    <row r="652" spans="40:47" ht="16.5" x14ac:dyDescent="0.2">
      <c r="AN652" s="81">
        <v>640</v>
      </c>
      <c r="AO652" s="81">
        <f t="shared" si="72"/>
        <v>2</v>
      </c>
      <c r="AP652" s="81">
        <f t="shared" si="73"/>
        <v>1</v>
      </c>
      <c r="AQ652" s="76">
        <f t="shared" si="74"/>
        <v>5</v>
      </c>
      <c r="AR652" s="81">
        <f t="shared" si="75"/>
        <v>35</v>
      </c>
      <c r="AS652" s="81" t="str">
        <f t="shared" si="76"/>
        <v>金币</v>
      </c>
      <c r="AT652" s="103">
        <f t="shared" si="77"/>
        <v>51</v>
      </c>
      <c r="AU652" s="82">
        <f>IF(AR652&gt;0,SUMIFS(AT$13:AT652,AQ$13:AQ652,"="&amp;AQ652),"[x]")</f>
        <v>902</v>
      </c>
    </row>
    <row r="653" spans="40:47" ht="16.5" x14ac:dyDescent="0.2">
      <c r="AN653" s="81">
        <v>641</v>
      </c>
      <c r="AO653" s="81">
        <f t="shared" si="72"/>
        <v>2</v>
      </c>
      <c r="AP653" s="81">
        <f t="shared" si="73"/>
        <v>1</v>
      </c>
      <c r="AQ653" s="76">
        <f t="shared" si="74"/>
        <v>5</v>
      </c>
      <c r="AR653" s="81">
        <f t="shared" si="75"/>
        <v>36</v>
      </c>
      <c r="AS653" s="81" t="str">
        <f t="shared" si="76"/>
        <v>金币</v>
      </c>
      <c r="AT653" s="103">
        <f t="shared" si="77"/>
        <v>52</v>
      </c>
      <c r="AU653" s="82">
        <f>IF(AR653&gt;0,SUMIFS(AT$13:AT653,AQ$13:AQ653,"="&amp;AQ653),"[x]")</f>
        <v>954</v>
      </c>
    </row>
    <row r="654" spans="40:47" ht="16.5" x14ac:dyDescent="0.2">
      <c r="AN654" s="81">
        <v>642</v>
      </c>
      <c r="AO654" s="81">
        <f t="shared" ref="AO654:AO717" si="78">INT((AN654-1)/604)+1</f>
        <v>2</v>
      </c>
      <c r="AP654" s="81">
        <f t="shared" ref="AP654:AP717" si="79">INT(MOD(INT((AN654-1)/151),4))+1</f>
        <v>1</v>
      </c>
      <c r="AQ654" s="76">
        <f t="shared" ref="AQ654:AQ717" si="80">(AO654-1)*4+AP654</f>
        <v>5</v>
      </c>
      <c r="AR654" s="81">
        <f t="shared" ref="AR654:AR717" si="81">MOD(AN654-1,151)</f>
        <v>37</v>
      </c>
      <c r="AS654" s="81" t="str">
        <f t="shared" ref="AS654:AS717" si="82">IF(AR654&gt;0,"金币","[x]")</f>
        <v>金币</v>
      </c>
      <c r="AT654" s="103">
        <f t="shared" si="77"/>
        <v>54</v>
      </c>
      <c r="AU654" s="82">
        <f>IF(AR654&gt;0,SUMIFS(AT$13:AT654,AQ$13:AQ654,"="&amp;AQ654),"[x]")</f>
        <v>1008</v>
      </c>
    </row>
    <row r="655" spans="40:47" ht="16.5" x14ac:dyDescent="0.2">
      <c r="AN655" s="81">
        <v>643</v>
      </c>
      <c r="AO655" s="81">
        <f t="shared" si="78"/>
        <v>2</v>
      </c>
      <c r="AP655" s="81">
        <f t="shared" si="79"/>
        <v>1</v>
      </c>
      <c r="AQ655" s="76">
        <f t="shared" si="80"/>
        <v>5</v>
      </c>
      <c r="AR655" s="81">
        <f t="shared" si="81"/>
        <v>38</v>
      </c>
      <c r="AS655" s="81" t="str">
        <f t="shared" si="82"/>
        <v>金币</v>
      </c>
      <c r="AT655" s="103">
        <f t="shared" ref="AT655:AT718" si="83">IF(AR655&gt;0,INT(INDEX($AL$13:$AL$162,AR655)/48*INDEX($AL$4:$AL$9,AO655)*INDEX($AO$4:$AO$7,AP655)),"[x]")</f>
        <v>55</v>
      </c>
      <c r="AU655" s="82">
        <f>IF(AR655&gt;0,SUMIFS(AT$13:AT655,AQ$13:AQ655,"="&amp;AQ655),"[x]")</f>
        <v>1063</v>
      </c>
    </row>
    <row r="656" spans="40:47" ht="16.5" x14ac:dyDescent="0.2">
      <c r="AN656" s="81">
        <v>644</v>
      </c>
      <c r="AO656" s="81">
        <f t="shared" si="78"/>
        <v>2</v>
      </c>
      <c r="AP656" s="81">
        <f t="shared" si="79"/>
        <v>1</v>
      </c>
      <c r="AQ656" s="76">
        <f t="shared" si="80"/>
        <v>5</v>
      </c>
      <c r="AR656" s="81">
        <f t="shared" si="81"/>
        <v>39</v>
      </c>
      <c r="AS656" s="81" t="str">
        <f t="shared" si="82"/>
        <v>金币</v>
      </c>
      <c r="AT656" s="103">
        <f t="shared" si="83"/>
        <v>56</v>
      </c>
      <c r="AU656" s="82">
        <f>IF(AR656&gt;0,SUMIFS(AT$13:AT656,AQ$13:AQ656,"="&amp;AQ656),"[x]")</f>
        <v>1119</v>
      </c>
    </row>
    <row r="657" spans="40:47" ht="16.5" x14ac:dyDescent="0.2">
      <c r="AN657" s="81">
        <v>645</v>
      </c>
      <c r="AO657" s="81">
        <f t="shared" si="78"/>
        <v>2</v>
      </c>
      <c r="AP657" s="81">
        <f t="shared" si="79"/>
        <v>1</v>
      </c>
      <c r="AQ657" s="76">
        <f t="shared" si="80"/>
        <v>5</v>
      </c>
      <c r="AR657" s="81">
        <f t="shared" si="81"/>
        <v>40</v>
      </c>
      <c r="AS657" s="81" t="str">
        <f t="shared" si="82"/>
        <v>金币</v>
      </c>
      <c r="AT657" s="103">
        <f t="shared" si="83"/>
        <v>58</v>
      </c>
      <c r="AU657" s="82">
        <f>IF(AR657&gt;0,SUMIFS(AT$13:AT657,AQ$13:AQ657,"="&amp;AQ657),"[x]")</f>
        <v>1177</v>
      </c>
    </row>
    <row r="658" spans="40:47" ht="16.5" x14ac:dyDescent="0.2">
      <c r="AN658" s="81">
        <v>646</v>
      </c>
      <c r="AO658" s="81">
        <f t="shared" si="78"/>
        <v>2</v>
      </c>
      <c r="AP658" s="81">
        <f t="shared" si="79"/>
        <v>1</v>
      </c>
      <c r="AQ658" s="76">
        <f t="shared" si="80"/>
        <v>5</v>
      </c>
      <c r="AR658" s="81">
        <f t="shared" si="81"/>
        <v>41</v>
      </c>
      <c r="AS658" s="81" t="str">
        <f t="shared" si="82"/>
        <v>金币</v>
      </c>
      <c r="AT658" s="103">
        <f t="shared" si="83"/>
        <v>27</v>
      </c>
      <c r="AU658" s="82">
        <f>IF(AR658&gt;0,SUMIFS(AT$13:AT658,AQ$13:AQ658,"="&amp;AQ658),"[x]")</f>
        <v>1204</v>
      </c>
    </row>
    <row r="659" spans="40:47" ht="16.5" x14ac:dyDescent="0.2">
      <c r="AN659" s="81">
        <v>647</v>
      </c>
      <c r="AO659" s="81">
        <f t="shared" si="78"/>
        <v>2</v>
      </c>
      <c r="AP659" s="81">
        <f t="shared" si="79"/>
        <v>1</v>
      </c>
      <c r="AQ659" s="76">
        <f t="shared" si="80"/>
        <v>5</v>
      </c>
      <c r="AR659" s="81">
        <f t="shared" si="81"/>
        <v>42</v>
      </c>
      <c r="AS659" s="81" t="str">
        <f t="shared" si="82"/>
        <v>金币</v>
      </c>
      <c r="AT659" s="103">
        <f t="shared" si="83"/>
        <v>33</v>
      </c>
      <c r="AU659" s="82">
        <f>IF(AR659&gt;0,SUMIFS(AT$13:AT659,AQ$13:AQ659,"="&amp;AQ659),"[x]")</f>
        <v>1237</v>
      </c>
    </row>
    <row r="660" spans="40:47" ht="16.5" x14ac:dyDescent="0.2">
      <c r="AN660" s="81">
        <v>648</v>
      </c>
      <c r="AO660" s="81">
        <f t="shared" si="78"/>
        <v>2</v>
      </c>
      <c r="AP660" s="81">
        <f t="shared" si="79"/>
        <v>1</v>
      </c>
      <c r="AQ660" s="76">
        <f t="shared" si="80"/>
        <v>5</v>
      </c>
      <c r="AR660" s="81">
        <f t="shared" si="81"/>
        <v>43</v>
      </c>
      <c r="AS660" s="81" t="str">
        <f t="shared" si="82"/>
        <v>金币</v>
      </c>
      <c r="AT660" s="103">
        <f t="shared" si="83"/>
        <v>38</v>
      </c>
      <c r="AU660" s="82">
        <f>IF(AR660&gt;0,SUMIFS(AT$13:AT660,AQ$13:AQ660,"="&amp;AQ660),"[x]")</f>
        <v>1275</v>
      </c>
    </row>
    <row r="661" spans="40:47" ht="16.5" x14ac:dyDescent="0.2">
      <c r="AN661" s="81">
        <v>649</v>
      </c>
      <c r="AO661" s="81">
        <f t="shared" si="78"/>
        <v>2</v>
      </c>
      <c r="AP661" s="81">
        <f t="shared" si="79"/>
        <v>1</v>
      </c>
      <c r="AQ661" s="76">
        <f t="shared" si="80"/>
        <v>5</v>
      </c>
      <c r="AR661" s="81">
        <f t="shared" si="81"/>
        <v>44</v>
      </c>
      <c r="AS661" s="81" t="str">
        <f t="shared" si="82"/>
        <v>金币</v>
      </c>
      <c r="AT661" s="103">
        <f t="shared" si="83"/>
        <v>44</v>
      </c>
      <c r="AU661" s="82">
        <f>IF(AR661&gt;0,SUMIFS(AT$13:AT661,AQ$13:AQ661,"="&amp;AQ661),"[x]")</f>
        <v>1319</v>
      </c>
    </row>
    <row r="662" spans="40:47" ht="16.5" x14ac:dyDescent="0.2">
      <c r="AN662" s="81">
        <v>650</v>
      </c>
      <c r="AO662" s="81">
        <f t="shared" si="78"/>
        <v>2</v>
      </c>
      <c r="AP662" s="81">
        <f t="shared" si="79"/>
        <v>1</v>
      </c>
      <c r="AQ662" s="76">
        <f t="shared" si="80"/>
        <v>5</v>
      </c>
      <c r="AR662" s="81">
        <f t="shared" si="81"/>
        <v>45</v>
      </c>
      <c r="AS662" s="81" t="str">
        <f t="shared" si="82"/>
        <v>金币</v>
      </c>
      <c r="AT662" s="103">
        <f t="shared" si="83"/>
        <v>50</v>
      </c>
      <c r="AU662" s="82">
        <f>IF(AR662&gt;0,SUMIFS(AT$13:AT662,AQ$13:AQ662,"="&amp;AQ662),"[x]")</f>
        <v>1369</v>
      </c>
    </row>
    <row r="663" spans="40:47" ht="16.5" x14ac:dyDescent="0.2">
      <c r="AN663" s="81">
        <v>651</v>
      </c>
      <c r="AO663" s="81">
        <f t="shared" si="78"/>
        <v>2</v>
      </c>
      <c r="AP663" s="81">
        <f t="shared" si="79"/>
        <v>1</v>
      </c>
      <c r="AQ663" s="76">
        <f t="shared" si="80"/>
        <v>5</v>
      </c>
      <c r="AR663" s="81">
        <f t="shared" si="81"/>
        <v>46</v>
      </c>
      <c r="AS663" s="81" t="str">
        <f t="shared" si="82"/>
        <v>金币</v>
      </c>
      <c r="AT663" s="103">
        <f t="shared" si="83"/>
        <v>55</v>
      </c>
      <c r="AU663" s="82">
        <f>IF(AR663&gt;0,SUMIFS(AT$13:AT663,AQ$13:AQ663,"="&amp;AQ663),"[x]")</f>
        <v>1424</v>
      </c>
    </row>
    <row r="664" spans="40:47" ht="16.5" x14ac:dyDescent="0.2">
      <c r="AN664" s="81">
        <v>652</v>
      </c>
      <c r="AO664" s="81">
        <f t="shared" si="78"/>
        <v>2</v>
      </c>
      <c r="AP664" s="81">
        <f t="shared" si="79"/>
        <v>1</v>
      </c>
      <c r="AQ664" s="76">
        <f t="shared" si="80"/>
        <v>5</v>
      </c>
      <c r="AR664" s="81">
        <f t="shared" si="81"/>
        <v>47</v>
      </c>
      <c r="AS664" s="81" t="str">
        <f t="shared" si="82"/>
        <v>金币</v>
      </c>
      <c r="AT664" s="103">
        <f t="shared" si="83"/>
        <v>61</v>
      </c>
      <c r="AU664" s="82">
        <f>IF(AR664&gt;0,SUMIFS(AT$13:AT664,AQ$13:AQ664,"="&amp;AQ664),"[x]")</f>
        <v>1485</v>
      </c>
    </row>
    <row r="665" spans="40:47" ht="16.5" x14ac:dyDescent="0.2">
      <c r="AN665" s="81">
        <v>653</v>
      </c>
      <c r="AO665" s="81">
        <f t="shared" si="78"/>
        <v>2</v>
      </c>
      <c r="AP665" s="81">
        <f t="shared" si="79"/>
        <v>1</v>
      </c>
      <c r="AQ665" s="76">
        <f t="shared" si="80"/>
        <v>5</v>
      </c>
      <c r="AR665" s="81">
        <f t="shared" si="81"/>
        <v>48</v>
      </c>
      <c r="AS665" s="81" t="str">
        <f t="shared" si="82"/>
        <v>金币</v>
      </c>
      <c r="AT665" s="103">
        <f t="shared" si="83"/>
        <v>66</v>
      </c>
      <c r="AU665" s="82">
        <f>IF(AR665&gt;0,SUMIFS(AT$13:AT665,AQ$13:AQ665,"="&amp;AQ665),"[x]")</f>
        <v>1551</v>
      </c>
    </row>
    <row r="666" spans="40:47" ht="16.5" x14ac:dyDescent="0.2">
      <c r="AN666" s="81">
        <v>654</v>
      </c>
      <c r="AO666" s="81">
        <f t="shared" si="78"/>
        <v>2</v>
      </c>
      <c r="AP666" s="81">
        <f t="shared" si="79"/>
        <v>1</v>
      </c>
      <c r="AQ666" s="76">
        <f t="shared" si="80"/>
        <v>5</v>
      </c>
      <c r="AR666" s="81">
        <f t="shared" si="81"/>
        <v>49</v>
      </c>
      <c r="AS666" s="81" t="str">
        <f t="shared" si="82"/>
        <v>金币</v>
      </c>
      <c r="AT666" s="103">
        <f t="shared" si="83"/>
        <v>72</v>
      </c>
      <c r="AU666" s="82">
        <f>IF(AR666&gt;0,SUMIFS(AT$13:AT666,AQ$13:AQ666,"="&amp;AQ666),"[x]")</f>
        <v>1623</v>
      </c>
    </row>
    <row r="667" spans="40:47" ht="16.5" x14ac:dyDescent="0.2">
      <c r="AN667" s="81">
        <v>655</v>
      </c>
      <c r="AO667" s="81">
        <f t="shared" si="78"/>
        <v>2</v>
      </c>
      <c r="AP667" s="81">
        <f t="shared" si="79"/>
        <v>1</v>
      </c>
      <c r="AQ667" s="76">
        <f t="shared" si="80"/>
        <v>5</v>
      </c>
      <c r="AR667" s="81">
        <f t="shared" si="81"/>
        <v>50</v>
      </c>
      <c r="AS667" s="81" t="str">
        <f t="shared" si="82"/>
        <v>金币</v>
      </c>
      <c r="AT667" s="103">
        <f t="shared" si="83"/>
        <v>77</v>
      </c>
      <c r="AU667" s="82">
        <f>IF(AR667&gt;0,SUMIFS(AT$13:AT667,AQ$13:AQ667,"="&amp;AQ667),"[x]")</f>
        <v>1700</v>
      </c>
    </row>
    <row r="668" spans="40:47" ht="16.5" x14ac:dyDescent="0.2">
      <c r="AN668" s="81">
        <v>656</v>
      </c>
      <c r="AO668" s="81">
        <f t="shared" si="78"/>
        <v>2</v>
      </c>
      <c r="AP668" s="81">
        <f t="shared" si="79"/>
        <v>1</v>
      </c>
      <c r="AQ668" s="76">
        <f t="shared" si="80"/>
        <v>5</v>
      </c>
      <c r="AR668" s="81">
        <f t="shared" si="81"/>
        <v>51</v>
      </c>
      <c r="AS668" s="81" t="str">
        <f t="shared" si="82"/>
        <v>金币</v>
      </c>
      <c r="AT668" s="103">
        <f t="shared" si="83"/>
        <v>83</v>
      </c>
      <c r="AU668" s="82">
        <f>IF(AR668&gt;0,SUMIFS(AT$13:AT668,AQ$13:AQ668,"="&amp;AQ668),"[x]")</f>
        <v>1783</v>
      </c>
    </row>
    <row r="669" spans="40:47" ht="16.5" x14ac:dyDescent="0.2">
      <c r="AN669" s="81">
        <v>657</v>
      </c>
      <c r="AO669" s="81">
        <f t="shared" si="78"/>
        <v>2</v>
      </c>
      <c r="AP669" s="81">
        <f t="shared" si="79"/>
        <v>1</v>
      </c>
      <c r="AQ669" s="76">
        <f t="shared" si="80"/>
        <v>5</v>
      </c>
      <c r="AR669" s="81">
        <f t="shared" si="81"/>
        <v>52</v>
      </c>
      <c r="AS669" s="81" t="str">
        <f t="shared" si="82"/>
        <v>金币</v>
      </c>
      <c r="AT669" s="103">
        <f t="shared" si="83"/>
        <v>88</v>
      </c>
      <c r="AU669" s="82">
        <f>IF(AR669&gt;0,SUMIFS(AT$13:AT669,AQ$13:AQ669,"="&amp;AQ669),"[x]")</f>
        <v>1871</v>
      </c>
    </row>
    <row r="670" spans="40:47" ht="16.5" x14ac:dyDescent="0.2">
      <c r="AN670" s="81">
        <v>658</v>
      </c>
      <c r="AO670" s="81">
        <f t="shared" si="78"/>
        <v>2</v>
      </c>
      <c r="AP670" s="81">
        <f t="shared" si="79"/>
        <v>1</v>
      </c>
      <c r="AQ670" s="76">
        <f t="shared" si="80"/>
        <v>5</v>
      </c>
      <c r="AR670" s="81">
        <f t="shared" si="81"/>
        <v>53</v>
      </c>
      <c r="AS670" s="81" t="str">
        <f t="shared" si="82"/>
        <v>金币</v>
      </c>
      <c r="AT670" s="103">
        <f t="shared" si="83"/>
        <v>94</v>
      </c>
      <c r="AU670" s="82">
        <f>IF(AR670&gt;0,SUMIFS(AT$13:AT670,AQ$13:AQ670,"="&amp;AQ670),"[x]")</f>
        <v>1965</v>
      </c>
    </row>
    <row r="671" spans="40:47" ht="16.5" x14ac:dyDescent="0.2">
      <c r="AN671" s="81">
        <v>659</v>
      </c>
      <c r="AO671" s="81">
        <f t="shared" si="78"/>
        <v>2</v>
      </c>
      <c r="AP671" s="81">
        <f t="shared" si="79"/>
        <v>1</v>
      </c>
      <c r="AQ671" s="76">
        <f t="shared" si="80"/>
        <v>5</v>
      </c>
      <c r="AR671" s="81">
        <f t="shared" si="81"/>
        <v>54</v>
      </c>
      <c r="AS671" s="81" t="str">
        <f t="shared" si="82"/>
        <v>金币</v>
      </c>
      <c r="AT671" s="103">
        <f t="shared" si="83"/>
        <v>100</v>
      </c>
      <c r="AU671" s="82">
        <f>IF(AR671&gt;0,SUMIFS(AT$13:AT671,AQ$13:AQ671,"="&amp;AQ671),"[x]")</f>
        <v>2065</v>
      </c>
    </row>
    <row r="672" spans="40:47" ht="16.5" x14ac:dyDescent="0.2">
      <c r="AN672" s="81">
        <v>660</v>
      </c>
      <c r="AO672" s="81">
        <f t="shared" si="78"/>
        <v>2</v>
      </c>
      <c r="AP672" s="81">
        <f t="shared" si="79"/>
        <v>1</v>
      </c>
      <c r="AQ672" s="76">
        <f t="shared" si="80"/>
        <v>5</v>
      </c>
      <c r="AR672" s="81">
        <f t="shared" si="81"/>
        <v>55</v>
      </c>
      <c r="AS672" s="81" t="str">
        <f t="shared" si="82"/>
        <v>金币</v>
      </c>
      <c r="AT672" s="103">
        <f t="shared" si="83"/>
        <v>105</v>
      </c>
      <c r="AU672" s="82">
        <f>IF(AR672&gt;0,SUMIFS(AT$13:AT672,AQ$13:AQ672,"="&amp;AQ672),"[x]")</f>
        <v>2170</v>
      </c>
    </row>
    <row r="673" spans="40:47" ht="16.5" x14ac:dyDescent="0.2">
      <c r="AN673" s="81">
        <v>661</v>
      </c>
      <c r="AO673" s="81">
        <f t="shared" si="78"/>
        <v>2</v>
      </c>
      <c r="AP673" s="81">
        <f t="shared" si="79"/>
        <v>1</v>
      </c>
      <c r="AQ673" s="76">
        <f t="shared" si="80"/>
        <v>5</v>
      </c>
      <c r="AR673" s="81">
        <f t="shared" si="81"/>
        <v>56</v>
      </c>
      <c r="AS673" s="81" t="str">
        <f t="shared" si="82"/>
        <v>金币</v>
      </c>
      <c r="AT673" s="103">
        <f t="shared" si="83"/>
        <v>111</v>
      </c>
      <c r="AU673" s="82">
        <f>IF(AR673&gt;0,SUMIFS(AT$13:AT673,AQ$13:AQ673,"="&amp;AQ673),"[x]")</f>
        <v>2281</v>
      </c>
    </row>
    <row r="674" spans="40:47" ht="16.5" x14ac:dyDescent="0.2">
      <c r="AN674" s="81">
        <v>662</v>
      </c>
      <c r="AO674" s="81">
        <f t="shared" si="78"/>
        <v>2</v>
      </c>
      <c r="AP674" s="81">
        <f t="shared" si="79"/>
        <v>1</v>
      </c>
      <c r="AQ674" s="76">
        <f t="shared" si="80"/>
        <v>5</v>
      </c>
      <c r="AR674" s="81">
        <f t="shared" si="81"/>
        <v>57</v>
      </c>
      <c r="AS674" s="81" t="str">
        <f t="shared" si="82"/>
        <v>金币</v>
      </c>
      <c r="AT674" s="103">
        <f t="shared" si="83"/>
        <v>116</v>
      </c>
      <c r="AU674" s="82">
        <f>IF(AR674&gt;0,SUMIFS(AT$13:AT674,AQ$13:AQ674,"="&amp;AQ674),"[x]")</f>
        <v>2397</v>
      </c>
    </row>
    <row r="675" spans="40:47" ht="16.5" x14ac:dyDescent="0.2">
      <c r="AN675" s="81">
        <v>663</v>
      </c>
      <c r="AO675" s="81">
        <f t="shared" si="78"/>
        <v>2</v>
      </c>
      <c r="AP675" s="81">
        <f t="shared" si="79"/>
        <v>1</v>
      </c>
      <c r="AQ675" s="76">
        <f t="shared" si="80"/>
        <v>5</v>
      </c>
      <c r="AR675" s="81">
        <f t="shared" si="81"/>
        <v>58</v>
      </c>
      <c r="AS675" s="81" t="str">
        <f t="shared" si="82"/>
        <v>金币</v>
      </c>
      <c r="AT675" s="103">
        <f t="shared" si="83"/>
        <v>122</v>
      </c>
      <c r="AU675" s="82">
        <f>IF(AR675&gt;0,SUMIFS(AT$13:AT675,AQ$13:AQ675,"="&amp;AQ675),"[x]")</f>
        <v>2519</v>
      </c>
    </row>
    <row r="676" spans="40:47" ht="16.5" x14ac:dyDescent="0.2">
      <c r="AN676" s="81">
        <v>664</v>
      </c>
      <c r="AO676" s="81">
        <f t="shared" si="78"/>
        <v>2</v>
      </c>
      <c r="AP676" s="81">
        <f t="shared" si="79"/>
        <v>1</v>
      </c>
      <c r="AQ676" s="76">
        <f t="shared" si="80"/>
        <v>5</v>
      </c>
      <c r="AR676" s="81">
        <f t="shared" si="81"/>
        <v>59</v>
      </c>
      <c r="AS676" s="81" t="str">
        <f t="shared" si="82"/>
        <v>金币</v>
      </c>
      <c r="AT676" s="103">
        <f t="shared" si="83"/>
        <v>127</v>
      </c>
      <c r="AU676" s="82">
        <f>IF(AR676&gt;0,SUMIFS(AT$13:AT676,AQ$13:AQ676,"="&amp;AQ676),"[x]")</f>
        <v>2646</v>
      </c>
    </row>
    <row r="677" spans="40:47" ht="16.5" x14ac:dyDescent="0.2">
      <c r="AN677" s="81">
        <v>665</v>
      </c>
      <c r="AO677" s="81">
        <f t="shared" si="78"/>
        <v>2</v>
      </c>
      <c r="AP677" s="81">
        <f t="shared" si="79"/>
        <v>1</v>
      </c>
      <c r="AQ677" s="76">
        <f t="shared" si="80"/>
        <v>5</v>
      </c>
      <c r="AR677" s="81">
        <f t="shared" si="81"/>
        <v>60</v>
      </c>
      <c r="AS677" s="81" t="str">
        <f t="shared" si="82"/>
        <v>金币</v>
      </c>
      <c r="AT677" s="103">
        <f t="shared" si="83"/>
        <v>133</v>
      </c>
      <c r="AU677" s="82">
        <f>IF(AR677&gt;0,SUMIFS(AT$13:AT677,AQ$13:AQ677,"="&amp;AQ677),"[x]")</f>
        <v>2779</v>
      </c>
    </row>
    <row r="678" spans="40:47" ht="16.5" x14ac:dyDescent="0.2">
      <c r="AN678" s="81">
        <v>666</v>
      </c>
      <c r="AO678" s="81">
        <f t="shared" si="78"/>
        <v>2</v>
      </c>
      <c r="AP678" s="81">
        <f t="shared" si="79"/>
        <v>1</v>
      </c>
      <c r="AQ678" s="76">
        <f t="shared" si="80"/>
        <v>5</v>
      </c>
      <c r="AR678" s="81">
        <f t="shared" si="81"/>
        <v>61</v>
      </c>
      <c r="AS678" s="81" t="str">
        <f t="shared" si="82"/>
        <v>金币</v>
      </c>
      <c r="AT678" s="103">
        <f t="shared" si="83"/>
        <v>139</v>
      </c>
      <c r="AU678" s="82">
        <f>IF(AR678&gt;0,SUMIFS(AT$13:AT678,AQ$13:AQ678,"="&amp;AQ678),"[x]")</f>
        <v>2918</v>
      </c>
    </row>
    <row r="679" spans="40:47" ht="16.5" x14ac:dyDescent="0.2">
      <c r="AN679" s="81">
        <v>667</v>
      </c>
      <c r="AO679" s="81">
        <f t="shared" si="78"/>
        <v>2</v>
      </c>
      <c r="AP679" s="81">
        <f t="shared" si="79"/>
        <v>1</v>
      </c>
      <c r="AQ679" s="76">
        <f t="shared" si="80"/>
        <v>5</v>
      </c>
      <c r="AR679" s="81">
        <f t="shared" si="81"/>
        <v>62</v>
      </c>
      <c r="AS679" s="81" t="str">
        <f t="shared" si="82"/>
        <v>金币</v>
      </c>
      <c r="AT679" s="103">
        <f t="shared" si="83"/>
        <v>144</v>
      </c>
      <c r="AU679" s="82">
        <f>IF(AR679&gt;0,SUMIFS(AT$13:AT679,AQ$13:AQ679,"="&amp;AQ679),"[x]")</f>
        <v>3062</v>
      </c>
    </row>
    <row r="680" spans="40:47" ht="16.5" x14ac:dyDescent="0.2">
      <c r="AN680" s="81">
        <v>668</v>
      </c>
      <c r="AO680" s="81">
        <f t="shared" si="78"/>
        <v>2</v>
      </c>
      <c r="AP680" s="81">
        <f t="shared" si="79"/>
        <v>1</v>
      </c>
      <c r="AQ680" s="76">
        <f t="shared" si="80"/>
        <v>5</v>
      </c>
      <c r="AR680" s="81">
        <f t="shared" si="81"/>
        <v>63</v>
      </c>
      <c r="AS680" s="81" t="str">
        <f t="shared" si="82"/>
        <v>金币</v>
      </c>
      <c r="AT680" s="103">
        <f t="shared" si="83"/>
        <v>150</v>
      </c>
      <c r="AU680" s="82">
        <f>IF(AR680&gt;0,SUMIFS(AT$13:AT680,AQ$13:AQ680,"="&amp;AQ680),"[x]")</f>
        <v>3212</v>
      </c>
    </row>
    <row r="681" spans="40:47" ht="16.5" x14ac:dyDescent="0.2">
      <c r="AN681" s="81">
        <v>669</v>
      </c>
      <c r="AO681" s="81">
        <f t="shared" si="78"/>
        <v>2</v>
      </c>
      <c r="AP681" s="81">
        <f t="shared" si="79"/>
        <v>1</v>
      </c>
      <c r="AQ681" s="76">
        <f t="shared" si="80"/>
        <v>5</v>
      </c>
      <c r="AR681" s="81">
        <f t="shared" si="81"/>
        <v>64</v>
      </c>
      <c r="AS681" s="81" t="str">
        <f t="shared" si="82"/>
        <v>金币</v>
      </c>
      <c r="AT681" s="103">
        <f t="shared" si="83"/>
        <v>155</v>
      </c>
      <c r="AU681" s="82">
        <f>IF(AR681&gt;0,SUMIFS(AT$13:AT681,AQ$13:AQ681,"="&amp;AQ681),"[x]")</f>
        <v>3367</v>
      </c>
    </row>
    <row r="682" spans="40:47" ht="16.5" x14ac:dyDescent="0.2">
      <c r="AN682" s="81">
        <v>670</v>
      </c>
      <c r="AO682" s="81">
        <f t="shared" si="78"/>
        <v>2</v>
      </c>
      <c r="AP682" s="81">
        <f t="shared" si="79"/>
        <v>1</v>
      </c>
      <c r="AQ682" s="76">
        <f t="shared" si="80"/>
        <v>5</v>
      </c>
      <c r="AR682" s="81">
        <f t="shared" si="81"/>
        <v>65</v>
      </c>
      <c r="AS682" s="81" t="str">
        <f t="shared" si="82"/>
        <v>金币</v>
      </c>
      <c r="AT682" s="103">
        <f t="shared" si="83"/>
        <v>161</v>
      </c>
      <c r="AU682" s="82">
        <f>IF(AR682&gt;0,SUMIFS(AT$13:AT682,AQ$13:AQ682,"="&amp;AQ682),"[x]")</f>
        <v>3528</v>
      </c>
    </row>
    <row r="683" spans="40:47" ht="16.5" x14ac:dyDescent="0.2">
      <c r="AN683" s="81">
        <v>671</v>
      </c>
      <c r="AO683" s="81">
        <f t="shared" si="78"/>
        <v>2</v>
      </c>
      <c r="AP683" s="81">
        <f t="shared" si="79"/>
        <v>1</v>
      </c>
      <c r="AQ683" s="76">
        <f t="shared" si="80"/>
        <v>5</v>
      </c>
      <c r="AR683" s="81">
        <f t="shared" si="81"/>
        <v>66</v>
      </c>
      <c r="AS683" s="81" t="str">
        <f t="shared" si="82"/>
        <v>金币</v>
      </c>
      <c r="AT683" s="103">
        <f t="shared" si="83"/>
        <v>166</v>
      </c>
      <c r="AU683" s="82">
        <f>IF(AR683&gt;0,SUMIFS(AT$13:AT683,AQ$13:AQ683,"="&amp;AQ683),"[x]")</f>
        <v>3694</v>
      </c>
    </row>
    <row r="684" spans="40:47" ht="16.5" x14ac:dyDescent="0.2">
      <c r="AN684" s="81">
        <v>672</v>
      </c>
      <c r="AO684" s="81">
        <f t="shared" si="78"/>
        <v>2</v>
      </c>
      <c r="AP684" s="81">
        <f t="shared" si="79"/>
        <v>1</v>
      </c>
      <c r="AQ684" s="76">
        <f t="shared" si="80"/>
        <v>5</v>
      </c>
      <c r="AR684" s="81">
        <f t="shared" si="81"/>
        <v>67</v>
      </c>
      <c r="AS684" s="81" t="str">
        <f t="shared" si="82"/>
        <v>金币</v>
      </c>
      <c r="AT684" s="103">
        <f t="shared" si="83"/>
        <v>172</v>
      </c>
      <c r="AU684" s="82">
        <f>IF(AR684&gt;0,SUMIFS(AT$13:AT684,AQ$13:AQ684,"="&amp;AQ684),"[x]")</f>
        <v>3866</v>
      </c>
    </row>
    <row r="685" spans="40:47" ht="16.5" x14ac:dyDescent="0.2">
      <c r="AN685" s="81">
        <v>673</v>
      </c>
      <c r="AO685" s="81">
        <f t="shared" si="78"/>
        <v>2</v>
      </c>
      <c r="AP685" s="81">
        <f t="shared" si="79"/>
        <v>1</v>
      </c>
      <c r="AQ685" s="76">
        <f t="shared" si="80"/>
        <v>5</v>
      </c>
      <c r="AR685" s="81">
        <f t="shared" si="81"/>
        <v>68</v>
      </c>
      <c r="AS685" s="81" t="str">
        <f t="shared" si="82"/>
        <v>金币</v>
      </c>
      <c r="AT685" s="103">
        <f t="shared" si="83"/>
        <v>177</v>
      </c>
      <c r="AU685" s="82">
        <f>IF(AR685&gt;0,SUMIFS(AT$13:AT685,AQ$13:AQ685,"="&amp;AQ685),"[x]")</f>
        <v>4043</v>
      </c>
    </row>
    <row r="686" spans="40:47" ht="16.5" x14ac:dyDescent="0.2">
      <c r="AN686" s="81">
        <v>674</v>
      </c>
      <c r="AO686" s="81">
        <f t="shared" si="78"/>
        <v>2</v>
      </c>
      <c r="AP686" s="81">
        <f t="shared" si="79"/>
        <v>1</v>
      </c>
      <c r="AQ686" s="76">
        <f t="shared" si="80"/>
        <v>5</v>
      </c>
      <c r="AR686" s="81">
        <f t="shared" si="81"/>
        <v>69</v>
      </c>
      <c r="AS686" s="81" t="str">
        <f t="shared" si="82"/>
        <v>金币</v>
      </c>
      <c r="AT686" s="103">
        <f t="shared" si="83"/>
        <v>183</v>
      </c>
      <c r="AU686" s="82">
        <f>IF(AR686&gt;0,SUMIFS(AT$13:AT686,AQ$13:AQ686,"="&amp;AQ686),"[x]")</f>
        <v>4226</v>
      </c>
    </row>
    <row r="687" spans="40:47" ht="16.5" x14ac:dyDescent="0.2">
      <c r="AN687" s="81">
        <v>675</v>
      </c>
      <c r="AO687" s="81">
        <f t="shared" si="78"/>
        <v>2</v>
      </c>
      <c r="AP687" s="81">
        <f t="shared" si="79"/>
        <v>1</v>
      </c>
      <c r="AQ687" s="76">
        <f t="shared" si="80"/>
        <v>5</v>
      </c>
      <c r="AR687" s="81">
        <f t="shared" si="81"/>
        <v>70</v>
      </c>
      <c r="AS687" s="81" t="str">
        <f t="shared" si="82"/>
        <v>金币</v>
      </c>
      <c r="AT687" s="103">
        <f t="shared" si="83"/>
        <v>189</v>
      </c>
      <c r="AU687" s="82">
        <f>IF(AR687&gt;0,SUMIFS(AT$13:AT687,AQ$13:AQ687,"="&amp;AQ687),"[x]")</f>
        <v>4415</v>
      </c>
    </row>
    <row r="688" spans="40:47" ht="16.5" x14ac:dyDescent="0.2">
      <c r="AN688" s="81">
        <v>676</v>
      </c>
      <c r="AO688" s="81">
        <f t="shared" si="78"/>
        <v>2</v>
      </c>
      <c r="AP688" s="81">
        <f t="shared" si="79"/>
        <v>1</v>
      </c>
      <c r="AQ688" s="76">
        <f t="shared" si="80"/>
        <v>5</v>
      </c>
      <c r="AR688" s="81">
        <f t="shared" si="81"/>
        <v>71</v>
      </c>
      <c r="AS688" s="81" t="str">
        <f t="shared" si="82"/>
        <v>金币</v>
      </c>
      <c r="AT688" s="103">
        <f t="shared" si="83"/>
        <v>194</v>
      </c>
      <c r="AU688" s="82">
        <f>IF(AR688&gt;0,SUMIFS(AT$13:AT688,AQ$13:AQ688,"="&amp;AQ688),"[x]")</f>
        <v>4609</v>
      </c>
    </row>
    <row r="689" spans="40:47" ht="16.5" x14ac:dyDescent="0.2">
      <c r="AN689" s="81">
        <v>677</v>
      </c>
      <c r="AO689" s="81">
        <f t="shared" si="78"/>
        <v>2</v>
      </c>
      <c r="AP689" s="81">
        <f t="shared" si="79"/>
        <v>1</v>
      </c>
      <c r="AQ689" s="76">
        <f t="shared" si="80"/>
        <v>5</v>
      </c>
      <c r="AR689" s="81">
        <f t="shared" si="81"/>
        <v>72</v>
      </c>
      <c r="AS689" s="81" t="str">
        <f t="shared" si="82"/>
        <v>金币</v>
      </c>
      <c r="AT689" s="103">
        <f t="shared" si="83"/>
        <v>200</v>
      </c>
      <c r="AU689" s="82">
        <f>IF(AR689&gt;0,SUMIFS(AT$13:AT689,AQ$13:AQ689,"="&amp;AQ689),"[x]")</f>
        <v>4809</v>
      </c>
    </row>
    <row r="690" spans="40:47" ht="16.5" x14ac:dyDescent="0.2">
      <c r="AN690" s="81">
        <v>678</v>
      </c>
      <c r="AO690" s="81">
        <f t="shared" si="78"/>
        <v>2</v>
      </c>
      <c r="AP690" s="81">
        <f t="shared" si="79"/>
        <v>1</v>
      </c>
      <c r="AQ690" s="76">
        <f t="shared" si="80"/>
        <v>5</v>
      </c>
      <c r="AR690" s="81">
        <f t="shared" si="81"/>
        <v>73</v>
      </c>
      <c r="AS690" s="81" t="str">
        <f t="shared" si="82"/>
        <v>金币</v>
      </c>
      <c r="AT690" s="103">
        <f t="shared" si="83"/>
        <v>205</v>
      </c>
      <c r="AU690" s="82">
        <f>IF(AR690&gt;0,SUMIFS(AT$13:AT690,AQ$13:AQ690,"="&amp;AQ690),"[x]")</f>
        <v>5014</v>
      </c>
    </row>
    <row r="691" spans="40:47" ht="16.5" x14ac:dyDescent="0.2">
      <c r="AN691" s="81">
        <v>679</v>
      </c>
      <c r="AO691" s="81">
        <f t="shared" si="78"/>
        <v>2</v>
      </c>
      <c r="AP691" s="81">
        <f t="shared" si="79"/>
        <v>1</v>
      </c>
      <c r="AQ691" s="76">
        <f t="shared" si="80"/>
        <v>5</v>
      </c>
      <c r="AR691" s="81">
        <f t="shared" si="81"/>
        <v>74</v>
      </c>
      <c r="AS691" s="81" t="str">
        <f t="shared" si="82"/>
        <v>金币</v>
      </c>
      <c r="AT691" s="103">
        <f t="shared" si="83"/>
        <v>211</v>
      </c>
      <c r="AU691" s="82">
        <f>IF(AR691&gt;0,SUMIFS(AT$13:AT691,AQ$13:AQ691,"="&amp;AQ691),"[x]")</f>
        <v>5225</v>
      </c>
    </row>
    <row r="692" spans="40:47" ht="16.5" x14ac:dyDescent="0.2">
      <c r="AN692" s="81">
        <v>680</v>
      </c>
      <c r="AO692" s="81">
        <f t="shared" si="78"/>
        <v>2</v>
      </c>
      <c r="AP692" s="81">
        <f t="shared" si="79"/>
        <v>1</v>
      </c>
      <c r="AQ692" s="76">
        <f t="shared" si="80"/>
        <v>5</v>
      </c>
      <c r="AR692" s="81">
        <f t="shared" si="81"/>
        <v>75</v>
      </c>
      <c r="AS692" s="81" t="str">
        <f t="shared" si="82"/>
        <v>金币</v>
      </c>
      <c r="AT692" s="103">
        <f t="shared" si="83"/>
        <v>216</v>
      </c>
      <c r="AU692" s="82">
        <f>IF(AR692&gt;0,SUMIFS(AT$13:AT692,AQ$13:AQ692,"="&amp;AQ692),"[x]")</f>
        <v>5441</v>
      </c>
    </row>
    <row r="693" spans="40:47" ht="16.5" x14ac:dyDescent="0.2">
      <c r="AN693" s="81">
        <v>681</v>
      </c>
      <c r="AO693" s="81">
        <f t="shared" si="78"/>
        <v>2</v>
      </c>
      <c r="AP693" s="81">
        <f t="shared" si="79"/>
        <v>1</v>
      </c>
      <c r="AQ693" s="76">
        <f t="shared" si="80"/>
        <v>5</v>
      </c>
      <c r="AR693" s="81">
        <f t="shared" si="81"/>
        <v>76</v>
      </c>
      <c r="AS693" s="81" t="str">
        <f t="shared" si="82"/>
        <v>金币</v>
      </c>
      <c r="AT693" s="103">
        <f t="shared" si="83"/>
        <v>222</v>
      </c>
      <c r="AU693" s="82">
        <f>IF(AR693&gt;0,SUMIFS(AT$13:AT693,AQ$13:AQ693,"="&amp;AQ693),"[x]")</f>
        <v>5663</v>
      </c>
    </row>
    <row r="694" spans="40:47" ht="16.5" x14ac:dyDescent="0.2">
      <c r="AN694" s="81">
        <v>682</v>
      </c>
      <c r="AO694" s="81">
        <f t="shared" si="78"/>
        <v>2</v>
      </c>
      <c r="AP694" s="81">
        <f t="shared" si="79"/>
        <v>1</v>
      </c>
      <c r="AQ694" s="76">
        <f t="shared" si="80"/>
        <v>5</v>
      </c>
      <c r="AR694" s="81">
        <f t="shared" si="81"/>
        <v>77</v>
      </c>
      <c r="AS694" s="81" t="str">
        <f t="shared" si="82"/>
        <v>金币</v>
      </c>
      <c r="AT694" s="103">
        <f t="shared" si="83"/>
        <v>228</v>
      </c>
      <c r="AU694" s="82">
        <f>IF(AR694&gt;0,SUMIFS(AT$13:AT694,AQ$13:AQ694,"="&amp;AQ694),"[x]")</f>
        <v>5891</v>
      </c>
    </row>
    <row r="695" spans="40:47" ht="16.5" x14ac:dyDescent="0.2">
      <c r="AN695" s="81">
        <v>683</v>
      </c>
      <c r="AO695" s="81">
        <f t="shared" si="78"/>
        <v>2</v>
      </c>
      <c r="AP695" s="81">
        <f t="shared" si="79"/>
        <v>1</v>
      </c>
      <c r="AQ695" s="76">
        <f t="shared" si="80"/>
        <v>5</v>
      </c>
      <c r="AR695" s="81">
        <f t="shared" si="81"/>
        <v>78</v>
      </c>
      <c r="AS695" s="81" t="str">
        <f t="shared" si="82"/>
        <v>金币</v>
      </c>
      <c r="AT695" s="103">
        <f t="shared" si="83"/>
        <v>233</v>
      </c>
      <c r="AU695" s="82">
        <f>IF(AR695&gt;0,SUMIFS(AT$13:AT695,AQ$13:AQ695,"="&amp;AQ695),"[x]")</f>
        <v>6124</v>
      </c>
    </row>
    <row r="696" spans="40:47" ht="16.5" x14ac:dyDescent="0.2">
      <c r="AN696" s="81">
        <v>684</v>
      </c>
      <c r="AO696" s="81">
        <f t="shared" si="78"/>
        <v>2</v>
      </c>
      <c r="AP696" s="81">
        <f t="shared" si="79"/>
        <v>1</v>
      </c>
      <c r="AQ696" s="76">
        <f t="shared" si="80"/>
        <v>5</v>
      </c>
      <c r="AR696" s="81">
        <f t="shared" si="81"/>
        <v>79</v>
      </c>
      <c r="AS696" s="81" t="str">
        <f t="shared" si="82"/>
        <v>金币</v>
      </c>
      <c r="AT696" s="103">
        <f t="shared" si="83"/>
        <v>239</v>
      </c>
      <c r="AU696" s="82">
        <f>IF(AR696&gt;0,SUMIFS(AT$13:AT696,AQ$13:AQ696,"="&amp;AQ696),"[x]")</f>
        <v>6363</v>
      </c>
    </row>
    <row r="697" spans="40:47" ht="16.5" x14ac:dyDescent="0.2">
      <c r="AN697" s="81">
        <v>685</v>
      </c>
      <c r="AO697" s="81">
        <f t="shared" si="78"/>
        <v>2</v>
      </c>
      <c r="AP697" s="81">
        <f t="shared" si="79"/>
        <v>1</v>
      </c>
      <c r="AQ697" s="76">
        <f t="shared" si="80"/>
        <v>5</v>
      </c>
      <c r="AR697" s="81">
        <f t="shared" si="81"/>
        <v>80</v>
      </c>
      <c r="AS697" s="81" t="str">
        <f t="shared" si="82"/>
        <v>金币</v>
      </c>
      <c r="AT697" s="103">
        <f t="shared" si="83"/>
        <v>244</v>
      </c>
      <c r="AU697" s="82">
        <f>IF(AR697&gt;0,SUMIFS(AT$13:AT697,AQ$13:AQ697,"="&amp;AQ697),"[x]")</f>
        <v>6607</v>
      </c>
    </row>
    <row r="698" spans="40:47" ht="16.5" x14ac:dyDescent="0.2">
      <c r="AN698" s="81">
        <v>686</v>
      </c>
      <c r="AO698" s="81">
        <f t="shared" si="78"/>
        <v>2</v>
      </c>
      <c r="AP698" s="81">
        <f t="shared" si="79"/>
        <v>1</v>
      </c>
      <c r="AQ698" s="76">
        <f t="shared" si="80"/>
        <v>5</v>
      </c>
      <c r="AR698" s="81">
        <f t="shared" si="81"/>
        <v>81</v>
      </c>
      <c r="AS698" s="81" t="str">
        <f t="shared" si="82"/>
        <v>金币</v>
      </c>
      <c r="AT698" s="103">
        <f t="shared" si="83"/>
        <v>124</v>
      </c>
      <c r="AU698" s="82">
        <f>IF(AR698&gt;0,SUMIFS(AT$13:AT698,AQ$13:AQ698,"="&amp;AQ698),"[x]")</f>
        <v>6731</v>
      </c>
    </row>
    <row r="699" spans="40:47" ht="16.5" x14ac:dyDescent="0.2">
      <c r="AN699" s="81">
        <v>687</v>
      </c>
      <c r="AO699" s="81">
        <f t="shared" si="78"/>
        <v>2</v>
      </c>
      <c r="AP699" s="81">
        <f t="shared" si="79"/>
        <v>1</v>
      </c>
      <c r="AQ699" s="76">
        <f t="shared" si="80"/>
        <v>5</v>
      </c>
      <c r="AR699" s="81">
        <f t="shared" si="81"/>
        <v>82</v>
      </c>
      <c r="AS699" s="81" t="str">
        <f t="shared" si="82"/>
        <v>金币</v>
      </c>
      <c r="AT699" s="103">
        <f t="shared" si="83"/>
        <v>133</v>
      </c>
      <c r="AU699" s="82">
        <f>IF(AR699&gt;0,SUMIFS(AT$13:AT699,AQ$13:AQ699,"="&amp;AQ699),"[x]")</f>
        <v>6864</v>
      </c>
    </row>
    <row r="700" spans="40:47" ht="16.5" x14ac:dyDescent="0.2">
      <c r="AN700" s="81">
        <v>688</v>
      </c>
      <c r="AO700" s="81">
        <f t="shared" si="78"/>
        <v>2</v>
      </c>
      <c r="AP700" s="81">
        <f t="shared" si="79"/>
        <v>1</v>
      </c>
      <c r="AQ700" s="76">
        <f t="shared" si="80"/>
        <v>5</v>
      </c>
      <c r="AR700" s="81">
        <f t="shared" si="81"/>
        <v>83</v>
      </c>
      <c r="AS700" s="81" t="str">
        <f t="shared" si="82"/>
        <v>金币</v>
      </c>
      <c r="AT700" s="103">
        <f t="shared" si="83"/>
        <v>143</v>
      </c>
      <c r="AU700" s="82">
        <f>IF(AR700&gt;0,SUMIFS(AT$13:AT700,AQ$13:AQ700,"="&amp;AQ700),"[x]")</f>
        <v>7007</v>
      </c>
    </row>
    <row r="701" spans="40:47" ht="16.5" x14ac:dyDescent="0.2">
      <c r="AN701" s="81">
        <v>689</v>
      </c>
      <c r="AO701" s="81">
        <f t="shared" si="78"/>
        <v>2</v>
      </c>
      <c r="AP701" s="81">
        <f t="shared" si="79"/>
        <v>1</v>
      </c>
      <c r="AQ701" s="76">
        <f t="shared" si="80"/>
        <v>5</v>
      </c>
      <c r="AR701" s="81">
        <f t="shared" si="81"/>
        <v>84</v>
      </c>
      <c r="AS701" s="81" t="str">
        <f t="shared" si="82"/>
        <v>金币</v>
      </c>
      <c r="AT701" s="103">
        <f t="shared" si="83"/>
        <v>153</v>
      </c>
      <c r="AU701" s="82">
        <f>IF(AR701&gt;0,SUMIFS(AT$13:AT701,AQ$13:AQ701,"="&amp;AQ701),"[x]")</f>
        <v>7160</v>
      </c>
    </row>
    <row r="702" spans="40:47" ht="16.5" x14ac:dyDescent="0.2">
      <c r="AN702" s="81">
        <v>690</v>
      </c>
      <c r="AO702" s="81">
        <f t="shared" si="78"/>
        <v>2</v>
      </c>
      <c r="AP702" s="81">
        <f t="shared" si="79"/>
        <v>1</v>
      </c>
      <c r="AQ702" s="76">
        <f t="shared" si="80"/>
        <v>5</v>
      </c>
      <c r="AR702" s="81">
        <f t="shared" si="81"/>
        <v>85</v>
      </c>
      <c r="AS702" s="81" t="str">
        <f t="shared" si="82"/>
        <v>金币</v>
      </c>
      <c r="AT702" s="103">
        <f t="shared" si="83"/>
        <v>162</v>
      </c>
      <c r="AU702" s="82">
        <f>IF(AR702&gt;0,SUMIFS(AT$13:AT702,AQ$13:AQ702,"="&amp;AQ702),"[x]")</f>
        <v>7322</v>
      </c>
    </row>
    <row r="703" spans="40:47" ht="16.5" x14ac:dyDescent="0.2">
      <c r="AN703" s="81">
        <v>691</v>
      </c>
      <c r="AO703" s="81">
        <f t="shared" si="78"/>
        <v>2</v>
      </c>
      <c r="AP703" s="81">
        <f t="shared" si="79"/>
        <v>1</v>
      </c>
      <c r="AQ703" s="76">
        <f t="shared" si="80"/>
        <v>5</v>
      </c>
      <c r="AR703" s="81">
        <f t="shared" si="81"/>
        <v>86</v>
      </c>
      <c r="AS703" s="81" t="str">
        <f t="shared" si="82"/>
        <v>金币</v>
      </c>
      <c r="AT703" s="103">
        <f t="shared" si="83"/>
        <v>172</v>
      </c>
      <c r="AU703" s="82">
        <f>IF(AR703&gt;0,SUMIFS(AT$13:AT703,AQ$13:AQ703,"="&amp;AQ703),"[x]")</f>
        <v>7494</v>
      </c>
    </row>
    <row r="704" spans="40:47" ht="16.5" x14ac:dyDescent="0.2">
      <c r="AN704" s="81">
        <v>692</v>
      </c>
      <c r="AO704" s="81">
        <f t="shared" si="78"/>
        <v>2</v>
      </c>
      <c r="AP704" s="81">
        <f t="shared" si="79"/>
        <v>1</v>
      </c>
      <c r="AQ704" s="76">
        <f t="shared" si="80"/>
        <v>5</v>
      </c>
      <c r="AR704" s="81">
        <f t="shared" si="81"/>
        <v>87</v>
      </c>
      <c r="AS704" s="81" t="str">
        <f t="shared" si="82"/>
        <v>金币</v>
      </c>
      <c r="AT704" s="103">
        <f t="shared" si="83"/>
        <v>181</v>
      </c>
      <c r="AU704" s="82">
        <f>IF(AR704&gt;0,SUMIFS(AT$13:AT704,AQ$13:AQ704,"="&amp;AQ704),"[x]")</f>
        <v>7675</v>
      </c>
    </row>
    <row r="705" spans="40:47" ht="16.5" x14ac:dyDescent="0.2">
      <c r="AN705" s="81">
        <v>693</v>
      </c>
      <c r="AO705" s="81">
        <f t="shared" si="78"/>
        <v>2</v>
      </c>
      <c r="AP705" s="81">
        <f t="shared" si="79"/>
        <v>1</v>
      </c>
      <c r="AQ705" s="76">
        <f t="shared" si="80"/>
        <v>5</v>
      </c>
      <c r="AR705" s="81">
        <f t="shared" si="81"/>
        <v>88</v>
      </c>
      <c r="AS705" s="81" t="str">
        <f t="shared" si="82"/>
        <v>金币</v>
      </c>
      <c r="AT705" s="103">
        <f t="shared" si="83"/>
        <v>191</v>
      </c>
      <c r="AU705" s="82">
        <f>IF(AR705&gt;0,SUMIFS(AT$13:AT705,AQ$13:AQ705,"="&amp;AQ705),"[x]")</f>
        <v>7866</v>
      </c>
    </row>
    <row r="706" spans="40:47" ht="16.5" x14ac:dyDescent="0.2">
      <c r="AN706" s="81">
        <v>694</v>
      </c>
      <c r="AO706" s="81">
        <f t="shared" si="78"/>
        <v>2</v>
      </c>
      <c r="AP706" s="81">
        <f t="shared" si="79"/>
        <v>1</v>
      </c>
      <c r="AQ706" s="76">
        <f t="shared" si="80"/>
        <v>5</v>
      </c>
      <c r="AR706" s="81">
        <f t="shared" si="81"/>
        <v>89</v>
      </c>
      <c r="AS706" s="81" t="str">
        <f t="shared" si="82"/>
        <v>金币</v>
      </c>
      <c r="AT706" s="103">
        <f t="shared" si="83"/>
        <v>200</v>
      </c>
      <c r="AU706" s="82">
        <f>IF(AR706&gt;0,SUMIFS(AT$13:AT706,AQ$13:AQ706,"="&amp;AQ706),"[x]")</f>
        <v>8066</v>
      </c>
    </row>
    <row r="707" spans="40:47" ht="16.5" x14ac:dyDescent="0.2">
      <c r="AN707" s="81">
        <v>695</v>
      </c>
      <c r="AO707" s="81">
        <f t="shared" si="78"/>
        <v>2</v>
      </c>
      <c r="AP707" s="81">
        <f t="shared" si="79"/>
        <v>1</v>
      </c>
      <c r="AQ707" s="76">
        <f t="shared" si="80"/>
        <v>5</v>
      </c>
      <c r="AR707" s="81">
        <f t="shared" si="81"/>
        <v>90</v>
      </c>
      <c r="AS707" s="81" t="str">
        <f t="shared" si="82"/>
        <v>金币</v>
      </c>
      <c r="AT707" s="103">
        <f t="shared" si="83"/>
        <v>210</v>
      </c>
      <c r="AU707" s="82">
        <f>IF(AR707&gt;0,SUMIFS(AT$13:AT707,AQ$13:AQ707,"="&amp;AQ707),"[x]")</f>
        <v>8276</v>
      </c>
    </row>
    <row r="708" spans="40:47" ht="16.5" x14ac:dyDescent="0.2">
      <c r="AN708" s="81">
        <v>696</v>
      </c>
      <c r="AO708" s="81">
        <f t="shared" si="78"/>
        <v>2</v>
      </c>
      <c r="AP708" s="81">
        <f t="shared" si="79"/>
        <v>1</v>
      </c>
      <c r="AQ708" s="76">
        <f t="shared" si="80"/>
        <v>5</v>
      </c>
      <c r="AR708" s="81">
        <f t="shared" si="81"/>
        <v>91</v>
      </c>
      <c r="AS708" s="81" t="str">
        <f t="shared" si="82"/>
        <v>金币</v>
      </c>
      <c r="AT708" s="103">
        <f t="shared" si="83"/>
        <v>220</v>
      </c>
      <c r="AU708" s="82">
        <f>IF(AR708&gt;0,SUMIFS(AT$13:AT708,AQ$13:AQ708,"="&amp;AQ708),"[x]")</f>
        <v>8496</v>
      </c>
    </row>
    <row r="709" spans="40:47" ht="16.5" x14ac:dyDescent="0.2">
      <c r="AN709" s="81">
        <v>697</v>
      </c>
      <c r="AO709" s="81">
        <f t="shared" si="78"/>
        <v>2</v>
      </c>
      <c r="AP709" s="81">
        <f t="shared" si="79"/>
        <v>1</v>
      </c>
      <c r="AQ709" s="76">
        <f t="shared" si="80"/>
        <v>5</v>
      </c>
      <c r="AR709" s="81">
        <f t="shared" si="81"/>
        <v>92</v>
      </c>
      <c r="AS709" s="81" t="str">
        <f t="shared" si="82"/>
        <v>金币</v>
      </c>
      <c r="AT709" s="103">
        <f t="shared" si="83"/>
        <v>229</v>
      </c>
      <c r="AU709" s="82">
        <f>IF(AR709&gt;0,SUMIFS(AT$13:AT709,AQ$13:AQ709,"="&amp;AQ709),"[x]")</f>
        <v>8725</v>
      </c>
    </row>
    <row r="710" spans="40:47" ht="16.5" x14ac:dyDescent="0.2">
      <c r="AN710" s="81">
        <v>698</v>
      </c>
      <c r="AO710" s="81">
        <f t="shared" si="78"/>
        <v>2</v>
      </c>
      <c r="AP710" s="81">
        <f t="shared" si="79"/>
        <v>1</v>
      </c>
      <c r="AQ710" s="76">
        <f t="shared" si="80"/>
        <v>5</v>
      </c>
      <c r="AR710" s="81">
        <f t="shared" si="81"/>
        <v>93</v>
      </c>
      <c r="AS710" s="81" t="str">
        <f t="shared" si="82"/>
        <v>金币</v>
      </c>
      <c r="AT710" s="103">
        <f t="shared" si="83"/>
        <v>239</v>
      </c>
      <c r="AU710" s="82">
        <f>IF(AR710&gt;0,SUMIFS(AT$13:AT710,AQ$13:AQ710,"="&amp;AQ710),"[x]")</f>
        <v>8964</v>
      </c>
    </row>
    <row r="711" spans="40:47" ht="16.5" x14ac:dyDescent="0.2">
      <c r="AN711" s="81">
        <v>699</v>
      </c>
      <c r="AO711" s="81">
        <f t="shared" si="78"/>
        <v>2</v>
      </c>
      <c r="AP711" s="81">
        <f t="shared" si="79"/>
        <v>1</v>
      </c>
      <c r="AQ711" s="76">
        <f t="shared" si="80"/>
        <v>5</v>
      </c>
      <c r="AR711" s="81">
        <f t="shared" si="81"/>
        <v>94</v>
      </c>
      <c r="AS711" s="81" t="str">
        <f t="shared" si="82"/>
        <v>金币</v>
      </c>
      <c r="AT711" s="103">
        <f t="shared" si="83"/>
        <v>248</v>
      </c>
      <c r="AU711" s="82">
        <f>IF(AR711&gt;0,SUMIFS(AT$13:AT711,AQ$13:AQ711,"="&amp;AQ711),"[x]")</f>
        <v>9212</v>
      </c>
    </row>
    <row r="712" spans="40:47" ht="16.5" x14ac:dyDescent="0.2">
      <c r="AN712" s="81">
        <v>700</v>
      </c>
      <c r="AO712" s="81">
        <f t="shared" si="78"/>
        <v>2</v>
      </c>
      <c r="AP712" s="81">
        <f t="shared" si="79"/>
        <v>1</v>
      </c>
      <c r="AQ712" s="76">
        <f t="shared" si="80"/>
        <v>5</v>
      </c>
      <c r="AR712" s="81">
        <f t="shared" si="81"/>
        <v>95</v>
      </c>
      <c r="AS712" s="81" t="str">
        <f t="shared" si="82"/>
        <v>金币</v>
      </c>
      <c r="AT712" s="103">
        <f t="shared" si="83"/>
        <v>258</v>
      </c>
      <c r="AU712" s="82">
        <f>IF(AR712&gt;0,SUMIFS(AT$13:AT712,AQ$13:AQ712,"="&amp;AQ712),"[x]")</f>
        <v>9470</v>
      </c>
    </row>
    <row r="713" spans="40:47" ht="16.5" x14ac:dyDescent="0.2">
      <c r="AN713" s="81">
        <v>701</v>
      </c>
      <c r="AO713" s="81">
        <f t="shared" si="78"/>
        <v>2</v>
      </c>
      <c r="AP713" s="81">
        <f t="shared" si="79"/>
        <v>1</v>
      </c>
      <c r="AQ713" s="76">
        <f t="shared" si="80"/>
        <v>5</v>
      </c>
      <c r="AR713" s="81">
        <f t="shared" si="81"/>
        <v>96</v>
      </c>
      <c r="AS713" s="81" t="str">
        <f t="shared" si="82"/>
        <v>金币</v>
      </c>
      <c r="AT713" s="103">
        <f t="shared" si="83"/>
        <v>267</v>
      </c>
      <c r="AU713" s="82">
        <f>IF(AR713&gt;0,SUMIFS(AT$13:AT713,AQ$13:AQ713,"="&amp;AQ713),"[x]")</f>
        <v>9737</v>
      </c>
    </row>
    <row r="714" spans="40:47" ht="16.5" x14ac:dyDescent="0.2">
      <c r="AN714" s="81">
        <v>702</v>
      </c>
      <c r="AO714" s="81">
        <f t="shared" si="78"/>
        <v>2</v>
      </c>
      <c r="AP714" s="81">
        <f t="shared" si="79"/>
        <v>1</v>
      </c>
      <c r="AQ714" s="76">
        <f t="shared" si="80"/>
        <v>5</v>
      </c>
      <c r="AR714" s="81">
        <f t="shared" si="81"/>
        <v>97</v>
      </c>
      <c r="AS714" s="81" t="str">
        <f t="shared" si="82"/>
        <v>金币</v>
      </c>
      <c r="AT714" s="103">
        <f t="shared" si="83"/>
        <v>277</v>
      </c>
      <c r="AU714" s="82">
        <f>IF(AR714&gt;0,SUMIFS(AT$13:AT714,AQ$13:AQ714,"="&amp;AQ714),"[x]")</f>
        <v>10014</v>
      </c>
    </row>
    <row r="715" spans="40:47" ht="16.5" x14ac:dyDescent="0.2">
      <c r="AN715" s="81">
        <v>703</v>
      </c>
      <c r="AO715" s="81">
        <f t="shared" si="78"/>
        <v>2</v>
      </c>
      <c r="AP715" s="81">
        <f t="shared" si="79"/>
        <v>1</v>
      </c>
      <c r="AQ715" s="76">
        <f t="shared" si="80"/>
        <v>5</v>
      </c>
      <c r="AR715" s="81">
        <f t="shared" si="81"/>
        <v>98</v>
      </c>
      <c r="AS715" s="81" t="str">
        <f t="shared" si="82"/>
        <v>金币</v>
      </c>
      <c r="AT715" s="103">
        <f t="shared" si="83"/>
        <v>287</v>
      </c>
      <c r="AU715" s="82">
        <f>IF(AR715&gt;0,SUMIFS(AT$13:AT715,AQ$13:AQ715,"="&amp;AQ715),"[x]")</f>
        <v>10301</v>
      </c>
    </row>
    <row r="716" spans="40:47" ht="16.5" x14ac:dyDescent="0.2">
      <c r="AN716" s="81">
        <v>704</v>
      </c>
      <c r="AO716" s="81">
        <f t="shared" si="78"/>
        <v>2</v>
      </c>
      <c r="AP716" s="81">
        <f t="shared" si="79"/>
        <v>1</v>
      </c>
      <c r="AQ716" s="76">
        <f t="shared" si="80"/>
        <v>5</v>
      </c>
      <c r="AR716" s="81">
        <f t="shared" si="81"/>
        <v>99</v>
      </c>
      <c r="AS716" s="81" t="str">
        <f t="shared" si="82"/>
        <v>金币</v>
      </c>
      <c r="AT716" s="103">
        <f t="shared" si="83"/>
        <v>296</v>
      </c>
      <c r="AU716" s="82">
        <f>IF(AR716&gt;0,SUMIFS(AT$13:AT716,AQ$13:AQ716,"="&amp;AQ716),"[x]")</f>
        <v>10597</v>
      </c>
    </row>
    <row r="717" spans="40:47" ht="16.5" x14ac:dyDescent="0.2">
      <c r="AN717" s="81">
        <v>705</v>
      </c>
      <c r="AO717" s="81">
        <f t="shared" si="78"/>
        <v>2</v>
      </c>
      <c r="AP717" s="81">
        <f t="shared" si="79"/>
        <v>1</v>
      </c>
      <c r="AQ717" s="76">
        <f t="shared" si="80"/>
        <v>5</v>
      </c>
      <c r="AR717" s="81">
        <f t="shared" si="81"/>
        <v>100</v>
      </c>
      <c r="AS717" s="81" t="str">
        <f t="shared" si="82"/>
        <v>金币</v>
      </c>
      <c r="AT717" s="103">
        <f t="shared" si="83"/>
        <v>306</v>
      </c>
      <c r="AU717" s="82">
        <f>IF(AR717&gt;0,SUMIFS(AT$13:AT717,AQ$13:AQ717,"="&amp;AQ717),"[x]")</f>
        <v>10903</v>
      </c>
    </row>
    <row r="718" spans="40:47" ht="16.5" x14ac:dyDescent="0.2">
      <c r="AN718" s="81">
        <v>706</v>
      </c>
      <c r="AO718" s="81">
        <f t="shared" ref="AO718:AO781" si="84">INT((AN718-1)/604)+1</f>
        <v>2</v>
      </c>
      <c r="AP718" s="81">
        <f t="shared" ref="AP718:AP781" si="85">INT(MOD(INT((AN718-1)/151),4))+1</f>
        <v>1</v>
      </c>
      <c r="AQ718" s="76">
        <f t="shared" ref="AQ718:AQ781" si="86">(AO718-1)*4+AP718</f>
        <v>5</v>
      </c>
      <c r="AR718" s="81">
        <f t="shared" ref="AR718:AR781" si="87">MOD(AN718-1,151)</f>
        <v>101</v>
      </c>
      <c r="AS718" s="81" t="str">
        <f t="shared" ref="AS718:AS781" si="88">IF(AR718&gt;0,"金币","[x]")</f>
        <v>金币</v>
      </c>
      <c r="AT718" s="103">
        <f t="shared" si="83"/>
        <v>170</v>
      </c>
      <c r="AU718" s="82">
        <f>IF(AR718&gt;0,SUMIFS(AT$13:AT718,AQ$13:AQ718,"="&amp;AQ718),"[x]")</f>
        <v>11073</v>
      </c>
    </row>
    <row r="719" spans="40:47" ht="16.5" x14ac:dyDescent="0.2">
      <c r="AN719" s="81">
        <v>707</v>
      </c>
      <c r="AO719" s="81">
        <f t="shared" si="84"/>
        <v>2</v>
      </c>
      <c r="AP719" s="81">
        <f t="shared" si="85"/>
        <v>1</v>
      </c>
      <c r="AQ719" s="76">
        <f t="shared" si="86"/>
        <v>5</v>
      </c>
      <c r="AR719" s="81">
        <f t="shared" si="87"/>
        <v>102</v>
      </c>
      <c r="AS719" s="81" t="str">
        <f t="shared" si="88"/>
        <v>金币</v>
      </c>
      <c r="AT719" s="103">
        <f t="shared" ref="AT719:AT782" si="89">IF(AR719&gt;0,INT(INDEX($AL$13:$AL$162,AR719)/48*INDEX($AL$4:$AL$9,AO719)*INDEX($AO$4:$AO$7,AP719)),"[x]")</f>
        <v>184</v>
      </c>
      <c r="AU719" s="82">
        <f>IF(AR719&gt;0,SUMIFS(AT$13:AT719,AQ$13:AQ719,"="&amp;AQ719),"[x]")</f>
        <v>11257</v>
      </c>
    </row>
    <row r="720" spans="40:47" ht="16.5" x14ac:dyDescent="0.2">
      <c r="AN720" s="81">
        <v>708</v>
      </c>
      <c r="AO720" s="81">
        <f t="shared" si="84"/>
        <v>2</v>
      </c>
      <c r="AP720" s="81">
        <f t="shared" si="85"/>
        <v>1</v>
      </c>
      <c r="AQ720" s="76">
        <f t="shared" si="86"/>
        <v>5</v>
      </c>
      <c r="AR720" s="81">
        <f t="shared" si="87"/>
        <v>103</v>
      </c>
      <c r="AS720" s="81" t="str">
        <f t="shared" si="88"/>
        <v>金币</v>
      </c>
      <c r="AT720" s="103">
        <f t="shared" si="89"/>
        <v>197</v>
      </c>
      <c r="AU720" s="82">
        <f>IF(AR720&gt;0,SUMIFS(AT$13:AT720,AQ$13:AQ720,"="&amp;AQ720),"[x]")</f>
        <v>11454</v>
      </c>
    </row>
    <row r="721" spans="40:47" ht="16.5" x14ac:dyDescent="0.2">
      <c r="AN721" s="81">
        <v>709</v>
      </c>
      <c r="AO721" s="81">
        <f t="shared" si="84"/>
        <v>2</v>
      </c>
      <c r="AP721" s="81">
        <f t="shared" si="85"/>
        <v>1</v>
      </c>
      <c r="AQ721" s="76">
        <f t="shared" si="86"/>
        <v>5</v>
      </c>
      <c r="AR721" s="81">
        <f t="shared" si="87"/>
        <v>104</v>
      </c>
      <c r="AS721" s="81" t="str">
        <f t="shared" si="88"/>
        <v>金币</v>
      </c>
      <c r="AT721" s="103">
        <f t="shared" si="89"/>
        <v>210</v>
      </c>
      <c r="AU721" s="82">
        <f>IF(AR721&gt;0,SUMIFS(AT$13:AT721,AQ$13:AQ721,"="&amp;AQ721),"[x]")</f>
        <v>11664</v>
      </c>
    </row>
    <row r="722" spans="40:47" ht="16.5" x14ac:dyDescent="0.2">
      <c r="AN722" s="81">
        <v>710</v>
      </c>
      <c r="AO722" s="81">
        <f t="shared" si="84"/>
        <v>2</v>
      </c>
      <c r="AP722" s="81">
        <f t="shared" si="85"/>
        <v>1</v>
      </c>
      <c r="AQ722" s="76">
        <f t="shared" si="86"/>
        <v>5</v>
      </c>
      <c r="AR722" s="81">
        <f t="shared" si="87"/>
        <v>105</v>
      </c>
      <c r="AS722" s="81" t="str">
        <f t="shared" si="88"/>
        <v>金币</v>
      </c>
      <c r="AT722" s="103">
        <f t="shared" si="89"/>
        <v>223</v>
      </c>
      <c r="AU722" s="82">
        <f>IF(AR722&gt;0,SUMIFS(AT$13:AT722,AQ$13:AQ722,"="&amp;AQ722),"[x]")</f>
        <v>11887</v>
      </c>
    </row>
    <row r="723" spans="40:47" ht="16.5" x14ac:dyDescent="0.2">
      <c r="AN723" s="81">
        <v>711</v>
      </c>
      <c r="AO723" s="81">
        <f t="shared" si="84"/>
        <v>2</v>
      </c>
      <c r="AP723" s="81">
        <f t="shared" si="85"/>
        <v>1</v>
      </c>
      <c r="AQ723" s="76">
        <f t="shared" si="86"/>
        <v>5</v>
      </c>
      <c r="AR723" s="81">
        <f t="shared" si="87"/>
        <v>106</v>
      </c>
      <c r="AS723" s="81" t="str">
        <f t="shared" si="88"/>
        <v>金币</v>
      </c>
      <c r="AT723" s="103">
        <f t="shared" si="89"/>
        <v>236</v>
      </c>
      <c r="AU723" s="82">
        <f>IF(AR723&gt;0,SUMIFS(AT$13:AT723,AQ$13:AQ723,"="&amp;AQ723),"[x]")</f>
        <v>12123</v>
      </c>
    </row>
    <row r="724" spans="40:47" ht="16.5" x14ac:dyDescent="0.2">
      <c r="AN724" s="81">
        <v>712</v>
      </c>
      <c r="AO724" s="81">
        <f t="shared" si="84"/>
        <v>2</v>
      </c>
      <c r="AP724" s="81">
        <f t="shared" si="85"/>
        <v>1</v>
      </c>
      <c r="AQ724" s="76">
        <f t="shared" si="86"/>
        <v>5</v>
      </c>
      <c r="AR724" s="81">
        <f t="shared" si="87"/>
        <v>107</v>
      </c>
      <c r="AS724" s="81" t="str">
        <f t="shared" si="88"/>
        <v>金币</v>
      </c>
      <c r="AT724" s="103">
        <f t="shared" si="89"/>
        <v>249</v>
      </c>
      <c r="AU724" s="82">
        <f>IF(AR724&gt;0,SUMIFS(AT$13:AT724,AQ$13:AQ724,"="&amp;AQ724),"[x]")</f>
        <v>12372</v>
      </c>
    </row>
    <row r="725" spans="40:47" ht="16.5" x14ac:dyDescent="0.2">
      <c r="AN725" s="81">
        <v>713</v>
      </c>
      <c r="AO725" s="81">
        <f t="shared" si="84"/>
        <v>2</v>
      </c>
      <c r="AP725" s="81">
        <f t="shared" si="85"/>
        <v>1</v>
      </c>
      <c r="AQ725" s="76">
        <f t="shared" si="86"/>
        <v>5</v>
      </c>
      <c r="AR725" s="81">
        <f t="shared" si="87"/>
        <v>108</v>
      </c>
      <c r="AS725" s="81" t="str">
        <f t="shared" si="88"/>
        <v>金币</v>
      </c>
      <c r="AT725" s="103">
        <f t="shared" si="89"/>
        <v>262</v>
      </c>
      <c r="AU725" s="82">
        <f>IF(AR725&gt;0,SUMIFS(AT$13:AT725,AQ$13:AQ725,"="&amp;AQ725),"[x]")</f>
        <v>12634</v>
      </c>
    </row>
    <row r="726" spans="40:47" ht="16.5" x14ac:dyDescent="0.2">
      <c r="AN726" s="81">
        <v>714</v>
      </c>
      <c r="AO726" s="81">
        <f t="shared" si="84"/>
        <v>2</v>
      </c>
      <c r="AP726" s="81">
        <f t="shared" si="85"/>
        <v>1</v>
      </c>
      <c r="AQ726" s="76">
        <f t="shared" si="86"/>
        <v>5</v>
      </c>
      <c r="AR726" s="81">
        <f t="shared" si="87"/>
        <v>109</v>
      </c>
      <c r="AS726" s="81" t="str">
        <f t="shared" si="88"/>
        <v>金币</v>
      </c>
      <c r="AT726" s="103">
        <f t="shared" si="89"/>
        <v>276</v>
      </c>
      <c r="AU726" s="82">
        <f>IF(AR726&gt;0,SUMIFS(AT$13:AT726,AQ$13:AQ726,"="&amp;AQ726),"[x]")</f>
        <v>12910</v>
      </c>
    </row>
    <row r="727" spans="40:47" ht="16.5" x14ac:dyDescent="0.2">
      <c r="AN727" s="81">
        <v>715</v>
      </c>
      <c r="AO727" s="81">
        <f t="shared" si="84"/>
        <v>2</v>
      </c>
      <c r="AP727" s="81">
        <f t="shared" si="85"/>
        <v>1</v>
      </c>
      <c r="AQ727" s="76">
        <f t="shared" si="86"/>
        <v>5</v>
      </c>
      <c r="AR727" s="81">
        <f t="shared" si="87"/>
        <v>110</v>
      </c>
      <c r="AS727" s="81" t="str">
        <f t="shared" si="88"/>
        <v>金币</v>
      </c>
      <c r="AT727" s="103">
        <f t="shared" si="89"/>
        <v>289</v>
      </c>
      <c r="AU727" s="82">
        <f>IF(AR727&gt;0,SUMIFS(AT$13:AT727,AQ$13:AQ727,"="&amp;AQ727),"[x]")</f>
        <v>13199</v>
      </c>
    </row>
    <row r="728" spans="40:47" ht="16.5" x14ac:dyDescent="0.2">
      <c r="AN728" s="81">
        <v>716</v>
      </c>
      <c r="AO728" s="81">
        <f t="shared" si="84"/>
        <v>2</v>
      </c>
      <c r="AP728" s="81">
        <f t="shared" si="85"/>
        <v>1</v>
      </c>
      <c r="AQ728" s="76">
        <f t="shared" si="86"/>
        <v>5</v>
      </c>
      <c r="AR728" s="81">
        <f t="shared" si="87"/>
        <v>111</v>
      </c>
      <c r="AS728" s="81" t="str">
        <f t="shared" si="88"/>
        <v>金币</v>
      </c>
      <c r="AT728" s="103">
        <f t="shared" si="89"/>
        <v>302</v>
      </c>
      <c r="AU728" s="82">
        <f>IF(AR728&gt;0,SUMIFS(AT$13:AT728,AQ$13:AQ728,"="&amp;AQ728),"[x]")</f>
        <v>13501</v>
      </c>
    </row>
    <row r="729" spans="40:47" ht="16.5" x14ac:dyDescent="0.2">
      <c r="AN729" s="81">
        <v>717</v>
      </c>
      <c r="AO729" s="81">
        <f t="shared" si="84"/>
        <v>2</v>
      </c>
      <c r="AP729" s="81">
        <f t="shared" si="85"/>
        <v>1</v>
      </c>
      <c r="AQ729" s="76">
        <f t="shared" si="86"/>
        <v>5</v>
      </c>
      <c r="AR729" s="81">
        <f t="shared" si="87"/>
        <v>112</v>
      </c>
      <c r="AS729" s="81" t="str">
        <f t="shared" si="88"/>
        <v>金币</v>
      </c>
      <c r="AT729" s="103">
        <f t="shared" si="89"/>
        <v>315</v>
      </c>
      <c r="AU729" s="82">
        <f>IF(AR729&gt;0,SUMIFS(AT$13:AT729,AQ$13:AQ729,"="&amp;AQ729),"[x]")</f>
        <v>13816</v>
      </c>
    </row>
    <row r="730" spans="40:47" ht="16.5" x14ac:dyDescent="0.2">
      <c r="AN730" s="81">
        <v>718</v>
      </c>
      <c r="AO730" s="81">
        <f t="shared" si="84"/>
        <v>2</v>
      </c>
      <c r="AP730" s="81">
        <f t="shared" si="85"/>
        <v>1</v>
      </c>
      <c r="AQ730" s="76">
        <f t="shared" si="86"/>
        <v>5</v>
      </c>
      <c r="AR730" s="81">
        <f t="shared" si="87"/>
        <v>113</v>
      </c>
      <c r="AS730" s="81" t="str">
        <f t="shared" si="88"/>
        <v>金币</v>
      </c>
      <c r="AT730" s="103">
        <f t="shared" si="89"/>
        <v>328</v>
      </c>
      <c r="AU730" s="82">
        <f>IF(AR730&gt;0,SUMIFS(AT$13:AT730,AQ$13:AQ730,"="&amp;AQ730),"[x]")</f>
        <v>14144</v>
      </c>
    </row>
    <row r="731" spans="40:47" ht="16.5" x14ac:dyDescent="0.2">
      <c r="AN731" s="81">
        <v>719</v>
      </c>
      <c r="AO731" s="81">
        <f t="shared" si="84"/>
        <v>2</v>
      </c>
      <c r="AP731" s="81">
        <f t="shared" si="85"/>
        <v>1</v>
      </c>
      <c r="AQ731" s="76">
        <f t="shared" si="86"/>
        <v>5</v>
      </c>
      <c r="AR731" s="81">
        <f t="shared" si="87"/>
        <v>114</v>
      </c>
      <c r="AS731" s="81" t="str">
        <f t="shared" si="88"/>
        <v>金币</v>
      </c>
      <c r="AT731" s="103">
        <f t="shared" si="89"/>
        <v>341</v>
      </c>
      <c r="AU731" s="82">
        <f>IF(AR731&gt;0,SUMIFS(AT$13:AT731,AQ$13:AQ731,"="&amp;AQ731),"[x]")</f>
        <v>14485</v>
      </c>
    </row>
    <row r="732" spans="40:47" ht="16.5" x14ac:dyDescent="0.2">
      <c r="AN732" s="81">
        <v>720</v>
      </c>
      <c r="AO732" s="81">
        <f t="shared" si="84"/>
        <v>2</v>
      </c>
      <c r="AP732" s="81">
        <f t="shared" si="85"/>
        <v>1</v>
      </c>
      <c r="AQ732" s="76">
        <f t="shared" si="86"/>
        <v>5</v>
      </c>
      <c r="AR732" s="81">
        <f t="shared" si="87"/>
        <v>115</v>
      </c>
      <c r="AS732" s="81" t="str">
        <f t="shared" si="88"/>
        <v>金币</v>
      </c>
      <c r="AT732" s="103">
        <f t="shared" si="89"/>
        <v>354</v>
      </c>
      <c r="AU732" s="82">
        <f>IF(AR732&gt;0,SUMIFS(AT$13:AT732,AQ$13:AQ732,"="&amp;AQ732),"[x]")</f>
        <v>14839</v>
      </c>
    </row>
    <row r="733" spans="40:47" ht="16.5" x14ac:dyDescent="0.2">
      <c r="AN733" s="81">
        <v>721</v>
      </c>
      <c r="AO733" s="81">
        <f t="shared" si="84"/>
        <v>2</v>
      </c>
      <c r="AP733" s="81">
        <f t="shared" si="85"/>
        <v>1</v>
      </c>
      <c r="AQ733" s="76">
        <f t="shared" si="86"/>
        <v>5</v>
      </c>
      <c r="AR733" s="81">
        <f t="shared" si="87"/>
        <v>116</v>
      </c>
      <c r="AS733" s="81" t="str">
        <f t="shared" si="88"/>
        <v>金币</v>
      </c>
      <c r="AT733" s="103">
        <f t="shared" si="89"/>
        <v>368</v>
      </c>
      <c r="AU733" s="82">
        <f>IF(AR733&gt;0,SUMIFS(AT$13:AT733,AQ$13:AQ733,"="&amp;AQ733),"[x]")</f>
        <v>15207</v>
      </c>
    </row>
    <row r="734" spans="40:47" ht="16.5" x14ac:dyDescent="0.2">
      <c r="AN734" s="81">
        <v>722</v>
      </c>
      <c r="AO734" s="81">
        <f t="shared" si="84"/>
        <v>2</v>
      </c>
      <c r="AP734" s="81">
        <f t="shared" si="85"/>
        <v>1</v>
      </c>
      <c r="AQ734" s="76">
        <f t="shared" si="86"/>
        <v>5</v>
      </c>
      <c r="AR734" s="81">
        <f t="shared" si="87"/>
        <v>117</v>
      </c>
      <c r="AS734" s="81" t="str">
        <f t="shared" si="88"/>
        <v>金币</v>
      </c>
      <c r="AT734" s="103">
        <f t="shared" si="89"/>
        <v>381</v>
      </c>
      <c r="AU734" s="82">
        <f>IF(AR734&gt;0,SUMIFS(AT$13:AT734,AQ$13:AQ734,"="&amp;AQ734),"[x]")</f>
        <v>15588</v>
      </c>
    </row>
    <row r="735" spans="40:47" ht="16.5" x14ac:dyDescent="0.2">
      <c r="AN735" s="81">
        <v>723</v>
      </c>
      <c r="AO735" s="81">
        <f t="shared" si="84"/>
        <v>2</v>
      </c>
      <c r="AP735" s="81">
        <f t="shared" si="85"/>
        <v>1</v>
      </c>
      <c r="AQ735" s="76">
        <f t="shared" si="86"/>
        <v>5</v>
      </c>
      <c r="AR735" s="81">
        <f t="shared" si="87"/>
        <v>118</v>
      </c>
      <c r="AS735" s="81" t="str">
        <f t="shared" si="88"/>
        <v>金币</v>
      </c>
      <c r="AT735" s="103">
        <f t="shared" si="89"/>
        <v>394</v>
      </c>
      <c r="AU735" s="82">
        <f>IF(AR735&gt;0,SUMIFS(AT$13:AT735,AQ$13:AQ735,"="&amp;AQ735),"[x]")</f>
        <v>15982</v>
      </c>
    </row>
    <row r="736" spans="40:47" ht="16.5" x14ac:dyDescent="0.2">
      <c r="AN736" s="81">
        <v>724</v>
      </c>
      <c r="AO736" s="81">
        <f t="shared" si="84"/>
        <v>2</v>
      </c>
      <c r="AP736" s="81">
        <f t="shared" si="85"/>
        <v>1</v>
      </c>
      <c r="AQ736" s="76">
        <f t="shared" si="86"/>
        <v>5</v>
      </c>
      <c r="AR736" s="81">
        <f t="shared" si="87"/>
        <v>119</v>
      </c>
      <c r="AS736" s="81" t="str">
        <f t="shared" si="88"/>
        <v>金币</v>
      </c>
      <c r="AT736" s="103">
        <f t="shared" si="89"/>
        <v>407</v>
      </c>
      <c r="AU736" s="82">
        <f>IF(AR736&gt;0,SUMIFS(AT$13:AT736,AQ$13:AQ736,"="&amp;AQ736),"[x]")</f>
        <v>16389</v>
      </c>
    </row>
    <row r="737" spans="40:47" ht="16.5" x14ac:dyDescent="0.2">
      <c r="AN737" s="81">
        <v>725</v>
      </c>
      <c r="AO737" s="81">
        <f t="shared" si="84"/>
        <v>2</v>
      </c>
      <c r="AP737" s="81">
        <f t="shared" si="85"/>
        <v>1</v>
      </c>
      <c r="AQ737" s="76">
        <f t="shared" si="86"/>
        <v>5</v>
      </c>
      <c r="AR737" s="81">
        <f t="shared" si="87"/>
        <v>120</v>
      </c>
      <c r="AS737" s="81" t="str">
        <f t="shared" si="88"/>
        <v>金币</v>
      </c>
      <c r="AT737" s="103">
        <f t="shared" si="89"/>
        <v>420</v>
      </c>
      <c r="AU737" s="82">
        <f>IF(AR737&gt;0,SUMIFS(AT$13:AT737,AQ$13:AQ737,"="&amp;AQ737),"[x]")</f>
        <v>16809</v>
      </c>
    </row>
    <row r="738" spans="40:47" ht="16.5" x14ac:dyDescent="0.2">
      <c r="AN738" s="81">
        <v>726</v>
      </c>
      <c r="AO738" s="81">
        <f t="shared" si="84"/>
        <v>2</v>
      </c>
      <c r="AP738" s="81">
        <f t="shared" si="85"/>
        <v>1</v>
      </c>
      <c r="AQ738" s="76">
        <f t="shared" si="86"/>
        <v>5</v>
      </c>
      <c r="AR738" s="81">
        <f t="shared" si="87"/>
        <v>121</v>
      </c>
      <c r="AS738" s="81" t="str">
        <f t="shared" si="88"/>
        <v>金币</v>
      </c>
      <c r="AT738" s="103">
        <f t="shared" si="89"/>
        <v>248</v>
      </c>
      <c r="AU738" s="82">
        <f>IF(AR738&gt;0,SUMIFS(AT$13:AT738,AQ$13:AQ738,"="&amp;AQ738),"[x]")</f>
        <v>17057</v>
      </c>
    </row>
    <row r="739" spans="40:47" ht="16.5" x14ac:dyDescent="0.2">
      <c r="AN739" s="81">
        <v>727</v>
      </c>
      <c r="AO739" s="81">
        <f t="shared" si="84"/>
        <v>2</v>
      </c>
      <c r="AP739" s="81">
        <f t="shared" si="85"/>
        <v>1</v>
      </c>
      <c r="AQ739" s="76">
        <f t="shared" si="86"/>
        <v>5</v>
      </c>
      <c r="AR739" s="81">
        <f t="shared" si="87"/>
        <v>122</v>
      </c>
      <c r="AS739" s="81" t="str">
        <f t="shared" si="88"/>
        <v>金币</v>
      </c>
      <c r="AT739" s="103">
        <f t="shared" si="89"/>
        <v>261</v>
      </c>
      <c r="AU739" s="82">
        <f>IF(AR739&gt;0,SUMIFS(AT$13:AT739,AQ$13:AQ739,"="&amp;AQ739),"[x]")</f>
        <v>17318</v>
      </c>
    </row>
    <row r="740" spans="40:47" ht="16.5" x14ac:dyDescent="0.2">
      <c r="AN740" s="81">
        <v>728</v>
      </c>
      <c r="AO740" s="81">
        <f t="shared" si="84"/>
        <v>2</v>
      </c>
      <c r="AP740" s="81">
        <f t="shared" si="85"/>
        <v>1</v>
      </c>
      <c r="AQ740" s="76">
        <f t="shared" si="86"/>
        <v>5</v>
      </c>
      <c r="AR740" s="81">
        <f t="shared" si="87"/>
        <v>123</v>
      </c>
      <c r="AS740" s="81" t="str">
        <f t="shared" si="88"/>
        <v>金币</v>
      </c>
      <c r="AT740" s="103">
        <f t="shared" si="89"/>
        <v>274</v>
      </c>
      <c r="AU740" s="82">
        <f>IF(AR740&gt;0,SUMIFS(AT$13:AT740,AQ$13:AQ740,"="&amp;AQ740),"[x]")</f>
        <v>17592</v>
      </c>
    </row>
    <row r="741" spans="40:47" ht="16.5" x14ac:dyDescent="0.2">
      <c r="AN741" s="81">
        <v>729</v>
      </c>
      <c r="AO741" s="81">
        <f t="shared" si="84"/>
        <v>2</v>
      </c>
      <c r="AP741" s="81">
        <f t="shared" si="85"/>
        <v>1</v>
      </c>
      <c r="AQ741" s="76">
        <f t="shared" si="86"/>
        <v>5</v>
      </c>
      <c r="AR741" s="81">
        <f t="shared" si="87"/>
        <v>124</v>
      </c>
      <c r="AS741" s="81" t="str">
        <f t="shared" si="88"/>
        <v>金币</v>
      </c>
      <c r="AT741" s="103">
        <f t="shared" si="89"/>
        <v>287</v>
      </c>
      <c r="AU741" s="82">
        <f>IF(AR741&gt;0,SUMIFS(AT$13:AT741,AQ$13:AQ741,"="&amp;AQ741),"[x]")</f>
        <v>17879</v>
      </c>
    </row>
    <row r="742" spans="40:47" ht="16.5" x14ac:dyDescent="0.2">
      <c r="AN742" s="81">
        <v>730</v>
      </c>
      <c r="AO742" s="81">
        <f t="shared" si="84"/>
        <v>2</v>
      </c>
      <c r="AP742" s="81">
        <f t="shared" si="85"/>
        <v>1</v>
      </c>
      <c r="AQ742" s="76">
        <f t="shared" si="86"/>
        <v>5</v>
      </c>
      <c r="AR742" s="81">
        <f t="shared" si="87"/>
        <v>125</v>
      </c>
      <c r="AS742" s="81" t="str">
        <f t="shared" si="88"/>
        <v>金币</v>
      </c>
      <c r="AT742" s="103">
        <f t="shared" si="89"/>
        <v>300</v>
      </c>
      <c r="AU742" s="82">
        <f>IF(AR742&gt;0,SUMIFS(AT$13:AT742,AQ$13:AQ742,"="&amp;AQ742),"[x]")</f>
        <v>18179</v>
      </c>
    </row>
    <row r="743" spans="40:47" ht="16.5" x14ac:dyDescent="0.2">
      <c r="AN743" s="81">
        <v>731</v>
      </c>
      <c r="AO743" s="81">
        <f t="shared" si="84"/>
        <v>2</v>
      </c>
      <c r="AP743" s="81">
        <f t="shared" si="85"/>
        <v>1</v>
      </c>
      <c r="AQ743" s="76">
        <f t="shared" si="86"/>
        <v>5</v>
      </c>
      <c r="AR743" s="81">
        <f t="shared" si="87"/>
        <v>126</v>
      </c>
      <c r="AS743" s="81" t="str">
        <f t="shared" si="88"/>
        <v>金币</v>
      </c>
      <c r="AT743" s="103">
        <f t="shared" si="89"/>
        <v>313</v>
      </c>
      <c r="AU743" s="82">
        <f>IF(AR743&gt;0,SUMIFS(AT$13:AT743,AQ$13:AQ743,"="&amp;AQ743),"[x]")</f>
        <v>18492</v>
      </c>
    </row>
    <row r="744" spans="40:47" ht="16.5" x14ac:dyDescent="0.2">
      <c r="AN744" s="81">
        <v>732</v>
      </c>
      <c r="AO744" s="81">
        <f t="shared" si="84"/>
        <v>2</v>
      </c>
      <c r="AP744" s="81">
        <f t="shared" si="85"/>
        <v>1</v>
      </c>
      <c r="AQ744" s="76">
        <f t="shared" si="86"/>
        <v>5</v>
      </c>
      <c r="AR744" s="81">
        <f t="shared" si="87"/>
        <v>127</v>
      </c>
      <c r="AS744" s="81" t="str">
        <f t="shared" si="88"/>
        <v>金币</v>
      </c>
      <c r="AT744" s="103">
        <f t="shared" si="89"/>
        <v>326</v>
      </c>
      <c r="AU744" s="82">
        <f>IF(AR744&gt;0,SUMIFS(AT$13:AT744,AQ$13:AQ744,"="&amp;AQ744),"[x]")</f>
        <v>18818</v>
      </c>
    </row>
    <row r="745" spans="40:47" ht="16.5" x14ac:dyDescent="0.2">
      <c r="AN745" s="81">
        <v>733</v>
      </c>
      <c r="AO745" s="81">
        <f t="shared" si="84"/>
        <v>2</v>
      </c>
      <c r="AP745" s="81">
        <f t="shared" si="85"/>
        <v>1</v>
      </c>
      <c r="AQ745" s="76">
        <f t="shared" si="86"/>
        <v>5</v>
      </c>
      <c r="AR745" s="81">
        <f t="shared" si="87"/>
        <v>128</v>
      </c>
      <c r="AS745" s="81" t="str">
        <f t="shared" si="88"/>
        <v>金币</v>
      </c>
      <c r="AT745" s="103">
        <f t="shared" si="89"/>
        <v>339</v>
      </c>
      <c r="AU745" s="82">
        <f>IF(AR745&gt;0,SUMIFS(AT$13:AT745,AQ$13:AQ745,"="&amp;AQ745),"[x]")</f>
        <v>19157</v>
      </c>
    </row>
    <row r="746" spans="40:47" ht="16.5" x14ac:dyDescent="0.2">
      <c r="AN746" s="81">
        <v>734</v>
      </c>
      <c r="AO746" s="81">
        <f t="shared" si="84"/>
        <v>2</v>
      </c>
      <c r="AP746" s="81">
        <f t="shared" si="85"/>
        <v>1</v>
      </c>
      <c r="AQ746" s="76">
        <f t="shared" si="86"/>
        <v>5</v>
      </c>
      <c r="AR746" s="81">
        <f t="shared" si="87"/>
        <v>129</v>
      </c>
      <c r="AS746" s="81" t="str">
        <f t="shared" si="88"/>
        <v>金币</v>
      </c>
      <c r="AT746" s="103">
        <f t="shared" si="89"/>
        <v>352</v>
      </c>
      <c r="AU746" s="82">
        <f>IF(AR746&gt;0,SUMIFS(AT$13:AT746,AQ$13:AQ746,"="&amp;AQ746),"[x]")</f>
        <v>19509</v>
      </c>
    </row>
    <row r="747" spans="40:47" ht="16.5" x14ac:dyDescent="0.2">
      <c r="AN747" s="81">
        <v>735</v>
      </c>
      <c r="AO747" s="81">
        <f t="shared" si="84"/>
        <v>2</v>
      </c>
      <c r="AP747" s="81">
        <f t="shared" si="85"/>
        <v>1</v>
      </c>
      <c r="AQ747" s="76">
        <f t="shared" si="86"/>
        <v>5</v>
      </c>
      <c r="AR747" s="81">
        <f t="shared" si="87"/>
        <v>130</v>
      </c>
      <c r="AS747" s="81" t="str">
        <f t="shared" si="88"/>
        <v>金币</v>
      </c>
      <c r="AT747" s="103">
        <f t="shared" si="89"/>
        <v>365</v>
      </c>
      <c r="AU747" s="82">
        <f>IF(AR747&gt;0,SUMIFS(AT$13:AT747,AQ$13:AQ747,"="&amp;AQ747),"[x]")</f>
        <v>19874</v>
      </c>
    </row>
    <row r="748" spans="40:47" ht="16.5" x14ac:dyDescent="0.2">
      <c r="AN748" s="81">
        <v>736</v>
      </c>
      <c r="AO748" s="81">
        <f t="shared" si="84"/>
        <v>2</v>
      </c>
      <c r="AP748" s="81">
        <f t="shared" si="85"/>
        <v>1</v>
      </c>
      <c r="AQ748" s="76">
        <f t="shared" si="86"/>
        <v>5</v>
      </c>
      <c r="AR748" s="81">
        <f t="shared" si="87"/>
        <v>131</v>
      </c>
      <c r="AS748" s="81" t="str">
        <f t="shared" si="88"/>
        <v>金币</v>
      </c>
      <c r="AT748" s="103">
        <f t="shared" si="89"/>
        <v>378</v>
      </c>
      <c r="AU748" s="82">
        <f>IF(AR748&gt;0,SUMIFS(AT$13:AT748,AQ$13:AQ748,"="&amp;AQ748),"[x]")</f>
        <v>20252</v>
      </c>
    </row>
    <row r="749" spans="40:47" ht="16.5" x14ac:dyDescent="0.2">
      <c r="AN749" s="81">
        <v>737</v>
      </c>
      <c r="AO749" s="81">
        <f t="shared" si="84"/>
        <v>2</v>
      </c>
      <c r="AP749" s="81">
        <f t="shared" si="85"/>
        <v>1</v>
      </c>
      <c r="AQ749" s="76">
        <f t="shared" si="86"/>
        <v>5</v>
      </c>
      <c r="AR749" s="81">
        <f t="shared" si="87"/>
        <v>132</v>
      </c>
      <c r="AS749" s="81" t="str">
        <f t="shared" si="88"/>
        <v>金币</v>
      </c>
      <c r="AT749" s="103">
        <f t="shared" si="89"/>
        <v>391</v>
      </c>
      <c r="AU749" s="82">
        <f>IF(AR749&gt;0,SUMIFS(AT$13:AT749,AQ$13:AQ749,"="&amp;AQ749),"[x]")</f>
        <v>20643</v>
      </c>
    </row>
    <row r="750" spans="40:47" ht="16.5" x14ac:dyDescent="0.2">
      <c r="AN750" s="81">
        <v>738</v>
      </c>
      <c r="AO750" s="81">
        <f t="shared" si="84"/>
        <v>2</v>
      </c>
      <c r="AP750" s="81">
        <f t="shared" si="85"/>
        <v>1</v>
      </c>
      <c r="AQ750" s="76">
        <f t="shared" si="86"/>
        <v>5</v>
      </c>
      <c r="AR750" s="81">
        <f t="shared" si="87"/>
        <v>133</v>
      </c>
      <c r="AS750" s="81" t="str">
        <f t="shared" si="88"/>
        <v>金币</v>
      </c>
      <c r="AT750" s="103">
        <f t="shared" si="89"/>
        <v>404</v>
      </c>
      <c r="AU750" s="82">
        <f>IF(AR750&gt;0,SUMIFS(AT$13:AT750,AQ$13:AQ750,"="&amp;AQ750),"[x]")</f>
        <v>21047</v>
      </c>
    </row>
    <row r="751" spans="40:47" ht="16.5" x14ac:dyDescent="0.2">
      <c r="AN751" s="81">
        <v>739</v>
      </c>
      <c r="AO751" s="81">
        <f t="shared" si="84"/>
        <v>2</v>
      </c>
      <c r="AP751" s="81">
        <f t="shared" si="85"/>
        <v>1</v>
      </c>
      <c r="AQ751" s="76">
        <f t="shared" si="86"/>
        <v>5</v>
      </c>
      <c r="AR751" s="81">
        <f t="shared" si="87"/>
        <v>134</v>
      </c>
      <c r="AS751" s="81" t="str">
        <f t="shared" si="88"/>
        <v>金币</v>
      </c>
      <c r="AT751" s="103">
        <f t="shared" si="89"/>
        <v>417</v>
      </c>
      <c r="AU751" s="82">
        <f>IF(AR751&gt;0,SUMIFS(AT$13:AT751,AQ$13:AQ751,"="&amp;AQ751),"[x]")</f>
        <v>21464</v>
      </c>
    </row>
    <row r="752" spans="40:47" ht="16.5" x14ac:dyDescent="0.2">
      <c r="AN752" s="81">
        <v>740</v>
      </c>
      <c r="AO752" s="81">
        <f t="shared" si="84"/>
        <v>2</v>
      </c>
      <c r="AP752" s="81">
        <f t="shared" si="85"/>
        <v>1</v>
      </c>
      <c r="AQ752" s="76">
        <f t="shared" si="86"/>
        <v>5</v>
      </c>
      <c r="AR752" s="81">
        <f t="shared" si="87"/>
        <v>135</v>
      </c>
      <c r="AS752" s="81" t="str">
        <f t="shared" si="88"/>
        <v>金币</v>
      </c>
      <c r="AT752" s="103">
        <f t="shared" si="89"/>
        <v>430</v>
      </c>
      <c r="AU752" s="82">
        <f>IF(AR752&gt;0,SUMIFS(AT$13:AT752,AQ$13:AQ752,"="&amp;AQ752),"[x]")</f>
        <v>21894</v>
      </c>
    </row>
    <row r="753" spans="40:47" ht="16.5" x14ac:dyDescent="0.2">
      <c r="AN753" s="81">
        <v>741</v>
      </c>
      <c r="AO753" s="81">
        <f t="shared" si="84"/>
        <v>2</v>
      </c>
      <c r="AP753" s="81">
        <f t="shared" si="85"/>
        <v>1</v>
      </c>
      <c r="AQ753" s="76">
        <f t="shared" si="86"/>
        <v>5</v>
      </c>
      <c r="AR753" s="81">
        <f t="shared" si="87"/>
        <v>136</v>
      </c>
      <c r="AS753" s="81" t="str">
        <f t="shared" si="88"/>
        <v>金币</v>
      </c>
      <c r="AT753" s="103">
        <f t="shared" si="89"/>
        <v>443</v>
      </c>
      <c r="AU753" s="82">
        <f>IF(AR753&gt;0,SUMIFS(AT$13:AT753,AQ$13:AQ753,"="&amp;AQ753),"[x]")</f>
        <v>22337</v>
      </c>
    </row>
    <row r="754" spans="40:47" ht="16.5" x14ac:dyDescent="0.2">
      <c r="AN754" s="81">
        <v>742</v>
      </c>
      <c r="AO754" s="81">
        <f t="shared" si="84"/>
        <v>2</v>
      </c>
      <c r="AP754" s="81">
        <f t="shared" si="85"/>
        <v>1</v>
      </c>
      <c r="AQ754" s="76">
        <f t="shared" si="86"/>
        <v>5</v>
      </c>
      <c r="AR754" s="81">
        <f t="shared" si="87"/>
        <v>137</v>
      </c>
      <c r="AS754" s="81" t="str">
        <f t="shared" si="88"/>
        <v>金币</v>
      </c>
      <c r="AT754" s="103">
        <f t="shared" si="89"/>
        <v>457</v>
      </c>
      <c r="AU754" s="82">
        <f>IF(AR754&gt;0,SUMIFS(AT$13:AT754,AQ$13:AQ754,"="&amp;AQ754),"[x]")</f>
        <v>22794</v>
      </c>
    </row>
    <row r="755" spans="40:47" ht="16.5" x14ac:dyDescent="0.2">
      <c r="AN755" s="81">
        <v>743</v>
      </c>
      <c r="AO755" s="81">
        <f t="shared" si="84"/>
        <v>2</v>
      </c>
      <c r="AP755" s="81">
        <f t="shared" si="85"/>
        <v>1</v>
      </c>
      <c r="AQ755" s="76">
        <f t="shared" si="86"/>
        <v>5</v>
      </c>
      <c r="AR755" s="81">
        <f t="shared" si="87"/>
        <v>138</v>
      </c>
      <c r="AS755" s="81" t="str">
        <f t="shared" si="88"/>
        <v>金币</v>
      </c>
      <c r="AT755" s="103">
        <f t="shared" si="89"/>
        <v>470</v>
      </c>
      <c r="AU755" s="82">
        <f>IF(AR755&gt;0,SUMIFS(AT$13:AT755,AQ$13:AQ755,"="&amp;AQ755),"[x]")</f>
        <v>23264</v>
      </c>
    </row>
    <row r="756" spans="40:47" ht="16.5" x14ac:dyDescent="0.2">
      <c r="AN756" s="81">
        <v>744</v>
      </c>
      <c r="AO756" s="81">
        <f t="shared" si="84"/>
        <v>2</v>
      </c>
      <c r="AP756" s="81">
        <f t="shared" si="85"/>
        <v>1</v>
      </c>
      <c r="AQ756" s="76">
        <f t="shared" si="86"/>
        <v>5</v>
      </c>
      <c r="AR756" s="81">
        <f t="shared" si="87"/>
        <v>139</v>
      </c>
      <c r="AS756" s="81" t="str">
        <f t="shared" si="88"/>
        <v>金币</v>
      </c>
      <c r="AT756" s="103">
        <f t="shared" si="89"/>
        <v>483</v>
      </c>
      <c r="AU756" s="82">
        <f>IF(AR756&gt;0,SUMIFS(AT$13:AT756,AQ$13:AQ756,"="&amp;AQ756),"[x]")</f>
        <v>23747</v>
      </c>
    </row>
    <row r="757" spans="40:47" ht="16.5" x14ac:dyDescent="0.2">
      <c r="AN757" s="81">
        <v>745</v>
      </c>
      <c r="AO757" s="81">
        <f t="shared" si="84"/>
        <v>2</v>
      </c>
      <c r="AP757" s="81">
        <f t="shared" si="85"/>
        <v>1</v>
      </c>
      <c r="AQ757" s="76">
        <f t="shared" si="86"/>
        <v>5</v>
      </c>
      <c r="AR757" s="81">
        <f t="shared" si="87"/>
        <v>140</v>
      </c>
      <c r="AS757" s="81" t="str">
        <f t="shared" si="88"/>
        <v>金币</v>
      </c>
      <c r="AT757" s="103">
        <f t="shared" si="89"/>
        <v>496</v>
      </c>
      <c r="AU757" s="82">
        <f>IF(AR757&gt;0,SUMIFS(AT$13:AT757,AQ$13:AQ757,"="&amp;AQ757),"[x]")</f>
        <v>24243</v>
      </c>
    </row>
    <row r="758" spans="40:47" ht="16.5" x14ac:dyDescent="0.2">
      <c r="AN758" s="81">
        <v>746</v>
      </c>
      <c r="AO758" s="81">
        <f t="shared" si="84"/>
        <v>2</v>
      </c>
      <c r="AP758" s="81">
        <f t="shared" si="85"/>
        <v>1</v>
      </c>
      <c r="AQ758" s="76">
        <f t="shared" si="86"/>
        <v>5</v>
      </c>
      <c r="AR758" s="81">
        <f t="shared" si="87"/>
        <v>141</v>
      </c>
      <c r="AS758" s="81" t="str">
        <f t="shared" si="88"/>
        <v>金币</v>
      </c>
      <c r="AT758" s="103">
        <f t="shared" si="89"/>
        <v>509</v>
      </c>
      <c r="AU758" s="82">
        <f>IF(AR758&gt;0,SUMIFS(AT$13:AT758,AQ$13:AQ758,"="&amp;AQ758),"[x]")</f>
        <v>24752</v>
      </c>
    </row>
    <row r="759" spans="40:47" ht="16.5" x14ac:dyDescent="0.2">
      <c r="AN759" s="81">
        <v>747</v>
      </c>
      <c r="AO759" s="81">
        <f t="shared" si="84"/>
        <v>2</v>
      </c>
      <c r="AP759" s="81">
        <f t="shared" si="85"/>
        <v>1</v>
      </c>
      <c r="AQ759" s="76">
        <f t="shared" si="86"/>
        <v>5</v>
      </c>
      <c r="AR759" s="81">
        <f t="shared" si="87"/>
        <v>142</v>
      </c>
      <c r="AS759" s="81" t="str">
        <f t="shared" si="88"/>
        <v>金币</v>
      </c>
      <c r="AT759" s="103">
        <f t="shared" si="89"/>
        <v>522</v>
      </c>
      <c r="AU759" s="82">
        <f>IF(AR759&gt;0,SUMIFS(AT$13:AT759,AQ$13:AQ759,"="&amp;AQ759),"[x]")</f>
        <v>25274</v>
      </c>
    </row>
    <row r="760" spans="40:47" ht="16.5" x14ac:dyDescent="0.2">
      <c r="AN760" s="81">
        <v>748</v>
      </c>
      <c r="AO760" s="81">
        <f t="shared" si="84"/>
        <v>2</v>
      </c>
      <c r="AP760" s="81">
        <f t="shared" si="85"/>
        <v>1</v>
      </c>
      <c r="AQ760" s="76">
        <f t="shared" si="86"/>
        <v>5</v>
      </c>
      <c r="AR760" s="81">
        <f t="shared" si="87"/>
        <v>143</v>
      </c>
      <c r="AS760" s="81" t="str">
        <f t="shared" si="88"/>
        <v>金币</v>
      </c>
      <c r="AT760" s="103">
        <f t="shared" si="89"/>
        <v>535</v>
      </c>
      <c r="AU760" s="82">
        <f>IF(AR760&gt;0,SUMIFS(AT$13:AT760,AQ$13:AQ760,"="&amp;AQ760),"[x]")</f>
        <v>25809</v>
      </c>
    </row>
    <row r="761" spans="40:47" ht="16.5" x14ac:dyDescent="0.2">
      <c r="AN761" s="81">
        <v>749</v>
      </c>
      <c r="AO761" s="81">
        <f t="shared" si="84"/>
        <v>2</v>
      </c>
      <c r="AP761" s="81">
        <f t="shared" si="85"/>
        <v>1</v>
      </c>
      <c r="AQ761" s="76">
        <f t="shared" si="86"/>
        <v>5</v>
      </c>
      <c r="AR761" s="81">
        <f t="shared" si="87"/>
        <v>144</v>
      </c>
      <c r="AS761" s="81" t="str">
        <f t="shared" si="88"/>
        <v>金币</v>
      </c>
      <c r="AT761" s="103">
        <f t="shared" si="89"/>
        <v>548</v>
      </c>
      <c r="AU761" s="82">
        <f>IF(AR761&gt;0,SUMIFS(AT$13:AT761,AQ$13:AQ761,"="&amp;AQ761),"[x]")</f>
        <v>26357</v>
      </c>
    </row>
    <row r="762" spans="40:47" ht="16.5" x14ac:dyDescent="0.2">
      <c r="AN762" s="81">
        <v>750</v>
      </c>
      <c r="AO762" s="81">
        <f t="shared" si="84"/>
        <v>2</v>
      </c>
      <c r="AP762" s="81">
        <f t="shared" si="85"/>
        <v>1</v>
      </c>
      <c r="AQ762" s="76">
        <f t="shared" si="86"/>
        <v>5</v>
      </c>
      <c r="AR762" s="81">
        <f t="shared" si="87"/>
        <v>145</v>
      </c>
      <c r="AS762" s="81" t="str">
        <f t="shared" si="88"/>
        <v>金币</v>
      </c>
      <c r="AT762" s="103">
        <f t="shared" si="89"/>
        <v>561</v>
      </c>
      <c r="AU762" s="82">
        <f>IF(AR762&gt;0,SUMIFS(AT$13:AT762,AQ$13:AQ762,"="&amp;AQ762),"[x]")</f>
        <v>26918</v>
      </c>
    </row>
    <row r="763" spans="40:47" ht="16.5" x14ac:dyDescent="0.2">
      <c r="AN763" s="81">
        <v>751</v>
      </c>
      <c r="AO763" s="81">
        <f t="shared" si="84"/>
        <v>2</v>
      </c>
      <c r="AP763" s="81">
        <f t="shared" si="85"/>
        <v>1</v>
      </c>
      <c r="AQ763" s="76">
        <f t="shared" si="86"/>
        <v>5</v>
      </c>
      <c r="AR763" s="81">
        <f t="shared" si="87"/>
        <v>146</v>
      </c>
      <c r="AS763" s="81" t="str">
        <f t="shared" si="88"/>
        <v>金币</v>
      </c>
      <c r="AT763" s="103">
        <f t="shared" si="89"/>
        <v>574</v>
      </c>
      <c r="AU763" s="82">
        <f>IF(AR763&gt;0,SUMIFS(AT$13:AT763,AQ$13:AQ763,"="&amp;AQ763),"[x]")</f>
        <v>27492</v>
      </c>
    </row>
    <row r="764" spans="40:47" ht="16.5" x14ac:dyDescent="0.2">
      <c r="AN764" s="81">
        <v>752</v>
      </c>
      <c r="AO764" s="81">
        <f t="shared" si="84"/>
        <v>2</v>
      </c>
      <c r="AP764" s="81">
        <f t="shared" si="85"/>
        <v>1</v>
      </c>
      <c r="AQ764" s="76">
        <f t="shared" si="86"/>
        <v>5</v>
      </c>
      <c r="AR764" s="81">
        <f t="shared" si="87"/>
        <v>147</v>
      </c>
      <c r="AS764" s="81" t="str">
        <f t="shared" si="88"/>
        <v>金币</v>
      </c>
      <c r="AT764" s="103">
        <f t="shared" si="89"/>
        <v>587</v>
      </c>
      <c r="AU764" s="82">
        <f>IF(AR764&gt;0,SUMIFS(AT$13:AT764,AQ$13:AQ764,"="&amp;AQ764),"[x]")</f>
        <v>28079</v>
      </c>
    </row>
    <row r="765" spans="40:47" ht="16.5" x14ac:dyDescent="0.2">
      <c r="AN765" s="81">
        <v>753</v>
      </c>
      <c r="AO765" s="81">
        <f t="shared" si="84"/>
        <v>2</v>
      </c>
      <c r="AP765" s="81">
        <f t="shared" si="85"/>
        <v>1</v>
      </c>
      <c r="AQ765" s="76">
        <f t="shared" si="86"/>
        <v>5</v>
      </c>
      <c r="AR765" s="81">
        <f t="shared" si="87"/>
        <v>148</v>
      </c>
      <c r="AS765" s="81" t="str">
        <f t="shared" si="88"/>
        <v>金币</v>
      </c>
      <c r="AT765" s="103">
        <f t="shared" si="89"/>
        <v>600</v>
      </c>
      <c r="AU765" s="82">
        <f>IF(AR765&gt;0,SUMIFS(AT$13:AT765,AQ$13:AQ765,"="&amp;AQ765),"[x]")</f>
        <v>28679</v>
      </c>
    </row>
    <row r="766" spans="40:47" ht="16.5" x14ac:dyDescent="0.2">
      <c r="AN766" s="81">
        <v>754</v>
      </c>
      <c r="AO766" s="81">
        <f t="shared" si="84"/>
        <v>2</v>
      </c>
      <c r="AP766" s="81">
        <f t="shared" si="85"/>
        <v>1</v>
      </c>
      <c r="AQ766" s="76">
        <f t="shared" si="86"/>
        <v>5</v>
      </c>
      <c r="AR766" s="81">
        <f t="shared" si="87"/>
        <v>149</v>
      </c>
      <c r="AS766" s="81" t="str">
        <f t="shared" si="88"/>
        <v>金币</v>
      </c>
      <c r="AT766" s="103">
        <f t="shared" si="89"/>
        <v>613</v>
      </c>
      <c r="AU766" s="82">
        <f>IF(AR766&gt;0,SUMIFS(AT$13:AT766,AQ$13:AQ766,"="&amp;AQ766),"[x]")</f>
        <v>29292</v>
      </c>
    </row>
    <row r="767" spans="40:47" ht="16.5" x14ac:dyDescent="0.2">
      <c r="AN767" s="81">
        <v>755</v>
      </c>
      <c r="AO767" s="81">
        <f t="shared" si="84"/>
        <v>2</v>
      </c>
      <c r="AP767" s="81">
        <f t="shared" si="85"/>
        <v>1</v>
      </c>
      <c r="AQ767" s="76">
        <f t="shared" si="86"/>
        <v>5</v>
      </c>
      <c r="AR767" s="81">
        <f t="shared" si="87"/>
        <v>150</v>
      </c>
      <c r="AS767" s="81" t="str">
        <f t="shared" si="88"/>
        <v>金币</v>
      </c>
      <c r="AT767" s="103">
        <f t="shared" si="89"/>
        <v>626</v>
      </c>
      <c r="AU767" s="82">
        <f>IF(AR767&gt;0,SUMIFS(AT$13:AT767,AQ$13:AQ767,"="&amp;AQ767),"[x]")</f>
        <v>29918</v>
      </c>
    </row>
    <row r="768" spans="40:47" ht="16.5" x14ac:dyDescent="0.2">
      <c r="AN768" s="81">
        <v>756</v>
      </c>
      <c r="AO768" s="81">
        <f t="shared" si="84"/>
        <v>2</v>
      </c>
      <c r="AP768" s="81">
        <f t="shared" si="85"/>
        <v>2</v>
      </c>
      <c r="AQ768" s="76">
        <f t="shared" si="86"/>
        <v>6</v>
      </c>
      <c r="AR768" s="81">
        <f t="shared" si="87"/>
        <v>0</v>
      </c>
      <c r="AS768" s="81" t="str">
        <f t="shared" si="88"/>
        <v>[x]</v>
      </c>
      <c r="AT768" s="103" t="str">
        <f t="shared" si="89"/>
        <v>[x]</v>
      </c>
      <c r="AU768" s="82" t="str">
        <f>IF(AR768&gt;0,SUMIFS(AT$13:AT768,AQ$13:AQ768,"="&amp;AQ768),"[x]")</f>
        <v>[x]</v>
      </c>
    </row>
    <row r="769" spans="40:47" ht="16.5" x14ac:dyDescent="0.2">
      <c r="AN769" s="81">
        <v>757</v>
      </c>
      <c r="AO769" s="81">
        <f t="shared" si="84"/>
        <v>2</v>
      </c>
      <c r="AP769" s="81">
        <f t="shared" si="85"/>
        <v>2</v>
      </c>
      <c r="AQ769" s="76">
        <f t="shared" si="86"/>
        <v>6</v>
      </c>
      <c r="AR769" s="81">
        <f t="shared" si="87"/>
        <v>1</v>
      </c>
      <c r="AS769" s="81" t="str">
        <f t="shared" si="88"/>
        <v>金币</v>
      </c>
      <c r="AT769" s="103">
        <f t="shared" si="89"/>
        <v>1</v>
      </c>
      <c r="AU769" s="82">
        <f>IF(AR769&gt;0,SUMIFS(AT$13:AT769,AQ$13:AQ769,"="&amp;AQ769),"[x]")</f>
        <v>1</v>
      </c>
    </row>
    <row r="770" spans="40:47" ht="16.5" x14ac:dyDescent="0.2">
      <c r="AN770" s="81">
        <v>758</v>
      </c>
      <c r="AO770" s="81">
        <f t="shared" si="84"/>
        <v>2</v>
      </c>
      <c r="AP770" s="81">
        <f t="shared" si="85"/>
        <v>2</v>
      </c>
      <c r="AQ770" s="76">
        <f t="shared" si="86"/>
        <v>6</v>
      </c>
      <c r="AR770" s="81">
        <f t="shared" si="87"/>
        <v>2</v>
      </c>
      <c r="AS770" s="81" t="str">
        <f t="shared" si="88"/>
        <v>金币</v>
      </c>
      <c r="AT770" s="103">
        <f t="shared" si="89"/>
        <v>3</v>
      </c>
      <c r="AU770" s="82">
        <f>IF(AR770&gt;0,SUMIFS(AT$13:AT770,AQ$13:AQ770,"="&amp;AQ770),"[x]")</f>
        <v>4</v>
      </c>
    </row>
    <row r="771" spans="40:47" ht="16.5" x14ac:dyDescent="0.2">
      <c r="AN771" s="81">
        <v>759</v>
      </c>
      <c r="AO771" s="81">
        <f t="shared" si="84"/>
        <v>2</v>
      </c>
      <c r="AP771" s="81">
        <f t="shared" si="85"/>
        <v>2</v>
      </c>
      <c r="AQ771" s="76">
        <f t="shared" si="86"/>
        <v>6</v>
      </c>
      <c r="AR771" s="81">
        <f t="shared" si="87"/>
        <v>3</v>
      </c>
      <c r="AS771" s="81" t="str">
        <f t="shared" si="88"/>
        <v>金币</v>
      </c>
      <c r="AT771" s="103">
        <f t="shared" si="89"/>
        <v>5</v>
      </c>
      <c r="AU771" s="82">
        <f>IF(AR771&gt;0,SUMIFS(AT$13:AT771,AQ$13:AQ771,"="&amp;AQ771),"[x]")</f>
        <v>9</v>
      </c>
    </row>
    <row r="772" spans="40:47" ht="16.5" x14ac:dyDescent="0.2">
      <c r="AN772" s="81">
        <v>760</v>
      </c>
      <c r="AO772" s="81">
        <f t="shared" si="84"/>
        <v>2</v>
      </c>
      <c r="AP772" s="81">
        <f t="shared" si="85"/>
        <v>2</v>
      </c>
      <c r="AQ772" s="76">
        <f t="shared" si="86"/>
        <v>6</v>
      </c>
      <c r="AR772" s="81">
        <f t="shared" si="87"/>
        <v>4</v>
      </c>
      <c r="AS772" s="81" t="str">
        <f t="shared" si="88"/>
        <v>金币</v>
      </c>
      <c r="AT772" s="103">
        <f t="shared" si="89"/>
        <v>7</v>
      </c>
      <c r="AU772" s="82">
        <f>IF(AR772&gt;0,SUMIFS(AT$13:AT772,AQ$13:AQ772,"="&amp;AQ772),"[x]")</f>
        <v>16</v>
      </c>
    </row>
    <row r="773" spans="40:47" ht="16.5" x14ac:dyDescent="0.2">
      <c r="AN773" s="81">
        <v>761</v>
      </c>
      <c r="AO773" s="81">
        <f t="shared" si="84"/>
        <v>2</v>
      </c>
      <c r="AP773" s="81">
        <f t="shared" si="85"/>
        <v>2</v>
      </c>
      <c r="AQ773" s="76">
        <f t="shared" si="86"/>
        <v>6</v>
      </c>
      <c r="AR773" s="81">
        <f t="shared" si="87"/>
        <v>5</v>
      </c>
      <c r="AS773" s="81" t="str">
        <f t="shared" si="88"/>
        <v>金币</v>
      </c>
      <c r="AT773" s="103">
        <f t="shared" si="89"/>
        <v>9</v>
      </c>
      <c r="AU773" s="82">
        <f>IF(AR773&gt;0,SUMIFS(AT$13:AT773,AQ$13:AQ773,"="&amp;AQ773),"[x]")</f>
        <v>25</v>
      </c>
    </row>
    <row r="774" spans="40:47" ht="16.5" x14ac:dyDescent="0.2">
      <c r="AN774" s="81">
        <v>762</v>
      </c>
      <c r="AO774" s="81">
        <f t="shared" si="84"/>
        <v>2</v>
      </c>
      <c r="AP774" s="81">
        <f t="shared" si="85"/>
        <v>2</v>
      </c>
      <c r="AQ774" s="76">
        <f t="shared" si="86"/>
        <v>6</v>
      </c>
      <c r="AR774" s="81">
        <f t="shared" si="87"/>
        <v>6</v>
      </c>
      <c r="AS774" s="81" t="str">
        <f t="shared" si="88"/>
        <v>金币</v>
      </c>
      <c r="AT774" s="103">
        <f t="shared" si="89"/>
        <v>11</v>
      </c>
      <c r="AU774" s="82">
        <f>IF(AR774&gt;0,SUMIFS(AT$13:AT774,AQ$13:AQ774,"="&amp;AQ774),"[x]")</f>
        <v>36</v>
      </c>
    </row>
    <row r="775" spans="40:47" ht="16.5" x14ac:dyDescent="0.2">
      <c r="AN775" s="81">
        <v>763</v>
      </c>
      <c r="AO775" s="81">
        <f t="shared" si="84"/>
        <v>2</v>
      </c>
      <c r="AP775" s="81">
        <f t="shared" si="85"/>
        <v>2</v>
      </c>
      <c r="AQ775" s="76">
        <f t="shared" si="86"/>
        <v>6</v>
      </c>
      <c r="AR775" s="81">
        <f t="shared" si="87"/>
        <v>7</v>
      </c>
      <c r="AS775" s="81" t="str">
        <f t="shared" si="88"/>
        <v>金币</v>
      </c>
      <c r="AT775" s="103">
        <f t="shared" si="89"/>
        <v>13</v>
      </c>
      <c r="AU775" s="82">
        <f>IF(AR775&gt;0,SUMIFS(AT$13:AT775,AQ$13:AQ775,"="&amp;AQ775),"[x]")</f>
        <v>49</v>
      </c>
    </row>
    <row r="776" spans="40:47" ht="16.5" x14ac:dyDescent="0.2">
      <c r="AN776" s="81">
        <v>764</v>
      </c>
      <c r="AO776" s="81">
        <f t="shared" si="84"/>
        <v>2</v>
      </c>
      <c r="AP776" s="81">
        <f t="shared" si="85"/>
        <v>2</v>
      </c>
      <c r="AQ776" s="76">
        <f t="shared" si="86"/>
        <v>6</v>
      </c>
      <c r="AR776" s="81">
        <f t="shared" si="87"/>
        <v>8</v>
      </c>
      <c r="AS776" s="81" t="str">
        <f t="shared" si="88"/>
        <v>金币</v>
      </c>
      <c r="AT776" s="103">
        <f t="shared" si="89"/>
        <v>15</v>
      </c>
      <c r="AU776" s="82">
        <f>IF(AR776&gt;0,SUMIFS(AT$13:AT776,AQ$13:AQ776,"="&amp;AQ776),"[x]")</f>
        <v>64</v>
      </c>
    </row>
    <row r="777" spans="40:47" ht="16.5" x14ac:dyDescent="0.2">
      <c r="AN777" s="81">
        <v>765</v>
      </c>
      <c r="AO777" s="81">
        <f t="shared" si="84"/>
        <v>2</v>
      </c>
      <c r="AP777" s="81">
        <f t="shared" si="85"/>
        <v>2</v>
      </c>
      <c r="AQ777" s="76">
        <f t="shared" si="86"/>
        <v>6</v>
      </c>
      <c r="AR777" s="81">
        <f t="shared" si="87"/>
        <v>9</v>
      </c>
      <c r="AS777" s="81" t="str">
        <f t="shared" si="88"/>
        <v>金币</v>
      </c>
      <c r="AT777" s="103">
        <f t="shared" si="89"/>
        <v>17</v>
      </c>
      <c r="AU777" s="82">
        <f>IF(AR777&gt;0,SUMIFS(AT$13:AT777,AQ$13:AQ777,"="&amp;AQ777),"[x]")</f>
        <v>81</v>
      </c>
    </row>
    <row r="778" spans="40:47" ht="16.5" x14ac:dyDescent="0.2">
      <c r="AN778" s="81">
        <v>766</v>
      </c>
      <c r="AO778" s="81">
        <f t="shared" si="84"/>
        <v>2</v>
      </c>
      <c r="AP778" s="81">
        <f t="shared" si="85"/>
        <v>2</v>
      </c>
      <c r="AQ778" s="76">
        <f t="shared" si="86"/>
        <v>6</v>
      </c>
      <c r="AR778" s="81">
        <f t="shared" si="87"/>
        <v>10</v>
      </c>
      <c r="AS778" s="81" t="str">
        <f t="shared" si="88"/>
        <v>金币</v>
      </c>
      <c r="AT778" s="103">
        <f t="shared" si="89"/>
        <v>18</v>
      </c>
      <c r="AU778" s="82">
        <f>IF(AR778&gt;0,SUMIFS(AT$13:AT778,AQ$13:AQ778,"="&amp;AQ778),"[x]")</f>
        <v>99</v>
      </c>
    </row>
    <row r="779" spans="40:47" ht="16.5" x14ac:dyDescent="0.2">
      <c r="AN779" s="81">
        <v>767</v>
      </c>
      <c r="AO779" s="81">
        <f t="shared" si="84"/>
        <v>2</v>
      </c>
      <c r="AP779" s="81">
        <f t="shared" si="85"/>
        <v>2</v>
      </c>
      <c r="AQ779" s="76">
        <f t="shared" si="86"/>
        <v>6</v>
      </c>
      <c r="AR779" s="81">
        <f t="shared" si="87"/>
        <v>11</v>
      </c>
      <c r="AS779" s="81" t="str">
        <f t="shared" si="88"/>
        <v>金币</v>
      </c>
      <c r="AT779" s="103">
        <f t="shared" si="89"/>
        <v>20</v>
      </c>
      <c r="AU779" s="82">
        <f>IF(AR779&gt;0,SUMIFS(AT$13:AT779,AQ$13:AQ779,"="&amp;AQ779),"[x]")</f>
        <v>119</v>
      </c>
    </row>
    <row r="780" spans="40:47" ht="16.5" x14ac:dyDescent="0.2">
      <c r="AN780" s="81">
        <v>768</v>
      </c>
      <c r="AO780" s="81">
        <f t="shared" si="84"/>
        <v>2</v>
      </c>
      <c r="AP780" s="81">
        <f t="shared" si="85"/>
        <v>2</v>
      </c>
      <c r="AQ780" s="76">
        <f t="shared" si="86"/>
        <v>6</v>
      </c>
      <c r="AR780" s="81">
        <f t="shared" si="87"/>
        <v>12</v>
      </c>
      <c r="AS780" s="81" t="str">
        <f t="shared" si="88"/>
        <v>金币</v>
      </c>
      <c r="AT780" s="103">
        <f t="shared" si="89"/>
        <v>22</v>
      </c>
      <c r="AU780" s="82">
        <f>IF(AR780&gt;0,SUMIFS(AT$13:AT780,AQ$13:AQ780,"="&amp;AQ780),"[x]")</f>
        <v>141</v>
      </c>
    </row>
    <row r="781" spans="40:47" ht="16.5" x14ac:dyDescent="0.2">
      <c r="AN781" s="81">
        <v>769</v>
      </c>
      <c r="AO781" s="81">
        <f t="shared" si="84"/>
        <v>2</v>
      </c>
      <c r="AP781" s="81">
        <f t="shared" si="85"/>
        <v>2</v>
      </c>
      <c r="AQ781" s="76">
        <f t="shared" si="86"/>
        <v>6</v>
      </c>
      <c r="AR781" s="81">
        <f t="shared" si="87"/>
        <v>13</v>
      </c>
      <c r="AS781" s="81" t="str">
        <f t="shared" si="88"/>
        <v>金币</v>
      </c>
      <c r="AT781" s="103">
        <f t="shared" si="89"/>
        <v>24</v>
      </c>
      <c r="AU781" s="82">
        <f>IF(AR781&gt;0,SUMIFS(AT$13:AT781,AQ$13:AQ781,"="&amp;AQ781),"[x]")</f>
        <v>165</v>
      </c>
    </row>
    <row r="782" spans="40:47" ht="16.5" x14ac:dyDescent="0.2">
      <c r="AN782" s="81">
        <v>770</v>
      </c>
      <c r="AO782" s="81">
        <f t="shared" ref="AO782:AO845" si="90">INT((AN782-1)/604)+1</f>
        <v>2</v>
      </c>
      <c r="AP782" s="81">
        <f t="shared" ref="AP782:AP845" si="91">INT(MOD(INT((AN782-1)/151),4))+1</f>
        <v>2</v>
      </c>
      <c r="AQ782" s="76">
        <f t="shared" ref="AQ782:AQ845" si="92">(AO782-1)*4+AP782</f>
        <v>6</v>
      </c>
      <c r="AR782" s="81">
        <f t="shared" ref="AR782:AR845" si="93">MOD(AN782-1,151)</f>
        <v>14</v>
      </c>
      <c r="AS782" s="81" t="str">
        <f t="shared" ref="AS782:AS845" si="94">IF(AR782&gt;0,"金币","[x]")</f>
        <v>金币</v>
      </c>
      <c r="AT782" s="103">
        <f t="shared" si="89"/>
        <v>26</v>
      </c>
      <c r="AU782" s="82">
        <f>IF(AR782&gt;0,SUMIFS(AT$13:AT782,AQ$13:AQ782,"="&amp;AQ782),"[x]")</f>
        <v>191</v>
      </c>
    </row>
    <row r="783" spans="40:47" ht="16.5" x14ac:dyDescent="0.2">
      <c r="AN783" s="81">
        <v>771</v>
      </c>
      <c r="AO783" s="81">
        <f t="shared" si="90"/>
        <v>2</v>
      </c>
      <c r="AP783" s="81">
        <f t="shared" si="91"/>
        <v>2</v>
      </c>
      <c r="AQ783" s="76">
        <f t="shared" si="92"/>
        <v>6</v>
      </c>
      <c r="AR783" s="81">
        <f t="shared" si="93"/>
        <v>15</v>
      </c>
      <c r="AS783" s="81" t="str">
        <f t="shared" si="94"/>
        <v>金币</v>
      </c>
      <c r="AT783" s="103">
        <f t="shared" ref="AT783:AT846" si="95">IF(AR783&gt;0,INT(INDEX($AL$13:$AL$162,AR783)/48*INDEX($AL$4:$AL$9,AO783)*INDEX($AO$4:$AO$7,AP783)),"[x]")</f>
        <v>28</v>
      </c>
      <c r="AU783" s="82">
        <f>IF(AR783&gt;0,SUMIFS(AT$13:AT783,AQ$13:AQ783,"="&amp;AQ783),"[x]")</f>
        <v>219</v>
      </c>
    </row>
    <row r="784" spans="40:47" ht="16.5" x14ac:dyDescent="0.2">
      <c r="AN784" s="81">
        <v>772</v>
      </c>
      <c r="AO784" s="81">
        <f t="shared" si="90"/>
        <v>2</v>
      </c>
      <c r="AP784" s="81">
        <f t="shared" si="91"/>
        <v>2</v>
      </c>
      <c r="AQ784" s="76">
        <f t="shared" si="92"/>
        <v>6</v>
      </c>
      <c r="AR784" s="81">
        <f t="shared" si="93"/>
        <v>16</v>
      </c>
      <c r="AS784" s="81" t="str">
        <f t="shared" si="94"/>
        <v>金币</v>
      </c>
      <c r="AT784" s="103">
        <f t="shared" si="95"/>
        <v>30</v>
      </c>
      <c r="AU784" s="82">
        <f>IF(AR784&gt;0,SUMIFS(AT$13:AT784,AQ$13:AQ784,"="&amp;AQ784),"[x]")</f>
        <v>249</v>
      </c>
    </row>
    <row r="785" spans="40:47" ht="16.5" x14ac:dyDescent="0.2">
      <c r="AN785" s="81">
        <v>773</v>
      </c>
      <c r="AO785" s="81">
        <f t="shared" si="90"/>
        <v>2</v>
      </c>
      <c r="AP785" s="81">
        <f t="shared" si="91"/>
        <v>2</v>
      </c>
      <c r="AQ785" s="76">
        <f t="shared" si="92"/>
        <v>6</v>
      </c>
      <c r="AR785" s="81">
        <f t="shared" si="93"/>
        <v>17</v>
      </c>
      <c r="AS785" s="81" t="str">
        <f t="shared" si="94"/>
        <v>金币</v>
      </c>
      <c r="AT785" s="103">
        <f t="shared" si="95"/>
        <v>32</v>
      </c>
      <c r="AU785" s="82">
        <f>IF(AR785&gt;0,SUMIFS(AT$13:AT785,AQ$13:AQ785,"="&amp;AQ785),"[x]")</f>
        <v>281</v>
      </c>
    </row>
    <row r="786" spans="40:47" ht="16.5" x14ac:dyDescent="0.2">
      <c r="AN786" s="81">
        <v>774</v>
      </c>
      <c r="AO786" s="81">
        <f t="shared" si="90"/>
        <v>2</v>
      </c>
      <c r="AP786" s="81">
        <f t="shared" si="91"/>
        <v>2</v>
      </c>
      <c r="AQ786" s="76">
        <f t="shared" si="92"/>
        <v>6</v>
      </c>
      <c r="AR786" s="81">
        <f t="shared" si="93"/>
        <v>18</v>
      </c>
      <c r="AS786" s="81" t="str">
        <f t="shared" si="94"/>
        <v>金币</v>
      </c>
      <c r="AT786" s="103">
        <f t="shared" si="95"/>
        <v>34</v>
      </c>
      <c r="AU786" s="82">
        <f>IF(AR786&gt;0,SUMIFS(AT$13:AT786,AQ$13:AQ786,"="&amp;AQ786),"[x]")</f>
        <v>315</v>
      </c>
    </row>
    <row r="787" spans="40:47" ht="16.5" x14ac:dyDescent="0.2">
      <c r="AN787" s="81">
        <v>775</v>
      </c>
      <c r="AO787" s="81">
        <f t="shared" si="90"/>
        <v>2</v>
      </c>
      <c r="AP787" s="81">
        <f t="shared" si="91"/>
        <v>2</v>
      </c>
      <c r="AQ787" s="76">
        <f t="shared" si="92"/>
        <v>6</v>
      </c>
      <c r="AR787" s="81">
        <f t="shared" si="93"/>
        <v>19</v>
      </c>
      <c r="AS787" s="81" t="str">
        <f t="shared" si="94"/>
        <v>金币</v>
      </c>
      <c r="AT787" s="103">
        <f t="shared" si="95"/>
        <v>36</v>
      </c>
      <c r="AU787" s="82">
        <f>IF(AR787&gt;0,SUMIFS(AT$13:AT787,AQ$13:AQ787,"="&amp;AQ787),"[x]")</f>
        <v>351</v>
      </c>
    </row>
    <row r="788" spans="40:47" ht="16.5" x14ac:dyDescent="0.2">
      <c r="AN788" s="81">
        <v>776</v>
      </c>
      <c r="AO788" s="81">
        <f t="shared" si="90"/>
        <v>2</v>
      </c>
      <c r="AP788" s="81">
        <f t="shared" si="91"/>
        <v>2</v>
      </c>
      <c r="AQ788" s="76">
        <f t="shared" si="92"/>
        <v>6</v>
      </c>
      <c r="AR788" s="81">
        <f t="shared" si="93"/>
        <v>20</v>
      </c>
      <c r="AS788" s="81" t="str">
        <f t="shared" si="94"/>
        <v>金币</v>
      </c>
      <c r="AT788" s="103">
        <f t="shared" si="95"/>
        <v>37</v>
      </c>
      <c r="AU788" s="82">
        <f>IF(AR788&gt;0,SUMIFS(AT$13:AT788,AQ$13:AQ788,"="&amp;AQ788),"[x]")</f>
        <v>388</v>
      </c>
    </row>
    <row r="789" spans="40:47" ht="16.5" x14ac:dyDescent="0.2">
      <c r="AN789" s="81">
        <v>777</v>
      </c>
      <c r="AO789" s="81">
        <f t="shared" si="90"/>
        <v>2</v>
      </c>
      <c r="AP789" s="81">
        <f t="shared" si="91"/>
        <v>2</v>
      </c>
      <c r="AQ789" s="76">
        <f t="shared" si="92"/>
        <v>6</v>
      </c>
      <c r="AR789" s="81">
        <f t="shared" si="93"/>
        <v>21</v>
      </c>
      <c r="AS789" s="81" t="str">
        <f t="shared" si="94"/>
        <v>金币</v>
      </c>
      <c r="AT789" s="103">
        <f t="shared" si="95"/>
        <v>39</v>
      </c>
      <c r="AU789" s="82">
        <f>IF(AR789&gt;0,SUMIFS(AT$13:AT789,AQ$13:AQ789,"="&amp;AQ789),"[x]")</f>
        <v>427</v>
      </c>
    </row>
    <row r="790" spans="40:47" ht="16.5" x14ac:dyDescent="0.2">
      <c r="AN790" s="81">
        <v>778</v>
      </c>
      <c r="AO790" s="81">
        <f t="shared" si="90"/>
        <v>2</v>
      </c>
      <c r="AP790" s="81">
        <f t="shared" si="91"/>
        <v>2</v>
      </c>
      <c r="AQ790" s="76">
        <f t="shared" si="92"/>
        <v>6</v>
      </c>
      <c r="AR790" s="81">
        <f t="shared" si="93"/>
        <v>22</v>
      </c>
      <c r="AS790" s="81" t="str">
        <f t="shared" si="94"/>
        <v>金币</v>
      </c>
      <c r="AT790" s="103">
        <f t="shared" si="95"/>
        <v>41</v>
      </c>
      <c r="AU790" s="82">
        <f>IF(AR790&gt;0,SUMIFS(AT$13:AT790,AQ$13:AQ790,"="&amp;AQ790),"[x]")</f>
        <v>468</v>
      </c>
    </row>
    <row r="791" spans="40:47" ht="16.5" x14ac:dyDescent="0.2">
      <c r="AN791" s="81">
        <v>779</v>
      </c>
      <c r="AO791" s="81">
        <f t="shared" si="90"/>
        <v>2</v>
      </c>
      <c r="AP791" s="81">
        <f t="shared" si="91"/>
        <v>2</v>
      </c>
      <c r="AQ791" s="76">
        <f t="shared" si="92"/>
        <v>6</v>
      </c>
      <c r="AR791" s="81">
        <f t="shared" si="93"/>
        <v>23</v>
      </c>
      <c r="AS791" s="81" t="str">
        <f t="shared" si="94"/>
        <v>金币</v>
      </c>
      <c r="AT791" s="103">
        <f t="shared" si="95"/>
        <v>43</v>
      </c>
      <c r="AU791" s="82">
        <f>IF(AR791&gt;0,SUMIFS(AT$13:AT791,AQ$13:AQ791,"="&amp;AQ791),"[x]")</f>
        <v>511</v>
      </c>
    </row>
    <row r="792" spans="40:47" ht="16.5" x14ac:dyDescent="0.2">
      <c r="AN792" s="81">
        <v>780</v>
      </c>
      <c r="AO792" s="81">
        <f t="shared" si="90"/>
        <v>2</v>
      </c>
      <c r="AP792" s="81">
        <f t="shared" si="91"/>
        <v>2</v>
      </c>
      <c r="AQ792" s="76">
        <f t="shared" si="92"/>
        <v>6</v>
      </c>
      <c r="AR792" s="81">
        <f t="shared" si="93"/>
        <v>24</v>
      </c>
      <c r="AS792" s="81" t="str">
        <f t="shared" si="94"/>
        <v>金币</v>
      </c>
      <c r="AT792" s="103">
        <f t="shared" si="95"/>
        <v>45</v>
      </c>
      <c r="AU792" s="82">
        <f>IF(AR792&gt;0,SUMIFS(AT$13:AT792,AQ$13:AQ792,"="&amp;AQ792),"[x]")</f>
        <v>556</v>
      </c>
    </row>
    <row r="793" spans="40:47" ht="16.5" x14ac:dyDescent="0.2">
      <c r="AN793" s="81">
        <v>781</v>
      </c>
      <c r="AO793" s="81">
        <f t="shared" si="90"/>
        <v>2</v>
      </c>
      <c r="AP793" s="81">
        <f t="shared" si="91"/>
        <v>2</v>
      </c>
      <c r="AQ793" s="76">
        <f t="shared" si="92"/>
        <v>6</v>
      </c>
      <c r="AR793" s="81">
        <f t="shared" si="93"/>
        <v>25</v>
      </c>
      <c r="AS793" s="81" t="str">
        <f t="shared" si="94"/>
        <v>金币</v>
      </c>
      <c r="AT793" s="103">
        <f t="shared" si="95"/>
        <v>47</v>
      </c>
      <c r="AU793" s="82">
        <f>IF(AR793&gt;0,SUMIFS(AT$13:AT793,AQ$13:AQ793,"="&amp;AQ793),"[x]")</f>
        <v>603</v>
      </c>
    </row>
    <row r="794" spans="40:47" ht="16.5" x14ac:dyDescent="0.2">
      <c r="AN794" s="81">
        <v>782</v>
      </c>
      <c r="AO794" s="81">
        <f t="shared" si="90"/>
        <v>2</v>
      </c>
      <c r="AP794" s="81">
        <f t="shared" si="91"/>
        <v>2</v>
      </c>
      <c r="AQ794" s="76">
        <f t="shared" si="92"/>
        <v>6</v>
      </c>
      <c r="AR794" s="81">
        <f t="shared" si="93"/>
        <v>26</v>
      </c>
      <c r="AS794" s="81" t="str">
        <f t="shared" si="94"/>
        <v>金币</v>
      </c>
      <c r="AT794" s="103">
        <f t="shared" si="95"/>
        <v>49</v>
      </c>
      <c r="AU794" s="82">
        <f>IF(AR794&gt;0,SUMIFS(AT$13:AT794,AQ$13:AQ794,"="&amp;AQ794),"[x]")</f>
        <v>652</v>
      </c>
    </row>
    <row r="795" spans="40:47" ht="16.5" x14ac:dyDescent="0.2">
      <c r="AN795" s="81">
        <v>783</v>
      </c>
      <c r="AO795" s="81">
        <f t="shared" si="90"/>
        <v>2</v>
      </c>
      <c r="AP795" s="81">
        <f t="shared" si="91"/>
        <v>2</v>
      </c>
      <c r="AQ795" s="76">
        <f t="shared" si="92"/>
        <v>6</v>
      </c>
      <c r="AR795" s="81">
        <f t="shared" si="93"/>
        <v>27</v>
      </c>
      <c r="AS795" s="81" t="str">
        <f t="shared" si="94"/>
        <v>金币</v>
      </c>
      <c r="AT795" s="103">
        <f t="shared" si="95"/>
        <v>51</v>
      </c>
      <c r="AU795" s="82">
        <f>IF(AR795&gt;0,SUMIFS(AT$13:AT795,AQ$13:AQ795,"="&amp;AQ795),"[x]")</f>
        <v>703</v>
      </c>
    </row>
    <row r="796" spans="40:47" ht="16.5" x14ac:dyDescent="0.2">
      <c r="AN796" s="81">
        <v>784</v>
      </c>
      <c r="AO796" s="81">
        <f t="shared" si="90"/>
        <v>2</v>
      </c>
      <c r="AP796" s="81">
        <f t="shared" si="91"/>
        <v>2</v>
      </c>
      <c r="AQ796" s="76">
        <f t="shared" si="92"/>
        <v>6</v>
      </c>
      <c r="AR796" s="81">
        <f t="shared" si="93"/>
        <v>28</v>
      </c>
      <c r="AS796" s="81" t="str">
        <f t="shared" si="94"/>
        <v>金币</v>
      </c>
      <c r="AT796" s="103">
        <f t="shared" si="95"/>
        <v>53</v>
      </c>
      <c r="AU796" s="82">
        <f>IF(AR796&gt;0,SUMIFS(AT$13:AT796,AQ$13:AQ796,"="&amp;AQ796),"[x]")</f>
        <v>756</v>
      </c>
    </row>
    <row r="797" spans="40:47" ht="16.5" x14ac:dyDescent="0.2">
      <c r="AN797" s="81">
        <v>785</v>
      </c>
      <c r="AO797" s="81">
        <f t="shared" si="90"/>
        <v>2</v>
      </c>
      <c r="AP797" s="81">
        <f t="shared" si="91"/>
        <v>2</v>
      </c>
      <c r="AQ797" s="76">
        <f t="shared" si="92"/>
        <v>6</v>
      </c>
      <c r="AR797" s="81">
        <f t="shared" si="93"/>
        <v>29</v>
      </c>
      <c r="AS797" s="81" t="str">
        <f t="shared" si="94"/>
        <v>金币</v>
      </c>
      <c r="AT797" s="103">
        <f t="shared" si="95"/>
        <v>55</v>
      </c>
      <c r="AU797" s="82">
        <f>IF(AR797&gt;0,SUMIFS(AT$13:AT797,AQ$13:AQ797,"="&amp;AQ797),"[x]")</f>
        <v>811</v>
      </c>
    </row>
    <row r="798" spans="40:47" ht="16.5" x14ac:dyDescent="0.2">
      <c r="AN798" s="81">
        <v>786</v>
      </c>
      <c r="AO798" s="81">
        <f t="shared" si="90"/>
        <v>2</v>
      </c>
      <c r="AP798" s="81">
        <f t="shared" si="91"/>
        <v>2</v>
      </c>
      <c r="AQ798" s="76">
        <f t="shared" si="92"/>
        <v>6</v>
      </c>
      <c r="AR798" s="81">
        <f t="shared" si="93"/>
        <v>30</v>
      </c>
      <c r="AS798" s="81" t="str">
        <f t="shared" si="94"/>
        <v>金币</v>
      </c>
      <c r="AT798" s="103">
        <f t="shared" si="95"/>
        <v>56</v>
      </c>
      <c r="AU798" s="82">
        <f>IF(AR798&gt;0,SUMIFS(AT$13:AT798,AQ$13:AQ798,"="&amp;AQ798),"[x]")</f>
        <v>867</v>
      </c>
    </row>
    <row r="799" spans="40:47" ht="16.5" x14ac:dyDescent="0.2">
      <c r="AN799" s="81">
        <v>787</v>
      </c>
      <c r="AO799" s="81">
        <f t="shared" si="90"/>
        <v>2</v>
      </c>
      <c r="AP799" s="81">
        <f t="shared" si="91"/>
        <v>2</v>
      </c>
      <c r="AQ799" s="76">
        <f t="shared" si="92"/>
        <v>6</v>
      </c>
      <c r="AR799" s="81">
        <f t="shared" si="93"/>
        <v>31</v>
      </c>
      <c r="AS799" s="81" t="str">
        <f t="shared" si="94"/>
        <v>金币</v>
      </c>
      <c r="AT799" s="103">
        <f t="shared" si="95"/>
        <v>58</v>
      </c>
      <c r="AU799" s="82">
        <f>IF(AR799&gt;0,SUMIFS(AT$13:AT799,AQ$13:AQ799,"="&amp;AQ799),"[x]")</f>
        <v>925</v>
      </c>
    </row>
    <row r="800" spans="40:47" ht="16.5" x14ac:dyDescent="0.2">
      <c r="AN800" s="81">
        <v>788</v>
      </c>
      <c r="AO800" s="81">
        <f t="shared" si="90"/>
        <v>2</v>
      </c>
      <c r="AP800" s="81">
        <f t="shared" si="91"/>
        <v>2</v>
      </c>
      <c r="AQ800" s="76">
        <f t="shared" si="92"/>
        <v>6</v>
      </c>
      <c r="AR800" s="81">
        <f t="shared" si="93"/>
        <v>32</v>
      </c>
      <c r="AS800" s="81" t="str">
        <f t="shared" si="94"/>
        <v>金币</v>
      </c>
      <c r="AT800" s="103">
        <f t="shared" si="95"/>
        <v>60</v>
      </c>
      <c r="AU800" s="82">
        <f>IF(AR800&gt;0,SUMIFS(AT$13:AT800,AQ$13:AQ800,"="&amp;AQ800),"[x]")</f>
        <v>985</v>
      </c>
    </row>
    <row r="801" spans="40:47" ht="16.5" x14ac:dyDescent="0.2">
      <c r="AN801" s="81">
        <v>789</v>
      </c>
      <c r="AO801" s="81">
        <f t="shared" si="90"/>
        <v>2</v>
      </c>
      <c r="AP801" s="81">
        <f t="shared" si="91"/>
        <v>2</v>
      </c>
      <c r="AQ801" s="76">
        <f t="shared" si="92"/>
        <v>6</v>
      </c>
      <c r="AR801" s="81">
        <f t="shared" si="93"/>
        <v>33</v>
      </c>
      <c r="AS801" s="81" t="str">
        <f t="shared" si="94"/>
        <v>金币</v>
      </c>
      <c r="AT801" s="103">
        <f t="shared" si="95"/>
        <v>62</v>
      </c>
      <c r="AU801" s="82">
        <f>IF(AR801&gt;0,SUMIFS(AT$13:AT801,AQ$13:AQ801,"="&amp;AQ801),"[x]")</f>
        <v>1047</v>
      </c>
    </row>
    <row r="802" spans="40:47" ht="16.5" x14ac:dyDescent="0.2">
      <c r="AN802" s="81">
        <v>790</v>
      </c>
      <c r="AO802" s="81">
        <f t="shared" si="90"/>
        <v>2</v>
      </c>
      <c r="AP802" s="81">
        <f t="shared" si="91"/>
        <v>2</v>
      </c>
      <c r="AQ802" s="76">
        <f t="shared" si="92"/>
        <v>6</v>
      </c>
      <c r="AR802" s="81">
        <f t="shared" si="93"/>
        <v>34</v>
      </c>
      <c r="AS802" s="81" t="str">
        <f t="shared" si="94"/>
        <v>金币</v>
      </c>
      <c r="AT802" s="103">
        <f t="shared" si="95"/>
        <v>64</v>
      </c>
      <c r="AU802" s="82">
        <f>IF(AR802&gt;0,SUMIFS(AT$13:AT802,AQ$13:AQ802,"="&amp;AQ802),"[x]")</f>
        <v>1111</v>
      </c>
    </row>
    <row r="803" spans="40:47" ht="16.5" x14ac:dyDescent="0.2">
      <c r="AN803" s="81">
        <v>791</v>
      </c>
      <c r="AO803" s="81">
        <f t="shared" si="90"/>
        <v>2</v>
      </c>
      <c r="AP803" s="81">
        <f t="shared" si="91"/>
        <v>2</v>
      </c>
      <c r="AQ803" s="76">
        <f t="shared" si="92"/>
        <v>6</v>
      </c>
      <c r="AR803" s="81">
        <f t="shared" si="93"/>
        <v>35</v>
      </c>
      <c r="AS803" s="81" t="str">
        <f t="shared" si="94"/>
        <v>金币</v>
      </c>
      <c r="AT803" s="103">
        <f t="shared" si="95"/>
        <v>66</v>
      </c>
      <c r="AU803" s="82">
        <f>IF(AR803&gt;0,SUMIFS(AT$13:AT803,AQ$13:AQ803,"="&amp;AQ803),"[x]")</f>
        <v>1177</v>
      </c>
    </row>
    <row r="804" spans="40:47" ht="16.5" x14ac:dyDescent="0.2">
      <c r="AN804" s="81">
        <v>792</v>
      </c>
      <c r="AO804" s="81">
        <f t="shared" si="90"/>
        <v>2</v>
      </c>
      <c r="AP804" s="81">
        <f t="shared" si="91"/>
        <v>2</v>
      </c>
      <c r="AQ804" s="76">
        <f t="shared" si="92"/>
        <v>6</v>
      </c>
      <c r="AR804" s="81">
        <f t="shared" si="93"/>
        <v>36</v>
      </c>
      <c r="AS804" s="81" t="str">
        <f t="shared" si="94"/>
        <v>金币</v>
      </c>
      <c r="AT804" s="103">
        <f t="shared" si="95"/>
        <v>68</v>
      </c>
      <c r="AU804" s="82">
        <f>IF(AR804&gt;0,SUMIFS(AT$13:AT804,AQ$13:AQ804,"="&amp;AQ804),"[x]")</f>
        <v>1245</v>
      </c>
    </row>
    <row r="805" spans="40:47" ht="16.5" x14ac:dyDescent="0.2">
      <c r="AN805" s="81">
        <v>793</v>
      </c>
      <c r="AO805" s="81">
        <f t="shared" si="90"/>
        <v>2</v>
      </c>
      <c r="AP805" s="81">
        <f t="shared" si="91"/>
        <v>2</v>
      </c>
      <c r="AQ805" s="76">
        <f t="shared" si="92"/>
        <v>6</v>
      </c>
      <c r="AR805" s="81">
        <f t="shared" si="93"/>
        <v>37</v>
      </c>
      <c r="AS805" s="81" t="str">
        <f t="shared" si="94"/>
        <v>金币</v>
      </c>
      <c r="AT805" s="103">
        <f t="shared" si="95"/>
        <v>70</v>
      </c>
      <c r="AU805" s="82">
        <f>IF(AR805&gt;0,SUMIFS(AT$13:AT805,AQ$13:AQ805,"="&amp;AQ805),"[x]")</f>
        <v>1315</v>
      </c>
    </row>
    <row r="806" spans="40:47" ht="16.5" x14ac:dyDescent="0.2">
      <c r="AN806" s="81">
        <v>794</v>
      </c>
      <c r="AO806" s="81">
        <f t="shared" si="90"/>
        <v>2</v>
      </c>
      <c r="AP806" s="81">
        <f t="shared" si="91"/>
        <v>2</v>
      </c>
      <c r="AQ806" s="76">
        <f t="shared" si="92"/>
        <v>6</v>
      </c>
      <c r="AR806" s="81">
        <f t="shared" si="93"/>
        <v>38</v>
      </c>
      <c r="AS806" s="81" t="str">
        <f t="shared" si="94"/>
        <v>金币</v>
      </c>
      <c r="AT806" s="103">
        <f t="shared" si="95"/>
        <v>72</v>
      </c>
      <c r="AU806" s="82">
        <f>IF(AR806&gt;0,SUMIFS(AT$13:AT806,AQ$13:AQ806,"="&amp;AQ806),"[x]")</f>
        <v>1387</v>
      </c>
    </row>
    <row r="807" spans="40:47" ht="16.5" x14ac:dyDescent="0.2">
      <c r="AN807" s="81">
        <v>795</v>
      </c>
      <c r="AO807" s="81">
        <f t="shared" si="90"/>
        <v>2</v>
      </c>
      <c r="AP807" s="81">
        <f t="shared" si="91"/>
        <v>2</v>
      </c>
      <c r="AQ807" s="76">
        <f t="shared" si="92"/>
        <v>6</v>
      </c>
      <c r="AR807" s="81">
        <f t="shared" si="93"/>
        <v>39</v>
      </c>
      <c r="AS807" s="81" t="str">
        <f t="shared" si="94"/>
        <v>金币</v>
      </c>
      <c r="AT807" s="103">
        <f t="shared" si="95"/>
        <v>74</v>
      </c>
      <c r="AU807" s="82">
        <f>IF(AR807&gt;0,SUMIFS(AT$13:AT807,AQ$13:AQ807,"="&amp;AQ807),"[x]")</f>
        <v>1461</v>
      </c>
    </row>
    <row r="808" spans="40:47" ht="16.5" x14ac:dyDescent="0.2">
      <c r="AN808" s="81">
        <v>796</v>
      </c>
      <c r="AO808" s="81">
        <f t="shared" si="90"/>
        <v>2</v>
      </c>
      <c r="AP808" s="81">
        <f t="shared" si="91"/>
        <v>2</v>
      </c>
      <c r="AQ808" s="76">
        <f t="shared" si="92"/>
        <v>6</v>
      </c>
      <c r="AR808" s="81">
        <f t="shared" si="93"/>
        <v>40</v>
      </c>
      <c r="AS808" s="81" t="str">
        <f t="shared" si="94"/>
        <v>金币</v>
      </c>
      <c r="AT808" s="103">
        <f t="shared" si="95"/>
        <v>75</v>
      </c>
      <c r="AU808" s="82">
        <f>IF(AR808&gt;0,SUMIFS(AT$13:AT808,AQ$13:AQ808,"="&amp;AQ808),"[x]")</f>
        <v>1536</v>
      </c>
    </row>
    <row r="809" spans="40:47" ht="16.5" x14ac:dyDescent="0.2">
      <c r="AN809" s="81">
        <v>797</v>
      </c>
      <c r="AO809" s="81">
        <f t="shared" si="90"/>
        <v>2</v>
      </c>
      <c r="AP809" s="81">
        <f t="shared" si="91"/>
        <v>2</v>
      </c>
      <c r="AQ809" s="76">
        <f t="shared" si="92"/>
        <v>6</v>
      </c>
      <c r="AR809" s="81">
        <f t="shared" si="93"/>
        <v>41</v>
      </c>
      <c r="AS809" s="81" t="str">
        <f t="shared" si="94"/>
        <v>金币</v>
      </c>
      <c r="AT809" s="103">
        <f t="shared" si="95"/>
        <v>36</v>
      </c>
      <c r="AU809" s="82">
        <f>IF(AR809&gt;0,SUMIFS(AT$13:AT809,AQ$13:AQ809,"="&amp;AQ809),"[x]")</f>
        <v>1572</v>
      </c>
    </row>
    <row r="810" spans="40:47" ht="16.5" x14ac:dyDescent="0.2">
      <c r="AN810" s="81">
        <v>798</v>
      </c>
      <c r="AO810" s="81">
        <f t="shared" si="90"/>
        <v>2</v>
      </c>
      <c r="AP810" s="81">
        <f t="shared" si="91"/>
        <v>2</v>
      </c>
      <c r="AQ810" s="76">
        <f t="shared" si="92"/>
        <v>6</v>
      </c>
      <c r="AR810" s="81">
        <f t="shared" si="93"/>
        <v>42</v>
      </c>
      <c r="AS810" s="81" t="str">
        <f t="shared" si="94"/>
        <v>金币</v>
      </c>
      <c r="AT810" s="103">
        <f t="shared" si="95"/>
        <v>43</v>
      </c>
      <c r="AU810" s="82">
        <f>IF(AR810&gt;0,SUMIFS(AT$13:AT810,AQ$13:AQ810,"="&amp;AQ810),"[x]")</f>
        <v>1615</v>
      </c>
    </row>
    <row r="811" spans="40:47" ht="16.5" x14ac:dyDescent="0.2">
      <c r="AN811" s="81">
        <v>799</v>
      </c>
      <c r="AO811" s="81">
        <f t="shared" si="90"/>
        <v>2</v>
      </c>
      <c r="AP811" s="81">
        <f t="shared" si="91"/>
        <v>2</v>
      </c>
      <c r="AQ811" s="76">
        <f t="shared" si="92"/>
        <v>6</v>
      </c>
      <c r="AR811" s="81">
        <f t="shared" si="93"/>
        <v>43</v>
      </c>
      <c r="AS811" s="81" t="str">
        <f t="shared" si="94"/>
        <v>金币</v>
      </c>
      <c r="AT811" s="103">
        <f t="shared" si="95"/>
        <v>50</v>
      </c>
      <c r="AU811" s="82">
        <f>IF(AR811&gt;0,SUMIFS(AT$13:AT811,AQ$13:AQ811,"="&amp;AQ811),"[x]")</f>
        <v>1665</v>
      </c>
    </row>
    <row r="812" spans="40:47" ht="16.5" x14ac:dyDescent="0.2">
      <c r="AN812" s="81">
        <v>800</v>
      </c>
      <c r="AO812" s="81">
        <f t="shared" si="90"/>
        <v>2</v>
      </c>
      <c r="AP812" s="81">
        <f t="shared" si="91"/>
        <v>2</v>
      </c>
      <c r="AQ812" s="76">
        <f t="shared" si="92"/>
        <v>6</v>
      </c>
      <c r="AR812" s="81">
        <f t="shared" si="93"/>
        <v>44</v>
      </c>
      <c r="AS812" s="81" t="str">
        <f t="shared" si="94"/>
        <v>金币</v>
      </c>
      <c r="AT812" s="103">
        <f t="shared" si="95"/>
        <v>57</v>
      </c>
      <c r="AU812" s="82">
        <f>IF(AR812&gt;0,SUMIFS(AT$13:AT812,AQ$13:AQ812,"="&amp;AQ812),"[x]")</f>
        <v>1722</v>
      </c>
    </row>
    <row r="813" spans="40:47" ht="16.5" x14ac:dyDescent="0.2">
      <c r="AN813" s="81">
        <v>801</v>
      </c>
      <c r="AO813" s="81">
        <f t="shared" si="90"/>
        <v>2</v>
      </c>
      <c r="AP813" s="81">
        <f t="shared" si="91"/>
        <v>2</v>
      </c>
      <c r="AQ813" s="76">
        <f t="shared" si="92"/>
        <v>6</v>
      </c>
      <c r="AR813" s="81">
        <f t="shared" si="93"/>
        <v>45</v>
      </c>
      <c r="AS813" s="81" t="str">
        <f t="shared" si="94"/>
        <v>金币</v>
      </c>
      <c r="AT813" s="103">
        <f t="shared" si="95"/>
        <v>65</v>
      </c>
      <c r="AU813" s="82">
        <f>IF(AR813&gt;0,SUMIFS(AT$13:AT813,AQ$13:AQ813,"="&amp;AQ813),"[x]")</f>
        <v>1787</v>
      </c>
    </row>
    <row r="814" spans="40:47" ht="16.5" x14ac:dyDescent="0.2">
      <c r="AN814" s="81">
        <v>802</v>
      </c>
      <c r="AO814" s="81">
        <f t="shared" si="90"/>
        <v>2</v>
      </c>
      <c r="AP814" s="81">
        <f t="shared" si="91"/>
        <v>2</v>
      </c>
      <c r="AQ814" s="76">
        <f t="shared" si="92"/>
        <v>6</v>
      </c>
      <c r="AR814" s="81">
        <f t="shared" si="93"/>
        <v>46</v>
      </c>
      <c r="AS814" s="81" t="str">
        <f t="shared" si="94"/>
        <v>金币</v>
      </c>
      <c r="AT814" s="103">
        <f t="shared" si="95"/>
        <v>72</v>
      </c>
      <c r="AU814" s="82">
        <f>IF(AR814&gt;0,SUMIFS(AT$13:AT814,AQ$13:AQ814,"="&amp;AQ814),"[x]")</f>
        <v>1859</v>
      </c>
    </row>
    <row r="815" spans="40:47" ht="16.5" x14ac:dyDescent="0.2">
      <c r="AN815" s="81">
        <v>803</v>
      </c>
      <c r="AO815" s="81">
        <f t="shared" si="90"/>
        <v>2</v>
      </c>
      <c r="AP815" s="81">
        <f t="shared" si="91"/>
        <v>2</v>
      </c>
      <c r="AQ815" s="76">
        <f t="shared" si="92"/>
        <v>6</v>
      </c>
      <c r="AR815" s="81">
        <f t="shared" si="93"/>
        <v>47</v>
      </c>
      <c r="AS815" s="81" t="str">
        <f t="shared" si="94"/>
        <v>金币</v>
      </c>
      <c r="AT815" s="103">
        <f t="shared" si="95"/>
        <v>79</v>
      </c>
      <c r="AU815" s="82">
        <f>IF(AR815&gt;0,SUMIFS(AT$13:AT815,AQ$13:AQ815,"="&amp;AQ815),"[x]")</f>
        <v>1938</v>
      </c>
    </row>
    <row r="816" spans="40:47" ht="16.5" x14ac:dyDescent="0.2">
      <c r="AN816" s="81">
        <v>804</v>
      </c>
      <c r="AO816" s="81">
        <f t="shared" si="90"/>
        <v>2</v>
      </c>
      <c r="AP816" s="81">
        <f t="shared" si="91"/>
        <v>2</v>
      </c>
      <c r="AQ816" s="76">
        <f t="shared" si="92"/>
        <v>6</v>
      </c>
      <c r="AR816" s="81">
        <f t="shared" si="93"/>
        <v>48</v>
      </c>
      <c r="AS816" s="81" t="str">
        <f t="shared" si="94"/>
        <v>金币</v>
      </c>
      <c r="AT816" s="103">
        <f t="shared" si="95"/>
        <v>86</v>
      </c>
      <c r="AU816" s="82">
        <f>IF(AR816&gt;0,SUMIFS(AT$13:AT816,AQ$13:AQ816,"="&amp;AQ816),"[x]")</f>
        <v>2024</v>
      </c>
    </row>
    <row r="817" spans="40:47" ht="16.5" x14ac:dyDescent="0.2">
      <c r="AN817" s="81">
        <v>805</v>
      </c>
      <c r="AO817" s="81">
        <f t="shared" si="90"/>
        <v>2</v>
      </c>
      <c r="AP817" s="81">
        <f t="shared" si="91"/>
        <v>2</v>
      </c>
      <c r="AQ817" s="76">
        <f t="shared" si="92"/>
        <v>6</v>
      </c>
      <c r="AR817" s="81">
        <f t="shared" si="93"/>
        <v>49</v>
      </c>
      <c r="AS817" s="81" t="str">
        <f t="shared" si="94"/>
        <v>金币</v>
      </c>
      <c r="AT817" s="103">
        <f t="shared" si="95"/>
        <v>93</v>
      </c>
      <c r="AU817" s="82">
        <f>IF(AR817&gt;0,SUMIFS(AT$13:AT817,AQ$13:AQ817,"="&amp;AQ817),"[x]")</f>
        <v>2117</v>
      </c>
    </row>
    <row r="818" spans="40:47" ht="16.5" x14ac:dyDescent="0.2">
      <c r="AN818" s="81">
        <v>806</v>
      </c>
      <c r="AO818" s="81">
        <f t="shared" si="90"/>
        <v>2</v>
      </c>
      <c r="AP818" s="81">
        <f t="shared" si="91"/>
        <v>2</v>
      </c>
      <c r="AQ818" s="76">
        <f t="shared" si="92"/>
        <v>6</v>
      </c>
      <c r="AR818" s="81">
        <f t="shared" si="93"/>
        <v>50</v>
      </c>
      <c r="AS818" s="81" t="str">
        <f t="shared" si="94"/>
        <v>金币</v>
      </c>
      <c r="AT818" s="103">
        <f t="shared" si="95"/>
        <v>101</v>
      </c>
      <c r="AU818" s="82">
        <f>IF(AR818&gt;0,SUMIFS(AT$13:AT818,AQ$13:AQ818,"="&amp;AQ818),"[x]")</f>
        <v>2218</v>
      </c>
    </row>
    <row r="819" spans="40:47" ht="16.5" x14ac:dyDescent="0.2">
      <c r="AN819" s="81">
        <v>807</v>
      </c>
      <c r="AO819" s="81">
        <f t="shared" si="90"/>
        <v>2</v>
      </c>
      <c r="AP819" s="81">
        <f t="shared" si="91"/>
        <v>2</v>
      </c>
      <c r="AQ819" s="76">
        <f t="shared" si="92"/>
        <v>6</v>
      </c>
      <c r="AR819" s="81">
        <f t="shared" si="93"/>
        <v>51</v>
      </c>
      <c r="AS819" s="81" t="str">
        <f t="shared" si="94"/>
        <v>金币</v>
      </c>
      <c r="AT819" s="103">
        <f t="shared" si="95"/>
        <v>108</v>
      </c>
      <c r="AU819" s="82">
        <f>IF(AR819&gt;0,SUMIFS(AT$13:AT819,AQ$13:AQ819,"="&amp;AQ819),"[x]")</f>
        <v>2326</v>
      </c>
    </row>
    <row r="820" spans="40:47" ht="16.5" x14ac:dyDescent="0.2">
      <c r="AN820" s="81">
        <v>808</v>
      </c>
      <c r="AO820" s="81">
        <f t="shared" si="90"/>
        <v>2</v>
      </c>
      <c r="AP820" s="81">
        <f t="shared" si="91"/>
        <v>2</v>
      </c>
      <c r="AQ820" s="76">
        <f t="shared" si="92"/>
        <v>6</v>
      </c>
      <c r="AR820" s="81">
        <f t="shared" si="93"/>
        <v>52</v>
      </c>
      <c r="AS820" s="81" t="str">
        <f t="shared" si="94"/>
        <v>金币</v>
      </c>
      <c r="AT820" s="103">
        <f t="shared" si="95"/>
        <v>115</v>
      </c>
      <c r="AU820" s="82">
        <f>IF(AR820&gt;0,SUMIFS(AT$13:AT820,AQ$13:AQ820,"="&amp;AQ820),"[x]")</f>
        <v>2441</v>
      </c>
    </row>
    <row r="821" spans="40:47" ht="16.5" x14ac:dyDescent="0.2">
      <c r="AN821" s="81">
        <v>809</v>
      </c>
      <c r="AO821" s="81">
        <f t="shared" si="90"/>
        <v>2</v>
      </c>
      <c r="AP821" s="81">
        <f t="shared" si="91"/>
        <v>2</v>
      </c>
      <c r="AQ821" s="76">
        <f t="shared" si="92"/>
        <v>6</v>
      </c>
      <c r="AR821" s="81">
        <f t="shared" si="93"/>
        <v>53</v>
      </c>
      <c r="AS821" s="81" t="str">
        <f t="shared" si="94"/>
        <v>金币</v>
      </c>
      <c r="AT821" s="103">
        <f t="shared" si="95"/>
        <v>122</v>
      </c>
      <c r="AU821" s="82">
        <f>IF(AR821&gt;0,SUMIFS(AT$13:AT821,AQ$13:AQ821,"="&amp;AQ821),"[x]")</f>
        <v>2563</v>
      </c>
    </row>
    <row r="822" spans="40:47" ht="16.5" x14ac:dyDescent="0.2">
      <c r="AN822" s="81">
        <v>810</v>
      </c>
      <c r="AO822" s="81">
        <f t="shared" si="90"/>
        <v>2</v>
      </c>
      <c r="AP822" s="81">
        <f t="shared" si="91"/>
        <v>2</v>
      </c>
      <c r="AQ822" s="76">
        <f t="shared" si="92"/>
        <v>6</v>
      </c>
      <c r="AR822" s="81">
        <f t="shared" si="93"/>
        <v>54</v>
      </c>
      <c r="AS822" s="81" t="str">
        <f t="shared" si="94"/>
        <v>金币</v>
      </c>
      <c r="AT822" s="103">
        <f t="shared" si="95"/>
        <v>130</v>
      </c>
      <c r="AU822" s="82">
        <f>IF(AR822&gt;0,SUMIFS(AT$13:AT822,AQ$13:AQ822,"="&amp;AQ822),"[x]")</f>
        <v>2693</v>
      </c>
    </row>
    <row r="823" spans="40:47" ht="16.5" x14ac:dyDescent="0.2">
      <c r="AN823" s="81">
        <v>811</v>
      </c>
      <c r="AO823" s="81">
        <f t="shared" si="90"/>
        <v>2</v>
      </c>
      <c r="AP823" s="81">
        <f t="shared" si="91"/>
        <v>2</v>
      </c>
      <c r="AQ823" s="76">
        <f t="shared" si="92"/>
        <v>6</v>
      </c>
      <c r="AR823" s="81">
        <f t="shared" si="93"/>
        <v>55</v>
      </c>
      <c r="AS823" s="81" t="str">
        <f t="shared" si="94"/>
        <v>金币</v>
      </c>
      <c r="AT823" s="103">
        <f t="shared" si="95"/>
        <v>137</v>
      </c>
      <c r="AU823" s="82">
        <f>IF(AR823&gt;0,SUMIFS(AT$13:AT823,AQ$13:AQ823,"="&amp;AQ823),"[x]")</f>
        <v>2830</v>
      </c>
    </row>
    <row r="824" spans="40:47" ht="16.5" x14ac:dyDescent="0.2">
      <c r="AN824" s="81">
        <v>812</v>
      </c>
      <c r="AO824" s="81">
        <f t="shared" si="90"/>
        <v>2</v>
      </c>
      <c r="AP824" s="81">
        <f t="shared" si="91"/>
        <v>2</v>
      </c>
      <c r="AQ824" s="76">
        <f t="shared" si="92"/>
        <v>6</v>
      </c>
      <c r="AR824" s="81">
        <f t="shared" si="93"/>
        <v>56</v>
      </c>
      <c r="AS824" s="81" t="str">
        <f t="shared" si="94"/>
        <v>金币</v>
      </c>
      <c r="AT824" s="103">
        <f t="shared" si="95"/>
        <v>144</v>
      </c>
      <c r="AU824" s="82">
        <f>IF(AR824&gt;0,SUMIFS(AT$13:AT824,AQ$13:AQ824,"="&amp;AQ824),"[x]")</f>
        <v>2974</v>
      </c>
    </row>
    <row r="825" spans="40:47" ht="16.5" x14ac:dyDescent="0.2">
      <c r="AN825" s="81">
        <v>813</v>
      </c>
      <c r="AO825" s="81">
        <f t="shared" si="90"/>
        <v>2</v>
      </c>
      <c r="AP825" s="81">
        <f t="shared" si="91"/>
        <v>2</v>
      </c>
      <c r="AQ825" s="76">
        <f t="shared" si="92"/>
        <v>6</v>
      </c>
      <c r="AR825" s="81">
        <f t="shared" si="93"/>
        <v>57</v>
      </c>
      <c r="AS825" s="81" t="str">
        <f t="shared" si="94"/>
        <v>金币</v>
      </c>
      <c r="AT825" s="103">
        <f t="shared" si="95"/>
        <v>151</v>
      </c>
      <c r="AU825" s="82">
        <f>IF(AR825&gt;0,SUMIFS(AT$13:AT825,AQ$13:AQ825,"="&amp;AQ825),"[x]")</f>
        <v>3125</v>
      </c>
    </row>
    <row r="826" spans="40:47" ht="16.5" x14ac:dyDescent="0.2">
      <c r="AN826" s="81">
        <v>814</v>
      </c>
      <c r="AO826" s="81">
        <f t="shared" si="90"/>
        <v>2</v>
      </c>
      <c r="AP826" s="81">
        <f t="shared" si="91"/>
        <v>2</v>
      </c>
      <c r="AQ826" s="76">
        <f t="shared" si="92"/>
        <v>6</v>
      </c>
      <c r="AR826" s="81">
        <f t="shared" si="93"/>
        <v>58</v>
      </c>
      <c r="AS826" s="81" t="str">
        <f t="shared" si="94"/>
        <v>金币</v>
      </c>
      <c r="AT826" s="103">
        <f t="shared" si="95"/>
        <v>159</v>
      </c>
      <c r="AU826" s="82">
        <f>IF(AR826&gt;0,SUMIFS(AT$13:AT826,AQ$13:AQ826,"="&amp;AQ826),"[x]")</f>
        <v>3284</v>
      </c>
    </row>
    <row r="827" spans="40:47" ht="16.5" x14ac:dyDescent="0.2">
      <c r="AN827" s="81">
        <v>815</v>
      </c>
      <c r="AO827" s="81">
        <f t="shared" si="90"/>
        <v>2</v>
      </c>
      <c r="AP827" s="81">
        <f t="shared" si="91"/>
        <v>2</v>
      </c>
      <c r="AQ827" s="76">
        <f t="shared" si="92"/>
        <v>6</v>
      </c>
      <c r="AR827" s="81">
        <f t="shared" si="93"/>
        <v>59</v>
      </c>
      <c r="AS827" s="81" t="str">
        <f t="shared" si="94"/>
        <v>金币</v>
      </c>
      <c r="AT827" s="103">
        <f t="shared" si="95"/>
        <v>166</v>
      </c>
      <c r="AU827" s="82">
        <f>IF(AR827&gt;0,SUMIFS(AT$13:AT827,AQ$13:AQ827,"="&amp;AQ827),"[x]")</f>
        <v>3450</v>
      </c>
    </row>
    <row r="828" spans="40:47" ht="16.5" x14ac:dyDescent="0.2">
      <c r="AN828" s="81">
        <v>816</v>
      </c>
      <c r="AO828" s="81">
        <f t="shared" si="90"/>
        <v>2</v>
      </c>
      <c r="AP828" s="81">
        <f t="shared" si="91"/>
        <v>2</v>
      </c>
      <c r="AQ828" s="76">
        <f t="shared" si="92"/>
        <v>6</v>
      </c>
      <c r="AR828" s="81">
        <f t="shared" si="93"/>
        <v>60</v>
      </c>
      <c r="AS828" s="81" t="str">
        <f t="shared" si="94"/>
        <v>金币</v>
      </c>
      <c r="AT828" s="103">
        <f t="shared" si="95"/>
        <v>173</v>
      </c>
      <c r="AU828" s="82">
        <f>IF(AR828&gt;0,SUMIFS(AT$13:AT828,AQ$13:AQ828,"="&amp;AQ828),"[x]")</f>
        <v>3623</v>
      </c>
    </row>
    <row r="829" spans="40:47" ht="16.5" x14ac:dyDescent="0.2">
      <c r="AN829" s="81">
        <v>817</v>
      </c>
      <c r="AO829" s="81">
        <f t="shared" si="90"/>
        <v>2</v>
      </c>
      <c r="AP829" s="81">
        <f t="shared" si="91"/>
        <v>2</v>
      </c>
      <c r="AQ829" s="76">
        <f t="shared" si="92"/>
        <v>6</v>
      </c>
      <c r="AR829" s="81">
        <f t="shared" si="93"/>
        <v>61</v>
      </c>
      <c r="AS829" s="81" t="str">
        <f t="shared" si="94"/>
        <v>金币</v>
      </c>
      <c r="AT829" s="103">
        <f t="shared" si="95"/>
        <v>180</v>
      </c>
      <c r="AU829" s="82">
        <f>IF(AR829&gt;0,SUMIFS(AT$13:AT829,AQ$13:AQ829,"="&amp;AQ829),"[x]")</f>
        <v>3803</v>
      </c>
    </row>
    <row r="830" spans="40:47" ht="16.5" x14ac:dyDescent="0.2">
      <c r="AN830" s="81">
        <v>818</v>
      </c>
      <c r="AO830" s="81">
        <f t="shared" si="90"/>
        <v>2</v>
      </c>
      <c r="AP830" s="81">
        <f t="shared" si="91"/>
        <v>2</v>
      </c>
      <c r="AQ830" s="76">
        <f t="shared" si="92"/>
        <v>6</v>
      </c>
      <c r="AR830" s="81">
        <f t="shared" si="93"/>
        <v>62</v>
      </c>
      <c r="AS830" s="81" t="str">
        <f t="shared" si="94"/>
        <v>金币</v>
      </c>
      <c r="AT830" s="103">
        <f t="shared" si="95"/>
        <v>187</v>
      </c>
      <c r="AU830" s="82">
        <f>IF(AR830&gt;0,SUMIFS(AT$13:AT830,AQ$13:AQ830,"="&amp;AQ830),"[x]")</f>
        <v>3990</v>
      </c>
    </row>
    <row r="831" spans="40:47" ht="16.5" x14ac:dyDescent="0.2">
      <c r="AN831" s="81">
        <v>819</v>
      </c>
      <c r="AO831" s="81">
        <f t="shared" si="90"/>
        <v>2</v>
      </c>
      <c r="AP831" s="81">
        <f t="shared" si="91"/>
        <v>2</v>
      </c>
      <c r="AQ831" s="76">
        <f t="shared" si="92"/>
        <v>6</v>
      </c>
      <c r="AR831" s="81">
        <f t="shared" si="93"/>
        <v>63</v>
      </c>
      <c r="AS831" s="81" t="str">
        <f t="shared" si="94"/>
        <v>金币</v>
      </c>
      <c r="AT831" s="103">
        <f t="shared" si="95"/>
        <v>195</v>
      </c>
      <c r="AU831" s="82">
        <f>IF(AR831&gt;0,SUMIFS(AT$13:AT831,AQ$13:AQ831,"="&amp;AQ831),"[x]")</f>
        <v>4185</v>
      </c>
    </row>
    <row r="832" spans="40:47" ht="16.5" x14ac:dyDescent="0.2">
      <c r="AN832" s="81">
        <v>820</v>
      </c>
      <c r="AO832" s="81">
        <f t="shared" si="90"/>
        <v>2</v>
      </c>
      <c r="AP832" s="81">
        <f t="shared" si="91"/>
        <v>2</v>
      </c>
      <c r="AQ832" s="76">
        <f t="shared" si="92"/>
        <v>6</v>
      </c>
      <c r="AR832" s="81">
        <f t="shared" si="93"/>
        <v>64</v>
      </c>
      <c r="AS832" s="81" t="str">
        <f t="shared" si="94"/>
        <v>金币</v>
      </c>
      <c r="AT832" s="103">
        <f t="shared" si="95"/>
        <v>202</v>
      </c>
      <c r="AU832" s="82">
        <f>IF(AR832&gt;0,SUMIFS(AT$13:AT832,AQ$13:AQ832,"="&amp;AQ832),"[x]")</f>
        <v>4387</v>
      </c>
    </row>
    <row r="833" spans="40:47" ht="16.5" x14ac:dyDescent="0.2">
      <c r="AN833" s="81">
        <v>821</v>
      </c>
      <c r="AO833" s="81">
        <f t="shared" si="90"/>
        <v>2</v>
      </c>
      <c r="AP833" s="81">
        <f t="shared" si="91"/>
        <v>2</v>
      </c>
      <c r="AQ833" s="76">
        <f t="shared" si="92"/>
        <v>6</v>
      </c>
      <c r="AR833" s="81">
        <f t="shared" si="93"/>
        <v>65</v>
      </c>
      <c r="AS833" s="81" t="str">
        <f t="shared" si="94"/>
        <v>金币</v>
      </c>
      <c r="AT833" s="103">
        <f t="shared" si="95"/>
        <v>209</v>
      </c>
      <c r="AU833" s="82">
        <f>IF(AR833&gt;0,SUMIFS(AT$13:AT833,AQ$13:AQ833,"="&amp;AQ833),"[x]")</f>
        <v>4596</v>
      </c>
    </row>
    <row r="834" spans="40:47" ht="16.5" x14ac:dyDescent="0.2">
      <c r="AN834" s="81">
        <v>822</v>
      </c>
      <c r="AO834" s="81">
        <f t="shared" si="90"/>
        <v>2</v>
      </c>
      <c r="AP834" s="81">
        <f t="shared" si="91"/>
        <v>2</v>
      </c>
      <c r="AQ834" s="76">
        <f t="shared" si="92"/>
        <v>6</v>
      </c>
      <c r="AR834" s="81">
        <f t="shared" si="93"/>
        <v>66</v>
      </c>
      <c r="AS834" s="81" t="str">
        <f t="shared" si="94"/>
        <v>金币</v>
      </c>
      <c r="AT834" s="103">
        <f t="shared" si="95"/>
        <v>216</v>
      </c>
      <c r="AU834" s="82">
        <f>IF(AR834&gt;0,SUMIFS(AT$13:AT834,AQ$13:AQ834,"="&amp;AQ834),"[x]")</f>
        <v>4812</v>
      </c>
    </row>
    <row r="835" spans="40:47" ht="16.5" x14ac:dyDescent="0.2">
      <c r="AN835" s="81">
        <v>823</v>
      </c>
      <c r="AO835" s="81">
        <f t="shared" si="90"/>
        <v>2</v>
      </c>
      <c r="AP835" s="81">
        <f t="shared" si="91"/>
        <v>2</v>
      </c>
      <c r="AQ835" s="76">
        <f t="shared" si="92"/>
        <v>6</v>
      </c>
      <c r="AR835" s="81">
        <f t="shared" si="93"/>
        <v>67</v>
      </c>
      <c r="AS835" s="81" t="str">
        <f t="shared" si="94"/>
        <v>金币</v>
      </c>
      <c r="AT835" s="103">
        <f t="shared" si="95"/>
        <v>224</v>
      </c>
      <c r="AU835" s="82">
        <f>IF(AR835&gt;0,SUMIFS(AT$13:AT835,AQ$13:AQ835,"="&amp;AQ835),"[x]")</f>
        <v>5036</v>
      </c>
    </row>
    <row r="836" spans="40:47" ht="16.5" x14ac:dyDescent="0.2">
      <c r="AN836" s="81">
        <v>824</v>
      </c>
      <c r="AO836" s="81">
        <f t="shared" si="90"/>
        <v>2</v>
      </c>
      <c r="AP836" s="81">
        <f t="shared" si="91"/>
        <v>2</v>
      </c>
      <c r="AQ836" s="76">
        <f t="shared" si="92"/>
        <v>6</v>
      </c>
      <c r="AR836" s="81">
        <f t="shared" si="93"/>
        <v>68</v>
      </c>
      <c r="AS836" s="81" t="str">
        <f t="shared" si="94"/>
        <v>金币</v>
      </c>
      <c r="AT836" s="103">
        <f t="shared" si="95"/>
        <v>231</v>
      </c>
      <c r="AU836" s="82">
        <f>IF(AR836&gt;0,SUMIFS(AT$13:AT836,AQ$13:AQ836,"="&amp;AQ836),"[x]")</f>
        <v>5267</v>
      </c>
    </row>
    <row r="837" spans="40:47" ht="16.5" x14ac:dyDescent="0.2">
      <c r="AN837" s="81">
        <v>825</v>
      </c>
      <c r="AO837" s="81">
        <f t="shared" si="90"/>
        <v>2</v>
      </c>
      <c r="AP837" s="81">
        <f t="shared" si="91"/>
        <v>2</v>
      </c>
      <c r="AQ837" s="76">
        <f t="shared" si="92"/>
        <v>6</v>
      </c>
      <c r="AR837" s="81">
        <f t="shared" si="93"/>
        <v>69</v>
      </c>
      <c r="AS837" s="81" t="str">
        <f t="shared" si="94"/>
        <v>金币</v>
      </c>
      <c r="AT837" s="103">
        <f t="shared" si="95"/>
        <v>238</v>
      </c>
      <c r="AU837" s="82">
        <f>IF(AR837&gt;0,SUMIFS(AT$13:AT837,AQ$13:AQ837,"="&amp;AQ837),"[x]")</f>
        <v>5505</v>
      </c>
    </row>
    <row r="838" spans="40:47" ht="16.5" x14ac:dyDescent="0.2">
      <c r="AN838" s="81">
        <v>826</v>
      </c>
      <c r="AO838" s="81">
        <f t="shared" si="90"/>
        <v>2</v>
      </c>
      <c r="AP838" s="81">
        <f t="shared" si="91"/>
        <v>2</v>
      </c>
      <c r="AQ838" s="76">
        <f t="shared" si="92"/>
        <v>6</v>
      </c>
      <c r="AR838" s="81">
        <f t="shared" si="93"/>
        <v>70</v>
      </c>
      <c r="AS838" s="81" t="str">
        <f t="shared" si="94"/>
        <v>金币</v>
      </c>
      <c r="AT838" s="103">
        <f t="shared" si="95"/>
        <v>245</v>
      </c>
      <c r="AU838" s="82">
        <f>IF(AR838&gt;0,SUMIFS(AT$13:AT838,AQ$13:AQ838,"="&amp;AQ838),"[x]")</f>
        <v>5750</v>
      </c>
    </row>
    <row r="839" spans="40:47" ht="16.5" x14ac:dyDescent="0.2">
      <c r="AN839" s="81">
        <v>827</v>
      </c>
      <c r="AO839" s="81">
        <f t="shared" si="90"/>
        <v>2</v>
      </c>
      <c r="AP839" s="81">
        <f t="shared" si="91"/>
        <v>2</v>
      </c>
      <c r="AQ839" s="76">
        <f t="shared" si="92"/>
        <v>6</v>
      </c>
      <c r="AR839" s="81">
        <f t="shared" si="93"/>
        <v>71</v>
      </c>
      <c r="AS839" s="81" t="str">
        <f t="shared" si="94"/>
        <v>金币</v>
      </c>
      <c r="AT839" s="103">
        <f t="shared" si="95"/>
        <v>253</v>
      </c>
      <c r="AU839" s="82">
        <f>IF(AR839&gt;0,SUMIFS(AT$13:AT839,AQ$13:AQ839,"="&amp;AQ839),"[x]")</f>
        <v>6003</v>
      </c>
    </row>
    <row r="840" spans="40:47" ht="16.5" x14ac:dyDescent="0.2">
      <c r="AN840" s="81">
        <v>828</v>
      </c>
      <c r="AO840" s="81">
        <f t="shared" si="90"/>
        <v>2</v>
      </c>
      <c r="AP840" s="81">
        <f t="shared" si="91"/>
        <v>2</v>
      </c>
      <c r="AQ840" s="76">
        <f t="shared" si="92"/>
        <v>6</v>
      </c>
      <c r="AR840" s="81">
        <f t="shared" si="93"/>
        <v>72</v>
      </c>
      <c r="AS840" s="81" t="str">
        <f t="shared" si="94"/>
        <v>金币</v>
      </c>
      <c r="AT840" s="103">
        <f t="shared" si="95"/>
        <v>260</v>
      </c>
      <c r="AU840" s="82">
        <f>IF(AR840&gt;0,SUMIFS(AT$13:AT840,AQ$13:AQ840,"="&amp;AQ840),"[x]")</f>
        <v>6263</v>
      </c>
    </row>
    <row r="841" spans="40:47" ht="16.5" x14ac:dyDescent="0.2">
      <c r="AN841" s="81">
        <v>829</v>
      </c>
      <c r="AO841" s="81">
        <f t="shared" si="90"/>
        <v>2</v>
      </c>
      <c r="AP841" s="81">
        <f t="shared" si="91"/>
        <v>2</v>
      </c>
      <c r="AQ841" s="76">
        <f t="shared" si="92"/>
        <v>6</v>
      </c>
      <c r="AR841" s="81">
        <f t="shared" si="93"/>
        <v>73</v>
      </c>
      <c r="AS841" s="81" t="str">
        <f t="shared" si="94"/>
        <v>金币</v>
      </c>
      <c r="AT841" s="103">
        <f t="shared" si="95"/>
        <v>267</v>
      </c>
      <c r="AU841" s="82">
        <f>IF(AR841&gt;0,SUMIFS(AT$13:AT841,AQ$13:AQ841,"="&amp;AQ841),"[x]")</f>
        <v>6530</v>
      </c>
    </row>
    <row r="842" spans="40:47" ht="16.5" x14ac:dyDescent="0.2">
      <c r="AN842" s="81">
        <v>830</v>
      </c>
      <c r="AO842" s="81">
        <f t="shared" si="90"/>
        <v>2</v>
      </c>
      <c r="AP842" s="81">
        <f t="shared" si="91"/>
        <v>2</v>
      </c>
      <c r="AQ842" s="76">
        <f t="shared" si="92"/>
        <v>6</v>
      </c>
      <c r="AR842" s="81">
        <f t="shared" si="93"/>
        <v>74</v>
      </c>
      <c r="AS842" s="81" t="str">
        <f t="shared" si="94"/>
        <v>金币</v>
      </c>
      <c r="AT842" s="103">
        <f t="shared" si="95"/>
        <v>274</v>
      </c>
      <c r="AU842" s="82">
        <f>IF(AR842&gt;0,SUMIFS(AT$13:AT842,AQ$13:AQ842,"="&amp;AQ842),"[x]")</f>
        <v>6804</v>
      </c>
    </row>
    <row r="843" spans="40:47" ht="16.5" x14ac:dyDescent="0.2">
      <c r="AN843" s="81">
        <v>831</v>
      </c>
      <c r="AO843" s="81">
        <f t="shared" si="90"/>
        <v>2</v>
      </c>
      <c r="AP843" s="81">
        <f t="shared" si="91"/>
        <v>2</v>
      </c>
      <c r="AQ843" s="76">
        <f t="shared" si="92"/>
        <v>6</v>
      </c>
      <c r="AR843" s="81">
        <f t="shared" si="93"/>
        <v>75</v>
      </c>
      <c r="AS843" s="81" t="str">
        <f t="shared" si="94"/>
        <v>金币</v>
      </c>
      <c r="AT843" s="103">
        <f t="shared" si="95"/>
        <v>281</v>
      </c>
      <c r="AU843" s="82">
        <f>IF(AR843&gt;0,SUMIFS(AT$13:AT843,AQ$13:AQ843,"="&amp;AQ843),"[x]")</f>
        <v>7085</v>
      </c>
    </row>
    <row r="844" spans="40:47" ht="16.5" x14ac:dyDescent="0.2">
      <c r="AN844" s="81">
        <v>832</v>
      </c>
      <c r="AO844" s="81">
        <f t="shared" si="90"/>
        <v>2</v>
      </c>
      <c r="AP844" s="81">
        <f t="shared" si="91"/>
        <v>2</v>
      </c>
      <c r="AQ844" s="76">
        <f t="shared" si="92"/>
        <v>6</v>
      </c>
      <c r="AR844" s="81">
        <f t="shared" si="93"/>
        <v>76</v>
      </c>
      <c r="AS844" s="81" t="str">
        <f t="shared" si="94"/>
        <v>金币</v>
      </c>
      <c r="AT844" s="103">
        <f t="shared" si="95"/>
        <v>289</v>
      </c>
      <c r="AU844" s="82">
        <f>IF(AR844&gt;0,SUMIFS(AT$13:AT844,AQ$13:AQ844,"="&amp;AQ844),"[x]")</f>
        <v>7374</v>
      </c>
    </row>
    <row r="845" spans="40:47" ht="16.5" x14ac:dyDescent="0.2">
      <c r="AN845" s="81">
        <v>833</v>
      </c>
      <c r="AO845" s="81">
        <f t="shared" si="90"/>
        <v>2</v>
      </c>
      <c r="AP845" s="81">
        <f t="shared" si="91"/>
        <v>2</v>
      </c>
      <c r="AQ845" s="76">
        <f t="shared" si="92"/>
        <v>6</v>
      </c>
      <c r="AR845" s="81">
        <f t="shared" si="93"/>
        <v>77</v>
      </c>
      <c r="AS845" s="81" t="str">
        <f t="shared" si="94"/>
        <v>金币</v>
      </c>
      <c r="AT845" s="103">
        <f t="shared" si="95"/>
        <v>296</v>
      </c>
      <c r="AU845" s="82">
        <f>IF(AR845&gt;0,SUMIFS(AT$13:AT845,AQ$13:AQ845,"="&amp;AQ845),"[x]")</f>
        <v>7670</v>
      </c>
    </row>
    <row r="846" spans="40:47" ht="16.5" x14ac:dyDescent="0.2">
      <c r="AN846" s="81">
        <v>834</v>
      </c>
      <c r="AO846" s="81">
        <f t="shared" ref="AO846:AO909" si="96">INT((AN846-1)/604)+1</f>
        <v>2</v>
      </c>
      <c r="AP846" s="81">
        <f t="shared" ref="AP846:AP909" si="97">INT(MOD(INT((AN846-1)/151),4))+1</f>
        <v>2</v>
      </c>
      <c r="AQ846" s="76">
        <f t="shared" ref="AQ846:AQ909" si="98">(AO846-1)*4+AP846</f>
        <v>6</v>
      </c>
      <c r="AR846" s="81">
        <f t="shared" ref="AR846:AR909" si="99">MOD(AN846-1,151)</f>
        <v>78</v>
      </c>
      <c r="AS846" s="81" t="str">
        <f t="shared" ref="AS846:AS909" si="100">IF(AR846&gt;0,"金币","[x]")</f>
        <v>金币</v>
      </c>
      <c r="AT846" s="103">
        <f t="shared" si="95"/>
        <v>303</v>
      </c>
      <c r="AU846" s="82">
        <f>IF(AR846&gt;0,SUMIFS(AT$13:AT846,AQ$13:AQ846,"="&amp;AQ846),"[x]")</f>
        <v>7973</v>
      </c>
    </row>
    <row r="847" spans="40:47" ht="16.5" x14ac:dyDescent="0.2">
      <c r="AN847" s="81">
        <v>835</v>
      </c>
      <c r="AO847" s="81">
        <f t="shared" si="96"/>
        <v>2</v>
      </c>
      <c r="AP847" s="81">
        <f t="shared" si="97"/>
        <v>2</v>
      </c>
      <c r="AQ847" s="76">
        <f t="shared" si="98"/>
        <v>6</v>
      </c>
      <c r="AR847" s="81">
        <f t="shared" si="99"/>
        <v>79</v>
      </c>
      <c r="AS847" s="81" t="str">
        <f t="shared" si="100"/>
        <v>金币</v>
      </c>
      <c r="AT847" s="103">
        <f t="shared" ref="AT847:AT910" si="101">IF(AR847&gt;0,INT(INDEX($AL$13:$AL$162,AR847)/48*INDEX($AL$4:$AL$9,AO847)*INDEX($AO$4:$AO$7,AP847)),"[x]")</f>
        <v>310</v>
      </c>
      <c r="AU847" s="82">
        <f>IF(AR847&gt;0,SUMIFS(AT$13:AT847,AQ$13:AQ847,"="&amp;AQ847),"[x]")</f>
        <v>8283</v>
      </c>
    </row>
    <row r="848" spans="40:47" ht="16.5" x14ac:dyDescent="0.2">
      <c r="AN848" s="81">
        <v>836</v>
      </c>
      <c r="AO848" s="81">
        <f t="shared" si="96"/>
        <v>2</v>
      </c>
      <c r="AP848" s="81">
        <f t="shared" si="97"/>
        <v>2</v>
      </c>
      <c r="AQ848" s="76">
        <f t="shared" si="98"/>
        <v>6</v>
      </c>
      <c r="AR848" s="81">
        <f t="shared" si="99"/>
        <v>80</v>
      </c>
      <c r="AS848" s="81" t="str">
        <f t="shared" si="100"/>
        <v>金币</v>
      </c>
      <c r="AT848" s="103">
        <f t="shared" si="101"/>
        <v>318</v>
      </c>
      <c r="AU848" s="82">
        <f>IF(AR848&gt;0,SUMIFS(AT$13:AT848,AQ$13:AQ848,"="&amp;AQ848),"[x]")</f>
        <v>8601</v>
      </c>
    </row>
    <row r="849" spans="40:47" ht="16.5" x14ac:dyDescent="0.2">
      <c r="AN849" s="81">
        <v>837</v>
      </c>
      <c r="AO849" s="81">
        <f t="shared" si="96"/>
        <v>2</v>
      </c>
      <c r="AP849" s="81">
        <f t="shared" si="97"/>
        <v>2</v>
      </c>
      <c r="AQ849" s="76">
        <f t="shared" si="98"/>
        <v>6</v>
      </c>
      <c r="AR849" s="81">
        <f t="shared" si="99"/>
        <v>81</v>
      </c>
      <c r="AS849" s="81" t="str">
        <f t="shared" si="100"/>
        <v>金币</v>
      </c>
      <c r="AT849" s="103">
        <f t="shared" si="101"/>
        <v>161</v>
      </c>
      <c r="AU849" s="82">
        <f>IF(AR849&gt;0,SUMIFS(AT$13:AT849,AQ$13:AQ849,"="&amp;AQ849),"[x]")</f>
        <v>8762</v>
      </c>
    </row>
    <row r="850" spans="40:47" ht="16.5" x14ac:dyDescent="0.2">
      <c r="AN850" s="81">
        <v>838</v>
      </c>
      <c r="AO850" s="81">
        <f t="shared" si="96"/>
        <v>2</v>
      </c>
      <c r="AP850" s="81">
        <f t="shared" si="97"/>
        <v>2</v>
      </c>
      <c r="AQ850" s="76">
        <f t="shared" si="98"/>
        <v>6</v>
      </c>
      <c r="AR850" s="81">
        <f t="shared" si="99"/>
        <v>82</v>
      </c>
      <c r="AS850" s="81" t="str">
        <f t="shared" si="100"/>
        <v>金币</v>
      </c>
      <c r="AT850" s="103">
        <f t="shared" si="101"/>
        <v>174</v>
      </c>
      <c r="AU850" s="82">
        <f>IF(AR850&gt;0,SUMIFS(AT$13:AT850,AQ$13:AQ850,"="&amp;AQ850),"[x]")</f>
        <v>8936</v>
      </c>
    </row>
    <row r="851" spans="40:47" ht="16.5" x14ac:dyDescent="0.2">
      <c r="AN851" s="81">
        <v>839</v>
      </c>
      <c r="AO851" s="81">
        <f t="shared" si="96"/>
        <v>2</v>
      </c>
      <c r="AP851" s="81">
        <f t="shared" si="97"/>
        <v>2</v>
      </c>
      <c r="AQ851" s="76">
        <f t="shared" si="98"/>
        <v>6</v>
      </c>
      <c r="AR851" s="81">
        <f t="shared" si="99"/>
        <v>83</v>
      </c>
      <c r="AS851" s="81" t="str">
        <f t="shared" si="100"/>
        <v>金币</v>
      </c>
      <c r="AT851" s="103">
        <f t="shared" si="101"/>
        <v>186</v>
      </c>
      <c r="AU851" s="82">
        <f>IF(AR851&gt;0,SUMIFS(AT$13:AT851,AQ$13:AQ851,"="&amp;AQ851),"[x]")</f>
        <v>9122</v>
      </c>
    </row>
    <row r="852" spans="40:47" ht="16.5" x14ac:dyDescent="0.2">
      <c r="AN852" s="81">
        <v>840</v>
      </c>
      <c r="AO852" s="81">
        <f t="shared" si="96"/>
        <v>2</v>
      </c>
      <c r="AP852" s="81">
        <f t="shared" si="97"/>
        <v>2</v>
      </c>
      <c r="AQ852" s="76">
        <f t="shared" si="98"/>
        <v>6</v>
      </c>
      <c r="AR852" s="81">
        <f t="shared" si="99"/>
        <v>84</v>
      </c>
      <c r="AS852" s="81" t="str">
        <f t="shared" si="100"/>
        <v>金币</v>
      </c>
      <c r="AT852" s="103">
        <f t="shared" si="101"/>
        <v>199</v>
      </c>
      <c r="AU852" s="82">
        <f>IF(AR852&gt;0,SUMIFS(AT$13:AT852,AQ$13:AQ852,"="&amp;AQ852),"[x]")</f>
        <v>9321</v>
      </c>
    </row>
    <row r="853" spans="40:47" ht="16.5" x14ac:dyDescent="0.2">
      <c r="AN853" s="81">
        <v>841</v>
      </c>
      <c r="AO853" s="81">
        <f t="shared" si="96"/>
        <v>2</v>
      </c>
      <c r="AP853" s="81">
        <f t="shared" si="97"/>
        <v>2</v>
      </c>
      <c r="AQ853" s="76">
        <f t="shared" si="98"/>
        <v>6</v>
      </c>
      <c r="AR853" s="81">
        <f t="shared" si="99"/>
        <v>85</v>
      </c>
      <c r="AS853" s="81" t="str">
        <f t="shared" si="100"/>
        <v>金币</v>
      </c>
      <c r="AT853" s="103">
        <f t="shared" si="101"/>
        <v>211</v>
      </c>
      <c r="AU853" s="82">
        <f>IF(AR853&gt;0,SUMIFS(AT$13:AT853,AQ$13:AQ853,"="&amp;AQ853),"[x]")</f>
        <v>9532</v>
      </c>
    </row>
    <row r="854" spans="40:47" ht="16.5" x14ac:dyDescent="0.2">
      <c r="AN854" s="81">
        <v>842</v>
      </c>
      <c r="AO854" s="81">
        <f t="shared" si="96"/>
        <v>2</v>
      </c>
      <c r="AP854" s="81">
        <f t="shared" si="97"/>
        <v>2</v>
      </c>
      <c r="AQ854" s="76">
        <f t="shared" si="98"/>
        <v>6</v>
      </c>
      <c r="AR854" s="81">
        <f t="shared" si="99"/>
        <v>86</v>
      </c>
      <c r="AS854" s="81" t="str">
        <f t="shared" si="100"/>
        <v>金币</v>
      </c>
      <c r="AT854" s="103">
        <f t="shared" si="101"/>
        <v>223</v>
      </c>
      <c r="AU854" s="82">
        <f>IF(AR854&gt;0,SUMIFS(AT$13:AT854,AQ$13:AQ854,"="&amp;AQ854),"[x]")</f>
        <v>9755</v>
      </c>
    </row>
    <row r="855" spans="40:47" ht="16.5" x14ac:dyDescent="0.2">
      <c r="AN855" s="81">
        <v>843</v>
      </c>
      <c r="AO855" s="81">
        <f t="shared" si="96"/>
        <v>2</v>
      </c>
      <c r="AP855" s="81">
        <f t="shared" si="97"/>
        <v>2</v>
      </c>
      <c r="AQ855" s="76">
        <f t="shared" si="98"/>
        <v>6</v>
      </c>
      <c r="AR855" s="81">
        <f t="shared" si="99"/>
        <v>87</v>
      </c>
      <c r="AS855" s="81" t="str">
        <f t="shared" si="100"/>
        <v>金币</v>
      </c>
      <c r="AT855" s="103">
        <f t="shared" si="101"/>
        <v>236</v>
      </c>
      <c r="AU855" s="82">
        <f>IF(AR855&gt;0,SUMIFS(AT$13:AT855,AQ$13:AQ855,"="&amp;AQ855),"[x]")</f>
        <v>9991</v>
      </c>
    </row>
    <row r="856" spans="40:47" ht="16.5" x14ac:dyDescent="0.2">
      <c r="AN856" s="81">
        <v>844</v>
      </c>
      <c r="AO856" s="81">
        <f t="shared" si="96"/>
        <v>2</v>
      </c>
      <c r="AP856" s="81">
        <f t="shared" si="97"/>
        <v>2</v>
      </c>
      <c r="AQ856" s="76">
        <f t="shared" si="98"/>
        <v>6</v>
      </c>
      <c r="AR856" s="81">
        <f t="shared" si="99"/>
        <v>88</v>
      </c>
      <c r="AS856" s="81" t="str">
        <f t="shared" si="100"/>
        <v>金币</v>
      </c>
      <c r="AT856" s="103">
        <f t="shared" si="101"/>
        <v>248</v>
      </c>
      <c r="AU856" s="82">
        <f>IF(AR856&gt;0,SUMIFS(AT$13:AT856,AQ$13:AQ856,"="&amp;AQ856),"[x]")</f>
        <v>10239</v>
      </c>
    </row>
    <row r="857" spans="40:47" ht="16.5" x14ac:dyDescent="0.2">
      <c r="AN857" s="81">
        <v>845</v>
      </c>
      <c r="AO857" s="81">
        <f t="shared" si="96"/>
        <v>2</v>
      </c>
      <c r="AP857" s="81">
        <f t="shared" si="97"/>
        <v>2</v>
      </c>
      <c r="AQ857" s="76">
        <f t="shared" si="98"/>
        <v>6</v>
      </c>
      <c r="AR857" s="81">
        <f t="shared" si="99"/>
        <v>89</v>
      </c>
      <c r="AS857" s="81" t="str">
        <f t="shared" si="100"/>
        <v>金币</v>
      </c>
      <c r="AT857" s="103">
        <f t="shared" si="101"/>
        <v>261</v>
      </c>
      <c r="AU857" s="82">
        <f>IF(AR857&gt;0,SUMIFS(AT$13:AT857,AQ$13:AQ857,"="&amp;AQ857),"[x]")</f>
        <v>10500</v>
      </c>
    </row>
    <row r="858" spans="40:47" ht="16.5" x14ac:dyDescent="0.2">
      <c r="AN858" s="81">
        <v>846</v>
      </c>
      <c r="AO858" s="81">
        <f t="shared" si="96"/>
        <v>2</v>
      </c>
      <c r="AP858" s="81">
        <f t="shared" si="97"/>
        <v>2</v>
      </c>
      <c r="AQ858" s="76">
        <f t="shared" si="98"/>
        <v>6</v>
      </c>
      <c r="AR858" s="81">
        <f t="shared" si="99"/>
        <v>90</v>
      </c>
      <c r="AS858" s="81" t="str">
        <f t="shared" si="100"/>
        <v>金币</v>
      </c>
      <c r="AT858" s="103">
        <f t="shared" si="101"/>
        <v>273</v>
      </c>
      <c r="AU858" s="82">
        <f>IF(AR858&gt;0,SUMIFS(AT$13:AT858,AQ$13:AQ858,"="&amp;AQ858),"[x]")</f>
        <v>10773</v>
      </c>
    </row>
    <row r="859" spans="40:47" ht="16.5" x14ac:dyDescent="0.2">
      <c r="AN859" s="81">
        <v>847</v>
      </c>
      <c r="AO859" s="81">
        <f t="shared" si="96"/>
        <v>2</v>
      </c>
      <c r="AP859" s="81">
        <f t="shared" si="97"/>
        <v>2</v>
      </c>
      <c r="AQ859" s="76">
        <f t="shared" si="98"/>
        <v>6</v>
      </c>
      <c r="AR859" s="81">
        <f t="shared" si="99"/>
        <v>91</v>
      </c>
      <c r="AS859" s="81" t="str">
        <f t="shared" si="100"/>
        <v>金币</v>
      </c>
      <c r="AT859" s="103">
        <f t="shared" si="101"/>
        <v>286</v>
      </c>
      <c r="AU859" s="82">
        <f>IF(AR859&gt;0,SUMIFS(AT$13:AT859,AQ$13:AQ859,"="&amp;AQ859),"[x]")</f>
        <v>11059</v>
      </c>
    </row>
    <row r="860" spans="40:47" ht="16.5" x14ac:dyDescent="0.2">
      <c r="AN860" s="81">
        <v>848</v>
      </c>
      <c r="AO860" s="81">
        <f t="shared" si="96"/>
        <v>2</v>
      </c>
      <c r="AP860" s="81">
        <f t="shared" si="97"/>
        <v>2</v>
      </c>
      <c r="AQ860" s="76">
        <f t="shared" si="98"/>
        <v>6</v>
      </c>
      <c r="AR860" s="81">
        <f t="shared" si="99"/>
        <v>92</v>
      </c>
      <c r="AS860" s="81" t="str">
        <f t="shared" si="100"/>
        <v>金币</v>
      </c>
      <c r="AT860" s="103">
        <f t="shared" si="101"/>
        <v>298</v>
      </c>
      <c r="AU860" s="82">
        <f>IF(AR860&gt;0,SUMIFS(AT$13:AT860,AQ$13:AQ860,"="&amp;AQ860),"[x]")</f>
        <v>11357</v>
      </c>
    </row>
    <row r="861" spans="40:47" ht="16.5" x14ac:dyDescent="0.2">
      <c r="AN861" s="81">
        <v>849</v>
      </c>
      <c r="AO861" s="81">
        <f t="shared" si="96"/>
        <v>2</v>
      </c>
      <c r="AP861" s="81">
        <f t="shared" si="97"/>
        <v>2</v>
      </c>
      <c r="AQ861" s="76">
        <f t="shared" si="98"/>
        <v>6</v>
      </c>
      <c r="AR861" s="81">
        <f t="shared" si="99"/>
        <v>93</v>
      </c>
      <c r="AS861" s="81" t="str">
        <f t="shared" si="100"/>
        <v>金币</v>
      </c>
      <c r="AT861" s="103">
        <f t="shared" si="101"/>
        <v>310</v>
      </c>
      <c r="AU861" s="82">
        <f>IF(AR861&gt;0,SUMIFS(AT$13:AT861,AQ$13:AQ861,"="&amp;AQ861),"[x]")</f>
        <v>11667</v>
      </c>
    </row>
    <row r="862" spans="40:47" ht="16.5" x14ac:dyDescent="0.2">
      <c r="AN862" s="81">
        <v>850</v>
      </c>
      <c r="AO862" s="81">
        <f t="shared" si="96"/>
        <v>2</v>
      </c>
      <c r="AP862" s="81">
        <f t="shared" si="97"/>
        <v>2</v>
      </c>
      <c r="AQ862" s="76">
        <f t="shared" si="98"/>
        <v>6</v>
      </c>
      <c r="AR862" s="81">
        <f t="shared" si="99"/>
        <v>94</v>
      </c>
      <c r="AS862" s="81" t="str">
        <f t="shared" si="100"/>
        <v>金币</v>
      </c>
      <c r="AT862" s="103">
        <f t="shared" si="101"/>
        <v>323</v>
      </c>
      <c r="AU862" s="82">
        <f>IF(AR862&gt;0,SUMIFS(AT$13:AT862,AQ$13:AQ862,"="&amp;AQ862),"[x]")</f>
        <v>11990</v>
      </c>
    </row>
    <row r="863" spans="40:47" ht="16.5" x14ac:dyDescent="0.2">
      <c r="AN863" s="81">
        <v>851</v>
      </c>
      <c r="AO863" s="81">
        <f t="shared" si="96"/>
        <v>2</v>
      </c>
      <c r="AP863" s="81">
        <f t="shared" si="97"/>
        <v>2</v>
      </c>
      <c r="AQ863" s="76">
        <f t="shared" si="98"/>
        <v>6</v>
      </c>
      <c r="AR863" s="81">
        <f t="shared" si="99"/>
        <v>95</v>
      </c>
      <c r="AS863" s="81" t="str">
        <f t="shared" si="100"/>
        <v>金币</v>
      </c>
      <c r="AT863" s="103">
        <f t="shared" si="101"/>
        <v>335</v>
      </c>
      <c r="AU863" s="82">
        <f>IF(AR863&gt;0,SUMIFS(AT$13:AT863,AQ$13:AQ863,"="&amp;AQ863),"[x]")</f>
        <v>12325</v>
      </c>
    </row>
    <row r="864" spans="40:47" ht="16.5" x14ac:dyDescent="0.2">
      <c r="AN864" s="81">
        <v>852</v>
      </c>
      <c r="AO864" s="81">
        <f t="shared" si="96"/>
        <v>2</v>
      </c>
      <c r="AP864" s="81">
        <f t="shared" si="97"/>
        <v>2</v>
      </c>
      <c r="AQ864" s="76">
        <f t="shared" si="98"/>
        <v>6</v>
      </c>
      <c r="AR864" s="81">
        <f t="shared" si="99"/>
        <v>96</v>
      </c>
      <c r="AS864" s="81" t="str">
        <f t="shared" si="100"/>
        <v>金币</v>
      </c>
      <c r="AT864" s="103">
        <f t="shared" si="101"/>
        <v>348</v>
      </c>
      <c r="AU864" s="82">
        <f>IF(AR864&gt;0,SUMIFS(AT$13:AT864,AQ$13:AQ864,"="&amp;AQ864),"[x]")</f>
        <v>12673</v>
      </c>
    </row>
    <row r="865" spans="40:47" ht="16.5" x14ac:dyDescent="0.2">
      <c r="AN865" s="81">
        <v>853</v>
      </c>
      <c r="AO865" s="81">
        <f t="shared" si="96"/>
        <v>2</v>
      </c>
      <c r="AP865" s="81">
        <f t="shared" si="97"/>
        <v>2</v>
      </c>
      <c r="AQ865" s="76">
        <f t="shared" si="98"/>
        <v>6</v>
      </c>
      <c r="AR865" s="81">
        <f t="shared" si="99"/>
        <v>97</v>
      </c>
      <c r="AS865" s="81" t="str">
        <f t="shared" si="100"/>
        <v>金币</v>
      </c>
      <c r="AT865" s="103">
        <f t="shared" si="101"/>
        <v>360</v>
      </c>
      <c r="AU865" s="82">
        <f>IF(AR865&gt;0,SUMIFS(AT$13:AT865,AQ$13:AQ865,"="&amp;AQ865),"[x]")</f>
        <v>13033</v>
      </c>
    </row>
    <row r="866" spans="40:47" ht="16.5" x14ac:dyDescent="0.2">
      <c r="AN866" s="81">
        <v>854</v>
      </c>
      <c r="AO866" s="81">
        <f t="shared" si="96"/>
        <v>2</v>
      </c>
      <c r="AP866" s="81">
        <f t="shared" si="97"/>
        <v>2</v>
      </c>
      <c r="AQ866" s="76">
        <f t="shared" si="98"/>
        <v>6</v>
      </c>
      <c r="AR866" s="81">
        <f t="shared" si="99"/>
        <v>98</v>
      </c>
      <c r="AS866" s="81" t="str">
        <f t="shared" si="100"/>
        <v>金币</v>
      </c>
      <c r="AT866" s="103">
        <f t="shared" si="101"/>
        <v>373</v>
      </c>
      <c r="AU866" s="82">
        <f>IF(AR866&gt;0,SUMIFS(AT$13:AT866,AQ$13:AQ866,"="&amp;AQ866),"[x]")</f>
        <v>13406</v>
      </c>
    </row>
    <row r="867" spans="40:47" ht="16.5" x14ac:dyDescent="0.2">
      <c r="AN867" s="81">
        <v>855</v>
      </c>
      <c r="AO867" s="81">
        <f t="shared" si="96"/>
        <v>2</v>
      </c>
      <c r="AP867" s="81">
        <f t="shared" si="97"/>
        <v>2</v>
      </c>
      <c r="AQ867" s="76">
        <f t="shared" si="98"/>
        <v>6</v>
      </c>
      <c r="AR867" s="81">
        <f t="shared" si="99"/>
        <v>99</v>
      </c>
      <c r="AS867" s="81" t="str">
        <f t="shared" si="100"/>
        <v>金币</v>
      </c>
      <c r="AT867" s="103">
        <f t="shared" si="101"/>
        <v>385</v>
      </c>
      <c r="AU867" s="82">
        <f>IF(AR867&gt;0,SUMIFS(AT$13:AT867,AQ$13:AQ867,"="&amp;AQ867),"[x]")</f>
        <v>13791</v>
      </c>
    </row>
    <row r="868" spans="40:47" ht="16.5" x14ac:dyDescent="0.2">
      <c r="AN868" s="81">
        <v>856</v>
      </c>
      <c r="AO868" s="81">
        <f t="shared" si="96"/>
        <v>2</v>
      </c>
      <c r="AP868" s="81">
        <f t="shared" si="97"/>
        <v>2</v>
      </c>
      <c r="AQ868" s="76">
        <f t="shared" si="98"/>
        <v>6</v>
      </c>
      <c r="AR868" s="81">
        <f t="shared" si="99"/>
        <v>100</v>
      </c>
      <c r="AS868" s="81" t="str">
        <f t="shared" si="100"/>
        <v>金币</v>
      </c>
      <c r="AT868" s="103">
        <f t="shared" si="101"/>
        <v>398</v>
      </c>
      <c r="AU868" s="82">
        <f>IF(AR868&gt;0,SUMIFS(AT$13:AT868,AQ$13:AQ868,"="&amp;AQ868),"[x]")</f>
        <v>14189</v>
      </c>
    </row>
    <row r="869" spans="40:47" ht="16.5" x14ac:dyDescent="0.2">
      <c r="AN869" s="81">
        <v>857</v>
      </c>
      <c r="AO869" s="81">
        <f t="shared" si="96"/>
        <v>2</v>
      </c>
      <c r="AP869" s="81">
        <f t="shared" si="97"/>
        <v>2</v>
      </c>
      <c r="AQ869" s="76">
        <f t="shared" si="98"/>
        <v>6</v>
      </c>
      <c r="AR869" s="81">
        <f t="shared" si="99"/>
        <v>101</v>
      </c>
      <c r="AS869" s="81" t="str">
        <f t="shared" si="100"/>
        <v>金币</v>
      </c>
      <c r="AT869" s="103">
        <f t="shared" si="101"/>
        <v>222</v>
      </c>
      <c r="AU869" s="82">
        <f>IF(AR869&gt;0,SUMIFS(AT$13:AT869,AQ$13:AQ869,"="&amp;AQ869),"[x]")</f>
        <v>14411</v>
      </c>
    </row>
    <row r="870" spans="40:47" ht="16.5" x14ac:dyDescent="0.2">
      <c r="AN870" s="81">
        <v>858</v>
      </c>
      <c r="AO870" s="81">
        <f t="shared" si="96"/>
        <v>2</v>
      </c>
      <c r="AP870" s="81">
        <f t="shared" si="97"/>
        <v>2</v>
      </c>
      <c r="AQ870" s="76">
        <f t="shared" si="98"/>
        <v>6</v>
      </c>
      <c r="AR870" s="81">
        <f t="shared" si="99"/>
        <v>102</v>
      </c>
      <c r="AS870" s="81" t="str">
        <f t="shared" si="100"/>
        <v>金币</v>
      </c>
      <c r="AT870" s="103">
        <f t="shared" si="101"/>
        <v>239</v>
      </c>
      <c r="AU870" s="82">
        <f>IF(AR870&gt;0,SUMIFS(AT$13:AT870,AQ$13:AQ870,"="&amp;AQ870),"[x]")</f>
        <v>14650</v>
      </c>
    </row>
    <row r="871" spans="40:47" ht="16.5" x14ac:dyDescent="0.2">
      <c r="AN871" s="81">
        <v>859</v>
      </c>
      <c r="AO871" s="81">
        <f t="shared" si="96"/>
        <v>2</v>
      </c>
      <c r="AP871" s="81">
        <f t="shared" si="97"/>
        <v>2</v>
      </c>
      <c r="AQ871" s="76">
        <f t="shared" si="98"/>
        <v>6</v>
      </c>
      <c r="AR871" s="81">
        <f t="shared" si="99"/>
        <v>103</v>
      </c>
      <c r="AS871" s="81" t="str">
        <f t="shared" si="100"/>
        <v>金币</v>
      </c>
      <c r="AT871" s="103">
        <f t="shared" si="101"/>
        <v>256</v>
      </c>
      <c r="AU871" s="82">
        <f>IF(AR871&gt;0,SUMIFS(AT$13:AT871,AQ$13:AQ871,"="&amp;AQ871),"[x]")</f>
        <v>14906</v>
      </c>
    </row>
    <row r="872" spans="40:47" ht="16.5" x14ac:dyDescent="0.2">
      <c r="AN872" s="81">
        <v>860</v>
      </c>
      <c r="AO872" s="81">
        <f t="shared" si="96"/>
        <v>2</v>
      </c>
      <c r="AP872" s="81">
        <f t="shared" si="97"/>
        <v>2</v>
      </c>
      <c r="AQ872" s="76">
        <f t="shared" si="98"/>
        <v>6</v>
      </c>
      <c r="AR872" s="81">
        <f t="shared" si="99"/>
        <v>104</v>
      </c>
      <c r="AS872" s="81" t="str">
        <f t="shared" si="100"/>
        <v>金币</v>
      </c>
      <c r="AT872" s="103">
        <f t="shared" si="101"/>
        <v>273</v>
      </c>
      <c r="AU872" s="82">
        <f>IF(AR872&gt;0,SUMIFS(AT$13:AT872,AQ$13:AQ872,"="&amp;AQ872),"[x]")</f>
        <v>15179</v>
      </c>
    </row>
    <row r="873" spans="40:47" ht="16.5" x14ac:dyDescent="0.2">
      <c r="AN873" s="81">
        <v>861</v>
      </c>
      <c r="AO873" s="81">
        <f t="shared" si="96"/>
        <v>2</v>
      </c>
      <c r="AP873" s="81">
        <f t="shared" si="97"/>
        <v>2</v>
      </c>
      <c r="AQ873" s="76">
        <f t="shared" si="98"/>
        <v>6</v>
      </c>
      <c r="AR873" s="81">
        <f t="shared" si="99"/>
        <v>105</v>
      </c>
      <c r="AS873" s="81" t="str">
        <f t="shared" si="100"/>
        <v>金币</v>
      </c>
      <c r="AT873" s="103">
        <f t="shared" si="101"/>
        <v>290</v>
      </c>
      <c r="AU873" s="82">
        <f>IF(AR873&gt;0,SUMIFS(AT$13:AT873,AQ$13:AQ873,"="&amp;AQ873),"[x]")</f>
        <v>15469</v>
      </c>
    </row>
    <row r="874" spans="40:47" ht="16.5" x14ac:dyDescent="0.2">
      <c r="AN874" s="81">
        <v>862</v>
      </c>
      <c r="AO874" s="81">
        <f t="shared" si="96"/>
        <v>2</v>
      </c>
      <c r="AP874" s="81">
        <f t="shared" si="97"/>
        <v>2</v>
      </c>
      <c r="AQ874" s="76">
        <f t="shared" si="98"/>
        <v>6</v>
      </c>
      <c r="AR874" s="81">
        <f t="shared" si="99"/>
        <v>106</v>
      </c>
      <c r="AS874" s="81" t="str">
        <f t="shared" si="100"/>
        <v>金币</v>
      </c>
      <c r="AT874" s="103">
        <f t="shared" si="101"/>
        <v>307</v>
      </c>
      <c r="AU874" s="82">
        <f>IF(AR874&gt;0,SUMIFS(AT$13:AT874,AQ$13:AQ874,"="&amp;AQ874),"[x]")</f>
        <v>15776</v>
      </c>
    </row>
    <row r="875" spans="40:47" ht="16.5" x14ac:dyDescent="0.2">
      <c r="AN875" s="81">
        <v>863</v>
      </c>
      <c r="AO875" s="81">
        <f t="shared" si="96"/>
        <v>2</v>
      </c>
      <c r="AP875" s="81">
        <f t="shared" si="97"/>
        <v>2</v>
      </c>
      <c r="AQ875" s="76">
        <f t="shared" si="98"/>
        <v>6</v>
      </c>
      <c r="AR875" s="81">
        <f t="shared" si="99"/>
        <v>107</v>
      </c>
      <c r="AS875" s="81" t="str">
        <f t="shared" si="100"/>
        <v>金币</v>
      </c>
      <c r="AT875" s="103">
        <f t="shared" si="101"/>
        <v>324</v>
      </c>
      <c r="AU875" s="82">
        <f>IF(AR875&gt;0,SUMIFS(AT$13:AT875,AQ$13:AQ875,"="&amp;AQ875),"[x]")</f>
        <v>16100</v>
      </c>
    </row>
    <row r="876" spans="40:47" ht="16.5" x14ac:dyDescent="0.2">
      <c r="AN876" s="81">
        <v>864</v>
      </c>
      <c r="AO876" s="81">
        <f t="shared" si="96"/>
        <v>2</v>
      </c>
      <c r="AP876" s="81">
        <f t="shared" si="97"/>
        <v>2</v>
      </c>
      <c r="AQ876" s="76">
        <f t="shared" si="98"/>
        <v>6</v>
      </c>
      <c r="AR876" s="81">
        <f t="shared" si="99"/>
        <v>108</v>
      </c>
      <c r="AS876" s="81" t="str">
        <f t="shared" si="100"/>
        <v>金币</v>
      </c>
      <c r="AT876" s="103">
        <f t="shared" si="101"/>
        <v>341</v>
      </c>
      <c r="AU876" s="82">
        <f>IF(AR876&gt;0,SUMIFS(AT$13:AT876,AQ$13:AQ876,"="&amp;AQ876),"[x]")</f>
        <v>16441</v>
      </c>
    </row>
    <row r="877" spans="40:47" ht="16.5" x14ac:dyDescent="0.2">
      <c r="AN877" s="81">
        <v>865</v>
      </c>
      <c r="AO877" s="81">
        <f t="shared" si="96"/>
        <v>2</v>
      </c>
      <c r="AP877" s="81">
        <f t="shared" si="97"/>
        <v>2</v>
      </c>
      <c r="AQ877" s="76">
        <f t="shared" si="98"/>
        <v>6</v>
      </c>
      <c r="AR877" s="81">
        <f t="shared" si="99"/>
        <v>109</v>
      </c>
      <c r="AS877" s="81" t="str">
        <f t="shared" si="100"/>
        <v>金币</v>
      </c>
      <c r="AT877" s="103">
        <f t="shared" si="101"/>
        <v>358</v>
      </c>
      <c r="AU877" s="82">
        <f>IF(AR877&gt;0,SUMIFS(AT$13:AT877,AQ$13:AQ877,"="&amp;AQ877),"[x]")</f>
        <v>16799</v>
      </c>
    </row>
    <row r="878" spans="40:47" ht="16.5" x14ac:dyDescent="0.2">
      <c r="AN878" s="81">
        <v>866</v>
      </c>
      <c r="AO878" s="81">
        <f t="shared" si="96"/>
        <v>2</v>
      </c>
      <c r="AP878" s="81">
        <f t="shared" si="97"/>
        <v>2</v>
      </c>
      <c r="AQ878" s="76">
        <f t="shared" si="98"/>
        <v>6</v>
      </c>
      <c r="AR878" s="81">
        <f t="shared" si="99"/>
        <v>110</v>
      </c>
      <c r="AS878" s="81" t="str">
        <f t="shared" si="100"/>
        <v>金币</v>
      </c>
      <c r="AT878" s="103">
        <f t="shared" si="101"/>
        <v>375</v>
      </c>
      <c r="AU878" s="82">
        <f>IF(AR878&gt;0,SUMIFS(AT$13:AT878,AQ$13:AQ878,"="&amp;AQ878),"[x]")</f>
        <v>17174</v>
      </c>
    </row>
    <row r="879" spans="40:47" ht="16.5" x14ac:dyDescent="0.2">
      <c r="AN879" s="81">
        <v>867</v>
      </c>
      <c r="AO879" s="81">
        <f t="shared" si="96"/>
        <v>2</v>
      </c>
      <c r="AP879" s="81">
        <f t="shared" si="97"/>
        <v>2</v>
      </c>
      <c r="AQ879" s="76">
        <f t="shared" si="98"/>
        <v>6</v>
      </c>
      <c r="AR879" s="81">
        <f t="shared" si="99"/>
        <v>111</v>
      </c>
      <c r="AS879" s="81" t="str">
        <f t="shared" si="100"/>
        <v>金币</v>
      </c>
      <c r="AT879" s="103">
        <f t="shared" si="101"/>
        <v>393</v>
      </c>
      <c r="AU879" s="82">
        <f>IF(AR879&gt;0,SUMIFS(AT$13:AT879,AQ$13:AQ879,"="&amp;AQ879),"[x]")</f>
        <v>17567</v>
      </c>
    </row>
    <row r="880" spans="40:47" ht="16.5" x14ac:dyDescent="0.2">
      <c r="AN880" s="81">
        <v>868</v>
      </c>
      <c r="AO880" s="81">
        <f t="shared" si="96"/>
        <v>2</v>
      </c>
      <c r="AP880" s="81">
        <f t="shared" si="97"/>
        <v>2</v>
      </c>
      <c r="AQ880" s="76">
        <f t="shared" si="98"/>
        <v>6</v>
      </c>
      <c r="AR880" s="81">
        <f t="shared" si="99"/>
        <v>112</v>
      </c>
      <c r="AS880" s="81" t="str">
        <f t="shared" si="100"/>
        <v>金币</v>
      </c>
      <c r="AT880" s="103">
        <f t="shared" si="101"/>
        <v>410</v>
      </c>
      <c r="AU880" s="82">
        <f>IF(AR880&gt;0,SUMIFS(AT$13:AT880,AQ$13:AQ880,"="&amp;AQ880),"[x]")</f>
        <v>17977</v>
      </c>
    </row>
    <row r="881" spans="40:47" ht="16.5" x14ac:dyDescent="0.2">
      <c r="AN881" s="81">
        <v>869</v>
      </c>
      <c r="AO881" s="81">
        <f t="shared" si="96"/>
        <v>2</v>
      </c>
      <c r="AP881" s="81">
        <f t="shared" si="97"/>
        <v>2</v>
      </c>
      <c r="AQ881" s="76">
        <f t="shared" si="98"/>
        <v>6</v>
      </c>
      <c r="AR881" s="81">
        <f t="shared" si="99"/>
        <v>113</v>
      </c>
      <c r="AS881" s="81" t="str">
        <f t="shared" si="100"/>
        <v>金币</v>
      </c>
      <c r="AT881" s="103">
        <f t="shared" si="101"/>
        <v>427</v>
      </c>
      <c r="AU881" s="82">
        <f>IF(AR881&gt;0,SUMIFS(AT$13:AT881,AQ$13:AQ881,"="&amp;AQ881),"[x]")</f>
        <v>18404</v>
      </c>
    </row>
    <row r="882" spans="40:47" ht="16.5" x14ac:dyDescent="0.2">
      <c r="AN882" s="81">
        <v>870</v>
      </c>
      <c r="AO882" s="81">
        <f t="shared" si="96"/>
        <v>2</v>
      </c>
      <c r="AP882" s="81">
        <f t="shared" si="97"/>
        <v>2</v>
      </c>
      <c r="AQ882" s="76">
        <f t="shared" si="98"/>
        <v>6</v>
      </c>
      <c r="AR882" s="81">
        <f t="shared" si="99"/>
        <v>114</v>
      </c>
      <c r="AS882" s="81" t="str">
        <f t="shared" si="100"/>
        <v>金币</v>
      </c>
      <c r="AT882" s="103">
        <f t="shared" si="101"/>
        <v>444</v>
      </c>
      <c r="AU882" s="82">
        <f>IF(AR882&gt;0,SUMIFS(AT$13:AT882,AQ$13:AQ882,"="&amp;AQ882),"[x]")</f>
        <v>18848</v>
      </c>
    </row>
    <row r="883" spans="40:47" ht="16.5" x14ac:dyDescent="0.2">
      <c r="AN883" s="81">
        <v>871</v>
      </c>
      <c r="AO883" s="81">
        <f t="shared" si="96"/>
        <v>2</v>
      </c>
      <c r="AP883" s="81">
        <f t="shared" si="97"/>
        <v>2</v>
      </c>
      <c r="AQ883" s="76">
        <f t="shared" si="98"/>
        <v>6</v>
      </c>
      <c r="AR883" s="81">
        <f t="shared" si="99"/>
        <v>115</v>
      </c>
      <c r="AS883" s="81" t="str">
        <f t="shared" si="100"/>
        <v>金币</v>
      </c>
      <c r="AT883" s="103">
        <f t="shared" si="101"/>
        <v>461</v>
      </c>
      <c r="AU883" s="82">
        <f>IF(AR883&gt;0,SUMIFS(AT$13:AT883,AQ$13:AQ883,"="&amp;AQ883),"[x]")</f>
        <v>19309</v>
      </c>
    </row>
    <row r="884" spans="40:47" ht="16.5" x14ac:dyDescent="0.2">
      <c r="AN884" s="81">
        <v>872</v>
      </c>
      <c r="AO884" s="81">
        <f t="shared" si="96"/>
        <v>2</v>
      </c>
      <c r="AP884" s="81">
        <f t="shared" si="97"/>
        <v>2</v>
      </c>
      <c r="AQ884" s="76">
        <f t="shared" si="98"/>
        <v>6</v>
      </c>
      <c r="AR884" s="81">
        <f t="shared" si="99"/>
        <v>116</v>
      </c>
      <c r="AS884" s="81" t="str">
        <f t="shared" si="100"/>
        <v>金币</v>
      </c>
      <c r="AT884" s="103">
        <f t="shared" si="101"/>
        <v>478</v>
      </c>
      <c r="AU884" s="82">
        <f>IF(AR884&gt;0,SUMIFS(AT$13:AT884,AQ$13:AQ884,"="&amp;AQ884),"[x]")</f>
        <v>19787</v>
      </c>
    </row>
    <row r="885" spans="40:47" ht="16.5" x14ac:dyDescent="0.2">
      <c r="AN885" s="81">
        <v>873</v>
      </c>
      <c r="AO885" s="81">
        <f t="shared" si="96"/>
        <v>2</v>
      </c>
      <c r="AP885" s="81">
        <f t="shared" si="97"/>
        <v>2</v>
      </c>
      <c r="AQ885" s="76">
        <f t="shared" si="98"/>
        <v>6</v>
      </c>
      <c r="AR885" s="81">
        <f t="shared" si="99"/>
        <v>117</v>
      </c>
      <c r="AS885" s="81" t="str">
        <f t="shared" si="100"/>
        <v>金币</v>
      </c>
      <c r="AT885" s="103">
        <f t="shared" si="101"/>
        <v>495</v>
      </c>
      <c r="AU885" s="82">
        <f>IF(AR885&gt;0,SUMIFS(AT$13:AT885,AQ$13:AQ885,"="&amp;AQ885),"[x]")</f>
        <v>20282</v>
      </c>
    </row>
    <row r="886" spans="40:47" ht="16.5" x14ac:dyDescent="0.2">
      <c r="AN886" s="81">
        <v>874</v>
      </c>
      <c r="AO886" s="81">
        <f t="shared" si="96"/>
        <v>2</v>
      </c>
      <c r="AP886" s="81">
        <f t="shared" si="97"/>
        <v>2</v>
      </c>
      <c r="AQ886" s="76">
        <f t="shared" si="98"/>
        <v>6</v>
      </c>
      <c r="AR886" s="81">
        <f t="shared" si="99"/>
        <v>118</v>
      </c>
      <c r="AS886" s="81" t="str">
        <f t="shared" si="100"/>
        <v>金币</v>
      </c>
      <c r="AT886" s="103">
        <f t="shared" si="101"/>
        <v>512</v>
      </c>
      <c r="AU886" s="82">
        <f>IF(AR886&gt;0,SUMIFS(AT$13:AT886,AQ$13:AQ886,"="&amp;AQ886),"[x]")</f>
        <v>20794</v>
      </c>
    </row>
    <row r="887" spans="40:47" ht="16.5" x14ac:dyDescent="0.2">
      <c r="AN887" s="81">
        <v>875</v>
      </c>
      <c r="AO887" s="81">
        <f t="shared" si="96"/>
        <v>2</v>
      </c>
      <c r="AP887" s="81">
        <f t="shared" si="97"/>
        <v>2</v>
      </c>
      <c r="AQ887" s="76">
        <f t="shared" si="98"/>
        <v>6</v>
      </c>
      <c r="AR887" s="81">
        <f t="shared" si="99"/>
        <v>119</v>
      </c>
      <c r="AS887" s="81" t="str">
        <f t="shared" si="100"/>
        <v>金币</v>
      </c>
      <c r="AT887" s="103">
        <f t="shared" si="101"/>
        <v>529</v>
      </c>
      <c r="AU887" s="82">
        <f>IF(AR887&gt;0,SUMIFS(AT$13:AT887,AQ$13:AQ887,"="&amp;AQ887),"[x]")</f>
        <v>21323</v>
      </c>
    </row>
    <row r="888" spans="40:47" ht="16.5" x14ac:dyDescent="0.2">
      <c r="AN888" s="81">
        <v>876</v>
      </c>
      <c r="AO888" s="81">
        <f t="shared" si="96"/>
        <v>2</v>
      </c>
      <c r="AP888" s="81">
        <f t="shared" si="97"/>
        <v>2</v>
      </c>
      <c r="AQ888" s="76">
        <f t="shared" si="98"/>
        <v>6</v>
      </c>
      <c r="AR888" s="81">
        <f t="shared" si="99"/>
        <v>120</v>
      </c>
      <c r="AS888" s="81" t="str">
        <f t="shared" si="100"/>
        <v>金币</v>
      </c>
      <c r="AT888" s="103">
        <f t="shared" si="101"/>
        <v>546</v>
      </c>
      <c r="AU888" s="82">
        <f>IF(AR888&gt;0,SUMIFS(AT$13:AT888,AQ$13:AQ888,"="&amp;AQ888),"[x]")</f>
        <v>21869</v>
      </c>
    </row>
    <row r="889" spans="40:47" ht="16.5" x14ac:dyDescent="0.2">
      <c r="AN889" s="81">
        <v>877</v>
      </c>
      <c r="AO889" s="81">
        <f t="shared" si="96"/>
        <v>2</v>
      </c>
      <c r="AP889" s="81">
        <f t="shared" si="97"/>
        <v>2</v>
      </c>
      <c r="AQ889" s="76">
        <f t="shared" si="98"/>
        <v>6</v>
      </c>
      <c r="AR889" s="81">
        <f t="shared" si="99"/>
        <v>121</v>
      </c>
      <c r="AS889" s="81" t="str">
        <f t="shared" si="100"/>
        <v>金币</v>
      </c>
      <c r="AT889" s="103">
        <f t="shared" si="101"/>
        <v>322</v>
      </c>
      <c r="AU889" s="82">
        <f>IF(AR889&gt;0,SUMIFS(AT$13:AT889,AQ$13:AQ889,"="&amp;AQ889),"[x]")</f>
        <v>22191</v>
      </c>
    </row>
    <row r="890" spans="40:47" ht="16.5" x14ac:dyDescent="0.2">
      <c r="AN890" s="81">
        <v>878</v>
      </c>
      <c r="AO890" s="81">
        <f t="shared" si="96"/>
        <v>2</v>
      </c>
      <c r="AP890" s="81">
        <f t="shared" si="97"/>
        <v>2</v>
      </c>
      <c r="AQ890" s="76">
        <f t="shared" si="98"/>
        <v>6</v>
      </c>
      <c r="AR890" s="81">
        <f t="shared" si="99"/>
        <v>122</v>
      </c>
      <c r="AS890" s="81" t="str">
        <f t="shared" si="100"/>
        <v>金币</v>
      </c>
      <c r="AT890" s="103">
        <f t="shared" si="101"/>
        <v>339</v>
      </c>
      <c r="AU890" s="82">
        <f>IF(AR890&gt;0,SUMIFS(AT$13:AT890,AQ$13:AQ890,"="&amp;AQ890),"[x]")</f>
        <v>22530</v>
      </c>
    </row>
    <row r="891" spans="40:47" ht="16.5" x14ac:dyDescent="0.2">
      <c r="AN891" s="81">
        <v>879</v>
      </c>
      <c r="AO891" s="81">
        <f t="shared" si="96"/>
        <v>2</v>
      </c>
      <c r="AP891" s="81">
        <f t="shared" si="97"/>
        <v>2</v>
      </c>
      <c r="AQ891" s="76">
        <f t="shared" si="98"/>
        <v>6</v>
      </c>
      <c r="AR891" s="81">
        <f t="shared" si="99"/>
        <v>123</v>
      </c>
      <c r="AS891" s="81" t="str">
        <f t="shared" si="100"/>
        <v>金币</v>
      </c>
      <c r="AT891" s="103">
        <f t="shared" si="101"/>
        <v>356</v>
      </c>
      <c r="AU891" s="82">
        <f>IF(AR891&gt;0,SUMIFS(AT$13:AT891,AQ$13:AQ891,"="&amp;AQ891),"[x]")</f>
        <v>22886</v>
      </c>
    </row>
    <row r="892" spans="40:47" ht="16.5" x14ac:dyDescent="0.2">
      <c r="AN892" s="81">
        <v>880</v>
      </c>
      <c r="AO892" s="81">
        <f t="shared" si="96"/>
        <v>2</v>
      </c>
      <c r="AP892" s="81">
        <f t="shared" si="97"/>
        <v>2</v>
      </c>
      <c r="AQ892" s="76">
        <f t="shared" si="98"/>
        <v>6</v>
      </c>
      <c r="AR892" s="81">
        <f t="shared" si="99"/>
        <v>124</v>
      </c>
      <c r="AS892" s="81" t="str">
        <f t="shared" si="100"/>
        <v>金币</v>
      </c>
      <c r="AT892" s="103">
        <f t="shared" si="101"/>
        <v>373</v>
      </c>
      <c r="AU892" s="82">
        <f>IF(AR892&gt;0,SUMIFS(AT$13:AT892,AQ$13:AQ892,"="&amp;AQ892),"[x]")</f>
        <v>23259</v>
      </c>
    </row>
    <row r="893" spans="40:47" ht="16.5" x14ac:dyDescent="0.2">
      <c r="AN893" s="81">
        <v>881</v>
      </c>
      <c r="AO893" s="81">
        <f t="shared" si="96"/>
        <v>2</v>
      </c>
      <c r="AP893" s="81">
        <f t="shared" si="97"/>
        <v>2</v>
      </c>
      <c r="AQ893" s="76">
        <f t="shared" si="98"/>
        <v>6</v>
      </c>
      <c r="AR893" s="81">
        <f t="shared" si="99"/>
        <v>125</v>
      </c>
      <c r="AS893" s="81" t="str">
        <f t="shared" si="100"/>
        <v>金币</v>
      </c>
      <c r="AT893" s="103">
        <f t="shared" si="101"/>
        <v>390</v>
      </c>
      <c r="AU893" s="82">
        <f>IF(AR893&gt;0,SUMIFS(AT$13:AT893,AQ$13:AQ893,"="&amp;AQ893),"[x]")</f>
        <v>23649</v>
      </c>
    </row>
    <row r="894" spans="40:47" ht="16.5" x14ac:dyDescent="0.2">
      <c r="AN894" s="81">
        <v>882</v>
      </c>
      <c r="AO894" s="81">
        <f t="shared" si="96"/>
        <v>2</v>
      </c>
      <c r="AP894" s="81">
        <f t="shared" si="97"/>
        <v>2</v>
      </c>
      <c r="AQ894" s="76">
        <f t="shared" si="98"/>
        <v>6</v>
      </c>
      <c r="AR894" s="81">
        <f t="shared" si="99"/>
        <v>126</v>
      </c>
      <c r="AS894" s="81" t="str">
        <f t="shared" si="100"/>
        <v>金币</v>
      </c>
      <c r="AT894" s="103">
        <f t="shared" si="101"/>
        <v>407</v>
      </c>
      <c r="AU894" s="82">
        <f>IF(AR894&gt;0,SUMIFS(AT$13:AT894,AQ$13:AQ894,"="&amp;AQ894),"[x]")</f>
        <v>24056</v>
      </c>
    </row>
    <row r="895" spans="40:47" ht="16.5" x14ac:dyDescent="0.2">
      <c r="AN895" s="81">
        <v>883</v>
      </c>
      <c r="AO895" s="81">
        <f t="shared" si="96"/>
        <v>2</v>
      </c>
      <c r="AP895" s="81">
        <f t="shared" si="97"/>
        <v>2</v>
      </c>
      <c r="AQ895" s="76">
        <f t="shared" si="98"/>
        <v>6</v>
      </c>
      <c r="AR895" s="81">
        <f t="shared" si="99"/>
        <v>127</v>
      </c>
      <c r="AS895" s="81" t="str">
        <f t="shared" si="100"/>
        <v>金币</v>
      </c>
      <c r="AT895" s="103">
        <f t="shared" si="101"/>
        <v>424</v>
      </c>
      <c r="AU895" s="82">
        <f>IF(AR895&gt;0,SUMIFS(AT$13:AT895,AQ$13:AQ895,"="&amp;AQ895),"[x]")</f>
        <v>24480</v>
      </c>
    </row>
    <row r="896" spans="40:47" ht="16.5" x14ac:dyDescent="0.2">
      <c r="AN896" s="81">
        <v>884</v>
      </c>
      <c r="AO896" s="81">
        <f t="shared" si="96"/>
        <v>2</v>
      </c>
      <c r="AP896" s="81">
        <f t="shared" si="97"/>
        <v>2</v>
      </c>
      <c r="AQ896" s="76">
        <f t="shared" si="98"/>
        <v>6</v>
      </c>
      <c r="AR896" s="81">
        <f t="shared" si="99"/>
        <v>128</v>
      </c>
      <c r="AS896" s="81" t="str">
        <f t="shared" si="100"/>
        <v>金币</v>
      </c>
      <c r="AT896" s="103">
        <f t="shared" si="101"/>
        <v>441</v>
      </c>
      <c r="AU896" s="82">
        <f>IF(AR896&gt;0,SUMIFS(AT$13:AT896,AQ$13:AQ896,"="&amp;AQ896),"[x]")</f>
        <v>24921</v>
      </c>
    </row>
    <row r="897" spans="40:47" ht="16.5" x14ac:dyDescent="0.2">
      <c r="AN897" s="81">
        <v>885</v>
      </c>
      <c r="AO897" s="81">
        <f t="shared" si="96"/>
        <v>2</v>
      </c>
      <c r="AP897" s="81">
        <f t="shared" si="97"/>
        <v>2</v>
      </c>
      <c r="AQ897" s="76">
        <f t="shared" si="98"/>
        <v>6</v>
      </c>
      <c r="AR897" s="81">
        <f t="shared" si="99"/>
        <v>129</v>
      </c>
      <c r="AS897" s="81" t="str">
        <f t="shared" si="100"/>
        <v>金币</v>
      </c>
      <c r="AT897" s="103">
        <f t="shared" si="101"/>
        <v>458</v>
      </c>
      <c r="AU897" s="82">
        <f>IF(AR897&gt;0,SUMIFS(AT$13:AT897,AQ$13:AQ897,"="&amp;AQ897),"[x]")</f>
        <v>25379</v>
      </c>
    </row>
    <row r="898" spans="40:47" ht="16.5" x14ac:dyDescent="0.2">
      <c r="AN898" s="81">
        <v>886</v>
      </c>
      <c r="AO898" s="81">
        <f t="shared" si="96"/>
        <v>2</v>
      </c>
      <c r="AP898" s="81">
        <f t="shared" si="97"/>
        <v>2</v>
      </c>
      <c r="AQ898" s="76">
        <f t="shared" si="98"/>
        <v>6</v>
      </c>
      <c r="AR898" s="81">
        <f t="shared" si="99"/>
        <v>130</v>
      </c>
      <c r="AS898" s="81" t="str">
        <f t="shared" si="100"/>
        <v>金币</v>
      </c>
      <c r="AT898" s="103">
        <f t="shared" si="101"/>
        <v>475</v>
      </c>
      <c r="AU898" s="82">
        <f>IF(AR898&gt;0,SUMIFS(AT$13:AT898,AQ$13:AQ898,"="&amp;AQ898),"[x]")</f>
        <v>25854</v>
      </c>
    </row>
    <row r="899" spans="40:47" ht="16.5" x14ac:dyDescent="0.2">
      <c r="AN899" s="81">
        <v>887</v>
      </c>
      <c r="AO899" s="81">
        <f t="shared" si="96"/>
        <v>2</v>
      </c>
      <c r="AP899" s="81">
        <f t="shared" si="97"/>
        <v>2</v>
      </c>
      <c r="AQ899" s="76">
        <f t="shared" si="98"/>
        <v>6</v>
      </c>
      <c r="AR899" s="81">
        <f t="shared" si="99"/>
        <v>131</v>
      </c>
      <c r="AS899" s="81" t="str">
        <f t="shared" si="100"/>
        <v>金币</v>
      </c>
      <c r="AT899" s="103">
        <f t="shared" si="101"/>
        <v>492</v>
      </c>
      <c r="AU899" s="82">
        <f>IF(AR899&gt;0,SUMIFS(AT$13:AT899,AQ$13:AQ899,"="&amp;AQ899),"[x]")</f>
        <v>26346</v>
      </c>
    </row>
    <row r="900" spans="40:47" ht="16.5" x14ac:dyDescent="0.2">
      <c r="AN900" s="81">
        <v>888</v>
      </c>
      <c r="AO900" s="81">
        <f t="shared" si="96"/>
        <v>2</v>
      </c>
      <c r="AP900" s="81">
        <f t="shared" si="97"/>
        <v>2</v>
      </c>
      <c r="AQ900" s="76">
        <f t="shared" si="98"/>
        <v>6</v>
      </c>
      <c r="AR900" s="81">
        <f t="shared" si="99"/>
        <v>132</v>
      </c>
      <c r="AS900" s="81" t="str">
        <f t="shared" si="100"/>
        <v>金币</v>
      </c>
      <c r="AT900" s="103">
        <f t="shared" si="101"/>
        <v>509</v>
      </c>
      <c r="AU900" s="82">
        <f>IF(AR900&gt;0,SUMIFS(AT$13:AT900,AQ$13:AQ900,"="&amp;AQ900),"[x]")</f>
        <v>26855</v>
      </c>
    </row>
    <row r="901" spans="40:47" ht="16.5" x14ac:dyDescent="0.2">
      <c r="AN901" s="81">
        <v>889</v>
      </c>
      <c r="AO901" s="81">
        <f t="shared" si="96"/>
        <v>2</v>
      </c>
      <c r="AP901" s="81">
        <f t="shared" si="97"/>
        <v>2</v>
      </c>
      <c r="AQ901" s="76">
        <f t="shared" si="98"/>
        <v>6</v>
      </c>
      <c r="AR901" s="81">
        <f t="shared" si="99"/>
        <v>133</v>
      </c>
      <c r="AS901" s="81" t="str">
        <f t="shared" si="100"/>
        <v>金币</v>
      </c>
      <c r="AT901" s="103">
        <f t="shared" si="101"/>
        <v>526</v>
      </c>
      <c r="AU901" s="82">
        <f>IF(AR901&gt;0,SUMIFS(AT$13:AT901,AQ$13:AQ901,"="&amp;AQ901),"[x]")</f>
        <v>27381</v>
      </c>
    </row>
    <row r="902" spans="40:47" ht="16.5" x14ac:dyDescent="0.2">
      <c r="AN902" s="81">
        <v>890</v>
      </c>
      <c r="AO902" s="81">
        <f t="shared" si="96"/>
        <v>2</v>
      </c>
      <c r="AP902" s="81">
        <f t="shared" si="97"/>
        <v>2</v>
      </c>
      <c r="AQ902" s="76">
        <f t="shared" si="98"/>
        <v>6</v>
      </c>
      <c r="AR902" s="81">
        <f t="shared" si="99"/>
        <v>134</v>
      </c>
      <c r="AS902" s="81" t="str">
        <f t="shared" si="100"/>
        <v>金币</v>
      </c>
      <c r="AT902" s="103">
        <f t="shared" si="101"/>
        <v>543</v>
      </c>
      <c r="AU902" s="82">
        <f>IF(AR902&gt;0,SUMIFS(AT$13:AT902,AQ$13:AQ902,"="&amp;AQ902),"[x]")</f>
        <v>27924</v>
      </c>
    </row>
    <row r="903" spans="40:47" ht="16.5" x14ac:dyDescent="0.2">
      <c r="AN903" s="81">
        <v>891</v>
      </c>
      <c r="AO903" s="81">
        <f t="shared" si="96"/>
        <v>2</v>
      </c>
      <c r="AP903" s="81">
        <f t="shared" si="97"/>
        <v>2</v>
      </c>
      <c r="AQ903" s="76">
        <f t="shared" si="98"/>
        <v>6</v>
      </c>
      <c r="AR903" s="81">
        <f t="shared" si="99"/>
        <v>135</v>
      </c>
      <c r="AS903" s="81" t="str">
        <f t="shared" si="100"/>
        <v>金币</v>
      </c>
      <c r="AT903" s="103">
        <f t="shared" si="101"/>
        <v>560</v>
      </c>
      <c r="AU903" s="82">
        <f>IF(AR903&gt;0,SUMIFS(AT$13:AT903,AQ$13:AQ903,"="&amp;AQ903),"[x]")</f>
        <v>28484</v>
      </c>
    </row>
    <row r="904" spans="40:47" ht="16.5" x14ac:dyDescent="0.2">
      <c r="AN904" s="81">
        <v>892</v>
      </c>
      <c r="AO904" s="81">
        <f t="shared" si="96"/>
        <v>2</v>
      </c>
      <c r="AP904" s="81">
        <f t="shared" si="97"/>
        <v>2</v>
      </c>
      <c r="AQ904" s="76">
        <f t="shared" si="98"/>
        <v>6</v>
      </c>
      <c r="AR904" s="81">
        <f t="shared" si="99"/>
        <v>136</v>
      </c>
      <c r="AS904" s="81" t="str">
        <f t="shared" si="100"/>
        <v>金币</v>
      </c>
      <c r="AT904" s="103">
        <f t="shared" si="101"/>
        <v>577</v>
      </c>
      <c r="AU904" s="82">
        <f>IF(AR904&gt;0,SUMIFS(AT$13:AT904,AQ$13:AQ904,"="&amp;AQ904),"[x]")</f>
        <v>29061</v>
      </c>
    </row>
    <row r="905" spans="40:47" ht="16.5" x14ac:dyDescent="0.2">
      <c r="AN905" s="81">
        <v>893</v>
      </c>
      <c r="AO905" s="81">
        <f t="shared" si="96"/>
        <v>2</v>
      </c>
      <c r="AP905" s="81">
        <f t="shared" si="97"/>
        <v>2</v>
      </c>
      <c r="AQ905" s="76">
        <f t="shared" si="98"/>
        <v>6</v>
      </c>
      <c r="AR905" s="81">
        <f t="shared" si="99"/>
        <v>137</v>
      </c>
      <c r="AS905" s="81" t="str">
        <f t="shared" si="100"/>
        <v>金币</v>
      </c>
      <c r="AT905" s="103">
        <f t="shared" si="101"/>
        <v>594</v>
      </c>
      <c r="AU905" s="82">
        <f>IF(AR905&gt;0,SUMIFS(AT$13:AT905,AQ$13:AQ905,"="&amp;AQ905),"[x]")</f>
        <v>29655</v>
      </c>
    </row>
    <row r="906" spans="40:47" ht="16.5" x14ac:dyDescent="0.2">
      <c r="AN906" s="81">
        <v>894</v>
      </c>
      <c r="AO906" s="81">
        <f t="shared" si="96"/>
        <v>2</v>
      </c>
      <c r="AP906" s="81">
        <f t="shared" si="97"/>
        <v>2</v>
      </c>
      <c r="AQ906" s="76">
        <f t="shared" si="98"/>
        <v>6</v>
      </c>
      <c r="AR906" s="81">
        <f t="shared" si="99"/>
        <v>138</v>
      </c>
      <c r="AS906" s="81" t="str">
        <f t="shared" si="100"/>
        <v>金币</v>
      </c>
      <c r="AT906" s="103">
        <f t="shared" si="101"/>
        <v>611</v>
      </c>
      <c r="AU906" s="82">
        <f>IF(AR906&gt;0,SUMIFS(AT$13:AT906,AQ$13:AQ906,"="&amp;AQ906),"[x]")</f>
        <v>30266</v>
      </c>
    </row>
    <row r="907" spans="40:47" ht="16.5" x14ac:dyDescent="0.2">
      <c r="AN907" s="81">
        <v>895</v>
      </c>
      <c r="AO907" s="81">
        <f t="shared" si="96"/>
        <v>2</v>
      </c>
      <c r="AP907" s="81">
        <f t="shared" si="97"/>
        <v>2</v>
      </c>
      <c r="AQ907" s="76">
        <f t="shared" si="98"/>
        <v>6</v>
      </c>
      <c r="AR907" s="81">
        <f t="shared" si="99"/>
        <v>139</v>
      </c>
      <c r="AS907" s="81" t="str">
        <f t="shared" si="100"/>
        <v>金币</v>
      </c>
      <c r="AT907" s="103">
        <f t="shared" si="101"/>
        <v>628</v>
      </c>
      <c r="AU907" s="82">
        <f>IF(AR907&gt;0,SUMIFS(AT$13:AT907,AQ$13:AQ907,"="&amp;AQ907),"[x]")</f>
        <v>30894</v>
      </c>
    </row>
    <row r="908" spans="40:47" ht="16.5" x14ac:dyDescent="0.2">
      <c r="AN908" s="81">
        <v>896</v>
      </c>
      <c r="AO908" s="81">
        <f t="shared" si="96"/>
        <v>2</v>
      </c>
      <c r="AP908" s="81">
        <f t="shared" si="97"/>
        <v>2</v>
      </c>
      <c r="AQ908" s="76">
        <f t="shared" si="98"/>
        <v>6</v>
      </c>
      <c r="AR908" s="81">
        <f t="shared" si="99"/>
        <v>140</v>
      </c>
      <c r="AS908" s="81" t="str">
        <f t="shared" si="100"/>
        <v>金币</v>
      </c>
      <c r="AT908" s="103">
        <f t="shared" si="101"/>
        <v>645</v>
      </c>
      <c r="AU908" s="82">
        <f>IF(AR908&gt;0,SUMIFS(AT$13:AT908,AQ$13:AQ908,"="&amp;AQ908),"[x]")</f>
        <v>31539</v>
      </c>
    </row>
    <row r="909" spans="40:47" ht="16.5" x14ac:dyDescent="0.2">
      <c r="AN909" s="81">
        <v>897</v>
      </c>
      <c r="AO909" s="81">
        <f t="shared" si="96"/>
        <v>2</v>
      </c>
      <c r="AP909" s="81">
        <f t="shared" si="97"/>
        <v>2</v>
      </c>
      <c r="AQ909" s="76">
        <f t="shared" si="98"/>
        <v>6</v>
      </c>
      <c r="AR909" s="81">
        <f t="shared" si="99"/>
        <v>141</v>
      </c>
      <c r="AS909" s="81" t="str">
        <f t="shared" si="100"/>
        <v>金币</v>
      </c>
      <c r="AT909" s="103">
        <f t="shared" si="101"/>
        <v>662</v>
      </c>
      <c r="AU909" s="82">
        <f>IF(AR909&gt;0,SUMIFS(AT$13:AT909,AQ$13:AQ909,"="&amp;AQ909),"[x]")</f>
        <v>32201</v>
      </c>
    </row>
    <row r="910" spans="40:47" ht="16.5" x14ac:dyDescent="0.2">
      <c r="AN910" s="81">
        <v>898</v>
      </c>
      <c r="AO910" s="81">
        <f t="shared" ref="AO910:AO973" si="102">INT((AN910-1)/604)+1</f>
        <v>2</v>
      </c>
      <c r="AP910" s="81">
        <f t="shared" ref="AP910:AP973" si="103">INT(MOD(INT((AN910-1)/151),4))+1</f>
        <v>2</v>
      </c>
      <c r="AQ910" s="76">
        <f t="shared" ref="AQ910:AQ973" si="104">(AO910-1)*4+AP910</f>
        <v>6</v>
      </c>
      <c r="AR910" s="81">
        <f t="shared" ref="AR910:AR973" si="105">MOD(AN910-1,151)</f>
        <v>142</v>
      </c>
      <c r="AS910" s="81" t="str">
        <f t="shared" ref="AS910:AS973" si="106">IF(AR910&gt;0,"金币","[x]")</f>
        <v>金币</v>
      </c>
      <c r="AT910" s="103">
        <f t="shared" si="101"/>
        <v>679</v>
      </c>
      <c r="AU910" s="82">
        <f>IF(AR910&gt;0,SUMIFS(AT$13:AT910,AQ$13:AQ910,"="&amp;AQ910),"[x]")</f>
        <v>32880</v>
      </c>
    </row>
    <row r="911" spans="40:47" ht="16.5" x14ac:dyDescent="0.2">
      <c r="AN911" s="81">
        <v>899</v>
      </c>
      <c r="AO911" s="81">
        <f t="shared" si="102"/>
        <v>2</v>
      </c>
      <c r="AP911" s="81">
        <f t="shared" si="103"/>
        <v>2</v>
      </c>
      <c r="AQ911" s="76">
        <f t="shared" si="104"/>
        <v>6</v>
      </c>
      <c r="AR911" s="81">
        <f t="shared" si="105"/>
        <v>143</v>
      </c>
      <c r="AS911" s="81" t="str">
        <f t="shared" si="106"/>
        <v>金币</v>
      </c>
      <c r="AT911" s="103">
        <f t="shared" ref="AT911:AT974" si="107">IF(AR911&gt;0,INT(INDEX($AL$13:$AL$162,AR911)/48*INDEX($AL$4:$AL$9,AO911)*INDEX($AO$4:$AO$7,AP911)),"[x]")</f>
        <v>695</v>
      </c>
      <c r="AU911" s="82">
        <f>IF(AR911&gt;0,SUMIFS(AT$13:AT911,AQ$13:AQ911,"="&amp;AQ911),"[x]")</f>
        <v>33575</v>
      </c>
    </row>
    <row r="912" spans="40:47" ht="16.5" x14ac:dyDescent="0.2">
      <c r="AN912" s="81">
        <v>900</v>
      </c>
      <c r="AO912" s="81">
        <f t="shared" si="102"/>
        <v>2</v>
      </c>
      <c r="AP912" s="81">
        <f t="shared" si="103"/>
        <v>2</v>
      </c>
      <c r="AQ912" s="76">
        <f t="shared" si="104"/>
        <v>6</v>
      </c>
      <c r="AR912" s="81">
        <f t="shared" si="105"/>
        <v>144</v>
      </c>
      <c r="AS912" s="81" t="str">
        <f t="shared" si="106"/>
        <v>金币</v>
      </c>
      <c r="AT912" s="103">
        <f t="shared" si="107"/>
        <v>712</v>
      </c>
      <c r="AU912" s="82">
        <f>IF(AR912&gt;0,SUMIFS(AT$13:AT912,AQ$13:AQ912,"="&amp;AQ912),"[x]")</f>
        <v>34287</v>
      </c>
    </row>
    <row r="913" spans="40:47" ht="16.5" x14ac:dyDescent="0.2">
      <c r="AN913" s="81">
        <v>901</v>
      </c>
      <c r="AO913" s="81">
        <f t="shared" si="102"/>
        <v>2</v>
      </c>
      <c r="AP913" s="81">
        <f t="shared" si="103"/>
        <v>2</v>
      </c>
      <c r="AQ913" s="76">
        <f t="shared" si="104"/>
        <v>6</v>
      </c>
      <c r="AR913" s="81">
        <f t="shared" si="105"/>
        <v>145</v>
      </c>
      <c r="AS913" s="81" t="str">
        <f t="shared" si="106"/>
        <v>金币</v>
      </c>
      <c r="AT913" s="103">
        <f t="shared" si="107"/>
        <v>729</v>
      </c>
      <c r="AU913" s="82">
        <f>IF(AR913&gt;0,SUMIFS(AT$13:AT913,AQ$13:AQ913,"="&amp;AQ913),"[x]")</f>
        <v>35016</v>
      </c>
    </row>
    <row r="914" spans="40:47" ht="16.5" x14ac:dyDescent="0.2">
      <c r="AN914" s="81">
        <v>902</v>
      </c>
      <c r="AO914" s="81">
        <f t="shared" si="102"/>
        <v>2</v>
      </c>
      <c r="AP914" s="81">
        <f t="shared" si="103"/>
        <v>2</v>
      </c>
      <c r="AQ914" s="76">
        <f t="shared" si="104"/>
        <v>6</v>
      </c>
      <c r="AR914" s="81">
        <f t="shared" si="105"/>
        <v>146</v>
      </c>
      <c r="AS914" s="81" t="str">
        <f t="shared" si="106"/>
        <v>金币</v>
      </c>
      <c r="AT914" s="103">
        <f t="shared" si="107"/>
        <v>746</v>
      </c>
      <c r="AU914" s="82">
        <f>IF(AR914&gt;0,SUMIFS(AT$13:AT914,AQ$13:AQ914,"="&amp;AQ914),"[x]")</f>
        <v>35762</v>
      </c>
    </row>
    <row r="915" spans="40:47" ht="16.5" x14ac:dyDescent="0.2">
      <c r="AN915" s="81">
        <v>903</v>
      </c>
      <c r="AO915" s="81">
        <f t="shared" si="102"/>
        <v>2</v>
      </c>
      <c r="AP915" s="81">
        <f t="shared" si="103"/>
        <v>2</v>
      </c>
      <c r="AQ915" s="76">
        <f t="shared" si="104"/>
        <v>6</v>
      </c>
      <c r="AR915" s="81">
        <f t="shared" si="105"/>
        <v>147</v>
      </c>
      <c r="AS915" s="81" t="str">
        <f t="shared" si="106"/>
        <v>金币</v>
      </c>
      <c r="AT915" s="103">
        <f t="shared" si="107"/>
        <v>763</v>
      </c>
      <c r="AU915" s="82">
        <f>IF(AR915&gt;0,SUMIFS(AT$13:AT915,AQ$13:AQ915,"="&amp;AQ915),"[x]")</f>
        <v>36525</v>
      </c>
    </row>
    <row r="916" spans="40:47" ht="16.5" x14ac:dyDescent="0.2">
      <c r="AN916" s="81">
        <v>904</v>
      </c>
      <c r="AO916" s="81">
        <f t="shared" si="102"/>
        <v>2</v>
      </c>
      <c r="AP916" s="81">
        <f t="shared" si="103"/>
        <v>2</v>
      </c>
      <c r="AQ916" s="76">
        <f t="shared" si="104"/>
        <v>6</v>
      </c>
      <c r="AR916" s="81">
        <f t="shared" si="105"/>
        <v>148</v>
      </c>
      <c r="AS916" s="81" t="str">
        <f t="shared" si="106"/>
        <v>金币</v>
      </c>
      <c r="AT916" s="103">
        <f t="shared" si="107"/>
        <v>780</v>
      </c>
      <c r="AU916" s="82">
        <f>IF(AR916&gt;0,SUMIFS(AT$13:AT916,AQ$13:AQ916,"="&amp;AQ916),"[x]")</f>
        <v>37305</v>
      </c>
    </row>
    <row r="917" spans="40:47" ht="16.5" x14ac:dyDescent="0.2">
      <c r="AN917" s="81">
        <v>905</v>
      </c>
      <c r="AO917" s="81">
        <f t="shared" si="102"/>
        <v>2</v>
      </c>
      <c r="AP917" s="81">
        <f t="shared" si="103"/>
        <v>2</v>
      </c>
      <c r="AQ917" s="76">
        <f t="shared" si="104"/>
        <v>6</v>
      </c>
      <c r="AR917" s="81">
        <f t="shared" si="105"/>
        <v>149</v>
      </c>
      <c r="AS917" s="81" t="str">
        <f t="shared" si="106"/>
        <v>金币</v>
      </c>
      <c r="AT917" s="103">
        <f t="shared" si="107"/>
        <v>797</v>
      </c>
      <c r="AU917" s="82">
        <f>IF(AR917&gt;0,SUMIFS(AT$13:AT917,AQ$13:AQ917,"="&amp;AQ917),"[x]")</f>
        <v>38102</v>
      </c>
    </row>
    <row r="918" spans="40:47" ht="16.5" x14ac:dyDescent="0.2">
      <c r="AN918" s="81">
        <v>906</v>
      </c>
      <c r="AO918" s="81">
        <f t="shared" si="102"/>
        <v>2</v>
      </c>
      <c r="AP918" s="81">
        <f t="shared" si="103"/>
        <v>2</v>
      </c>
      <c r="AQ918" s="76">
        <f t="shared" si="104"/>
        <v>6</v>
      </c>
      <c r="AR918" s="81">
        <f t="shared" si="105"/>
        <v>150</v>
      </c>
      <c r="AS918" s="81" t="str">
        <f t="shared" si="106"/>
        <v>金币</v>
      </c>
      <c r="AT918" s="103">
        <f t="shared" si="107"/>
        <v>814</v>
      </c>
      <c r="AU918" s="82">
        <f>IF(AR918&gt;0,SUMIFS(AT$13:AT918,AQ$13:AQ918,"="&amp;AQ918),"[x]")</f>
        <v>38916</v>
      </c>
    </row>
    <row r="919" spans="40:47" ht="16.5" x14ac:dyDescent="0.2">
      <c r="AN919" s="81">
        <v>907</v>
      </c>
      <c r="AO919" s="81">
        <f t="shared" si="102"/>
        <v>2</v>
      </c>
      <c r="AP919" s="81">
        <f t="shared" si="103"/>
        <v>3</v>
      </c>
      <c r="AQ919" s="76">
        <f t="shared" si="104"/>
        <v>7</v>
      </c>
      <c r="AR919" s="81">
        <f t="shared" si="105"/>
        <v>0</v>
      </c>
      <c r="AS919" s="81" t="str">
        <f t="shared" si="106"/>
        <v>[x]</v>
      </c>
      <c r="AT919" s="103" t="str">
        <f t="shared" si="107"/>
        <v>[x]</v>
      </c>
      <c r="AU919" s="82" t="str">
        <f>IF(AR919&gt;0,SUMIFS(AT$13:AT919,AQ$13:AQ919,"="&amp;AQ919),"[x]")</f>
        <v>[x]</v>
      </c>
    </row>
    <row r="920" spans="40:47" ht="16.5" x14ac:dyDescent="0.2">
      <c r="AN920" s="81">
        <v>908</v>
      </c>
      <c r="AO920" s="81">
        <f t="shared" si="102"/>
        <v>2</v>
      </c>
      <c r="AP920" s="81">
        <f t="shared" si="103"/>
        <v>3</v>
      </c>
      <c r="AQ920" s="76">
        <f t="shared" si="104"/>
        <v>7</v>
      </c>
      <c r="AR920" s="81">
        <f t="shared" si="105"/>
        <v>1</v>
      </c>
      <c r="AS920" s="81" t="str">
        <f t="shared" si="106"/>
        <v>金币</v>
      </c>
      <c r="AT920" s="103">
        <f t="shared" si="107"/>
        <v>2</v>
      </c>
      <c r="AU920" s="82">
        <f>IF(AR920&gt;0,SUMIFS(AT$13:AT920,AQ$13:AQ920,"="&amp;AQ920),"[x]")</f>
        <v>2</v>
      </c>
    </row>
    <row r="921" spans="40:47" ht="16.5" x14ac:dyDescent="0.2">
      <c r="AN921" s="81">
        <v>909</v>
      </c>
      <c r="AO921" s="81">
        <f t="shared" si="102"/>
        <v>2</v>
      </c>
      <c r="AP921" s="81">
        <f t="shared" si="103"/>
        <v>3</v>
      </c>
      <c r="AQ921" s="76">
        <f t="shared" si="104"/>
        <v>7</v>
      </c>
      <c r="AR921" s="81">
        <f t="shared" si="105"/>
        <v>2</v>
      </c>
      <c r="AS921" s="81" t="str">
        <f t="shared" si="106"/>
        <v>金币</v>
      </c>
      <c r="AT921" s="103">
        <f t="shared" si="107"/>
        <v>4</v>
      </c>
      <c r="AU921" s="82">
        <f>IF(AR921&gt;0,SUMIFS(AT$13:AT921,AQ$13:AQ921,"="&amp;AQ921),"[x]")</f>
        <v>6</v>
      </c>
    </row>
    <row r="922" spans="40:47" ht="16.5" x14ac:dyDescent="0.2">
      <c r="AN922" s="81">
        <v>910</v>
      </c>
      <c r="AO922" s="81">
        <f t="shared" si="102"/>
        <v>2</v>
      </c>
      <c r="AP922" s="81">
        <f t="shared" si="103"/>
        <v>3</v>
      </c>
      <c r="AQ922" s="76">
        <f t="shared" si="104"/>
        <v>7</v>
      </c>
      <c r="AR922" s="81">
        <f t="shared" si="105"/>
        <v>3</v>
      </c>
      <c r="AS922" s="81" t="str">
        <f t="shared" si="106"/>
        <v>金币</v>
      </c>
      <c r="AT922" s="103">
        <f t="shared" si="107"/>
        <v>7</v>
      </c>
      <c r="AU922" s="82">
        <f>IF(AR922&gt;0,SUMIFS(AT$13:AT922,AQ$13:AQ922,"="&amp;AQ922),"[x]")</f>
        <v>13</v>
      </c>
    </row>
    <row r="923" spans="40:47" ht="16.5" x14ac:dyDescent="0.2">
      <c r="AN923" s="81">
        <v>911</v>
      </c>
      <c r="AO923" s="81">
        <f t="shared" si="102"/>
        <v>2</v>
      </c>
      <c r="AP923" s="81">
        <f t="shared" si="103"/>
        <v>3</v>
      </c>
      <c r="AQ923" s="76">
        <f t="shared" si="104"/>
        <v>7</v>
      </c>
      <c r="AR923" s="81">
        <f t="shared" si="105"/>
        <v>4</v>
      </c>
      <c r="AS923" s="81" t="str">
        <f t="shared" si="106"/>
        <v>金币</v>
      </c>
      <c r="AT923" s="103">
        <f t="shared" si="107"/>
        <v>9</v>
      </c>
      <c r="AU923" s="82">
        <f>IF(AR923&gt;0,SUMIFS(AT$13:AT923,AQ$13:AQ923,"="&amp;AQ923),"[x]")</f>
        <v>22</v>
      </c>
    </row>
    <row r="924" spans="40:47" ht="16.5" x14ac:dyDescent="0.2">
      <c r="AN924" s="81">
        <v>912</v>
      </c>
      <c r="AO924" s="81">
        <f t="shared" si="102"/>
        <v>2</v>
      </c>
      <c r="AP924" s="81">
        <f t="shared" si="103"/>
        <v>3</v>
      </c>
      <c r="AQ924" s="76">
        <f t="shared" si="104"/>
        <v>7</v>
      </c>
      <c r="AR924" s="81">
        <f t="shared" si="105"/>
        <v>5</v>
      </c>
      <c r="AS924" s="81" t="str">
        <f t="shared" si="106"/>
        <v>金币</v>
      </c>
      <c r="AT924" s="103">
        <f t="shared" si="107"/>
        <v>11</v>
      </c>
      <c r="AU924" s="82">
        <f>IF(AR924&gt;0,SUMIFS(AT$13:AT924,AQ$13:AQ924,"="&amp;AQ924),"[x]")</f>
        <v>33</v>
      </c>
    </row>
    <row r="925" spans="40:47" ht="16.5" x14ac:dyDescent="0.2">
      <c r="AN925" s="81">
        <v>913</v>
      </c>
      <c r="AO925" s="81">
        <f t="shared" si="102"/>
        <v>2</v>
      </c>
      <c r="AP925" s="81">
        <f t="shared" si="103"/>
        <v>3</v>
      </c>
      <c r="AQ925" s="76">
        <f t="shared" si="104"/>
        <v>7</v>
      </c>
      <c r="AR925" s="81">
        <f t="shared" si="105"/>
        <v>6</v>
      </c>
      <c r="AS925" s="81" t="str">
        <f t="shared" si="106"/>
        <v>金币</v>
      </c>
      <c r="AT925" s="103">
        <f t="shared" si="107"/>
        <v>14</v>
      </c>
      <c r="AU925" s="82">
        <f>IF(AR925&gt;0,SUMIFS(AT$13:AT925,AQ$13:AQ925,"="&amp;AQ925),"[x]")</f>
        <v>47</v>
      </c>
    </row>
    <row r="926" spans="40:47" ht="16.5" x14ac:dyDescent="0.2">
      <c r="AN926" s="81">
        <v>914</v>
      </c>
      <c r="AO926" s="81">
        <f t="shared" si="102"/>
        <v>2</v>
      </c>
      <c r="AP926" s="81">
        <f t="shared" si="103"/>
        <v>3</v>
      </c>
      <c r="AQ926" s="76">
        <f t="shared" si="104"/>
        <v>7</v>
      </c>
      <c r="AR926" s="81">
        <f t="shared" si="105"/>
        <v>7</v>
      </c>
      <c r="AS926" s="81" t="str">
        <f t="shared" si="106"/>
        <v>金币</v>
      </c>
      <c r="AT926" s="103">
        <f t="shared" si="107"/>
        <v>16</v>
      </c>
      <c r="AU926" s="82">
        <f>IF(AR926&gt;0,SUMIFS(AT$13:AT926,AQ$13:AQ926,"="&amp;AQ926),"[x]")</f>
        <v>63</v>
      </c>
    </row>
    <row r="927" spans="40:47" ht="16.5" x14ac:dyDescent="0.2">
      <c r="AN927" s="81">
        <v>915</v>
      </c>
      <c r="AO927" s="81">
        <f t="shared" si="102"/>
        <v>2</v>
      </c>
      <c r="AP927" s="81">
        <f t="shared" si="103"/>
        <v>3</v>
      </c>
      <c r="AQ927" s="76">
        <f t="shared" si="104"/>
        <v>7</v>
      </c>
      <c r="AR927" s="81">
        <f t="shared" si="105"/>
        <v>8</v>
      </c>
      <c r="AS927" s="81" t="str">
        <f t="shared" si="106"/>
        <v>金币</v>
      </c>
      <c r="AT927" s="103">
        <f t="shared" si="107"/>
        <v>18</v>
      </c>
      <c r="AU927" s="82">
        <f>IF(AR927&gt;0,SUMIFS(AT$13:AT927,AQ$13:AQ927,"="&amp;AQ927),"[x]")</f>
        <v>81</v>
      </c>
    </row>
    <row r="928" spans="40:47" ht="16.5" x14ac:dyDescent="0.2">
      <c r="AN928" s="81">
        <v>916</v>
      </c>
      <c r="AO928" s="81">
        <f t="shared" si="102"/>
        <v>2</v>
      </c>
      <c r="AP928" s="81">
        <f t="shared" si="103"/>
        <v>3</v>
      </c>
      <c r="AQ928" s="76">
        <f t="shared" si="104"/>
        <v>7</v>
      </c>
      <c r="AR928" s="81">
        <f t="shared" si="105"/>
        <v>9</v>
      </c>
      <c r="AS928" s="81" t="str">
        <f t="shared" si="106"/>
        <v>金币</v>
      </c>
      <c r="AT928" s="103">
        <f t="shared" si="107"/>
        <v>21</v>
      </c>
      <c r="AU928" s="82">
        <f>IF(AR928&gt;0,SUMIFS(AT$13:AT928,AQ$13:AQ928,"="&amp;AQ928),"[x]")</f>
        <v>102</v>
      </c>
    </row>
    <row r="929" spans="40:47" ht="16.5" x14ac:dyDescent="0.2">
      <c r="AN929" s="81">
        <v>917</v>
      </c>
      <c r="AO929" s="81">
        <f t="shared" si="102"/>
        <v>2</v>
      </c>
      <c r="AP929" s="81">
        <f t="shared" si="103"/>
        <v>3</v>
      </c>
      <c r="AQ929" s="76">
        <f t="shared" si="104"/>
        <v>7</v>
      </c>
      <c r="AR929" s="81">
        <f t="shared" si="105"/>
        <v>10</v>
      </c>
      <c r="AS929" s="81" t="str">
        <f t="shared" si="106"/>
        <v>金币</v>
      </c>
      <c r="AT929" s="103">
        <f t="shared" si="107"/>
        <v>23</v>
      </c>
      <c r="AU929" s="82">
        <f>IF(AR929&gt;0,SUMIFS(AT$13:AT929,AQ$13:AQ929,"="&amp;AQ929),"[x]")</f>
        <v>125</v>
      </c>
    </row>
    <row r="930" spans="40:47" ht="16.5" x14ac:dyDescent="0.2">
      <c r="AN930" s="81">
        <v>918</v>
      </c>
      <c r="AO930" s="81">
        <f t="shared" si="102"/>
        <v>2</v>
      </c>
      <c r="AP930" s="81">
        <f t="shared" si="103"/>
        <v>3</v>
      </c>
      <c r="AQ930" s="76">
        <f t="shared" si="104"/>
        <v>7</v>
      </c>
      <c r="AR930" s="81">
        <f t="shared" si="105"/>
        <v>11</v>
      </c>
      <c r="AS930" s="81" t="str">
        <f t="shared" si="106"/>
        <v>金币</v>
      </c>
      <c r="AT930" s="103">
        <f t="shared" si="107"/>
        <v>25</v>
      </c>
      <c r="AU930" s="82">
        <f>IF(AR930&gt;0,SUMIFS(AT$13:AT930,AQ$13:AQ930,"="&amp;AQ930),"[x]")</f>
        <v>150</v>
      </c>
    </row>
    <row r="931" spans="40:47" ht="16.5" x14ac:dyDescent="0.2">
      <c r="AN931" s="81">
        <v>919</v>
      </c>
      <c r="AO931" s="81">
        <f t="shared" si="102"/>
        <v>2</v>
      </c>
      <c r="AP931" s="81">
        <f t="shared" si="103"/>
        <v>3</v>
      </c>
      <c r="AQ931" s="76">
        <f t="shared" si="104"/>
        <v>7</v>
      </c>
      <c r="AR931" s="81">
        <f t="shared" si="105"/>
        <v>12</v>
      </c>
      <c r="AS931" s="81" t="str">
        <f t="shared" si="106"/>
        <v>金币</v>
      </c>
      <c r="AT931" s="103">
        <f t="shared" si="107"/>
        <v>28</v>
      </c>
      <c r="AU931" s="82">
        <f>IF(AR931&gt;0,SUMIFS(AT$13:AT931,AQ$13:AQ931,"="&amp;AQ931),"[x]")</f>
        <v>178</v>
      </c>
    </row>
    <row r="932" spans="40:47" ht="16.5" x14ac:dyDescent="0.2">
      <c r="AN932" s="81">
        <v>920</v>
      </c>
      <c r="AO932" s="81">
        <f t="shared" si="102"/>
        <v>2</v>
      </c>
      <c r="AP932" s="81">
        <f t="shared" si="103"/>
        <v>3</v>
      </c>
      <c r="AQ932" s="76">
        <f t="shared" si="104"/>
        <v>7</v>
      </c>
      <c r="AR932" s="81">
        <f t="shared" si="105"/>
        <v>13</v>
      </c>
      <c r="AS932" s="81" t="str">
        <f t="shared" si="106"/>
        <v>金币</v>
      </c>
      <c r="AT932" s="103">
        <f t="shared" si="107"/>
        <v>30</v>
      </c>
      <c r="AU932" s="82">
        <f>IF(AR932&gt;0,SUMIFS(AT$13:AT932,AQ$13:AQ932,"="&amp;AQ932),"[x]")</f>
        <v>208</v>
      </c>
    </row>
    <row r="933" spans="40:47" ht="16.5" x14ac:dyDescent="0.2">
      <c r="AN933" s="81">
        <v>921</v>
      </c>
      <c r="AO933" s="81">
        <f t="shared" si="102"/>
        <v>2</v>
      </c>
      <c r="AP933" s="81">
        <f t="shared" si="103"/>
        <v>3</v>
      </c>
      <c r="AQ933" s="76">
        <f t="shared" si="104"/>
        <v>7</v>
      </c>
      <c r="AR933" s="81">
        <f t="shared" si="105"/>
        <v>14</v>
      </c>
      <c r="AS933" s="81" t="str">
        <f t="shared" si="106"/>
        <v>金币</v>
      </c>
      <c r="AT933" s="103">
        <f t="shared" si="107"/>
        <v>32</v>
      </c>
      <c r="AU933" s="82">
        <f>IF(AR933&gt;0,SUMIFS(AT$13:AT933,AQ$13:AQ933,"="&amp;AQ933),"[x]")</f>
        <v>240</v>
      </c>
    </row>
    <row r="934" spans="40:47" ht="16.5" x14ac:dyDescent="0.2">
      <c r="AN934" s="81">
        <v>922</v>
      </c>
      <c r="AO934" s="81">
        <f t="shared" si="102"/>
        <v>2</v>
      </c>
      <c r="AP934" s="81">
        <f t="shared" si="103"/>
        <v>3</v>
      </c>
      <c r="AQ934" s="76">
        <f t="shared" si="104"/>
        <v>7</v>
      </c>
      <c r="AR934" s="81">
        <f t="shared" si="105"/>
        <v>15</v>
      </c>
      <c r="AS934" s="81" t="str">
        <f t="shared" si="106"/>
        <v>金币</v>
      </c>
      <c r="AT934" s="103">
        <f t="shared" si="107"/>
        <v>35</v>
      </c>
      <c r="AU934" s="82">
        <f>IF(AR934&gt;0,SUMIFS(AT$13:AT934,AQ$13:AQ934,"="&amp;AQ934),"[x]")</f>
        <v>275</v>
      </c>
    </row>
    <row r="935" spans="40:47" ht="16.5" x14ac:dyDescent="0.2">
      <c r="AN935" s="81">
        <v>923</v>
      </c>
      <c r="AO935" s="81">
        <f t="shared" si="102"/>
        <v>2</v>
      </c>
      <c r="AP935" s="81">
        <f t="shared" si="103"/>
        <v>3</v>
      </c>
      <c r="AQ935" s="76">
        <f t="shared" si="104"/>
        <v>7</v>
      </c>
      <c r="AR935" s="81">
        <f t="shared" si="105"/>
        <v>16</v>
      </c>
      <c r="AS935" s="81" t="str">
        <f t="shared" si="106"/>
        <v>金币</v>
      </c>
      <c r="AT935" s="103">
        <f t="shared" si="107"/>
        <v>37</v>
      </c>
      <c r="AU935" s="82">
        <f>IF(AR935&gt;0,SUMIFS(AT$13:AT935,AQ$13:AQ935,"="&amp;AQ935),"[x]")</f>
        <v>312</v>
      </c>
    </row>
    <row r="936" spans="40:47" ht="16.5" x14ac:dyDescent="0.2">
      <c r="AN936" s="81">
        <v>924</v>
      </c>
      <c r="AO936" s="81">
        <f t="shared" si="102"/>
        <v>2</v>
      </c>
      <c r="AP936" s="81">
        <f t="shared" si="103"/>
        <v>3</v>
      </c>
      <c r="AQ936" s="76">
        <f t="shared" si="104"/>
        <v>7</v>
      </c>
      <c r="AR936" s="81">
        <f t="shared" si="105"/>
        <v>17</v>
      </c>
      <c r="AS936" s="81" t="str">
        <f t="shared" si="106"/>
        <v>金币</v>
      </c>
      <c r="AT936" s="103">
        <f t="shared" si="107"/>
        <v>39</v>
      </c>
      <c r="AU936" s="82">
        <f>IF(AR936&gt;0,SUMIFS(AT$13:AT936,AQ$13:AQ936,"="&amp;AQ936),"[x]")</f>
        <v>351</v>
      </c>
    </row>
    <row r="937" spans="40:47" ht="16.5" x14ac:dyDescent="0.2">
      <c r="AN937" s="81">
        <v>925</v>
      </c>
      <c r="AO937" s="81">
        <f t="shared" si="102"/>
        <v>2</v>
      </c>
      <c r="AP937" s="81">
        <f t="shared" si="103"/>
        <v>3</v>
      </c>
      <c r="AQ937" s="76">
        <f t="shared" si="104"/>
        <v>7</v>
      </c>
      <c r="AR937" s="81">
        <f t="shared" si="105"/>
        <v>18</v>
      </c>
      <c r="AS937" s="81" t="str">
        <f t="shared" si="106"/>
        <v>金币</v>
      </c>
      <c r="AT937" s="103">
        <f t="shared" si="107"/>
        <v>42</v>
      </c>
      <c r="AU937" s="82">
        <f>IF(AR937&gt;0,SUMIFS(AT$13:AT937,AQ$13:AQ937,"="&amp;AQ937),"[x]")</f>
        <v>393</v>
      </c>
    </row>
    <row r="938" spans="40:47" ht="16.5" x14ac:dyDescent="0.2">
      <c r="AN938" s="81">
        <v>926</v>
      </c>
      <c r="AO938" s="81">
        <f t="shared" si="102"/>
        <v>2</v>
      </c>
      <c r="AP938" s="81">
        <f t="shared" si="103"/>
        <v>3</v>
      </c>
      <c r="AQ938" s="76">
        <f t="shared" si="104"/>
        <v>7</v>
      </c>
      <c r="AR938" s="81">
        <f t="shared" si="105"/>
        <v>19</v>
      </c>
      <c r="AS938" s="81" t="str">
        <f t="shared" si="106"/>
        <v>金币</v>
      </c>
      <c r="AT938" s="103">
        <f t="shared" si="107"/>
        <v>44</v>
      </c>
      <c r="AU938" s="82">
        <f>IF(AR938&gt;0,SUMIFS(AT$13:AT938,AQ$13:AQ938,"="&amp;AQ938),"[x]")</f>
        <v>437</v>
      </c>
    </row>
    <row r="939" spans="40:47" ht="16.5" x14ac:dyDescent="0.2">
      <c r="AN939" s="81">
        <v>927</v>
      </c>
      <c r="AO939" s="81">
        <f t="shared" si="102"/>
        <v>2</v>
      </c>
      <c r="AP939" s="81">
        <f t="shared" si="103"/>
        <v>3</v>
      </c>
      <c r="AQ939" s="76">
        <f t="shared" si="104"/>
        <v>7</v>
      </c>
      <c r="AR939" s="81">
        <f t="shared" si="105"/>
        <v>20</v>
      </c>
      <c r="AS939" s="81" t="str">
        <f t="shared" si="106"/>
        <v>金币</v>
      </c>
      <c r="AT939" s="103">
        <f t="shared" si="107"/>
        <v>46</v>
      </c>
      <c r="AU939" s="82">
        <f>IF(AR939&gt;0,SUMIFS(AT$13:AT939,AQ$13:AQ939,"="&amp;AQ939),"[x]")</f>
        <v>483</v>
      </c>
    </row>
    <row r="940" spans="40:47" ht="16.5" x14ac:dyDescent="0.2">
      <c r="AN940" s="81">
        <v>928</v>
      </c>
      <c r="AO940" s="81">
        <f t="shared" si="102"/>
        <v>2</v>
      </c>
      <c r="AP940" s="81">
        <f t="shared" si="103"/>
        <v>3</v>
      </c>
      <c r="AQ940" s="76">
        <f t="shared" si="104"/>
        <v>7</v>
      </c>
      <c r="AR940" s="81">
        <f t="shared" si="105"/>
        <v>21</v>
      </c>
      <c r="AS940" s="81" t="str">
        <f t="shared" si="106"/>
        <v>金币</v>
      </c>
      <c r="AT940" s="103">
        <f t="shared" si="107"/>
        <v>49</v>
      </c>
      <c r="AU940" s="82">
        <f>IF(AR940&gt;0,SUMIFS(AT$13:AT940,AQ$13:AQ940,"="&amp;AQ940),"[x]")</f>
        <v>532</v>
      </c>
    </row>
    <row r="941" spans="40:47" ht="16.5" x14ac:dyDescent="0.2">
      <c r="AN941" s="81">
        <v>929</v>
      </c>
      <c r="AO941" s="81">
        <f t="shared" si="102"/>
        <v>2</v>
      </c>
      <c r="AP941" s="81">
        <f t="shared" si="103"/>
        <v>3</v>
      </c>
      <c r="AQ941" s="76">
        <f t="shared" si="104"/>
        <v>7</v>
      </c>
      <c r="AR941" s="81">
        <f t="shared" si="105"/>
        <v>22</v>
      </c>
      <c r="AS941" s="81" t="str">
        <f t="shared" si="106"/>
        <v>金币</v>
      </c>
      <c r="AT941" s="103">
        <f t="shared" si="107"/>
        <v>51</v>
      </c>
      <c r="AU941" s="82">
        <f>IF(AR941&gt;0,SUMIFS(AT$13:AT941,AQ$13:AQ941,"="&amp;AQ941),"[x]")</f>
        <v>583</v>
      </c>
    </row>
    <row r="942" spans="40:47" ht="16.5" x14ac:dyDescent="0.2">
      <c r="AN942" s="81">
        <v>930</v>
      </c>
      <c r="AO942" s="81">
        <f t="shared" si="102"/>
        <v>2</v>
      </c>
      <c r="AP942" s="81">
        <f t="shared" si="103"/>
        <v>3</v>
      </c>
      <c r="AQ942" s="76">
        <f t="shared" si="104"/>
        <v>7</v>
      </c>
      <c r="AR942" s="81">
        <f t="shared" si="105"/>
        <v>23</v>
      </c>
      <c r="AS942" s="81" t="str">
        <f t="shared" si="106"/>
        <v>金币</v>
      </c>
      <c r="AT942" s="103">
        <f t="shared" si="107"/>
        <v>53</v>
      </c>
      <c r="AU942" s="82">
        <f>IF(AR942&gt;0,SUMIFS(AT$13:AT942,AQ$13:AQ942,"="&amp;AQ942),"[x]")</f>
        <v>636</v>
      </c>
    </row>
    <row r="943" spans="40:47" ht="16.5" x14ac:dyDescent="0.2">
      <c r="AN943" s="81">
        <v>931</v>
      </c>
      <c r="AO943" s="81">
        <f t="shared" si="102"/>
        <v>2</v>
      </c>
      <c r="AP943" s="81">
        <f t="shared" si="103"/>
        <v>3</v>
      </c>
      <c r="AQ943" s="76">
        <f t="shared" si="104"/>
        <v>7</v>
      </c>
      <c r="AR943" s="81">
        <f t="shared" si="105"/>
        <v>24</v>
      </c>
      <c r="AS943" s="81" t="str">
        <f t="shared" si="106"/>
        <v>金币</v>
      </c>
      <c r="AT943" s="103">
        <f t="shared" si="107"/>
        <v>56</v>
      </c>
      <c r="AU943" s="82">
        <f>IF(AR943&gt;0,SUMIFS(AT$13:AT943,AQ$13:AQ943,"="&amp;AQ943),"[x]")</f>
        <v>692</v>
      </c>
    </row>
    <row r="944" spans="40:47" ht="16.5" x14ac:dyDescent="0.2">
      <c r="AN944" s="81">
        <v>932</v>
      </c>
      <c r="AO944" s="81">
        <f t="shared" si="102"/>
        <v>2</v>
      </c>
      <c r="AP944" s="81">
        <f t="shared" si="103"/>
        <v>3</v>
      </c>
      <c r="AQ944" s="76">
        <f t="shared" si="104"/>
        <v>7</v>
      </c>
      <c r="AR944" s="81">
        <f t="shared" si="105"/>
        <v>25</v>
      </c>
      <c r="AS944" s="81" t="str">
        <f t="shared" si="106"/>
        <v>金币</v>
      </c>
      <c r="AT944" s="103">
        <f t="shared" si="107"/>
        <v>58</v>
      </c>
      <c r="AU944" s="82">
        <f>IF(AR944&gt;0,SUMIFS(AT$13:AT944,AQ$13:AQ944,"="&amp;AQ944),"[x]")</f>
        <v>750</v>
      </c>
    </row>
    <row r="945" spans="40:47" ht="16.5" x14ac:dyDescent="0.2">
      <c r="AN945" s="81">
        <v>933</v>
      </c>
      <c r="AO945" s="81">
        <f t="shared" si="102"/>
        <v>2</v>
      </c>
      <c r="AP945" s="81">
        <f t="shared" si="103"/>
        <v>3</v>
      </c>
      <c r="AQ945" s="76">
        <f t="shared" si="104"/>
        <v>7</v>
      </c>
      <c r="AR945" s="81">
        <f t="shared" si="105"/>
        <v>26</v>
      </c>
      <c r="AS945" s="81" t="str">
        <f t="shared" si="106"/>
        <v>金币</v>
      </c>
      <c r="AT945" s="103">
        <f t="shared" si="107"/>
        <v>60</v>
      </c>
      <c r="AU945" s="82">
        <f>IF(AR945&gt;0,SUMIFS(AT$13:AT945,AQ$13:AQ945,"="&amp;AQ945),"[x]")</f>
        <v>810</v>
      </c>
    </row>
    <row r="946" spans="40:47" ht="16.5" x14ac:dyDescent="0.2">
      <c r="AN946" s="81">
        <v>934</v>
      </c>
      <c r="AO946" s="81">
        <f t="shared" si="102"/>
        <v>2</v>
      </c>
      <c r="AP946" s="81">
        <f t="shared" si="103"/>
        <v>3</v>
      </c>
      <c r="AQ946" s="76">
        <f t="shared" si="104"/>
        <v>7</v>
      </c>
      <c r="AR946" s="81">
        <f t="shared" si="105"/>
        <v>27</v>
      </c>
      <c r="AS946" s="81" t="str">
        <f t="shared" si="106"/>
        <v>金币</v>
      </c>
      <c r="AT946" s="103">
        <f t="shared" si="107"/>
        <v>63</v>
      </c>
      <c r="AU946" s="82">
        <f>IF(AR946&gt;0,SUMIFS(AT$13:AT946,AQ$13:AQ946,"="&amp;AQ946),"[x]")</f>
        <v>873</v>
      </c>
    </row>
    <row r="947" spans="40:47" ht="16.5" x14ac:dyDescent="0.2">
      <c r="AN947" s="81">
        <v>935</v>
      </c>
      <c r="AO947" s="81">
        <f t="shared" si="102"/>
        <v>2</v>
      </c>
      <c r="AP947" s="81">
        <f t="shared" si="103"/>
        <v>3</v>
      </c>
      <c r="AQ947" s="76">
        <f t="shared" si="104"/>
        <v>7</v>
      </c>
      <c r="AR947" s="81">
        <f t="shared" si="105"/>
        <v>28</v>
      </c>
      <c r="AS947" s="81" t="str">
        <f t="shared" si="106"/>
        <v>金币</v>
      </c>
      <c r="AT947" s="103">
        <f t="shared" si="107"/>
        <v>65</v>
      </c>
      <c r="AU947" s="82">
        <f>IF(AR947&gt;0,SUMIFS(AT$13:AT947,AQ$13:AQ947,"="&amp;AQ947),"[x]")</f>
        <v>938</v>
      </c>
    </row>
    <row r="948" spans="40:47" ht="16.5" x14ac:dyDescent="0.2">
      <c r="AN948" s="81">
        <v>936</v>
      </c>
      <c r="AO948" s="81">
        <f t="shared" si="102"/>
        <v>2</v>
      </c>
      <c r="AP948" s="81">
        <f t="shared" si="103"/>
        <v>3</v>
      </c>
      <c r="AQ948" s="76">
        <f t="shared" si="104"/>
        <v>7</v>
      </c>
      <c r="AR948" s="81">
        <f t="shared" si="105"/>
        <v>29</v>
      </c>
      <c r="AS948" s="81" t="str">
        <f t="shared" si="106"/>
        <v>金币</v>
      </c>
      <c r="AT948" s="103">
        <f t="shared" si="107"/>
        <v>67</v>
      </c>
      <c r="AU948" s="82">
        <f>IF(AR948&gt;0,SUMIFS(AT$13:AT948,AQ$13:AQ948,"="&amp;AQ948),"[x]")</f>
        <v>1005</v>
      </c>
    </row>
    <row r="949" spans="40:47" ht="16.5" x14ac:dyDescent="0.2">
      <c r="AN949" s="81">
        <v>937</v>
      </c>
      <c r="AO949" s="81">
        <f t="shared" si="102"/>
        <v>2</v>
      </c>
      <c r="AP949" s="81">
        <f t="shared" si="103"/>
        <v>3</v>
      </c>
      <c r="AQ949" s="76">
        <f t="shared" si="104"/>
        <v>7</v>
      </c>
      <c r="AR949" s="81">
        <f t="shared" si="105"/>
        <v>30</v>
      </c>
      <c r="AS949" s="81" t="str">
        <f t="shared" si="106"/>
        <v>金币</v>
      </c>
      <c r="AT949" s="103">
        <f t="shared" si="107"/>
        <v>70</v>
      </c>
      <c r="AU949" s="82">
        <f>IF(AR949&gt;0,SUMIFS(AT$13:AT949,AQ$13:AQ949,"="&amp;AQ949),"[x]")</f>
        <v>1075</v>
      </c>
    </row>
    <row r="950" spans="40:47" ht="16.5" x14ac:dyDescent="0.2">
      <c r="AN950" s="81">
        <v>938</v>
      </c>
      <c r="AO950" s="81">
        <f t="shared" si="102"/>
        <v>2</v>
      </c>
      <c r="AP950" s="81">
        <f t="shared" si="103"/>
        <v>3</v>
      </c>
      <c r="AQ950" s="76">
        <f t="shared" si="104"/>
        <v>7</v>
      </c>
      <c r="AR950" s="81">
        <f t="shared" si="105"/>
        <v>31</v>
      </c>
      <c r="AS950" s="81" t="str">
        <f t="shared" si="106"/>
        <v>金币</v>
      </c>
      <c r="AT950" s="103">
        <f t="shared" si="107"/>
        <v>72</v>
      </c>
      <c r="AU950" s="82">
        <f>IF(AR950&gt;0,SUMIFS(AT$13:AT950,AQ$13:AQ950,"="&amp;AQ950),"[x]")</f>
        <v>1147</v>
      </c>
    </row>
    <row r="951" spans="40:47" ht="16.5" x14ac:dyDescent="0.2">
      <c r="AN951" s="81">
        <v>939</v>
      </c>
      <c r="AO951" s="81">
        <f t="shared" si="102"/>
        <v>2</v>
      </c>
      <c r="AP951" s="81">
        <f t="shared" si="103"/>
        <v>3</v>
      </c>
      <c r="AQ951" s="76">
        <f t="shared" si="104"/>
        <v>7</v>
      </c>
      <c r="AR951" s="81">
        <f t="shared" si="105"/>
        <v>32</v>
      </c>
      <c r="AS951" s="81" t="str">
        <f t="shared" si="106"/>
        <v>金币</v>
      </c>
      <c r="AT951" s="103">
        <f t="shared" si="107"/>
        <v>74</v>
      </c>
      <c r="AU951" s="82">
        <f>IF(AR951&gt;0,SUMIFS(AT$13:AT951,AQ$13:AQ951,"="&amp;AQ951),"[x]")</f>
        <v>1221</v>
      </c>
    </row>
    <row r="952" spans="40:47" ht="16.5" x14ac:dyDescent="0.2">
      <c r="AN952" s="81">
        <v>940</v>
      </c>
      <c r="AO952" s="81">
        <f t="shared" si="102"/>
        <v>2</v>
      </c>
      <c r="AP952" s="81">
        <f t="shared" si="103"/>
        <v>3</v>
      </c>
      <c r="AQ952" s="76">
        <f t="shared" si="104"/>
        <v>7</v>
      </c>
      <c r="AR952" s="81">
        <f t="shared" si="105"/>
        <v>33</v>
      </c>
      <c r="AS952" s="81" t="str">
        <f t="shared" si="106"/>
        <v>金币</v>
      </c>
      <c r="AT952" s="103">
        <f t="shared" si="107"/>
        <v>77</v>
      </c>
      <c r="AU952" s="82">
        <f>IF(AR952&gt;0,SUMIFS(AT$13:AT952,AQ$13:AQ952,"="&amp;AQ952),"[x]")</f>
        <v>1298</v>
      </c>
    </row>
    <row r="953" spans="40:47" ht="16.5" x14ac:dyDescent="0.2">
      <c r="AN953" s="81">
        <v>941</v>
      </c>
      <c r="AO953" s="81">
        <f t="shared" si="102"/>
        <v>2</v>
      </c>
      <c r="AP953" s="81">
        <f t="shared" si="103"/>
        <v>3</v>
      </c>
      <c r="AQ953" s="76">
        <f t="shared" si="104"/>
        <v>7</v>
      </c>
      <c r="AR953" s="81">
        <f t="shared" si="105"/>
        <v>34</v>
      </c>
      <c r="AS953" s="81" t="str">
        <f t="shared" si="106"/>
        <v>金币</v>
      </c>
      <c r="AT953" s="103">
        <f t="shared" si="107"/>
        <v>79</v>
      </c>
      <c r="AU953" s="82">
        <f>IF(AR953&gt;0,SUMIFS(AT$13:AT953,AQ$13:AQ953,"="&amp;AQ953),"[x]")</f>
        <v>1377</v>
      </c>
    </row>
    <row r="954" spans="40:47" ht="16.5" x14ac:dyDescent="0.2">
      <c r="AN954" s="81">
        <v>942</v>
      </c>
      <c r="AO954" s="81">
        <f t="shared" si="102"/>
        <v>2</v>
      </c>
      <c r="AP954" s="81">
        <f t="shared" si="103"/>
        <v>3</v>
      </c>
      <c r="AQ954" s="76">
        <f t="shared" si="104"/>
        <v>7</v>
      </c>
      <c r="AR954" s="81">
        <f t="shared" si="105"/>
        <v>35</v>
      </c>
      <c r="AS954" s="81" t="str">
        <f t="shared" si="106"/>
        <v>金币</v>
      </c>
      <c r="AT954" s="103">
        <f t="shared" si="107"/>
        <v>81</v>
      </c>
      <c r="AU954" s="82">
        <f>IF(AR954&gt;0,SUMIFS(AT$13:AT954,AQ$13:AQ954,"="&amp;AQ954),"[x]")</f>
        <v>1458</v>
      </c>
    </row>
    <row r="955" spans="40:47" ht="16.5" x14ac:dyDescent="0.2">
      <c r="AN955" s="81">
        <v>943</v>
      </c>
      <c r="AO955" s="81">
        <f t="shared" si="102"/>
        <v>2</v>
      </c>
      <c r="AP955" s="81">
        <f t="shared" si="103"/>
        <v>3</v>
      </c>
      <c r="AQ955" s="76">
        <f t="shared" si="104"/>
        <v>7</v>
      </c>
      <c r="AR955" s="81">
        <f t="shared" si="105"/>
        <v>36</v>
      </c>
      <c r="AS955" s="81" t="str">
        <f t="shared" si="106"/>
        <v>金币</v>
      </c>
      <c r="AT955" s="103">
        <f t="shared" si="107"/>
        <v>84</v>
      </c>
      <c r="AU955" s="82">
        <f>IF(AR955&gt;0,SUMIFS(AT$13:AT955,AQ$13:AQ955,"="&amp;AQ955),"[x]")</f>
        <v>1542</v>
      </c>
    </row>
    <row r="956" spans="40:47" ht="16.5" x14ac:dyDescent="0.2">
      <c r="AN956" s="81">
        <v>944</v>
      </c>
      <c r="AO956" s="81">
        <f t="shared" si="102"/>
        <v>2</v>
      </c>
      <c r="AP956" s="81">
        <f t="shared" si="103"/>
        <v>3</v>
      </c>
      <c r="AQ956" s="76">
        <f t="shared" si="104"/>
        <v>7</v>
      </c>
      <c r="AR956" s="81">
        <f t="shared" si="105"/>
        <v>37</v>
      </c>
      <c r="AS956" s="81" t="str">
        <f t="shared" si="106"/>
        <v>金币</v>
      </c>
      <c r="AT956" s="103">
        <f t="shared" si="107"/>
        <v>86</v>
      </c>
      <c r="AU956" s="82">
        <f>IF(AR956&gt;0,SUMIFS(AT$13:AT956,AQ$13:AQ956,"="&amp;AQ956),"[x]")</f>
        <v>1628</v>
      </c>
    </row>
    <row r="957" spans="40:47" ht="16.5" x14ac:dyDescent="0.2">
      <c r="AN957" s="81">
        <v>945</v>
      </c>
      <c r="AO957" s="81">
        <f t="shared" si="102"/>
        <v>2</v>
      </c>
      <c r="AP957" s="81">
        <f t="shared" si="103"/>
        <v>3</v>
      </c>
      <c r="AQ957" s="76">
        <f t="shared" si="104"/>
        <v>7</v>
      </c>
      <c r="AR957" s="81">
        <f t="shared" si="105"/>
        <v>38</v>
      </c>
      <c r="AS957" s="81" t="str">
        <f t="shared" si="106"/>
        <v>金币</v>
      </c>
      <c r="AT957" s="103">
        <f t="shared" si="107"/>
        <v>88</v>
      </c>
      <c r="AU957" s="82">
        <f>IF(AR957&gt;0,SUMIFS(AT$13:AT957,AQ$13:AQ957,"="&amp;AQ957),"[x]")</f>
        <v>1716</v>
      </c>
    </row>
    <row r="958" spans="40:47" ht="16.5" x14ac:dyDescent="0.2">
      <c r="AN958" s="81">
        <v>946</v>
      </c>
      <c r="AO958" s="81">
        <f t="shared" si="102"/>
        <v>2</v>
      </c>
      <c r="AP958" s="81">
        <f t="shared" si="103"/>
        <v>3</v>
      </c>
      <c r="AQ958" s="76">
        <f t="shared" si="104"/>
        <v>7</v>
      </c>
      <c r="AR958" s="81">
        <f t="shared" si="105"/>
        <v>39</v>
      </c>
      <c r="AS958" s="81" t="str">
        <f t="shared" si="106"/>
        <v>金币</v>
      </c>
      <c r="AT958" s="103">
        <f t="shared" si="107"/>
        <v>91</v>
      </c>
      <c r="AU958" s="82">
        <f>IF(AR958&gt;0,SUMIFS(AT$13:AT958,AQ$13:AQ958,"="&amp;AQ958),"[x]")</f>
        <v>1807</v>
      </c>
    </row>
    <row r="959" spans="40:47" ht="16.5" x14ac:dyDescent="0.2">
      <c r="AN959" s="81">
        <v>947</v>
      </c>
      <c r="AO959" s="81">
        <f t="shared" si="102"/>
        <v>2</v>
      </c>
      <c r="AP959" s="81">
        <f t="shared" si="103"/>
        <v>3</v>
      </c>
      <c r="AQ959" s="76">
        <f t="shared" si="104"/>
        <v>7</v>
      </c>
      <c r="AR959" s="81">
        <f t="shared" si="105"/>
        <v>40</v>
      </c>
      <c r="AS959" s="81" t="str">
        <f t="shared" si="106"/>
        <v>金币</v>
      </c>
      <c r="AT959" s="103">
        <f t="shared" si="107"/>
        <v>93</v>
      </c>
      <c r="AU959" s="82">
        <f>IF(AR959&gt;0,SUMIFS(AT$13:AT959,AQ$13:AQ959,"="&amp;AQ959),"[x]")</f>
        <v>1900</v>
      </c>
    </row>
    <row r="960" spans="40:47" ht="16.5" x14ac:dyDescent="0.2">
      <c r="AN960" s="81">
        <v>948</v>
      </c>
      <c r="AO960" s="81">
        <f t="shared" si="102"/>
        <v>2</v>
      </c>
      <c r="AP960" s="81">
        <f t="shared" si="103"/>
        <v>3</v>
      </c>
      <c r="AQ960" s="76">
        <f t="shared" si="104"/>
        <v>7</v>
      </c>
      <c r="AR960" s="81">
        <f t="shared" si="105"/>
        <v>41</v>
      </c>
      <c r="AS960" s="81" t="str">
        <f t="shared" si="106"/>
        <v>金币</v>
      </c>
      <c r="AT960" s="103">
        <f t="shared" si="107"/>
        <v>44</v>
      </c>
      <c r="AU960" s="82">
        <f>IF(AR960&gt;0,SUMIFS(AT$13:AT960,AQ$13:AQ960,"="&amp;AQ960),"[x]")</f>
        <v>1944</v>
      </c>
    </row>
    <row r="961" spans="40:47" ht="16.5" x14ac:dyDescent="0.2">
      <c r="AN961" s="81">
        <v>949</v>
      </c>
      <c r="AO961" s="81">
        <f t="shared" si="102"/>
        <v>2</v>
      </c>
      <c r="AP961" s="81">
        <f t="shared" si="103"/>
        <v>3</v>
      </c>
      <c r="AQ961" s="76">
        <f t="shared" si="104"/>
        <v>7</v>
      </c>
      <c r="AR961" s="81">
        <f t="shared" si="105"/>
        <v>42</v>
      </c>
      <c r="AS961" s="81" t="str">
        <f t="shared" si="106"/>
        <v>金币</v>
      </c>
      <c r="AT961" s="103">
        <f t="shared" si="107"/>
        <v>53</v>
      </c>
      <c r="AU961" s="82">
        <f>IF(AR961&gt;0,SUMIFS(AT$13:AT961,AQ$13:AQ961,"="&amp;AQ961),"[x]")</f>
        <v>1997</v>
      </c>
    </row>
    <row r="962" spans="40:47" ht="16.5" x14ac:dyDescent="0.2">
      <c r="AN962" s="81">
        <v>950</v>
      </c>
      <c r="AO962" s="81">
        <f t="shared" si="102"/>
        <v>2</v>
      </c>
      <c r="AP962" s="81">
        <f t="shared" si="103"/>
        <v>3</v>
      </c>
      <c r="AQ962" s="76">
        <f t="shared" si="104"/>
        <v>7</v>
      </c>
      <c r="AR962" s="81">
        <f t="shared" si="105"/>
        <v>43</v>
      </c>
      <c r="AS962" s="81" t="str">
        <f t="shared" si="106"/>
        <v>金币</v>
      </c>
      <c r="AT962" s="103">
        <f t="shared" si="107"/>
        <v>62</v>
      </c>
      <c r="AU962" s="82">
        <f>IF(AR962&gt;0,SUMIFS(AT$13:AT962,AQ$13:AQ962,"="&amp;AQ962),"[x]")</f>
        <v>2059</v>
      </c>
    </row>
    <row r="963" spans="40:47" ht="16.5" x14ac:dyDescent="0.2">
      <c r="AN963" s="81">
        <v>951</v>
      </c>
      <c r="AO963" s="81">
        <f t="shared" si="102"/>
        <v>2</v>
      </c>
      <c r="AP963" s="81">
        <f t="shared" si="103"/>
        <v>3</v>
      </c>
      <c r="AQ963" s="76">
        <f t="shared" si="104"/>
        <v>7</v>
      </c>
      <c r="AR963" s="81">
        <f t="shared" si="105"/>
        <v>44</v>
      </c>
      <c r="AS963" s="81" t="str">
        <f t="shared" si="106"/>
        <v>金币</v>
      </c>
      <c r="AT963" s="103">
        <f t="shared" si="107"/>
        <v>71</v>
      </c>
      <c r="AU963" s="82">
        <f>IF(AR963&gt;0,SUMIFS(AT$13:AT963,AQ$13:AQ963,"="&amp;AQ963),"[x]")</f>
        <v>2130</v>
      </c>
    </row>
    <row r="964" spans="40:47" ht="16.5" x14ac:dyDescent="0.2">
      <c r="AN964" s="81">
        <v>952</v>
      </c>
      <c r="AO964" s="81">
        <f t="shared" si="102"/>
        <v>2</v>
      </c>
      <c r="AP964" s="81">
        <f t="shared" si="103"/>
        <v>3</v>
      </c>
      <c r="AQ964" s="76">
        <f t="shared" si="104"/>
        <v>7</v>
      </c>
      <c r="AR964" s="81">
        <f t="shared" si="105"/>
        <v>45</v>
      </c>
      <c r="AS964" s="81" t="str">
        <f t="shared" si="106"/>
        <v>金币</v>
      </c>
      <c r="AT964" s="103">
        <f t="shared" si="107"/>
        <v>80</v>
      </c>
      <c r="AU964" s="82">
        <f>IF(AR964&gt;0,SUMIFS(AT$13:AT964,AQ$13:AQ964,"="&amp;AQ964),"[x]")</f>
        <v>2210</v>
      </c>
    </row>
    <row r="965" spans="40:47" ht="16.5" x14ac:dyDescent="0.2">
      <c r="AN965" s="81">
        <v>953</v>
      </c>
      <c r="AO965" s="81">
        <f t="shared" si="102"/>
        <v>2</v>
      </c>
      <c r="AP965" s="81">
        <f t="shared" si="103"/>
        <v>3</v>
      </c>
      <c r="AQ965" s="76">
        <f t="shared" si="104"/>
        <v>7</v>
      </c>
      <c r="AR965" s="81">
        <f t="shared" si="105"/>
        <v>46</v>
      </c>
      <c r="AS965" s="81" t="str">
        <f t="shared" si="106"/>
        <v>金币</v>
      </c>
      <c r="AT965" s="103">
        <f t="shared" si="107"/>
        <v>88</v>
      </c>
      <c r="AU965" s="82">
        <f>IF(AR965&gt;0,SUMIFS(AT$13:AT965,AQ$13:AQ965,"="&amp;AQ965),"[x]")</f>
        <v>2298</v>
      </c>
    </row>
    <row r="966" spans="40:47" ht="16.5" x14ac:dyDescent="0.2">
      <c r="AN966" s="81">
        <v>954</v>
      </c>
      <c r="AO966" s="81">
        <f t="shared" si="102"/>
        <v>2</v>
      </c>
      <c r="AP966" s="81">
        <f t="shared" si="103"/>
        <v>3</v>
      </c>
      <c r="AQ966" s="76">
        <f t="shared" si="104"/>
        <v>7</v>
      </c>
      <c r="AR966" s="81">
        <f t="shared" si="105"/>
        <v>47</v>
      </c>
      <c r="AS966" s="81" t="str">
        <f t="shared" si="106"/>
        <v>金币</v>
      </c>
      <c r="AT966" s="103">
        <f t="shared" si="107"/>
        <v>97</v>
      </c>
      <c r="AU966" s="82">
        <f>IF(AR966&gt;0,SUMIFS(AT$13:AT966,AQ$13:AQ966,"="&amp;AQ966),"[x]")</f>
        <v>2395</v>
      </c>
    </row>
    <row r="967" spans="40:47" ht="16.5" x14ac:dyDescent="0.2">
      <c r="AN967" s="81">
        <v>955</v>
      </c>
      <c r="AO967" s="81">
        <f t="shared" si="102"/>
        <v>2</v>
      </c>
      <c r="AP967" s="81">
        <f t="shared" si="103"/>
        <v>3</v>
      </c>
      <c r="AQ967" s="76">
        <f t="shared" si="104"/>
        <v>7</v>
      </c>
      <c r="AR967" s="81">
        <f t="shared" si="105"/>
        <v>48</v>
      </c>
      <c r="AS967" s="81" t="str">
        <f t="shared" si="106"/>
        <v>金币</v>
      </c>
      <c r="AT967" s="103">
        <f t="shared" si="107"/>
        <v>106</v>
      </c>
      <c r="AU967" s="82">
        <f>IF(AR967&gt;0,SUMIFS(AT$13:AT967,AQ$13:AQ967,"="&amp;AQ967),"[x]")</f>
        <v>2501</v>
      </c>
    </row>
    <row r="968" spans="40:47" ht="16.5" x14ac:dyDescent="0.2">
      <c r="AN968" s="81">
        <v>956</v>
      </c>
      <c r="AO968" s="81">
        <f t="shared" si="102"/>
        <v>2</v>
      </c>
      <c r="AP968" s="81">
        <f t="shared" si="103"/>
        <v>3</v>
      </c>
      <c r="AQ968" s="76">
        <f t="shared" si="104"/>
        <v>7</v>
      </c>
      <c r="AR968" s="81">
        <f t="shared" si="105"/>
        <v>49</v>
      </c>
      <c r="AS968" s="81" t="str">
        <f t="shared" si="106"/>
        <v>金币</v>
      </c>
      <c r="AT968" s="103">
        <f t="shared" si="107"/>
        <v>115</v>
      </c>
      <c r="AU968" s="82">
        <f>IF(AR968&gt;0,SUMIFS(AT$13:AT968,AQ$13:AQ968,"="&amp;AQ968),"[x]")</f>
        <v>2616</v>
      </c>
    </row>
    <row r="969" spans="40:47" ht="16.5" x14ac:dyDescent="0.2">
      <c r="AN969" s="81">
        <v>957</v>
      </c>
      <c r="AO969" s="81">
        <f t="shared" si="102"/>
        <v>2</v>
      </c>
      <c r="AP969" s="81">
        <f t="shared" si="103"/>
        <v>3</v>
      </c>
      <c r="AQ969" s="76">
        <f t="shared" si="104"/>
        <v>7</v>
      </c>
      <c r="AR969" s="81">
        <f t="shared" si="105"/>
        <v>50</v>
      </c>
      <c r="AS969" s="81" t="str">
        <f t="shared" si="106"/>
        <v>金币</v>
      </c>
      <c r="AT969" s="103">
        <f t="shared" si="107"/>
        <v>124</v>
      </c>
      <c r="AU969" s="82">
        <f>IF(AR969&gt;0,SUMIFS(AT$13:AT969,AQ$13:AQ969,"="&amp;AQ969),"[x]")</f>
        <v>2740</v>
      </c>
    </row>
    <row r="970" spans="40:47" ht="16.5" x14ac:dyDescent="0.2">
      <c r="AN970" s="81">
        <v>958</v>
      </c>
      <c r="AO970" s="81">
        <f t="shared" si="102"/>
        <v>2</v>
      </c>
      <c r="AP970" s="81">
        <f t="shared" si="103"/>
        <v>3</v>
      </c>
      <c r="AQ970" s="76">
        <f t="shared" si="104"/>
        <v>7</v>
      </c>
      <c r="AR970" s="81">
        <f t="shared" si="105"/>
        <v>51</v>
      </c>
      <c r="AS970" s="81" t="str">
        <f t="shared" si="106"/>
        <v>金币</v>
      </c>
      <c r="AT970" s="103">
        <f t="shared" si="107"/>
        <v>133</v>
      </c>
      <c r="AU970" s="82">
        <f>IF(AR970&gt;0,SUMIFS(AT$13:AT970,AQ$13:AQ970,"="&amp;AQ970),"[x]")</f>
        <v>2873</v>
      </c>
    </row>
    <row r="971" spans="40:47" ht="16.5" x14ac:dyDescent="0.2">
      <c r="AN971" s="81">
        <v>959</v>
      </c>
      <c r="AO971" s="81">
        <f t="shared" si="102"/>
        <v>2</v>
      </c>
      <c r="AP971" s="81">
        <f t="shared" si="103"/>
        <v>3</v>
      </c>
      <c r="AQ971" s="76">
        <f t="shared" si="104"/>
        <v>7</v>
      </c>
      <c r="AR971" s="81">
        <f t="shared" si="105"/>
        <v>52</v>
      </c>
      <c r="AS971" s="81" t="str">
        <f t="shared" si="106"/>
        <v>金币</v>
      </c>
      <c r="AT971" s="103">
        <f t="shared" si="107"/>
        <v>142</v>
      </c>
      <c r="AU971" s="82">
        <f>IF(AR971&gt;0,SUMIFS(AT$13:AT971,AQ$13:AQ971,"="&amp;AQ971),"[x]")</f>
        <v>3015</v>
      </c>
    </row>
    <row r="972" spans="40:47" ht="16.5" x14ac:dyDescent="0.2">
      <c r="AN972" s="81">
        <v>960</v>
      </c>
      <c r="AO972" s="81">
        <f t="shared" si="102"/>
        <v>2</v>
      </c>
      <c r="AP972" s="81">
        <f t="shared" si="103"/>
        <v>3</v>
      </c>
      <c r="AQ972" s="76">
        <f t="shared" si="104"/>
        <v>7</v>
      </c>
      <c r="AR972" s="81">
        <f t="shared" si="105"/>
        <v>53</v>
      </c>
      <c r="AS972" s="81" t="str">
        <f t="shared" si="106"/>
        <v>金币</v>
      </c>
      <c r="AT972" s="103">
        <f t="shared" si="107"/>
        <v>151</v>
      </c>
      <c r="AU972" s="82">
        <f>IF(AR972&gt;0,SUMIFS(AT$13:AT972,AQ$13:AQ972,"="&amp;AQ972),"[x]")</f>
        <v>3166</v>
      </c>
    </row>
    <row r="973" spans="40:47" ht="16.5" x14ac:dyDescent="0.2">
      <c r="AN973" s="81">
        <v>961</v>
      </c>
      <c r="AO973" s="81">
        <f t="shared" si="102"/>
        <v>2</v>
      </c>
      <c r="AP973" s="81">
        <f t="shared" si="103"/>
        <v>3</v>
      </c>
      <c r="AQ973" s="76">
        <f t="shared" si="104"/>
        <v>7</v>
      </c>
      <c r="AR973" s="81">
        <f t="shared" si="105"/>
        <v>54</v>
      </c>
      <c r="AS973" s="81" t="str">
        <f t="shared" si="106"/>
        <v>金币</v>
      </c>
      <c r="AT973" s="103">
        <f t="shared" si="107"/>
        <v>160</v>
      </c>
      <c r="AU973" s="82">
        <f>IF(AR973&gt;0,SUMIFS(AT$13:AT973,AQ$13:AQ973,"="&amp;AQ973),"[x]")</f>
        <v>3326</v>
      </c>
    </row>
    <row r="974" spans="40:47" ht="16.5" x14ac:dyDescent="0.2">
      <c r="AN974" s="81">
        <v>962</v>
      </c>
      <c r="AO974" s="81">
        <f t="shared" ref="AO974:AO1037" si="108">INT((AN974-1)/604)+1</f>
        <v>2</v>
      </c>
      <c r="AP974" s="81">
        <f t="shared" ref="AP974:AP1037" si="109">INT(MOD(INT((AN974-1)/151),4))+1</f>
        <v>3</v>
      </c>
      <c r="AQ974" s="76">
        <f t="shared" ref="AQ974:AQ1037" si="110">(AO974-1)*4+AP974</f>
        <v>7</v>
      </c>
      <c r="AR974" s="81">
        <f t="shared" ref="AR974:AR1037" si="111">MOD(AN974-1,151)</f>
        <v>55</v>
      </c>
      <c r="AS974" s="81" t="str">
        <f t="shared" ref="AS974:AS1037" si="112">IF(AR974&gt;0,"金币","[x]")</f>
        <v>金币</v>
      </c>
      <c r="AT974" s="103">
        <f t="shared" si="107"/>
        <v>169</v>
      </c>
      <c r="AU974" s="82">
        <f>IF(AR974&gt;0,SUMIFS(AT$13:AT974,AQ$13:AQ974,"="&amp;AQ974),"[x]")</f>
        <v>3495</v>
      </c>
    </row>
    <row r="975" spans="40:47" ht="16.5" x14ac:dyDescent="0.2">
      <c r="AN975" s="81">
        <v>963</v>
      </c>
      <c r="AO975" s="81">
        <f t="shared" si="108"/>
        <v>2</v>
      </c>
      <c r="AP975" s="81">
        <f t="shared" si="109"/>
        <v>3</v>
      </c>
      <c r="AQ975" s="76">
        <f t="shared" si="110"/>
        <v>7</v>
      </c>
      <c r="AR975" s="81">
        <f t="shared" si="111"/>
        <v>56</v>
      </c>
      <c r="AS975" s="81" t="str">
        <f t="shared" si="112"/>
        <v>金币</v>
      </c>
      <c r="AT975" s="103">
        <f t="shared" ref="AT975:AT1038" si="113">IF(AR975&gt;0,INT(INDEX($AL$13:$AL$162,AR975)/48*INDEX($AL$4:$AL$9,AO975)*INDEX($AO$4:$AO$7,AP975)),"[x]")</f>
        <v>177</v>
      </c>
      <c r="AU975" s="82">
        <f>IF(AR975&gt;0,SUMIFS(AT$13:AT975,AQ$13:AQ975,"="&amp;AQ975),"[x]")</f>
        <v>3672</v>
      </c>
    </row>
    <row r="976" spans="40:47" ht="16.5" x14ac:dyDescent="0.2">
      <c r="AN976" s="81">
        <v>964</v>
      </c>
      <c r="AO976" s="81">
        <f t="shared" si="108"/>
        <v>2</v>
      </c>
      <c r="AP976" s="81">
        <f t="shared" si="109"/>
        <v>3</v>
      </c>
      <c r="AQ976" s="76">
        <f t="shared" si="110"/>
        <v>7</v>
      </c>
      <c r="AR976" s="81">
        <f t="shared" si="111"/>
        <v>57</v>
      </c>
      <c r="AS976" s="81" t="str">
        <f t="shared" si="112"/>
        <v>金币</v>
      </c>
      <c r="AT976" s="103">
        <f t="shared" si="113"/>
        <v>186</v>
      </c>
      <c r="AU976" s="82">
        <f>IF(AR976&gt;0,SUMIFS(AT$13:AT976,AQ$13:AQ976,"="&amp;AQ976),"[x]")</f>
        <v>3858</v>
      </c>
    </row>
    <row r="977" spans="40:47" ht="16.5" x14ac:dyDescent="0.2">
      <c r="AN977" s="81">
        <v>965</v>
      </c>
      <c r="AO977" s="81">
        <f t="shared" si="108"/>
        <v>2</v>
      </c>
      <c r="AP977" s="81">
        <f t="shared" si="109"/>
        <v>3</v>
      </c>
      <c r="AQ977" s="76">
        <f t="shared" si="110"/>
        <v>7</v>
      </c>
      <c r="AR977" s="81">
        <f t="shared" si="111"/>
        <v>58</v>
      </c>
      <c r="AS977" s="81" t="str">
        <f t="shared" si="112"/>
        <v>金币</v>
      </c>
      <c r="AT977" s="103">
        <f t="shared" si="113"/>
        <v>195</v>
      </c>
      <c r="AU977" s="82">
        <f>IF(AR977&gt;0,SUMIFS(AT$13:AT977,AQ$13:AQ977,"="&amp;AQ977),"[x]")</f>
        <v>4053</v>
      </c>
    </row>
    <row r="978" spans="40:47" ht="16.5" x14ac:dyDescent="0.2">
      <c r="AN978" s="81">
        <v>966</v>
      </c>
      <c r="AO978" s="81">
        <f t="shared" si="108"/>
        <v>2</v>
      </c>
      <c r="AP978" s="81">
        <f t="shared" si="109"/>
        <v>3</v>
      </c>
      <c r="AQ978" s="76">
        <f t="shared" si="110"/>
        <v>7</v>
      </c>
      <c r="AR978" s="81">
        <f t="shared" si="111"/>
        <v>59</v>
      </c>
      <c r="AS978" s="81" t="str">
        <f t="shared" si="112"/>
        <v>金币</v>
      </c>
      <c r="AT978" s="103">
        <f t="shared" si="113"/>
        <v>204</v>
      </c>
      <c r="AU978" s="82">
        <f>IF(AR978&gt;0,SUMIFS(AT$13:AT978,AQ$13:AQ978,"="&amp;AQ978),"[x]")</f>
        <v>4257</v>
      </c>
    </row>
    <row r="979" spans="40:47" ht="16.5" x14ac:dyDescent="0.2">
      <c r="AN979" s="81">
        <v>967</v>
      </c>
      <c r="AO979" s="81">
        <f t="shared" si="108"/>
        <v>2</v>
      </c>
      <c r="AP979" s="81">
        <f t="shared" si="109"/>
        <v>3</v>
      </c>
      <c r="AQ979" s="76">
        <f t="shared" si="110"/>
        <v>7</v>
      </c>
      <c r="AR979" s="81">
        <f t="shared" si="111"/>
        <v>60</v>
      </c>
      <c r="AS979" s="81" t="str">
        <f t="shared" si="112"/>
        <v>金币</v>
      </c>
      <c r="AT979" s="103">
        <f t="shared" si="113"/>
        <v>213</v>
      </c>
      <c r="AU979" s="82">
        <f>IF(AR979&gt;0,SUMIFS(AT$13:AT979,AQ$13:AQ979,"="&amp;AQ979),"[x]")</f>
        <v>4470</v>
      </c>
    </row>
    <row r="980" spans="40:47" ht="16.5" x14ac:dyDescent="0.2">
      <c r="AN980" s="81">
        <v>968</v>
      </c>
      <c r="AO980" s="81">
        <f t="shared" si="108"/>
        <v>2</v>
      </c>
      <c r="AP980" s="81">
        <f t="shared" si="109"/>
        <v>3</v>
      </c>
      <c r="AQ980" s="76">
        <f t="shared" si="110"/>
        <v>7</v>
      </c>
      <c r="AR980" s="81">
        <f t="shared" si="111"/>
        <v>61</v>
      </c>
      <c r="AS980" s="81" t="str">
        <f t="shared" si="112"/>
        <v>金币</v>
      </c>
      <c r="AT980" s="103">
        <f t="shared" si="113"/>
        <v>222</v>
      </c>
      <c r="AU980" s="82">
        <f>IF(AR980&gt;0,SUMIFS(AT$13:AT980,AQ$13:AQ980,"="&amp;AQ980),"[x]")</f>
        <v>4692</v>
      </c>
    </row>
    <row r="981" spans="40:47" ht="16.5" x14ac:dyDescent="0.2">
      <c r="AN981" s="81">
        <v>969</v>
      </c>
      <c r="AO981" s="81">
        <f t="shared" si="108"/>
        <v>2</v>
      </c>
      <c r="AP981" s="81">
        <f t="shared" si="109"/>
        <v>3</v>
      </c>
      <c r="AQ981" s="76">
        <f t="shared" si="110"/>
        <v>7</v>
      </c>
      <c r="AR981" s="81">
        <f t="shared" si="111"/>
        <v>62</v>
      </c>
      <c r="AS981" s="81" t="str">
        <f t="shared" si="112"/>
        <v>金币</v>
      </c>
      <c r="AT981" s="103">
        <f t="shared" si="113"/>
        <v>231</v>
      </c>
      <c r="AU981" s="82">
        <f>IF(AR981&gt;0,SUMIFS(AT$13:AT981,AQ$13:AQ981,"="&amp;AQ981),"[x]")</f>
        <v>4923</v>
      </c>
    </row>
    <row r="982" spans="40:47" ht="16.5" x14ac:dyDescent="0.2">
      <c r="AN982" s="81">
        <v>970</v>
      </c>
      <c r="AO982" s="81">
        <f t="shared" si="108"/>
        <v>2</v>
      </c>
      <c r="AP982" s="81">
        <f t="shared" si="109"/>
        <v>3</v>
      </c>
      <c r="AQ982" s="76">
        <f t="shared" si="110"/>
        <v>7</v>
      </c>
      <c r="AR982" s="81">
        <f t="shared" si="111"/>
        <v>63</v>
      </c>
      <c r="AS982" s="81" t="str">
        <f t="shared" si="112"/>
        <v>金币</v>
      </c>
      <c r="AT982" s="103">
        <f t="shared" si="113"/>
        <v>240</v>
      </c>
      <c r="AU982" s="82">
        <f>IF(AR982&gt;0,SUMIFS(AT$13:AT982,AQ$13:AQ982,"="&amp;AQ982),"[x]")</f>
        <v>5163</v>
      </c>
    </row>
    <row r="983" spans="40:47" ht="16.5" x14ac:dyDescent="0.2">
      <c r="AN983" s="81">
        <v>971</v>
      </c>
      <c r="AO983" s="81">
        <f t="shared" si="108"/>
        <v>2</v>
      </c>
      <c r="AP983" s="81">
        <f t="shared" si="109"/>
        <v>3</v>
      </c>
      <c r="AQ983" s="76">
        <f t="shared" si="110"/>
        <v>7</v>
      </c>
      <c r="AR983" s="81">
        <f t="shared" si="111"/>
        <v>64</v>
      </c>
      <c r="AS983" s="81" t="str">
        <f t="shared" si="112"/>
        <v>金币</v>
      </c>
      <c r="AT983" s="103">
        <f t="shared" si="113"/>
        <v>249</v>
      </c>
      <c r="AU983" s="82">
        <f>IF(AR983&gt;0,SUMIFS(AT$13:AT983,AQ$13:AQ983,"="&amp;AQ983),"[x]")</f>
        <v>5412</v>
      </c>
    </row>
    <row r="984" spans="40:47" ht="16.5" x14ac:dyDescent="0.2">
      <c r="AN984" s="81">
        <v>972</v>
      </c>
      <c r="AO984" s="81">
        <f t="shared" si="108"/>
        <v>2</v>
      </c>
      <c r="AP984" s="81">
        <f t="shared" si="109"/>
        <v>3</v>
      </c>
      <c r="AQ984" s="76">
        <f t="shared" si="110"/>
        <v>7</v>
      </c>
      <c r="AR984" s="81">
        <f t="shared" si="111"/>
        <v>65</v>
      </c>
      <c r="AS984" s="81" t="str">
        <f t="shared" si="112"/>
        <v>金币</v>
      </c>
      <c r="AT984" s="103">
        <f t="shared" si="113"/>
        <v>258</v>
      </c>
      <c r="AU984" s="82">
        <f>IF(AR984&gt;0,SUMIFS(AT$13:AT984,AQ$13:AQ984,"="&amp;AQ984),"[x]")</f>
        <v>5670</v>
      </c>
    </row>
    <row r="985" spans="40:47" ht="16.5" x14ac:dyDescent="0.2">
      <c r="AN985" s="81">
        <v>973</v>
      </c>
      <c r="AO985" s="81">
        <f t="shared" si="108"/>
        <v>2</v>
      </c>
      <c r="AP985" s="81">
        <f t="shared" si="109"/>
        <v>3</v>
      </c>
      <c r="AQ985" s="76">
        <f t="shared" si="110"/>
        <v>7</v>
      </c>
      <c r="AR985" s="81">
        <f t="shared" si="111"/>
        <v>66</v>
      </c>
      <c r="AS985" s="81" t="str">
        <f t="shared" si="112"/>
        <v>金币</v>
      </c>
      <c r="AT985" s="103">
        <f t="shared" si="113"/>
        <v>266</v>
      </c>
      <c r="AU985" s="82">
        <f>IF(AR985&gt;0,SUMIFS(AT$13:AT985,AQ$13:AQ985,"="&amp;AQ985),"[x]")</f>
        <v>5936</v>
      </c>
    </row>
    <row r="986" spans="40:47" ht="16.5" x14ac:dyDescent="0.2">
      <c r="AN986" s="81">
        <v>974</v>
      </c>
      <c r="AO986" s="81">
        <f t="shared" si="108"/>
        <v>2</v>
      </c>
      <c r="AP986" s="81">
        <f t="shared" si="109"/>
        <v>3</v>
      </c>
      <c r="AQ986" s="76">
        <f t="shared" si="110"/>
        <v>7</v>
      </c>
      <c r="AR986" s="81">
        <f t="shared" si="111"/>
        <v>67</v>
      </c>
      <c r="AS986" s="81" t="str">
        <f t="shared" si="112"/>
        <v>金币</v>
      </c>
      <c r="AT986" s="103">
        <f t="shared" si="113"/>
        <v>275</v>
      </c>
      <c r="AU986" s="82">
        <f>IF(AR986&gt;0,SUMIFS(AT$13:AT986,AQ$13:AQ986,"="&amp;AQ986),"[x]")</f>
        <v>6211</v>
      </c>
    </row>
    <row r="987" spans="40:47" ht="16.5" x14ac:dyDescent="0.2">
      <c r="AN987" s="81">
        <v>975</v>
      </c>
      <c r="AO987" s="81">
        <f t="shared" si="108"/>
        <v>2</v>
      </c>
      <c r="AP987" s="81">
        <f t="shared" si="109"/>
        <v>3</v>
      </c>
      <c r="AQ987" s="76">
        <f t="shared" si="110"/>
        <v>7</v>
      </c>
      <c r="AR987" s="81">
        <f t="shared" si="111"/>
        <v>68</v>
      </c>
      <c r="AS987" s="81" t="str">
        <f t="shared" si="112"/>
        <v>金币</v>
      </c>
      <c r="AT987" s="103">
        <f t="shared" si="113"/>
        <v>284</v>
      </c>
      <c r="AU987" s="82">
        <f>IF(AR987&gt;0,SUMIFS(AT$13:AT987,AQ$13:AQ987,"="&amp;AQ987),"[x]")</f>
        <v>6495</v>
      </c>
    </row>
    <row r="988" spans="40:47" ht="16.5" x14ac:dyDescent="0.2">
      <c r="AN988" s="81">
        <v>976</v>
      </c>
      <c r="AO988" s="81">
        <f t="shared" si="108"/>
        <v>2</v>
      </c>
      <c r="AP988" s="81">
        <f t="shared" si="109"/>
        <v>3</v>
      </c>
      <c r="AQ988" s="76">
        <f t="shared" si="110"/>
        <v>7</v>
      </c>
      <c r="AR988" s="81">
        <f t="shared" si="111"/>
        <v>69</v>
      </c>
      <c r="AS988" s="81" t="str">
        <f t="shared" si="112"/>
        <v>金币</v>
      </c>
      <c r="AT988" s="103">
        <f t="shared" si="113"/>
        <v>293</v>
      </c>
      <c r="AU988" s="82">
        <f>IF(AR988&gt;0,SUMIFS(AT$13:AT988,AQ$13:AQ988,"="&amp;AQ988),"[x]")</f>
        <v>6788</v>
      </c>
    </row>
    <row r="989" spans="40:47" ht="16.5" x14ac:dyDescent="0.2">
      <c r="AN989" s="81">
        <v>977</v>
      </c>
      <c r="AO989" s="81">
        <f t="shared" si="108"/>
        <v>2</v>
      </c>
      <c r="AP989" s="81">
        <f t="shared" si="109"/>
        <v>3</v>
      </c>
      <c r="AQ989" s="76">
        <f t="shared" si="110"/>
        <v>7</v>
      </c>
      <c r="AR989" s="81">
        <f t="shared" si="111"/>
        <v>70</v>
      </c>
      <c r="AS989" s="81" t="str">
        <f t="shared" si="112"/>
        <v>金币</v>
      </c>
      <c r="AT989" s="103">
        <f t="shared" si="113"/>
        <v>302</v>
      </c>
      <c r="AU989" s="82">
        <f>IF(AR989&gt;0,SUMIFS(AT$13:AT989,AQ$13:AQ989,"="&amp;AQ989),"[x]")</f>
        <v>7090</v>
      </c>
    </row>
    <row r="990" spans="40:47" ht="16.5" x14ac:dyDescent="0.2">
      <c r="AN990" s="81">
        <v>978</v>
      </c>
      <c r="AO990" s="81">
        <f t="shared" si="108"/>
        <v>2</v>
      </c>
      <c r="AP990" s="81">
        <f t="shared" si="109"/>
        <v>3</v>
      </c>
      <c r="AQ990" s="76">
        <f t="shared" si="110"/>
        <v>7</v>
      </c>
      <c r="AR990" s="81">
        <f t="shared" si="111"/>
        <v>71</v>
      </c>
      <c r="AS990" s="81" t="str">
        <f t="shared" si="112"/>
        <v>金币</v>
      </c>
      <c r="AT990" s="103">
        <f t="shared" si="113"/>
        <v>311</v>
      </c>
      <c r="AU990" s="82">
        <f>IF(AR990&gt;0,SUMIFS(AT$13:AT990,AQ$13:AQ990,"="&amp;AQ990),"[x]")</f>
        <v>7401</v>
      </c>
    </row>
    <row r="991" spans="40:47" ht="16.5" x14ac:dyDescent="0.2">
      <c r="AN991" s="81">
        <v>979</v>
      </c>
      <c r="AO991" s="81">
        <f t="shared" si="108"/>
        <v>2</v>
      </c>
      <c r="AP991" s="81">
        <f t="shared" si="109"/>
        <v>3</v>
      </c>
      <c r="AQ991" s="76">
        <f t="shared" si="110"/>
        <v>7</v>
      </c>
      <c r="AR991" s="81">
        <f t="shared" si="111"/>
        <v>72</v>
      </c>
      <c r="AS991" s="81" t="str">
        <f t="shared" si="112"/>
        <v>金币</v>
      </c>
      <c r="AT991" s="103">
        <f t="shared" si="113"/>
        <v>320</v>
      </c>
      <c r="AU991" s="82">
        <f>IF(AR991&gt;0,SUMIFS(AT$13:AT991,AQ$13:AQ991,"="&amp;AQ991),"[x]")</f>
        <v>7721</v>
      </c>
    </row>
    <row r="992" spans="40:47" ht="16.5" x14ac:dyDescent="0.2">
      <c r="AN992" s="81">
        <v>980</v>
      </c>
      <c r="AO992" s="81">
        <f t="shared" si="108"/>
        <v>2</v>
      </c>
      <c r="AP992" s="81">
        <f t="shared" si="109"/>
        <v>3</v>
      </c>
      <c r="AQ992" s="76">
        <f t="shared" si="110"/>
        <v>7</v>
      </c>
      <c r="AR992" s="81">
        <f t="shared" si="111"/>
        <v>73</v>
      </c>
      <c r="AS992" s="81" t="str">
        <f t="shared" si="112"/>
        <v>金币</v>
      </c>
      <c r="AT992" s="103">
        <f t="shared" si="113"/>
        <v>329</v>
      </c>
      <c r="AU992" s="82">
        <f>IF(AR992&gt;0,SUMIFS(AT$13:AT992,AQ$13:AQ992,"="&amp;AQ992),"[x]")</f>
        <v>8050</v>
      </c>
    </row>
    <row r="993" spans="40:47" ht="16.5" x14ac:dyDescent="0.2">
      <c r="AN993" s="81">
        <v>981</v>
      </c>
      <c r="AO993" s="81">
        <f t="shared" si="108"/>
        <v>2</v>
      </c>
      <c r="AP993" s="81">
        <f t="shared" si="109"/>
        <v>3</v>
      </c>
      <c r="AQ993" s="76">
        <f t="shared" si="110"/>
        <v>7</v>
      </c>
      <c r="AR993" s="81">
        <f t="shared" si="111"/>
        <v>74</v>
      </c>
      <c r="AS993" s="81" t="str">
        <f t="shared" si="112"/>
        <v>金币</v>
      </c>
      <c r="AT993" s="103">
        <f t="shared" si="113"/>
        <v>338</v>
      </c>
      <c r="AU993" s="82">
        <f>IF(AR993&gt;0,SUMIFS(AT$13:AT993,AQ$13:AQ993,"="&amp;AQ993),"[x]")</f>
        <v>8388</v>
      </c>
    </row>
    <row r="994" spans="40:47" ht="16.5" x14ac:dyDescent="0.2">
      <c r="AN994" s="81">
        <v>982</v>
      </c>
      <c r="AO994" s="81">
        <f t="shared" si="108"/>
        <v>2</v>
      </c>
      <c r="AP994" s="81">
        <f t="shared" si="109"/>
        <v>3</v>
      </c>
      <c r="AQ994" s="76">
        <f t="shared" si="110"/>
        <v>7</v>
      </c>
      <c r="AR994" s="81">
        <f t="shared" si="111"/>
        <v>75</v>
      </c>
      <c r="AS994" s="81" t="str">
        <f t="shared" si="112"/>
        <v>金币</v>
      </c>
      <c r="AT994" s="103">
        <f t="shared" si="113"/>
        <v>347</v>
      </c>
      <c r="AU994" s="82">
        <f>IF(AR994&gt;0,SUMIFS(AT$13:AT994,AQ$13:AQ994,"="&amp;AQ994),"[x]")</f>
        <v>8735</v>
      </c>
    </row>
    <row r="995" spans="40:47" ht="16.5" x14ac:dyDescent="0.2">
      <c r="AN995" s="81">
        <v>983</v>
      </c>
      <c r="AO995" s="81">
        <f t="shared" si="108"/>
        <v>2</v>
      </c>
      <c r="AP995" s="81">
        <f t="shared" si="109"/>
        <v>3</v>
      </c>
      <c r="AQ995" s="76">
        <f t="shared" si="110"/>
        <v>7</v>
      </c>
      <c r="AR995" s="81">
        <f t="shared" si="111"/>
        <v>76</v>
      </c>
      <c r="AS995" s="81" t="str">
        <f t="shared" si="112"/>
        <v>金币</v>
      </c>
      <c r="AT995" s="103">
        <f t="shared" si="113"/>
        <v>355</v>
      </c>
      <c r="AU995" s="82">
        <f>IF(AR995&gt;0,SUMIFS(AT$13:AT995,AQ$13:AQ995,"="&amp;AQ995),"[x]")</f>
        <v>9090</v>
      </c>
    </row>
    <row r="996" spans="40:47" ht="16.5" x14ac:dyDescent="0.2">
      <c r="AN996" s="81">
        <v>984</v>
      </c>
      <c r="AO996" s="81">
        <f t="shared" si="108"/>
        <v>2</v>
      </c>
      <c r="AP996" s="81">
        <f t="shared" si="109"/>
        <v>3</v>
      </c>
      <c r="AQ996" s="76">
        <f t="shared" si="110"/>
        <v>7</v>
      </c>
      <c r="AR996" s="81">
        <f t="shared" si="111"/>
        <v>77</v>
      </c>
      <c r="AS996" s="81" t="str">
        <f t="shared" si="112"/>
        <v>金币</v>
      </c>
      <c r="AT996" s="103">
        <f t="shared" si="113"/>
        <v>364</v>
      </c>
      <c r="AU996" s="82">
        <f>IF(AR996&gt;0,SUMIFS(AT$13:AT996,AQ$13:AQ996,"="&amp;AQ996),"[x]")</f>
        <v>9454</v>
      </c>
    </row>
    <row r="997" spans="40:47" ht="16.5" x14ac:dyDescent="0.2">
      <c r="AN997" s="81">
        <v>985</v>
      </c>
      <c r="AO997" s="81">
        <f t="shared" si="108"/>
        <v>2</v>
      </c>
      <c r="AP997" s="81">
        <f t="shared" si="109"/>
        <v>3</v>
      </c>
      <c r="AQ997" s="76">
        <f t="shared" si="110"/>
        <v>7</v>
      </c>
      <c r="AR997" s="81">
        <f t="shared" si="111"/>
        <v>78</v>
      </c>
      <c r="AS997" s="81" t="str">
        <f t="shared" si="112"/>
        <v>金币</v>
      </c>
      <c r="AT997" s="103">
        <f t="shared" si="113"/>
        <v>373</v>
      </c>
      <c r="AU997" s="82">
        <f>IF(AR997&gt;0,SUMIFS(AT$13:AT997,AQ$13:AQ997,"="&amp;AQ997),"[x]")</f>
        <v>9827</v>
      </c>
    </row>
    <row r="998" spans="40:47" ht="16.5" x14ac:dyDescent="0.2">
      <c r="AN998" s="81">
        <v>986</v>
      </c>
      <c r="AO998" s="81">
        <f t="shared" si="108"/>
        <v>2</v>
      </c>
      <c r="AP998" s="81">
        <f t="shared" si="109"/>
        <v>3</v>
      </c>
      <c r="AQ998" s="76">
        <f t="shared" si="110"/>
        <v>7</v>
      </c>
      <c r="AR998" s="81">
        <f t="shared" si="111"/>
        <v>79</v>
      </c>
      <c r="AS998" s="81" t="str">
        <f t="shared" si="112"/>
        <v>金币</v>
      </c>
      <c r="AT998" s="103">
        <f t="shared" si="113"/>
        <v>382</v>
      </c>
      <c r="AU998" s="82">
        <f>IF(AR998&gt;0,SUMIFS(AT$13:AT998,AQ$13:AQ998,"="&amp;AQ998),"[x]")</f>
        <v>10209</v>
      </c>
    </row>
    <row r="999" spans="40:47" ht="16.5" x14ac:dyDescent="0.2">
      <c r="AN999" s="81">
        <v>987</v>
      </c>
      <c r="AO999" s="81">
        <f t="shared" si="108"/>
        <v>2</v>
      </c>
      <c r="AP999" s="81">
        <f t="shared" si="109"/>
        <v>3</v>
      </c>
      <c r="AQ999" s="76">
        <f t="shared" si="110"/>
        <v>7</v>
      </c>
      <c r="AR999" s="81">
        <f t="shared" si="111"/>
        <v>80</v>
      </c>
      <c r="AS999" s="81" t="str">
        <f t="shared" si="112"/>
        <v>金币</v>
      </c>
      <c r="AT999" s="103">
        <f t="shared" si="113"/>
        <v>391</v>
      </c>
      <c r="AU999" s="82">
        <f>IF(AR999&gt;0,SUMIFS(AT$13:AT999,AQ$13:AQ999,"="&amp;AQ999),"[x]")</f>
        <v>10600</v>
      </c>
    </row>
    <row r="1000" spans="40:47" ht="16.5" x14ac:dyDescent="0.2">
      <c r="AN1000" s="81">
        <v>988</v>
      </c>
      <c r="AO1000" s="81">
        <f t="shared" si="108"/>
        <v>2</v>
      </c>
      <c r="AP1000" s="81">
        <f t="shared" si="109"/>
        <v>3</v>
      </c>
      <c r="AQ1000" s="76">
        <f t="shared" si="110"/>
        <v>7</v>
      </c>
      <c r="AR1000" s="81">
        <f t="shared" si="111"/>
        <v>81</v>
      </c>
      <c r="AS1000" s="81" t="str">
        <f t="shared" si="112"/>
        <v>金币</v>
      </c>
      <c r="AT1000" s="103">
        <f t="shared" si="113"/>
        <v>199</v>
      </c>
      <c r="AU1000" s="82">
        <f>IF(AR1000&gt;0,SUMIFS(AT$13:AT1000,AQ$13:AQ1000,"="&amp;AQ1000),"[x]")</f>
        <v>10799</v>
      </c>
    </row>
    <row r="1001" spans="40:47" ht="16.5" x14ac:dyDescent="0.2">
      <c r="AN1001" s="81">
        <v>989</v>
      </c>
      <c r="AO1001" s="81">
        <f t="shared" si="108"/>
        <v>2</v>
      </c>
      <c r="AP1001" s="81">
        <f t="shared" si="109"/>
        <v>3</v>
      </c>
      <c r="AQ1001" s="76">
        <f t="shared" si="110"/>
        <v>7</v>
      </c>
      <c r="AR1001" s="81">
        <f t="shared" si="111"/>
        <v>82</v>
      </c>
      <c r="AS1001" s="81" t="str">
        <f t="shared" si="112"/>
        <v>金币</v>
      </c>
      <c r="AT1001" s="103">
        <f t="shared" si="113"/>
        <v>214</v>
      </c>
      <c r="AU1001" s="82">
        <f>IF(AR1001&gt;0,SUMIFS(AT$13:AT1001,AQ$13:AQ1001,"="&amp;AQ1001),"[x]")</f>
        <v>11013</v>
      </c>
    </row>
    <row r="1002" spans="40:47" ht="16.5" x14ac:dyDescent="0.2">
      <c r="AN1002" s="81">
        <v>990</v>
      </c>
      <c r="AO1002" s="81">
        <f t="shared" si="108"/>
        <v>2</v>
      </c>
      <c r="AP1002" s="81">
        <f t="shared" si="109"/>
        <v>3</v>
      </c>
      <c r="AQ1002" s="76">
        <f t="shared" si="110"/>
        <v>7</v>
      </c>
      <c r="AR1002" s="81">
        <f t="shared" si="111"/>
        <v>83</v>
      </c>
      <c r="AS1002" s="81" t="str">
        <f t="shared" si="112"/>
        <v>金币</v>
      </c>
      <c r="AT1002" s="103">
        <f t="shared" si="113"/>
        <v>229</v>
      </c>
      <c r="AU1002" s="82">
        <f>IF(AR1002&gt;0,SUMIFS(AT$13:AT1002,AQ$13:AQ1002,"="&amp;AQ1002),"[x]")</f>
        <v>11242</v>
      </c>
    </row>
    <row r="1003" spans="40:47" ht="16.5" x14ac:dyDescent="0.2">
      <c r="AN1003" s="81">
        <v>991</v>
      </c>
      <c r="AO1003" s="81">
        <f t="shared" si="108"/>
        <v>2</v>
      </c>
      <c r="AP1003" s="81">
        <f t="shared" si="109"/>
        <v>3</v>
      </c>
      <c r="AQ1003" s="76">
        <f t="shared" si="110"/>
        <v>7</v>
      </c>
      <c r="AR1003" s="81">
        <f t="shared" si="111"/>
        <v>84</v>
      </c>
      <c r="AS1003" s="81" t="str">
        <f t="shared" si="112"/>
        <v>金币</v>
      </c>
      <c r="AT1003" s="103">
        <f t="shared" si="113"/>
        <v>244</v>
      </c>
      <c r="AU1003" s="82">
        <f>IF(AR1003&gt;0,SUMIFS(AT$13:AT1003,AQ$13:AQ1003,"="&amp;AQ1003),"[x]")</f>
        <v>11486</v>
      </c>
    </row>
    <row r="1004" spans="40:47" ht="16.5" x14ac:dyDescent="0.2">
      <c r="AN1004" s="81">
        <v>992</v>
      </c>
      <c r="AO1004" s="81">
        <f t="shared" si="108"/>
        <v>2</v>
      </c>
      <c r="AP1004" s="81">
        <f t="shared" si="109"/>
        <v>3</v>
      </c>
      <c r="AQ1004" s="76">
        <f t="shared" si="110"/>
        <v>7</v>
      </c>
      <c r="AR1004" s="81">
        <f t="shared" si="111"/>
        <v>85</v>
      </c>
      <c r="AS1004" s="81" t="str">
        <f t="shared" si="112"/>
        <v>金币</v>
      </c>
      <c r="AT1004" s="103">
        <f t="shared" si="113"/>
        <v>260</v>
      </c>
      <c r="AU1004" s="82">
        <f>IF(AR1004&gt;0,SUMIFS(AT$13:AT1004,AQ$13:AQ1004,"="&amp;AQ1004),"[x]")</f>
        <v>11746</v>
      </c>
    </row>
    <row r="1005" spans="40:47" ht="16.5" x14ac:dyDescent="0.2">
      <c r="AN1005" s="81">
        <v>993</v>
      </c>
      <c r="AO1005" s="81">
        <f t="shared" si="108"/>
        <v>2</v>
      </c>
      <c r="AP1005" s="81">
        <f t="shared" si="109"/>
        <v>3</v>
      </c>
      <c r="AQ1005" s="76">
        <f t="shared" si="110"/>
        <v>7</v>
      </c>
      <c r="AR1005" s="81">
        <f t="shared" si="111"/>
        <v>86</v>
      </c>
      <c r="AS1005" s="81" t="str">
        <f t="shared" si="112"/>
        <v>金币</v>
      </c>
      <c r="AT1005" s="103">
        <f t="shared" si="113"/>
        <v>275</v>
      </c>
      <c r="AU1005" s="82">
        <f>IF(AR1005&gt;0,SUMIFS(AT$13:AT1005,AQ$13:AQ1005,"="&amp;AQ1005),"[x]")</f>
        <v>12021</v>
      </c>
    </row>
    <row r="1006" spans="40:47" ht="16.5" x14ac:dyDescent="0.2">
      <c r="AN1006" s="81">
        <v>994</v>
      </c>
      <c r="AO1006" s="81">
        <f t="shared" si="108"/>
        <v>2</v>
      </c>
      <c r="AP1006" s="81">
        <f t="shared" si="109"/>
        <v>3</v>
      </c>
      <c r="AQ1006" s="76">
        <f t="shared" si="110"/>
        <v>7</v>
      </c>
      <c r="AR1006" s="81">
        <f t="shared" si="111"/>
        <v>87</v>
      </c>
      <c r="AS1006" s="81" t="str">
        <f t="shared" si="112"/>
        <v>金币</v>
      </c>
      <c r="AT1006" s="103">
        <f t="shared" si="113"/>
        <v>290</v>
      </c>
      <c r="AU1006" s="82">
        <f>IF(AR1006&gt;0,SUMIFS(AT$13:AT1006,AQ$13:AQ1006,"="&amp;AQ1006),"[x]")</f>
        <v>12311</v>
      </c>
    </row>
    <row r="1007" spans="40:47" ht="16.5" x14ac:dyDescent="0.2">
      <c r="AN1007" s="81">
        <v>995</v>
      </c>
      <c r="AO1007" s="81">
        <f t="shared" si="108"/>
        <v>2</v>
      </c>
      <c r="AP1007" s="81">
        <f t="shared" si="109"/>
        <v>3</v>
      </c>
      <c r="AQ1007" s="76">
        <f t="shared" si="110"/>
        <v>7</v>
      </c>
      <c r="AR1007" s="81">
        <f t="shared" si="111"/>
        <v>88</v>
      </c>
      <c r="AS1007" s="81" t="str">
        <f t="shared" si="112"/>
        <v>金币</v>
      </c>
      <c r="AT1007" s="103">
        <f t="shared" si="113"/>
        <v>306</v>
      </c>
      <c r="AU1007" s="82">
        <f>IF(AR1007&gt;0,SUMIFS(AT$13:AT1007,AQ$13:AQ1007,"="&amp;AQ1007),"[x]")</f>
        <v>12617</v>
      </c>
    </row>
    <row r="1008" spans="40:47" ht="16.5" x14ac:dyDescent="0.2">
      <c r="AN1008" s="81">
        <v>996</v>
      </c>
      <c r="AO1008" s="81">
        <f t="shared" si="108"/>
        <v>2</v>
      </c>
      <c r="AP1008" s="81">
        <f t="shared" si="109"/>
        <v>3</v>
      </c>
      <c r="AQ1008" s="76">
        <f t="shared" si="110"/>
        <v>7</v>
      </c>
      <c r="AR1008" s="81">
        <f t="shared" si="111"/>
        <v>89</v>
      </c>
      <c r="AS1008" s="81" t="str">
        <f t="shared" si="112"/>
        <v>金币</v>
      </c>
      <c r="AT1008" s="103">
        <f t="shared" si="113"/>
        <v>321</v>
      </c>
      <c r="AU1008" s="82">
        <f>IF(AR1008&gt;0,SUMIFS(AT$13:AT1008,AQ$13:AQ1008,"="&amp;AQ1008),"[x]")</f>
        <v>12938</v>
      </c>
    </row>
    <row r="1009" spans="40:47" ht="16.5" x14ac:dyDescent="0.2">
      <c r="AN1009" s="81">
        <v>997</v>
      </c>
      <c r="AO1009" s="81">
        <f t="shared" si="108"/>
        <v>2</v>
      </c>
      <c r="AP1009" s="81">
        <f t="shared" si="109"/>
        <v>3</v>
      </c>
      <c r="AQ1009" s="76">
        <f t="shared" si="110"/>
        <v>7</v>
      </c>
      <c r="AR1009" s="81">
        <f t="shared" si="111"/>
        <v>90</v>
      </c>
      <c r="AS1009" s="81" t="str">
        <f t="shared" si="112"/>
        <v>金币</v>
      </c>
      <c r="AT1009" s="103">
        <f t="shared" si="113"/>
        <v>336</v>
      </c>
      <c r="AU1009" s="82">
        <f>IF(AR1009&gt;0,SUMIFS(AT$13:AT1009,AQ$13:AQ1009,"="&amp;AQ1009),"[x]")</f>
        <v>13274</v>
      </c>
    </row>
    <row r="1010" spans="40:47" ht="16.5" x14ac:dyDescent="0.2">
      <c r="AN1010" s="81">
        <v>998</v>
      </c>
      <c r="AO1010" s="81">
        <f t="shared" si="108"/>
        <v>2</v>
      </c>
      <c r="AP1010" s="81">
        <f t="shared" si="109"/>
        <v>3</v>
      </c>
      <c r="AQ1010" s="76">
        <f t="shared" si="110"/>
        <v>7</v>
      </c>
      <c r="AR1010" s="81">
        <f t="shared" si="111"/>
        <v>91</v>
      </c>
      <c r="AS1010" s="81" t="str">
        <f t="shared" si="112"/>
        <v>金币</v>
      </c>
      <c r="AT1010" s="103">
        <f t="shared" si="113"/>
        <v>352</v>
      </c>
      <c r="AU1010" s="82">
        <f>IF(AR1010&gt;0,SUMIFS(AT$13:AT1010,AQ$13:AQ1010,"="&amp;AQ1010),"[x]")</f>
        <v>13626</v>
      </c>
    </row>
    <row r="1011" spans="40:47" ht="16.5" x14ac:dyDescent="0.2">
      <c r="AN1011" s="81">
        <v>999</v>
      </c>
      <c r="AO1011" s="81">
        <f t="shared" si="108"/>
        <v>2</v>
      </c>
      <c r="AP1011" s="81">
        <f t="shared" si="109"/>
        <v>3</v>
      </c>
      <c r="AQ1011" s="76">
        <f t="shared" si="110"/>
        <v>7</v>
      </c>
      <c r="AR1011" s="81">
        <f t="shared" si="111"/>
        <v>92</v>
      </c>
      <c r="AS1011" s="81" t="str">
        <f t="shared" si="112"/>
        <v>金币</v>
      </c>
      <c r="AT1011" s="103">
        <f t="shared" si="113"/>
        <v>367</v>
      </c>
      <c r="AU1011" s="82">
        <f>IF(AR1011&gt;0,SUMIFS(AT$13:AT1011,AQ$13:AQ1011,"="&amp;AQ1011),"[x]")</f>
        <v>13993</v>
      </c>
    </row>
    <row r="1012" spans="40:47" ht="16.5" x14ac:dyDescent="0.2">
      <c r="AN1012" s="81">
        <v>1000</v>
      </c>
      <c r="AO1012" s="81">
        <f t="shared" si="108"/>
        <v>2</v>
      </c>
      <c r="AP1012" s="81">
        <f t="shared" si="109"/>
        <v>3</v>
      </c>
      <c r="AQ1012" s="76">
        <f t="shared" si="110"/>
        <v>7</v>
      </c>
      <c r="AR1012" s="81">
        <f t="shared" si="111"/>
        <v>93</v>
      </c>
      <c r="AS1012" s="81" t="str">
        <f t="shared" si="112"/>
        <v>金币</v>
      </c>
      <c r="AT1012" s="103">
        <f t="shared" si="113"/>
        <v>382</v>
      </c>
      <c r="AU1012" s="82">
        <f>IF(AR1012&gt;0,SUMIFS(AT$13:AT1012,AQ$13:AQ1012,"="&amp;AQ1012),"[x]")</f>
        <v>14375</v>
      </c>
    </row>
    <row r="1013" spans="40:47" ht="16.5" x14ac:dyDescent="0.2">
      <c r="AN1013" s="81">
        <v>1001</v>
      </c>
      <c r="AO1013" s="81">
        <f t="shared" si="108"/>
        <v>2</v>
      </c>
      <c r="AP1013" s="81">
        <f t="shared" si="109"/>
        <v>3</v>
      </c>
      <c r="AQ1013" s="76">
        <f t="shared" si="110"/>
        <v>7</v>
      </c>
      <c r="AR1013" s="81">
        <f t="shared" si="111"/>
        <v>94</v>
      </c>
      <c r="AS1013" s="81" t="str">
        <f t="shared" si="112"/>
        <v>金币</v>
      </c>
      <c r="AT1013" s="103">
        <f t="shared" si="113"/>
        <v>398</v>
      </c>
      <c r="AU1013" s="82">
        <f>IF(AR1013&gt;0,SUMIFS(AT$13:AT1013,AQ$13:AQ1013,"="&amp;AQ1013),"[x]")</f>
        <v>14773</v>
      </c>
    </row>
    <row r="1014" spans="40:47" ht="16.5" x14ac:dyDescent="0.2">
      <c r="AN1014" s="81">
        <v>1002</v>
      </c>
      <c r="AO1014" s="81">
        <f t="shared" si="108"/>
        <v>2</v>
      </c>
      <c r="AP1014" s="81">
        <f t="shared" si="109"/>
        <v>3</v>
      </c>
      <c r="AQ1014" s="76">
        <f t="shared" si="110"/>
        <v>7</v>
      </c>
      <c r="AR1014" s="81">
        <f t="shared" si="111"/>
        <v>95</v>
      </c>
      <c r="AS1014" s="81" t="str">
        <f t="shared" si="112"/>
        <v>金币</v>
      </c>
      <c r="AT1014" s="103">
        <f t="shared" si="113"/>
        <v>413</v>
      </c>
      <c r="AU1014" s="82">
        <f>IF(AR1014&gt;0,SUMIFS(AT$13:AT1014,AQ$13:AQ1014,"="&amp;AQ1014),"[x]")</f>
        <v>15186</v>
      </c>
    </row>
    <row r="1015" spans="40:47" ht="16.5" x14ac:dyDescent="0.2">
      <c r="AN1015" s="81">
        <v>1003</v>
      </c>
      <c r="AO1015" s="81">
        <f t="shared" si="108"/>
        <v>2</v>
      </c>
      <c r="AP1015" s="81">
        <f t="shared" si="109"/>
        <v>3</v>
      </c>
      <c r="AQ1015" s="76">
        <f t="shared" si="110"/>
        <v>7</v>
      </c>
      <c r="AR1015" s="81">
        <f t="shared" si="111"/>
        <v>96</v>
      </c>
      <c r="AS1015" s="81" t="str">
        <f t="shared" si="112"/>
        <v>金币</v>
      </c>
      <c r="AT1015" s="103">
        <f t="shared" si="113"/>
        <v>428</v>
      </c>
      <c r="AU1015" s="82">
        <f>IF(AR1015&gt;0,SUMIFS(AT$13:AT1015,AQ$13:AQ1015,"="&amp;AQ1015),"[x]")</f>
        <v>15614</v>
      </c>
    </row>
    <row r="1016" spans="40:47" ht="16.5" x14ac:dyDescent="0.2">
      <c r="AN1016" s="81">
        <v>1004</v>
      </c>
      <c r="AO1016" s="81">
        <f t="shared" si="108"/>
        <v>2</v>
      </c>
      <c r="AP1016" s="81">
        <f t="shared" si="109"/>
        <v>3</v>
      </c>
      <c r="AQ1016" s="76">
        <f t="shared" si="110"/>
        <v>7</v>
      </c>
      <c r="AR1016" s="81">
        <f t="shared" si="111"/>
        <v>97</v>
      </c>
      <c r="AS1016" s="81" t="str">
        <f t="shared" si="112"/>
        <v>金币</v>
      </c>
      <c r="AT1016" s="103">
        <f t="shared" si="113"/>
        <v>443</v>
      </c>
      <c r="AU1016" s="82">
        <f>IF(AR1016&gt;0,SUMIFS(AT$13:AT1016,AQ$13:AQ1016,"="&amp;AQ1016),"[x]")</f>
        <v>16057</v>
      </c>
    </row>
    <row r="1017" spans="40:47" ht="16.5" x14ac:dyDescent="0.2">
      <c r="AN1017" s="81">
        <v>1005</v>
      </c>
      <c r="AO1017" s="81">
        <f t="shared" si="108"/>
        <v>2</v>
      </c>
      <c r="AP1017" s="81">
        <f t="shared" si="109"/>
        <v>3</v>
      </c>
      <c r="AQ1017" s="76">
        <f t="shared" si="110"/>
        <v>7</v>
      </c>
      <c r="AR1017" s="81">
        <f t="shared" si="111"/>
        <v>98</v>
      </c>
      <c r="AS1017" s="81" t="str">
        <f t="shared" si="112"/>
        <v>金币</v>
      </c>
      <c r="AT1017" s="103">
        <f t="shared" si="113"/>
        <v>459</v>
      </c>
      <c r="AU1017" s="82">
        <f>IF(AR1017&gt;0,SUMIFS(AT$13:AT1017,AQ$13:AQ1017,"="&amp;AQ1017),"[x]")</f>
        <v>16516</v>
      </c>
    </row>
    <row r="1018" spans="40:47" ht="16.5" x14ac:dyDescent="0.2">
      <c r="AN1018" s="81">
        <v>1006</v>
      </c>
      <c r="AO1018" s="81">
        <f t="shared" si="108"/>
        <v>2</v>
      </c>
      <c r="AP1018" s="81">
        <f t="shared" si="109"/>
        <v>3</v>
      </c>
      <c r="AQ1018" s="76">
        <f t="shared" si="110"/>
        <v>7</v>
      </c>
      <c r="AR1018" s="81">
        <f t="shared" si="111"/>
        <v>99</v>
      </c>
      <c r="AS1018" s="81" t="str">
        <f t="shared" si="112"/>
        <v>金币</v>
      </c>
      <c r="AT1018" s="103">
        <f t="shared" si="113"/>
        <v>474</v>
      </c>
      <c r="AU1018" s="82">
        <f>IF(AR1018&gt;0,SUMIFS(AT$13:AT1018,AQ$13:AQ1018,"="&amp;AQ1018),"[x]")</f>
        <v>16990</v>
      </c>
    </row>
    <row r="1019" spans="40:47" ht="16.5" x14ac:dyDescent="0.2">
      <c r="AN1019" s="81">
        <v>1007</v>
      </c>
      <c r="AO1019" s="81">
        <f t="shared" si="108"/>
        <v>2</v>
      </c>
      <c r="AP1019" s="81">
        <f t="shared" si="109"/>
        <v>3</v>
      </c>
      <c r="AQ1019" s="76">
        <f t="shared" si="110"/>
        <v>7</v>
      </c>
      <c r="AR1019" s="81">
        <f t="shared" si="111"/>
        <v>100</v>
      </c>
      <c r="AS1019" s="81" t="str">
        <f t="shared" si="112"/>
        <v>金币</v>
      </c>
      <c r="AT1019" s="103">
        <f t="shared" si="113"/>
        <v>489</v>
      </c>
      <c r="AU1019" s="82">
        <f>IF(AR1019&gt;0,SUMIFS(AT$13:AT1019,AQ$13:AQ1019,"="&amp;AQ1019),"[x]")</f>
        <v>17479</v>
      </c>
    </row>
    <row r="1020" spans="40:47" ht="16.5" x14ac:dyDescent="0.2">
      <c r="AN1020" s="81">
        <v>1008</v>
      </c>
      <c r="AO1020" s="81">
        <f t="shared" si="108"/>
        <v>2</v>
      </c>
      <c r="AP1020" s="81">
        <f t="shared" si="109"/>
        <v>3</v>
      </c>
      <c r="AQ1020" s="76">
        <f t="shared" si="110"/>
        <v>7</v>
      </c>
      <c r="AR1020" s="81">
        <f t="shared" si="111"/>
        <v>101</v>
      </c>
      <c r="AS1020" s="81" t="str">
        <f t="shared" si="112"/>
        <v>金币</v>
      </c>
      <c r="AT1020" s="103">
        <f t="shared" si="113"/>
        <v>273</v>
      </c>
      <c r="AU1020" s="82">
        <f>IF(AR1020&gt;0,SUMIFS(AT$13:AT1020,AQ$13:AQ1020,"="&amp;AQ1020),"[x]")</f>
        <v>17752</v>
      </c>
    </row>
    <row r="1021" spans="40:47" ht="16.5" x14ac:dyDescent="0.2">
      <c r="AN1021" s="81">
        <v>1009</v>
      </c>
      <c r="AO1021" s="81">
        <f t="shared" si="108"/>
        <v>2</v>
      </c>
      <c r="AP1021" s="81">
        <f t="shared" si="109"/>
        <v>3</v>
      </c>
      <c r="AQ1021" s="76">
        <f t="shared" si="110"/>
        <v>7</v>
      </c>
      <c r="AR1021" s="81">
        <f t="shared" si="111"/>
        <v>102</v>
      </c>
      <c r="AS1021" s="81" t="str">
        <f t="shared" si="112"/>
        <v>金币</v>
      </c>
      <c r="AT1021" s="103">
        <f t="shared" si="113"/>
        <v>294</v>
      </c>
      <c r="AU1021" s="82">
        <f>IF(AR1021&gt;0,SUMIFS(AT$13:AT1021,AQ$13:AQ1021,"="&amp;AQ1021),"[x]")</f>
        <v>18046</v>
      </c>
    </row>
    <row r="1022" spans="40:47" ht="16.5" x14ac:dyDescent="0.2">
      <c r="AN1022" s="81">
        <v>1010</v>
      </c>
      <c r="AO1022" s="81">
        <f t="shared" si="108"/>
        <v>2</v>
      </c>
      <c r="AP1022" s="81">
        <f t="shared" si="109"/>
        <v>3</v>
      </c>
      <c r="AQ1022" s="76">
        <f t="shared" si="110"/>
        <v>7</v>
      </c>
      <c r="AR1022" s="81">
        <f t="shared" si="111"/>
        <v>103</v>
      </c>
      <c r="AS1022" s="81" t="str">
        <f t="shared" si="112"/>
        <v>金币</v>
      </c>
      <c r="AT1022" s="103">
        <f t="shared" si="113"/>
        <v>315</v>
      </c>
      <c r="AU1022" s="82">
        <f>IF(AR1022&gt;0,SUMIFS(AT$13:AT1022,AQ$13:AQ1022,"="&amp;AQ1022),"[x]")</f>
        <v>18361</v>
      </c>
    </row>
    <row r="1023" spans="40:47" ht="16.5" x14ac:dyDescent="0.2">
      <c r="AN1023" s="81">
        <v>1011</v>
      </c>
      <c r="AO1023" s="81">
        <f t="shared" si="108"/>
        <v>2</v>
      </c>
      <c r="AP1023" s="81">
        <f t="shared" si="109"/>
        <v>3</v>
      </c>
      <c r="AQ1023" s="76">
        <f t="shared" si="110"/>
        <v>7</v>
      </c>
      <c r="AR1023" s="81">
        <f t="shared" si="111"/>
        <v>104</v>
      </c>
      <c r="AS1023" s="81" t="str">
        <f t="shared" si="112"/>
        <v>金币</v>
      </c>
      <c r="AT1023" s="103">
        <f t="shared" si="113"/>
        <v>336</v>
      </c>
      <c r="AU1023" s="82">
        <f>IF(AR1023&gt;0,SUMIFS(AT$13:AT1023,AQ$13:AQ1023,"="&amp;AQ1023),"[x]")</f>
        <v>18697</v>
      </c>
    </row>
    <row r="1024" spans="40:47" ht="16.5" x14ac:dyDescent="0.2">
      <c r="AN1024" s="81">
        <v>1012</v>
      </c>
      <c r="AO1024" s="81">
        <f t="shared" si="108"/>
        <v>2</v>
      </c>
      <c r="AP1024" s="81">
        <f t="shared" si="109"/>
        <v>3</v>
      </c>
      <c r="AQ1024" s="76">
        <f t="shared" si="110"/>
        <v>7</v>
      </c>
      <c r="AR1024" s="81">
        <f t="shared" si="111"/>
        <v>105</v>
      </c>
      <c r="AS1024" s="81" t="str">
        <f t="shared" si="112"/>
        <v>金币</v>
      </c>
      <c r="AT1024" s="103">
        <f t="shared" si="113"/>
        <v>357</v>
      </c>
      <c r="AU1024" s="82">
        <f>IF(AR1024&gt;0,SUMIFS(AT$13:AT1024,AQ$13:AQ1024,"="&amp;AQ1024),"[x]")</f>
        <v>19054</v>
      </c>
    </row>
    <row r="1025" spans="40:47" ht="16.5" x14ac:dyDescent="0.2">
      <c r="AN1025" s="81">
        <v>1013</v>
      </c>
      <c r="AO1025" s="81">
        <f t="shared" si="108"/>
        <v>2</v>
      </c>
      <c r="AP1025" s="81">
        <f t="shared" si="109"/>
        <v>3</v>
      </c>
      <c r="AQ1025" s="76">
        <f t="shared" si="110"/>
        <v>7</v>
      </c>
      <c r="AR1025" s="81">
        <f t="shared" si="111"/>
        <v>106</v>
      </c>
      <c r="AS1025" s="81" t="str">
        <f t="shared" si="112"/>
        <v>金币</v>
      </c>
      <c r="AT1025" s="103">
        <f t="shared" si="113"/>
        <v>378</v>
      </c>
      <c r="AU1025" s="82">
        <f>IF(AR1025&gt;0,SUMIFS(AT$13:AT1025,AQ$13:AQ1025,"="&amp;AQ1025),"[x]")</f>
        <v>19432</v>
      </c>
    </row>
    <row r="1026" spans="40:47" ht="16.5" x14ac:dyDescent="0.2">
      <c r="AN1026" s="81">
        <v>1014</v>
      </c>
      <c r="AO1026" s="81">
        <f t="shared" si="108"/>
        <v>2</v>
      </c>
      <c r="AP1026" s="81">
        <f t="shared" si="109"/>
        <v>3</v>
      </c>
      <c r="AQ1026" s="76">
        <f t="shared" si="110"/>
        <v>7</v>
      </c>
      <c r="AR1026" s="81">
        <f t="shared" si="111"/>
        <v>107</v>
      </c>
      <c r="AS1026" s="81" t="str">
        <f t="shared" si="112"/>
        <v>金币</v>
      </c>
      <c r="AT1026" s="103">
        <f t="shared" si="113"/>
        <v>399</v>
      </c>
      <c r="AU1026" s="82">
        <f>IF(AR1026&gt;0,SUMIFS(AT$13:AT1026,AQ$13:AQ1026,"="&amp;AQ1026),"[x]")</f>
        <v>19831</v>
      </c>
    </row>
    <row r="1027" spans="40:47" ht="16.5" x14ac:dyDescent="0.2">
      <c r="AN1027" s="81">
        <v>1015</v>
      </c>
      <c r="AO1027" s="81">
        <f t="shared" si="108"/>
        <v>2</v>
      </c>
      <c r="AP1027" s="81">
        <f t="shared" si="109"/>
        <v>3</v>
      </c>
      <c r="AQ1027" s="76">
        <f t="shared" si="110"/>
        <v>7</v>
      </c>
      <c r="AR1027" s="81">
        <f t="shared" si="111"/>
        <v>108</v>
      </c>
      <c r="AS1027" s="81" t="str">
        <f t="shared" si="112"/>
        <v>金币</v>
      </c>
      <c r="AT1027" s="103">
        <f t="shared" si="113"/>
        <v>420</v>
      </c>
      <c r="AU1027" s="82">
        <f>IF(AR1027&gt;0,SUMIFS(AT$13:AT1027,AQ$13:AQ1027,"="&amp;AQ1027),"[x]")</f>
        <v>20251</v>
      </c>
    </row>
    <row r="1028" spans="40:47" ht="16.5" x14ac:dyDescent="0.2">
      <c r="AN1028" s="81">
        <v>1016</v>
      </c>
      <c r="AO1028" s="81">
        <f t="shared" si="108"/>
        <v>2</v>
      </c>
      <c r="AP1028" s="81">
        <f t="shared" si="109"/>
        <v>3</v>
      </c>
      <c r="AQ1028" s="76">
        <f t="shared" si="110"/>
        <v>7</v>
      </c>
      <c r="AR1028" s="81">
        <f t="shared" si="111"/>
        <v>109</v>
      </c>
      <c r="AS1028" s="81" t="str">
        <f t="shared" si="112"/>
        <v>金币</v>
      </c>
      <c r="AT1028" s="103">
        <f t="shared" si="113"/>
        <v>441</v>
      </c>
      <c r="AU1028" s="82">
        <f>IF(AR1028&gt;0,SUMIFS(AT$13:AT1028,AQ$13:AQ1028,"="&amp;AQ1028),"[x]")</f>
        <v>20692</v>
      </c>
    </row>
    <row r="1029" spans="40:47" ht="16.5" x14ac:dyDescent="0.2">
      <c r="AN1029" s="81">
        <v>1017</v>
      </c>
      <c r="AO1029" s="81">
        <f t="shared" si="108"/>
        <v>2</v>
      </c>
      <c r="AP1029" s="81">
        <f t="shared" si="109"/>
        <v>3</v>
      </c>
      <c r="AQ1029" s="76">
        <f t="shared" si="110"/>
        <v>7</v>
      </c>
      <c r="AR1029" s="81">
        <f t="shared" si="111"/>
        <v>110</v>
      </c>
      <c r="AS1029" s="81" t="str">
        <f t="shared" si="112"/>
        <v>金币</v>
      </c>
      <c r="AT1029" s="103">
        <f t="shared" si="113"/>
        <v>462</v>
      </c>
      <c r="AU1029" s="82">
        <f>IF(AR1029&gt;0,SUMIFS(AT$13:AT1029,AQ$13:AQ1029,"="&amp;AQ1029),"[x]")</f>
        <v>21154</v>
      </c>
    </row>
    <row r="1030" spans="40:47" ht="16.5" x14ac:dyDescent="0.2">
      <c r="AN1030" s="81">
        <v>1018</v>
      </c>
      <c r="AO1030" s="81">
        <f t="shared" si="108"/>
        <v>2</v>
      </c>
      <c r="AP1030" s="81">
        <f t="shared" si="109"/>
        <v>3</v>
      </c>
      <c r="AQ1030" s="76">
        <f t="shared" si="110"/>
        <v>7</v>
      </c>
      <c r="AR1030" s="81">
        <f t="shared" si="111"/>
        <v>111</v>
      </c>
      <c r="AS1030" s="81" t="str">
        <f t="shared" si="112"/>
        <v>金币</v>
      </c>
      <c r="AT1030" s="103">
        <f t="shared" si="113"/>
        <v>483</v>
      </c>
      <c r="AU1030" s="82">
        <f>IF(AR1030&gt;0,SUMIFS(AT$13:AT1030,AQ$13:AQ1030,"="&amp;AQ1030),"[x]")</f>
        <v>21637</v>
      </c>
    </row>
    <row r="1031" spans="40:47" ht="16.5" x14ac:dyDescent="0.2">
      <c r="AN1031" s="81">
        <v>1019</v>
      </c>
      <c r="AO1031" s="81">
        <f t="shared" si="108"/>
        <v>2</v>
      </c>
      <c r="AP1031" s="81">
        <f t="shared" si="109"/>
        <v>3</v>
      </c>
      <c r="AQ1031" s="76">
        <f t="shared" si="110"/>
        <v>7</v>
      </c>
      <c r="AR1031" s="81">
        <f t="shared" si="111"/>
        <v>112</v>
      </c>
      <c r="AS1031" s="81" t="str">
        <f t="shared" si="112"/>
        <v>金币</v>
      </c>
      <c r="AT1031" s="103">
        <f t="shared" si="113"/>
        <v>504</v>
      </c>
      <c r="AU1031" s="82">
        <f>IF(AR1031&gt;0,SUMIFS(AT$13:AT1031,AQ$13:AQ1031,"="&amp;AQ1031),"[x]")</f>
        <v>22141</v>
      </c>
    </row>
    <row r="1032" spans="40:47" ht="16.5" x14ac:dyDescent="0.2">
      <c r="AN1032" s="81">
        <v>1020</v>
      </c>
      <c r="AO1032" s="81">
        <f t="shared" si="108"/>
        <v>2</v>
      </c>
      <c r="AP1032" s="81">
        <f t="shared" si="109"/>
        <v>3</v>
      </c>
      <c r="AQ1032" s="76">
        <f t="shared" si="110"/>
        <v>7</v>
      </c>
      <c r="AR1032" s="81">
        <f t="shared" si="111"/>
        <v>113</v>
      </c>
      <c r="AS1032" s="81" t="str">
        <f t="shared" si="112"/>
        <v>金币</v>
      </c>
      <c r="AT1032" s="103">
        <f t="shared" si="113"/>
        <v>525</v>
      </c>
      <c r="AU1032" s="82">
        <f>IF(AR1032&gt;0,SUMIFS(AT$13:AT1032,AQ$13:AQ1032,"="&amp;AQ1032),"[x]")</f>
        <v>22666</v>
      </c>
    </row>
    <row r="1033" spans="40:47" ht="16.5" x14ac:dyDescent="0.2">
      <c r="AN1033" s="81">
        <v>1021</v>
      </c>
      <c r="AO1033" s="81">
        <f t="shared" si="108"/>
        <v>2</v>
      </c>
      <c r="AP1033" s="81">
        <f t="shared" si="109"/>
        <v>3</v>
      </c>
      <c r="AQ1033" s="76">
        <f t="shared" si="110"/>
        <v>7</v>
      </c>
      <c r="AR1033" s="81">
        <f t="shared" si="111"/>
        <v>114</v>
      </c>
      <c r="AS1033" s="81" t="str">
        <f t="shared" si="112"/>
        <v>金币</v>
      </c>
      <c r="AT1033" s="103">
        <f t="shared" si="113"/>
        <v>546</v>
      </c>
      <c r="AU1033" s="82">
        <f>IF(AR1033&gt;0,SUMIFS(AT$13:AT1033,AQ$13:AQ1033,"="&amp;AQ1033),"[x]")</f>
        <v>23212</v>
      </c>
    </row>
    <row r="1034" spans="40:47" ht="16.5" x14ac:dyDescent="0.2">
      <c r="AN1034" s="81">
        <v>1022</v>
      </c>
      <c r="AO1034" s="81">
        <f t="shared" si="108"/>
        <v>2</v>
      </c>
      <c r="AP1034" s="81">
        <f t="shared" si="109"/>
        <v>3</v>
      </c>
      <c r="AQ1034" s="76">
        <f t="shared" si="110"/>
        <v>7</v>
      </c>
      <c r="AR1034" s="81">
        <f t="shared" si="111"/>
        <v>115</v>
      </c>
      <c r="AS1034" s="81" t="str">
        <f t="shared" si="112"/>
        <v>金币</v>
      </c>
      <c r="AT1034" s="103">
        <f t="shared" si="113"/>
        <v>567</v>
      </c>
      <c r="AU1034" s="82">
        <f>IF(AR1034&gt;0,SUMIFS(AT$13:AT1034,AQ$13:AQ1034,"="&amp;AQ1034),"[x]")</f>
        <v>23779</v>
      </c>
    </row>
    <row r="1035" spans="40:47" ht="16.5" x14ac:dyDescent="0.2">
      <c r="AN1035" s="81">
        <v>1023</v>
      </c>
      <c r="AO1035" s="81">
        <f t="shared" si="108"/>
        <v>2</v>
      </c>
      <c r="AP1035" s="81">
        <f t="shared" si="109"/>
        <v>3</v>
      </c>
      <c r="AQ1035" s="76">
        <f t="shared" si="110"/>
        <v>7</v>
      </c>
      <c r="AR1035" s="81">
        <f t="shared" si="111"/>
        <v>116</v>
      </c>
      <c r="AS1035" s="81" t="str">
        <f t="shared" si="112"/>
        <v>金币</v>
      </c>
      <c r="AT1035" s="103">
        <f t="shared" si="113"/>
        <v>588</v>
      </c>
      <c r="AU1035" s="82">
        <f>IF(AR1035&gt;0,SUMIFS(AT$13:AT1035,AQ$13:AQ1035,"="&amp;AQ1035),"[x]")</f>
        <v>24367</v>
      </c>
    </row>
    <row r="1036" spans="40:47" ht="16.5" x14ac:dyDescent="0.2">
      <c r="AN1036" s="81">
        <v>1024</v>
      </c>
      <c r="AO1036" s="81">
        <f t="shared" si="108"/>
        <v>2</v>
      </c>
      <c r="AP1036" s="81">
        <f t="shared" si="109"/>
        <v>3</v>
      </c>
      <c r="AQ1036" s="76">
        <f t="shared" si="110"/>
        <v>7</v>
      </c>
      <c r="AR1036" s="81">
        <f t="shared" si="111"/>
        <v>117</v>
      </c>
      <c r="AS1036" s="81" t="str">
        <f t="shared" si="112"/>
        <v>金币</v>
      </c>
      <c r="AT1036" s="103">
        <f t="shared" si="113"/>
        <v>609</v>
      </c>
      <c r="AU1036" s="82">
        <f>IF(AR1036&gt;0,SUMIFS(AT$13:AT1036,AQ$13:AQ1036,"="&amp;AQ1036),"[x]")</f>
        <v>24976</v>
      </c>
    </row>
    <row r="1037" spans="40:47" ht="16.5" x14ac:dyDescent="0.2">
      <c r="AN1037" s="81">
        <v>1025</v>
      </c>
      <c r="AO1037" s="81">
        <f t="shared" si="108"/>
        <v>2</v>
      </c>
      <c r="AP1037" s="81">
        <f t="shared" si="109"/>
        <v>3</v>
      </c>
      <c r="AQ1037" s="76">
        <f t="shared" si="110"/>
        <v>7</v>
      </c>
      <c r="AR1037" s="81">
        <f t="shared" si="111"/>
        <v>118</v>
      </c>
      <c r="AS1037" s="81" t="str">
        <f t="shared" si="112"/>
        <v>金币</v>
      </c>
      <c r="AT1037" s="103">
        <f t="shared" si="113"/>
        <v>631</v>
      </c>
      <c r="AU1037" s="82">
        <f>IF(AR1037&gt;0,SUMIFS(AT$13:AT1037,AQ$13:AQ1037,"="&amp;AQ1037),"[x]")</f>
        <v>25607</v>
      </c>
    </row>
    <row r="1038" spans="40:47" ht="16.5" x14ac:dyDescent="0.2">
      <c r="AN1038" s="81">
        <v>1026</v>
      </c>
      <c r="AO1038" s="81">
        <f t="shared" ref="AO1038:AO1101" si="114">INT((AN1038-1)/604)+1</f>
        <v>2</v>
      </c>
      <c r="AP1038" s="81">
        <f t="shared" ref="AP1038:AP1101" si="115">INT(MOD(INT((AN1038-1)/151),4))+1</f>
        <v>3</v>
      </c>
      <c r="AQ1038" s="76">
        <f t="shared" ref="AQ1038:AQ1101" si="116">(AO1038-1)*4+AP1038</f>
        <v>7</v>
      </c>
      <c r="AR1038" s="81">
        <f t="shared" ref="AR1038:AR1101" si="117">MOD(AN1038-1,151)</f>
        <v>119</v>
      </c>
      <c r="AS1038" s="81" t="str">
        <f t="shared" ref="AS1038:AS1101" si="118">IF(AR1038&gt;0,"金币","[x]")</f>
        <v>金币</v>
      </c>
      <c r="AT1038" s="103">
        <f t="shared" si="113"/>
        <v>652</v>
      </c>
      <c r="AU1038" s="82">
        <f>IF(AR1038&gt;0,SUMIFS(AT$13:AT1038,AQ$13:AQ1038,"="&amp;AQ1038),"[x]")</f>
        <v>26259</v>
      </c>
    </row>
    <row r="1039" spans="40:47" ht="16.5" x14ac:dyDescent="0.2">
      <c r="AN1039" s="81">
        <v>1027</v>
      </c>
      <c r="AO1039" s="81">
        <f t="shared" si="114"/>
        <v>2</v>
      </c>
      <c r="AP1039" s="81">
        <f t="shared" si="115"/>
        <v>3</v>
      </c>
      <c r="AQ1039" s="76">
        <f t="shared" si="116"/>
        <v>7</v>
      </c>
      <c r="AR1039" s="81">
        <f t="shared" si="117"/>
        <v>120</v>
      </c>
      <c r="AS1039" s="81" t="str">
        <f t="shared" si="118"/>
        <v>金币</v>
      </c>
      <c r="AT1039" s="103">
        <f t="shared" ref="AT1039:AT1102" si="119">IF(AR1039&gt;0,INT(INDEX($AL$13:$AL$162,AR1039)/48*INDEX($AL$4:$AL$9,AO1039)*INDEX($AO$4:$AO$7,AP1039)),"[x]")</f>
        <v>673</v>
      </c>
      <c r="AU1039" s="82">
        <f>IF(AR1039&gt;0,SUMIFS(AT$13:AT1039,AQ$13:AQ1039,"="&amp;AQ1039),"[x]")</f>
        <v>26932</v>
      </c>
    </row>
    <row r="1040" spans="40:47" ht="16.5" x14ac:dyDescent="0.2">
      <c r="AN1040" s="81">
        <v>1028</v>
      </c>
      <c r="AO1040" s="81">
        <f t="shared" si="114"/>
        <v>2</v>
      </c>
      <c r="AP1040" s="81">
        <f t="shared" si="115"/>
        <v>3</v>
      </c>
      <c r="AQ1040" s="76">
        <f t="shared" si="116"/>
        <v>7</v>
      </c>
      <c r="AR1040" s="81">
        <f t="shared" si="117"/>
        <v>121</v>
      </c>
      <c r="AS1040" s="81" t="str">
        <f t="shared" si="118"/>
        <v>金币</v>
      </c>
      <c r="AT1040" s="103">
        <f t="shared" si="119"/>
        <v>396</v>
      </c>
      <c r="AU1040" s="82">
        <f>IF(AR1040&gt;0,SUMIFS(AT$13:AT1040,AQ$13:AQ1040,"="&amp;AQ1040),"[x]")</f>
        <v>27328</v>
      </c>
    </row>
    <row r="1041" spans="40:47" ht="16.5" x14ac:dyDescent="0.2">
      <c r="AN1041" s="81">
        <v>1029</v>
      </c>
      <c r="AO1041" s="81">
        <f t="shared" si="114"/>
        <v>2</v>
      </c>
      <c r="AP1041" s="81">
        <f t="shared" si="115"/>
        <v>3</v>
      </c>
      <c r="AQ1041" s="76">
        <f t="shared" si="116"/>
        <v>7</v>
      </c>
      <c r="AR1041" s="81">
        <f t="shared" si="117"/>
        <v>122</v>
      </c>
      <c r="AS1041" s="81" t="str">
        <f t="shared" si="118"/>
        <v>金币</v>
      </c>
      <c r="AT1041" s="103">
        <f t="shared" si="119"/>
        <v>417</v>
      </c>
      <c r="AU1041" s="82">
        <f>IF(AR1041&gt;0,SUMIFS(AT$13:AT1041,AQ$13:AQ1041,"="&amp;AQ1041),"[x]")</f>
        <v>27745</v>
      </c>
    </row>
    <row r="1042" spans="40:47" ht="16.5" x14ac:dyDescent="0.2">
      <c r="AN1042" s="81">
        <v>1030</v>
      </c>
      <c r="AO1042" s="81">
        <f t="shared" si="114"/>
        <v>2</v>
      </c>
      <c r="AP1042" s="81">
        <f t="shared" si="115"/>
        <v>3</v>
      </c>
      <c r="AQ1042" s="76">
        <f t="shared" si="116"/>
        <v>7</v>
      </c>
      <c r="AR1042" s="81">
        <f t="shared" si="117"/>
        <v>123</v>
      </c>
      <c r="AS1042" s="81" t="str">
        <f t="shared" si="118"/>
        <v>金币</v>
      </c>
      <c r="AT1042" s="103">
        <f t="shared" si="119"/>
        <v>438</v>
      </c>
      <c r="AU1042" s="82">
        <f>IF(AR1042&gt;0,SUMIFS(AT$13:AT1042,AQ$13:AQ1042,"="&amp;AQ1042),"[x]")</f>
        <v>28183</v>
      </c>
    </row>
    <row r="1043" spans="40:47" ht="16.5" x14ac:dyDescent="0.2">
      <c r="AN1043" s="81">
        <v>1031</v>
      </c>
      <c r="AO1043" s="81">
        <f t="shared" si="114"/>
        <v>2</v>
      </c>
      <c r="AP1043" s="81">
        <f t="shared" si="115"/>
        <v>3</v>
      </c>
      <c r="AQ1043" s="76">
        <f t="shared" si="116"/>
        <v>7</v>
      </c>
      <c r="AR1043" s="81">
        <f t="shared" si="117"/>
        <v>124</v>
      </c>
      <c r="AS1043" s="81" t="str">
        <f t="shared" si="118"/>
        <v>金币</v>
      </c>
      <c r="AT1043" s="103">
        <f t="shared" si="119"/>
        <v>459</v>
      </c>
      <c r="AU1043" s="82">
        <f>IF(AR1043&gt;0,SUMIFS(AT$13:AT1043,AQ$13:AQ1043,"="&amp;AQ1043),"[x]")</f>
        <v>28642</v>
      </c>
    </row>
    <row r="1044" spans="40:47" ht="16.5" x14ac:dyDescent="0.2">
      <c r="AN1044" s="81">
        <v>1032</v>
      </c>
      <c r="AO1044" s="81">
        <f t="shared" si="114"/>
        <v>2</v>
      </c>
      <c r="AP1044" s="81">
        <f t="shared" si="115"/>
        <v>3</v>
      </c>
      <c r="AQ1044" s="76">
        <f t="shared" si="116"/>
        <v>7</v>
      </c>
      <c r="AR1044" s="81">
        <f t="shared" si="117"/>
        <v>125</v>
      </c>
      <c r="AS1044" s="81" t="str">
        <f t="shared" si="118"/>
        <v>金币</v>
      </c>
      <c r="AT1044" s="103">
        <f t="shared" si="119"/>
        <v>480</v>
      </c>
      <c r="AU1044" s="82">
        <f>IF(AR1044&gt;0,SUMIFS(AT$13:AT1044,AQ$13:AQ1044,"="&amp;AQ1044),"[x]")</f>
        <v>29122</v>
      </c>
    </row>
    <row r="1045" spans="40:47" ht="16.5" x14ac:dyDescent="0.2">
      <c r="AN1045" s="81">
        <v>1033</v>
      </c>
      <c r="AO1045" s="81">
        <f t="shared" si="114"/>
        <v>2</v>
      </c>
      <c r="AP1045" s="81">
        <f t="shared" si="115"/>
        <v>3</v>
      </c>
      <c r="AQ1045" s="76">
        <f t="shared" si="116"/>
        <v>7</v>
      </c>
      <c r="AR1045" s="81">
        <f t="shared" si="117"/>
        <v>126</v>
      </c>
      <c r="AS1045" s="81" t="str">
        <f t="shared" si="118"/>
        <v>金币</v>
      </c>
      <c r="AT1045" s="103">
        <f t="shared" si="119"/>
        <v>501</v>
      </c>
      <c r="AU1045" s="82">
        <f>IF(AR1045&gt;0,SUMIFS(AT$13:AT1045,AQ$13:AQ1045,"="&amp;AQ1045),"[x]")</f>
        <v>29623</v>
      </c>
    </row>
    <row r="1046" spans="40:47" ht="16.5" x14ac:dyDescent="0.2">
      <c r="AN1046" s="81">
        <v>1034</v>
      </c>
      <c r="AO1046" s="81">
        <f t="shared" si="114"/>
        <v>2</v>
      </c>
      <c r="AP1046" s="81">
        <f t="shared" si="115"/>
        <v>3</v>
      </c>
      <c r="AQ1046" s="76">
        <f t="shared" si="116"/>
        <v>7</v>
      </c>
      <c r="AR1046" s="81">
        <f t="shared" si="117"/>
        <v>127</v>
      </c>
      <c r="AS1046" s="81" t="str">
        <f t="shared" si="118"/>
        <v>金币</v>
      </c>
      <c r="AT1046" s="103">
        <f t="shared" si="119"/>
        <v>522</v>
      </c>
      <c r="AU1046" s="82">
        <f>IF(AR1046&gt;0,SUMIFS(AT$13:AT1046,AQ$13:AQ1046,"="&amp;AQ1046),"[x]")</f>
        <v>30145</v>
      </c>
    </row>
    <row r="1047" spans="40:47" ht="16.5" x14ac:dyDescent="0.2">
      <c r="AN1047" s="81">
        <v>1035</v>
      </c>
      <c r="AO1047" s="81">
        <f t="shared" si="114"/>
        <v>2</v>
      </c>
      <c r="AP1047" s="81">
        <f t="shared" si="115"/>
        <v>3</v>
      </c>
      <c r="AQ1047" s="76">
        <f t="shared" si="116"/>
        <v>7</v>
      </c>
      <c r="AR1047" s="81">
        <f t="shared" si="117"/>
        <v>128</v>
      </c>
      <c r="AS1047" s="81" t="str">
        <f t="shared" si="118"/>
        <v>金币</v>
      </c>
      <c r="AT1047" s="103">
        <f t="shared" si="119"/>
        <v>543</v>
      </c>
      <c r="AU1047" s="82">
        <f>IF(AR1047&gt;0,SUMIFS(AT$13:AT1047,AQ$13:AQ1047,"="&amp;AQ1047),"[x]")</f>
        <v>30688</v>
      </c>
    </row>
    <row r="1048" spans="40:47" ht="16.5" x14ac:dyDescent="0.2">
      <c r="AN1048" s="81">
        <v>1036</v>
      </c>
      <c r="AO1048" s="81">
        <f t="shared" si="114"/>
        <v>2</v>
      </c>
      <c r="AP1048" s="81">
        <f t="shared" si="115"/>
        <v>3</v>
      </c>
      <c r="AQ1048" s="76">
        <f t="shared" si="116"/>
        <v>7</v>
      </c>
      <c r="AR1048" s="81">
        <f t="shared" si="117"/>
        <v>129</v>
      </c>
      <c r="AS1048" s="81" t="str">
        <f t="shared" si="118"/>
        <v>金币</v>
      </c>
      <c r="AT1048" s="103">
        <f t="shared" si="119"/>
        <v>564</v>
      </c>
      <c r="AU1048" s="82">
        <f>IF(AR1048&gt;0,SUMIFS(AT$13:AT1048,AQ$13:AQ1048,"="&amp;AQ1048),"[x]")</f>
        <v>31252</v>
      </c>
    </row>
    <row r="1049" spans="40:47" ht="16.5" x14ac:dyDescent="0.2">
      <c r="AN1049" s="81">
        <v>1037</v>
      </c>
      <c r="AO1049" s="81">
        <f t="shared" si="114"/>
        <v>2</v>
      </c>
      <c r="AP1049" s="81">
        <f t="shared" si="115"/>
        <v>3</v>
      </c>
      <c r="AQ1049" s="76">
        <f t="shared" si="116"/>
        <v>7</v>
      </c>
      <c r="AR1049" s="81">
        <f t="shared" si="117"/>
        <v>130</v>
      </c>
      <c r="AS1049" s="81" t="str">
        <f t="shared" si="118"/>
        <v>金币</v>
      </c>
      <c r="AT1049" s="103">
        <f t="shared" si="119"/>
        <v>585</v>
      </c>
      <c r="AU1049" s="82">
        <f>IF(AR1049&gt;0,SUMIFS(AT$13:AT1049,AQ$13:AQ1049,"="&amp;AQ1049),"[x]")</f>
        <v>31837</v>
      </c>
    </row>
    <row r="1050" spans="40:47" ht="16.5" x14ac:dyDescent="0.2">
      <c r="AN1050" s="81">
        <v>1038</v>
      </c>
      <c r="AO1050" s="81">
        <f t="shared" si="114"/>
        <v>2</v>
      </c>
      <c r="AP1050" s="81">
        <f t="shared" si="115"/>
        <v>3</v>
      </c>
      <c r="AQ1050" s="76">
        <f t="shared" si="116"/>
        <v>7</v>
      </c>
      <c r="AR1050" s="81">
        <f t="shared" si="117"/>
        <v>131</v>
      </c>
      <c r="AS1050" s="81" t="str">
        <f t="shared" si="118"/>
        <v>金币</v>
      </c>
      <c r="AT1050" s="103">
        <f t="shared" si="119"/>
        <v>605</v>
      </c>
      <c r="AU1050" s="82">
        <f>IF(AR1050&gt;0,SUMIFS(AT$13:AT1050,AQ$13:AQ1050,"="&amp;AQ1050),"[x]")</f>
        <v>32442</v>
      </c>
    </row>
    <row r="1051" spans="40:47" ht="16.5" x14ac:dyDescent="0.2">
      <c r="AN1051" s="81">
        <v>1039</v>
      </c>
      <c r="AO1051" s="81">
        <f t="shared" si="114"/>
        <v>2</v>
      </c>
      <c r="AP1051" s="81">
        <f t="shared" si="115"/>
        <v>3</v>
      </c>
      <c r="AQ1051" s="76">
        <f t="shared" si="116"/>
        <v>7</v>
      </c>
      <c r="AR1051" s="81">
        <f t="shared" si="117"/>
        <v>132</v>
      </c>
      <c r="AS1051" s="81" t="str">
        <f t="shared" si="118"/>
        <v>金币</v>
      </c>
      <c r="AT1051" s="103">
        <f t="shared" si="119"/>
        <v>626</v>
      </c>
      <c r="AU1051" s="82">
        <f>IF(AR1051&gt;0,SUMIFS(AT$13:AT1051,AQ$13:AQ1051,"="&amp;AQ1051),"[x]")</f>
        <v>33068</v>
      </c>
    </row>
    <row r="1052" spans="40:47" ht="16.5" x14ac:dyDescent="0.2">
      <c r="AN1052" s="81">
        <v>1040</v>
      </c>
      <c r="AO1052" s="81">
        <f t="shared" si="114"/>
        <v>2</v>
      </c>
      <c r="AP1052" s="81">
        <f t="shared" si="115"/>
        <v>3</v>
      </c>
      <c r="AQ1052" s="76">
        <f t="shared" si="116"/>
        <v>7</v>
      </c>
      <c r="AR1052" s="81">
        <f t="shared" si="117"/>
        <v>133</v>
      </c>
      <c r="AS1052" s="81" t="str">
        <f t="shared" si="118"/>
        <v>金币</v>
      </c>
      <c r="AT1052" s="103">
        <f t="shared" si="119"/>
        <v>647</v>
      </c>
      <c r="AU1052" s="82">
        <f>IF(AR1052&gt;0,SUMIFS(AT$13:AT1052,AQ$13:AQ1052,"="&amp;AQ1052),"[x]")</f>
        <v>33715</v>
      </c>
    </row>
    <row r="1053" spans="40:47" ht="16.5" x14ac:dyDescent="0.2">
      <c r="AN1053" s="81">
        <v>1041</v>
      </c>
      <c r="AO1053" s="81">
        <f t="shared" si="114"/>
        <v>2</v>
      </c>
      <c r="AP1053" s="81">
        <f t="shared" si="115"/>
        <v>3</v>
      </c>
      <c r="AQ1053" s="76">
        <f t="shared" si="116"/>
        <v>7</v>
      </c>
      <c r="AR1053" s="81">
        <f t="shared" si="117"/>
        <v>134</v>
      </c>
      <c r="AS1053" s="81" t="str">
        <f t="shared" si="118"/>
        <v>金币</v>
      </c>
      <c r="AT1053" s="103">
        <f t="shared" si="119"/>
        <v>668</v>
      </c>
      <c r="AU1053" s="82">
        <f>IF(AR1053&gt;0,SUMIFS(AT$13:AT1053,AQ$13:AQ1053,"="&amp;AQ1053),"[x]")</f>
        <v>34383</v>
      </c>
    </row>
    <row r="1054" spans="40:47" ht="16.5" x14ac:dyDescent="0.2">
      <c r="AN1054" s="81">
        <v>1042</v>
      </c>
      <c r="AO1054" s="81">
        <f t="shared" si="114"/>
        <v>2</v>
      </c>
      <c r="AP1054" s="81">
        <f t="shared" si="115"/>
        <v>3</v>
      </c>
      <c r="AQ1054" s="76">
        <f t="shared" si="116"/>
        <v>7</v>
      </c>
      <c r="AR1054" s="81">
        <f t="shared" si="117"/>
        <v>135</v>
      </c>
      <c r="AS1054" s="81" t="str">
        <f t="shared" si="118"/>
        <v>金币</v>
      </c>
      <c r="AT1054" s="103">
        <f t="shared" si="119"/>
        <v>689</v>
      </c>
      <c r="AU1054" s="82">
        <f>IF(AR1054&gt;0,SUMIFS(AT$13:AT1054,AQ$13:AQ1054,"="&amp;AQ1054),"[x]")</f>
        <v>35072</v>
      </c>
    </row>
    <row r="1055" spans="40:47" ht="16.5" x14ac:dyDescent="0.2">
      <c r="AN1055" s="81">
        <v>1043</v>
      </c>
      <c r="AO1055" s="81">
        <f t="shared" si="114"/>
        <v>2</v>
      </c>
      <c r="AP1055" s="81">
        <f t="shared" si="115"/>
        <v>3</v>
      </c>
      <c r="AQ1055" s="76">
        <f t="shared" si="116"/>
        <v>7</v>
      </c>
      <c r="AR1055" s="81">
        <f t="shared" si="117"/>
        <v>136</v>
      </c>
      <c r="AS1055" s="81" t="str">
        <f t="shared" si="118"/>
        <v>金币</v>
      </c>
      <c r="AT1055" s="103">
        <f t="shared" si="119"/>
        <v>710</v>
      </c>
      <c r="AU1055" s="82">
        <f>IF(AR1055&gt;0,SUMIFS(AT$13:AT1055,AQ$13:AQ1055,"="&amp;AQ1055),"[x]")</f>
        <v>35782</v>
      </c>
    </row>
    <row r="1056" spans="40:47" ht="16.5" x14ac:dyDescent="0.2">
      <c r="AN1056" s="81">
        <v>1044</v>
      </c>
      <c r="AO1056" s="81">
        <f t="shared" si="114"/>
        <v>2</v>
      </c>
      <c r="AP1056" s="81">
        <f t="shared" si="115"/>
        <v>3</v>
      </c>
      <c r="AQ1056" s="76">
        <f t="shared" si="116"/>
        <v>7</v>
      </c>
      <c r="AR1056" s="81">
        <f t="shared" si="117"/>
        <v>137</v>
      </c>
      <c r="AS1056" s="81" t="str">
        <f t="shared" si="118"/>
        <v>金币</v>
      </c>
      <c r="AT1056" s="103">
        <f t="shared" si="119"/>
        <v>731</v>
      </c>
      <c r="AU1056" s="82">
        <f>IF(AR1056&gt;0,SUMIFS(AT$13:AT1056,AQ$13:AQ1056,"="&amp;AQ1056),"[x]")</f>
        <v>36513</v>
      </c>
    </row>
    <row r="1057" spans="40:47" ht="16.5" x14ac:dyDescent="0.2">
      <c r="AN1057" s="81">
        <v>1045</v>
      </c>
      <c r="AO1057" s="81">
        <f t="shared" si="114"/>
        <v>2</v>
      </c>
      <c r="AP1057" s="81">
        <f t="shared" si="115"/>
        <v>3</v>
      </c>
      <c r="AQ1057" s="76">
        <f t="shared" si="116"/>
        <v>7</v>
      </c>
      <c r="AR1057" s="81">
        <f t="shared" si="117"/>
        <v>138</v>
      </c>
      <c r="AS1057" s="81" t="str">
        <f t="shared" si="118"/>
        <v>金币</v>
      </c>
      <c r="AT1057" s="103">
        <f t="shared" si="119"/>
        <v>752</v>
      </c>
      <c r="AU1057" s="82">
        <f>IF(AR1057&gt;0,SUMIFS(AT$13:AT1057,AQ$13:AQ1057,"="&amp;AQ1057),"[x]")</f>
        <v>37265</v>
      </c>
    </row>
    <row r="1058" spans="40:47" ht="16.5" x14ac:dyDescent="0.2">
      <c r="AN1058" s="81">
        <v>1046</v>
      </c>
      <c r="AO1058" s="81">
        <f t="shared" si="114"/>
        <v>2</v>
      </c>
      <c r="AP1058" s="81">
        <f t="shared" si="115"/>
        <v>3</v>
      </c>
      <c r="AQ1058" s="76">
        <f t="shared" si="116"/>
        <v>7</v>
      </c>
      <c r="AR1058" s="81">
        <f t="shared" si="117"/>
        <v>139</v>
      </c>
      <c r="AS1058" s="81" t="str">
        <f t="shared" si="118"/>
        <v>金币</v>
      </c>
      <c r="AT1058" s="103">
        <f t="shared" si="119"/>
        <v>773</v>
      </c>
      <c r="AU1058" s="82">
        <f>IF(AR1058&gt;0,SUMIFS(AT$13:AT1058,AQ$13:AQ1058,"="&amp;AQ1058),"[x]")</f>
        <v>38038</v>
      </c>
    </row>
    <row r="1059" spans="40:47" ht="16.5" x14ac:dyDescent="0.2">
      <c r="AN1059" s="81">
        <v>1047</v>
      </c>
      <c r="AO1059" s="81">
        <f t="shared" si="114"/>
        <v>2</v>
      </c>
      <c r="AP1059" s="81">
        <f t="shared" si="115"/>
        <v>3</v>
      </c>
      <c r="AQ1059" s="76">
        <f t="shared" si="116"/>
        <v>7</v>
      </c>
      <c r="AR1059" s="81">
        <f t="shared" si="117"/>
        <v>140</v>
      </c>
      <c r="AS1059" s="81" t="str">
        <f t="shared" si="118"/>
        <v>金币</v>
      </c>
      <c r="AT1059" s="103">
        <f t="shared" si="119"/>
        <v>793</v>
      </c>
      <c r="AU1059" s="82">
        <f>IF(AR1059&gt;0,SUMIFS(AT$13:AT1059,AQ$13:AQ1059,"="&amp;AQ1059),"[x]")</f>
        <v>38831</v>
      </c>
    </row>
    <row r="1060" spans="40:47" ht="16.5" x14ac:dyDescent="0.2">
      <c r="AN1060" s="81">
        <v>1048</v>
      </c>
      <c r="AO1060" s="81">
        <f t="shared" si="114"/>
        <v>2</v>
      </c>
      <c r="AP1060" s="81">
        <f t="shared" si="115"/>
        <v>3</v>
      </c>
      <c r="AQ1060" s="76">
        <f t="shared" si="116"/>
        <v>7</v>
      </c>
      <c r="AR1060" s="81">
        <f t="shared" si="117"/>
        <v>141</v>
      </c>
      <c r="AS1060" s="81" t="str">
        <f t="shared" si="118"/>
        <v>金币</v>
      </c>
      <c r="AT1060" s="103">
        <f t="shared" si="119"/>
        <v>814</v>
      </c>
      <c r="AU1060" s="82">
        <f>IF(AR1060&gt;0,SUMIFS(AT$13:AT1060,AQ$13:AQ1060,"="&amp;AQ1060),"[x]")</f>
        <v>39645</v>
      </c>
    </row>
    <row r="1061" spans="40:47" ht="16.5" x14ac:dyDescent="0.2">
      <c r="AN1061" s="81">
        <v>1049</v>
      </c>
      <c r="AO1061" s="81">
        <f t="shared" si="114"/>
        <v>2</v>
      </c>
      <c r="AP1061" s="81">
        <f t="shared" si="115"/>
        <v>3</v>
      </c>
      <c r="AQ1061" s="76">
        <f t="shared" si="116"/>
        <v>7</v>
      </c>
      <c r="AR1061" s="81">
        <f t="shared" si="117"/>
        <v>142</v>
      </c>
      <c r="AS1061" s="81" t="str">
        <f t="shared" si="118"/>
        <v>金币</v>
      </c>
      <c r="AT1061" s="103">
        <f t="shared" si="119"/>
        <v>835</v>
      </c>
      <c r="AU1061" s="82">
        <f>IF(AR1061&gt;0,SUMIFS(AT$13:AT1061,AQ$13:AQ1061,"="&amp;AQ1061),"[x]")</f>
        <v>40480</v>
      </c>
    </row>
    <row r="1062" spans="40:47" ht="16.5" x14ac:dyDescent="0.2">
      <c r="AN1062" s="81">
        <v>1050</v>
      </c>
      <c r="AO1062" s="81">
        <f t="shared" si="114"/>
        <v>2</v>
      </c>
      <c r="AP1062" s="81">
        <f t="shared" si="115"/>
        <v>3</v>
      </c>
      <c r="AQ1062" s="76">
        <f t="shared" si="116"/>
        <v>7</v>
      </c>
      <c r="AR1062" s="81">
        <f t="shared" si="117"/>
        <v>143</v>
      </c>
      <c r="AS1062" s="81" t="str">
        <f t="shared" si="118"/>
        <v>金币</v>
      </c>
      <c r="AT1062" s="103">
        <f t="shared" si="119"/>
        <v>856</v>
      </c>
      <c r="AU1062" s="82">
        <f>IF(AR1062&gt;0,SUMIFS(AT$13:AT1062,AQ$13:AQ1062,"="&amp;AQ1062),"[x]")</f>
        <v>41336</v>
      </c>
    </row>
    <row r="1063" spans="40:47" ht="16.5" x14ac:dyDescent="0.2">
      <c r="AN1063" s="81">
        <v>1051</v>
      </c>
      <c r="AO1063" s="81">
        <f t="shared" si="114"/>
        <v>2</v>
      </c>
      <c r="AP1063" s="81">
        <f t="shared" si="115"/>
        <v>3</v>
      </c>
      <c r="AQ1063" s="76">
        <f t="shared" si="116"/>
        <v>7</v>
      </c>
      <c r="AR1063" s="81">
        <f t="shared" si="117"/>
        <v>144</v>
      </c>
      <c r="AS1063" s="81" t="str">
        <f t="shared" si="118"/>
        <v>金币</v>
      </c>
      <c r="AT1063" s="103">
        <f t="shared" si="119"/>
        <v>877</v>
      </c>
      <c r="AU1063" s="82">
        <f>IF(AR1063&gt;0,SUMIFS(AT$13:AT1063,AQ$13:AQ1063,"="&amp;AQ1063),"[x]")</f>
        <v>42213</v>
      </c>
    </row>
    <row r="1064" spans="40:47" ht="16.5" x14ac:dyDescent="0.2">
      <c r="AN1064" s="81">
        <v>1052</v>
      </c>
      <c r="AO1064" s="81">
        <f t="shared" si="114"/>
        <v>2</v>
      </c>
      <c r="AP1064" s="81">
        <f t="shared" si="115"/>
        <v>3</v>
      </c>
      <c r="AQ1064" s="76">
        <f t="shared" si="116"/>
        <v>7</v>
      </c>
      <c r="AR1064" s="81">
        <f t="shared" si="117"/>
        <v>145</v>
      </c>
      <c r="AS1064" s="81" t="str">
        <f t="shared" si="118"/>
        <v>金币</v>
      </c>
      <c r="AT1064" s="103">
        <f t="shared" si="119"/>
        <v>898</v>
      </c>
      <c r="AU1064" s="82">
        <f>IF(AR1064&gt;0,SUMIFS(AT$13:AT1064,AQ$13:AQ1064,"="&amp;AQ1064),"[x]")</f>
        <v>43111</v>
      </c>
    </row>
    <row r="1065" spans="40:47" ht="16.5" x14ac:dyDescent="0.2">
      <c r="AN1065" s="81">
        <v>1053</v>
      </c>
      <c r="AO1065" s="81">
        <f t="shared" si="114"/>
        <v>2</v>
      </c>
      <c r="AP1065" s="81">
        <f t="shared" si="115"/>
        <v>3</v>
      </c>
      <c r="AQ1065" s="76">
        <f t="shared" si="116"/>
        <v>7</v>
      </c>
      <c r="AR1065" s="81">
        <f t="shared" si="117"/>
        <v>146</v>
      </c>
      <c r="AS1065" s="81" t="str">
        <f t="shared" si="118"/>
        <v>金币</v>
      </c>
      <c r="AT1065" s="103">
        <f t="shared" si="119"/>
        <v>919</v>
      </c>
      <c r="AU1065" s="82">
        <f>IF(AR1065&gt;0,SUMIFS(AT$13:AT1065,AQ$13:AQ1065,"="&amp;AQ1065),"[x]")</f>
        <v>44030</v>
      </c>
    </row>
    <row r="1066" spans="40:47" ht="16.5" x14ac:dyDescent="0.2">
      <c r="AN1066" s="81">
        <v>1054</v>
      </c>
      <c r="AO1066" s="81">
        <f t="shared" si="114"/>
        <v>2</v>
      </c>
      <c r="AP1066" s="81">
        <f t="shared" si="115"/>
        <v>3</v>
      </c>
      <c r="AQ1066" s="76">
        <f t="shared" si="116"/>
        <v>7</v>
      </c>
      <c r="AR1066" s="81">
        <f t="shared" si="117"/>
        <v>147</v>
      </c>
      <c r="AS1066" s="81" t="str">
        <f t="shared" si="118"/>
        <v>金币</v>
      </c>
      <c r="AT1066" s="103">
        <f t="shared" si="119"/>
        <v>940</v>
      </c>
      <c r="AU1066" s="82">
        <f>IF(AR1066&gt;0,SUMIFS(AT$13:AT1066,AQ$13:AQ1066,"="&amp;AQ1066),"[x]")</f>
        <v>44970</v>
      </c>
    </row>
    <row r="1067" spans="40:47" ht="16.5" x14ac:dyDescent="0.2">
      <c r="AN1067" s="81">
        <v>1055</v>
      </c>
      <c r="AO1067" s="81">
        <f t="shared" si="114"/>
        <v>2</v>
      </c>
      <c r="AP1067" s="81">
        <f t="shared" si="115"/>
        <v>3</v>
      </c>
      <c r="AQ1067" s="76">
        <f t="shared" si="116"/>
        <v>7</v>
      </c>
      <c r="AR1067" s="81">
        <f t="shared" si="117"/>
        <v>148</v>
      </c>
      <c r="AS1067" s="81" t="str">
        <f t="shared" si="118"/>
        <v>金币</v>
      </c>
      <c r="AT1067" s="103">
        <f t="shared" si="119"/>
        <v>961</v>
      </c>
      <c r="AU1067" s="82">
        <f>IF(AR1067&gt;0,SUMIFS(AT$13:AT1067,AQ$13:AQ1067,"="&amp;AQ1067),"[x]")</f>
        <v>45931</v>
      </c>
    </row>
    <row r="1068" spans="40:47" ht="16.5" x14ac:dyDescent="0.2">
      <c r="AN1068" s="81">
        <v>1056</v>
      </c>
      <c r="AO1068" s="81">
        <f t="shared" si="114"/>
        <v>2</v>
      </c>
      <c r="AP1068" s="81">
        <f t="shared" si="115"/>
        <v>3</v>
      </c>
      <c r="AQ1068" s="76">
        <f t="shared" si="116"/>
        <v>7</v>
      </c>
      <c r="AR1068" s="81">
        <f t="shared" si="117"/>
        <v>149</v>
      </c>
      <c r="AS1068" s="81" t="str">
        <f t="shared" si="118"/>
        <v>金币</v>
      </c>
      <c r="AT1068" s="103">
        <f t="shared" si="119"/>
        <v>981</v>
      </c>
      <c r="AU1068" s="82">
        <f>IF(AR1068&gt;0,SUMIFS(AT$13:AT1068,AQ$13:AQ1068,"="&amp;AQ1068),"[x]")</f>
        <v>46912</v>
      </c>
    </row>
    <row r="1069" spans="40:47" ht="16.5" x14ac:dyDescent="0.2">
      <c r="AN1069" s="81">
        <v>1057</v>
      </c>
      <c r="AO1069" s="81">
        <f t="shared" si="114"/>
        <v>2</v>
      </c>
      <c r="AP1069" s="81">
        <f t="shared" si="115"/>
        <v>3</v>
      </c>
      <c r="AQ1069" s="76">
        <f t="shared" si="116"/>
        <v>7</v>
      </c>
      <c r="AR1069" s="81">
        <f t="shared" si="117"/>
        <v>150</v>
      </c>
      <c r="AS1069" s="81" t="str">
        <f t="shared" si="118"/>
        <v>金币</v>
      </c>
      <c r="AT1069" s="103">
        <f t="shared" si="119"/>
        <v>1002</v>
      </c>
      <c r="AU1069" s="82">
        <f>IF(AR1069&gt;0,SUMIFS(AT$13:AT1069,AQ$13:AQ1069,"="&amp;AQ1069),"[x]")</f>
        <v>47914</v>
      </c>
    </row>
    <row r="1070" spans="40:47" ht="16.5" x14ac:dyDescent="0.2">
      <c r="AN1070" s="81">
        <v>1058</v>
      </c>
      <c r="AO1070" s="81">
        <f t="shared" si="114"/>
        <v>2</v>
      </c>
      <c r="AP1070" s="81">
        <f t="shared" si="115"/>
        <v>4</v>
      </c>
      <c r="AQ1070" s="76">
        <f t="shared" si="116"/>
        <v>8</v>
      </c>
      <c r="AR1070" s="81">
        <f t="shared" si="117"/>
        <v>0</v>
      </c>
      <c r="AS1070" s="81" t="str">
        <f t="shared" si="118"/>
        <v>[x]</v>
      </c>
      <c r="AT1070" s="103" t="str">
        <f t="shared" si="119"/>
        <v>[x]</v>
      </c>
      <c r="AU1070" s="82" t="str">
        <f>IF(AR1070&gt;0,SUMIFS(AT$13:AT1070,AQ$13:AQ1070,"="&amp;AQ1070),"[x]")</f>
        <v>[x]</v>
      </c>
    </row>
    <row r="1071" spans="40:47" ht="16.5" x14ac:dyDescent="0.2">
      <c r="AN1071" s="81">
        <v>1059</v>
      </c>
      <c r="AO1071" s="81">
        <f t="shared" si="114"/>
        <v>2</v>
      </c>
      <c r="AP1071" s="81">
        <f t="shared" si="115"/>
        <v>4</v>
      </c>
      <c r="AQ1071" s="76">
        <f t="shared" si="116"/>
        <v>8</v>
      </c>
      <c r="AR1071" s="81">
        <f t="shared" si="117"/>
        <v>1</v>
      </c>
      <c r="AS1071" s="81" t="str">
        <f t="shared" si="118"/>
        <v>金币</v>
      </c>
      <c r="AT1071" s="103">
        <f t="shared" si="119"/>
        <v>2</v>
      </c>
      <c r="AU1071" s="82">
        <f>IF(AR1071&gt;0,SUMIFS(AT$13:AT1071,AQ$13:AQ1071,"="&amp;AQ1071),"[x]")</f>
        <v>2</v>
      </c>
    </row>
    <row r="1072" spans="40:47" ht="16.5" x14ac:dyDescent="0.2">
      <c r="AN1072" s="81">
        <v>1060</v>
      </c>
      <c r="AO1072" s="81">
        <f t="shared" si="114"/>
        <v>2</v>
      </c>
      <c r="AP1072" s="81">
        <f t="shared" si="115"/>
        <v>4</v>
      </c>
      <c r="AQ1072" s="76">
        <f t="shared" si="116"/>
        <v>8</v>
      </c>
      <c r="AR1072" s="81">
        <f t="shared" si="117"/>
        <v>2</v>
      </c>
      <c r="AS1072" s="81" t="str">
        <f t="shared" si="118"/>
        <v>金币</v>
      </c>
      <c r="AT1072" s="103">
        <f t="shared" si="119"/>
        <v>5</v>
      </c>
      <c r="AU1072" s="82">
        <f>IF(AR1072&gt;0,SUMIFS(AT$13:AT1072,AQ$13:AQ1072,"="&amp;AQ1072),"[x]")</f>
        <v>7</v>
      </c>
    </row>
    <row r="1073" spans="40:47" ht="16.5" x14ac:dyDescent="0.2">
      <c r="AN1073" s="81">
        <v>1061</v>
      </c>
      <c r="AO1073" s="81">
        <f t="shared" si="114"/>
        <v>2</v>
      </c>
      <c r="AP1073" s="81">
        <f t="shared" si="115"/>
        <v>4</v>
      </c>
      <c r="AQ1073" s="76">
        <f t="shared" si="116"/>
        <v>8</v>
      </c>
      <c r="AR1073" s="81">
        <f t="shared" si="117"/>
        <v>3</v>
      </c>
      <c r="AS1073" s="81" t="str">
        <f t="shared" si="118"/>
        <v>金币</v>
      </c>
      <c r="AT1073" s="103">
        <f t="shared" si="119"/>
        <v>8</v>
      </c>
      <c r="AU1073" s="82">
        <f>IF(AR1073&gt;0,SUMIFS(AT$13:AT1073,AQ$13:AQ1073,"="&amp;AQ1073),"[x]")</f>
        <v>15</v>
      </c>
    </row>
    <row r="1074" spans="40:47" ht="16.5" x14ac:dyDescent="0.2">
      <c r="AN1074" s="81">
        <v>1062</v>
      </c>
      <c r="AO1074" s="81">
        <f t="shared" si="114"/>
        <v>2</v>
      </c>
      <c r="AP1074" s="81">
        <f t="shared" si="115"/>
        <v>4</v>
      </c>
      <c r="AQ1074" s="76">
        <f t="shared" si="116"/>
        <v>8</v>
      </c>
      <c r="AR1074" s="81">
        <f t="shared" si="117"/>
        <v>4</v>
      </c>
      <c r="AS1074" s="81" t="str">
        <f t="shared" si="118"/>
        <v>金币</v>
      </c>
      <c r="AT1074" s="103">
        <f t="shared" si="119"/>
        <v>11</v>
      </c>
      <c r="AU1074" s="82">
        <f>IF(AR1074&gt;0,SUMIFS(AT$13:AT1074,AQ$13:AQ1074,"="&amp;AQ1074),"[x]")</f>
        <v>26</v>
      </c>
    </row>
    <row r="1075" spans="40:47" ht="16.5" x14ac:dyDescent="0.2">
      <c r="AN1075" s="81">
        <v>1063</v>
      </c>
      <c r="AO1075" s="81">
        <f t="shared" si="114"/>
        <v>2</v>
      </c>
      <c r="AP1075" s="81">
        <f t="shared" si="115"/>
        <v>4</v>
      </c>
      <c r="AQ1075" s="76">
        <f t="shared" si="116"/>
        <v>8</v>
      </c>
      <c r="AR1075" s="81">
        <f t="shared" si="117"/>
        <v>5</v>
      </c>
      <c r="AS1075" s="81" t="str">
        <f t="shared" si="118"/>
        <v>金币</v>
      </c>
      <c r="AT1075" s="103">
        <f t="shared" si="119"/>
        <v>14</v>
      </c>
      <c r="AU1075" s="82">
        <f>IF(AR1075&gt;0,SUMIFS(AT$13:AT1075,AQ$13:AQ1075,"="&amp;AQ1075),"[x]")</f>
        <v>40</v>
      </c>
    </row>
    <row r="1076" spans="40:47" ht="16.5" x14ac:dyDescent="0.2">
      <c r="AN1076" s="81">
        <v>1064</v>
      </c>
      <c r="AO1076" s="81">
        <f t="shared" si="114"/>
        <v>2</v>
      </c>
      <c r="AP1076" s="81">
        <f t="shared" si="115"/>
        <v>4</v>
      </c>
      <c r="AQ1076" s="76">
        <f t="shared" si="116"/>
        <v>8</v>
      </c>
      <c r="AR1076" s="81">
        <f t="shared" si="117"/>
        <v>6</v>
      </c>
      <c r="AS1076" s="81" t="str">
        <f t="shared" si="118"/>
        <v>金币</v>
      </c>
      <c r="AT1076" s="103">
        <f t="shared" si="119"/>
        <v>17</v>
      </c>
      <c r="AU1076" s="82">
        <f>IF(AR1076&gt;0,SUMIFS(AT$13:AT1076,AQ$13:AQ1076,"="&amp;AQ1076),"[x]")</f>
        <v>57</v>
      </c>
    </row>
    <row r="1077" spans="40:47" ht="16.5" x14ac:dyDescent="0.2">
      <c r="AN1077" s="81">
        <v>1065</v>
      </c>
      <c r="AO1077" s="81">
        <f t="shared" si="114"/>
        <v>2</v>
      </c>
      <c r="AP1077" s="81">
        <f t="shared" si="115"/>
        <v>4</v>
      </c>
      <c r="AQ1077" s="76">
        <f t="shared" si="116"/>
        <v>8</v>
      </c>
      <c r="AR1077" s="81">
        <f t="shared" si="117"/>
        <v>7</v>
      </c>
      <c r="AS1077" s="81" t="str">
        <f t="shared" si="118"/>
        <v>金币</v>
      </c>
      <c r="AT1077" s="103">
        <f t="shared" si="119"/>
        <v>20</v>
      </c>
      <c r="AU1077" s="82">
        <f>IF(AR1077&gt;0,SUMIFS(AT$13:AT1077,AQ$13:AQ1077,"="&amp;AQ1077),"[x]")</f>
        <v>77</v>
      </c>
    </row>
    <row r="1078" spans="40:47" ht="16.5" x14ac:dyDescent="0.2">
      <c r="AN1078" s="81">
        <v>1066</v>
      </c>
      <c r="AO1078" s="81">
        <f t="shared" si="114"/>
        <v>2</v>
      </c>
      <c r="AP1078" s="81">
        <f t="shared" si="115"/>
        <v>4</v>
      </c>
      <c r="AQ1078" s="76">
        <f t="shared" si="116"/>
        <v>8</v>
      </c>
      <c r="AR1078" s="81">
        <f t="shared" si="117"/>
        <v>8</v>
      </c>
      <c r="AS1078" s="81" t="str">
        <f t="shared" si="118"/>
        <v>金币</v>
      </c>
      <c r="AT1078" s="103">
        <f t="shared" si="119"/>
        <v>23</v>
      </c>
      <c r="AU1078" s="82">
        <f>IF(AR1078&gt;0,SUMIFS(AT$13:AT1078,AQ$13:AQ1078,"="&amp;AQ1078),"[x]")</f>
        <v>100</v>
      </c>
    </row>
    <row r="1079" spans="40:47" ht="16.5" x14ac:dyDescent="0.2">
      <c r="AN1079" s="81">
        <v>1067</v>
      </c>
      <c r="AO1079" s="81">
        <f t="shared" si="114"/>
        <v>2</v>
      </c>
      <c r="AP1079" s="81">
        <f t="shared" si="115"/>
        <v>4</v>
      </c>
      <c r="AQ1079" s="76">
        <f t="shared" si="116"/>
        <v>8</v>
      </c>
      <c r="AR1079" s="81">
        <f t="shared" si="117"/>
        <v>9</v>
      </c>
      <c r="AS1079" s="81" t="str">
        <f t="shared" si="118"/>
        <v>金币</v>
      </c>
      <c r="AT1079" s="103">
        <f t="shared" si="119"/>
        <v>26</v>
      </c>
      <c r="AU1079" s="82">
        <f>IF(AR1079&gt;0,SUMIFS(AT$13:AT1079,AQ$13:AQ1079,"="&amp;AQ1079),"[x]")</f>
        <v>126</v>
      </c>
    </row>
    <row r="1080" spans="40:47" ht="16.5" x14ac:dyDescent="0.2">
      <c r="AN1080" s="81">
        <v>1068</v>
      </c>
      <c r="AO1080" s="81">
        <f t="shared" si="114"/>
        <v>2</v>
      </c>
      <c r="AP1080" s="81">
        <f t="shared" si="115"/>
        <v>4</v>
      </c>
      <c r="AQ1080" s="76">
        <f t="shared" si="116"/>
        <v>8</v>
      </c>
      <c r="AR1080" s="81">
        <f t="shared" si="117"/>
        <v>10</v>
      </c>
      <c r="AS1080" s="81" t="str">
        <f t="shared" si="118"/>
        <v>金币</v>
      </c>
      <c r="AT1080" s="103">
        <f t="shared" si="119"/>
        <v>29</v>
      </c>
      <c r="AU1080" s="82">
        <f>IF(AR1080&gt;0,SUMIFS(AT$13:AT1080,AQ$13:AQ1080,"="&amp;AQ1080),"[x]")</f>
        <v>155</v>
      </c>
    </row>
    <row r="1081" spans="40:47" ht="16.5" x14ac:dyDescent="0.2">
      <c r="AN1081" s="81">
        <v>1069</v>
      </c>
      <c r="AO1081" s="81">
        <f t="shared" si="114"/>
        <v>2</v>
      </c>
      <c r="AP1081" s="81">
        <f t="shared" si="115"/>
        <v>4</v>
      </c>
      <c r="AQ1081" s="76">
        <f t="shared" si="116"/>
        <v>8</v>
      </c>
      <c r="AR1081" s="81">
        <f t="shared" si="117"/>
        <v>11</v>
      </c>
      <c r="AS1081" s="81" t="str">
        <f t="shared" si="118"/>
        <v>金币</v>
      </c>
      <c r="AT1081" s="103">
        <f t="shared" si="119"/>
        <v>32</v>
      </c>
      <c r="AU1081" s="82">
        <f>IF(AR1081&gt;0,SUMIFS(AT$13:AT1081,AQ$13:AQ1081,"="&amp;AQ1081),"[x]")</f>
        <v>187</v>
      </c>
    </row>
    <row r="1082" spans="40:47" ht="16.5" x14ac:dyDescent="0.2">
      <c r="AN1082" s="81">
        <v>1070</v>
      </c>
      <c r="AO1082" s="81">
        <f t="shared" si="114"/>
        <v>2</v>
      </c>
      <c r="AP1082" s="81">
        <f t="shared" si="115"/>
        <v>4</v>
      </c>
      <c r="AQ1082" s="76">
        <f t="shared" si="116"/>
        <v>8</v>
      </c>
      <c r="AR1082" s="81">
        <f t="shared" si="117"/>
        <v>12</v>
      </c>
      <c r="AS1082" s="81" t="str">
        <f t="shared" si="118"/>
        <v>金币</v>
      </c>
      <c r="AT1082" s="103">
        <f t="shared" si="119"/>
        <v>35</v>
      </c>
      <c r="AU1082" s="82">
        <f>IF(AR1082&gt;0,SUMIFS(AT$13:AT1082,AQ$13:AQ1082,"="&amp;AQ1082),"[x]")</f>
        <v>222</v>
      </c>
    </row>
    <row r="1083" spans="40:47" ht="16.5" x14ac:dyDescent="0.2">
      <c r="AN1083" s="81">
        <v>1071</v>
      </c>
      <c r="AO1083" s="81">
        <f t="shared" si="114"/>
        <v>2</v>
      </c>
      <c r="AP1083" s="81">
        <f t="shared" si="115"/>
        <v>4</v>
      </c>
      <c r="AQ1083" s="76">
        <f t="shared" si="116"/>
        <v>8</v>
      </c>
      <c r="AR1083" s="81">
        <f t="shared" si="117"/>
        <v>13</v>
      </c>
      <c r="AS1083" s="81" t="str">
        <f t="shared" si="118"/>
        <v>金币</v>
      </c>
      <c r="AT1083" s="103">
        <f t="shared" si="119"/>
        <v>37</v>
      </c>
      <c r="AU1083" s="82">
        <f>IF(AR1083&gt;0,SUMIFS(AT$13:AT1083,AQ$13:AQ1083,"="&amp;AQ1083),"[x]")</f>
        <v>259</v>
      </c>
    </row>
    <row r="1084" spans="40:47" ht="16.5" x14ac:dyDescent="0.2">
      <c r="AN1084" s="81">
        <v>1072</v>
      </c>
      <c r="AO1084" s="81">
        <f t="shared" si="114"/>
        <v>2</v>
      </c>
      <c r="AP1084" s="81">
        <f t="shared" si="115"/>
        <v>4</v>
      </c>
      <c r="AQ1084" s="76">
        <f t="shared" si="116"/>
        <v>8</v>
      </c>
      <c r="AR1084" s="81">
        <f t="shared" si="117"/>
        <v>14</v>
      </c>
      <c r="AS1084" s="81" t="str">
        <f t="shared" si="118"/>
        <v>金币</v>
      </c>
      <c r="AT1084" s="103">
        <f t="shared" si="119"/>
        <v>40</v>
      </c>
      <c r="AU1084" s="82">
        <f>IF(AR1084&gt;0,SUMIFS(AT$13:AT1084,AQ$13:AQ1084,"="&amp;AQ1084),"[x]")</f>
        <v>299</v>
      </c>
    </row>
    <row r="1085" spans="40:47" ht="16.5" x14ac:dyDescent="0.2">
      <c r="AN1085" s="81">
        <v>1073</v>
      </c>
      <c r="AO1085" s="81">
        <f t="shared" si="114"/>
        <v>2</v>
      </c>
      <c r="AP1085" s="81">
        <f t="shared" si="115"/>
        <v>4</v>
      </c>
      <c r="AQ1085" s="76">
        <f t="shared" si="116"/>
        <v>8</v>
      </c>
      <c r="AR1085" s="81">
        <f t="shared" si="117"/>
        <v>15</v>
      </c>
      <c r="AS1085" s="81" t="str">
        <f t="shared" si="118"/>
        <v>金币</v>
      </c>
      <c r="AT1085" s="103">
        <f t="shared" si="119"/>
        <v>43</v>
      </c>
      <c r="AU1085" s="82">
        <f>IF(AR1085&gt;0,SUMIFS(AT$13:AT1085,AQ$13:AQ1085,"="&amp;AQ1085),"[x]")</f>
        <v>342</v>
      </c>
    </row>
    <row r="1086" spans="40:47" ht="16.5" x14ac:dyDescent="0.2">
      <c r="AN1086" s="81">
        <v>1074</v>
      </c>
      <c r="AO1086" s="81">
        <f t="shared" si="114"/>
        <v>2</v>
      </c>
      <c r="AP1086" s="81">
        <f t="shared" si="115"/>
        <v>4</v>
      </c>
      <c r="AQ1086" s="76">
        <f t="shared" si="116"/>
        <v>8</v>
      </c>
      <c r="AR1086" s="81">
        <f t="shared" si="117"/>
        <v>16</v>
      </c>
      <c r="AS1086" s="81" t="str">
        <f t="shared" si="118"/>
        <v>金币</v>
      </c>
      <c r="AT1086" s="103">
        <f t="shared" si="119"/>
        <v>46</v>
      </c>
      <c r="AU1086" s="82">
        <f>IF(AR1086&gt;0,SUMIFS(AT$13:AT1086,AQ$13:AQ1086,"="&amp;AQ1086),"[x]")</f>
        <v>388</v>
      </c>
    </row>
    <row r="1087" spans="40:47" ht="16.5" x14ac:dyDescent="0.2">
      <c r="AN1087" s="81">
        <v>1075</v>
      </c>
      <c r="AO1087" s="81">
        <f t="shared" si="114"/>
        <v>2</v>
      </c>
      <c r="AP1087" s="81">
        <f t="shared" si="115"/>
        <v>4</v>
      </c>
      <c r="AQ1087" s="76">
        <f t="shared" si="116"/>
        <v>8</v>
      </c>
      <c r="AR1087" s="81">
        <f t="shared" si="117"/>
        <v>17</v>
      </c>
      <c r="AS1087" s="81" t="str">
        <f t="shared" si="118"/>
        <v>金币</v>
      </c>
      <c r="AT1087" s="103">
        <f t="shared" si="119"/>
        <v>49</v>
      </c>
      <c r="AU1087" s="82">
        <f>IF(AR1087&gt;0,SUMIFS(AT$13:AT1087,AQ$13:AQ1087,"="&amp;AQ1087),"[x]")</f>
        <v>437</v>
      </c>
    </row>
    <row r="1088" spans="40:47" ht="16.5" x14ac:dyDescent="0.2">
      <c r="AN1088" s="81">
        <v>1076</v>
      </c>
      <c r="AO1088" s="81">
        <f t="shared" si="114"/>
        <v>2</v>
      </c>
      <c r="AP1088" s="81">
        <f t="shared" si="115"/>
        <v>4</v>
      </c>
      <c r="AQ1088" s="76">
        <f t="shared" si="116"/>
        <v>8</v>
      </c>
      <c r="AR1088" s="81">
        <f t="shared" si="117"/>
        <v>18</v>
      </c>
      <c r="AS1088" s="81" t="str">
        <f t="shared" si="118"/>
        <v>金币</v>
      </c>
      <c r="AT1088" s="103">
        <f t="shared" si="119"/>
        <v>52</v>
      </c>
      <c r="AU1088" s="82">
        <f>IF(AR1088&gt;0,SUMIFS(AT$13:AT1088,AQ$13:AQ1088,"="&amp;AQ1088),"[x]")</f>
        <v>489</v>
      </c>
    </row>
    <row r="1089" spans="40:47" ht="16.5" x14ac:dyDescent="0.2">
      <c r="AN1089" s="81">
        <v>1077</v>
      </c>
      <c r="AO1089" s="81">
        <f t="shared" si="114"/>
        <v>2</v>
      </c>
      <c r="AP1089" s="81">
        <f t="shared" si="115"/>
        <v>4</v>
      </c>
      <c r="AQ1089" s="76">
        <f t="shared" si="116"/>
        <v>8</v>
      </c>
      <c r="AR1089" s="81">
        <f t="shared" si="117"/>
        <v>19</v>
      </c>
      <c r="AS1089" s="81" t="str">
        <f t="shared" si="118"/>
        <v>金币</v>
      </c>
      <c r="AT1089" s="103">
        <f t="shared" si="119"/>
        <v>55</v>
      </c>
      <c r="AU1089" s="82">
        <f>IF(AR1089&gt;0,SUMIFS(AT$13:AT1089,AQ$13:AQ1089,"="&amp;AQ1089),"[x]")</f>
        <v>544</v>
      </c>
    </row>
    <row r="1090" spans="40:47" ht="16.5" x14ac:dyDescent="0.2">
      <c r="AN1090" s="81">
        <v>1078</v>
      </c>
      <c r="AO1090" s="81">
        <f t="shared" si="114"/>
        <v>2</v>
      </c>
      <c r="AP1090" s="81">
        <f t="shared" si="115"/>
        <v>4</v>
      </c>
      <c r="AQ1090" s="76">
        <f t="shared" si="116"/>
        <v>8</v>
      </c>
      <c r="AR1090" s="81">
        <f t="shared" si="117"/>
        <v>20</v>
      </c>
      <c r="AS1090" s="81" t="str">
        <f t="shared" si="118"/>
        <v>金币</v>
      </c>
      <c r="AT1090" s="103">
        <f t="shared" si="119"/>
        <v>58</v>
      </c>
      <c r="AU1090" s="82">
        <f>IF(AR1090&gt;0,SUMIFS(AT$13:AT1090,AQ$13:AQ1090,"="&amp;AQ1090),"[x]")</f>
        <v>602</v>
      </c>
    </row>
    <row r="1091" spans="40:47" ht="16.5" x14ac:dyDescent="0.2">
      <c r="AN1091" s="81">
        <v>1079</v>
      </c>
      <c r="AO1091" s="81">
        <f t="shared" si="114"/>
        <v>2</v>
      </c>
      <c r="AP1091" s="81">
        <f t="shared" si="115"/>
        <v>4</v>
      </c>
      <c r="AQ1091" s="76">
        <f t="shared" si="116"/>
        <v>8</v>
      </c>
      <c r="AR1091" s="81">
        <f t="shared" si="117"/>
        <v>21</v>
      </c>
      <c r="AS1091" s="81" t="str">
        <f t="shared" si="118"/>
        <v>金币</v>
      </c>
      <c r="AT1091" s="103">
        <f t="shared" si="119"/>
        <v>61</v>
      </c>
      <c r="AU1091" s="82">
        <f>IF(AR1091&gt;0,SUMIFS(AT$13:AT1091,AQ$13:AQ1091,"="&amp;AQ1091),"[x]")</f>
        <v>663</v>
      </c>
    </row>
    <row r="1092" spans="40:47" ht="16.5" x14ac:dyDescent="0.2">
      <c r="AN1092" s="81">
        <v>1080</v>
      </c>
      <c r="AO1092" s="81">
        <f t="shared" si="114"/>
        <v>2</v>
      </c>
      <c r="AP1092" s="81">
        <f t="shared" si="115"/>
        <v>4</v>
      </c>
      <c r="AQ1092" s="76">
        <f t="shared" si="116"/>
        <v>8</v>
      </c>
      <c r="AR1092" s="81">
        <f t="shared" si="117"/>
        <v>22</v>
      </c>
      <c r="AS1092" s="81" t="str">
        <f t="shared" si="118"/>
        <v>金币</v>
      </c>
      <c r="AT1092" s="103">
        <f t="shared" si="119"/>
        <v>64</v>
      </c>
      <c r="AU1092" s="82">
        <f>IF(AR1092&gt;0,SUMIFS(AT$13:AT1092,AQ$13:AQ1092,"="&amp;AQ1092),"[x]")</f>
        <v>727</v>
      </c>
    </row>
    <row r="1093" spans="40:47" ht="16.5" x14ac:dyDescent="0.2">
      <c r="AN1093" s="81">
        <v>1081</v>
      </c>
      <c r="AO1093" s="81">
        <f t="shared" si="114"/>
        <v>2</v>
      </c>
      <c r="AP1093" s="81">
        <f t="shared" si="115"/>
        <v>4</v>
      </c>
      <c r="AQ1093" s="76">
        <f t="shared" si="116"/>
        <v>8</v>
      </c>
      <c r="AR1093" s="81">
        <f t="shared" si="117"/>
        <v>23</v>
      </c>
      <c r="AS1093" s="81" t="str">
        <f t="shared" si="118"/>
        <v>金币</v>
      </c>
      <c r="AT1093" s="103">
        <f t="shared" si="119"/>
        <v>67</v>
      </c>
      <c r="AU1093" s="82">
        <f>IF(AR1093&gt;0,SUMIFS(AT$13:AT1093,AQ$13:AQ1093,"="&amp;AQ1093),"[x]")</f>
        <v>794</v>
      </c>
    </row>
    <row r="1094" spans="40:47" ht="16.5" x14ac:dyDescent="0.2">
      <c r="AN1094" s="81">
        <v>1082</v>
      </c>
      <c r="AO1094" s="81">
        <f t="shared" si="114"/>
        <v>2</v>
      </c>
      <c r="AP1094" s="81">
        <f t="shared" si="115"/>
        <v>4</v>
      </c>
      <c r="AQ1094" s="76">
        <f t="shared" si="116"/>
        <v>8</v>
      </c>
      <c r="AR1094" s="81">
        <f t="shared" si="117"/>
        <v>24</v>
      </c>
      <c r="AS1094" s="81" t="str">
        <f t="shared" si="118"/>
        <v>金币</v>
      </c>
      <c r="AT1094" s="103">
        <f t="shared" si="119"/>
        <v>70</v>
      </c>
      <c r="AU1094" s="82">
        <f>IF(AR1094&gt;0,SUMIFS(AT$13:AT1094,AQ$13:AQ1094,"="&amp;AQ1094),"[x]")</f>
        <v>864</v>
      </c>
    </row>
    <row r="1095" spans="40:47" ht="16.5" x14ac:dyDescent="0.2">
      <c r="AN1095" s="81">
        <v>1083</v>
      </c>
      <c r="AO1095" s="81">
        <f t="shared" si="114"/>
        <v>2</v>
      </c>
      <c r="AP1095" s="81">
        <f t="shared" si="115"/>
        <v>4</v>
      </c>
      <c r="AQ1095" s="76">
        <f t="shared" si="116"/>
        <v>8</v>
      </c>
      <c r="AR1095" s="81">
        <f t="shared" si="117"/>
        <v>25</v>
      </c>
      <c r="AS1095" s="81" t="str">
        <f t="shared" si="118"/>
        <v>金币</v>
      </c>
      <c r="AT1095" s="103">
        <f t="shared" si="119"/>
        <v>73</v>
      </c>
      <c r="AU1095" s="82">
        <f>IF(AR1095&gt;0,SUMIFS(AT$13:AT1095,AQ$13:AQ1095,"="&amp;AQ1095),"[x]")</f>
        <v>937</v>
      </c>
    </row>
    <row r="1096" spans="40:47" ht="16.5" x14ac:dyDescent="0.2">
      <c r="AN1096" s="81">
        <v>1084</v>
      </c>
      <c r="AO1096" s="81">
        <f t="shared" si="114"/>
        <v>2</v>
      </c>
      <c r="AP1096" s="81">
        <f t="shared" si="115"/>
        <v>4</v>
      </c>
      <c r="AQ1096" s="76">
        <f t="shared" si="116"/>
        <v>8</v>
      </c>
      <c r="AR1096" s="81">
        <f t="shared" si="117"/>
        <v>26</v>
      </c>
      <c r="AS1096" s="81" t="str">
        <f t="shared" si="118"/>
        <v>金币</v>
      </c>
      <c r="AT1096" s="103">
        <f t="shared" si="119"/>
        <v>75</v>
      </c>
      <c r="AU1096" s="82">
        <f>IF(AR1096&gt;0,SUMIFS(AT$13:AT1096,AQ$13:AQ1096,"="&amp;AQ1096),"[x]")</f>
        <v>1012</v>
      </c>
    </row>
    <row r="1097" spans="40:47" ht="16.5" x14ac:dyDescent="0.2">
      <c r="AN1097" s="81">
        <v>1085</v>
      </c>
      <c r="AO1097" s="81">
        <f t="shared" si="114"/>
        <v>2</v>
      </c>
      <c r="AP1097" s="81">
        <f t="shared" si="115"/>
        <v>4</v>
      </c>
      <c r="AQ1097" s="76">
        <f t="shared" si="116"/>
        <v>8</v>
      </c>
      <c r="AR1097" s="81">
        <f t="shared" si="117"/>
        <v>27</v>
      </c>
      <c r="AS1097" s="81" t="str">
        <f t="shared" si="118"/>
        <v>金币</v>
      </c>
      <c r="AT1097" s="103">
        <f t="shared" si="119"/>
        <v>78</v>
      </c>
      <c r="AU1097" s="82">
        <f>IF(AR1097&gt;0,SUMIFS(AT$13:AT1097,AQ$13:AQ1097,"="&amp;AQ1097),"[x]")</f>
        <v>1090</v>
      </c>
    </row>
    <row r="1098" spans="40:47" ht="16.5" x14ac:dyDescent="0.2">
      <c r="AN1098" s="81">
        <v>1086</v>
      </c>
      <c r="AO1098" s="81">
        <f t="shared" si="114"/>
        <v>2</v>
      </c>
      <c r="AP1098" s="81">
        <f t="shared" si="115"/>
        <v>4</v>
      </c>
      <c r="AQ1098" s="76">
        <f t="shared" si="116"/>
        <v>8</v>
      </c>
      <c r="AR1098" s="81">
        <f t="shared" si="117"/>
        <v>28</v>
      </c>
      <c r="AS1098" s="81" t="str">
        <f t="shared" si="118"/>
        <v>金币</v>
      </c>
      <c r="AT1098" s="103">
        <f t="shared" si="119"/>
        <v>81</v>
      </c>
      <c r="AU1098" s="82">
        <f>IF(AR1098&gt;0,SUMIFS(AT$13:AT1098,AQ$13:AQ1098,"="&amp;AQ1098),"[x]")</f>
        <v>1171</v>
      </c>
    </row>
    <row r="1099" spans="40:47" ht="16.5" x14ac:dyDescent="0.2">
      <c r="AN1099" s="81">
        <v>1087</v>
      </c>
      <c r="AO1099" s="81">
        <f t="shared" si="114"/>
        <v>2</v>
      </c>
      <c r="AP1099" s="81">
        <f t="shared" si="115"/>
        <v>4</v>
      </c>
      <c r="AQ1099" s="76">
        <f t="shared" si="116"/>
        <v>8</v>
      </c>
      <c r="AR1099" s="81">
        <f t="shared" si="117"/>
        <v>29</v>
      </c>
      <c r="AS1099" s="81" t="str">
        <f t="shared" si="118"/>
        <v>金币</v>
      </c>
      <c r="AT1099" s="103">
        <f t="shared" si="119"/>
        <v>84</v>
      </c>
      <c r="AU1099" s="82">
        <f>IF(AR1099&gt;0,SUMIFS(AT$13:AT1099,AQ$13:AQ1099,"="&amp;AQ1099),"[x]")</f>
        <v>1255</v>
      </c>
    </row>
    <row r="1100" spans="40:47" ht="16.5" x14ac:dyDescent="0.2">
      <c r="AN1100" s="81">
        <v>1088</v>
      </c>
      <c r="AO1100" s="81">
        <f t="shared" si="114"/>
        <v>2</v>
      </c>
      <c r="AP1100" s="81">
        <f t="shared" si="115"/>
        <v>4</v>
      </c>
      <c r="AQ1100" s="76">
        <f t="shared" si="116"/>
        <v>8</v>
      </c>
      <c r="AR1100" s="81">
        <f t="shared" si="117"/>
        <v>30</v>
      </c>
      <c r="AS1100" s="81" t="str">
        <f t="shared" si="118"/>
        <v>金币</v>
      </c>
      <c r="AT1100" s="103">
        <f t="shared" si="119"/>
        <v>87</v>
      </c>
      <c r="AU1100" s="82">
        <f>IF(AR1100&gt;0,SUMIFS(AT$13:AT1100,AQ$13:AQ1100,"="&amp;AQ1100),"[x]")</f>
        <v>1342</v>
      </c>
    </row>
    <row r="1101" spans="40:47" ht="16.5" x14ac:dyDescent="0.2">
      <c r="AN1101" s="81">
        <v>1089</v>
      </c>
      <c r="AO1101" s="81">
        <f t="shared" si="114"/>
        <v>2</v>
      </c>
      <c r="AP1101" s="81">
        <f t="shared" si="115"/>
        <v>4</v>
      </c>
      <c r="AQ1101" s="76">
        <f t="shared" si="116"/>
        <v>8</v>
      </c>
      <c r="AR1101" s="81">
        <f t="shared" si="117"/>
        <v>31</v>
      </c>
      <c r="AS1101" s="81" t="str">
        <f t="shared" si="118"/>
        <v>金币</v>
      </c>
      <c r="AT1101" s="103">
        <f t="shared" si="119"/>
        <v>90</v>
      </c>
      <c r="AU1101" s="82">
        <f>IF(AR1101&gt;0,SUMIFS(AT$13:AT1101,AQ$13:AQ1101,"="&amp;AQ1101),"[x]")</f>
        <v>1432</v>
      </c>
    </row>
    <row r="1102" spans="40:47" ht="16.5" x14ac:dyDescent="0.2">
      <c r="AN1102" s="81">
        <v>1090</v>
      </c>
      <c r="AO1102" s="81">
        <f t="shared" ref="AO1102:AO1165" si="120">INT((AN1102-1)/604)+1</f>
        <v>2</v>
      </c>
      <c r="AP1102" s="81">
        <f t="shared" ref="AP1102:AP1165" si="121">INT(MOD(INT((AN1102-1)/151),4))+1</f>
        <v>4</v>
      </c>
      <c r="AQ1102" s="76">
        <f t="shared" ref="AQ1102:AQ1165" si="122">(AO1102-1)*4+AP1102</f>
        <v>8</v>
      </c>
      <c r="AR1102" s="81">
        <f t="shared" ref="AR1102:AR1165" si="123">MOD(AN1102-1,151)</f>
        <v>32</v>
      </c>
      <c r="AS1102" s="81" t="str">
        <f t="shared" ref="AS1102:AS1165" si="124">IF(AR1102&gt;0,"金币","[x]")</f>
        <v>金币</v>
      </c>
      <c r="AT1102" s="103">
        <f t="shared" si="119"/>
        <v>93</v>
      </c>
      <c r="AU1102" s="82">
        <f>IF(AR1102&gt;0,SUMIFS(AT$13:AT1102,AQ$13:AQ1102,"="&amp;AQ1102),"[x]")</f>
        <v>1525</v>
      </c>
    </row>
    <row r="1103" spans="40:47" ht="16.5" x14ac:dyDescent="0.2">
      <c r="AN1103" s="81">
        <v>1091</v>
      </c>
      <c r="AO1103" s="81">
        <f t="shared" si="120"/>
        <v>2</v>
      </c>
      <c r="AP1103" s="81">
        <f t="shared" si="121"/>
        <v>4</v>
      </c>
      <c r="AQ1103" s="76">
        <f t="shared" si="122"/>
        <v>8</v>
      </c>
      <c r="AR1103" s="81">
        <f t="shared" si="123"/>
        <v>33</v>
      </c>
      <c r="AS1103" s="81" t="str">
        <f t="shared" si="124"/>
        <v>金币</v>
      </c>
      <c r="AT1103" s="103">
        <f t="shared" ref="AT1103:AT1166" si="125">IF(AR1103&gt;0,INT(INDEX($AL$13:$AL$162,AR1103)/48*INDEX($AL$4:$AL$9,AO1103)*INDEX($AO$4:$AO$7,AP1103)),"[x]")</f>
        <v>96</v>
      </c>
      <c r="AU1103" s="82">
        <f>IF(AR1103&gt;0,SUMIFS(AT$13:AT1103,AQ$13:AQ1103,"="&amp;AQ1103),"[x]")</f>
        <v>1621</v>
      </c>
    </row>
    <row r="1104" spans="40:47" ht="16.5" x14ac:dyDescent="0.2">
      <c r="AN1104" s="81">
        <v>1092</v>
      </c>
      <c r="AO1104" s="81">
        <f t="shared" si="120"/>
        <v>2</v>
      </c>
      <c r="AP1104" s="81">
        <f t="shared" si="121"/>
        <v>4</v>
      </c>
      <c r="AQ1104" s="76">
        <f t="shared" si="122"/>
        <v>8</v>
      </c>
      <c r="AR1104" s="81">
        <f t="shared" si="123"/>
        <v>34</v>
      </c>
      <c r="AS1104" s="81" t="str">
        <f t="shared" si="124"/>
        <v>金币</v>
      </c>
      <c r="AT1104" s="103">
        <f t="shared" si="125"/>
        <v>99</v>
      </c>
      <c r="AU1104" s="82">
        <f>IF(AR1104&gt;0,SUMIFS(AT$13:AT1104,AQ$13:AQ1104,"="&amp;AQ1104),"[x]")</f>
        <v>1720</v>
      </c>
    </row>
    <row r="1105" spans="40:47" ht="16.5" x14ac:dyDescent="0.2">
      <c r="AN1105" s="81">
        <v>1093</v>
      </c>
      <c r="AO1105" s="81">
        <f t="shared" si="120"/>
        <v>2</v>
      </c>
      <c r="AP1105" s="81">
        <f t="shared" si="121"/>
        <v>4</v>
      </c>
      <c r="AQ1105" s="76">
        <f t="shared" si="122"/>
        <v>8</v>
      </c>
      <c r="AR1105" s="81">
        <f t="shared" si="123"/>
        <v>35</v>
      </c>
      <c r="AS1105" s="81" t="str">
        <f t="shared" si="124"/>
        <v>金币</v>
      </c>
      <c r="AT1105" s="103">
        <f t="shared" si="125"/>
        <v>102</v>
      </c>
      <c r="AU1105" s="82">
        <f>IF(AR1105&gt;0,SUMIFS(AT$13:AT1105,AQ$13:AQ1105,"="&amp;AQ1105),"[x]")</f>
        <v>1822</v>
      </c>
    </row>
    <row r="1106" spans="40:47" ht="16.5" x14ac:dyDescent="0.2">
      <c r="AN1106" s="81">
        <v>1094</v>
      </c>
      <c r="AO1106" s="81">
        <f t="shared" si="120"/>
        <v>2</v>
      </c>
      <c r="AP1106" s="81">
        <f t="shared" si="121"/>
        <v>4</v>
      </c>
      <c r="AQ1106" s="76">
        <f t="shared" si="122"/>
        <v>8</v>
      </c>
      <c r="AR1106" s="81">
        <f t="shared" si="123"/>
        <v>36</v>
      </c>
      <c r="AS1106" s="81" t="str">
        <f t="shared" si="124"/>
        <v>金币</v>
      </c>
      <c r="AT1106" s="103">
        <f t="shared" si="125"/>
        <v>105</v>
      </c>
      <c r="AU1106" s="82">
        <f>IF(AR1106&gt;0,SUMIFS(AT$13:AT1106,AQ$13:AQ1106,"="&amp;AQ1106),"[x]")</f>
        <v>1927</v>
      </c>
    </row>
    <row r="1107" spans="40:47" ht="16.5" x14ac:dyDescent="0.2">
      <c r="AN1107" s="81">
        <v>1095</v>
      </c>
      <c r="AO1107" s="81">
        <f t="shared" si="120"/>
        <v>2</v>
      </c>
      <c r="AP1107" s="81">
        <f t="shared" si="121"/>
        <v>4</v>
      </c>
      <c r="AQ1107" s="76">
        <f t="shared" si="122"/>
        <v>8</v>
      </c>
      <c r="AR1107" s="81">
        <f t="shared" si="123"/>
        <v>37</v>
      </c>
      <c r="AS1107" s="81" t="str">
        <f t="shared" si="124"/>
        <v>金币</v>
      </c>
      <c r="AT1107" s="103">
        <f t="shared" si="125"/>
        <v>108</v>
      </c>
      <c r="AU1107" s="82">
        <f>IF(AR1107&gt;0,SUMIFS(AT$13:AT1107,AQ$13:AQ1107,"="&amp;AQ1107),"[x]")</f>
        <v>2035</v>
      </c>
    </row>
    <row r="1108" spans="40:47" ht="16.5" x14ac:dyDescent="0.2">
      <c r="AN1108" s="81">
        <v>1096</v>
      </c>
      <c r="AO1108" s="81">
        <f t="shared" si="120"/>
        <v>2</v>
      </c>
      <c r="AP1108" s="81">
        <f t="shared" si="121"/>
        <v>4</v>
      </c>
      <c r="AQ1108" s="76">
        <f t="shared" si="122"/>
        <v>8</v>
      </c>
      <c r="AR1108" s="81">
        <f t="shared" si="123"/>
        <v>38</v>
      </c>
      <c r="AS1108" s="81" t="str">
        <f t="shared" si="124"/>
        <v>金币</v>
      </c>
      <c r="AT1108" s="103">
        <f t="shared" si="125"/>
        <v>110</v>
      </c>
      <c r="AU1108" s="82">
        <f>IF(AR1108&gt;0,SUMIFS(AT$13:AT1108,AQ$13:AQ1108,"="&amp;AQ1108),"[x]")</f>
        <v>2145</v>
      </c>
    </row>
    <row r="1109" spans="40:47" ht="16.5" x14ac:dyDescent="0.2">
      <c r="AN1109" s="81">
        <v>1097</v>
      </c>
      <c r="AO1109" s="81">
        <f t="shared" si="120"/>
        <v>2</v>
      </c>
      <c r="AP1109" s="81">
        <f t="shared" si="121"/>
        <v>4</v>
      </c>
      <c r="AQ1109" s="76">
        <f t="shared" si="122"/>
        <v>8</v>
      </c>
      <c r="AR1109" s="81">
        <f t="shared" si="123"/>
        <v>39</v>
      </c>
      <c r="AS1109" s="81" t="str">
        <f t="shared" si="124"/>
        <v>金币</v>
      </c>
      <c r="AT1109" s="103">
        <f t="shared" si="125"/>
        <v>113</v>
      </c>
      <c r="AU1109" s="82">
        <f>IF(AR1109&gt;0,SUMIFS(AT$13:AT1109,AQ$13:AQ1109,"="&amp;AQ1109),"[x]")</f>
        <v>2258</v>
      </c>
    </row>
    <row r="1110" spans="40:47" ht="16.5" x14ac:dyDescent="0.2">
      <c r="AN1110" s="81">
        <v>1098</v>
      </c>
      <c r="AO1110" s="81">
        <f t="shared" si="120"/>
        <v>2</v>
      </c>
      <c r="AP1110" s="81">
        <f t="shared" si="121"/>
        <v>4</v>
      </c>
      <c r="AQ1110" s="76">
        <f t="shared" si="122"/>
        <v>8</v>
      </c>
      <c r="AR1110" s="81">
        <f t="shared" si="123"/>
        <v>40</v>
      </c>
      <c r="AS1110" s="81" t="str">
        <f t="shared" si="124"/>
        <v>金币</v>
      </c>
      <c r="AT1110" s="103">
        <f t="shared" si="125"/>
        <v>116</v>
      </c>
      <c r="AU1110" s="82">
        <f>IF(AR1110&gt;0,SUMIFS(AT$13:AT1110,AQ$13:AQ1110,"="&amp;AQ1110),"[x]")</f>
        <v>2374</v>
      </c>
    </row>
    <row r="1111" spans="40:47" ht="16.5" x14ac:dyDescent="0.2">
      <c r="AN1111" s="81">
        <v>1099</v>
      </c>
      <c r="AO1111" s="81">
        <f t="shared" si="120"/>
        <v>2</v>
      </c>
      <c r="AP1111" s="81">
        <f t="shared" si="121"/>
        <v>4</v>
      </c>
      <c r="AQ1111" s="76">
        <f t="shared" si="122"/>
        <v>8</v>
      </c>
      <c r="AR1111" s="81">
        <f t="shared" si="123"/>
        <v>41</v>
      </c>
      <c r="AS1111" s="81" t="str">
        <f t="shared" si="124"/>
        <v>金币</v>
      </c>
      <c r="AT1111" s="103">
        <f t="shared" si="125"/>
        <v>55</v>
      </c>
      <c r="AU1111" s="82">
        <f>IF(AR1111&gt;0,SUMIFS(AT$13:AT1111,AQ$13:AQ1111,"="&amp;AQ1111),"[x]")</f>
        <v>2429</v>
      </c>
    </row>
    <row r="1112" spans="40:47" ht="16.5" x14ac:dyDescent="0.2">
      <c r="AN1112" s="81">
        <v>1100</v>
      </c>
      <c r="AO1112" s="81">
        <f t="shared" si="120"/>
        <v>2</v>
      </c>
      <c r="AP1112" s="81">
        <f t="shared" si="121"/>
        <v>4</v>
      </c>
      <c r="AQ1112" s="76">
        <f t="shared" si="122"/>
        <v>8</v>
      </c>
      <c r="AR1112" s="81">
        <f t="shared" si="123"/>
        <v>42</v>
      </c>
      <c r="AS1112" s="81" t="str">
        <f t="shared" si="124"/>
        <v>金币</v>
      </c>
      <c r="AT1112" s="103">
        <f t="shared" si="125"/>
        <v>66</v>
      </c>
      <c r="AU1112" s="82">
        <f>IF(AR1112&gt;0,SUMIFS(AT$13:AT1112,AQ$13:AQ1112,"="&amp;AQ1112),"[x]")</f>
        <v>2495</v>
      </c>
    </row>
    <row r="1113" spans="40:47" ht="16.5" x14ac:dyDescent="0.2">
      <c r="AN1113" s="81">
        <v>1101</v>
      </c>
      <c r="AO1113" s="81">
        <f t="shared" si="120"/>
        <v>2</v>
      </c>
      <c r="AP1113" s="81">
        <f t="shared" si="121"/>
        <v>4</v>
      </c>
      <c r="AQ1113" s="76">
        <f t="shared" si="122"/>
        <v>8</v>
      </c>
      <c r="AR1113" s="81">
        <f t="shared" si="123"/>
        <v>43</v>
      </c>
      <c r="AS1113" s="81" t="str">
        <f t="shared" si="124"/>
        <v>金币</v>
      </c>
      <c r="AT1113" s="103">
        <f t="shared" si="125"/>
        <v>77</v>
      </c>
      <c r="AU1113" s="82">
        <f>IF(AR1113&gt;0,SUMIFS(AT$13:AT1113,AQ$13:AQ1113,"="&amp;AQ1113),"[x]")</f>
        <v>2572</v>
      </c>
    </row>
    <row r="1114" spans="40:47" ht="16.5" x14ac:dyDescent="0.2">
      <c r="AN1114" s="81">
        <v>1102</v>
      </c>
      <c r="AO1114" s="81">
        <f t="shared" si="120"/>
        <v>2</v>
      </c>
      <c r="AP1114" s="81">
        <f t="shared" si="121"/>
        <v>4</v>
      </c>
      <c r="AQ1114" s="76">
        <f t="shared" si="122"/>
        <v>8</v>
      </c>
      <c r="AR1114" s="81">
        <f t="shared" si="123"/>
        <v>44</v>
      </c>
      <c r="AS1114" s="81" t="str">
        <f t="shared" si="124"/>
        <v>金币</v>
      </c>
      <c r="AT1114" s="103">
        <f t="shared" si="125"/>
        <v>88</v>
      </c>
      <c r="AU1114" s="82">
        <f>IF(AR1114&gt;0,SUMIFS(AT$13:AT1114,AQ$13:AQ1114,"="&amp;AQ1114),"[x]")</f>
        <v>2660</v>
      </c>
    </row>
    <row r="1115" spans="40:47" ht="16.5" x14ac:dyDescent="0.2">
      <c r="AN1115" s="81">
        <v>1103</v>
      </c>
      <c r="AO1115" s="81">
        <f t="shared" si="120"/>
        <v>2</v>
      </c>
      <c r="AP1115" s="81">
        <f t="shared" si="121"/>
        <v>4</v>
      </c>
      <c r="AQ1115" s="76">
        <f t="shared" si="122"/>
        <v>8</v>
      </c>
      <c r="AR1115" s="81">
        <f t="shared" si="123"/>
        <v>45</v>
      </c>
      <c r="AS1115" s="81" t="str">
        <f t="shared" si="124"/>
        <v>金币</v>
      </c>
      <c r="AT1115" s="103">
        <f t="shared" si="125"/>
        <v>100</v>
      </c>
      <c r="AU1115" s="82">
        <f>IF(AR1115&gt;0,SUMIFS(AT$13:AT1115,AQ$13:AQ1115,"="&amp;AQ1115),"[x]")</f>
        <v>2760</v>
      </c>
    </row>
    <row r="1116" spans="40:47" ht="16.5" x14ac:dyDescent="0.2">
      <c r="AN1116" s="81">
        <v>1104</v>
      </c>
      <c r="AO1116" s="81">
        <f t="shared" si="120"/>
        <v>2</v>
      </c>
      <c r="AP1116" s="81">
        <f t="shared" si="121"/>
        <v>4</v>
      </c>
      <c r="AQ1116" s="76">
        <f t="shared" si="122"/>
        <v>8</v>
      </c>
      <c r="AR1116" s="81">
        <f t="shared" si="123"/>
        <v>46</v>
      </c>
      <c r="AS1116" s="81" t="str">
        <f t="shared" si="124"/>
        <v>金币</v>
      </c>
      <c r="AT1116" s="103">
        <f t="shared" si="125"/>
        <v>111</v>
      </c>
      <c r="AU1116" s="82">
        <f>IF(AR1116&gt;0,SUMIFS(AT$13:AT1116,AQ$13:AQ1116,"="&amp;AQ1116),"[x]")</f>
        <v>2871</v>
      </c>
    </row>
    <row r="1117" spans="40:47" ht="16.5" x14ac:dyDescent="0.2">
      <c r="AN1117" s="81">
        <v>1105</v>
      </c>
      <c r="AO1117" s="81">
        <f t="shared" si="120"/>
        <v>2</v>
      </c>
      <c r="AP1117" s="81">
        <f t="shared" si="121"/>
        <v>4</v>
      </c>
      <c r="AQ1117" s="76">
        <f t="shared" si="122"/>
        <v>8</v>
      </c>
      <c r="AR1117" s="81">
        <f t="shared" si="123"/>
        <v>47</v>
      </c>
      <c r="AS1117" s="81" t="str">
        <f t="shared" si="124"/>
        <v>金币</v>
      </c>
      <c r="AT1117" s="103">
        <f t="shared" si="125"/>
        <v>122</v>
      </c>
      <c r="AU1117" s="82">
        <f>IF(AR1117&gt;0,SUMIFS(AT$13:AT1117,AQ$13:AQ1117,"="&amp;AQ1117),"[x]")</f>
        <v>2993</v>
      </c>
    </row>
    <row r="1118" spans="40:47" ht="16.5" x14ac:dyDescent="0.2">
      <c r="AN1118" s="81">
        <v>1106</v>
      </c>
      <c r="AO1118" s="81">
        <f t="shared" si="120"/>
        <v>2</v>
      </c>
      <c r="AP1118" s="81">
        <f t="shared" si="121"/>
        <v>4</v>
      </c>
      <c r="AQ1118" s="76">
        <f t="shared" si="122"/>
        <v>8</v>
      </c>
      <c r="AR1118" s="81">
        <f t="shared" si="123"/>
        <v>48</v>
      </c>
      <c r="AS1118" s="81" t="str">
        <f t="shared" si="124"/>
        <v>金币</v>
      </c>
      <c r="AT1118" s="103">
        <f t="shared" si="125"/>
        <v>133</v>
      </c>
      <c r="AU1118" s="82">
        <f>IF(AR1118&gt;0,SUMIFS(AT$13:AT1118,AQ$13:AQ1118,"="&amp;AQ1118),"[x]")</f>
        <v>3126</v>
      </c>
    </row>
    <row r="1119" spans="40:47" ht="16.5" x14ac:dyDescent="0.2">
      <c r="AN1119" s="81">
        <v>1107</v>
      </c>
      <c r="AO1119" s="81">
        <f t="shared" si="120"/>
        <v>2</v>
      </c>
      <c r="AP1119" s="81">
        <f t="shared" si="121"/>
        <v>4</v>
      </c>
      <c r="AQ1119" s="76">
        <f t="shared" si="122"/>
        <v>8</v>
      </c>
      <c r="AR1119" s="81">
        <f t="shared" si="123"/>
        <v>49</v>
      </c>
      <c r="AS1119" s="81" t="str">
        <f t="shared" si="124"/>
        <v>金币</v>
      </c>
      <c r="AT1119" s="103">
        <f t="shared" si="125"/>
        <v>144</v>
      </c>
      <c r="AU1119" s="82">
        <f>IF(AR1119&gt;0,SUMIFS(AT$13:AT1119,AQ$13:AQ1119,"="&amp;AQ1119),"[x]")</f>
        <v>3270</v>
      </c>
    </row>
    <row r="1120" spans="40:47" ht="16.5" x14ac:dyDescent="0.2">
      <c r="AN1120" s="81">
        <v>1108</v>
      </c>
      <c r="AO1120" s="81">
        <f t="shared" si="120"/>
        <v>2</v>
      </c>
      <c r="AP1120" s="81">
        <f t="shared" si="121"/>
        <v>4</v>
      </c>
      <c r="AQ1120" s="76">
        <f t="shared" si="122"/>
        <v>8</v>
      </c>
      <c r="AR1120" s="81">
        <f t="shared" si="123"/>
        <v>50</v>
      </c>
      <c r="AS1120" s="81" t="str">
        <f t="shared" si="124"/>
        <v>金币</v>
      </c>
      <c r="AT1120" s="103">
        <f t="shared" si="125"/>
        <v>155</v>
      </c>
      <c r="AU1120" s="82">
        <f>IF(AR1120&gt;0,SUMIFS(AT$13:AT1120,AQ$13:AQ1120,"="&amp;AQ1120),"[x]")</f>
        <v>3425</v>
      </c>
    </row>
    <row r="1121" spans="40:47" ht="16.5" x14ac:dyDescent="0.2">
      <c r="AN1121" s="81">
        <v>1109</v>
      </c>
      <c r="AO1121" s="81">
        <f t="shared" si="120"/>
        <v>2</v>
      </c>
      <c r="AP1121" s="81">
        <f t="shared" si="121"/>
        <v>4</v>
      </c>
      <c r="AQ1121" s="76">
        <f t="shared" si="122"/>
        <v>8</v>
      </c>
      <c r="AR1121" s="81">
        <f t="shared" si="123"/>
        <v>51</v>
      </c>
      <c r="AS1121" s="81" t="str">
        <f t="shared" si="124"/>
        <v>金币</v>
      </c>
      <c r="AT1121" s="103">
        <f t="shared" si="125"/>
        <v>166</v>
      </c>
      <c r="AU1121" s="82">
        <f>IF(AR1121&gt;0,SUMIFS(AT$13:AT1121,AQ$13:AQ1121,"="&amp;AQ1121),"[x]")</f>
        <v>3591</v>
      </c>
    </row>
    <row r="1122" spans="40:47" ht="16.5" x14ac:dyDescent="0.2">
      <c r="AN1122" s="81">
        <v>1110</v>
      </c>
      <c r="AO1122" s="81">
        <f t="shared" si="120"/>
        <v>2</v>
      </c>
      <c r="AP1122" s="81">
        <f t="shared" si="121"/>
        <v>4</v>
      </c>
      <c r="AQ1122" s="76">
        <f t="shared" si="122"/>
        <v>8</v>
      </c>
      <c r="AR1122" s="81">
        <f t="shared" si="123"/>
        <v>52</v>
      </c>
      <c r="AS1122" s="81" t="str">
        <f t="shared" si="124"/>
        <v>金币</v>
      </c>
      <c r="AT1122" s="103">
        <f t="shared" si="125"/>
        <v>177</v>
      </c>
      <c r="AU1122" s="82">
        <f>IF(AR1122&gt;0,SUMIFS(AT$13:AT1122,AQ$13:AQ1122,"="&amp;AQ1122),"[x]")</f>
        <v>3768</v>
      </c>
    </row>
    <row r="1123" spans="40:47" ht="16.5" x14ac:dyDescent="0.2">
      <c r="AN1123" s="81">
        <v>1111</v>
      </c>
      <c r="AO1123" s="81">
        <f t="shared" si="120"/>
        <v>2</v>
      </c>
      <c r="AP1123" s="81">
        <f t="shared" si="121"/>
        <v>4</v>
      </c>
      <c r="AQ1123" s="76">
        <f t="shared" si="122"/>
        <v>8</v>
      </c>
      <c r="AR1123" s="81">
        <f t="shared" si="123"/>
        <v>53</v>
      </c>
      <c r="AS1123" s="81" t="str">
        <f t="shared" si="124"/>
        <v>金币</v>
      </c>
      <c r="AT1123" s="103">
        <f t="shared" si="125"/>
        <v>189</v>
      </c>
      <c r="AU1123" s="82">
        <f>IF(AR1123&gt;0,SUMIFS(AT$13:AT1123,AQ$13:AQ1123,"="&amp;AQ1123),"[x]")</f>
        <v>3957</v>
      </c>
    </row>
    <row r="1124" spans="40:47" ht="16.5" x14ac:dyDescent="0.2">
      <c r="AN1124" s="81">
        <v>1112</v>
      </c>
      <c r="AO1124" s="81">
        <f t="shared" si="120"/>
        <v>2</v>
      </c>
      <c r="AP1124" s="81">
        <f t="shared" si="121"/>
        <v>4</v>
      </c>
      <c r="AQ1124" s="76">
        <f t="shared" si="122"/>
        <v>8</v>
      </c>
      <c r="AR1124" s="81">
        <f t="shared" si="123"/>
        <v>54</v>
      </c>
      <c r="AS1124" s="81" t="str">
        <f t="shared" si="124"/>
        <v>金币</v>
      </c>
      <c r="AT1124" s="103">
        <f t="shared" si="125"/>
        <v>200</v>
      </c>
      <c r="AU1124" s="82">
        <f>IF(AR1124&gt;0,SUMIFS(AT$13:AT1124,AQ$13:AQ1124,"="&amp;AQ1124),"[x]")</f>
        <v>4157</v>
      </c>
    </row>
    <row r="1125" spans="40:47" ht="16.5" x14ac:dyDescent="0.2">
      <c r="AN1125" s="81">
        <v>1113</v>
      </c>
      <c r="AO1125" s="81">
        <f t="shared" si="120"/>
        <v>2</v>
      </c>
      <c r="AP1125" s="81">
        <f t="shared" si="121"/>
        <v>4</v>
      </c>
      <c r="AQ1125" s="76">
        <f t="shared" si="122"/>
        <v>8</v>
      </c>
      <c r="AR1125" s="81">
        <f t="shared" si="123"/>
        <v>55</v>
      </c>
      <c r="AS1125" s="81" t="str">
        <f t="shared" si="124"/>
        <v>金币</v>
      </c>
      <c r="AT1125" s="103">
        <f t="shared" si="125"/>
        <v>211</v>
      </c>
      <c r="AU1125" s="82">
        <f>IF(AR1125&gt;0,SUMIFS(AT$13:AT1125,AQ$13:AQ1125,"="&amp;AQ1125),"[x]")</f>
        <v>4368</v>
      </c>
    </row>
    <row r="1126" spans="40:47" ht="16.5" x14ac:dyDescent="0.2">
      <c r="AN1126" s="81">
        <v>1114</v>
      </c>
      <c r="AO1126" s="81">
        <f t="shared" si="120"/>
        <v>2</v>
      </c>
      <c r="AP1126" s="81">
        <f t="shared" si="121"/>
        <v>4</v>
      </c>
      <c r="AQ1126" s="76">
        <f t="shared" si="122"/>
        <v>8</v>
      </c>
      <c r="AR1126" s="81">
        <f t="shared" si="123"/>
        <v>56</v>
      </c>
      <c r="AS1126" s="81" t="str">
        <f t="shared" si="124"/>
        <v>金币</v>
      </c>
      <c r="AT1126" s="103">
        <f t="shared" si="125"/>
        <v>222</v>
      </c>
      <c r="AU1126" s="82">
        <f>IF(AR1126&gt;0,SUMIFS(AT$13:AT1126,AQ$13:AQ1126,"="&amp;AQ1126),"[x]")</f>
        <v>4590</v>
      </c>
    </row>
    <row r="1127" spans="40:47" ht="16.5" x14ac:dyDescent="0.2">
      <c r="AN1127" s="81">
        <v>1115</v>
      </c>
      <c r="AO1127" s="81">
        <f t="shared" si="120"/>
        <v>2</v>
      </c>
      <c r="AP1127" s="81">
        <f t="shared" si="121"/>
        <v>4</v>
      </c>
      <c r="AQ1127" s="76">
        <f t="shared" si="122"/>
        <v>8</v>
      </c>
      <c r="AR1127" s="81">
        <f t="shared" si="123"/>
        <v>57</v>
      </c>
      <c r="AS1127" s="81" t="str">
        <f t="shared" si="124"/>
        <v>金币</v>
      </c>
      <c r="AT1127" s="103">
        <f t="shared" si="125"/>
        <v>233</v>
      </c>
      <c r="AU1127" s="82">
        <f>IF(AR1127&gt;0,SUMIFS(AT$13:AT1127,AQ$13:AQ1127,"="&amp;AQ1127),"[x]")</f>
        <v>4823</v>
      </c>
    </row>
    <row r="1128" spans="40:47" ht="16.5" x14ac:dyDescent="0.2">
      <c r="AN1128" s="81">
        <v>1116</v>
      </c>
      <c r="AO1128" s="81">
        <f t="shared" si="120"/>
        <v>2</v>
      </c>
      <c r="AP1128" s="81">
        <f t="shared" si="121"/>
        <v>4</v>
      </c>
      <c r="AQ1128" s="76">
        <f t="shared" si="122"/>
        <v>8</v>
      </c>
      <c r="AR1128" s="81">
        <f t="shared" si="123"/>
        <v>58</v>
      </c>
      <c r="AS1128" s="81" t="str">
        <f t="shared" si="124"/>
        <v>金币</v>
      </c>
      <c r="AT1128" s="103">
        <f t="shared" si="125"/>
        <v>244</v>
      </c>
      <c r="AU1128" s="82">
        <f>IF(AR1128&gt;0,SUMIFS(AT$13:AT1128,AQ$13:AQ1128,"="&amp;AQ1128),"[x]")</f>
        <v>5067</v>
      </c>
    </row>
    <row r="1129" spans="40:47" ht="16.5" x14ac:dyDescent="0.2">
      <c r="AN1129" s="81">
        <v>1117</v>
      </c>
      <c r="AO1129" s="81">
        <f t="shared" si="120"/>
        <v>2</v>
      </c>
      <c r="AP1129" s="81">
        <f t="shared" si="121"/>
        <v>4</v>
      </c>
      <c r="AQ1129" s="76">
        <f t="shared" si="122"/>
        <v>8</v>
      </c>
      <c r="AR1129" s="81">
        <f t="shared" si="123"/>
        <v>59</v>
      </c>
      <c r="AS1129" s="81" t="str">
        <f t="shared" si="124"/>
        <v>金币</v>
      </c>
      <c r="AT1129" s="103">
        <f t="shared" si="125"/>
        <v>255</v>
      </c>
      <c r="AU1129" s="82">
        <f>IF(AR1129&gt;0,SUMIFS(AT$13:AT1129,AQ$13:AQ1129,"="&amp;AQ1129),"[x]")</f>
        <v>5322</v>
      </c>
    </row>
    <row r="1130" spans="40:47" ht="16.5" x14ac:dyDescent="0.2">
      <c r="AN1130" s="81">
        <v>1118</v>
      </c>
      <c r="AO1130" s="81">
        <f t="shared" si="120"/>
        <v>2</v>
      </c>
      <c r="AP1130" s="81">
        <f t="shared" si="121"/>
        <v>4</v>
      </c>
      <c r="AQ1130" s="76">
        <f t="shared" si="122"/>
        <v>8</v>
      </c>
      <c r="AR1130" s="81">
        <f t="shared" si="123"/>
        <v>60</v>
      </c>
      <c r="AS1130" s="81" t="str">
        <f t="shared" si="124"/>
        <v>金币</v>
      </c>
      <c r="AT1130" s="103">
        <f t="shared" si="125"/>
        <v>266</v>
      </c>
      <c r="AU1130" s="82">
        <f>IF(AR1130&gt;0,SUMIFS(AT$13:AT1130,AQ$13:AQ1130,"="&amp;AQ1130),"[x]")</f>
        <v>5588</v>
      </c>
    </row>
    <row r="1131" spans="40:47" ht="16.5" x14ac:dyDescent="0.2">
      <c r="AN1131" s="81">
        <v>1119</v>
      </c>
      <c r="AO1131" s="81">
        <f t="shared" si="120"/>
        <v>2</v>
      </c>
      <c r="AP1131" s="81">
        <f t="shared" si="121"/>
        <v>4</v>
      </c>
      <c r="AQ1131" s="76">
        <f t="shared" si="122"/>
        <v>8</v>
      </c>
      <c r="AR1131" s="81">
        <f t="shared" si="123"/>
        <v>61</v>
      </c>
      <c r="AS1131" s="81" t="str">
        <f t="shared" si="124"/>
        <v>金币</v>
      </c>
      <c r="AT1131" s="103">
        <f t="shared" si="125"/>
        <v>278</v>
      </c>
      <c r="AU1131" s="82">
        <f>IF(AR1131&gt;0,SUMIFS(AT$13:AT1131,AQ$13:AQ1131,"="&amp;AQ1131),"[x]")</f>
        <v>5866</v>
      </c>
    </row>
    <row r="1132" spans="40:47" ht="16.5" x14ac:dyDescent="0.2">
      <c r="AN1132" s="81">
        <v>1120</v>
      </c>
      <c r="AO1132" s="81">
        <f t="shared" si="120"/>
        <v>2</v>
      </c>
      <c r="AP1132" s="81">
        <f t="shared" si="121"/>
        <v>4</v>
      </c>
      <c r="AQ1132" s="76">
        <f t="shared" si="122"/>
        <v>8</v>
      </c>
      <c r="AR1132" s="81">
        <f t="shared" si="123"/>
        <v>62</v>
      </c>
      <c r="AS1132" s="81" t="str">
        <f t="shared" si="124"/>
        <v>金币</v>
      </c>
      <c r="AT1132" s="103">
        <f t="shared" si="125"/>
        <v>289</v>
      </c>
      <c r="AU1132" s="82">
        <f>IF(AR1132&gt;0,SUMIFS(AT$13:AT1132,AQ$13:AQ1132,"="&amp;AQ1132),"[x]")</f>
        <v>6155</v>
      </c>
    </row>
    <row r="1133" spans="40:47" ht="16.5" x14ac:dyDescent="0.2">
      <c r="AN1133" s="81">
        <v>1121</v>
      </c>
      <c r="AO1133" s="81">
        <f t="shared" si="120"/>
        <v>2</v>
      </c>
      <c r="AP1133" s="81">
        <f t="shared" si="121"/>
        <v>4</v>
      </c>
      <c r="AQ1133" s="76">
        <f t="shared" si="122"/>
        <v>8</v>
      </c>
      <c r="AR1133" s="81">
        <f t="shared" si="123"/>
        <v>63</v>
      </c>
      <c r="AS1133" s="81" t="str">
        <f t="shared" si="124"/>
        <v>金币</v>
      </c>
      <c r="AT1133" s="103">
        <f t="shared" si="125"/>
        <v>300</v>
      </c>
      <c r="AU1133" s="82">
        <f>IF(AR1133&gt;0,SUMIFS(AT$13:AT1133,AQ$13:AQ1133,"="&amp;AQ1133),"[x]")</f>
        <v>6455</v>
      </c>
    </row>
    <row r="1134" spans="40:47" ht="16.5" x14ac:dyDescent="0.2">
      <c r="AN1134" s="81">
        <v>1122</v>
      </c>
      <c r="AO1134" s="81">
        <f t="shared" si="120"/>
        <v>2</v>
      </c>
      <c r="AP1134" s="81">
        <f t="shared" si="121"/>
        <v>4</v>
      </c>
      <c r="AQ1134" s="76">
        <f t="shared" si="122"/>
        <v>8</v>
      </c>
      <c r="AR1134" s="81">
        <f t="shared" si="123"/>
        <v>64</v>
      </c>
      <c r="AS1134" s="81" t="str">
        <f t="shared" si="124"/>
        <v>金币</v>
      </c>
      <c r="AT1134" s="103">
        <f t="shared" si="125"/>
        <v>311</v>
      </c>
      <c r="AU1134" s="82">
        <f>IF(AR1134&gt;0,SUMIFS(AT$13:AT1134,AQ$13:AQ1134,"="&amp;AQ1134),"[x]")</f>
        <v>6766</v>
      </c>
    </row>
    <row r="1135" spans="40:47" ht="16.5" x14ac:dyDescent="0.2">
      <c r="AN1135" s="81">
        <v>1123</v>
      </c>
      <c r="AO1135" s="81">
        <f t="shared" si="120"/>
        <v>2</v>
      </c>
      <c r="AP1135" s="81">
        <f t="shared" si="121"/>
        <v>4</v>
      </c>
      <c r="AQ1135" s="76">
        <f t="shared" si="122"/>
        <v>8</v>
      </c>
      <c r="AR1135" s="81">
        <f t="shared" si="123"/>
        <v>65</v>
      </c>
      <c r="AS1135" s="81" t="str">
        <f t="shared" si="124"/>
        <v>金币</v>
      </c>
      <c r="AT1135" s="103">
        <f t="shared" si="125"/>
        <v>322</v>
      </c>
      <c r="AU1135" s="82">
        <f>IF(AR1135&gt;0,SUMIFS(AT$13:AT1135,AQ$13:AQ1135,"="&amp;AQ1135),"[x]")</f>
        <v>7088</v>
      </c>
    </row>
    <row r="1136" spans="40:47" ht="16.5" x14ac:dyDescent="0.2">
      <c r="AN1136" s="81">
        <v>1124</v>
      </c>
      <c r="AO1136" s="81">
        <f t="shared" si="120"/>
        <v>2</v>
      </c>
      <c r="AP1136" s="81">
        <f t="shared" si="121"/>
        <v>4</v>
      </c>
      <c r="AQ1136" s="76">
        <f t="shared" si="122"/>
        <v>8</v>
      </c>
      <c r="AR1136" s="81">
        <f t="shared" si="123"/>
        <v>66</v>
      </c>
      <c r="AS1136" s="81" t="str">
        <f t="shared" si="124"/>
        <v>金币</v>
      </c>
      <c r="AT1136" s="103">
        <f t="shared" si="125"/>
        <v>333</v>
      </c>
      <c r="AU1136" s="82">
        <f>IF(AR1136&gt;0,SUMIFS(AT$13:AT1136,AQ$13:AQ1136,"="&amp;AQ1136),"[x]")</f>
        <v>7421</v>
      </c>
    </row>
    <row r="1137" spans="40:47" ht="16.5" x14ac:dyDescent="0.2">
      <c r="AN1137" s="81">
        <v>1125</v>
      </c>
      <c r="AO1137" s="81">
        <f t="shared" si="120"/>
        <v>2</v>
      </c>
      <c r="AP1137" s="81">
        <f t="shared" si="121"/>
        <v>4</v>
      </c>
      <c r="AQ1137" s="76">
        <f t="shared" si="122"/>
        <v>8</v>
      </c>
      <c r="AR1137" s="81">
        <f t="shared" si="123"/>
        <v>67</v>
      </c>
      <c r="AS1137" s="81" t="str">
        <f t="shared" si="124"/>
        <v>金币</v>
      </c>
      <c r="AT1137" s="103">
        <f t="shared" si="125"/>
        <v>344</v>
      </c>
      <c r="AU1137" s="82">
        <f>IF(AR1137&gt;0,SUMIFS(AT$13:AT1137,AQ$13:AQ1137,"="&amp;AQ1137),"[x]")</f>
        <v>7765</v>
      </c>
    </row>
    <row r="1138" spans="40:47" ht="16.5" x14ac:dyDescent="0.2">
      <c r="AN1138" s="81">
        <v>1126</v>
      </c>
      <c r="AO1138" s="81">
        <f t="shared" si="120"/>
        <v>2</v>
      </c>
      <c r="AP1138" s="81">
        <f t="shared" si="121"/>
        <v>4</v>
      </c>
      <c r="AQ1138" s="76">
        <f t="shared" si="122"/>
        <v>8</v>
      </c>
      <c r="AR1138" s="81">
        <f t="shared" si="123"/>
        <v>68</v>
      </c>
      <c r="AS1138" s="81" t="str">
        <f t="shared" si="124"/>
        <v>金币</v>
      </c>
      <c r="AT1138" s="103">
        <f t="shared" si="125"/>
        <v>355</v>
      </c>
      <c r="AU1138" s="82">
        <f>IF(AR1138&gt;0,SUMIFS(AT$13:AT1138,AQ$13:AQ1138,"="&amp;AQ1138),"[x]")</f>
        <v>8120</v>
      </c>
    </row>
    <row r="1139" spans="40:47" ht="16.5" x14ac:dyDescent="0.2">
      <c r="AN1139" s="81">
        <v>1127</v>
      </c>
      <c r="AO1139" s="81">
        <f t="shared" si="120"/>
        <v>2</v>
      </c>
      <c r="AP1139" s="81">
        <f t="shared" si="121"/>
        <v>4</v>
      </c>
      <c r="AQ1139" s="76">
        <f t="shared" si="122"/>
        <v>8</v>
      </c>
      <c r="AR1139" s="81">
        <f t="shared" si="123"/>
        <v>69</v>
      </c>
      <c r="AS1139" s="81" t="str">
        <f t="shared" si="124"/>
        <v>金币</v>
      </c>
      <c r="AT1139" s="103">
        <f t="shared" si="125"/>
        <v>367</v>
      </c>
      <c r="AU1139" s="82">
        <f>IF(AR1139&gt;0,SUMIFS(AT$13:AT1139,AQ$13:AQ1139,"="&amp;AQ1139),"[x]")</f>
        <v>8487</v>
      </c>
    </row>
    <row r="1140" spans="40:47" ht="16.5" x14ac:dyDescent="0.2">
      <c r="AN1140" s="81">
        <v>1128</v>
      </c>
      <c r="AO1140" s="81">
        <f t="shared" si="120"/>
        <v>2</v>
      </c>
      <c r="AP1140" s="81">
        <f t="shared" si="121"/>
        <v>4</v>
      </c>
      <c r="AQ1140" s="76">
        <f t="shared" si="122"/>
        <v>8</v>
      </c>
      <c r="AR1140" s="81">
        <f t="shared" si="123"/>
        <v>70</v>
      </c>
      <c r="AS1140" s="81" t="str">
        <f t="shared" si="124"/>
        <v>金币</v>
      </c>
      <c r="AT1140" s="103">
        <f t="shared" si="125"/>
        <v>378</v>
      </c>
      <c r="AU1140" s="82">
        <f>IF(AR1140&gt;0,SUMIFS(AT$13:AT1140,AQ$13:AQ1140,"="&amp;AQ1140),"[x]")</f>
        <v>8865</v>
      </c>
    </row>
    <row r="1141" spans="40:47" ht="16.5" x14ac:dyDescent="0.2">
      <c r="AN1141" s="81">
        <v>1129</v>
      </c>
      <c r="AO1141" s="81">
        <f t="shared" si="120"/>
        <v>2</v>
      </c>
      <c r="AP1141" s="81">
        <f t="shared" si="121"/>
        <v>4</v>
      </c>
      <c r="AQ1141" s="76">
        <f t="shared" si="122"/>
        <v>8</v>
      </c>
      <c r="AR1141" s="81">
        <f t="shared" si="123"/>
        <v>71</v>
      </c>
      <c r="AS1141" s="81" t="str">
        <f t="shared" si="124"/>
        <v>金币</v>
      </c>
      <c r="AT1141" s="103">
        <f t="shared" si="125"/>
        <v>389</v>
      </c>
      <c r="AU1141" s="82">
        <f>IF(AR1141&gt;0,SUMIFS(AT$13:AT1141,AQ$13:AQ1141,"="&amp;AQ1141),"[x]")</f>
        <v>9254</v>
      </c>
    </row>
    <row r="1142" spans="40:47" ht="16.5" x14ac:dyDescent="0.2">
      <c r="AN1142" s="81">
        <v>1130</v>
      </c>
      <c r="AO1142" s="81">
        <f t="shared" si="120"/>
        <v>2</v>
      </c>
      <c r="AP1142" s="81">
        <f t="shared" si="121"/>
        <v>4</v>
      </c>
      <c r="AQ1142" s="76">
        <f t="shared" si="122"/>
        <v>8</v>
      </c>
      <c r="AR1142" s="81">
        <f t="shared" si="123"/>
        <v>72</v>
      </c>
      <c r="AS1142" s="81" t="str">
        <f t="shared" si="124"/>
        <v>金币</v>
      </c>
      <c r="AT1142" s="103">
        <f t="shared" si="125"/>
        <v>400</v>
      </c>
      <c r="AU1142" s="82">
        <f>IF(AR1142&gt;0,SUMIFS(AT$13:AT1142,AQ$13:AQ1142,"="&amp;AQ1142),"[x]")</f>
        <v>9654</v>
      </c>
    </row>
    <row r="1143" spans="40:47" ht="16.5" x14ac:dyDescent="0.2">
      <c r="AN1143" s="81">
        <v>1131</v>
      </c>
      <c r="AO1143" s="81">
        <f t="shared" si="120"/>
        <v>2</v>
      </c>
      <c r="AP1143" s="81">
        <f t="shared" si="121"/>
        <v>4</v>
      </c>
      <c r="AQ1143" s="76">
        <f t="shared" si="122"/>
        <v>8</v>
      </c>
      <c r="AR1143" s="81">
        <f t="shared" si="123"/>
        <v>73</v>
      </c>
      <c r="AS1143" s="81" t="str">
        <f t="shared" si="124"/>
        <v>金币</v>
      </c>
      <c r="AT1143" s="103">
        <f t="shared" si="125"/>
        <v>411</v>
      </c>
      <c r="AU1143" s="82">
        <f>IF(AR1143&gt;0,SUMIFS(AT$13:AT1143,AQ$13:AQ1143,"="&amp;AQ1143),"[x]")</f>
        <v>10065</v>
      </c>
    </row>
    <row r="1144" spans="40:47" ht="16.5" x14ac:dyDescent="0.2">
      <c r="AN1144" s="81">
        <v>1132</v>
      </c>
      <c r="AO1144" s="81">
        <f t="shared" si="120"/>
        <v>2</v>
      </c>
      <c r="AP1144" s="81">
        <f t="shared" si="121"/>
        <v>4</v>
      </c>
      <c r="AQ1144" s="76">
        <f t="shared" si="122"/>
        <v>8</v>
      </c>
      <c r="AR1144" s="81">
        <f t="shared" si="123"/>
        <v>74</v>
      </c>
      <c r="AS1144" s="81" t="str">
        <f t="shared" si="124"/>
        <v>金币</v>
      </c>
      <c r="AT1144" s="103">
        <f t="shared" si="125"/>
        <v>422</v>
      </c>
      <c r="AU1144" s="82">
        <f>IF(AR1144&gt;0,SUMIFS(AT$13:AT1144,AQ$13:AQ1144,"="&amp;AQ1144),"[x]")</f>
        <v>10487</v>
      </c>
    </row>
    <row r="1145" spans="40:47" ht="16.5" x14ac:dyDescent="0.2">
      <c r="AN1145" s="81">
        <v>1133</v>
      </c>
      <c r="AO1145" s="81">
        <f t="shared" si="120"/>
        <v>2</v>
      </c>
      <c r="AP1145" s="81">
        <f t="shared" si="121"/>
        <v>4</v>
      </c>
      <c r="AQ1145" s="76">
        <f t="shared" si="122"/>
        <v>8</v>
      </c>
      <c r="AR1145" s="81">
        <f t="shared" si="123"/>
        <v>75</v>
      </c>
      <c r="AS1145" s="81" t="str">
        <f t="shared" si="124"/>
        <v>金币</v>
      </c>
      <c r="AT1145" s="103">
        <f t="shared" si="125"/>
        <v>433</v>
      </c>
      <c r="AU1145" s="82">
        <f>IF(AR1145&gt;0,SUMIFS(AT$13:AT1145,AQ$13:AQ1145,"="&amp;AQ1145),"[x]")</f>
        <v>10920</v>
      </c>
    </row>
    <row r="1146" spans="40:47" ht="16.5" x14ac:dyDescent="0.2">
      <c r="AN1146" s="81">
        <v>1134</v>
      </c>
      <c r="AO1146" s="81">
        <f t="shared" si="120"/>
        <v>2</v>
      </c>
      <c r="AP1146" s="81">
        <f t="shared" si="121"/>
        <v>4</v>
      </c>
      <c r="AQ1146" s="76">
        <f t="shared" si="122"/>
        <v>8</v>
      </c>
      <c r="AR1146" s="81">
        <f t="shared" si="123"/>
        <v>76</v>
      </c>
      <c r="AS1146" s="81" t="str">
        <f t="shared" si="124"/>
        <v>金币</v>
      </c>
      <c r="AT1146" s="103">
        <f t="shared" si="125"/>
        <v>444</v>
      </c>
      <c r="AU1146" s="82">
        <f>IF(AR1146&gt;0,SUMIFS(AT$13:AT1146,AQ$13:AQ1146,"="&amp;AQ1146),"[x]")</f>
        <v>11364</v>
      </c>
    </row>
    <row r="1147" spans="40:47" ht="16.5" x14ac:dyDescent="0.2">
      <c r="AN1147" s="81">
        <v>1135</v>
      </c>
      <c r="AO1147" s="81">
        <f t="shared" si="120"/>
        <v>2</v>
      </c>
      <c r="AP1147" s="81">
        <f t="shared" si="121"/>
        <v>4</v>
      </c>
      <c r="AQ1147" s="76">
        <f t="shared" si="122"/>
        <v>8</v>
      </c>
      <c r="AR1147" s="81">
        <f t="shared" si="123"/>
        <v>77</v>
      </c>
      <c r="AS1147" s="81" t="str">
        <f t="shared" si="124"/>
        <v>金币</v>
      </c>
      <c r="AT1147" s="103">
        <f t="shared" si="125"/>
        <v>456</v>
      </c>
      <c r="AU1147" s="82">
        <f>IF(AR1147&gt;0,SUMIFS(AT$13:AT1147,AQ$13:AQ1147,"="&amp;AQ1147),"[x]")</f>
        <v>11820</v>
      </c>
    </row>
    <row r="1148" spans="40:47" ht="16.5" x14ac:dyDescent="0.2">
      <c r="AN1148" s="81">
        <v>1136</v>
      </c>
      <c r="AO1148" s="81">
        <f t="shared" si="120"/>
        <v>2</v>
      </c>
      <c r="AP1148" s="81">
        <f t="shared" si="121"/>
        <v>4</v>
      </c>
      <c r="AQ1148" s="76">
        <f t="shared" si="122"/>
        <v>8</v>
      </c>
      <c r="AR1148" s="81">
        <f t="shared" si="123"/>
        <v>78</v>
      </c>
      <c r="AS1148" s="81" t="str">
        <f t="shared" si="124"/>
        <v>金币</v>
      </c>
      <c r="AT1148" s="103">
        <f t="shared" si="125"/>
        <v>467</v>
      </c>
      <c r="AU1148" s="82">
        <f>IF(AR1148&gt;0,SUMIFS(AT$13:AT1148,AQ$13:AQ1148,"="&amp;AQ1148),"[x]")</f>
        <v>12287</v>
      </c>
    </row>
    <row r="1149" spans="40:47" ht="16.5" x14ac:dyDescent="0.2">
      <c r="AN1149" s="81">
        <v>1137</v>
      </c>
      <c r="AO1149" s="81">
        <f t="shared" si="120"/>
        <v>2</v>
      </c>
      <c r="AP1149" s="81">
        <f t="shared" si="121"/>
        <v>4</v>
      </c>
      <c r="AQ1149" s="76">
        <f t="shared" si="122"/>
        <v>8</v>
      </c>
      <c r="AR1149" s="81">
        <f t="shared" si="123"/>
        <v>79</v>
      </c>
      <c r="AS1149" s="81" t="str">
        <f t="shared" si="124"/>
        <v>金币</v>
      </c>
      <c r="AT1149" s="103">
        <f t="shared" si="125"/>
        <v>478</v>
      </c>
      <c r="AU1149" s="82">
        <f>IF(AR1149&gt;0,SUMIFS(AT$13:AT1149,AQ$13:AQ1149,"="&amp;AQ1149),"[x]")</f>
        <v>12765</v>
      </c>
    </row>
    <row r="1150" spans="40:47" ht="16.5" x14ac:dyDescent="0.2">
      <c r="AN1150" s="81">
        <v>1138</v>
      </c>
      <c r="AO1150" s="81">
        <f t="shared" si="120"/>
        <v>2</v>
      </c>
      <c r="AP1150" s="81">
        <f t="shared" si="121"/>
        <v>4</v>
      </c>
      <c r="AQ1150" s="76">
        <f t="shared" si="122"/>
        <v>8</v>
      </c>
      <c r="AR1150" s="81">
        <f t="shared" si="123"/>
        <v>80</v>
      </c>
      <c r="AS1150" s="81" t="str">
        <f t="shared" si="124"/>
        <v>金币</v>
      </c>
      <c r="AT1150" s="103">
        <f t="shared" si="125"/>
        <v>489</v>
      </c>
      <c r="AU1150" s="82">
        <f>IF(AR1150&gt;0,SUMIFS(AT$13:AT1150,AQ$13:AQ1150,"="&amp;AQ1150),"[x]")</f>
        <v>13254</v>
      </c>
    </row>
    <row r="1151" spans="40:47" ht="16.5" x14ac:dyDescent="0.2">
      <c r="AN1151" s="81">
        <v>1139</v>
      </c>
      <c r="AO1151" s="81">
        <f t="shared" si="120"/>
        <v>2</v>
      </c>
      <c r="AP1151" s="81">
        <f t="shared" si="121"/>
        <v>4</v>
      </c>
      <c r="AQ1151" s="76">
        <f t="shared" si="122"/>
        <v>8</v>
      </c>
      <c r="AR1151" s="81">
        <f t="shared" si="123"/>
        <v>81</v>
      </c>
      <c r="AS1151" s="81" t="str">
        <f t="shared" si="124"/>
        <v>金币</v>
      </c>
      <c r="AT1151" s="103">
        <f t="shared" si="125"/>
        <v>248</v>
      </c>
      <c r="AU1151" s="82">
        <f>IF(AR1151&gt;0,SUMIFS(AT$13:AT1151,AQ$13:AQ1151,"="&amp;AQ1151),"[x]")</f>
        <v>13502</v>
      </c>
    </row>
    <row r="1152" spans="40:47" ht="16.5" x14ac:dyDescent="0.2">
      <c r="AN1152" s="81">
        <v>1140</v>
      </c>
      <c r="AO1152" s="81">
        <f t="shared" si="120"/>
        <v>2</v>
      </c>
      <c r="AP1152" s="81">
        <f t="shared" si="121"/>
        <v>4</v>
      </c>
      <c r="AQ1152" s="76">
        <f t="shared" si="122"/>
        <v>8</v>
      </c>
      <c r="AR1152" s="81">
        <f t="shared" si="123"/>
        <v>82</v>
      </c>
      <c r="AS1152" s="81" t="str">
        <f t="shared" si="124"/>
        <v>金币</v>
      </c>
      <c r="AT1152" s="103">
        <f t="shared" si="125"/>
        <v>267</v>
      </c>
      <c r="AU1152" s="82">
        <f>IF(AR1152&gt;0,SUMIFS(AT$13:AT1152,AQ$13:AQ1152,"="&amp;AQ1152),"[x]")</f>
        <v>13769</v>
      </c>
    </row>
    <row r="1153" spans="40:47" ht="16.5" x14ac:dyDescent="0.2">
      <c r="AN1153" s="81">
        <v>1141</v>
      </c>
      <c r="AO1153" s="81">
        <f t="shared" si="120"/>
        <v>2</v>
      </c>
      <c r="AP1153" s="81">
        <f t="shared" si="121"/>
        <v>4</v>
      </c>
      <c r="AQ1153" s="76">
        <f t="shared" si="122"/>
        <v>8</v>
      </c>
      <c r="AR1153" s="81">
        <f t="shared" si="123"/>
        <v>83</v>
      </c>
      <c r="AS1153" s="81" t="str">
        <f t="shared" si="124"/>
        <v>金币</v>
      </c>
      <c r="AT1153" s="103">
        <f t="shared" si="125"/>
        <v>287</v>
      </c>
      <c r="AU1153" s="82">
        <f>IF(AR1153&gt;0,SUMIFS(AT$13:AT1153,AQ$13:AQ1153,"="&amp;AQ1153),"[x]")</f>
        <v>14056</v>
      </c>
    </row>
    <row r="1154" spans="40:47" ht="16.5" x14ac:dyDescent="0.2">
      <c r="AN1154" s="81">
        <v>1142</v>
      </c>
      <c r="AO1154" s="81">
        <f t="shared" si="120"/>
        <v>2</v>
      </c>
      <c r="AP1154" s="81">
        <f t="shared" si="121"/>
        <v>4</v>
      </c>
      <c r="AQ1154" s="76">
        <f t="shared" si="122"/>
        <v>8</v>
      </c>
      <c r="AR1154" s="81">
        <f t="shared" si="123"/>
        <v>84</v>
      </c>
      <c r="AS1154" s="81" t="str">
        <f t="shared" si="124"/>
        <v>金币</v>
      </c>
      <c r="AT1154" s="103">
        <f t="shared" si="125"/>
        <v>306</v>
      </c>
      <c r="AU1154" s="82">
        <f>IF(AR1154&gt;0,SUMIFS(AT$13:AT1154,AQ$13:AQ1154,"="&amp;AQ1154),"[x]")</f>
        <v>14362</v>
      </c>
    </row>
    <row r="1155" spans="40:47" ht="16.5" x14ac:dyDescent="0.2">
      <c r="AN1155" s="81">
        <v>1143</v>
      </c>
      <c r="AO1155" s="81">
        <f t="shared" si="120"/>
        <v>2</v>
      </c>
      <c r="AP1155" s="81">
        <f t="shared" si="121"/>
        <v>4</v>
      </c>
      <c r="AQ1155" s="76">
        <f t="shared" si="122"/>
        <v>8</v>
      </c>
      <c r="AR1155" s="81">
        <f t="shared" si="123"/>
        <v>85</v>
      </c>
      <c r="AS1155" s="81" t="str">
        <f t="shared" si="124"/>
        <v>金币</v>
      </c>
      <c r="AT1155" s="103">
        <f t="shared" si="125"/>
        <v>325</v>
      </c>
      <c r="AU1155" s="82">
        <f>IF(AR1155&gt;0,SUMIFS(AT$13:AT1155,AQ$13:AQ1155,"="&amp;AQ1155),"[x]")</f>
        <v>14687</v>
      </c>
    </row>
    <row r="1156" spans="40:47" ht="16.5" x14ac:dyDescent="0.2">
      <c r="AN1156" s="81">
        <v>1144</v>
      </c>
      <c r="AO1156" s="81">
        <f t="shared" si="120"/>
        <v>2</v>
      </c>
      <c r="AP1156" s="81">
        <f t="shared" si="121"/>
        <v>4</v>
      </c>
      <c r="AQ1156" s="76">
        <f t="shared" si="122"/>
        <v>8</v>
      </c>
      <c r="AR1156" s="81">
        <f t="shared" si="123"/>
        <v>86</v>
      </c>
      <c r="AS1156" s="81" t="str">
        <f t="shared" si="124"/>
        <v>金币</v>
      </c>
      <c r="AT1156" s="103">
        <f t="shared" si="125"/>
        <v>344</v>
      </c>
      <c r="AU1156" s="82">
        <f>IF(AR1156&gt;0,SUMIFS(AT$13:AT1156,AQ$13:AQ1156,"="&amp;AQ1156),"[x]")</f>
        <v>15031</v>
      </c>
    </row>
    <row r="1157" spans="40:47" ht="16.5" x14ac:dyDescent="0.2">
      <c r="AN1157" s="81">
        <v>1145</v>
      </c>
      <c r="AO1157" s="81">
        <f t="shared" si="120"/>
        <v>2</v>
      </c>
      <c r="AP1157" s="81">
        <f t="shared" si="121"/>
        <v>4</v>
      </c>
      <c r="AQ1157" s="76">
        <f t="shared" si="122"/>
        <v>8</v>
      </c>
      <c r="AR1157" s="81">
        <f t="shared" si="123"/>
        <v>87</v>
      </c>
      <c r="AS1157" s="81" t="str">
        <f t="shared" si="124"/>
        <v>金币</v>
      </c>
      <c r="AT1157" s="103">
        <f t="shared" si="125"/>
        <v>363</v>
      </c>
      <c r="AU1157" s="82">
        <f>IF(AR1157&gt;0,SUMIFS(AT$13:AT1157,AQ$13:AQ1157,"="&amp;AQ1157),"[x]")</f>
        <v>15394</v>
      </c>
    </row>
    <row r="1158" spans="40:47" ht="16.5" x14ac:dyDescent="0.2">
      <c r="AN1158" s="81">
        <v>1146</v>
      </c>
      <c r="AO1158" s="81">
        <f t="shared" si="120"/>
        <v>2</v>
      </c>
      <c r="AP1158" s="81">
        <f t="shared" si="121"/>
        <v>4</v>
      </c>
      <c r="AQ1158" s="76">
        <f t="shared" si="122"/>
        <v>8</v>
      </c>
      <c r="AR1158" s="81">
        <f t="shared" si="123"/>
        <v>88</v>
      </c>
      <c r="AS1158" s="81" t="str">
        <f t="shared" si="124"/>
        <v>金币</v>
      </c>
      <c r="AT1158" s="103">
        <f t="shared" si="125"/>
        <v>382</v>
      </c>
      <c r="AU1158" s="82">
        <f>IF(AR1158&gt;0,SUMIFS(AT$13:AT1158,AQ$13:AQ1158,"="&amp;AQ1158),"[x]")</f>
        <v>15776</v>
      </c>
    </row>
    <row r="1159" spans="40:47" ht="16.5" x14ac:dyDescent="0.2">
      <c r="AN1159" s="81">
        <v>1147</v>
      </c>
      <c r="AO1159" s="81">
        <f t="shared" si="120"/>
        <v>2</v>
      </c>
      <c r="AP1159" s="81">
        <f t="shared" si="121"/>
        <v>4</v>
      </c>
      <c r="AQ1159" s="76">
        <f t="shared" si="122"/>
        <v>8</v>
      </c>
      <c r="AR1159" s="81">
        <f t="shared" si="123"/>
        <v>89</v>
      </c>
      <c r="AS1159" s="81" t="str">
        <f t="shared" si="124"/>
        <v>金币</v>
      </c>
      <c r="AT1159" s="103">
        <f t="shared" si="125"/>
        <v>401</v>
      </c>
      <c r="AU1159" s="82">
        <f>IF(AR1159&gt;0,SUMIFS(AT$13:AT1159,AQ$13:AQ1159,"="&amp;AQ1159),"[x]")</f>
        <v>16177</v>
      </c>
    </row>
    <row r="1160" spans="40:47" ht="16.5" x14ac:dyDescent="0.2">
      <c r="AN1160" s="81">
        <v>1148</v>
      </c>
      <c r="AO1160" s="81">
        <f t="shared" si="120"/>
        <v>2</v>
      </c>
      <c r="AP1160" s="81">
        <f t="shared" si="121"/>
        <v>4</v>
      </c>
      <c r="AQ1160" s="76">
        <f t="shared" si="122"/>
        <v>8</v>
      </c>
      <c r="AR1160" s="81">
        <f t="shared" si="123"/>
        <v>90</v>
      </c>
      <c r="AS1160" s="81" t="str">
        <f t="shared" si="124"/>
        <v>金币</v>
      </c>
      <c r="AT1160" s="103">
        <f t="shared" si="125"/>
        <v>420</v>
      </c>
      <c r="AU1160" s="82">
        <f>IF(AR1160&gt;0,SUMIFS(AT$13:AT1160,AQ$13:AQ1160,"="&amp;AQ1160),"[x]")</f>
        <v>16597</v>
      </c>
    </row>
    <row r="1161" spans="40:47" ht="16.5" x14ac:dyDescent="0.2">
      <c r="AN1161" s="81">
        <v>1149</v>
      </c>
      <c r="AO1161" s="81">
        <f t="shared" si="120"/>
        <v>2</v>
      </c>
      <c r="AP1161" s="81">
        <f t="shared" si="121"/>
        <v>4</v>
      </c>
      <c r="AQ1161" s="76">
        <f t="shared" si="122"/>
        <v>8</v>
      </c>
      <c r="AR1161" s="81">
        <f t="shared" si="123"/>
        <v>91</v>
      </c>
      <c r="AS1161" s="81" t="str">
        <f t="shared" si="124"/>
        <v>金币</v>
      </c>
      <c r="AT1161" s="103">
        <f t="shared" si="125"/>
        <v>440</v>
      </c>
      <c r="AU1161" s="82">
        <f>IF(AR1161&gt;0,SUMIFS(AT$13:AT1161,AQ$13:AQ1161,"="&amp;AQ1161),"[x]")</f>
        <v>17037</v>
      </c>
    </row>
    <row r="1162" spans="40:47" ht="16.5" x14ac:dyDescent="0.2">
      <c r="AN1162" s="81">
        <v>1150</v>
      </c>
      <c r="AO1162" s="81">
        <f t="shared" si="120"/>
        <v>2</v>
      </c>
      <c r="AP1162" s="81">
        <f t="shared" si="121"/>
        <v>4</v>
      </c>
      <c r="AQ1162" s="76">
        <f t="shared" si="122"/>
        <v>8</v>
      </c>
      <c r="AR1162" s="81">
        <f t="shared" si="123"/>
        <v>92</v>
      </c>
      <c r="AS1162" s="81" t="str">
        <f t="shared" si="124"/>
        <v>金币</v>
      </c>
      <c r="AT1162" s="103">
        <f t="shared" si="125"/>
        <v>459</v>
      </c>
      <c r="AU1162" s="82">
        <f>IF(AR1162&gt;0,SUMIFS(AT$13:AT1162,AQ$13:AQ1162,"="&amp;AQ1162),"[x]")</f>
        <v>17496</v>
      </c>
    </row>
    <row r="1163" spans="40:47" ht="16.5" x14ac:dyDescent="0.2">
      <c r="AN1163" s="81">
        <v>1151</v>
      </c>
      <c r="AO1163" s="81">
        <f t="shared" si="120"/>
        <v>2</v>
      </c>
      <c r="AP1163" s="81">
        <f t="shared" si="121"/>
        <v>4</v>
      </c>
      <c r="AQ1163" s="76">
        <f t="shared" si="122"/>
        <v>8</v>
      </c>
      <c r="AR1163" s="81">
        <f t="shared" si="123"/>
        <v>93</v>
      </c>
      <c r="AS1163" s="81" t="str">
        <f t="shared" si="124"/>
        <v>金币</v>
      </c>
      <c r="AT1163" s="103">
        <f t="shared" si="125"/>
        <v>478</v>
      </c>
      <c r="AU1163" s="82">
        <f>IF(AR1163&gt;0,SUMIFS(AT$13:AT1163,AQ$13:AQ1163,"="&amp;AQ1163),"[x]")</f>
        <v>17974</v>
      </c>
    </row>
    <row r="1164" spans="40:47" ht="16.5" x14ac:dyDescent="0.2">
      <c r="AN1164" s="81">
        <v>1152</v>
      </c>
      <c r="AO1164" s="81">
        <f t="shared" si="120"/>
        <v>2</v>
      </c>
      <c r="AP1164" s="81">
        <f t="shared" si="121"/>
        <v>4</v>
      </c>
      <c r="AQ1164" s="76">
        <f t="shared" si="122"/>
        <v>8</v>
      </c>
      <c r="AR1164" s="81">
        <f t="shared" si="123"/>
        <v>94</v>
      </c>
      <c r="AS1164" s="81" t="str">
        <f t="shared" si="124"/>
        <v>金币</v>
      </c>
      <c r="AT1164" s="103">
        <f t="shared" si="125"/>
        <v>497</v>
      </c>
      <c r="AU1164" s="82">
        <f>IF(AR1164&gt;0,SUMIFS(AT$13:AT1164,AQ$13:AQ1164,"="&amp;AQ1164),"[x]")</f>
        <v>18471</v>
      </c>
    </row>
    <row r="1165" spans="40:47" ht="16.5" x14ac:dyDescent="0.2">
      <c r="AN1165" s="81">
        <v>1153</v>
      </c>
      <c r="AO1165" s="81">
        <f t="shared" si="120"/>
        <v>2</v>
      </c>
      <c r="AP1165" s="81">
        <f t="shared" si="121"/>
        <v>4</v>
      </c>
      <c r="AQ1165" s="76">
        <f t="shared" si="122"/>
        <v>8</v>
      </c>
      <c r="AR1165" s="81">
        <f t="shared" si="123"/>
        <v>95</v>
      </c>
      <c r="AS1165" s="81" t="str">
        <f t="shared" si="124"/>
        <v>金币</v>
      </c>
      <c r="AT1165" s="103">
        <f t="shared" si="125"/>
        <v>516</v>
      </c>
      <c r="AU1165" s="82">
        <f>IF(AR1165&gt;0,SUMIFS(AT$13:AT1165,AQ$13:AQ1165,"="&amp;AQ1165),"[x]")</f>
        <v>18987</v>
      </c>
    </row>
    <row r="1166" spans="40:47" ht="16.5" x14ac:dyDescent="0.2">
      <c r="AN1166" s="81">
        <v>1154</v>
      </c>
      <c r="AO1166" s="81">
        <f t="shared" ref="AO1166:AO1229" si="126">INT((AN1166-1)/604)+1</f>
        <v>2</v>
      </c>
      <c r="AP1166" s="81">
        <f t="shared" ref="AP1166:AP1229" si="127">INT(MOD(INT((AN1166-1)/151),4))+1</f>
        <v>4</v>
      </c>
      <c r="AQ1166" s="76">
        <f t="shared" ref="AQ1166:AQ1229" si="128">(AO1166-1)*4+AP1166</f>
        <v>8</v>
      </c>
      <c r="AR1166" s="81">
        <f t="shared" ref="AR1166:AR1229" si="129">MOD(AN1166-1,151)</f>
        <v>96</v>
      </c>
      <c r="AS1166" s="81" t="str">
        <f t="shared" ref="AS1166:AS1229" si="130">IF(AR1166&gt;0,"金币","[x]")</f>
        <v>金币</v>
      </c>
      <c r="AT1166" s="103">
        <f t="shared" si="125"/>
        <v>535</v>
      </c>
      <c r="AU1166" s="82">
        <f>IF(AR1166&gt;0,SUMIFS(AT$13:AT1166,AQ$13:AQ1166,"="&amp;AQ1166),"[x]")</f>
        <v>19522</v>
      </c>
    </row>
    <row r="1167" spans="40:47" ht="16.5" x14ac:dyDescent="0.2">
      <c r="AN1167" s="81">
        <v>1155</v>
      </c>
      <c r="AO1167" s="81">
        <f t="shared" si="126"/>
        <v>2</v>
      </c>
      <c r="AP1167" s="81">
        <f t="shared" si="127"/>
        <v>4</v>
      </c>
      <c r="AQ1167" s="76">
        <f t="shared" si="128"/>
        <v>8</v>
      </c>
      <c r="AR1167" s="81">
        <f t="shared" si="129"/>
        <v>97</v>
      </c>
      <c r="AS1167" s="81" t="str">
        <f t="shared" si="130"/>
        <v>金币</v>
      </c>
      <c r="AT1167" s="103">
        <f t="shared" ref="AT1167:AT1230" si="131">IF(AR1167&gt;0,INT(INDEX($AL$13:$AL$162,AR1167)/48*INDEX($AL$4:$AL$9,AO1167)*INDEX($AO$4:$AO$7,AP1167)),"[x]")</f>
        <v>554</v>
      </c>
      <c r="AU1167" s="82">
        <f>IF(AR1167&gt;0,SUMIFS(AT$13:AT1167,AQ$13:AQ1167,"="&amp;AQ1167),"[x]")</f>
        <v>20076</v>
      </c>
    </row>
    <row r="1168" spans="40:47" ht="16.5" x14ac:dyDescent="0.2">
      <c r="AN1168" s="81">
        <v>1156</v>
      </c>
      <c r="AO1168" s="81">
        <f t="shared" si="126"/>
        <v>2</v>
      </c>
      <c r="AP1168" s="81">
        <f t="shared" si="127"/>
        <v>4</v>
      </c>
      <c r="AQ1168" s="76">
        <f t="shared" si="128"/>
        <v>8</v>
      </c>
      <c r="AR1168" s="81">
        <f t="shared" si="129"/>
        <v>98</v>
      </c>
      <c r="AS1168" s="81" t="str">
        <f t="shared" si="130"/>
        <v>金币</v>
      </c>
      <c r="AT1168" s="103">
        <f t="shared" si="131"/>
        <v>574</v>
      </c>
      <c r="AU1168" s="82">
        <f>IF(AR1168&gt;0,SUMIFS(AT$13:AT1168,AQ$13:AQ1168,"="&amp;AQ1168),"[x]")</f>
        <v>20650</v>
      </c>
    </row>
    <row r="1169" spans="40:47" ht="16.5" x14ac:dyDescent="0.2">
      <c r="AN1169" s="81">
        <v>1157</v>
      </c>
      <c r="AO1169" s="81">
        <f t="shared" si="126"/>
        <v>2</v>
      </c>
      <c r="AP1169" s="81">
        <f t="shared" si="127"/>
        <v>4</v>
      </c>
      <c r="AQ1169" s="76">
        <f t="shared" si="128"/>
        <v>8</v>
      </c>
      <c r="AR1169" s="81">
        <f t="shared" si="129"/>
        <v>99</v>
      </c>
      <c r="AS1169" s="81" t="str">
        <f t="shared" si="130"/>
        <v>金币</v>
      </c>
      <c r="AT1169" s="103">
        <f t="shared" si="131"/>
        <v>593</v>
      </c>
      <c r="AU1169" s="82">
        <f>IF(AR1169&gt;0,SUMIFS(AT$13:AT1169,AQ$13:AQ1169,"="&amp;AQ1169),"[x]")</f>
        <v>21243</v>
      </c>
    </row>
    <row r="1170" spans="40:47" ht="16.5" x14ac:dyDescent="0.2">
      <c r="AN1170" s="81">
        <v>1158</v>
      </c>
      <c r="AO1170" s="81">
        <f t="shared" si="126"/>
        <v>2</v>
      </c>
      <c r="AP1170" s="81">
        <f t="shared" si="127"/>
        <v>4</v>
      </c>
      <c r="AQ1170" s="76">
        <f t="shared" si="128"/>
        <v>8</v>
      </c>
      <c r="AR1170" s="81">
        <f t="shared" si="129"/>
        <v>100</v>
      </c>
      <c r="AS1170" s="81" t="str">
        <f t="shared" si="130"/>
        <v>金币</v>
      </c>
      <c r="AT1170" s="103">
        <f t="shared" si="131"/>
        <v>612</v>
      </c>
      <c r="AU1170" s="82">
        <f>IF(AR1170&gt;0,SUMIFS(AT$13:AT1170,AQ$13:AQ1170,"="&amp;AQ1170),"[x]")</f>
        <v>21855</v>
      </c>
    </row>
    <row r="1171" spans="40:47" ht="16.5" x14ac:dyDescent="0.2">
      <c r="AN1171" s="81">
        <v>1159</v>
      </c>
      <c r="AO1171" s="81">
        <f t="shared" si="126"/>
        <v>2</v>
      </c>
      <c r="AP1171" s="81">
        <f t="shared" si="127"/>
        <v>4</v>
      </c>
      <c r="AQ1171" s="76">
        <f t="shared" si="128"/>
        <v>8</v>
      </c>
      <c r="AR1171" s="81">
        <f t="shared" si="129"/>
        <v>101</v>
      </c>
      <c r="AS1171" s="81" t="str">
        <f t="shared" si="130"/>
        <v>金币</v>
      </c>
      <c r="AT1171" s="103">
        <f t="shared" si="131"/>
        <v>341</v>
      </c>
      <c r="AU1171" s="82">
        <f>IF(AR1171&gt;0,SUMIFS(AT$13:AT1171,AQ$13:AQ1171,"="&amp;AQ1171),"[x]")</f>
        <v>22196</v>
      </c>
    </row>
    <row r="1172" spans="40:47" ht="16.5" x14ac:dyDescent="0.2">
      <c r="AN1172" s="81">
        <v>1160</v>
      </c>
      <c r="AO1172" s="81">
        <f t="shared" si="126"/>
        <v>2</v>
      </c>
      <c r="AP1172" s="81">
        <f t="shared" si="127"/>
        <v>4</v>
      </c>
      <c r="AQ1172" s="76">
        <f t="shared" si="128"/>
        <v>8</v>
      </c>
      <c r="AR1172" s="81">
        <f t="shared" si="129"/>
        <v>102</v>
      </c>
      <c r="AS1172" s="81" t="str">
        <f t="shared" si="130"/>
        <v>金币</v>
      </c>
      <c r="AT1172" s="103">
        <f t="shared" si="131"/>
        <v>368</v>
      </c>
      <c r="AU1172" s="82">
        <f>IF(AR1172&gt;0,SUMIFS(AT$13:AT1172,AQ$13:AQ1172,"="&amp;AQ1172),"[x]")</f>
        <v>22564</v>
      </c>
    </row>
    <row r="1173" spans="40:47" ht="16.5" x14ac:dyDescent="0.2">
      <c r="AN1173" s="81">
        <v>1161</v>
      </c>
      <c r="AO1173" s="81">
        <f t="shared" si="126"/>
        <v>2</v>
      </c>
      <c r="AP1173" s="81">
        <f t="shared" si="127"/>
        <v>4</v>
      </c>
      <c r="AQ1173" s="76">
        <f t="shared" si="128"/>
        <v>8</v>
      </c>
      <c r="AR1173" s="81">
        <f t="shared" si="129"/>
        <v>103</v>
      </c>
      <c r="AS1173" s="81" t="str">
        <f t="shared" si="130"/>
        <v>金币</v>
      </c>
      <c r="AT1173" s="103">
        <f t="shared" si="131"/>
        <v>394</v>
      </c>
      <c r="AU1173" s="82">
        <f>IF(AR1173&gt;0,SUMIFS(AT$13:AT1173,AQ$13:AQ1173,"="&amp;AQ1173),"[x]")</f>
        <v>22958</v>
      </c>
    </row>
    <row r="1174" spans="40:47" ht="16.5" x14ac:dyDescent="0.2">
      <c r="AN1174" s="81">
        <v>1162</v>
      </c>
      <c r="AO1174" s="81">
        <f t="shared" si="126"/>
        <v>2</v>
      </c>
      <c r="AP1174" s="81">
        <f t="shared" si="127"/>
        <v>4</v>
      </c>
      <c r="AQ1174" s="76">
        <f t="shared" si="128"/>
        <v>8</v>
      </c>
      <c r="AR1174" s="81">
        <f t="shared" si="129"/>
        <v>104</v>
      </c>
      <c r="AS1174" s="81" t="str">
        <f t="shared" si="130"/>
        <v>金币</v>
      </c>
      <c r="AT1174" s="103">
        <f t="shared" si="131"/>
        <v>420</v>
      </c>
      <c r="AU1174" s="82">
        <f>IF(AR1174&gt;0,SUMIFS(AT$13:AT1174,AQ$13:AQ1174,"="&amp;AQ1174),"[x]")</f>
        <v>23378</v>
      </c>
    </row>
    <row r="1175" spans="40:47" ht="16.5" x14ac:dyDescent="0.2">
      <c r="AN1175" s="81">
        <v>1163</v>
      </c>
      <c r="AO1175" s="81">
        <f t="shared" si="126"/>
        <v>2</v>
      </c>
      <c r="AP1175" s="81">
        <f t="shared" si="127"/>
        <v>4</v>
      </c>
      <c r="AQ1175" s="76">
        <f t="shared" si="128"/>
        <v>8</v>
      </c>
      <c r="AR1175" s="81">
        <f t="shared" si="129"/>
        <v>105</v>
      </c>
      <c r="AS1175" s="81" t="str">
        <f t="shared" si="130"/>
        <v>金币</v>
      </c>
      <c r="AT1175" s="103">
        <f t="shared" si="131"/>
        <v>446</v>
      </c>
      <c r="AU1175" s="82">
        <f>IF(AR1175&gt;0,SUMIFS(AT$13:AT1175,AQ$13:AQ1175,"="&amp;AQ1175),"[x]")</f>
        <v>23824</v>
      </c>
    </row>
    <row r="1176" spans="40:47" ht="16.5" x14ac:dyDescent="0.2">
      <c r="AN1176" s="81">
        <v>1164</v>
      </c>
      <c r="AO1176" s="81">
        <f t="shared" si="126"/>
        <v>2</v>
      </c>
      <c r="AP1176" s="81">
        <f t="shared" si="127"/>
        <v>4</v>
      </c>
      <c r="AQ1176" s="76">
        <f t="shared" si="128"/>
        <v>8</v>
      </c>
      <c r="AR1176" s="81">
        <f t="shared" si="129"/>
        <v>106</v>
      </c>
      <c r="AS1176" s="81" t="str">
        <f t="shared" si="130"/>
        <v>金币</v>
      </c>
      <c r="AT1176" s="103">
        <f t="shared" si="131"/>
        <v>473</v>
      </c>
      <c r="AU1176" s="82">
        <f>IF(AR1176&gt;0,SUMIFS(AT$13:AT1176,AQ$13:AQ1176,"="&amp;AQ1176),"[x]")</f>
        <v>24297</v>
      </c>
    </row>
    <row r="1177" spans="40:47" ht="16.5" x14ac:dyDescent="0.2">
      <c r="AN1177" s="81">
        <v>1165</v>
      </c>
      <c r="AO1177" s="81">
        <f t="shared" si="126"/>
        <v>2</v>
      </c>
      <c r="AP1177" s="81">
        <f t="shared" si="127"/>
        <v>4</v>
      </c>
      <c r="AQ1177" s="76">
        <f t="shared" si="128"/>
        <v>8</v>
      </c>
      <c r="AR1177" s="81">
        <f t="shared" si="129"/>
        <v>107</v>
      </c>
      <c r="AS1177" s="81" t="str">
        <f t="shared" si="130"/>
        <v>金币</v>
      </c>
      <c r="AT1177" s="103">
        <f t="shared" si="131"/>
        <v>499</v>
      </c>
      <c r="AU1177" s="82">
        <f>IF(AR1177&gt;0,SUMIFS(AT$13:AT1177,AQ$13:AQ1177,"="&amp;AQ1177),"[x]")</f>
        <v>24796</v>
      </c>
    </row>
    <row r="1178" spans="40:47" ht="16.5" x14ac:dyDescent="0.2">
      <c r="AN1178" s="81">
        <v>1166</v>
      </c>
      <c r="AO1178" s="81">
        <f t="shared" si="126"/>
        <v>2</v>
      </c>
      <c r="AP1178" s="81">
        <f t="shared" si="127"/>
        <v>4</v>
      </c>
      <c r="AQ1178" s="76">
        <f t="shared" si="128"/>
        <v>8</v>
      </c>
      <c r="AR1178" s="81">
        <f t="shared" si="129"/>
        <v>108</v>
      </c>
      <c r="AS1178" s="81" t="str">
        <f t="shared" si="130"/>
        <v>金币</v>
      </c>
      <c r="AT1178" s="103">
        <f t="shared" si="131"/>
        <v>525</v>
      </c>
      <c r="AU1178" s="82">
        <f>IF(AR1178&gt;0,SUMIFS(AT$13:AT1178,AQ$13:AQ1178,"="&amp;AQ1178),"[x]")</f>
        <v>25321</v>
      </c>
    </row>
    <row r="1179" spans="40:47" ht="16.5" x14ac:dyDescent="0.2">
      <c r="AN1179" s="81">
        <v>1167</v>
      </c>
      <c r="AO1179" s="81">
        <f t="shared" si="126"/>
        <v>2</v>
      </c>
      <c r="AP1179" s="81">
        <f t="shared" si="127"/>
        <v>4</v>
      </c>
      <c r="AQ1179" s="76">
        <f t="shared" si="128"/>
        <v>8</v>
      </c>
      <c r="AR1179" s="81">
        <f t="shared" si="129"/>
        <v>109</v>
      </c>
      <c r="AS1179" s="81" t="str">
        <f t="shared" si="130"/>
        <v>金币</v>
      </c>
      <c r="AT1179" s="103">
        <f t="shared" si="131"/>
        <v>552</v>
      </c>
      <c r="AU1179" s="82">
        <f>IF(AR1179&gt;0,SUMIFS(AT$13:AT1179,AQ$13:AQ1179,"="&amp;AQ1179),"[x]")</f>
        <v>25873</v>
      </c>
    </row>
    <row r="1180" spans="40:47" ht="16.5" x14ac:dyDescent="0.2">
      <c r="AN1180" s="81">
        <v>1168</v>
      </c>
      <c r="AO1180" s="81">
        <f t="shared" si="126"/>
        <v>2</v>
      </c>
      <c r="AP1180" s="81">
        <f t="shared" si="127"/>
        <v>4</v>
      </c>
      <c r="AQ1180" s="76">
        <f t="shared" si="128"/>
        <v>8</v>
      </c>
      <c r="AR1180" s="81">
        <f t="shared" si="129"/>
        <v>110</v>
      </c>
      <c r="AS1180" s="81" t="str">
        <f t="shared" si="130"/>
        <v>金币</v>
      </c>
      <c r="AT1180" s="103">
        <f t="shared" si="131"/>
        <v>578</v>
      </c>
      <c r="AU1180" s="82">
        <f>IF(AR1180&gt;0,SUMIFS(AT$13:AT1180,AQ$13:AQ1180,"="&amp;AQ1180),"[x]")</f>
        <v>26451</v>
      </c>
    </row>
    <row r="1181" spans="40:47" ht="16.5" x14ac:dyDescent="0.2">
      <c r="AN1181" s="81">
        <v>1169</v>
      </c>
      <c r="AO1181" s="81">
        <f t="shared" si="126"/>
        <v>2</v>
      </c>
      <c r="AP1181" s="81">
        <f t="shared" si="127"/>
        <v>4</v>
      </c>
      <c r="AQ1181" s="76">
        <f t="shared" si="128"/>
        <v>8</v>
      </c>
      <c r="AR1181" s="81">
        <f t="shared" si="129"/>
        <v>111</v>
      </c>
      <c r="AS1181" s="81" t="str">
        <f t="shared" si="130"/>
        <v>金币</v>
      </c>
      <c r="AT1181" s="103">
        <f t="shared" si="131"/>
        <v>604</v>
      </c>
      <c r="AU1181" s="82">
        <f>IF(AR1181&gt;0,SUMIFS(AT$13:AT1181,AQ$13:AQ1181,"="&amp;AQ1181),"[x]")</f>
        <v>27055</v>
      </c>
    </row>
    <row r="1182" spans="40:47" ht="16.5" x14ac:dyDescent="0.2">
      <c r="AN1182" s="81">
        <v>1170</v>
      </c>
      <c r="AO1182" s="81">
        <f t="shared" si="126"/>
        <v>2</v>
      </c>
      <c r="AP1182" s="81">
        <f t="shared" si="127"/>
        <v>4</v>
      </c>
      <c r="AQ1182" s="76">
        <f t="shared" si="128"/>
        <v>8</v>
      </c>
      <c r="AR1182" s="81">
        <f t="shared" si="129"/>
        <v>112</v>
      </c>
      <c r="AS1182" s="81" t="str">
        <f t="shared" si="130"/>
        <v>金币</v>
      </c>
      <c r="AT1182" s="103">
        <f t="shared" si="131"/>
        <v>631</v>
      </c>
      <c r="AU1182" s="82">
        <f>IF(AR1182&gt;0,SUMIFS(AT$13:AT1182,AQ$13:AQ1182,"="&amp;AQ1182),"[x]")</f>
        <v>27686</v>
      </c>
    </row>
    <row r="1183" spans="40:47" ht="16.5" x14ac:dyDescent="0.2">
      <c r="AN1183" s="81">
        <v>1171</v>
      </c>
      <c r="AO1183" s="81">
        <f t="shared" si="126"/>
        <v>2</v>
      </c>
      <c r="AP1183" s="81">
        <f t="shared" si="127"/>
        <v>4</v>
      </c>
      <c r="AQ1183" s="76">
        <f t="shared" si="128"/>
        <v>8</v>
      </c>
      <c r="AR1183" s="81">
        <f t="shared" si="129"/>
        <v>113</v>
      </c>
      <c r="AS1183" s="81" t="str">
        <f t="shared" si="130"/>
        <v>金币</v>
      </c>
      <c r="AT1183" s="103">
        <f t="shared" si="131"/>
        <v>657</v>
      </c>
      <c r="AU1183" s="82">
        <f>IF(AR1183&gt;0,SUMIFS(AT$13:AT1183,AQ$13:AQ1183,"="&amp;AQ1183),"[x]")</f>
        <v>28343</v>
      </c>
    </row>
    <row r="1184" spans="40:47" ht="16.5" x14ac:dyDescent="0.2">
      <c r="AN1184" s="81">
        <v>1172</v>
      </c>
      <c r="AO1184" s="81">
        <f t="shared" si="126"/>
        <v>2</v>
      </c>
      <c r="AP1184" s="81">
        <f t="shared" si="127"/>
        <v>4</v>
      </c>
      <c r="AQ1184" s="76">
        <f t="shared" si="128"/>
        <v>8</v>
      </c>
      <c r="AR1184" s="81">
        <f t="shared" si="129"/>
        <v>114</v>
      </c>
      <c r="AS1184" s="81" t="str">
        <f t="shared" si="130"/>
        <v>金币</v>
      </c>
      <c r="AT1184" s="103">
        <f t="shared" si="131"/>
        <v>683</v>
      </c>
      <c r="AU1184" s="82">
        <f>IF(AR1184&gt;0,SUMIFS(AT$13:AT1184,AQ$13:AQ1184,"="&amp;AQ1184),"[x]")</f>
        <v>29026</v>
      </c>
    </row>
    <row r="1185" spans="40:47" ht="16.5" x14ac:dyDescent="0.2">
      <c r="AN1185" s="81">
        <v>1173</v>
      </c>
      <c r="AO1185" s="81">
        <f t="shared" si="126"/>
        <v>2</v>
      </c>
      <c r="AP1185" s="81">
        <f t="shared" si="127"/>
        <v>4</v>
      </c>
      <c r="AQ1185" s="76">
        <f t="shared" si="128"/>
        <v>8</v>
      </c>
      <c r="AR1185" s="81">
        <f t="shared" si="129"/>
        <v>115</v>
      </c>
      <c r="AS1185" s="81" t="str">
        <f t="shared" si="130"/>
        <v>金币</v>
      </c>
      <c r="AT1185" s="103">
        <f t="shared" si="131"/>
        <v>709</v>
      </c>
      <c r="AU1185" s="82">
        <f>IF(AR1185&gt;0,SUMIFS(AT$13:AT1185,AQ$13:AQ1185,"="&amp;AQ1185),"[x]")</f>
        <v>29735</v>
      </c>
    </row>
    <row r="1186" spans="40:47" ht="16.5" x14ac:dyDescent="0.2">
      <c r="AN1186" s="81">
        <v>1174</v>
      </c>
      <c r="AO1186" s="81">
        <f t="shared" si="126"/>
        <v>2</v>
      </c>
      <c r="AP1186" s="81">
        <f t="shared" si="127"/>
        <v>4</v>
      </c>
      <c r="AQ1186" s="76">
        <f t="shared" si="128"/>
        <v>8</v>
      </c>
      <c r="AR1186" s="81">
        <f t="shared" si="129"/>
        <v>116</v>
      </c>
      <c r="AS1186" s="81" t="str">
        <f t="shared" si="130"/>
        <v>金币</v>
      </c>
      <c r="AT1186" s="103">
        <f t="shared" si="131"/>
        <v>736</v>
      </c>
      <c r="AU1186" s="82">
        <f>IF(AR1186&gt;0,SUMIFS(AT$13:AT1186,AQ$13:AQ1186,"="&amp;AQ1186),"[x]")</f>
        <v>30471</v>
      </c>
    </row>
    <row r="1187" spans="40:47" ht="16.5" x14ac:dyDescent="0.2">
      <c r="AN1187" s="81">
        <v>1175</v>
      </c>
      <c r="AO1187" s="81">
        <f t="shared" si="126"/>
        <v>2</v>
      </c>
      <c r="AP1187" s="81">
        <f t="shared" si="127"/>
        <v>4</v>
      </c>
      <c r="AQ1187" s="76">
        <f t="shared" si="128"/>
        <v>8</v>
      </c>
      <c r="AR1187" s="81">
        <f t="shared" si="129"/>
        <v>117</v>
      </c>
      <c r="AS1187" s="81" t="str">
        <f t="shared" si="130"/>
        <v>金币</v>
      </c>
      <c r="AT1187" s="103">
        <f t="shared" si="131"/>
        <v>762</v>
      </c>
      <c r="AU1187" s="82">
        <f>IF(AR1187&gt;0,SUMIFS(AT$13:AT1187,AQ$13:AQ1187,"="&amp;AQ1187),"[x]")</f>
        <v>31233</v>
      </c>
    </row>
    <row r="1188" spans="40:47" ht="16.5" x14ac:dyDescent="0.2">
      <c r="AN1188" s="81">
        <v>1176</v>
      </c>
      <c r="AO1188" s="81">
        <f t="shared" si="126"/>
        <v>2</v>
      </c>
      <c r="AP1188" s="81">
        <f t="shared" si="127"/>
        <v>4</v>
      </c>
      <c r="AQ1188" s="76">
        <f t="shared" si="128"/>
        <v>8</v>
      </c>
      <c r="AR1188" s="81">
        <f t="shared" si="129"/>
        <v>118</v>
      </c>
      <c r="AS1188" s="81" t="str">
        <f t="shared" si="130"/>
        <v>金币</v>
      </c>
      <c r="AT1188" s="103">
        <f t="shared" si="131"/>
        <v>788</v>
      </c>
      <c r="AU1188" s="82">
        <f>IF(AR1188&gt;0,SUMIFS(AT$13:AT1188,AQ$13:AQ1188,"="&amp;AQ1188),"[x]")</f>
        <v>32021</v>
      </c>
    </row>
    <row r="1189" spans="40:47" ht="16.5" x14ac:dyDescent="0.2">
      <c r="AN1189" s="81">
        <v>1177</v>
      </c>
      <c r="AO1189" s="81">
        <f t="shared" si="126"/>
        <v>2</v>
      </c>
      <c r="AP1189" s="81">
        <f t="shared" si="127"/>
        <v>4</v>
      </c>
      <c r="AQ1189" s="76">
        <f t="shared" si="128"/>
        <v>8</v>
      </c>
      <c r="AR1189" s="81">
        <f t="shared" si="129"/>
        <v>119</v>
      </c>
      <c r="AS1189" s="81" t="str">
        <f t="shared" si="130"/>
        <v>金币</v>
      </c>
      <c r="AT1189" s="103">
        <f t="shared" si="131"/>
        <v>815</v>
      </c>
      <c r="AU1189" s="82">
        <f>IF(AR1189&gt;0,SUMIFS(AT$13:AT1189,AQ$13:AQ1189,"="&amp;AQ1189),"[x]")</f>
        <v>32836</v>
      </c>
    </row>
    <row r="1190" spans="40:47" ht="16.5" x14ac:dyDescent="0.2">
      <c r="AN1190" s="81">
        <v>1178</v>
      </c>
      <c r="AO1190" s="81">
        <f t="shared" si="126"/>
        <v>2</v>
      </c>
      <c r="AP1190" s="81">
        <f t="shared" si="127"/>
        <v>4</v>
      </c>
      <c r="AQ1190" s="76">
        <f t="shared" si="128"/>
        <v>8</v>
      </c>
      <c r="AR1190" s="81">
        <f t="shared" si="129"/>
        <v>120</v>
      </c>
      <c r="AS1190" s="81" t="str">
        <f t="shared" si="130"/>
        <v>金币</v>
      </c>
      <c r="AT1190" s="103">
        <f t="shared" si="131"/>
        <v>841</v>
      </c>
      <c r="AU1190" s="82">
        <f>IF(AR1190&gt;0,SUMIFS(AT$13:AT1190,AQ$13:AQ1190,"="&amp;AQ1190),"[x]")</f>
        <v>33677</v>
      </c>
    </row>
    <row r="1191" spans="40:47" ht="16.5" x14ac:dyDescent="0.2">
      <c r="AN1191" s="81">
        <v>1179</v>
      </c>
      <c r="AO1191" s="81">
        <f t="shared" si="126"/>
        <v>2</v>
      </c>
      <c r="AP1191" s="81">
        <f t="shared" si="127"/>
        <v>4</v>
      </c>
      <c r="AQ1191" s="76">
        <f t="shared" si="128"/>
        <v>8</v>
      </c>
      <c r="AR1191" s="81">
        <f t="shared" si="129"/>
        <v>121</v>
      </c>
      <c r="AS1191" s="81" t="str">
        <f t="shared" si="130"/>
        <v>金币</v>
      </c>
      <c r="AT1191" s="103">
        <f t="shared" si="131"/>
        <v>496</v>
      </c>
      <c r="AU1191" s="82">
        <f>IF(AR1191&gt;0,SUMIFS(AT$13:AT1191,AQ$13:AQ1191,"="&amp;AQ1191),"[x]")</f>
        <v>34173</v>
      </c>
    </row>
    <row r="1192" spans="40:47" ht="16.5" x14ac:dyDescent="0.2">
      <c r="AN1192" s="81">
        <v>1180</v>
      </c>
      <c r="AO1192" s="81">
        <f t="shared" si="126"/>
        <v>2</v>
      </c>
      <c r="AP1192" s="81">
        <f t="shared" si="127"/>
        <v>4</v>
      </c>
      <c r="AQ1192" s="76">
        <f t="shared" si="128"/>
        <v>8</v>
      </c>
      <c r="AR1192" s="81">
        <f t="shared" si="129"/>
        <v>122</v>
      </c>
      <c r="AS1192" s="81" t="str">
        <f t="shared" si="130"/>
        <v>金币</v>
      </c>
      <c r="AT1192" s="103">
        <f t="shared" si="131"/>
        <v>522</v>
      </c>
      <c r="AU1192" s="82">
        <f>IF(AR1192&gt;0,SUMIFS(AT$13:AT1192,AQ$13:AQ1192,"="&amp;AQ1192),"[x]")</f>
        <v>34695</v>
      </c>
    </row>
    <row r="1193" spans="40:47" ht="16.5" x14ac:dyDescent="0.2">
      <c r="AN1193" s="81">
        <v>1181</v>
      </c>
      <c r="AO1193" s="81">
        <f t="shared" si="126"/>
        <v>2</v>
      </c>
      <c r="AP1193" s="81">
        <f t="shared" si="127"/>
        <v>4</v>
      </c>
      <c r="AQ1193" s="76">
        <f t="shared" si="128"/>
        <v>8</v>
      </c>
      <c r="AR1193" s="81">
        <f t="shared" si="129"/>
        <v>123</v>
      </c>
      <c r="AS1193" s="81" t="str">
        <f t="shared" si="130"/>
        <v>金币</v>
      </c>
      <c r="AT1193" s="103">
        <f t="shared" si="131"/>
        <v>548</v>
      </c>
      <c r="AU1193" s="82">
        <f>IF(AR1193&gt;0,SUMIFS(AT$13:AT1193,AQ$13:AQ1193,"="&amp;AQ1193),"[x]")</f>
        <v>35243</v>
      </c>
    </row>
    <row r="1194" spans="40:47" ht="16.5" x14ac:dyDescent="0.2">
      <c r="AN1194" s="81">
        <v>1182</v>
      </c>
      <c r="AO1194" s="81">
        <f t="shared" si="126"/>
        <v>2</v>
      </c>
      <c r="AP1194" s="81">
        <f t="shared" si="127"/>
        <v>4</v>
      </c>
      <c r="AQ1194" s="76">
        <f t="shared" si="128"/>
        <v>8</v>
      </c>
      <c r="AR1194" s="81">
        <f t="shared" si="129"/>
        <v>124</v>
      </c>
      <c r="AS1194" s="81" t="str">
        <f t="shared" si="130"/>
        <v>金币</v>
      </c>
      <c r="AT1194" s="103">
        <f t="shared" si="131"/>
        <v>574</v>
      </c>
      <c r="AU1194" s="82">
        <f>IF(AR1194&gt;0,SUMIFS(AT$13:AT1194,AQ$13:AQ1194,"="&amp;AQ1194),"[x]")</f>
        <v>35817</v>
      </c>
    </row>
    <row r="1195" spans="40:47" ht="16.5" x14ac:dyDescent="0.2">
      <c r="AN1195" s="81">
        <v>1183</v>
      </c>
      <c r="AO1195" s="81">
        <f t="shared" si="126"/>
        <v>2</v>
      </c>
      <c r="AP1195" s="81">
        <f t="shared" si="127"/>
        <v>4</v>
      </c>
      <c r="AQ1195" s="76">
        <f t="shared" si="128"/>
        <v>8</v>
      </c>
      <c r="AR1195" s="81">
        <f t="shared" si="129"/>
        <v>125</v>
      </c>
      <c r="AS1195" s="81" t="str">
        <f t="shared" si="130"/>
        <v>金币</v>
      </c>
      <c r="AT1195" s="103">
        <f t="shared" si="131"/>
        <v>600</v>
      </c>
      <c r="AU1195" s="82">
        <f>IF(AR1195&gt;0,SUMIFS(AT$13:AT1195,AQ$13:AQ1195,"="&amp;AQ1195),"[x]")</f>
        <v>36417</v>
      </c>
    </row>
    <row r="1196" spans="40:47" ht="16.5" x14ac:dyDescent="0.2">
      <c r="AN1196" s="81">
        <v>1184</v>
      </c>
      <c r="AO1196" s="81">
        <f t="shared" si="126"/>
        <v>2</v>
      </c>
      <c r="AP1196" s="81">
        <f t="shared" si="127"/>
        <v>4</v>
      </c>
      <c r="AQ1196" s="76">
        <f t="shared" si="128"/>
        <v>8</v>
      </c>
      <c r="AR1196" s="81">
        <f t="shared" si="129"/>
        <v>126</v>
      </c>
      <c r="AS1196" s="81" t="str">
        <f t="shared" si="130"/>
        <v>金币</v>
      </c>
      <c r="AT1196" s="103">
        <f t="shared" si="131"/>
        <v>626</v>
      </c>
      <c r="AU1196" s="82">
        <f>IF(AR1196&gt;0,SUMIFS(AT$13:AT1196,AQ$13:AQ1196,"="&amp;AQ1196),"[x]")</f>
        <v>37043</v>
      </c>
    </row>
    <row r="1197" spans="40:47" ht="16.5" x14ac:dyDescent="0.2">
      <c r="AN1197" s="81">
        <v>1185</v>
      </c>
      <c r="AO1197" s="81">
        <f t="shared" si="126"/>
        <v>2</v>
      </c>
      <c r="AP1197" s="81">
        <f t="shared" si="127"/>
        <v>4</v>
      </c>
      <c r="AQ1197" s="76">
        <f t="shared" si="128"/>
        <v>8</v>
      </c>
      <c r="AR1197" s="81">
        <f t="shared" si="129"/>
        <v>127</v>
      </c>
      <c r="AS1197" s="81" t="str">
        <f t="shared" si="130"/>
        <v>金币</v>
      </c>
      <c r="AT1197" s="103">
        <f t="shared" si="131"/>
        <v>652</v>
      </c>
      <c r="AU1197" s="82">
        <f>IF(AR1197&gt;0,SUMIFS(AT$13:AT1197,AQ$13:AQ1197,"="&amp;AQ1197),"[x]")</f>
        <v>37695</v>
      </c>
    </row>
    <row r="1198" spans="40:47" ht="16.5" x14ac:dyDescent="0.2">
      <c r="AN1198" s="81">
        <v>1186</v>
      </c>
      <c r="AO1198" s="81">
        <f t="shared" si="126"/>
        <v>2</v>
      </c>
      <c r="AP1198" s="81">
        <f t="shared" si="127"/>
        <v>4</v>
      </c>
      <c r="AQ1198" s="76">
        <f t="shared" si="128"/>
        <v>8</v>
      </c>
      <c r="AR1198" s="81">
        <f t="shared" si="129"/>
        <v>128</v>
      </c>
      <c r="AS1198" s="81" t="str">
        <f t="shared" si="130"/>
        <v>金币</v>
      </c>
      <c r="AT1198" s="103">
        <f t="shared" si="131"/>
        <v>679</v>
      </c>
      <c r="AU1198" s="82">
        <f>IF(AR1198&gt;0,SUMIFS(AT$13:AT1198,AQ$13:AQ1198,"="&amp;AQ1198),"[x]")</f>
        <v>38374</v>
      </c>
    </row>
    <row r="1199" spans="40:47" ht="16.5" x14ac:dyDescent="0.2">
      <c r="AN1199" s="81">
        <v>1187</v>
      </c>
      <c r="AO1199" s="81">
        <f t="shared" si="126"/>
        <v>2</v>
      </c>
      <c r="AP1199" s="81">
        <f t="shared" si="127"/>
        <v>4</v>
      </c>
      <c r="AQ1199" s="76">
        <f t="shared" si="128"/>
        <v>8</v>
      </c>
      <c r="AR1199" s="81">
        <f t="shared" si="129"/>
        <v>129</v>
      </c>
      <c r="AS1199" s="81" t="str">
        <f t="shared" si="130"/>
        <v>金币</v>
      </c>
      <c r="AT1199" s="103">
        <f t="shared" si="131"/>
        <v>705</v>
      </c>
      <c r="AU1199" s="82">
        <f>IF(AR1199&gt;0,SUMIFS(AT$13:AT1199,AQ$13:AQ1199,"="&amp;AQ1199),"[x]")</f>
        <v>39079</v>
      </c>
    </row>
    <row r="1200" spans="40:47" ht="16.5" x14ac:dyDescent="0.2">
      <c r="AN1200" s="81">
        <v>1188</v>
      </c>
      <c r="AO1200" s="81">
        <f t="shared" si="126"/>
        <v>2</v>
      </c>
      <c r="AP1200" s="81">
        <f t="shared" si="127"/>
        <v>4</v>
      </c>
      <c r="AQ1200" s="76">
        <f t="shared" si="128"/>
        <v>8</v>
      </c>
      <c r="AR1200" s="81">
        <f t="shared" si="129"/>
        <v>130</v>
      </c>
      <c r="AS1200" s="81" t="str">
        <f t="shared" si="130"/>
        <v>金币</v>
      </c>
      <c r="AT1200" s="103">
        <f t="shared" si="131"/>
        <v>731</v>
      </c>
      <c r="AU1200" s="82">
        <f>IF(AR1200&gt;0,SUMIFS(AT$13:AT1200,AQ$13:AQ1200,"="&amp;AQ1200),"[x]")</f>
        <v>39810</v>
      </c>
    </row>
    <row r="1201" spans="40:47" ht="16.5" x14ac:dyDescent="0.2">
      <c r="AN1201" s="81">
        <v>1189</v>
      </c>
      <c r="AO1201" s="81">
        <f t="shared" si="126"/>
        <v>2</v>
      </c>
      <c r="AP1201" s="81">
        <f t="shared" si="127"/>
        <v>4</v>
      </c>
      <c r="AQ1201" s="76">
        <f t="shared" si="128"/>
        <v>8</v>
      </c>
      <c r="AR1201" s="81">
        <f t="shared" si="129"/>
        <v>131</v>
      </c>
      <c r="AS1201" s="81" t="str">
        <f t="shared" si="130"/>
        <v>金币</v>
      </c>
      <c r="AT1201" s="103">
        <f t="shared" si="131"/>
        <v>757</v>
      </c>
      <c r="AU1201" s="82">
        <f>IF(AR1201&gt;0,SUMIFS(AT$13:AT1201,AQ$13:AQ1201,"="&amp;AQ1201),"[x]")</f>
        <v>40567</v>
      </c>
    </row>
    <row r="1202" spans="40:47" ht="16.5" x14ac:dyDescent="0.2">
      <c r="AN1202" s="81">
        <v>1190</v>
      </c>
      <c r="AO1202" s="81">
        <f t="shared" si="126"/>
        <v>2</v>
      </c>
      <c r="AP1202" s="81">
        <f t="shared" si="127"/>
        <v>4</v>
      </c>
      <c r="AQ1202" s="76">
        <f t="shared" si="128"/>
        <v>8</v>
      </c>
      <c r="AR1202" s="81">
        <f t="shared" si="129"/>
        <v>132</v>
      </c>
      <c r="AS1202" s="81" t="str">
        <f t="shared" si="130"/>
        <v>金币</v>
      </c>
      <c r="AT1202" s="103">
        <f t="shared" si="131"/>
        <v>783</v>
      </c>
      <c r="AU1202" s="82">
        <f>IF(AR1202&gt;0,SUMIFS(AT$13:AT1202,AQ$13:AQ1202,"="&amp;AQ1202),"[x]")</f>
        <v>41350</v>
      </c>
    </row>
    <row r="1203" spans="40:47" ht="16.5" x14ac:dyDescent="0.2">
      <c r="AN1203" s="81">
        <v>1191</v>
      </c>
      <c r="AO1203" s="81">
        <f t="shared" si="126"/>
        <v>2</v>
      </c>
      <c r="AP1203" s="81">
        <f t="shared" si="127"/>
        <v>4</v>
      </c>
      <c r="AQ1203" s="76">
        <f t="shared" si="128"/>
        <v>8</v>
      </c>
      <c r="AR1203" s="81">
        <f t="shared" si="129"/>
        <v>133</v>
      </c>
      <c r="AS1203" s="81" t="str">
        <f t="shared" si="130"/>
        <v>金币</v>
      </c>
      <c r="AT1203" s="103">
        <f t="shared" si="131"/>
        <v>809</v>
      </c>
      <c r="AU1203" s="82">
        <f>IF(AR1203&gt;0,SUMIFS(AT$13:AT1203,AQ$13:AQ1203,"="&amp;AQ1203),"[x]")</f>
        <v>42159</v>
      </c>
    </row>
    <row r="1204" spans="40:47" ht="16.5" x14ac:dyDescent="0.2">
      <c r="AN1204" s="81">
        <v>1192</v>
      </c>
      <c r="AO1204" s="81">
        <f t="shared" si="126"/>
        <v>2</v>
      </c>
      <c r="AP1204" s="81">
        <f t="shared" si="127"/>
        <v>4</v>
      </c>
      <c r="AQ1204" s="76">
        <f t="shared" si="128"/>
        <v>8</v>
      </c>
      <c r="AR1204" s="81">
        <f t="shared" si="129"/>
        <v>134</v>
      </c>
      <c r="AS1204" s="81" t="str">
        <f t="shared" si="130"/>
        <v>金币</v>
      </c>
      <c r="AT1204" s="103">
        <f t="shared" si="131"/>
        <v>835</v>
      </c>
      <c r="AU1204" s="82">
        <f>IF(AR1204&gt;0,SUMIFS(AT$13:AT1204,AQ$13:AQ1204,"="&amp;AQ1204),"[x]")</f>
        <v>42994</v>
      </c>
    </row>
    <row r="1205" spans="40:47" ht="16.5" x14ac:dyDescent="0.2">
      <c r="AN1205" s="81">
        <v>1193</v>
      </c>
      <c r="AO1205" s="81">
        <f t="shared" si="126"/>
        <v>2</v>
      </c>
      <c r="AP1205" s="81">
        <f t="shared" si="127"/>
        <v>4</v>
      </c>
      <c r="AQ1205" s="76">
        <f t="shared" si="128"/>
        <v>8</v>
      </c>
      <c r="AR1205" s="81">
        <f t="shared" si="129"/>
        <v>135</v>
      </c>
      <c r="AS1205" s="81" t="str">
        <f t="shared" si="130"/>
        <v>金币</v>
      </c>
      <c r="AT1205" s="103">
        <f t="shared" si="131"/>
        <v>861</v>
      </c>
      <c r="AU1205" s="82">
        <f>IF(AR1205&gt;0,SUMIFS(AT$13:AT1205,AQ$13:AQ1205,"="&amp;AQ1205),"[x]")</f>
        <v>43855</v>
      </c>
    </row>
    <row r="1206" spans="40:47" ht="16.5" x14ac:dyDescent="0.2">
      <c r="AN1206" s="81">
        <v>1194</v>
      </c>
      <c r="AO1206" s="81">
        <f t="shared" si="126"/>
        <v>2</v>
      </c>
      <c r="AP1206" s="81">
        <f t="shared" si="127"/>
        <v>4</v>
      </c>
      <c r="AQ1206" s="76">
        <f t="shared" si="128"/>
        <v>8</v>
      </c>
      <c r="AR1206" s="81">
        <f t="shared" si="129"/>
        <v>136</v>
      </c>
      <c r="AS1206" s="81" t="str">
        <f t="shared" si="130"/>
        <v>金币</v>
      </c>
      <c r="AT1206" s="103">
        <f t="shared" si="131"/>
        <v>887</v>
      </c>
      <c r="AU1206" s="82">
        <f>IF(AR1206&gt;0,SUMIFS(AT$13:AT1206,AQ$13:AQ1206,"="&amp;AQ1206),"[x]")</f>
        <v>44742</v>
      </c>
    </row>
    <row r="1207" spans="40:47" ht="16.5" x14ac:dyDescent="0.2">
      <c r="AN1207" s="81">
        <v>1195</v>
      </c>
      <c r="AO1207" s="81">
        <f t="shared" si="126"/>
        <v>2</v>
      </c>
      <c r="AP1207" s="81">
        <f t="shared" si="127"/>
        <v>4</v>
      </c>
      <c r="AQ1207" s="76">
        <f t="shared" si="128"/>
        <v>8</v>
      </c>
      <c r="AR1207" s="81">
        <f t="shared" si="129"/>
        <v>137</v>
      </c>
      <c r="AS1207" s="81" t="str">
        <f t="shared" si="130"/>
        <v>金币</v>
      </c>
      <c r="AT1207" s="103">
        <f t="shared" si="131"/>
        <v>914</v>
      </c>
      <c r="AU1207" s="82">
        <f>IF(AR1207&gt;0,SUMIFS(AT$13:AT1207,AQ$13:AQ1207,"="&amp;AQ1207),"[x]")</f>
        <v>45656</v>
      </c>
    </row>
    <row r="1208" spans="40:47" ht="16.5" x14ac:dyDescent="0.2">
      <c r="AN1208" s="81">
        <v>1196</v>
      </c>
      <c r="AO1208" s="81">
        <f t="shared" si="126"/>
        <v>2</v>
      </c>
      <c r="AP1208" s="81">
        <f t="shared" si="127"/>
        <v>4</v>
      </c>
      <c r="AQ1208" s="76">
        <f t="shared" si="128"/>
        <v>8</v>
      </c>
      <c r="AR1208" s="81">
        <f t="shared" si="129"/>
        <v>138</v>
      </c>
      <c r="AS1208" s="81" t="str">
        <f t="shared" si="130"/>
        <v>金币</v>
      </c>
      <c r="AT1208" s="103">
        <f t="shared" si="131"/>
        <v>940</v>
      </c>
      <c r="AU1208" s="82">
        <f>IF(AR1208&gt;0,SUMIFS(AT$13:AT1208,AQ$13:AQ1208,"="&amp;AQ1208),"[x]")</f>
        <v>46596</v>
      </c>
    </row>
    <row r="1209" spans="40:47" ht="16.5" x14ac:dyDescent="0.2">
      <c r="AN1209" s="81">
        <v>1197</v>
      </c>
      <c r="AO1209" s="81">
        <f t="shared" si="126"/>
        <v>2</v>
      </c>
      <c r="AP1209" s="81">
        <f t="shared" si="127"/>
        <v>4</v>
      </c>
      <c r="AQ1209" s="76">
        <f t="shared" si="128"/>
        <v>8</v>
      </c>
      <c r="AR1209" s="81">
        <f t="shared" si="129"/>
        <v>139</v>
      </c>
      <c r="AS1209" s="81" t="str">
        <f t="shared" si="130"/>
        <v>金币</v>
      </c>
      <c r="AT1209" s="103">
        <f t="shared" si="131"/>
        <v>966</v>
      </c>
      <c r="AU1209" s="82">
        <f>IF(AR1209&gt;0,SUMIFS(AT$13:AT1209,AQ$13:AQ1209,"="&amp;AQ1209),"[x]")</f>
        <v>47562</v>
      </c>
    </row>
    <row r="1210" spans="40:47" ht="16.5" x14ac:dyDescent="0.2">
      <c r="AN1210" s="81">
        <v>1198</v>
      </c>
      <c r="AO1210" s="81">
        <f t="shared" si="126"/>
        <v>2</v>
      </c>
      <c r="AP1210" s="81">
        <f t="shared" si="127"/>
        <v>4</v>
      </c>
      <c r="AQ1210" s="76">
        <f t="shared" si="128"/>
        <v>8</v>
      </c>
      <c r="AR1210" s="81">
        <f t="shared" si="129"/>
        <v>140</v>
      </c>
      <c r="AS1210" s="81" t="str">
        <f t="shared" si="130"/>
        <v>金币</v>
      </c>
      <c r="AT1210" s="103">
        <f t="shared" si="131"/>
        <v>992</v>
      </c>
      <c r="AU1210" s="82">
        <f>IF(AR1210&gt;0,SUMIFS(AT$13:AT1210,AQ$13:AQ1210,"="&amp;AQ1210),"[x]")</f>
        <v>48554</v>
      </c>
    </row>
    <row r="1211" spans="40:47" ht="16.5" x14ac:dyDescent="0.2">
      <c r="AN1211" s="81">
        <v>1199</v>
      </c>
      <c r="AO1211" s="81">
        <f t="shared" si="126"/>
        <v>2</v>
      </c>
      <c r="AP1211" s="81">
        <f t="shared" si="127"/>
        <v>4</v>
      </c>
      <c r="AQ1211" s="76">
        <f t="shared" si="128"/>
        <v>8</v>
      </c>
      <c r="AR1211" s="81">
        <f t="shared" si="129"/>
        <v>141</v>
      </c>
      <c r="AS1211" s="81" t="str">
        <f t="shared" si="130"/>
        <v>金币</v>
      </c>
      <c r="AT1211" s="103">
        <f t="shared" si="131"/>
        <v>1018</v>
      </c>
      <c r="AU1211" s="82">
        <f>IF(AR1211&gt;0,SUMIFS(AT$13:AT1211,AQ$13:AQ1211,"="&amp;AQ1211),"[x]")</f>
        <v>49572</v>
      </c>
    </row>
    <row r="1212" spans="40:47" ht="16.5" x14ac:dyDescent="0.2">
      <c r="AN1212" s="81">
        <v>1200</v>
      </c>
      <c r="AO1212" s="81">
        <f t="shared" si="126"/>
        <v>2</v>
      </c>
      <c r="AP1212" s="81">
        <f t="shared" si="127"/>
        <v>4</v>
      </c>
      <c r="AQ1212" s="76">
        <f t="shared" si="128"/>
        <v>8</v>
      </c>
      <c r="AR1212" s="81">
        <f t="shared" si="129"/>
        <v>142</v>
      </c>
      <c r="AS1212" s="81" t="str">
        <f t="shared" si="130"/>
        <v>金币</v>
      </c>
      <c r="AT1212" s="103">
        <f t="shared" si="131"/>
        <v>1044</v>
      </c>
      <c r="AU1212" s="82">
        <f>IF(AR1212&gt;0,SUMIFS(AT$13:AT1212,AQ$13:AQ1212,"="&amp;AQ1212),"[x]")</f>
        <v>50616</v>
      </c>
    </row>
    <row r="1213" spans="40:47" ht="16.5" x14ac:dyDescent="0.2">
      <c r="AN1213" s="81">
        <v>1201</v>
      </c>
      <c r="AO1213" s="81">
        <f t="shared" si="126"/>
        <v>2</v>
      </c>
      <c r="AP1213" s="81">
        <f t="shared" si="127"/>
        <v>4</v>
      </c>
      <c r="AQ1213" s="76">
        <f t="shared" si="128"/>
        <v>8</v>
      </c>
      <c r="AR1213" s="81">
        <f t="shared" si="129"/>
        <v>143</v>
      </c>
      <c r="AS1213" s="81" t="str">
        <f t="shared" si="130"/>
        <v>金币</v>
      </c>
      <c r="AT1213" s="103">
        <f t="shared" si="131"/>
        <v>1070</v>
      </c>
      <c r="AU1213" s="82">
        <f>IF(AR1213&gt;0,SUMIFS(AT$13:AT1213,AQ$13:AQ1213,"="&amp;AQ1213),"[x]")</f>
        <v>51686</v>
      </c>
    </row>
    <row r="1214" spans="40:47" ht="16.5" x14ac:dyDescent="0.2">
      <c r="AN1214" s="81">
        <v>1202</v>
      </c>
      <c r="AO1214" s="81">
        <f t="shared" si="126"/>
        <v>2</v>
      </c>
      <c r="AP1214" s="81">
        <f t="shared" si="127"/>
        <v>4</v>
      </c>
      <c r="AQ1214" s="76">
        <f t="shared" si="128"/>
        <v>8</v>
      </c>
      <c r="AR1214" s="81">
        <f t="shared" si="129"/>
        <v>144</v>
      </c>
      <c r="AS1214" s="81" t="str">
        <f t="shared" si="130"/>
        <v>金币</v>
      </c>
      <c r="AT1214" s="103">
        <f t="shared" si="131"/>
        <v>1096</v>
      </c>
      <c r="AU1214" s="82">
        <f>IF(AR1214&gt;0,SUMIFS(AT$13:AT1214,AQ$13:AQ1214,"="&amp;AQ1214),"[x]")</f>
        <v>52782</v>
      </c>
    </row>
    <row r="1215" spans="40:47" ht="16.5" x14ac:dyDescent="0.2">
      <c r="AN1215" s="81">
        <v>1203</v>
      </c>
      <c r="AO1215" s="81">
        <f t="shared" si="126"/>
        <v>2</v>
      </c>
      <c r="AP1215" s="81">
        <f t="shared" si="127"/>
        <v>4</v>
      </c>
      <c r="AQ1215" s="76">
        <f t="shared" si="128"/>
        <v>8</v>
      </c>
      <c r="AR1215" s="81">
        <f t="shared" si="129"/>
        <v>145</v>
      </c>
      <c r="AS1215" s="81" t="str">
        <f t="shared" si="130"/>
        <v>金币</v>
      </c>
      <c r="AT1215" s="103">
        <f t="shared" si="131"/>
        <v>1123</v>
      </c>
      <c r="AU1215" s="82">
        <f>IF(AR1215&gt;0,SUMIFS(AT$13:AT1215,AQ$13:AQ1215,"="&amp;AQ1215),"[x]")</f>
        <v>53905</v>
      </c>
    </row>
    <row r="1216" spans="40:47" ht="16.5" x14ac:dyDescent="0.2">
      <c r="AN1216" s="81">
        <v>1204</v>
      </c>
      <c r="AO1216" s="81">
        <f t="shared" si="126"/>
        <v>2</v>
      </c>
      <c r="AP1216" s="81">
        <f t="shared" si="127"/>
        <v>4</v>
      </c>
      <c r="AQ1216" s="76">
        <f t="shared" si="128"/>
        <v>8</v>
      </c>
      <c r="AR1216" s="81">
        <f t="shared" si="129"/>
        <v>146</v>
      </c>
      <c r="AS1216" s="81" t="str">
        <f t="shared" si="130"/>
        <v>金币</v>
      </c>
      <c r="AT1216" s="103">
        <f t="shared" si="131"/>
        <v>1149</v>
      </c>
      <c r="AU1216" s="82">
        <f>IF(AR1216&gt;0,SUMIFS(AT$13:AT1216,AQ$13:AQ1216,"="&amp;AQ1216),"[x]")</f>
        <v>55054</v>
      </c>
    </row>
    <row r="1217" spans="40:47" ht="16.5" x14ac:dyDescent="0.2">
      <c r="AN1217" s="81">
        <v>1205</v>
      </c>
      <c r="AO1217" s="81">
        <f t="shared" si="126"/>
        <v>2</v>
      </c>
      <c r="AP1217" s="81">
        <f t="shared" si="127"/>
        <v>4</v>
      </c>
      <c r="AQ1217" s="76">
        <f t="shared" si="128"/>
        <v>8</v>
      </c>
      <c r="AR1217" s="81">
        <f t="shared" si="129"/>
        <v>147</v>
      </c>
      <c r="AS1217" s="81" t="str">
        <f t="shared" si="130"/>
        <v>金币</v>
      </c>
      <c r="AT1217" s="103">
        <f t="shared" si="131"/>
        <v>1175</v>
      </c>
      <c r="AU1217" s="82">
        <f>IF(AR1217&gt;0,SUMIFS(AT$13:AT1217,AQ$13:AQ1217,"="&amp;AQ1217),"[x]")</f>
        <v>56229</v>
      </c>
    </row>
    <row r="1218" spans="40:47" ht="16.5" x14ac:dyDescent="0.2">
      <c r="AN1218" s="81">
        <v>1206</v>
      </c>
      <c r="AO1218" s="81">
        <f t="shared" si="126"/>
        <v>2</v>
      </c>
      <c r="AP1218" s="81">
        <f t="shared" si="127"/>
        <v>4</v>
      </c>
      <c r="AQ1218" s="76">
        <f t="shared" si="128"/>
        <v>8</v>
      </c>
      <c r="AR1218" s="81">
        <f t="shared" si="129"/>
        <v>148</v>
      </c>
      <c r="AS1218" s="81" t="str">
        <f t="shared" si="130"/>
        <v>金币</v>
      </c>
      <c r="AT1218" s="103">
        <f t="shared" si="131"/>
        <v>1201</v>
      </c>
      <c r="AU1218" s="82">
        <f>IF(AR1218&gt;0,SUMIFS(AT$13:AT1218,AQ$13:AQ1218,"="&amp;AQ1218),"[x]")</f>
        <v>57430</v>
      </c>
    </row>
    <row r="1219" spans="40:47" ht="16.5" x14ac:dyDescent="0.2">
      <c r="AN1219" s="81">
        <v>1207</v>
      </c>
      <c r="AO1219" s="81">
        <f t="shared" si="126"/>
        <v>2</v>
      </c>
      <c r="AP1219" s="81">
        <f t="shared" si="127"/>
        <v>4</v>
      </c>
      <c r="AQ1219" s="76">
        <f t="shared" si="128"/>
        <v>8</v>
      </c>
      <c r="AR1219" s="81">
        <f t="shared" si="129"/>
        <v>149</v>
      </c>
      <c r="AS1219" s="81" t="str">
        <f t="shared" si="130"/>
        <v>金币</v>
      </c>
      <c r="AT1219" s="103">
        <f t="shared" si="131"/>
        <v>1227</v>
      </c>
      <c r="AU1219" s="82">
        <f>IF(AR1219&gt;0,SUMIFS(AT$13:AT1219,AQ$13:AQ1219,"="&amp;AQ1219),"[x]")</f>
        <v>58657</v>
      </c>
    </row>
    <row r="1220" spans="40:47" ht="16.5" x14ac:dyDescent="0.2">
      <c r="AN1220" s="81">
        <v>1208</v>
      </c>
      <c r="AO1220" s="81">
        <f t="shared" si="126"/>
        <v>2</v>
      </c>
      <c r="AP1220" s="81">
        <f t="shared" si="127"/>
        <v>4</v>
      </c>
      <c r="AQ1220" s="76">
        <f t="shared" si="128"/>
        <v>8</v>
      </c>
      <c r="AR1220" s="81">
        <f t="shared" si="129"/>
        <v>150</v>
      </c>
      <c r="AS1220" s="81" t="str">
        <f t="shared" si="130"/>
        <v>金币</v>
      </c>
      <c r="AT1220" s="103">
        <f t="shared" si="131"/>
        <v>1253</v>
      </c>
      <c r="AU1220" s="82">
        <f>IF(AR1220&gt;0,SUMIFS(AT$13:AT1220,AQ$13:AQ1220,"="&amp;AQ1220),"[x]")</f>
        <v>59910</v>
      </c>
    </row>
    <row r="1221" spans="40:47" ht="16.5" x14ac:dyDescent="0.2">
      <c r="AN1221" s="81">
        <v>1209</v>
      </c>
      <c r="AO1221" s="81">
        <f t="shared" si="126"/>
        <v>3</v>
      </c>
      <c r="AP1221" s="81">
        <f t="shared" si="127"/>
        <v>1</v>
      </c>
      <c r="AQ1221" s="76">
        <f t="shared" si="128"/>
        <v>9</v>
      </c>
      <c r="AR1221" s="81">
        <f t="shared" si="129"/>
        <v>0</v>
      </c>
      <c r="AS1221" s="81" t="str">
        <f t="shared" si="130"/>
        <v>[x]</v>
      </c>
      <c r="AT1221" s="103" t="str">
        <f t="shared" si="131"/>
        <v>[x]</v>
      </c>
      <c r="AU1221" s="82" t="str">
        <f>IF(AR1221&gt;0,SUMIFS(AT$13:AT1221,AQ$13:AQ1221,"="&amp;AQ1221),"[x]")</f>
        <v>[x]</v>
      </c>
    </row>
    <row r="1222" spans="40:47" ht="16.5" x14ac:dyDescent="0.2">
      <c r="AN1222" s="81">
        <v>1210</v>
      </c>
      <c r="AO1222" s="81">
        <f t="shared" si="126"/>
        <v>3</v>
      </c>
      <c r="AP1222" s="81">
        <f t="shared" si="127"/>
        <v>1</v>
      </c>
      <c r="AQ1222" s="76">
        <f t="shared" si="128"/>
        <v>9</v>
      </c>
      <c r="AR1222" s="81">
        <f t="shared" si="129"/>
        <v>1</v>
      </c>
      <c r="AS1222" s="81" t="str">
        <f t="shared" si="130"/>
        <v>金币</v>
      </c>
      <c r="AT1222" s="103">
        <f t="shared" si="131"/>
        <v>1</v>
      </c>
      <c r="AU1222" s="82">
        <f>IF(AR1222&gt;0,SUMIFS(AT$13:AT1222,AQ$13:AQ1222,"="&amp;AQ1222),"[x]")</f>
        <v>1</v>
      </c>
    </row>
    <row r="1223" spans="40:47" ht="16.5" x14ac:dyDescent="0.2">
      <c r="AN1223" s="81">
        <v>1211</v>
      </c>
      <c r="AO1223" s="81">
        <f t="shared" si="126"/>
        <v>3</v>
      </c>
      <c r="AP1223" s="81">
        <f t="shared" si="127"/>
        <v>1</v>
      </c>
      <c r="AQ1223" s="76">
        <f t="shared" si="128"/>
        <v>9</v>
      </c>
      <c r="AR1223" s="81">
        <f t="shared" si="129"/>
        <v>2</v>
      </c>
      <c r="AS1223" s="81" t="str">
        <f t="shared" si="130"/>
        <v>金币</v>
      </c>
      <c r="AT1223" s="103">
        <f t="shared" si="131"/>
        <v>3</v>
      </c>
      <c r="AU1223" s="82">
        <f>IF(AR1223&gt;0,SUMIFS(AT$13:AT1223,AQ$13:AQ1223,"="&amp;AQ1223),"[x]")</f>
        <v>4</v>
      </c>
    </row>
    <row r="1224" spans="40:47" ht="16.5" x14ac:dyDescent="0.2">
      <c r="AN1224" s="81">
        <v>1212</v>
      </c>
      <c r="AO1224" s="81">
        <f t="shared" si="126"/>
        <v>3</v>
      </c>
      <c r="AP1224" s="81">
        <f t="shared" si="127"/>
        <v>1</v>
      </c>
      <c r="AQ1224" s="76">
        <f t="shared" si="128"/>
        <v>9</v>
      </c>
      <c r="AR1224" s="81">
        <f t="shared" si="129"/>
        <v>3</v>
      </c>
      <c r="AS1224" s="81" t="str">
        <f t="shared" si="130"/>
        <v>金币</v>
      </c>
      <c r="AT1224" s="103">
        <f t="shared" si="131"/>
        <v>5</v>
      </c>
      <c r="AU1224" s="82">
        <f>IF(AR1224&gt;0,SUMIFS(AT$13:AT1224,AQ$13:AQ1224,"="&amp;AQ1224),"[x]")</f>
        <v>9</v>
      </c>
    </row>
    <row r="1225" spans="40:47" ht="16.5" x14ac:dyDescent="0.2">
      <c r="AN1225" s="81">
        <v>1213</v>
      </c>
      <c r="AO1225" s="81">
        <f t="shared" si="126"/>
        <v>3</v>
      </c>
      <c r="AP1225" s="81">
        <f t="shared" si="127"/>
        <v>1</v>
      </c>
      <c r="AQ1225" s="76">
        <f t="shared" si="128"/>
        <v>9</v>
      </c>
      <c r="AR1225" s="81">
        <f t="shared" si="129"/>
        <v>4</v>
      </c>
      <c r="AS1225" s="81" t="str">
        <f t="shared" si="130"/>
        <v>金币</v>
      </c>
      <c r="AT1225" s="103">
        <f t="shared" si="131"/>
        <v>7</v>
      </c>
      <c r="AU1225" s="82">
        <f>IF(AR1225&gt;0,SUMIFS(AT$13:AT1225,AQ$13:AQ1225,"="&amp;AQ1225),"[x]")</f>
        <v>16</v>
      </c>
    </row>
    <row r="1226" spans="40:47" ht="16.5" x14ac:dyDescent="0.2">
      <c r="AN1226" s="81">
        <v>1214</v>
      </c>
      <c r="AO1226" s="81">
        <f t="shared" si="126"/>
        <v>3</v>
      </c>
      <c r="AP1226" s="81">
        <f t="shared" si="127"/>
        <v>1</v>
      </c>
      <c r="AQ1226" s="76">
        <f t="shared" si="128"/>
        <v>9</v>
      </c>
      <c r="AR1226" s="81">
        <f t="shared" si="129"/>
        <v>5</v>
      </c>
      <c r="AS1226" s="81" t="str">
        <f t="shared" si="130"/>
        <v>金币</v>
      </c>
      <c r="AT1226" s="103">
        <f t="shared" si="131"/>
        <v>9</v>
      </c>
      <c r="AU1226" s="82">
        <f>IF(AR1226&gt;0,SUMIFS(AT$13:AT1226,AQ$13:AQ1226,"="&amp;AQ1226),"[x]")</f>
        <v>25</v>
      </c>
    </row>
    <row r="1227" spans="40:47" ht="16.5" x14ac:dyDescent="0.2">
      <c r="AN1227" s="81">
        <v>1215</v>
      </c>
      <c r="AO1227" s="81">
        <f t="shared" si="126"/>
        <v>3</v>
      </c>
      <c r="AP1227" s="81">
        <f t="shared" si="127"/>
        <v>1</v>
      </c>
      <c r="AQ1227" s="76">
        <f t="shared" si="128"/>
        <v>9</v>
      </c>
      <c r="AR1227" s="81">
        <f t="shared" si="129"/>
        <v>6</v>
      </c>
      <c r="AS1227" s="81" t="str">
        <f t="shared" si="130"/>
        <v>金币</v>
      </c>
      <c r="AT1227" s="103">
        <f t="shared" si="131"/>
        <v>11</v>
      </c>
      <c r="AU1227" s="82">
        <f>IF(AR1227&gt;0,SUMIFS(AT$13:AT1227,AQ$13:AQ1227,"="&amp;AQ1227),"[x]")</f>
        <v>36</v>
      </c>
    </row>
    <row r="1228" spans="40:47" ht="16.5" x14ac:dyDescent="0.2">
      <c r="AN1228" s="81">
        <v>1216</v>
      </c>
      <c r="AO1228" s="81">
        <f t="shared" si="126"/>
        <v>3</v>
      </c>
      <c r="AP1228" s="81">
        <f t="shared" si="127"/>
        <v>1</v>
      </c>
      <c r="AQ1228" s="76">
        <f t="shared" si="128"/>
        <v>9</v>
      </c>
      <c r="AR1228" s="81">
        <f t="shared" si="129"/>
        <v>7</v>
      </c>
      <c r="AS1228" s="81" t="str">
        <f t="shared" si="130"/>
        <v>金币</v>
      </c>
      <c r="AT1228" s="103">
        <f t="shared" si="131"/>
        <v>13</v>
      </c>
      <c r="AU1228" s="82">
        <f>IF(AR1228&gt;0,SUMIFS(AT$13:AT1228,AQ$13:AQ1228,"="&amp;AQ1228),"[x]")</f>
        <v>49</v>
      </c>
    </row>
    <row r="1229" spans="40:47" ht="16.5" x14ac:dyDescent="0.2">
      <c r="AN1229" s="81">
        <v>1217</v>
      </c>
      <c r="AO1229" s="81">
        <f t="shared" si="126"/>
        <v>3</v>
      </c>
      <c r="AP1229" s="81">
        <f t="shared" si="127"/>
        <v>1</v>
      </c>
      <c r="AQ1229" s="76">
        <f t="shared" si="128"/>
        <v>9</v>
      </c>
      <c r="AR1229" s="81">
        <f t="shared" si="129"/>
        <v>8</v>
      </c>
      <c r="AS1229" s="81" t="str">
        <f t="shared" si="130"/>
        <v>金币</v>
      </c>
      <c r="AT1229" s="103">
        <f t="shared" si="131"/>
        <v>15</v>
      </c>
      <c r="AU1229" s="82">
        <f>IF(AR1229&gt;0,SUMIFS(AT$13:AT1229,AQ$13:AQ1229,"="&amp;AQ1229),"[x]")</f>
        <v>64</v>
      </c>
    </row>
    <row r="1230" spans="40:47" ht="16.5" x14ac:dyDescent="0.2">
      <c r="AN1230" s="81">
        <v>1218</v>
      </c>
      <c r="AO1230" s="81">
        <f t="shared" ref="AO1230:AO1293" si="132">INT((AN1230-1)/604)+1</f>
        <v>3</v>
      </c>
      <c r="AP1230" s="81">
        <f t="shared" ref="AP1230:AP1293" si="133">INT(MOD(INT((AN1230-1)/151),4))+1</f>
        <v>1</v>
      </c>
      <c r="AQ1230" s="76">
        <f t="shared" ref="AQ1230:AQ1293" si="134">(AO1230-1)*4+AP1230</f>
        <v>9</v>
      </c>
      <c r="AR1230" s="81">
        <f t="shared" ref="AR1230:AR1293" si="135">MOD(AN1230-1,151)</f>
        <v>9</v>
      </c>
      <c r="AS1230" s="81" t="str">
        <f t="shared" ref="AS1230:AS1293" si="136">IF(AR1230&gt;0,"金币","[x]")</f>
        <v>金币</v>
      </c>
      <c r="AT1230" s="103">
        <f t="shared" si="131"/>
        <v>16</v>
      </c>
      <c r="AU1230" s="82">
        <f>IF(AR1230&gt;0,SUMIFS(AT$13:AT1230,AQ$13:AQ1230,"="&amp;AQ1230),"[x]")</f>
        <v>80</v>
      </c>
    </row>
    <row r="1231" spans="40:47" ht="16.5" x14ac:dyDescent="0.2">
      <c r="AN1231" s="81">
        <v>1219</v>
      </c>
      <c r="AO1231" s="81">
        <f t="shared" si="132"/>
        <v>3</v>
      </c>
      <c r="AP1231" s="81">
        <f t="shared" si="133"/>
        <v>1</v>
      </c>
      <c r="AQ1231" s="76">
        <f t="shared" si="134"/>
        <v>9</v>
      </c>
      <c r="AR1231" s="81">
        <f t="shared" si="135"/>
        <v>10</v>
      </c>
      <c r="AS1231" s="81" t="str">
        <f t="shared" si="136"/>
        <v>金币</v>
      </c>
      <c r="AT1231" s="103">
        <f t="shared" ref="AT1231:AT1294" si="137">IF(AR1231&gt;0,INT(INDEX($AL$13:$AL$162,AR1231)/48*INDEX($AL$4:$AL$9,AO1231)*INDEX($AO$4:$AO$7,AP1231)),"[x]")</f>
        <v>18</v>
      </c>
      <c r="AU1231" s="82">
        <f>IF(AR1231&gt;0,SUMIFS(AT$13:AT1231,AQ$13:AQ1231,"="&amp;AQ1231),"[x]")</f>
        <v>98</v>
      </c>
    </row>
    <row r="1232" spans="40:47" ht="16.5" x14ac:dyDescent="0.2">
      <c r="AN1232" s="81">
        <v>1220</v>
      </c>
      <c r="AO1232" s="81">
        <f t="shared" si="132"/>
        <v>3</v>
      </c>
      <c r="AP1232" s="81">
        <f t="shared" si="133"/>
        <v>1</v>
      </c>
      <c r="AQ1232" s="76">
        <f t="shared" si="134"/>
        <v>9</v>
      </c>
      <c r="AR1232" s="81">
        <f t="shared" si="135"/>
        <v>11</v>
      </c>
      <c r="AS1232" s="81" t="str">
        <f t="shared" si="136"/>
        <v>金币</v>
      </c>
      <c r="AT1232" s="103">
        <f t="shared" si="137"/>
        <v>20</v>
      </c>
      <c r="AU1232" s="82">
        <f>IF(AR1232&gt;0,SUMIFS(AT$13:AT1232,AQ$13:AQ1232,"="&amp;AQ1232),"[x]")</f>
        <v>118</v>
      </c>
    </row>
    <row r="1233" spans="40:47" ht="16.5" x14ac:dyDescent="0.2">
      <c r="AN1233" s="81">
        <v>1221</v>
      </c>
      <c r="AO1233" s="81">
        <f t="shared" si="132"/>
        <v>3</v>
      </c>
      <c r="AP1233" s="81">
        <f t="shared" si="133"/>
        <v>1</v>
      </c>
      <c r="AQ1233" s="76">
        <f t="shared" si="134"/>
        <v>9</v>
      </c>
      <c r="AR1233" s="81">
        <f t="shared" si="135"/>
        <v>12</v>
      </c>
      <c r="AS1233" s="81" t="str">
        <f t="shared" si="136"/>
        <v>金币</v>
      </c>
      <c r="AT1233" s="103">
        <f t="shared" si="137"/>
        <v>22</v>
      </c>
      <c r="AU1233" s="82">
        <f>IF(AR1233&gt;0,SUMIFS(AT$13:AT1233,AQ$13:AQ1233,"="&amp;AQ1233),"[x]")</f>
        <v>140</v>
      </c>
    </row>
    <row r="1234" spans="40:47" ht="16.5" x14ac:dyDescent="0.2">
      <c r="AN1234" s="81">
        <v>1222</v>
      </c>
      <c r="AO1234" s="81">
        <f t="shared" si="132"/>
        <v>3</v>
      </c>
      <c r="AP1234" s="81">
        <f t="shared" si="133"/>
        <v>1</v>
      </c>
      <c r="AQ1234" s="76">
        <f t="shared" si="134"/>
        <v>9</v>
      </c>
      <c r="AR1234" s="81">
        <f t="shared" si="135"/>
        <v>13</v>
      </c>
      <c r="AS1234" s="81" t="str">
        <f t="shared" si="136"/>
        <v>金币</v>
      </c>
      <c r="AT1234" s="103">
        <f t="shared" si="137"/>
        <v>24</v>
      </c>
      <c r="AU1234" s="82">
        <f>IF(AR1234&gt;0,SUMIFS(AT$13:AT1234,AQ$13:AQ1234,"="&amp;AQ1234),"[x]")</f>
        <v>164</v>
      </c>
    </row>
    <row r="1235" spans="40:47" ht="16.5" x14ac:dyDescent="0.2">
      <c r="AN1235" s="81">
        <v>1223</v>
      </c>
      <c r="AO1235" s="81">
        <f t="shared" si="132"/>
        <v>3</v>
      </c>
      <c r="AP1235" s="81">
        <f t="shared" si="133"/>
        <v>1</v>
      </c>
      <c r="AQ1235" s="76">
        <f t="shared" si="134"/>
        <v>9</v>
      </c>
      <c r="AR1235" s="81">
        <f t="shared" si="135"/>
        <v>14</v>
      </c>
      <c r="AS1235" s="81" t="str">
        <f t="shared" si="136"/>
        <v>金币</v>
      </c>
      <c r="AT1235" s="103">
        <f t="shared" si="137"/>
        <v>26</v>
      </c>
      <c r="AU1235" s="82">
        <f>IF(AR1235&gt;0,SUMIFS(AT$13:AT1235,AQ$13:AQ1235,"="&amp;AQ1235),"[x]")</f>
        <v>190</v>
      </c>
    </row>
    <row r="1236" spans="40:47" ht="16.5" x14ac:dyDescent="0.2">
      <c r="AN1236" s="81">
        <v>1224</v>
      </c>
      <c r="AO1236" s="81">
        <f t="shared" si="132"/>
        <v>3</v>
      </c>
      <c r="AP1236" s="81">
        <f t="shared" si="133"/>
        <v>1</v>
      </c>
      <c r="AQ1236" s="76">
        <f t="shared" si="134"/>
        <v>9</v>
      </c>
      <c r="AR1236" s="81">
        <f t="shared" si="135"/>
        <v>15</v>
      </c>
      <c r="AS1236" s="81" t="str">
        <f t="shared" si="136"/>
        <v>金币</v>
      </c>
      <c r="AT1236" s="103">
        <f t="shared" si="137"/>
        <v>28</v>
      </c>
      <c r="AU1236" s="82">
        <f>IF(AR1236&gt;0,SUMIFS(AT$13:AT1236,AQ$13:AQ1236,"="&amp;AQ1236),"[x]")</f>
        <v>218</v>
      </c>
    </row>
    <row r="1237" spans="40:47" ht="16.5" x14ac:dyDescent="0.2">
      <c r="AN1237" s="81">
        <v>1225</v>
      </c>
      <c r="AO1237" s="81">
        <f t="shared" si="132"/>
        <v>3</v>
      </c>
      <c r="AP1237" s="81">
        <f t="shared" si="133"/>
        <v>1</v>
      </c>
      <c r="AQ1237" s="76">
        <f t="shared" si="134"/>
        <v>9</v>
      </c>
      <c r="AR1237" s="81">
        <f t="shared" si="135"/>
        <v>16</v>
      </c>
      <c r="AS1237" s="81" t="str">
        <f t="shared" si="136"/>
        <v>金币</v>
      </c>
      <c r="AT1237" s="103">
        <f t="shared" si="137"/>
        <v>30</v>
      </c>
      <c r="AU1237" s="82">
        <f>IF(AR1237&gt;0,SUMIFS(AT$13:AT1237,AQ$13:AQ1237,"="&amp;AQ1237),"[x]")</f>
        <v>248</v>
      </c>
    </row>
    <row r="1238" spans="40:47" ht="16.5" x14ac:dyDescent="0.2">
      <c r="AN1238" s="81">
        <v>1226</v>
      </c>
      <c r="AO1238" s="81">
        <f t="shared" si="132"/>
        <v>3</v>
      </c>
      <c r="AP1238" s="81">
        <f t="shared" si="133"/>
        <v>1</v>
      </c>
      <c r="AQ1238" s="76">
        <f t="shared" si="134"/>
        <v>9</v>
      </c>
      <c r="AR1238" s="81">
        <f t="shared" si="135"/>
        <v>17</v>
      </c>
      <c r="AS1238" s="81" t="str">
        <f t="shared" si="136"/>
        <v>金币</v>
      </c>
      <c r="AT1238" s="103">
        <f t="shared" si="137"/>
        <v>31</v>
      </c>
      <c r="AU1238" s="82">
        <f>IF(AR1238&gt;0,SUMIFS(AT$13:AT1238,AQ$13:AQ1238,"="&amp;AQ1238),"[x]")</f>
        <v>279</v>
      </c>
    </row>
    <row r="1239" spans="40:47" ht="16.5" x14ac:dyDescent="0.2">
      <c r="AN1239" s="81">
        <v>1227</v>
      </c>
      <c r="AO1239" s="81">
        <f t="shared" si="132"/>
        <v>3</v>
      </c>
      <c r="AP1239" s="81">
        <f t="shared" si="133"/>
        <v>1</v>
      </c>
      <c r="AQ1239" s="76">
        <f t="shared" si="134"/>
        <v>9</v>
      </c>
      <c r="AR1239" s="81">
        <f t="shared" si="135"/>
        <v>18</v>
      </c>
      <c r="AS1239" s="81" t="str">
        <f t="shared" si="136"/>
        <v>金币</v>
      </c>
      <c r="AT1239" s="103">
        <f t="shared" si="137"/>
        <v>33</v>
      </c>
      <c r="AU1239" s="82">
        <f>IF(AR1239&gt;0,SUMIFS(AT$13:AT1239,AQ$13:AQ1239,"="&amp;AQ1239),"[x]")</f>
        <v>312</v>
      </c>
    </row>
    <row r="1240" spans="40:47" ht="16.5" x14ac:dyDescent="0.2">
      <c r="AN1240" s="81">
        <v>1228</v>
      </c>
      <c r="AO1240" s="81">
        <f t="shared" si="132"/>
        <v>3</v>
      </c>
      <c r="AP1240" s="81">
        <f t="shared" si="133"/>
        <v>1</v>
      </c>
      <c r="AQ1240" s="76">
        <f t="shared" si="134"/>
        <v>9</v>
      </c>
      <c r="AR1240" s="81">
        <f t="shared" si="135"/>
        <v>19</v>
      </c>
      <c r="AS1240" s="81" t="str">
        <f t="shared" si="136"/>
        <v>金币</v>
      </c>
      <c r="AT1240" s="103">
        <f t="shared" si="137"/>
        <v>35</v>
      </c>
      <c r="AU1240" s="82">
        <f>IF(AR1240&gt;0,SUMIFS(AT$13:AT1240,AQ$13:AQ1240,"="&amp;AQ1240),"[x]")</f>
        <v>347</v>
      </c>
    </row>
    <row r="1241" spans="40:47" ht="16.5" x14ac:dyDescent="0.2">
      <c r="AN1241" s="81">
        <v>1229</v>
      </c>
      <c r="AO1241" s="81">
        <f t="shared" si="132"/>
        <v>3</v>
      </c>
      <c r="AP1241" s="81">
        <f t="shared" si="133"/>
        <v>1</v>
      </c>
      <c r="AQ1241" s="76">
        <f t="shared" si="134"/>
        <v>9</v>
      </c>
      <c r="AR1241" s="81">
        <f t="shared" si="135"/>
        <v>20</v>
      </c>
      <c r="AS1241" s="81" t="str">
        <f t="shared" si="136"/>
        <v>金币</v>
      </c>
      <c r="AT1241" s="103">
        <f t="shared" si="137"/>
        <v>37</v>
      </c>
      <c r="AU1241" s="82">
        <f>IF(AR1241&gt;0,SUMIFS(AT$13:AT1241,AQ$13:AQ1241,"="&amp;AQ1241),"[x]")</f>
        <v>384</v>
      </c>
    </row>
    <row r="1242" spans="40:47" ht="16.5" x14ac:dyDescent="0.2">
      <c r="AN1242" s="81">
        <v>1230</v>
      </c>
      <c r="AO1242" s="81">
        <f t="shared" si="132"/>
        <v>3</v>
      </c>
      <c r="AP1242" s="81">
        <f t="shared" si="133"/>
        <v>1</v>
      </c>
      <c r="AQ1242" s="76">
        <f t="shared" si="134"/>
        <v>9</v>
      </c>
      <c r="AR1242" s="81">
        <f t="shared" si="135"/>
        <v>21</v>
      </c>
      <c r="AS1242" s="81" t="str">
        <f t="shared" si="136"/>
        <v>金币</v>
      </c>
      <c r="AT1242" s="103">
        <f t="shared" si="137"/>
        <v>39</v>
      </c>
      <c r="AU1242" s="82">
        <f>IF(AR1242&gt;0,SUMIFS(AT$13:AT1242,AQ$13:AQ1242,"="&amp;AQ1242),"[x]")</f>
        <v>423</v>
      </c>
    </row>
    <row r="1243" spans="40:47" ht="16.5" x14ac:dyDescent="0.2">
      <c r="AN1243" s="81">
        <v>1231</v>
      </c>
      <c r="AO1243" s="81">
        <f t="shared" si="132"/>
        <v>3</v>
      </c>
      <c r="AP1243" s="81">
        <f t="shared" si="133"/>
        <v>1</v>
      </c>
      <c r="AQ1243" s="76">
        <f t="shared" si="134"/>
        <v>9</v>
      </c>
      <c r="AR1243" s="81">
        <f t="shared" si="135"/>
        <v>22</v>
      </c>
      <c r="AS1243" s="81" t="str">
        <f t="shared" si="136"/>
        <v>金币</v>
      </c>
      <c r="AT1243" s="103">
        <f t="shared" si="137"/>
        <v>41</v>
      </c>
      <c r="AU1243" s="82">
        <f>IF(AR1243&gt;0,SUMIFS(AT$13:AT1243,AQ$13:AQ1243,"="&amp;AQ1243),"[x]")</f>
        <v>464</v>
      </c>
    </row>
    <row r="1244" spans="40:47" ht="16.5" x14ac:dyDescent="0.2">
      <c r="AN1244" s="81">
        <v>1232</v>
      </c>
      <c r="AO1244" s="81">
        <f t="shared" si="132"/>
        <v>3</v>
      </c>
      <c r="AP1244" s="81">
        <f t="shared" si="133"/>
        <v>1</v>
      </c>
      <c r="AQ1244" s="76">
        <f t="shared" si="134"/>
        <v>9</v>
      </c>
      <c r="AR1244" s="81">
        <f t="shared" si="135"/>
        <v>23</v>
      </c>
      <c r="AS1244" s="81" t="str">
        <f t="shared" si="136"/>
        <v>金币</v>
      </c>
      <c r="AT1244" s="103">
        <f t="shared" si="137"/>
        <v>43</v>
      </c>
      <c r="AU1244" s="82">
        <f>IF(AR1244&gt;0,SUMIFS(AT$13:AT1244,AQ$13:AQ1244,"="&amp;AQ1244),"[x]")</f>
        <v>507</v>
      </c>
    </row>
    <row r="1245" spans="40:47" ht="16.5" x14ac:dyDescent="0.2">
      <c r="AN1245" s="81">
        <v>1233</v>
      </c>
      <c r="AO1245" s="81">
        <f t="shared" si="132"/>
        <v>3</v>
      </c>
      <c r="AP1245" s="81">
        <f t="shared" si="133"/>
        <v>1</v>
      </c>
      <c r="AQ1245" s="76">
        <f t="shared" si="134"/>
        <v>9</v>
      </c>
      <c r="AR1245" s="81">
        <f t="shared" si="135"/>
        <v>24</v>
      </c>
      <c r="AS1245" s="81" t="str">
        <f t="shared" si="136"/>
        <v>金币</v>
      </c>
      <c r="AT1245" s="103">
        <f t="shared" si="137"/>
        <v>45</v>
      </c>
      <c r="AU1245" s="82">
        <f>IF(AR1245&gt;0,SUMIFS(AT$13:AT1245,AQ$13:AQ1245,"="&amp;AQ1245),"[x]")</f>
        <v>552</v>
      </c>
    </row>
    <row r="1246" spans="40:47" ht="16.5" x14ac:dyDescent="0.2">
      <c r="AN1246" s="81">
        <v>1234</v>
      </c>
      <c r="AO1246" s="81">
        <f t="shared" si="132"/>
        <v>3</v>
      </c>
      <c r="AP1246" s="81">
        <f t="shared" si="133"/>
        <v>1</v>
      </c>
      <c r="AQ1246" s="76">
        <f t="shared" si="134"/>
        <v>9</v>
      </c>
      <c r="AR1246" s="81">
        <f t="shared" si="135"/>
        <v>25</v>
      </c>
      <c r="AS1246" s="81" t="str">
        <f t="shared" si="136"/>
        <v>金币</v>
      </c>
      <c r="AT1246" s="103">
        <f t="shared" si="137"/>
        <v>46</v>
      </c>
      <c r="AU1246" s="82">
        <f>IF(AR1246&gt;0,SUMIFS(AT$13:AT1246,AQ$13:AQ1246,"="&amp;AQ1246),"[x]")</f>
        <v>598</v>
      </c>
    </row>
    <row r="1247" spans="40:47" ht="16.5" x14ac:dyDescent="0.2">
      <c r="AN1247" s="81">
        <v>1235</v>
      </c>
      <c r="AO1247" s="81">
        <f t="shared" si="132"/>
        <v>3</v>
      </c>
      <c r="AP1247" s="81">
        <f t="shared" si="133"/>
        <v>1</v>
      </c>
      <c r="AQ1247" s="76">
        <f t="shared" si="134"/>
        <v>9</v>
      </c>
      <c r="AR1247" s="81">
        <f t="shared" si="135"/>
        <v>26</v>
      </c>
      <c r="AS1247" s="81" t="str">
        <f t="shared" si="136"/>
        <v>金币</v>
      </c>
      <c r="AT1247" s="103">
        <f t="shared" si="137"/>
        <v>48</v>
      </c>
      <c r="AU1247" s="82">
        <f>IF(AR1247&gt;0,SUMIFS(AT$13:AT1247,AQ$13:AQ1247,"="&amp;AQ1247),"[x]")</f>
        <v>646</v>
      </c>
    </row>
    <row r="1248" spans="40:47" ht="16.5" x14ac:dyDescent="0.2">
      <c r="AN1248" s="81">
        <v>1236</v>
      </c>
      <c r="AO1248" s="81">
        <f t="shared" si="132"/>
        <v>3</v>
      </c>
      <c r="AP1248" s="81">
        <f t="shared" si="133"/>
        <v>1</v>
      </c>
      <c r="AQ1248" s="76">
        <f t="shared" si="134"/>
        <v>9</v>
      </c>
      <c r="AR1248" s="81">
        <f t="shared" si="135"/>
        <v>27</v>
      </c>
      <c r="AS1248" s="81" t="str">
        <f t="shared" si="136"/>
        <v>金币</v>
      </c>
      <c r="AT1248" s="103">
        <f t="shared" si="137"/>
        <v>50</v>
      </c>
      <c r="AU1248" s="82">
        <f>IF(AR1248&gt;0,SUMIFS(AT$13:AT1248,AQ$13:AQ1248,"="&amp;AQ1248),"[x]")</f>
        <v>696</v>
      </c>
    </row>
    <row r="1249" spans="40:47" ht="16.5" x14ac:dyDescent="0.2">
      <c r="AN1249" s="81">
        <v>1237</v>
      </c>
      <c r="AO1249" s="81">
        <f t="shared" si="132"/>
        <v>3</v>
      </c>
      <c r="AP1249" s="81">
        <f t="shared" si="133"/>
        <v>1</v>
      </c>
      <c r="AQ1249" s="76">
        <f t="shared" si="134"/>
        <v>9</v>
      </c>
      <c r="AR1249" s="81">
        <f t="shared" si="135"/>
        <v>28</v>
      </c>
      <c r="AS1249" s="81" t="str">
        <f t="shared" si="136"/>
        <v>金币</v>
      </c>
      <c r="AT1249" s="103">
        <f t="shared" si="137"/>
        <v>52</v>
      </c>
      <c r="AU1249" s="82">
        <f>IF(AR1249&gt;0,SUMIFS(AT$13:AT1249,AQ$13:AQ1249,"="&amp;AQ1249),"[x]")</f>
        <v>748</v>
      </c>
    </row>
    <row r="1250" spans="40:47" ht="16.5" x14ac:dyDescent="0.2">
      <c r="AN1250" s="81">
        <v>1238</v>
      </c>
      <c r="AO1250" s="81">
        <f t="shared" si="132"/>
        <v>3</v>
      </c>
      <c r="AP1250" s="81">
        <f t="shared" si="133"/>
        <v>1</v>
      </c>
      <c r="AQ1250" s="76">
        <f t="shared" si="134"/>
        <v>9</v>
      </c>
      <c r="AR1250" s="81">
        <f t="shared" si="135"/>
        <v>29</v>
      </c>
      <c r="AS1250" s="81" t="str">
        <f t="shared" si="136"/>
        <v>金币</v>
      </c>
      <c r="AT1250" s="103">
        <f t="shared" si="137"/>
        <v>54</v>
      </c>
      <c r="AU1250" s="82">
        <f>IF(AR1250&gt;0,SUMIFS(AT$13:AT1250,AQ$13:AQ1250,"="&amp;AQ1250),"[x]")</f>
        <v>802</v>
      </c>
    </row>
    <row r="1251" spans="40:47" ht="16.5" x14ac:dyDescent="0.2">
      <c r="AN1251" s="81">
        <v>1239</v>
      </c>
      <c r="AO1251" s="81">
        <f t="shared" si="132"/>
        <v>3</v>
      </c>
      <c r="AP1251" s="81">
        <f t="shared" si="133"/>
        <v>1</v>
      </c>
      <c r="AQ1251" s="76">
        <f t="shared" si="134"/>
        <v>9</v>
      </c>
      <c r="AR1251" s="81">
        <f t="shared" si="135"/>
        <v>30</v>
      </c>
      <c r="AS1251" s="81" t="str">
        <f t="shared" si="136"/>
        <v>金币</v>
      </c>
      <c r="AT1251" s="103">
        <f t="shared" si="137"/>
        <v>56</v>
      </c>
      <c r="AU1251" s="82">
        <f>IF(AR1251&gt;0,SUMIFS(AT$13:AT1251,AQ$13:AQ1251,"="&amp;AQ1251),"[x]")</f>
        <v>858</v>
      </c>
    </row>
    <row r="1252" spans="40:47" ht="16.5" x14ac:dyDescent="0.2">
      <c r="AN1252" s="81">
        <v>1240</v>
      </c>
      <c r="AO1252" s="81">
        <f t="shared" si="132"/>
        <v>3</v>
      </c>
      <c r="AP1252" s="81">
        <f t="shared" si="133"/>
        <v>1</v>
      </c>
      <c r="AQ1252" s="76">
        <f t="shared" si="134"/>
        <v>9</v>
      </c>
      <c r="AR1252" s="81">
        <f t="shared" si="135"/>
        <v>31</v>
      </c>
      <c r="AS1252" s="81" t="str">
        <f t="shared" si="136"/>
        <v>金币</v>
      </c>
      <c r="AT1252" s="103">
        <f t="shared" si="137"/>
        <v>58</v>
      </c>
      <c r="AU1252" s="82">
        <f>IF(AR1252&gt;0,SUMIFS(AT$13:AT1252,AQ$13:AQ1252,"="&amp;AQ1252),"[x]")</f>
        <v>916</v>
      </c>
    </row>
    <row r="1253" spans="40:47" ht="16.5" x14ac:dyDescent="0.2">
      <c r="AN1253" s="81">
        <v>1241</v>
      </c>
      <c r="AO1253" s="81">
        <f t="shared" si="132"/>
        <v>3</v>
      </c>
      <c r="AP1253" s="81">
        <f t="shared" si="133"/>
        <v>1</v>
      </c>
      <c r="AQ1253" s="76">
        <f t="shared" si="134"/>
        <v>9</v>
      </c>
      <c r="AR1253" s="81">
        <f t="shared" si="135"/>
        <v>32</v>
      </c>
      <c r="AS1253" s="81" t="str">
        <f t="shared" si="136"/>
        <v>金币</v>
      </c>
      <c r="AT1253" s="103">
        <f t="shared" si="137"/>
        <v>60</v>
      </c>
      <c r="AU1253" s="82">
        <f>IF(AR1253&gt;0,SUMIFS(AT$13:AT1253,AQ$13:AQ1253,"="&amp;AQ1253),"[x]")</f>
        <v>976</v>
      </c>
    </row>
    <row r="1254" spans="40:47" ht="16.5" x14ac:dyDescent="0.2">
      <c r="AN1254" s="81">
        <v>1242</v>
      </c>
      <c r="AO1254" s="81">
        <f t="shared" si="132"/>
        <v>3</v>
      </c>
      <c r="AP1254" s="81">
        <f t="shared" si="133"/>
        <v>1</v>
      </c>
      <c r="AQ1254" s="76">
        <f t="shared" si="134"/>
        <v>9</v>
      </c>
      <c r="AR1254" s="81">
        <f t="shared" si="135"/>
        <v>33</v>
      </c>
      <c r="AS1254" s="81" t="str">
        <f t="shared" si="136"/>
        <v>金币</v>
      </c>
      <c r="AT1254" s="103">
        <f t="shared" si="137"/>
        <v>61</v>
      </c>
      <c r="AU1254" s="82">
        <f>IF(AR1254&gt;0,SUMIFS(AT$13:AT1254,AQ$13:AQ1254,"="&amp;AQ1254),"[x]")</f>
        <v>1037</v>
      </c>
    </row>
    <row r="1255" spans="40:47" ht="16.5" x14ac:dyDescent="0.2">
      <c r="AN1255" s="81">
        <v>1243</v>
      </c>
      <c r="AO1255" s="81">
        <f t="shared" si="132"/>
        <v>3</v>
      </c>
      <c r="AP1255" s="81">
        <f t="shared" si="133"/>
        <v>1</v>
      </c>
      <c r="AQ1255" s="76">
        <f t="shared" si="134"/>
        <v>9</v>
      </c>
      <c r="AR1255" s="81">
        <f t="shared" si="135"/>
        <v>34</v>
      </c>
      <c r="AS1255" s="81" t="str">
        <f t="shared" si="136"/>
        <v>金币</v>
      </c>
      <c r="AT1255" s="103">
        <f t="shared" si="137"/>
        <v>63</v>
      </c>
      <c r="AU1255" s="82">
        <f>IF(AR1255&gt;0,SUMIFS(AT$13:AT1255,AQ$13:AQ1255,"="&amp;AQ1255),"[x]")</f>
        <v>1100</v>
      </c>
    </row>
    <row r="1256" spans="40:47" ht="16.5" x14ac:dyDescent="0.2">
      <c r="AN1256" s="81">
        <v>1244</v>
      </c>
      <c r="AO1256" s="81">
        <f t="shared" si="132"/>
        <v>3</v>
      </c>
      <c r="AP1256" s="81">
        <f t="shared" si="133"/>
        <v>1</v>
      </c>
      <c r="AQ1256" s="76">
        <f t="shared" si="134"/>
        <v>9</v>
      </c>
      <c r="AR1256" s="81">
        <f t="shared" si="135"/>
        <v>35</v>
      </c>
      <c r="AS1256" s="81" t="str">
        <f t="shared" si="136"/>
        <v>金币</v>
      </c>
      <c r="AT1256" s="103">
        <f t="shared" si="137"/>
        <v>65</v>
      </c>
      <c r="AU1256" s="82">
        <f>IF(AR1256&gt;0,SUMIFS(AT$13:AT1256,AQ$13:AQ1256,"="&amp;AQ1256),"[x]")</f>
        <v>1165</v>
      </c>
    </row>
    <row r="1257" spans="40:47" ht="16.5" x14ac:dyDescent="0.2">
      <c r="AN1257" s="81">
        <v>1245</v>
      </c>
      <c r="AO1257" s="81">
        <f t="shared" si="132"/>
        <v>3</v>
      </c>
      <c r="AP1257" s="81">
        <f t="shared" si="133"/>
        <v>1</v>
      </c>
      <c r="AQ1257" s="76">
        <f t="shared" si="134"/>
        <v>9</v>
      </c>
      <c r="AR1257" s="81">
        <f t="shared" si="135"/>
        <v>36</v>
      </c>
      <c r="AS1257" s="81" t="str">
        <f t="shared" si="136"/>
        <v>金币</v>
      </c>
      <c r="AT1257" s="103">
        <f t="shared" si="137"/>
        <v>67</v>
      </c>
      <c r="AU1257" s="82">
        <f>IF(AR1257&gt;0,SUMIFS(AT$13:AT1257,AQ$13:AQ1257,"="&amp;AQ1257),"[x]")</f>
        <v>1232</v>
      </c>
    </row>
    <row r="1258" spans="40:47" ht="16.5" x14ac:dyDescent="0.2">
      <c r="AN1258" s="81">
        <v>1246</v>
      </c>
      <c r="AO1258" s="81">
        <f t="shared" si="132"/>
        <v>3</v>
      </c>
      <c r="AP1258" s="81">
        <f t="shared" si="133"/>
        <v>1</v>
      </c>
      <c r="AQ1258" s="76">
        <f t="shared" si="134"/>
        <v>9</v>
      </c>
      <c r="AR1258" s="81">
        <f t="shared" si="135"/>
        <v>37</v>
      </c>
      <c r="AS1258" s="81" t="str">
        <f t="shared" si="136"/>
        <v>金币</v>
      </c>
      <c r="AT1258" s="103">
        <f t="shared" si="137"/>
        <v>69</v>
      </c>
      <c r="AU1258" s="82">
        <f>IF(AR1258&gt;0,SUMIFS(AT$13:AT1258,AQ$13:AQ1258,"="&amp;AQ1258),"[x]")</f>
        <v>1301</v>
      </c>
    </row>
    <row r="1259" spans="40:47" ht="16.5" x14ac:dyDescent="0.2">
      <c r="AN1259" s="81">
        <v>1247</v>
      </c>
      <c r="AO1259" s="81">
        <f t="shared" si="132"/>
        <v>3</v>
      </c>
      <c r="AP1259" s="81">
        <f t="shared" si="133"/>
        <v>1</v>
      </c>
      <c r="AQ1259" s="76">
        <f t="shared" si="134"/>
        <v>9</v>
      </c>
      <c r="AR1259" s="81">
        <f t="shared" si="135"/>
        <v>38</v>
      </c>
      <c r="AS1259" s="81" t="str">
        <f t="shared" si="136"/>
        <v>金币</v>
      </c>
      <c r="AT1259" s="103">
        <f t="shared" si="137"/>
        <v>71</v>
      </c>
      <c r="AU1259" s="82">
        <f>IF(AR1259&gt;0,SUMIFS(AT$13:AT1259,AQ$13:AQ1259,"="&amp;AQ1259),"[x]")</f>
        <v>1372</v>
      </c>
    </row>
    <row r="1260" spans="40:47" ht="16.5" x14ac:dyDescent="0.2">
      <c r="AN1260" s="81">
        <v>1248</v>
      </c>
      <c r="AO1260" s="81">
        <f t="shared" si="132"/>
        <v>3</v>
      </c>
      <c r="AP1260" s="81">
        <f t="shared" si="133"/>
        <v>1</v>
      </c>
      <c r="AQ1260" s="76">
        <f t="shared" si="134"/>
        <v>9</v>
      </c>
      <c r="AR1260" s="81">
        <f t="shared" si="135"/>
        <v>39</v>
      </c>
      <c r="AS1260" s="81" t="str">
        <f t="shared" si="136"/>
        <v>金币</v>
      </c>
      <c r="AT1260" s="103">
        <f t="shared" si="137"/>
        <v>73</v>
      </c>
      <c r="AU1260" s="82">
        <f>IF(AR1260&gt;0,SUMIFS(AT$13:AT1260,AQ$13:AQ1260,"="&amp;AQ1260),"[x]")</f>
        <v>1445</v>
      </c>
    </row>
    <row r="1261" spans="40:47" ht="16.5" x14ac:dyDescent="0.2">
      <c r="AN1261" s="81">
        <v>1249</v>
      </c>
      <c r="AO1261" s="81">
        <f t="shared" si="132"/>
        <v>3</v>
      </c>
      <c r="AP1261" s="81">
        <f t="shared" si="133"/>
        <v>1</v>
      </c>
      <c r="AQ1261" s="76">
        <f t="shared" si="134"/>
        <v>9</v>
      </c>
      <c r="AR1261" s="81">
        <f t="shared" si="135"/>
        <v>40</v>
      </c>
      <c r="AS1261" s="81" t="str">
        <f t="shared" si="136"/>
        <v>金币</v>
      </c>
      <c r="AT1261" s="103">
        <f t="shared" si="137"/>
        <v>75</v>
      </c>
      <c r="AU1261" s="82">
        <f>IF(AR1261&gt;0,SUMIFS(AT$13:AT1261,AQ$13:AQ1261,"="&amp;AQ1261),"[x]")</f>
        <v>1520</v>
      </c>
    </row>
    <row r="1262" spans="40:47" ht="16.5" x14ac:dyDescent="0.2">
      <c r="AN1262" s="81">
        <v>1250</v>
      </c>
      <c r="AO1262" s="81">
        <f t="shared" si="132"/>
        <v>3</v>
      </c>
      <c r="AP1262" s="81">
        <f t="shared" si="133"/>
        <v>1</v>
      </c>
      <c r="AQ1262" s="76">
        <f t="shared" si="134"/>
        <v>9</v>
      </c>
      <c r="AR1262" s="81">
        <f t="shared" si="135"/>
        <v>41</v>
      </c>
      <c r="AS1262" s="81" t="str">
        <f t="shared" si="136"/>
        <v>金币</v>
      </c>
      <c r="AT1262" s="103">
        <f t="shared" si="137"/>
        <v>35</v>
      </c>
      <c r="AU1262" s="82">
        <f>IF(AR1262&gt;0,SUMIFS(AT$13:AT1262,AQ$13:AQ1262,"="&amp;AQ1262),"[x]")</f>
        <v>1555</v>
      </c>
    </row>
    <row r="1263" spans="40:47" ht="16.5" x14ac:dyDescent="0.2">
      <c r="AN1263" s="81">
        <v>1251</v>
      </c>
      <c r="AO1263" s="81">
        <f t="shared" si="132"/>
        <v>3</v>
      </c>
      <c r="AP1263" s="81">
        <f t="shared" si="133"/>
        <v>1</v>
      </c>
      <c r="AQ1263" s="76">
        <f t="shared" si="134"/>
        <v>9</v>
      </c>
      <c r="AR1263" s="81">
        <f t="shared" si="135"/>
        <v>42</v>
      </c>
      <c r="AS1263" s="81" t="str">
        <f t="shared" si="136"/>
        <v>金币</v>
      </c>
      <c r="AT1263" s="103">
        <f t="shared" si="137"/>
        <v>42</v>
      </c>
      <c r="AU1263" s="82">
        <f>IF(AR1263&gt;0,SUMIFS(AT$13:AT1263,AQ$13:AQ1263,"="&amp;AQ1263),"[x]")</f>
        <v>1597</v>
      </c>
    </row>
    <row r="1264" spans="40:47" ht="16.5" x14ac:dyDescent="0.2">
      <c r="AN1264" s="81">
        <v>1252</v>
      </c>
      <c r="AO1264" s="81">
        <f t="shared" si="132"/>
        <v>3</v>
      </c>
      <c r="AP1264" s="81">
        <f t="shared" si="133"/>
        <v>1</v>
      </c>
      <c r="AQ1264" s="76">
        <f t="shared" si="134"/>
        <v>9</v>
      </c>
      <c r="AR1264" s="81">
        <f t="shared" si="135"/>
        <v>43</v>
      </c>
      <c r="AS1264" s="81" t="str">
        <f t="shared" si="136"/>
        <v>金币</v>
      </c>
      <c r="AT1264" s="103">
        <f t="shared" si="137"/>
        <v>50</v>
      </c>
      <c r="AU1264" s="82">
        <f>IF(AR1264&gt;0,SUMIFS(AT$13:AT1264,AQ$13:AQ1264,"="&amp;AQ1264),"[x]")</f>
        <v>1647</v>
      </c>
    </row>
    <row r="1265" spans="40:47" ht="16.5" x14ac:dyDescent="0.2">
      <c r="AN1265" s="81">
        <v>1253</v>
      </c>
      <c r="AO1265" s="81">
        <f t="shared" si="132"/>
        <v>3</v>
      </c>
      <c r="AP1265" s="81">
        <f t="shared" si="133"/>
        <v>1</v>
      </c>
      <c r="AQ1265" s="76">
        <f t="shared" si="134"/>
        <v>9</v>
      </c>
      <c r="AR1265" s="81">
        <f t="shared" si="135"/>
        <v>44</v>
      </c>
      <c r="AS1265" s="81" t="str">
        <f t="shared" si="136"/>
        <v>金币</v>
      </c>
      <c r="AT1265" s="103">
        <f t="shared" si="137"/>
        <v>57</v>
      </c>
      <c r="AU1265" s="82">
        <f>IF(AR1265&gt;0,SUMIFS(AT$13:AT1265,AQ$13:AQ1265,"="&amp;AQ1265),"[x]")</f>
        <v>1704</v>
      </c>
    </row>
    <row r="1266" spans="40:47" ht="16.5" x14ac:dyDescent="0.2">
      <c r="AN1266" s="81">
        <v>1254</v>
      </c>
      <c r="AO1266" s="81">
        <f t="shared" si="132"/>
        <v>3</v>
      </c>
      <c r="AP1266" s="81">
        <f t="shared" si="133"/>
        <v>1</v>
      </c>
      <c r="AQ1266" s="76">
        <f t="shared" si="134"/>
        <v>9</v>
      </c>
      <c r="AR1266" s="81">
        <f t="shared" si="135"/>
        <v>45</v>
      </c>
      <c r="AS1266" s="81" t="str">
        <f t="shared" si="136"/>
        <v>金币</v>
      </c>
      <c r="AT1266" s="103">
        <f t="shared" si="137"/>
        <v>64</v>
      </c>
      <c r="AU1266" s="82">
        <f>IF(AR1266&gt;0,SUMIFS(AT$13:AT1266,AQ$13:AQ1266,"="&amp;AQ1266),"[x]")</f>
        <v>1768</v>
      </c>
    </row>
    <row r="1267" spans="40:47" ht="16.5" x14ac:dyDescent="0.2">
      <c r="AN1267" s="81">
        <v>1255</v>
      </c>
      <c r="AO1267" s="81">
        <f t="shared" si="132"/>
        <v>3</v>
      </c>
      <c r="AP1267" s="81">
        <f t="shared" si="133"/>
        <v>1</v>
      </c>
      <c r="AQ1267" s="76">
        <f t="shared" si="134"/>
        <v>9</v>
      </c>
      <c r="AR1267" s="81">
        <f t="shared" si="135"/>
        <v>46</v>
      </c>
      <c r="AS1267" s="81" t="str">
        <f t="shared" si="136"/>
        <v>金币</v>
      </c>
      <c r="AT1267" s="103">
        <f t="shared" si="137"/>
        <v>71</v>
      </c>
      <c r="AU1267" s="82">
        <f>IF(AR1267&gt;0,SUMIFS(AT$13:AT1267,AQ$13:AQ1267,"="&amp;AQ1267),"[x]")</f>
        <v>1839</v>
      </c>
    </row>
    <row r="1268" spans="40:47" ht="16.5" x14ac:dyDescent="0.2">
      <c r="AN1268" s="81">
        <v>1256</v>
      </c>
      <c r="AO1268" s="81">
        <f t="shared" si="132"/>
        <v>3</v>
      </c>
      <c r="AP1268" s="81">
        <f t="shared" si="133"/>
        <v>1</v>
      </c>
      <c r="AQ1268" s="76">
        <f t="shared" si="134"/>
        <v>9</v>
      </c>
      <c r="AR1268" s="81">
        <f t="shared" si="135"/>
        <v>47</v>
      </c>
      <c r="AS1268" s="81" t="str">
        <f t="shared" si="136"/>
        <v>金币</v>
      </c>
      <c r="AT1268" s="103">
        <f t="shared" si="137"/>
        <v>78</v>
      </c>
      <c r="AU1268" s="82">
        <f>IF(AR1268&gt;0,SUMIFS(AT$13:AT1268,AQ$13:AQ1268,"="&amp;AQ1268),"[x]")</f>
        <v>1917</v>
      </c>
    </row>
    <row r="1269" spans="40:47" ht="16.5" x14ac:dyDescent="0.2">
      <c r="AN1269" s="81">
        <v>1257</v>
      </c>
      <c r="AO1269" s="81">
        <f t="shared" si="132"/>
        <v>3</v>
      </c>
      <c r="AP1269" s="81">
        <f t="shared" si="133"/>
        <v>1</v>
      </c>
      <c r="AQ1269" s="76">
        <f t="shared" si="134"/>
        <v>9</v>
      </c>
      <c r="AR1269" s="81">
        <f t="shared" si="135"/>
        <v>48</v>
      </c>
      <c r="AS1269" s="81" t="str">
        <f t="shared" si="136"/>
        <v>金币</v>
      </c>
      <c r="AT1269" s="103">
        <f t="shared" si="137"/>
        <v>85</v>
      </c>
      <c r="AU1269" s="82">
        <f>IF(AR1269&gt;0,SUMIFS(AT$13:AT1269,AQ$13:AQ1269,"="&amp;AQ1269),"[x]")</f>
        <v>2002</v>
      </c>
    </row>
    <row r="1270" spans="40:47" ht="16.5" x14ac:dyDescent="0.2">
      <c r="AN1270" s="81">
        <v>1258</v>
      </c>
      <c r="AO1270" s="81">
        <f t="shared" si="132"/>
        <v>3</v>
      </c>
      <c r="AP1270" s="81">
        <f t="shared" si="133"/>
        <v>1</v>
      </c>
      <c r="AQ1270" s="76">
        <f t="shared" si="134"/>
        <v>9</v>
      </c>
      <c r="AR1270" s="81">
        <f t="shared" si="135"/>
        <v>49</v>
      </c>
      <c r="AS1270" s="81" t="str">
        <f t="shared" si="136"/>
        <v>金币</v>
      </c>
      <c r="AT1270" s="103">
        <f t="shared" si="137"/>
        <v>92</v>
      </c>
      <c r="AU1270" s="82">
        <f>IF(AR1270&gt;0,SUMIFS(AT$13:AT1270,AQ$13:AQ1270,"="&amp;AQ1270),"[x]")</f>
        <v>2094</v>
      </c>
    </row>
    <row r="1271" spans="40:47" ht="16.5" x14ac:dyDescent="0.2">
      <c r="AN1271" s="81">
        <v>1259</v>
      </c>
      <c r="AO1271" s="81">
        <f t="shared" si="132"/>
        <v>3</v>
      </c>
      <c r="AP1271" s="81">
        <f t="shared" si="133"/>
        <v>1</v>
      </c>
      <c r="AQ1271" s="76">
        <f t="shared" si="134"/>
        <v>9</v>
      </c>
      <c r="AR1271" s="81">
        <f t="shared" si="135"/>
        <v>50</v>
      </c>
      <c r="AS1271" s="81" t="str">
        <f t="shared" si="136"/>
        <v>金币</v>
      </c>
      <c r="AT1271" s="103">
        <f t="shared" si="137"/>
        <v>100</v>
      </c>
      <c r="AU1271" s="82">
        <f>IF(AR1271&gt;0,SUMIFS(AT$13:AT1271,AQ$13:AQ1271,"="&amp;AQ1271),"[x]")</f>
        <v>2194</v>
      </c>
    </row>
    <row r="1272" spans="40:47" ht="16.5" x14ac:dyDescent="0.2">
      <c r="AN1272" s="81">
        <v>1260</v>
      </c>
      <c r="AO1272" s="81">
        <f t="shared" si="132"/>
        <v>3</v>
      </c>
      <c r="AP1272" s="81">
        <f t="shared" si="133"/>
        <v>1</v>
      </c>
      <c r="AQ1272" s="76">
        <f t="shared" si="134"/>
        <v>9</v>
      </c>
      <c r="AR1272" s="81">
        <f t="shared" si="135"/>
        <v>51</v>
      </c>
      <c r="AS1272" s="81" t="str">
        <f t="shared" si="136"/>
        <v>金币</v>
      </c>
      <c r="AT1272" s="103">
        <f t="shared" si="137"/>
        <v>107</v>
      </c>
      <c r="AU1272" s="82">
        <f>IF(AR1272&gt;0,SUMIFS(AT$13:AT1272,AQ$13:AQ1272,"="&amp;AQ1272),"[x]")</f>
        <v>2301</v>
      </c>
    </row>
    <row r="1273" spans="40:47" ht="16.5" x14ac:dyDescent="0.2">
      <c r="AN1273" s="81">
        <v>1261</v>
      </c>
      <c r="AO1273" s="81">
        <f t="shared" si="132"/>
        <v>3</v>
      </c>
      <c r="AP1273" s="81">
        <f t="shared" si="133"/>
        <v>1</v>
      </c>
      <c r="AQ1273" s="76">
        <f t="shared" si="134"/>
        <v>9</v>
      </c>
      <c r="AR1273" s="81">
        <f t="shared" si="135"/>
        <v>52</v>
      </c>
      <c r="AS1273" s="81" t="str">
        <f t="shared" si="136"/>
        <v>金币</v>
      </c>
      <c r="AT1273" s="103">
        <f t="shared" si="137"/>
        <v>114</v>
      </c>
      <c r="AU1273" s="82">
        <f>IF(AR1273&gt;0,SUMIFS(AT$13:AT1273,AQ$13:AQ1273,"="&amp;AQ1273),"[x]")</f>
        <v>2415</v>
      </c>
    </row>
    <row r="1274" spans="40:47" ht="16.5" x14ac:dyDescent="0.2">
      <c r="AN1274" s="81">
        <v>1262</v>
      </c>
      <c r="AO1274" s="81">
        <f t="shared" si="132"/>
        <v>3</v>
      </c>
      <c r="AP1274" s="81">
        <f t="shared" si="133"/>
        <v>1</v>
      </c>
      <c r="AQ1274" s="76">
        <f t="shared" si="134"/>
        <v>9</v>
      </c>
      <c r="AR1274" s="81">
        <f t="shared" si="135"/>
        <v>53</v>
      </c>
      <c r="AS1274" s="81" t="str">
        <f t="shared" si="136"/>
        <v>金币</v>
      </c>
      <c r="AT1274" s="103">
        <f t="shared" si="137"/>
        <v>121</v>
      </c>
      <c r="AU1274" s="82">
        <f>IF(AR1274&gt;0,SUMIFS(AT$13:AT1274,AQ$13:AQ1274,"="&amp;AQ1274),"[x]")</f>
        <v>2536</v>
      </c>
    </row>
    <row r="1275" spans="40:47" ht="16.5" x14ac:dyDescent="0.2">
      <c r="AN1275" s="81">
        <v>1263</v>
      </c>
      <c r="AO1275" s="81">
        <f t="shared" si="132"/>
        <v>3</v>
      </c>
      <c r="AP1275" s="81">
        <f t="shared" si="133"/>
        <v>1</v>
      </c>
      <c r="AQ1275" s="76">
        <f t="shared" si="134"/>
        <v>9</v>
      </c>
      <c r="AR1275" s="81">
        <f t="shared" si="135"/>
        <v>54</v>
      </c>
      <c r="AS1275" s="81" t="str">
        <f t="shared" si="136"/>
        <v>金币</v>
      </c>
      <c r="AT1275" s="103">
        <f t="shared" si="137"/>
        <v>128</v>
      </c>
      <c r="AU1275" s="82">
        <f>IF(AR1275&gt;0,SUMIFS(AT$13:AT1275,AQ$13:AQ1275,"="&amp;AQ1275),"[x]")</f>
        <v>2664</v>
      </c>
    </row>
    <row r="1276" spans="40:47" ht="16.5" x14ac:dyDescent="0.2">
      <c r="AN1276" s="81">
        <v>1264</v>
      </c>
      <c r="AO1276" s="81">
        <f t="shared" si="132"/>
        <v>3</v>
      </c>
      <c r="AP1276" s="81">
        <f t="shared" si="133"/>
        <v>1</v>
      </c>
      <c r="AQ1276" s="76">
        <f t="shared" si="134"/>
        <v>9</v>
      </c>
      <c r="AR1276" s="81">
        <f t="shared" si="135"/>
        <v>55</v>
      </c>
      <c r="AS1276" s="81" t="str">
        <f t="shared" si="136"/>
        <v>金币</v>
      </c>
      <c r="AT1276" s="103">
        <f t="shared" si="137"/>
        <v>135</v>
      </c>
      <c r="AU1276" s="82">
        <f>IF(AR1276&gt;0,SUMIFS(AT$13:AT1276,AQ$13:AQ1276,"="&amp;AQ1276),"[x]")</f>
        <v>2799</v>
      </c>
    </row>
    <row r="1277" spans="40:47" ht="16.5" x14ac:dyDescent="0.2">
      <c r="AN1277" s="81">
        <v>1265</v>
      </c>
      <c r="AO1277" s="81">
        <f t="shared" si="132"/>
        <v>3</v>
      </c>
      <c r="AP1277" s="81">
        <f t="shared" si="133"/>
        <v>1</v>
      </c>
      <c r="AQ1277" s="76">
        <f t="shared" si="134"/>
        <v>9</v>
      </c>
      <c r="AR1277" s="81">
        <f t="shared" si="135"/>
        <v>56</v>
      </c>
      <c r="AS1277" s="81" t="str">
        <f t="shared" si="136"/>
        <v>金币</v>
      </c>
      <c r="AT1277" s="103">
        <f t="shared" si="137"/>
        <v>143</v>
      </c>
      <c r="AU1277" s="82">
        <f>IF(AR1277&gt;0,SUMIFS(AT$13:AT1277,AQ$13:AQ1277,"="&amp;AQ1277),"[x]")</f>
        <v>2942</v>
      </c>
    </row>
    <row r="1278" spans="40:47" ht="16.5" x14ac:dyDescent="0.2">
      <c r="AN1278" s="81">
        <v>1266</v>
      </c>
      <c r="AO1278" s="81">
        <f t="shared" si="132"/>
        <v>3</v>
      </c>
      <c r="AP1278" s="81">
        <f t="shared" si="133"/>
        <v>1</v>
      </c>
      <c r="AQ1278" s="76">
        <f t="shared" si="134"/>
        <v>9</v>
      </c>
      <c r="AR1278" s="81">
        <f t="shared" si="135"/>
        <v>57</v>
      </c>
      <c r="AS1278" s="81" t="str">
        <f t="shared" si="136"/>
        <v>金币</v>
      </c>
      <c r="AT1278" s="103">
        <f t="shared" si="137"/>
        <v>150</v>
      </c>
      <c r="AU1278" s="82">
        <f>IF(AR1278&gt;0,SUMIFS(AT$13:AT1278,AQ$13:AQ1278,"="&amp;AQ1278),"[x]")</f>
        <v>3092</v>
      </c>
    </row>
    <row r="1279" spans="40:47" ht="16.5" x14ac:dyDescent="0.2">
      <c r="AN1279" s="81">
        <v>1267</v>
      </c>
      <c r="AO1279" s="81">
        <f t="shared" si="132"/>
        <v>3</v>
      </c>
      <c r="AP1279" s="81">
        <f t="shared" si="133"/>
        <v>1</v>
      </c>
      <c r="AQ1279" s="76">
        <f t="shared" si="134"/>
        <v>9</v>
      </c>
      <c r="AR1279" s="81">
        <f t="shared" si="135"/>
        <v>58</v>
      </c>
      <c r="AS1279" s="81" t="str">
        <f t="shared" si="136"/>
        <v>金币</v>
      </c>
      <c r="AT1279" s="103">
        <f t="shared" si="137"/>
        <v>157</v>
      </c>
      <c r="AU1279" s="82">
        <f>IF(AR1279&gt;0,SUMIFS(AT$13:AT1279,AQ$13:AQ1279,"="&amp;AQ1279),"[x]")</f>
        <v>3249</v>
      </c>
    </row>
    <row r="1280" spans="40:47" ht="16.5" x14ac:dyDescent="0.2">
      <c r="AN1280" s="81">
        <v>1268</v>
      </c>
      <c r="AO1280" s="81">
        <f t="shared" si="132"/>
        <v>3</v>
      </c>
      <c r="AP1280" s="81">
        <f t="shared" si="133"/>
        <v>1</v>
      </c>
      <c r="AQ1280" s="76">
        <f t="shared" si="134"/>
        <v>9</v>
      </c>
      <c r="AR1280" s="81">
        <f t="shared" si="135"/>
        <v>59</v>
      </c>
      <c r="AS1280" s="81" t="str">
        <f t="shared" si="136"/>
        <v>金币</v>
      </c>
      <c r="AT1280" s="103">
        <f t="shared" si="137"/>
        <v>164</v>
      </c>
      <c r="AU1280" s="82">
        <f>IF(AR1280&gt;0,SUMIFS(AT$13:AT1280,AQ$13:AQ1280,"="&amp;AQ1280),"[x]")</f>
        <v>3413</v>
      </c>
    </row>
    <row r="1281" spans="40:47" ht="16.5" x14ac:dyDescent="0.2">
      <c r="AN1281" s="81">
        <v>1269</v>
      </c>
      <c r="AO1281" s="81">
        <f t="shared" si="132"/>
        <v>3</v>
      </c>
      <c r="AP1281" s="81">
        <f t="shared" si="133"/>
        <v>1</v>
      </c>
      <c r="AQ1281" s="76">
        <f t="shared" si="134"/>
        <v>9</v>
      </c>
      <c r="AR1281" s="81">
        <f t="shared" si="135"/>
        <v>60</v>
      </c>
      <c r="AS1281" s="81" t="str">
        <f t="shared" si="136"/>
        <v>金币</v>
      </c>
      <c r="AT1281" s="103">
        <f t="shared" si="137"/>
        <v>171</v>
      </c>
      <c r="AU1281" s="82">
        <f>IF(AR1281&gt;0,SUMIFS(AT$13:AT1281,AQ$13:AQ1281,"="&amp;AQ1281),"[x]")</f>
        <v>3584</v>
      </c>
    </row>
    <row r="1282" spans="40:47" ht="16.5" x14ac:dyDescent="0.2">
      <c r="AN1282" s="81">
        <v>1270</v>
      </c>
      <c r="AO1282" s="81">
        <f t="shared" si="132"/>
        <v>3</v>
      </c>
      <c r="AP1282" s="81">
        <f t="shared" si="133"/>
        <v>1</v>
      </c>
      <c r="AQ1282" s="76">
        <f t="shared" si="134"/>
        <v>9</v>
      </c>
      <c r="AR1282" s="81">
        <f t="shared" si="135"/>
        <v>61</v>
      </c>
      <c r="AS1282" s="81" t="str">
        <f t="shared" si="136"/>
        <v>金币</v>
      </c>
      <c r="AT1282" s="103">
        <f t="shared" si="137"/>
        <v>178</v>
      </c>
      <c r="AU1282" s="82">
        <f>IF(AR1282&gt;0,SUMIFS(AT$13:AT1282,AQ$13:AQ1282,"="&amp;AQ1282),"[x]")</f>
        <v>3762</v>
      </c>
    </row>
    <row r="1283" spans="40:47" ht="16.5" x14ac:dyDescent="0.2">
      <c r="AN1283" s="81">
        <v>1271</v>
      </c>
      <c r="AO1283" s="81">
        <f t="shared" si="132"/>
        <v>3</v>
      </c>
      <c r="AP1283" s="81">
        <f t="shared" si="133"/>
        <v>1</v>
      </c>
      <c r="AQ1283" s="76">
        <f t="shared" si="134"/>
        <v>9</v>
      </c>
      <c r="AR1283" s="81">
        <f t="shared" si="135"/>
        <v>62</v>
      </c>
      <c r="AS1283" s="81" t="str">
        <f t="shared" si="136"/>
        <v>金币</v>
      </c>
      <c r="AT1283" s="103">
        <f t="shared" si="137"/>
        <v>185</v>
      </c>
      <c r="AU1283" s="82">
        <f>IF(AR1283&gt;0,SUMIFS(AT$13:AT1283,AQ$13:AQ1283,"="&amp;AQ1283),"[x]")</f>
        <v>3947</v>
      </c>
    </row>
    <row r="1284" spans="40:47" ht="16.5" x14ac:dyDescent="0.2">
      <c r="AN1284" s="81">
        <v>1272</v>
      </c>
      <c r="AO1284" s="81">
        <f t="shared" si="132"/>
        <v>3</v>
      </c>
      <c r="AP1284" s="81">
        <f t="shared" si="133"/>
        <v>1</v>
      </c>
      <c r="AQ1284" s="76">
        <f t="shared" si="134"/>
        <v>9</v>
      </c>
      <c r="AR1284" s="81">
        <f t="shared" si="135"/>
        <v>63</v>
      </c>
      <c r="AS1284" s="81" t="str">
        <f t="shared" si="136"/>
        <v>金币</v>
      </c>
      <c r="AT1284" s="103">
        <f t="shared" si="137"/>
        <v>193</v>
      </c>
      <c r="AU1284" s="82">
        <f>IF(AR1284&gt;0,SUMIFS(AT$13:AT1284,AQ$13:AQ1284,"="&amp;AQ1284),"[x]")</f>
        <v>4140</v>
      </c>
    </row>
    <row r="1285" spans="40:47" ht="16.5" x14ac:dyDescent="0.2">
      <c r="AN1285" s="81">
        <v>1273</v>
      </c>
      <c r="AO1285" s="81">
        <f t="shared" si="132"/>
        <v>3</v>
      </c>
      <c r="AP1285" s="81">
        <f t="shared" si="133"/>
        <v>1</v>
      </c>
      <c r="AQ1285" s="76">
        <f t="shared" si="134"/>
        <v>9</v>
      </c>
      <c r="AR1285" s="81">
        <f t="shared" si="135"/>
        <v>64</v>
      </c>
      <c r="AS1285" s="81" t="str">
        <f t="shared" si="136"/>
        <v>金币</v>
      </c>
      <c r="AT1285" s="103">
        <f t="shared" si="137"/>
        <v>200</v>
      </c>
      <c r="AU1285" s="82">
        <f>IF(AR1285&gt;0,SUMIFS(AT$13:AT1285,AQ$13:AQ1285,"="&amp;AQ1285),"[x]")</f>
        <v>4340</v>
      </c>
    </row>
    <row r="1286" spans="40:47" ht="16.5" x14ac:dyDescent="0.2">
      <c r="AN1286" s="81">
        <v>1274</v>
      </c>
      <c r="AO1286" s="81">
        <f t="shared" si="132"/>
        <v>3</v>
      </c>
      <c r="AP1286" s="81">
        <f t="shared" si="133"/>
        <v>1</v>
      </c>
      <c r="AQ1286" s="76">
        <f t="shared" si="134"/>
        <v>9</v>
      </c>
      <c r="AR1286" s="81">
        <f t="shared" si="135"/>
        <v>65</v>
      </c>
      <c r="AS1286" s="81" t="str">
        <f t="shared" si="136"/>
        <v>金币</v>
      </c>
      <c r="AT1286" s="103">
        <f t="shared" si="137"/>
        <v>207</v>
      </c>
      <c r="AU1286" s="82">
        <f>IF(AR1286&gt;0,SUMIFS(AT$13:AT1286,AQ$13:AQ1286,"="&amp;AQ1286),"[x]")</f>
        <v>4547</v>
      </c>
    </row>
    <row r="1287" spans="40:47" ht="16.5" x14ac:dyDescent="0.2">
      <c r="AN1287" s="81">
        <v>1275</v>
      </c>
      <c r="AO1287" s="81">
        <f t="shared" si="132"/>
        <v>3</v>
      </c>
      <c r="AP1287" s="81">
        <f t="shared" si="133"/>
        <v>1</v>
      </c>
      <c r="AQ1287" s="76">
        <f t="shared" si="134"/>
        <v>9</v>
      </c>
      <c r="AR1287" s="81">
        <f t="shared" si="135"/>
        <v>66</v>
      </c>
      <c r="AS1287" s="81" t="str">
        <f t="shared" si="136"/>
        <v>金币</v>
      </c>
      <c r="AT1287" s="103">
        <f t="shared" si="137"/>
        <v>214</v>
      </c>
      <c r="AU1287" s="82">
        <f>IF(AR1287&gt;0,SUMIFS(AT$13:AT1287,AQ$13:AQ1287,"="&amp;AQ1287),"[x]")</f>
        <v>4761</v>
      </c>
    </row>
    <row r="1288" spans="40:47" ht="16.5" x14ac:dyDescent="0.2">
      <c r="AN1288" s="81">
        <v>1276</v>
      </c>
      <c r="AO1288" s="81">
        <f t="shared" si="132"/>
        <v>3</v>
      </c>
      <c r="AP1288" s="81">
        <f t="shared" si="133"/>
        <v>1</v>
      </c>
      <c r="AQ1288" s="76">
        <f t="shared" si="134"/>
        <v>9</v>
      </c>
      <c r="AR1288" s="81">
        <f t="shared" si="135"/>
        <v>67</v>
      </c>
      <c r="AS1288" s="81" t="str">
        <f t="shared" si="136"/>
        <v>金币</v>
      </c>
      <c r="AT1288" s="103">
        <f t="shared" si="137"/>
        <v>221</v>
      </c>
      <c r="AU1288" s="82">
        <f>IF(AR1288&gt;0,SUMIFS(AT$13:AT1288,AQ$13:AQ1288,"="&amp;AQ1288),"[x]")</f>
        <v>4982</v>
      </c>
    </row>
    <row r="1289" spans="40:47" ht="16.5" x14ac:dyDescent="0.2">
      <c r="AN1289" s="81">
        <v>1277</v>
      </c>
      <c r="AO1289" s="81">
        <f t="shared" si="132"/>
        <v>3</v>
      </c>
      <c r="AP1289" s="81">
        <f t="shared" si="133"/>
        <v>1</v>
      </c>
      <c r="AQ1289" s="76">
        <f t="shared" si="134"/>
        <v>9</v>
      </c>
      <c r="AR1289" s="81">
        <f t="shared" si="135"/>
        <v>68</v>
      </c>
      <c r="AS1289" s="81" t="str">
        <f t="shared" si="136"/>
        <v>金币</v>
      </c>
      <c r="AT1289" s="103">
        <f t="shared" si="137"/>
        <v>228</v>
      </c>
      <c r="AU1289" s="82">
        <f>IF(AR1289&gt;0,SUMIFS(AT$13:AT1289,AQ$13:AQ1289,"="&amp;AQ1289),"[x]")</f>
        <v>5210</v>
      </c>
    </row>
    <row r="1290" spans="40:47" ht="16.5" x14ac:dyDescent="0.2">
      <c r="AN1290" s="81">
        <v>1278</v>
      </c>
      <c r="AO1290" s="81">
        <f t="shared" si="132"/>
        <v>3</v>
      </c>
      <c r="AP1290" s="81">
        <f t="shared" si="133"/>
        <v>1</v>
      </c>
      <c r="AQ1290" s="76">
        <f t="shared" si="134"/>
        <v>9</v>
      </c>
      <c r="AR1290" s="81">
        <f t="shared" si="135"/>
        <v>69</v>
      </c>
      <c r="AS1290" s="81" t="str">
        <f t="shared" si="136"/>
        <v>金币</v>
      </c>
      <c r="AT1290" s="103">
        <f t="shared" si="137"/>
        <v>235</v>
      </c>
      <c r="AU1290" s="82">
        <f>IF(AR1290&gt;0,SUMIFS(AT$13:AT1290,AQ$13:AQ1290,"="&amp;AQ1290),"[x]")</f>
        <v>5445</v>
      </c>
    </row>
    <row r="1291" spans="40:47" ht="16.5" x14ac:dyDescent="0.2">
      <c r="AN1291" s="81">
        <v>1279</v>
      </c>
      <c r="AO1291" s="81">
        <f t="shared" si="132"/>
        <v>3</v>
      </c>
      <c r="AP1291" s="81">
        <f t="shared" si="133"/>
        <v>1</v>
      </c>
      <c r="AQ1291" s="76">
        <f t="shared" si="134"/>
        <v>9</v>
      </c>
      <c r="AR1291" s="81">
        <f t="shared" si="135"/>
        <v>70</v>
      </c>
      <c r="AS1291" s="81" t="str">
        <f t="shared" si="136"/>
        <v>金币</v>
      </c>
      <c r="AT1291" s="103">
        <f t="shared" si="137"/>
        <v>243</v>
      </c>
      <c r="AU1291" s="82">
        <f>IF(AR1291&gt;0,SUMIFS(AT$13:AT1291,AQ$13:AQ1291,"="&amp;AQ1291),"[x]")</f>
        <v>5688</v>
      </c>
    </row>
    <row r="1292" spans="40:47" ht="16.5" x14ac:dyDescent="0.2">
      <c r="AN1292" s="81">
        <v>1280</v>
      </c>
      <c r="AO1292" s="81">
        <f t="shared" si="132"/>
        <v>3</v>
      </c>
      <c r="AP1292" s="81">
        <f t="shared" si="133"/>
        <v>1</v>
      </c>
      <c r="AQ1292" s="76">
        <f t="shared" si="134"/>
        <v>9</v>
      </c>
      <c r="AR1292" s="81">
        <f t="shared" si="135"/>
        <v>71</v>
      </c>
      <c r="AS1292" s="81" t="str">
        <f t="shared" si="136"/>
        <v>金币</v>
      </c>
      <c r="AT1292" s="103">
        <f t="shared" si="137"/>
        <v>250</v>
      </c>
      <c r="AU1292" s="82">
        <f>IF(AR1292&gt;0,SUMIFS(AT$13:AT1292,AQ$13:AQ1292,"="&amp;AQ1292),"[x]")</f>
        <v>5938</v>
      </c>
    </row>
    <row r="1293" spans="40:47" ht="16.5" x14ac:dyDescent="0.2">
      <c r="AN1293" s="81">
        <v>1281</v>
      </c>
      <c r="AO1293" s="81">
        <f t="shared" si="132"/>
        <v>3</v>
      </c>
      <c r="AP1293" s="81">
        <f t="shared" si="133"/>
        <v>1</v>
      </c>
      <c r="AQ1293" s="76">
        <f t="shared" si="134"/>
        <v>9</v>
      </c>
      <c r="AR1293" s="81">
        <f t="shared" si="135"/>
        <v>72</v>
      </c>
      <c r="AS1293" s="81" t="str">
        <f t="shared" si="136"/>
        <v>金币</v>
      </c>
      <c r="AT1293" s="103">
        <f t="shared" si="137"/>
        <v>257</v>
      </c>
      <c r="AU1293" s="82">
        <f>IF(AR1293&gt;0,SUMIFS(AT$13:AT1293,AQ$13:AQ1293,"="&amp;AQ1293),"[x]")</f>
        <v>6195</v>
      </c>
    </row>
    <row r="1294" spans="40:47" ht="16.5" x14ac:dyDescent="0.2">
      <c r="AN1294" s="81">
        <v>1282</v>
      </c>
      <c r="AO1294" s="81">
        <f t="shared" ref="AO1294:AO1357" si="138">INT((AN1294-1)/604)+1</f>
        <v>3</v>
      </c>
      <c r="AP1294" s="81">
        <f t="shared" ref="AP1294:AP1357" si="139">INT(MOD(INT((AN1294-1)/151),4))+1</f>
        <v>1</v>
      </c>
      <c r="AQ1294" s="76">
        <f t="shared" ref="AQ1294:AQ1357" si="140">(AO1294-1)*4+AP1294</f>
        <v>9</v>
      </c>
      <c r="AR1294" s="81">
        <f t="shared" ref="AR1294:AR1357" si="141">MOD(AN1294-1,151)</f>
        <v>73</v>
      </c>
      <c r="AS1294" s="81" t="str">
        <f t="shared" ref="AS1294:AS1357" si="142">IF(AR1294&gt;0,"金币","[x]")</f>
        <v>金币</v>
      </c>
      <c r="AT1294" s="103">
        <f t="shared" si="137"/>
        <v>264</v>
      </c>
      <c r="AU1294" s="82">
        <f>IF(AR1294&gt;0,SUMIFS(AT$13:AT1294,AQ$13:AQ1294,"="&amp;AQ1294),"[x]")</f>
        <v>6459</v>
      </c>
    </row>
    <row r="1295" spans="40:47" ht="16.5" x14ac:dyDescent="0.2">
      <c r="AN1295" s="81">
        <v>1283</v>
      </c>
      <c r="AO1295" s="81">
        <f t="shared" si="138"/>
        <v>3</v>
      </c>
      <c r="AP1295" s="81">
        <f t="shared" si="139"/>
        <v>1</v>
      </c>
      <c r="AQ1295" s="76">
        <f t="shared" si="140"/>
        <v>9</v>
      </c>
      <c r="AR1295" s="81">
        <f t="shared" si="141"/>
        <v>74</v>
      </c>
      <c r="AS1295" s="81" t="str">
        <f t="shared" si="142"/>
        <v>金币</v>
      </c>
      <c r="AT1295" s="103">
        <f t="shared" ref="AT1295:AT1358" si="143">IF(AR1295&gt;0,INT(INDEX($AL$13:$AL$162,AR1295)/48*INDEX($AL$4:$AL$9,AO1295)*INDEX($AO$4:$AO$7,AP1295)),"[x]")</f>
        <v>271</v>
      </c>
      <c r="AU1295" s="82">
        <f>IF(AR1295&gt;0,SUMIFS(AT$13:AT1295,AQ$13:AQ1295,"="&amp;AQ1295),"[x]")</f>
        <v>6730</v>
      </c>
    </row>
    <row r="1296" spans="40:47" ht="16.5" x14ac:dyDescent="0.2">
      <c r="AN1296" s="81">
        <v>1284</v>
      </c>
      <c r="AO1296" s="81">
        <f t="shared" si="138"/>
        <v>3</v>
      </c>
      <c r="AP1296" s="81">
        <f t="shared" si="139"/>
        <v>1</v>
      </c>
      <c r="AQ1296" s="76">
        <f t="shared" si="140"/>
        <v>9</v>
      </c>
      <c r="AR1296" s="81">
        <f t="shared" si="141"/>
        <v>75</v>
      </c>
      <c r="AS1296" s="81" t="str">
        <f t="shared" si="142"/>
        <v>金币</v>
      </c>
      <c r="AT1296" s="103">
        <f t="shared" si="143"/>
        <v>278</v>
      </c>
      <c r="AU1296" s="82">
        <f>IF(AR1296&gt;0,SUMIFS(AT$13:AT1296,AQ$13:AQ1296,"="&amp;AQ1296),"[x]")</f>
        <v>7008</v>
      </c>
    </row>
    <row r="1297" spans="40:47" ht="16.5" x14ac:dyDescent="0.2">
      <c r="AN1297" s="81">
        <v>1285</v>
      </c>
      <c r="AO1297" s="81">
        <f t="shared" si="138"/>
        <v>3</v>
      </c>
      <c r="AP1297" s="81">
        <f t="shared" si="139"/>
        <v>1</v>
      </c>
      <c r="AQ1297" s="76">
        <f t="shared" si="140"/>
        <v>9</v>
      </c>
      <c r="AR1297" s="81">
        <f t="shared" si="141"/>
        <v>76</v>
      </c>
      <c r="AS1297" s="81" t="str">
        <f t="shared" si="142"/>
        <v>金币</v>
      </c>
      <c r="AT1297" s="103">
        <f t="shared" si="143"/>
        <v>286</v>
      </c>
      <c r="AU1297" s="82">
        <f>IF(AR1297&gt;0,SUMIFS(AT$13:AT1297,AQ$13:AQ1297,"="&amp;AQ1297),"[x]")</f>
        <v>7294</v>
      </c>
    </row>
    <row r="1298" spans="40:47" ht="16.5" x14ac:dyDescent="0.2">
      <c r="AN1298" s="81">
        <v>1286</v>
      </c>
      <c r="AO1298" s="81">
        <f t="shared" si="138"/>
        <v>3</v>
      </c>
      <c r="AP1298" s="81">
        <f t="shared" si="139"/>
        <v>1</v>
      </c>
      <c r="AQ1298" s="76">
        <f t="shared" si="140"/>
        <v>9</v>
      </c>
      <c r="AR1298" s="81">
        <f t="shared" si="141"/>
        <v>77</v>
      </c>
      <c r="AS1298" s="81" t="str">
        <f t="shared" si="142"/>
        <v>金币</v>
      </c>
      <c r="AT1298" s="103">
        <f t="shared" si="143"/>
        <v>293</v>
      </c>
      <c r="AU1298" s="82">
        <f>IF(AR1298&gt;0,SUMIFS(AT$13:AT1298,AQ$13:AQ1298,"="&amp;AQ1298),"[x]")</f>
        <v>7587</v>
      </c>
    </row>
    <row r="1299" spans="40:47" ht="16.5" x14ac:dyDescent="0.2">
      <c r="AN1299" s="81">
        <v>1287</v>
      </c>
      <c r="AO1299" s="81">
        <f t="shared" si="138"/>
        <v>3</v>
      </c>
      <c r="AP1299" s="81">
        <f t="shared" si="139"/>
        <v>1</v>
      </c>
      <c r="AQ1299" s="76">
        <f t="shared" si="140"/>
        <v>9</v>
      </c>
      <c r="AR1299" s="81">
        <f t="shared" si="141"/>
        <v>78</v>
      </c>
      <c r="AS1299" s="81" t="str">
        <f t="shared" si="142"/>
        <v>金币</v>
      </c>
      <c r="AT1299" s="103">
        <f t="shared" si="143"/>
        <v>300</v>
      </c>
      <c r="AU1299" s="82">
        <f>IF(AR1299&gt;0,SUMIFS(AT$13:AT1299,AQ$13:AQ1299,"="&amp;AQ1299),"[x]")</f>
        <v>7887</v>
      </c>
    </row>
    <row r="1300" spans="40:47" ht="16.5" x14ac:dyDescent="0.2">
      <c r="AN1300" s="81">
        <v>1288</v>
      </c>
      <c r="AO1300" s="81">
        <f t="shared" si="138"/>
        <v>3</v>
      </c>
      <c r="AP1300" s="81">
        <f t="shared" si="139"/>
        <v>1</v>
      </c>
      <c r="AQ1300" s="76">
        <f t="shared" si="140"/>
        <v>9</v>
      </c>
      <c r="AR1300" s="81">
        <f t="shared" si="141"/>
        <v>79</v>
      </c>
      <c r="AS1300" s="81" t="str">
        <f t="shared" si="142"/>
        <v>金币</v>
      </c>
      <c r="AT1300" s="103">
        <f t="shared" si="143"/>
        <v>307</v>
      </c>
      <c r="AU1300" s="82">
        <f>IF(AR1300&gt;0,SUMIFS(AT$13:AT1300,AQ$13:AQ1300,"="&amp;AQ1300),"[x]")</f>
        <v>8194</v>
      </c>
    </row>
    <row r="1301" spans="40:47" ht="16.5" x14ac:dyDescent="0.2">
      <c r="AN1301" s="81">
        <v>1289</v>
      </c>
      <c r="AO1301" s="81">
        <f t="shared" si="138"/>
        <v>3</v>
      </c>
      <c r="AP1301" s="81">
        <f t="shared" si="139"/>
        <v>1</v>
      </c>
      <c r="AQ1301" s="76">
        <f t="shared" si="140"/>
        <v>9</v>
      </c>
      <c r="AR1301" s="81">
        <f t="shared" si="141"/>
        <v>80</v>
      </c>
      <c r="AS1301" s="81" t="str">
        <f t="shared" si="142"/>
        <v>金币</v>
      </c>
      <c r="AT1301" s="103">
        <f t="shared" si="143"/>
        <v>314</v>
      </c>
      <c r="AU1301" s="82">
        <f>IF(AR1301&gt;0,SUMIFS(AT$13:AT1301,AQ$13:AQ1301,"="&amp;AQ1301),"[x]")</f>
        <v>8508</v>
      </c>
    </row>
    <row r="1302" spans="40:47" ht="16.5" x14ac:dyDescent="0.2">
      <c r="AN1302" s="81">
        <v>1290</v>
      </c>
      <c r="AO1302" s="81">
        <f t="shared" si="138"/>
        <v>3</v>
      </c>
      <c r="AP1302" s="81">
        <f t="shared" si="139"/>
        <v>1</v>
      </c>
      <c r="AQ1302" s="76">
        <f t="shared" si="140"/>
        <v>9</v>
      </c>
      <c r="AR1302" s="81">
        <f t="shared" si="141"/>
        <v>81</v>
      </c>
      <c r="AS1302" s="81" t="str">
        <f t="shared" si="142"/>
        <v>金币</v>
      </c>
      <c r="AT1302" s="103">
        <f t="shared" si="143"/>
        <v>159</v>
      </c>
      <c r="AU1302" s="82">
        <f>IF(AR1302&gt;0,SUMIFS(AT$13:AT1302,AQ$13:AQ1302,"="&amp;AQ1302),"[x]")</f>
        <v>8667</v>
      </c>
    </row>
    <row r="1303" spans="40:47" ht="16.5" x14ac:dyDescent="0.2">
      <c r="AN1303" s="81">
        <v>1291</v>
      </c>
      <c r="AO1303" s="81">
        <f t="shared" si="138"/>
        <v>3</v>
      </c>
      <c r="AP1303" s="81">
        <f t="shared" si="139"/>
        <v>1</v>
      </c>
      <c r="AQ1303" s="76">
        <f t="shared" si="140"/>
        <v>9</v>
      </c>
      <c r="AR1303" s="81">
        <f t="shared" si="141"/>
        <v>82</v>
      </c>
      <c r="AS1303" s="81" t="str">
        <f t="shared" si="142"/>
        <v>金币</v>
      </c>
      <c r="AT1303" s="103">
        <f t="shared" si="143"/>
        <v>172</v>
      </c>
      <c r="AU1303" s="82">
        <f>IF(AR1303&gt;0,SUMIFS(AT$13:AT1303,AQ$13:AQ1303,"="&amp;AQ1303),"[x]")</f>
        <v>8839</v>
      </c>
    </row>
    <row r="1304" spans="40:47" ht="16.5" x14ac:dyDescent="0.2">
      <c r="AN1304" s="81">
        <v>1292</v>
      </c>
      <c r="AO1304" s="81">
        <f t="shared" si="138"/>
        <v>3</v>
      </c>
      <c r="AP1304" s="81">
        <f t="shared" si="139"/>
        <v>1</v>
      </c>
      <c r="AQ1304" s="76">
        <f t="shared" si="140"/>
        <v>9</v>
      </c>
      <c r="AR1304" s="81">
        <f t="shared" si="141"/>
        <v>83</v>
      </c>
      <c r="AS1304" s="81" t="str">
        <f t="shared" si="142"/>
        <v>金币</v>
      </c>
      <c r="AT1304" s="103">
        <f t="shared" si="143"/>
        <v>184</v>
      </c>
      <c r="AU1304" s="82">
        <f>IF(AR1304&gt;0,SUMIFS(AT$13:AT1304,AQ$13:AQ1304,"="&amp;AQ1304),"[x]")</f>
        <v>9023</v>
      </c>
    </row>
    <row r="1305" spans="40:47" ht="16.5" x14ac:dyDescent="0.2">
      <c r="AN1305" s="81">
        <v>1293</v>
      </c>
      <c r="AO1305" s="81">
        <f t="shared" si="138"/>
        <v>3</v>
      </c>
      <c r="AP1305" s="81">
        <f t="shared" si="139"/>
        <v>1</v>
      </c>
      <c r="AQ1305" s="76">
        <f t="shared" si="140"/>
        <v>9</v>
      </c>
      <c r="AR1305" s="81">
        <f t="shared" si="141"/>
        <v>84</v>
      </c>
      <c r="AS1305" s="81" t="str">
        <f t="shared" si="142"/>
        <v>金币</v>
      </c>
      <c r="AT1305" s="103">
        <f t="shared" si="143"/>
        <v>196</v>
      </c>
      <c r="AU1305" s="82">
        <f>IF(AR1305&gt;0,SUMIFS(AT$13:AT1305,AQ$13:AQ1305,"="&amp;AQ1305),"[x]")</f>
        <v>9219</v>
      </c>
    </row>
    <row r="1306" spans="40:47" ht="16.5" x14ac:dyDescent="0.2">
      <c r="AN1306" s="81">
        <v>1294</v>
      </c>
      <c r="AO1306" s="81">
        <f t="shared" si="138"/>
        <v>3</v>
      </c>
      <c r="AP1306" s="81">
        <f t="shared" si="139"/>
        <v>1</v>
      </c>
      <c r="AQ1306" s="76">
        <f t="shared" si="140"/>
        <v>9</v>
      </c>
      <c r="AR1306" s="81">
        <f t="shared" si="141"/>
        <v>85</v>
      </c>
      <c r="AS1306" s="81" t="str">
        <f t="shared" si="142"/>
        <v>金币</v>
      </c>
      <c r="AT1306" s="103">
        <f t="shared" si="143"/>
        <v>209</v>
      </c>
      <c r="AU1306" s="82">
        <f>IF(AR1306&gt;0,SUMIFS(AT$13:AT1306,AQ$13:AQ1306,"="&amp;AQ1306),"[x]")</f>
        <v>9428</v>
      </c>
    </row>
    <row r="1307" spans="40:47" ht="16.5" x14ac:dyDescent="0.2">
      <c r="AN1307" s="81">
        <v>1295</v>
      </c>
      <c r="AO1307" s="81">
        <f t="shared" si="138"/>
        <v>3</v>
      </c>
      <c r="AP1307" s="81">
        <f t="shared" si="139"/>
        <v>1</v>
      </c>
      <c r="AQ1307" s="76">
        <f t="shared" si="140"/>
        <v>9</v>
      </c>
      <c r="AR1307" s="81">
        <f t="shared" si="141"/>
        <v>86</v>
      </c>
      <c r="AS1307" s="81" t="str">
        <f t="shared" si="142"/>
        <v>金币</v>
      </c>
      <c r="AT1307" s="103">
        <f t="shared" si="143"/>
        <v>221</v>
      </c>
      <c r="AU1307" s="82">
        <f>IF(AR1307&gt;0,SUMIFS(AT$13:AT1307,AQ$13:AQ1307,"="&amp;AQ1307),"[x]")</f>
        <v>9649</v>
      </c>
    </row>
    <row r="1308" spans="40:47" ht="16.5" x14ac:dyDescent="0.2">
      <c r="AN1308" s="81">
        <v>1296</v>
      </c>
      <c r="AO1308" s="81">
        <f t="shared" si="138"/>
        <v>3</v>
      </c>
      <c r="AP1308" s="81">
        <f t="shared" si="139"/>
        <v>1</v>
      </c>
      <c r="AQ1308" s="76">
        <f t="shared" si="140"/>
        <v>9</v>
      </c>
      <c r="AR1308" s="81">
        <f t="shared" si="141"/>
        <v>87</v>
      </c>
      <c r="AS1308" s="81" t="str">
        <f t="shared" si="142"/>
        <v>金币</v>
      </c>
      <c r="AT1308" s="103">
        <f t="shared" si="143"/>
        <v>233</v>
      </c>
      <c r="AU1308" s="82">
        <f>IF(AR1308&gt;0,SUMIFS(AT$13:AT1308,AQ$13:AQ1308,"="&amp;AQ1308),"[x]")</f>
        <v>9882</v>
      </c>
    </row>
    <row r="1309" spans="40:47" ht="16.5" x14ac:dyDescent="0.2">
      <c r="AN1309" s="81">
        <v>1297</v>
      </c>
      <c r="AO1309" s="81">
        <f t="shared" si="138"/>
        <v>3</v>
      </c>
      <c r="AP1309" s="81">
        <f t="shared" si="139"/>
        <v>1</v>
      </c>
      <c r="AQ1309" s="76">
        <f t="shared" si="140"/>
        <v>9</v>
      </c>
      <c r="AR1309" s="81">
        <f t="shared" si="141"/>
        <v>88</v>
      </c>
      <c r="AS1309" s="81" t="str">
        <f t="shared" si="142"/>
        <v>金币</v>
      </c>
      <c r="AT1309" s="103">
        <f t="shared" si="143"/>
        <v>246</v>
      </c>
      <c r="AU1309" s="82">
        <f>IF(AR1309&gt;0,SUMIFS(AT$13:AT1309,AQ$13:AQ1309,"="&amp;AQ1309),"[x]")</f>
        <v>10128</v>
      </c>
    </row>
    <row r="1310" spans="40:47" ht="16.5" x14ac:dyDescent="0.2">
      <c r="AN1310" s="81">
        <v>1298</v>
      </c>
      <c r="AO1310" s="81">
        <f t="shared" si="138"/>
        <v>3</v>
      </c>
      <c r="AP1310" s="81">
        <f t="shared" si="139"/>
        <v>1</v>
      </c>
      <c r="AQ1310" s="76">
        <f t="shared" si="140"/>
        <v>9</v>
      </c>
      <c r="AR1310" s="81">
        <f t="shared" si="141"/>
        <v>89</v>
      </c>
      <c r="AS1310" s="81" t="str">
        <f t="shared" si="142"/>
        <v>金币</v>
      </c>
      <c r="AT1310" s="103">
        <f t="shared" si="143"/>
        <v>258</v>
      </c>
      <c r="AU1310" s="82">
        <f>IF(AR1310&gt;0,SUMIFS(AT$13:AT1310,AQ$13:AQ1310,"="&amp;AQ1310),"[x]")</f>
        <v>10386</v>
      </c>
    </row>
    <row r="1311" spans="40:47" ht="16.5" x14ac:dyDescent="0.2">
      <c r="AN1311" s="81">
        <v>1299</v>
      </c>
      <c r="AO1311" s="81">
        <f t="shared" si="138"/>
        <v>3</v>
      </c>
      <c r="AP1311" s="81">
        <f t="shared" si="139"/>
        <v>1</v>
      </c>
      <c r="AQ1311" s="76">
        <f t="shared" si="140"/>
        <v>9</v>
      </c>
      <c r="AR1311" s="81">
        <f t="shared" si="141"/>
        <v>90</v>
      </c>
      <c r="AS1311" s="81" t="str">
        <f t="shared" si="142"/>
        <v>金币</v>
      </c>
      <c r="AT1311" s="103">
        <f t="shared" si="143"/>
        <v>270</v>
      </c>
      <c r="AU1311" s="82">
        <f>IF(AR1311&gt;0,SUMIFS(AT$13:AT1311,AQ$13:AQ1311,"="&amp;AQ1311),"[x]")</f>
        <v>10656</v>
      </c>
    </row>
    <row r="1312" spans="40:47" ht="16.5" x14ac:dyDescent="0.2">
      <c r="AN1312" s="81">
        <v>1300</v>
      </c>
      <c r="AO1312" s="81">
        <f t="shared" si="138"/>
        <v>3</v>
      </c>
      <c r="AP1312" s="81">
        <f t="shared" si="139"/>
        <v>1</v>
      </c>
      <c r="AQ1312" s="76">
        <f t="shared" si="140"/>
        <v>9</v>
      </c>
      <c r="AR1312" s="81">
        <f t="shared" si="141"/>
        <v>91</v>
      </c>
      <c r="AS1312" s="81" t="str">
        <f t="shared" si="142"/>
        <v>金币</v>
      </c>
      <c r="AT1312" s="103">
        <f t="shared" si="143"/>
        <v>282</v>
      </c>
      <c r="AU1312" s="82">
        <f>IF(AR1312&gt;0,SUMIFS(AT$13:AT1312,AQ$13:AQ1312,"="&amp;AQ1312),"[x]")</f>
        <v>10938</v>
      </c>
    </row>
    <row r="1313" spans="40:47" ht="16.5" x14ac:dyDescent="0.2">
      <c r="AN1313" s="81">
        <v>1301</v>
      </c>
      <c r="AO1313" s="81">
        <f t="shared" si="138"/>
        <v>3</v>
      </c>
      <c r="AP1313" s="81">
        <f t="shared" si="139"/>
        <v>1</v>
      </c>
      <c r="AQ1313" s="76">
        <f t="shared" si="140"/>
        <v>9</v>
      </c>
      <c r="AR1313" s="81">
        <f t="shared" si="141"/>
        <v>92</v>
      </c>
      <c r="AS1313" s="81" t="str">
        <f t="shared" si="142"/>
        <v>金币</v>
      </c>
      <c r="AT1313" s="103">
        <f t="shared" si="143"/>
        <v>295</v>
      </c>
      <c r="AU1313" s="82">
        <f>IF(AR1313&gt;0,SUMIFS(AT$13:AT1313,AQ$13:AQ1313,"="&amp;AQ1313),"[x]")</f>
        <v>11233</v>
      </c>
    </row>
    <row r="1314" spans="40:47" ht="16.5" x14ac:dyDescent="0.2">
      <c r="AN1314" s="81">
        <v>1302</v>
      </c>
      <c r="AO1314" s="81">
        <f t="shared" si="138"/>
        <v>3</v>
      </c>
      <c r="AP1314" s="81">
        <f t="shared" si="139"/>
        <v>1</v>
      </c>
      <c r="AQ1314" s="76">
        <f t="shared" si="140"/>
        <v>9</v>
      </c>
      <c r="AR1314" s="81">
        <f t="shared" si="141"/>
        <v>93</v>
      </c>
      <c r="AS1314" s="81" t="str">
        <f t="shared" si="142"/>
        <v>金币</v>
      </c>
      <c r="AT1314" s="103">
        <f t="shared" si="143"/>
        <v>307</v>
      </c>
      <c r="AU1314" s="82">
        <f>IF(AR1314&gt;0,SUMIFS(AT$13:AT1314,AQ$13:AQ1314,"="&amp;AQ1314),"[x]")</f>
        <v>11540</v>
      </c>
    </row>
    <row r="1315" spans="40:47" ht="16.5" x14ac:dyDescent="0.2">
      <c r="AN1315" s="81">
        <v>1303</v>
      </c>
      <c r="AO1315" s="81">
        <f t="shared" si="138"/>
        <v>3</v>
      </c>
      <c r="AP1315" s="81">
        <f t="shared" si="139"/>
        <v>1</v>
      </c>
      <c r="AQ1315" s="76">
        <f t="shared" si="140"/>
        <v>9</v>
      </c>
      <c r="AR1315" s="81">
        <f t="shared" si="141"/>
        <v>94</v>
      </c>
      <c r="AS1315" s="81" t="str">
        <f t="shared" si="142"/>
        <v>金币</v>
      </c>
      <c r="AT1315" s="103">
        <f t="shared" si="143"/>
        <v>319</v>
      </c>
      <c r="AU1315" s="82">
        <f>IF(AR1315&gt;0,SUMIFS(AT$13:AT1315,AQ$13:AQ1315,"="&amp;AQ1315),"[x]")</f>
        <v>11859</v>
      </c>
    </row>
    <row r="1316" spans="40:47" ht="16.5" x14ac:dyDescent="0.2">
      <c r="AN1316" s="81">
        <v>1304</v>
      </c>
      <c r="AO1316" s="81">
        <f t="shared" si="138"/>
        <v>3</v>
      </c>
      <c r="AP1316" s="81">
        <f t="shared" si="139"/>
        <v>1</v>
      </c>
      <c r="AQ1316" s="76">
        <f t="shared" si="140"/>
        <v>9</v>
      </c>
      <c r="AR1316" s="81">
        <f t="shared" si="141"/>
        <v>95</v>
      </c>
      <c r="AS1316" s="81" t="str">
        <f t="shared" si="142"/>
        <v>金币</v>
      </c>
      <c r="AT1316" s="103">
        <f t="shared" si="143"/>
        <v>332</v>
      </c>
      <c r="AU1316" s="82">
        <f>IF(AR1316&gt;0,SUMIFS(AT$13:AT1316,AQ$13:AQ1316,"="&amp;AQ1316),"[x]")</f>
        <v>12191</v>
      </c>
    </row>
    <row r="1317" spans="40:47" ht="16.5" x14ac:dyDescent="0.2">
      <c r="AN1317" s="81">
        <v>1305</v>
      </c>
      <c r="AO1317" s="81">
        <f t="shared" si="138"/>
        <v>3</v>
      </c>
      <c r="AP1317" s="81">
        <f t="shared" si="139"/>
        <v>1</v>
      </c>
      <c r="AQ1317" s="76">
        <f t="shared" si="140"/>
        <v>9</v>
      </c>
      <c r="AR1317" s="81">
        <f t="shared" si="141"/>
        <v>96</v>
      </c>
      <c r="AS1317" s="81" t="str">
        <f t="shared" si="142"/>
        <v>金币</v>
      </c>
      <c r="AT1317" s="103">
        <f t="shared" si="143"/>
        <v>344</v>
      </c>
      <c r="AU1317" s="82">
        <f>IF(AR1317&gt;0,SUMIFS(AT$13:AT1317,AQ$13:AQ1317,"="&amp;AQ1317),"[x]")</f>
        <v>12535</v>
      </c>
    </row>
    <row r="1318" spans="40:47" ht="16.5" x14ac:dyDescent="0.2">
      <c r="AN1318" s="81">
        <v>1306</v>
      </c>
      <c r="AO1318" s="81">
        <f t="shared" si="138"/>
        <v>3</v>
      </c>
      <c r="AP1318" s="81">
        <f t="shared" si="139"/>
        <v>1</v>
      </c>
      <c r="AQ1318" s="76">
        <f t="shared" si="140"/>
        <v>9</v>
      </c>
      <c r="AR1318" s="81">
        <f t="shared" si="141"/>
        <v>97</v>
      </c>
      <c r="AS1318" s="81" t="str">
        <f t="shared" si="142"/>
        <v>金币</v>
      </c>
      <c r="AT1318" s="103">
        <f t="shared" si="143"/>
        <v>356</v>
      </c>
      <c r="AU1318" s="82">
        <f>IF(AR1318&gt;0,SUMIFS(AT$13:AT1318,AQ$13:AQ1318,"="&amp;AQ1318),"[x]")</f>
        <v>12891</v>
      </c>
    </row>
    <row r="1319" spans="40:47" ht="16.5" x14ac:dyDescent="0.2">
      <c r="AN1319" s="81">
        <v>1307</v>
      </c>
      <c r="AO1319" s="81">
        <f t="shared" si="138"/>
        <v>3</v>
      </c>
      <c r="AP1319" s="81">
        <f t="shared" si="139"/>
        <v>1</v>
      </c>
      <c r="AQ1319" s="76">
        <f t="shared" si="140"/>
        <v>9</v>
      </c>
      <c r="AR1319" s="81">
        <f t="shared" si="141"/>
        <v>98</v>
      </c>
      <c r="AS1319" s="81" t="str">
        <f t="shared" si="142"/>
        <v>金币</v>
      </c>
      <c r="AT1319" s="103">
        <f t="shared" si="143"/>
        <v>369</v>
      </c>
      <c r="AU1319" s="82">
        <f>IF(AR1319&gt;0,SUMIFS(AT$13:AT1319,AQ$13:AQ1319,"="&amp;AQ1319),"[x]")</f>
        <v>13260</v>
      </c>
    </row>
    <row r="1320" spans="40:47" ht="16.5" x14ac:dyDescent="0.2">
      <c r="AN1320" s="81">
        <v>1308</v>
      </c>
      <c r="AO1320" s="81">
        <f t="shared" si="138"/>
        <v>3</v>
      </c>
      <c r="AP1320" s="81">
        <f t="shared" si="139"/>
        <v>1</v>
      </c>
      <c r="AQ1320" s="76">
        <f t="shared" si="140"/>
        <v>9</v>
      </c>
      <c r="AR1320" s="81">
        <f t="shared" si="141"/>
        <v>99</v>
      </c>
      <c r="AS1320" s="81" t="str">
        <f t="shared" si="142"/>
        <v>金币</v>
      </c>
      <c r="AT1320" s="103">
        <f t="shared" si="143"/>
        <v>381</v>
      </c>
      <c r="AU1320" s="82">
        <f>IF(AR1320&gt;0,SUMIFS(AT$13:AT1320,AQ$13:AQ1320,"="&amp;AQ1320),"[x]")</f>
        <v>13641</v>
      </c>
    </row>
    <row r="1321" spans="40:47" ht="16.5" x14ac:dyDescent="0.2">
      <c r="AN1321" s="81">
        <v>1309</v>
      </c>
      <c r="AO1321" s="81">
        <f t="shared" si="138"/>
        <v>3</v>
      </c>
      <c r="AP1321" s="81">
        <f t="shared" si="139"/>
        <v>1</v>
      </c>
      <c r="AQ1321" s="76">
        <f t="shared" si="140"/>
        <v>9</v>
      </c>
      <c r="AR1321" s="81">
        <f t="shared" si="141"/>
        <v>100</v>
      </c>
      <c r="AS1321" s="81" t="str">
        <f t="shared" si="142"/>
        <v>金币</v>
      </c>
      <c r="AT1321" s="103">
        <f t="shared" si="143"/>
        <v>393</v>
      </c>
      <c r="AU1321" s="82">
        <f>IF(AR1321&gt;0,SUMIFS(AT$13:AT1321,AQ$13:AQ1321,"="&amp;AQ1321),"[x]")</f>
        <v>14034</v>
      </c>
    </row>
    <row r="1322" spans="40:47" ht="16.5" x14ac:dyDescent="0.2">
      <c r="AN1322" s="81">
        <v>1310</v>
      </c>
      <c r="AO1322" s="81">
        <f t="shared" si="138"/>
        <v>3</v>
      </c>
      <c r="AP1322" s="81">
        <f t="shared" si="139"/>
        <v>1</v>
      </c>
      <c r="AQ1322" s="76">
        <f t="shared" si="140"/>
        <v>9</v>
      </c>
      <c r="AR1322" s="81">
        <f t="shared" si="141"/>
        <v>101</v>
      </c>
      <c r="AS1322" s="81" t="str">
        <f t="shared" si="142"/>
        <v>金币</v>
      </c>
      <c r="AT1322" s="103">
        <f t="shared" si="143"/>
        <v>219</v>
      </c>
      <c r="AU1322" s="82">
        <f>IF(AR1322&gt;0,SUMIFS(AT$13:AT1322,AQ$13:AQ1322,"="&amp;AQ1322),"[x]")</f>
        <v>14253</v>
      </c>
    </row>
    <row r="1323" spans="40:47" ht="16.5" x14ac:dyDescent="0.2">
      <c r="AN1323" s="81">
        <v>1311</v>
      </c>
      <c r="AO1323" s="81">
        <f t="shared" si="138"/>
        <v>3</v>
      </c>
      <c r="AP1323" s="81">
        <f t="shared" si="139"/>
        <v>1</v>
      </c>
      <c r="AQ1323" s="76">
        <f t="shared" si="140"/>
        <v>9</v>
      </c>
      <c r="AR1323" s="81">
        <f t="shared" si="141"/>
        <v>102</v>
      </c>
      <c r="AS1323" s="81" t="str">
        <f t="shared" si="142"/>
        <v>金币</v>
      </c>
      <c r="AT1323" s="103">
        <f t="shared" si="143"/>
        <v>236</v>
      </c>
      <c r="AU1323" s="82">
        <f>IF(AR1323&gt;0,SUMIFS(AT$13:AT1323,AQ$13:AQ1323,"="&amp;AQ1323),"[x]")</f>
        <v>14489</v>
      </c>
    </row>
    <row r="1324" spans="40:47" ht="16.5" x14ac:dyDescent="0.2">
      <c r="AN1324" s="81">
        <v>1312</v>
      </c>
      <c r="AO1324" s="81">
        <f t="shared" si="138"/>
        <v>3</v>
      </c>
      <c r="AP1324" s="81">
        <f t="shared" si="139"/>
        <v>1</v>
      </c>
      <c r="AQ1324" s="76">
        <f t="shared" si="140"/>
        <v>9</v>
      </c>
      <c r="AR1324" s="81">
        <f t="shared" si="141"/>
        <v>103</v>
      </c>
      <c r="AS1324" s="81" t="str">
        <f t="shared" si="142"/>
        <v>金币</v>
      </c>
      <c r="AT1324" s="103">
        <f t="shared" si="143"/>
        <v>253</v>
      </c>
      <c r="AU1324" s="82">
        <f>IF(AR1324&gt;0,SUMIFS(AT$13:AT1324,AQ$13:AQ1324,"="&amp;AQ1324),"[x]")</f>
        <v>14742</v>
      </c>
    </row>
    <row r="1325" spans="40:47" ht="16.5" x14ac:dyDescent="0.2">
      <c r="AN1325" s="81">
        <v>1313</v>
      </c>
      <c r="AO1325" s="81">
        <f t="shared" si="138"/>
        <v>3</v>
      </c>
      <c r="AP1325" s="81">
        <f t="shared" si="139"/>
        <v>1</v>
      </c>
      <c r="AQ1325" s="76">
        <f t="shared" si="140"/>
        <v>9</v>
      </c>
      <c r="AR1325" s="81">
        <f t="shared" si="141"/>
        <v>104</v>
      </c>
      <c r="AS1325" s="81" t="str">
        <f t="shared" si="142"/>
        <v>金币</v>
      </c>
      <c r="AT1325" s="103">
        <f t="shared" si="143"/>
        <v>270</v>
      </c>
      <c r="AU1325" s="82">
        <f>IF(AR1325&gt;0,SUMIFS(AT$13:AT1325,AQ$13:AQ1325,"="&amp;AQ1325),"[x]")</f>
        <v>15012</v>
      </c>
    </row>
    <row r="1326" spans="40:47" ht="16.5" x14ac:dyDescent="0.2">
      <c r="AN1326" s="81">
        <v>1314</v>
      </c>
      <c r="AO1326" s="81">
        <f t="shared" si="138"/>
        <v>3</v>
      </c>
      <c r="AP1326" s="81">
        <f t="shared" si="139"/>
        <v>1</v>
      </c>
      <c r="AQ1326" s="76">
        <f t="shared" si="140"/>
        <v>9</v>
      </c>
      <c r="AR1326" s="81">
        <f t="shared" si="141"/>
        <v>105</v>
      </c>
      <c r="AS1326" s="81" t="str">
        <f t="shared" si="142"/>
        <v>金币</v>
      </c>
      <c r="AT1326" s="103">
        <f t="shared" si="143"/>
        <v>287</v>
      </c>
      <c r="AU1326" s="82">
        <f>IF(AR1326&gt;0,SUMIFS(AT$13:AT1326,AQ$13:AQ1326,"="&amp;AQ1326),"[x]")</f>
        <v>15299</v>
      </c>
    </row>
    <row r="1327" spans="40:47" ht="16.5" x14ac:dyDescent="0.2">
      <c r="AN1327" s="81">
        <v>1315</v>
      </c>
      <c r="AO1327" s="81">
        <f t="shared" si="138"/>
        <v>3</v>
      </c>
      <c r="AP1327" s="81">
        <f t="shared" si="139"/>
        <v>1</v>
      </c>
      <c r="AQ1327" s="76">
        <f t="shared" si="140"/>
        <v>9</v>
      </c>
      <c r="AR1327" s="81">
        <f t="shared" si="141"/>
        <v>106</v>
      </c>
      <c r="AS1327" s="81" t="str">
        <f t="shared" si="142"/>
        <v>金币</v>
      </c>
      <c r="AT1327" s="103">
        <f t="shared" si="143"/>
        <v>304</v>
      </c>
      <c r="AU1327" s="82">
        <f>IF(AR1327&gt;0,SUMIFS(AT$13:AT1327,AQ$13:AQ1327,"="&amp;AQ1327),"[x]")</f>
        <v>15603</v>
      </c>
    </row>
    <row r="1328" spans="40:47" ht="16.5" x14ac:dyDescent="0.2">
      <c r="AN1328" s="81">
        <v>1316</v>
      </c>
      <c r="AO1328" s="81">
        <f t="shared" si="138"/>
        <v>3</v>
      </c>
      <c r="AP1328" s="81">
        <f t="shared" si="139"/>
        <v>1</v>
      </c>
      <c r="AQ1328" s="76">
        <f t="shared" si="140"/>
        <v>9</v>
      </c>
      <c r="AR1328" s="81">
        <f t="shared" si="141"/>
        <v>107</v>
      </c>
      <c r="AS1328" s="81" t="str">
        <f t="shared" si="142"/>
        <v>金币</v>
      </c>
      <c r="AT1328" s="103">
        <f t="shared" si="143"/>
        <v>321</v>
      </c>
      <c r="AU1328" s="82">
        <f>IF(AR1328&gt;0,SUMIFS(AT$13:AT1328,AQ$13:AQ1328,"="&amp;AQ1328),"[x]")</f>
        <v>15924</v>
      </c>
    </row>
    <row r="1329" spans="40:47" ht="16.5" x14ac:dyDescent="0.2">
      <c r="AN1329" s="81">
        <v>1317</v>
      </c>
      <c r="AO1329" s="81">
        <f t="shared" si="138"/>
        <v>3</v>
      </c>
      <c r="AP1329" s="81">
        <f t="shared" si="139"/>
        <v>1</v>
      </c>
      <c r="AQ1329" s="76">
        <f t="shared" si="140"/>
        <v>9</v>
      </c>
      <c r="AR1329" s="81">
        <f t="shared" si="141"/>
        <v>108</v>
      </c>
      <c r="AS1329" s="81" t="str">
        <f t="shared" si="142"/>
        <v>金币</v>
      </c>
      <c r="AT1329" s="103">
        <f t="shared" si="143"/>
        <v>338</v>
      </c>
      <c r="AU1329" s="82">
        <f>IF(AR1329&gt;0,SUMIFS(AT$13:AT1329,AQ$13:AQ1329,"="&amp;AQ1329),"[x]")</f>
        <v>16262</v>
      </c>
    </row>
    <row r="1330" spans="40:47" ht="16.5" x14ac:dyDescent="0.2">
      <c r="AN1330" s="81">
        <v>1318</v>
      </c>
      <c r="AO1330" s="81">
        <f t="shared" si="138"/>
        <v>3</v>
      </c>
      <c r="AP1330" s="81">
        <f t="shared" si="139"/>
        <v>1</v>
      </c>
      <c r="AQ1330" s="76">
        <f t="shared" si="140"/>
        <v>9</v>
      </c>
      <c r="AR1330" s="81">
        <f t="shared" si="141"/>
        <v>109</v>
      </c>
      <c r="AS1330" s="81" t="str">
        <f t="shared" si="142"/>
        <v>金币</v>
      </c>
      <c r="AT1330" s="103">
        <f t="shared" si="143"/>
        <v>354</v>
      </c>
      <c r="AU1330" s="82">
        <f>IF(AR1330&gt;0,SUMIFS(AT$13:AT1330,AQ$13:AQ1330,"="&amp;AQ1330),"[x]")</f>
        <v>16616</v>
      </c>
    </row>
    <row r="1331" spans="40:47" ht="16.5" x14ac:dyDescent="0.2">
      <c r="AN1331" s="81">
        <v>1319</v>
      </c>
      <c r="AO1331" s="81">
        <f t="shared" si="138"/>
        <v>3</v>
      </c>
      <c r="AP1331" s="81">
        <f t="shared" si="139"/>
        <v>1</v>
      </c>
      <c r="AQ1331" s="76">
        <f t="shared" si="140"/>
        <v>9</v>
      </c>
      <c r="AR1331" s="81">
        <f t="shared" si="141"/>
        <v>110</v>
      </c>
      <c r="AS1331" s="81" t="str">
        <f t="shared" si="142"/>
        <v>金币</v>
      </c>
      <c r="AT1331" s="103">
        <f t="shared" si="143"/>
        <v>371</v>
      </c>
      <c r="AU1331" s="82">
        <f>IF(AR1331&gt;0,SUMIFS(AT$13:AT1331,AQ$13:AQ1331,"="&amp;AQ1331),"[x]")</f>
        <v>16987</v>
      </c>
    </row>
    <row r="1332" spans="40:47" ht="16.5" x14ac:dyDescent="0.2">
      <c r="AN1332" s="81">
        <v>1320</v>
      </c>
      <c r="AO1332" s="81">
        <f t="shared" si="138"/>
        <v>3</v>
      </c>
      <c r="AP1332" s="81">
        <f t="shared" si="139"/>
        <v>1</v>
      </c>
      <c r="AQ1332" s="76">
        <f t="shared" si="140"/>
        <v>9</v>
      </c>
      <c r="AR1332" s="81">
        <f t="shared" si="141"/>
        <v>111</v>
      </c>
      <c r="AS1332" s="81" t="str">
        <f t="shared" si="142"/>
        <v>金币</v>
      </c>
      <c r="AT1332" s="103">
        <f t="shared" si="143"/>
        <v>388</v>
      </c>
      <c r="AU1332" s="82">
        <f>IF(AR1332&gt;0,SUMIFS(AT$13:AT1332,AQ$13:AQ1332,"="&amp;AQ1332),"[x]")</f>
        <v>17375</v>
      </c>
    </row>
    <row r="1333" spans="40:47" ht="16.5" x14ac:dyDescent="0.2">
      <c r="AN1333" s="81">
        <v>1321</v>
      </c>
      <c r="AO1333" s="81">
        <f t="shared" si="138"/>
        <v>3</v>
      </c>
      <c r="AP1333" s="81">
        <f t="shared" si="139"/>
        <v>1</v>
      </c>
      <c r="AQ1333" s="76">
        <f t="shared" si="140"/>
        <v>9</v>
      </c>
      <c r="AR1333" s="81">
        <f t="shared" si="141"/>
        <v>112</v>
      </c>
      <c r="AS1333" s="81" t="str">
        <f t="shared" si="142"/>
        <v>金币</v>
      </c>
      <c r="AT1333" s="103">
        <f t="shared" si="143"/>
        <v>405</v>
      </c>
      <c r="AU1333" s="82">
        <f>IF(AR1333&gt;0,SUMIFS(AT$13:AT1333,AQ$13:AQ1333,"="&amp;AQ1333),"[x]")</f>
        <v>17780</v>
      </c>
    </row>
    <row r="1334" spans="40:47" ht="16.5" x14ac:dyDescent="0.2">
      <c r="AN1334" s="81">
        <v>1322</v>
      </c>
      <c r="AO1334" s="81">
        <f t="shared" si="138"/>
        <v>3</v>
      </c>
      <c r="AP1334" s="81">
        <f t="shared" si="139"/>
        <v>1</v>
      </c>
      <c r="AQ1334" s="76">
        <f t="shared" si="140"/>
        <v>9</v>
      </c>
      <c r="AR1334" s="81">
        <f t="shared" si="141"/>
        <v>113</v>
      </c>
      <c r="AS1334" s="81" t="str">
        <f t="shared" si="142"/>
        <v>金币</v>
      </c>
      <c r="AT1334" s="103">
        <f t="shared" si="143"/>
        <v>422</v>
      </c>
      <c r="AU1334" s="82">
        <f>IF(AR1334&gt;0,SUMIFS(AT$13:AT1334,AQ$13:AQ1334,"="&amp;AQ1334),"[x]")</f>
        <v>18202</v>
      </c>
    </row>
    <row r="1335" spans="40:47" ht="16.5" x14ac:dyDescent="0.2">
      <c r="AN1335" s="81">
        <v>1323</v>
      </c>
      <c r="AO1335" s="81">
        <f t="shared" si="138"/>
        <v>3</v>
      </c>
      <c r="AP1335" s="81">
        <f t="shared" si="139"/>
        <v>1</v>
      </c>
      <c r="AQ1335" s="76">
        <f t="shared" si="140"/>
        <v>9</v>
      </c>
      <c r="AR1335" s="81">
        <f t="shared" si="141"/>
        <v>114</v>
      </c>
      <c r="AS1335" s="81" t="str">
        <f t="shared" si="142"/>
        <v>金币</v>
      </c>
      <c r="AT1335" s="103">
        <f t="shared" si="143"/>
        <v>439</v>
      </c>
      <c r="AU1335" s="82">
        <f>IF(AR1335&gt;0,SUMIFS(AT$13:AT1335,AQ$13:AQ1335,"="&amp;AQ1335),"[x]")</f>
        <v>18641</v>
      </c>
    </row>
    <row r="1336" spans="40:47" ht="16.5" x14ac:dyDescent="0.2">
      <c r="AN1336" s="81">
        <v>1324</v>
      </c>
      <c r="AO1336" s="81">
        <f t="shared" si="138"/>
        <v>3</v>
      </c>
      <c r="AP1336" s="81">
        <f t="shared" si="139"/>
        <v>1</v>
      </c>
      <c r="AQ1336" s="76">
        <f t="shared" si="140"/>
        <v>9</v>
      </c>
      <c r="AR1336" s="81">
        <f t="shared" si="141"/>
        <v>115</v>
      </c>
      <c r="AS1336" s="81" t="str">
        <f t="shared" si="142"/>
        <v>金币</v>
      </c>
      <c r="AT1336" s="103">
        <f t="shared" si="143"/>
        <v>456</v>
      </c>
      <c r="AU1336" s="82">
        <f>IF(AR1336&gt;0,SUMIFS(AT$13:AT1336,AQ$13:AQ1336,"="&amp;AQ1336),"[x]")</f>
        <v>19097</v>
      </c>
    </row>
    <row r="1337" spans="40:47" ht="16.5" x14ac:dyDescent="0.2">
      <c r="AN1337" s="81">
        <v>1325</v>
      </c>
      <c r="AO1337" s="81">
        <f t="shared" si="138"/>
        <v>3</v>
      </c>
      <c r="AP1337" s="81">
        <f t="shared" si="139"/>
        <v>1</v>
      </c>
      <c r="AQ1337" s="76">
        <f t="shared" si="140"/>
        <v>9</v>
      </c>
      <c r="AR1337" s="81">
        <f t="shared" si="141"/>
        <v>116</v>
      </c>
      <c r="AS1337" s="81" t="str">
        <f t="shared" si="142"/>
        <v>金币</v>
      </c>
      <c r="AT1337" s="103">
        <f t="shared" si="143"/>
        <v>473</v>
      </c>
      <c r="AU1337" s="82">
        <f>IF(AR1337&gt;0,SUMIFS(AT$13:AT1337,AQ$13:AQ1337,"="&amp;AQ1337),"[x]")</f>
        <v>19570</v>
      </c>
    </row>
    <row r="1338" spans="40:47" ht="16.5" x14ac:dyDescent="0.2">
      <c r="AN1338" s="81">
        <v>1326</v>
      </c>
      <c r="AO1338" s="81">
        <f t="shared" si="138"/>
        <v>3</v>
      </c>
      <c r="AP1338" s="81">
        <f t="shared" si="139"/>
        <v>1</v>
      </c>
      <c r="AQ1338" s="76">
        <f t="shared" si="140"/>
        <v>9</v>
      </c>
      <c r="AR1338" s="81">
        <f t="shared" si="141"/>
        <v>117</v>
      </c>
      <c r="AS1338" s="81" t="str">
        <f t="shared" si="142"/>
        <v>金币</v>
      </c>
      <c r="AT1338" s="103">
        <f t="shared" si="143"/>
        <v>490</v>
      </c>
      <c r="AU1338" s="82">
        <f>IF(AR1338&gt;0,SUMIFS(AT$13:AT1338,AQ$13:AQ1338,"="&amp;AQ1338),"[x]")</f>
        <v>20060</v>
      </c>
    </row>
    <row r="1339" spans="40:47" ht="16.5" x14ac:dyDescent="0.2">
      <c r="AN1339" s="81">
        <v>1327</v>
      </c>
      <c r="AO1339" s="81">
        <f t="shared" si="138"/>
        <v>3</v>
      </c>
      <c r="AP1339" s="81">
        <f t="shared" si="139"/>
        <v>1</v>
      </c>
      <c r="AQ1339" s="76">
        <f t="shared" si="140"/>
        <v>9</v>
      </c>
      <c r="AR1339" s="81">
        <f t="shared" si="141"/>
        <v>118</v>
      </c>
      <c r="AS1339" s="81" t="str">
        <f t="shared" si="142"/>
        <v>金币</v>
      </c>
      <c r="AT1339" s="103">
        <f t="shared" si="143"/>
        <v>507</v>
      </c>
      <c r="AU1339" s="82">
        <f>IF(AR1339&gt;0,SUMIFS(AT$13:AT1339,AQ$13:AQ1339,"="&amp;AQ1339),"[x]")</f>
        <v>20567</v>
      </c>
    </row>
    <row r="1340" spans="40:47" ht="16.5" x14ac:dyDescent="0.2">
      <c r="AN1340" s="81">
        <v>1328</v>
      </c>
      <c r="AO1340" s="81">
        <f t="shared" si="138"/>
        <v>3</v>
      </c>
      <c r="AP1340" s="81">
        <f t="shared" si="139"/>
        <v>1</v>
      </c>
      <c r="AQ1340" s="76">
        <f t="shared" si="140"/>
        <v>9</v>
      </c>
      <c r="AR1340" s="81">
        <f t="shared" si="141"/>
        <v>119</v>
      </c>
      <c r="AS1340" s="81" t="str">
        <f t="shared" si="142"/>
        <v>金币</v>
      </c>
      <c r="AT1340" s="103">
        <f t="shared" si="143"/>
        <v>523</v>
      </c>
      <c r="AU1340" s="82">
        <f>IF(AR1340&gt;0,SUMIFS(AT$13:AT1340,AQ$13:AQ1340,"="&amp;AQ1340),"[x]")</f>
        <v>21090</v>
      </c>
    </row>
    <row r="1341" spans="40:47" ht="16.5" x14ac:dyDescent="0.2">
      <c r="AN1341" s="81">
        <v>1329</v>
      </c>
      <c r="AO1341" s="81">
        <f t="shared" si="138"/>
        <v>3</v>
      </c>
      <c r="AP1341" s="81">
        <f t="shared" si="139"/>
        <v>1</v>
      </c>
      <c r="AQ1341" s="76">
        <f t="shared" si="140"/>
        <v>9</v>
      </c>
      <c r="AR1341" s="81">
        <f t="shared" si="141"/>
        <v>120</v>
      </c>
      <c r="AS1341" s="81" t="str">
        <f t="shared" si="142"/>
        <v>金币</v>
      </c>
      <c r="AT1341" s="103">
        <f t="shared" si="143"/>
        <v>540</v>
      </c>
      <c r="AU1341" s="82">
        <f>IF(AR1341&gt;0,SUMIFS(AT$13:AT1341,AQ$13:AQ1341,"="&amp;AQ1341),"[x]")</f>
        <v>21630</v>
      </c>
    </row>
    <row r="1342" spans="40:47" ht="16.5" x14ac:dyDescent="0.2">
      <c r="AN1342" s="81">
        <v>1330</v>
      </c>
      <c r="AO1342" s="81">
        <f t="shared" si="138"/>
        <v>3</v>
      </c>
      <c r="AP1342" s="81">
        <f t="shared" si="139"/>
        <v>1</v>
      </c>
      <c r="AQ1342" s="76">
        <f t="shared" si="140"/>
        <v>9</v>
      </c>
      <c r="AR1342" s="81">
        <f t="shared" si="141"/>
        <v>121</v>
      </c>
      <c r="AS1342" s="81" t="str">
        <f t="shared" si="142"/>
        <v>金币</v>
      </c>
      <c r="AT1342" s="103">
        <f t="shared" si="143"/>
        <v>318</v>
      </c>
      <c r="AU1342" s="82">
        <f>IF(AR1342&gt;0,SUMIFS(AT$13:AT1342,AQ$13:AQ1342,"="&amp;AQ1342),"[x]")</f>
        <v>21948</v>
      </c>
    </row>
    <row r="1343" spans="40:47" ht="16.5" x14ac:dyDescent="0.2">
      <c r="AN1343" s="81">
        <v>1331</v>
      </c>
      <c r="AO1343" s="81">
        <f t="shared" si="138"/>
        <v>3</v>
      </c>
      <c r="AP1343" s="81">
        <f t="shared" si="139"/>
        <v>1</v>
      </c>
      <c r="AQ1343" s="76">
        <f t="shared" si="140"/>
        <v>9</v>
      </c>
      <c r="AR1343" s="81">
        <f t="shared" si="141"/>
        <v>122</v>
      </c>
      <c r="AS1343" s="81" t="str">
        <f t="shared" si="142"/>
        <v>金币</v>
      </c>
      <c r="AT1343" s="103">
        <f t="shared" si="143"/>
        <v>335</v>
      </c>
      <c r="AU1343" s="82">
        <f>IF(AR1343&gt;0,SUMIFS(AT$13:AT1343,AQ$13:AQ1343,"="&amp;AQ1343),"[x]")</f>
        <v>22283</v>
      </c>
    </row>
    <row r="1344" spans="40:47" ht="16.5" x14ac:dyDescent="0.2">
      <c r="AN1344" s="81">
        <v>1332</v>
      </c>
      <c r="AO1344" s="81">
        <f t="shared" si="138"/>
        <v>3</v>
      </c>
      <c r="AP1344" s="81">
        <f t="shared" si="139"/>
        <v>1</v>
      </c>
      <c r="AQ1344" s="76">
        <f t="shared" si="140"/>
        <v>9</v>
      </c>
      <c r="AR1344" s="81">
        <f t="shared" si="141"/>
        <v>123</v>
      </c>
      <c r="AS1344" s="81" t="str">
        <f t="shared" si="142"/>
        <v>金币</v>
      </c>
      <c r="AT1344" s="103">
        <f t="shared" si="143"/>
        <v>352</v>
      </c>
      <c r="AU1344" s="82">
        <f>IF(AR1344&gt;0,SUMIFS(AT$13:AT1344,AQ$13:AQ1344,"="&amp;AQ1344),"[x]")</f>
        <v>22635</v>
      </c>
    </row>
    <row r="1345" spans="40:47" ht="16.5" x14ac:dyDescent="0.2">
      <c r="AN1345" s="81">
        <v>1333</v>
      </c>
      <c r="AO1345" s="81">
        <f t="shared" si="138"/>
        <v>3</v>
      </c>
      <c r="AP1345" s="81">
        <f t="shared" si="139"/>
        <v>1</v>
      </c>
      <c r="AQ1345" s="76">
        <f t="shared" si="140"/>
        <v>9</v>
      </c>
      <c r="AR1345" s="81">
        <f t="shared" si="141"/>
        <v>124</v>
      </c>
      <c r="AS1345" s="81" t="str">
        <f t="shared" si="142"/>
        <v>金币</v>
      </c>
      <c r="AT1345" s="103">
        <f t="shared" si="143"/>
        <v>369</v>
      </c>
      <c r="AU1345" s="82">
        <f>IF(AR1345&gt;0,SUMIFS(AT$13:AT1345,AQ$13:AQ1345,"="&amp;AQ1345),"[x]")</f>
        <v>23004</v>
      </c>
    </row>
    <row r="1346" spans="40:47" ht="16.5" x14ac:dyDescent="0.2">
      <c r="AN1346" s="81">
        <v>1334</v>
      </c>
      <c r="AO1346" s="81">
        <f t="shared" si="138"/>
        <v>3</v>
      </c>
      <c r="AP1346" s="81">
        <f t="shared" si="139"/>
        <v>1</v>
      </c>
      <c r="AQ1346" s="76">
        <f t="shared" si="140"/>
        <v>9</v>
      </c>
      <c r="AR1346" s="81">
        <f t="shared" si="141"/>
        <v>125</v>
      </c>
      <c r="AS1346" s="81" t="str">
        <f t="shared" si="142"/>
        <v>金币</v>
      </c>
      <c r="AT1346" s="103">
        <f t="shared" si="143"/>
        <v>386</v>
      </c>
      <c r="AU1346" s="82">
        <f>IF(AR1346&gt;0,SUMIFS(AT$13:AT1346,AQ$13:AQ1346,"="&amp;AQ1346),"[x]")</f>
        <v>23390</v>
      </c>
    </row>
    <row r="1347" spans="40:47" ht="16.5" x14ac:dyDescent="0.2">
      <c r="AN1347" s="81">
        <v>1335</v>
      </c>
      <c r="AO1347" s="81">
        <f t="shared" si="138"/>
        <v>3</v>
      </c>
      <c r="AP1347" s="81">
        <f t="shared" si="139"/>
        <v>1</v>
      </c>
      <c r="AQ1347" s="76">
        <f t="shared" si="140"/>
        <v>9</v>
      </c>
      <c r="AR1347" s="81">
        <f t="shared" si="141"/>
        <v>126</v>
      </c>
      <c r="AS1347" s="81" t="str">
        <f t="shared" si="142"/>
        <v>金币</v>
      </c>
      <c r="AT1347" s="103">
        <f t="shared" si="143"/>
        <v>402</v>
      </c>
      <c r="AU1347" s="82">
        <f>IF(AR1347&gt;0,SUMIFS(AT$13:AT1347,AQ$13:AQ1347,"="&amp;AQ1347),"[x]")</f>
        <v>23792</v>
      </c>
    </row>
    <row r="1348" spans="40:47" ht="16.5" x14ac:dyDescent="0.2">
      <c r="AN1348" s="81">
        <v>1336</v>
      </c>
      <c r="AO1348" s="81">
        <f t="shared" si="138"/>
        <v>3</v>
      </c>
      <c r="AP1348" s="81">
        <f t="shared" si="139"/>
        <v>1</v>
      </c>
      <c r="AQ1348" s="76">
        <f t="shared" si="140"/>
        <v>9</v>
      </c>
      <c r="AR1348" s="81">
        <f t="shared" si="141"/>
        <v>127</v>
      </c>
      <c r="AS1348" s="81" t="str">
        <f t="shared" si="142"/>
        <v>金币</v>
      </c>
      <c r="AT1348" s="103">
        <f t="shared" si="143"/>
        <v>419</v>
      </c>
      <c r="AU1348" s="82">
        <f>IF(AR1348&gt;0,SUMIFS(AT$13:AT1348,AQ$13:AQ1348,"="&amp;AQ1348),"[x]")</f>
        <v>24211</v>
      </c>
    </row>
    <row r="1349" spans="40:47" ht="16.5" x14ac:dyDescent="0.2">
      <c r="AN1349" s="81">
        <v>1337</v>
      </c>
      <c r="AO1349" s="81">
        <f t="shared" si="138"/>
        <v>3</v>
      </c>
      <c r="AP1349" s="81">
        <f t="shared" si="139"/>
        <v>1</v>
      </c>
      <c r="AQ1349" s="76">
        <f t="shared" si="140"/>
        <v>9</v>
      </c>
      <c r="AR1349" s="81">
        <f t="shared" si="141"/>
        <v>128</v>
      </c>
      <c r="AS1349" s="81" t="str">
        <f t="shared" si="142"/>
        <v>金币</v>
      </c>
      <c r="AT1349" s="103">
        <f t="shared" si="143"/>
        <v>436</v>
      </c>
      <c r="AU1349" s="82">
        <f>IF(AR1349&gt;0,SUMIFS(AT$13:AT1349,AQ$13:AQ1349,"="&amp;AQ1349),"[x]")</f>
        <v>24647</v>
      </c>
    </row>
    <row r="1350" spans="40:47" ht="16.5" x14ac:dyDescent="0.2">
      <c r="AN1350" s="81">
        <v>1338</v>
      </c>
      <c r="AO1350" s="81">
        <f t="shared" si="138"/>
        <v>3</v>
      </c>
      <c r="AP1350" s="81">
        <f t="shared" si="139"/>
        <v>1</v>
      </c>
      <c r="AQ1350" s="76">
        <f t="shared" si="140"/>
        <v>9</v>
      </c>
      <c r="AR1350" s="81">
        <f t="shared" si="141"/>
        <v>129</v>
      </c>
      <c r="AS1350" s="81" t="str">
        <f t="shared" si="142"/>
        <v>金币</v>
      </c>
      <c r="AT1350" s="103">
        <f t="shared" si="143"/>
        <v>453</v>
      </c>
      <c r="AU1350" s="82">
        <f>IF(AR1350&gt;0,SUMIFS(AT$13:AT1350,AQ$13:AQ1350,"="&amp;AQ1350),"[x]")</f>
        <v>25100</v>
      </c>
    </row>
    <row r="1351" spans="40:47" ht="16.5" x14ac:dyDescent="0.2">
      <c r="AN1351" s="81">
        <v>1339</v>
      </c>
      <c r="AO1351" s="81">
        <f t="shared" si="138"/>
        <v>3</v>
      </c>
      <c r="AP1351" s="81">
        <f t="shared" si="139"/>
        <v>1</v>
      </c>
      <c r="AQ1351" s="76">
        <f t="shared" si="140"/>
        <v>9</v>
      </c>
      <c r="AR1351" s="81">
        <f t="shared" si="141"/>
        <v>130</v>
      </c>
      <c r="AS1351" s="81" t="str">
        <f t="shared" si="142"/>
        <v>金币</v>
      </c>
      <c r="AT1351" s="103">
        <f t="shared" si="143"/>
        <v>470</v>
      </c>
      <c r="AU1351" s="82">
        <f>IF(AR1351&gt;0,SUMIFS(AT$13:AT1351,AQ$13:AQ1351,"="&amp;AQ1351),"[x]")</f>
        <v>25570</v>
      </c>
    </row>
    <row r="1352" spans="40:47" ht="16.5" x14ac:dyDescent="0.2">
      <c r="AN1352" s="81">
        <v>1340</v>
      </c>
      <c r="AO1352" s="81">
        <f t="shared" si="138"/>
        <v>3</v>
      </c>
      <c r="AP1352" s="81">
        <f t="shared" si="139"/>
        <v>1</v>
      </c>
      <c r="AQ1352" s="76">
        <f t="shared" si="140"/>
        <v>9</v>
      </c>
      <c r="AR1352" s="81">
        <f t="shared" si="141"/>
        <v>131</v>
      </c>
      <c r="AS1352" s="81" t="str">
        <f t="shared" si="142"/>
        <v>金币</v>
      </c>
      <c r="AT1352" s="103">
        <f t="shared" si="143"/>
        <v>486</v>
      </c>
      <c r="AU1352" s="82">
        <f>IF(AR1352&gt;0,SUMIFS(AT$13:AT1352,AQ$13:AQ1352,"="&amp;AQ1352),"[x]")</f>
        <v>26056</v>
      </c>
    </row>
    <row r="1353" spans="40:47" ht="16.5" x14ac:dyDescent="0.2">
      <c r="AN1353" s="81">
        <v>1341</v>
      </c>
      <c r="AO1353" s="81">
        <f t="shared" si="138"/>
        <v>3</v>
      </c>
      <c r="AP1353" s="81">
        <f t="shared" si="139"/>
        <v>1</v>
      </c>
      <c r="AQ1353" s="76">
        <f t="shared" si="140"/>
        <v>9</v>
      </c>
      <c r="AR1353" s="81">
        <f t="shared" si="141"/>
        <v>132</v>
      </c>
      <c r="AS1353" s="81" t="str">
        <f t="shared" si="142"/>
        <v>金币</v>
      </c>
      <c r="AT1353" s="103">
        <f t="shared" si="143"/>
        <v>503</v>
      </c>
      <c r="AU1353" s="82">
        <f>IF(AR1353&gt;0,SUMIFS(AT$13:AT1353,AQ$13:AQ1353,"="&amp;AQ1353),"[x]")</f>
        <v>26559</v>
      </c>
    </row>
    <row r="1354" spans="40:47" ht="16.5" x14ac:dyDescent="0.2">
      <c r="AN1354" s="81">
        <v>1342</v>
      </c>
      <c r="AO1354" s="81">
        <f t="shared" si="138"/>
        <v>3</v>
      </c>
      <c r="AP1354" s="81">
        <f t="shared" si="139"/>
        <v>1</v>
      </c>
      <c r="AQ1354" s="76">
        <f t="shared" si="140"/>
        <v>9</v>
      </c>
      <c r="AR1354" s="81">
        <f t="shared" si="141"/>
        <v>133</v>
      </c>
      <c r="AS1354" s="81" t="str">
        <f t="shared" si="142"/>
        <v>金币</v>
      </c>
      <c r="AT1354" s="103">
        <f t="shared" si="143"/>
        <v>520</v>
      </c>
      <c r="AU1354" s="82">
        <f>IF(AR1354&gt;0,SUMIFS(AT$13:AT1354,AQ$13:AQ1354,"="&amp;AQ1354),"[x]")</f>
        <v>27079</v>
      </c>
    </row>
    <row r="1355" spans="40:47" ht="16.5" x14ac:dyDescent="0.2">
      <c r="AN1355" s="81">
        <v>1343</v>
      </c>
      <c r="AO1355" s="81">
        <f t="shared" si="138"/>
        <v>3</v>
      </c>
      <c r="AP1355" s="81">
        <f t="shared" si="139"/>
        <v>1</v>
      </c>
      <c r="AQ1355" s="76">
        <f t="shared" si="140"/>
        <v>9</v>
      </c>
      <c r="AR1355" s="81">
        <f t="shared" si="141"/>
        <v>134</v>
      </c>
      <c r="AS1355" s="81" t="str">
        <f t="shared" si="142"/>
        <v>金币</v>
      </c>
      <c r="AT1355" s="103">
        <f t="shared" si="143"/>
        <v>537</v>
      </c>
      <c r="AU1355" s="82">
        <f>IF(AR1355&gt;0,SUMIFS(AT$13:AT1355,AQ$13:AQ1355,"="&amp;AQ1355),"[x]")</f>
        <v>27616</v>
      </c>
    </row>
    <row r="1356" spans="40:47" ht="16.5" x14ac:dyDescent="0.2">
      <c r="AN1356" s="81">
        <v>1344</v>
      </c>
      <c r="AO1356" s="81">
        <f t="shared" si="138"/>
        <v>3</v>
      </c>
      <c r="AP1356" s="81">
        <f t="shared" si="139"/>
        <v>1</v>
      </c>
      <c r="AQ1356" s="76">
        <f t="shared" si="140"/>
        <v>9</v>
      </c>
      <c r="AR1356" s="81">
        <f t="shared" si="141"/>
        <v>135</v>
      </c>
      <c r="AS1356" s="81" t="str">
        <f t="shared" si="142"/>
        <v>金币</v>
      </c>
      <c r="AT1356" s="103">
        <f t="shared" si="143"/>
        <v>554</v>
      </c>
      <c r="AU1356" s="82">
        <f>IF(AR1356&gt;0,SUMIFS(AT$13:AT1356,AQ$13:AQ1356,"="&amp;AQ1356),"[x]")</f>
        <v>28170</v>
      </c>
    </row>
    <row r="1357" spans="40:47" ht="16.5" x14ac:dyDescent="0.2">
      <c r="AN1357" s="81">
        <v>1345</v>
      </c>
      <c r="AO1357" s="81">
        <f t="shared" si="138"/>
        <v>3</v>
      </c>
      <c r="AP1357" s="81">
        <f t="shared" si="139"/>
        <v>1</v>
      </c>
      <c r="AQ1357" s="76">
        <f t="shared" si="140"/>
        <v>9</v>
      </c>
      <c r="AR1357" s="81">
        <f t="shared" si="141"/>
        <v>136</v>
      </c>
      <c r="AS1357" s="81" t="str">
        <f t="shared" si="142"/>
        <v>金币</v>
      </c>
      <c r="AT1357" s="103">
        <f t="shared" si="143"/>
        <v>570</v>
      </c>
      <c r="AU1357" s="82">
        <f>IF(AR1357&gt;0,SUMIFS(AT$13:AT1357,AQ$13:AQ1357,"="&amp;AQ1357),"[x]")</f>
        <v>28740</v>
      </c>
    </row>
    <row r="1358" spans="40:47" ht="16.5" x14ac:dyDescent="0.2">
      <c r="AN1358" s="81">
        <v>1346</v>
      </c>
      <c r="AO1358" s="81">
        <f t="shared" ref="AO1358:AO1421" si="144">INT((AN1358-1)/604)+1</f>
        <v>3</v>
      </c>
      <c r="AP1358" s="81">
        <f t="shared" ref="AP1358:AP1421" si="145">INT(MOD(INT((AN1358-1)/151),4))+1</f>
        <v>1</v>
      </c>
      <c r="AQ1358" s="76">
        <f t="shared" ref="AQ1358:AQ1421" si="146">(AO1358-1)*4+AP1358</f>
        <v>9</v>
      </c>
      <c r="AR1358" s="81">
        <f t="shared" ref="AR1358:AR1421" si="147">MOD(AN1358-1,151)</f>
        <v>137</v>
      </c>
      <c r="AS1358" s="81" t="str">
        <f t="shared" ref="AS1358:AS1421" si="148">IF(AR1358&gt;0,"金币","[x]")</f>
        <v>金币</v>
      </c>
      <c r="AT1358" s="103">
        <f t="shared" si="143"/>
        <v>587</v>
      </c>
      <c r="AU1358" s="82">
        <f>IF(AR1358&gt;0,SUMIFS(AT$13:AT1358,AQ$13:AQ1358,"="&amp;AQ1358),"[x]")</f>
        <v>29327</v>
      </c>
    </row>
    <row r="1359" spans="40:47" ht="16.5" x14ac:dyDescent="0.2">
      <c r="AN1359" s="81">
        <v>1347</v>
      </c>
      <c r="AO1359" s="81">
        <f t="shared" si="144"/>
        <v>3</v>
      </c>
      <c r="AP1359" s="81">
        <f t="shared" si="145"/>
        <v>1</v>
      </c>
      <c r="AQ1359" s="76">
        <f t="shared" si="146"/>
        <v>9</v>
      </c>
      <c r="AR1359" s="81">
        <f t="shared" si="147"/>
        <v>138</v>
      </c>
      <c r="AS1359" s="81" t="str">
        <f t="shared" si="148"/>
        <v>金币</v>
      </c>
      <c r="AT1359" s="103">
        <f t="shared" ref="AT1359:AT1422" si="149">IF(AR1359&gt;0,INT(INDEX($AL$13:$AL$162,AR1359)/48*INDEX($AL$4:$AL$9,AO1359)*INDEX($AO$4:$AO$7,AP1359)),"[x]")</f>
        <v>604</v>
      </c>
      <c r="AU1359" s="82">
        <f>IF(AR1359&gt;0,SUMIFS(AT$13:AT1359,AQ$13:AQ1359,"="&amp;AQ1359),"[x]")</f>
        <v>29931</v>
      </c>
    </row>
    <row r="1360" spans="40:47" ht="16.5" x14ac:dyDescent="0.2">
      <c r="AN1360" s="81">
        <v>1348</v>
      </c>
      <c r="AO1360" s="81">
        <f t="shared" si="144"/>
        <v>3</v>
      </c>
      <c r="AP1360" s="81">
        <f t="shared" si="145"/>
        <v>1</v>
      </c>
      <c r="AQ1360" s="76">
        <f t="shared" si="146"/>
        <v>9</v>
      </c>
      <c r="AR1360" s="81">
        <f t="shared" si="147"/>
        <v>139</v>
      </c>
      <c r="AS1360" s="81" t="str">
        <f t="shared" si="148"/>
        <v>金币</v>
      </c>
      <c r="AT1360" s="103">
        <f t="shared" si="149"/>
        <v>621</v>
      </c>
      <c r="AU1360" s="82">
        <f>IF(AR1360&gt;0,SUMIFS(AT$13:AT1360,AQ$13:AQ1360,"="&amp;AQ1360),"[x]")</f>
        <v>30552</v>
      </c>
    </row>
    <row r="1361" spans="40:47" ht="16.5" x14ac:dyDescent="0.2">
      <c r="AN1361" s="81">
        <v>1349</v>
      </c>
      <c r="AO1361" s="81">
        <f t="shared" si="144"/>
        <v>3</v>
      </c>
      <c r="AP1361" s="81">
        <f t="shared" si="145"/>
        <v>1</v>
      </c>
      <c r="AQ1361" s="76">
        <f t="shared" si="146"/>
        <v>9</v>
      </c>
      <c r="AR1361" s="81">
        <f t="shared" si="147"/>
        <v>140</v>
      </c>
      <c r="AS1361" s="81" t="str">
        <f t="shared" si="148"/>
        <v>金币</v>
      </c>
      <c r="AT1361" s="103">
        <f t="shared" si="149"/>
        <v>637</v>
      </c>
      <c r="AU1361" s="82">
        <f>IF(AR1361&gt;0,SUMIFS(AT$13:AT1361,AQ$13:AQ1361,"="&amp;AQ1361),"[x]")</f>
        <v>31189</v>
      </c>
    </row>
    <row r="1362" spans="40:47" ht="16.5" x14ac:dyDescent="0.2">
      <c r="AN1362" s="81">
        <v>1350</v>
      </c>
      <c r="AO1362" s="81">
        <f t="shared" si="144"/>
        <v>3</v>
      </c>
      <c r="AP1362" s="81">
        <f t="shared" si="145"/>
        <v>1</v>
      </c>
      <c r="AQ1362" s="76">
        <f t="shared" si="146"/>
        <v>9</v>
      </c>
      <c r="AR1362" s="81">
        <f t="shared" si="147"/>
        <v>141</v>
      </c>
      <c r="AS1362" s="81" t="str">
        <f t="shared" si="148"/>
        <v>金币</v>
      </c>
      <c r="AT1362" s="103">
        <f t="shared" si="149"/>
        <v>654</v>
      </c>
      <c r="AU1362" s="82">
        <f>IF(AR1362&gt;0,SUMIFS(AT$13:AT1362,AQ$13:AQ1362,"="&amp;AQ1362),"[x]")</f>
        <v>31843</v>
      </c>
    </row>
    <row r="1363" spans="40:47" ht="16.5" x14ac:dyDescent="0.2">
      <c r="AN1363" s="81">
        <v>1351</v>
      </c>
      <c r="AO1363" s="81">
        <f t="shared" si="144"/>
        <v>3</v>
      </c>
      <c r="AP1363" s="81">
        <f t="shared" si="145"/>
        <v>1</v>
      </c>
      <c r="AQ1363" s="76">
        <f t="shared" si="146"/>
        <v>9</v>
      </c>
      <c r="AR1363" s="81">
        <f t="shared" si="147"/>
        <v>142</v>
      </c>
      <c r="AS1363" s="81" t="str">
        <f t="shared" si="148"/>
        <v>金币</v>
      </c>
      <c r="AT1363" s="103">
        <f t="shared" si="149"/>
        <v>671</v>
      </c>
      <c r="AU1363" s="82">
        <f>IF(AR1363&gt;0,SUMIFS(AT$13:AT1363,AQ$13:AQ1363,"="&amp;AQ1363),"[x]")</f>
        <v>32514</v>
      </c>
    </row>
    <row r="1364" spans="40:47" ht="16.5" x14ac:dyDescent="0.2">
      <c r="AN1364" s="81">
        <v>1352</v>
      </c>
      <c r="AO1364" s="81">
        <f t="shared" si="144"/>
        <v>3</v>
      </c>
      <c r="AP1364" s="81">
        <f t="shared" si="145"/>
        <v>1</v>
      </c>
      <c r="AQ1364" s="76">
        <f t="shared" si="146"/>
        <v>9</v>
      </c>
      <c r="AR1364" s="81">
        <f t="shared" si="147"/>
        <v>143</v>
      </c>
      <c r="AS1364" s="81" t="str">
        <f t="shared" si="148"/>
        <v>金币</v>
      </c>
      <c r="AT1364" s="103">
        <f t="shared" si="149"/>
        <v>688</v>
      </c>
      <c r="AU1364" s="82">
        <f>IF(AR1364&gt;0,SUMIFS(AT$13:AT1364,AQ$13:AQ1364,"="&amp;AQ1364),"[x]")</f>
        <v>33202</v>
      </c>
    </row>
    <row r="1365" spans="40:47" ht="16.5" x14ac:dyDescent="0.2">
      <c r="AN1365" s="81">
        <v>1353</v>
      </c>
      <c r="AO1365" s="81">
        <f t="shared" si="144"/>
        <v>3</v>
      </c>
      <c r="AP1365" s="81">
        <f t="shared" si="145"/>
        <v>1</v>
      </c>
      <c r="AQ1365" s="76">
        <f t="shared" si="146"/>
        <v>9</v>
      </c>
      <c r="AR1365" s="81">
        <f t="shared" si="147"/>
        <v>144</v>
      </c>
      <c r="AS1365" s="81" t="str">
        <f t="shared" si="148"/>
        <v>金币</v>
      </c>
      <c r="AT1365" s="103">
        <f t="shared" si="149"/>
        <v>705</v>
      </c>
      <c r="AU1365" s="82">
        <f>IF(AR1365&gt;0,SUMIFS(AT$13:AT1365,AQ$13:AQ1365,"="&amp;AQ1365),"[x]")</f>
        <v>33907</v>
      </c>
    </row>
    <row r="1366" spans="40:47" ht="16.5" x14ac:dyDescent="0.2">
      <c r="AN1366" s="81">
        <v>1354</v>
      </c>
      <c r="AO1366" s="81">
        <f t="shared" si="144"/>
        <v>3</v>
      </c>
      <c r="AP1366" s="81">
        <f t="shared" si="145"/>
        <v>1</v>
      </c>
      <c r="AQ1366" s="76">
        <f t="shared" si="146"/>
        <v>9</v>
      </c>
      <c r="AR1366" s="81">
        <f t="shared" si="147"/>
        <v>145</v>
      </c>
      <c r="AS1366" s="81" t="str">
        <f t="shared" si="148"/>
        <v>金币</v>
      </c>
      <c r="AT1366" s="103">
        <f t="shared" si="149"/>
        <v>721</v>
      </c>
      <c r="AU1366" s="82">
        <f>IF(AR1366&gt;0,SUMIFS(AT$13:AT1366,AQ$13:AQ1366,"="&amp;AQ1366),"[x]")</f>
        <v>34628</v>
      </c>
    </row>
    <row r="1367" spans="40:47" ht="16.5" x14ac:dyDescent="0.2">
      <c r="AN1367" s="81">
        <v>1355</v>
      </c>
      <c r="AO1367" s="81">
        <f t="shared" si="144"/>
        <v>3</v>
      </c>
      <c r="AP1367" s="81">
        <f t="shared" si="145"/>
        <v>1</v>
      </c>
      <c r="AQ1367" s="76">
        <f t="shared" si="146"/>
        <v>9</v>
      </c>
      <c r="AR1367" s="81">
        <f t="shared" si="147"/>
        <v>146</v>
      </c>
      <c r="AS1367" s="81" t="str">
        <f t="shared" si="148"/>
        <v>金币</v>
      </c>
      <c r="AT1367" s="103">
        <f t="shared" si="149"/>
        <v>738</v>
      </c>
      <c r="AU1367" s="82">
        <f>IF(AR1367&gt;0,SUMIFS(AT$13:AT1367,AQ$13:AQ1367,"="&amp;AQ1367),"[x]")</f>
        <v>35366</v>
      </c>
    </row>
    <row r="1368" spans="40:47" ht="16.5" x14ac:dyDescent="0.2">
      <c r="AN1368" s="81">
        <v>1356</v>
      </c>
      <c r="AO1368" s="81">
        <f t="shared" si="144"/>
        <v>3</v>
      </c>
      <c r="AP1368" s="81">
        <f t="shared" si="145"/>
        <v>1</v>
      </c>
      <c r="AQ1368" s="76">
        <f t="shared" si="146"/>
        <v>9</v>
      </c>
      <c r="AR1368" s="81">
        <f t="shared" si="147"/>
        <v>147</v>
      </c>
      <c r="AS1368" s="81" t="str">
        <f t="shared" si="148"/>
        <v>金币</v>
      </c>
      <c r="AT1368" s="103">
        <f t="shared" si="149"/>
        <v>755</v>
      </c>
      <c r="AU1368" s="82">
        <f>IF(AR1368&gt;0,SUMIFS(AT$13:AT1368,AQ$13:AQ1368,"="&amp;AQ1368),"[x]")</f>
        <v>36121</v>
      </c>
    </row>
    <row r="1369" spans="40:47" ht="16.5" x14ac:dyDescent="0.2">
      <c r="AN1369" s="81">
        <v>1357</v>
      </c>
      <c r="AO1369" s="81">
        <f t="shared" si="144"/>
        <v>3</v>
      </c>
      <c r="AP1369" s="81">
        <f t="shared" si="145"/>
        <v>1</v>
      </c>
      <c r="AQ1369" s="76">
        <f t="shared" si="146"/>
        <v>9</v>
      </c>
      <c r="AR1369" s="81">
        <f t="shared" si="147"/>
        <v>148</v>
      </c>
      <c r="AS1369" s="81" t="str">
        <f t="shared" si="148"/>
        <v>金币</v>
      </c>
      <c r="AT1369" s="103">
        <f t="shared" si="149"/>
        <v>772</v>
      </c>
      <c r="AU1369" s="82">
        <f>IF(AR1369&gt;0,SUMIFS(AT$13:AT1369,AQ$13:AQ1369,"="&amp;AQ1369),"[x]")</f>
        <v>36893</v>
      </c>
    </row>
    <row r="1370" spans="40:47" ht="16.5" x14ac:dyDescent="0.2">
      <c r="AN1370" s="81">
        <v>1358</v>
      </c>
      <c r="AO1370" s="81">
        <f t="shared" si="144"/>
        <v>3</v>
      </c>
      <c r="AP1370" s="81">
        <f t="shared" si="145"/>
        <v>1</v>
      </c>
      <c r="AQ1370" s="76">
        <f t="shared" si="146"/>
        <v>9</v>
      </c>
      <c r="AR1370" s="81">
        <f t="shared" si="147"/>
        <v>149</v>
      </c>
      <c r="AS1370" s="81" t="str">
        <f t="shared" si="148"/>
        <v>金币</v>
      </c>
      <c r="AT1370" s="103">
        <f t="shared" si="149"/>
        <v>789</v>
      </c>
      <c r="AU1370" s="82">
        <f>IF(AR1370&gt;0,SUMIFS(AT$13:AT1370,AQ$13:AQ1370,"="&amp;AQ1370),"[x]")</f>
        <v>37682</v>
      </c>
    </row>
    <row r="1371" spans="40:47" ht="16.5" x14ac:dyDescent="0.2">
      <c r="AN1371" s="81">
        <v>1359</v>
      </c>
      <c r="AO1371" s="81">
        <f t="shared" si="144"/>
        <v>3</v>
      </c>
      <c r="AP1371" s="81">
        <f t="shared" si="145"/>
        <v>1</v>
      </c>
      <c r="AQ1371" s="76">
        <f t="shared" si="146"/>
        <v>9</v>
      </c>
      <c r="AR1371" s="81">
        <f t="shared" si="147"/>
        <v>150</v>
      </c>
      <c r="AS1371" s="81" t="str">
        <f t="shared" si="148"/>
        <v>金币</v>
      </c>
      <c r="AT1371" s="103">
        <f t="shared" si="149"/>
        <v>805</v>
      </c>
      <c r="AU1371" s="82">
        <f>IF(AR1371&gt;0,SUMIFS(AT$13:AT1371,AQ$13:AQ1371,"="&amp;AQ1371),"[x]")</f>
        <v>38487</v>
      </c>
    </row>
    <row r="1372" spans="40:47" ht="16.5" x14ac:dyDescent="0.2">
      <c r="AN1372" s="81">
        <v>1360</v>
      </c>
      <c r="AO1372" s="81">
        <f t="shared" si="144"/>
        <v>3</v>
      </c>
      <c r="AP1372" s="81">
        <f t="shared" si="145"/>
        <v>2</v>
      </c>
      <c r="AQ1372" s="76">
        <f t="shared" si="146"/>
        <v>10</v>
      </c>
      <c r="AR1372" s="81">
        <f t="shared" si="147"/>
        <v>0</v>
      </c>
      <c r="AS1372" s="81" t="str">
        <f t="shared" si="148"/>
        <v>[x]</v>
      </c>
      <c r="AT1372" s="103" t="str">
        <f t="shared" si="149"/>
        <v>[x]</v>
      </c>
      <c r="AU1372" s="82" t="str">
        <f>IF(AR1372&gt;0,SUMIFS(AT$13:AT1372,AQ$13:AQ1372,"="&amp;AQ1372),"[x]")</f>
        <v>[x]</v>
      </c>
    </row>
    <row r="1373" spans="40:47" ht="16.5" x14ac:dyDescent="0.2">
      <c r="AN1373" s="81">
        <v>1361</v>
      </c>
      <c r="AO1373" s="81">
        <f t="shared" si="144"/>
        <v>3</v>
      </c>
      <c r="AP1373" s="81">
        <f t="shared" si="145"/>
        <v>2</v>
      </c>
      <c r="AQ1373" s="76">
        <f t="shared" si="146"/>
        <v>10</v>
      </c>
      <c r="AR1373" s="81">
        <f t="shared" si="147"/>
        <v>1</v>
      </c>
      <c r="AS1373" s="81" t="str">
        <f t="shared" si="148"/>
        <v>金币</v>
      </c>
      <c r="AT1373" s="103">
        <f t="shared" si="149"/>
        <v>2</v>
      </c>
      <c r="AU1373" s="82">
        <f>IF(AR1373&gt;0,SUMIFS(AT$13:AT1373,AQ$13:AQ1373,"="&amp;AQ1373),"[x]")</f>
        <v>2</v>
      </c>
    </row>
    <row r="1374" spans="40:47" ht="16.5" x14ac:dyDescent="0.2">
      <c r="AN1374" s="81">
        <v>1362</v>
      </c>
      <c r="AO1374" s="81">
        <f t="shared" si="144"/>
        <v>3</v>
      </c>
      <c r="AP1374" s="81">
        <f t="shared" si="145"/>
        <v>2</v>
      </c>
      <c r="AQ1374" s="76">
        <f t="shared" si="146"/>
        <v>10</v>
      </c>
      <c r="AR1374" s="81">
        <f t="shared" si="147"/>
        <v>2</v>
      </c>
      <c r="AS1374" s="81" t="str">
        <f t="shared" si="148"/>
        <v>金币</v>
      </c>
      <c r="AT1374" s="103">
        <f t="shared" si="149"/>
        <v>4</v>
      </c>
      <c r="AU1374" s="82">
        <f>IF(AR1374&gt;0,SUMIFS(AT$13:AT1374,AQ$13:AQ1374,"="&amp;AQ1374),"[x]")</f>
        <v>6</v>
      </c>
    </row>
    <row r="1375" spans="40:47" ht="16.5" x14ac:dyDescent="0.2">
      <c r="AN1375" s="81">
        <v>1363</v>
      </c>
      <c r="AO1375" s="81">
        <f t="shared" si="144"/>
        <v>3</v>
      </c>
      <c r="AP1375" s="81">
        <f t="shared" si="145"/>
        <v>2</v>
      </c>
      <c r="AQ1375" s="76">
        <f t="shared" si="146"/>
        <v>10</v>
      </c>
      <c r="AR1375" s="81">
        <f t="shared" si="147"/>
        <v>3</v>
      </c>
      <c r="AS1375" s="81" t="str">
        <f t="shared" si="148"/>
        <v>金币</v>
      </c>
      <c r="AT1375" s="103">
        <f t="shared" si="149"/>
        <v>7</v>
      </c>
      <c r="AU1375" s="82">
        <f>IF(AR1375&gt;0,SUMIFS(AT$13:AT1375,AQ$13:AQ1375,"="&amp;AQ1375),"[x]")</f>
        <v>13</v>
      </c>
    </row>
    <row r="1376" spans="40:47" ht="16.5" x14ac:dyDescent="0.2">
      <c r="AN1376" s="81">
        <v>1364</v>
      </c>
      <c r="AO1376" s="81">
        <f t="shared" si="144"/>
        <v>3</v>
      </c>
      <c r="AP1376" s="81">
        <f t="shared" si="145"/>
        <v>2</v>
      </c>
      <c r="AQ1376" s="76">
        <f t="shared" si="146"/>
        <v>10</v>
      </c>
      <c r="AR1376" s="81">
        <f t="shared" si="147"/>
        <v>4</v>
      </c>
      <c r="AS1376" s="81" t="str">
        <f t="shared" si="148"/>
        <v>金币</v>
      </c>
      <c r="AT1376" s="103">
        <f t="shared" si="149"/>
        <v>9</v>
      </c>
      <c r="AU1376" s="82">
        <f>IF(AR1376&gt;0,SUMIFS(AT$13:AT1376,AQ$13:AQ1376,"="&amp;AQ1376),"[x]")</f>
        <v>22</v>
      </c>
    </row>
    <row r="1377" spans="40:47" ht="16.5" x14ac:dyDescent="0.2">
      <c r="AN1377" s="81">
        <v>1365</v>
      </c>
      <c r="AO1377" s="81">
        <f t="shared" si="144"/>
        <v>3</v>
      </c>
      <c r="AP1377" s="81">
        <f t="shared" si="145"/>
        <v>2</v>
      </c>
      <c r="AQ1377" s="76">
        <f t="shared" si="146"/>
        <v>10</v>
      </c>
      <c r="AR1377" s="81">
        <f t="shared" si="147"/>
        <v>5</v>
      </c>
      <c r="AS1377" s="81" t="str">
        <f t="shared" si="148"/>
        <v>金币</v>
      </c>
      <c r="AT1377" s="103">
        <f t="shared" si="149"/>
        <v>12</v>
      </c>
      <c r="AU1377" s="82">
        <f>IF(AR1377&gt;0,SUMIFS(AT$13:AT1377,AQ$13:AQ1377,"="&amp;AQ1377),"[x]")</f>
        <v>34</v>
      </c>
    </row>
    <row r="1378" spans="40:47" ht="16.5" x14ac:dyDescent="0.2">
      <c r="AN1378" s="81">
        <v>1366</v>
      </c>
      <c r="AO1378" s="81">
        <f t="shared" si="144"/>
        <v>3</v>
      </c>
      <c r="AP1378" s="81">
        <f t="shared" si="145"/>
        <v>2</v>
      </c>
      <c r="AQ1378" s="76">
        <f t="shared" si="146"/>
        <v>10</v>
      </c>
      <c r="AR1378" s="81">
        <f t="shared" si="147"/>
        <v>6</v>
      </c>
      <c r="AS1378" s="81" t="str">
        <f t="shared" si="148"/>
        <v>金币</v>
      </c>
      <c r="AT1378" s="103">
        <f t="shared" si="149"/>
        <v>14</v>
      </c>
      <c r="AU1378" s="82">
        <f>IF(AR1378&gt;0,SUMIFS(AT$13:AT1378,AQ$13:AQ1378,"="&amp;AQ1378),"[x]")</f>
        <v>48</v>
      </c>
    </row>
    <row r="1379" spans="40:47" ht="16.5" x14ac:dyDescent="0.2">
      <c r="AN1379" s="81">
        <v>1367</v>
      </c>
      <c r="AO1379" s="81">
        <f t="shared" si="144"/>
        <v>3</v>
      </c>
      <c r="AP1379" s="81">
        <f t="shared" si="145"/>
        <v>2</v>
      </c>
      <c r="AQ1379" s="76">
        <f t="shared" si="146"/>
        <v>10</v>
      </c>
      <c r="AR1379" s="81">
        <f t="shared" si="147"/>
        <v>7</v>
      </c>
      <c r="AS1379" s="81" t="str">
        <f t="shared" si="148"/>
        <v>金币</v>
      </c>
      <c r="AT1379" s="103">
        <f t="shared" si="149"/>
        <v>17</v>
      </c>
      <c r="AU1379" s="82">
        <f>IF(AR1379&gt;0,SUMIFS(AT$13:AT1379,AQ$13:AQ1379,"="&amp;AQ1379),"[x]")</f>
        <v>65</v>
      </c>
    </row>
    <row r="1380" spans="40:47" ht="16.5" x14ac:dyDescent="0.2">
      <c r="AN1380" s="81">
        <v>1368</v>
      </c>
      <c r="AO1380" s="81">
        <f t="shared" si="144"/>
        <v>3</v>
      </c>
      <c r="AP1380" s="81">
        <f t="shared" si="145"/>
        <v>2</v>
      </c>
      <c r="AQ1380" s="76">
        <f t="shared" si="146"/>
        <v>10</v>
      </c>
      <c r="AR1380" s="81">
        <f t="shared" si="147"/>
        <v>8</v>
      </c>
      <c r="AS1380" s="81" t="str">
        <f t="shared" si="148"/>
        <v>金币</v>
      </c>
      <c r="AT1380" s="103">
        <f t="shared" si="149"/>
        <v>19</v>
      </c>
      <c r="AU1380" s="82">
        <f>IF(AR1380&gt;0,SUMIFS(AT$13:AT1380,AQ$13:AQ1380,"="&amp;AQ1380),"[x]")</f>
        <v>84</v>
      </c>
    </row>
    <row r="1381" spans="40:47" ht="16.5" x14ac:dyDescent="0.2">
      <c r="AN1381" s="81">
        <v>1369</v>
      </c>
      <c r="AO1381" s="81">
        <f t="shared" si="144"/>
        <v>3</v>
      </c>
      <c r="AP1381" s="81">
        <f t="shared" si="145"/>
        <v>2</v>
      </c>
      <c r="AQ1381" s="76">
        <f t="shared" si="146"/>
        <v>10</v>
      </c>
      <c r="AR1381" s="81">
        <f t="shared" si="147"/>
        <v>9</v>
      </c>
      <c r="AS1381" s="81" t="str">
        <f t="shared" si="148"/>
        <v>金币</v>
      </c>
      <c r="AT1381" s="103">
        <f t="shared" si="149"/>
        <v>21</v>
      </c>
      <c r="AU1381" s="82">
        <f>IF(AR1381&gt;0,SUMIFS(AT$13:AT1381,AQ$13:AQ1381,"="&amp;AQ1381),"[x]")</f>
        <v>105</v>
      </c>
    </row>
    <row r="1382" spans="40:47" ht="16.5" x14ac:dyDescent="0.2">
      <c r="AN1382" s="81">
        <v>1370</v>
      </c>
      <c r="AO1382" s="81">
        <f t="shared" si="144"/>
        <v>3</v>
      </c>
      <c r="AP1382" s="81">
        <f t="shared" si="145"/>
        <v>2</v>
      </c>
      <c r="AQ1382" s="76">
        <f t="shared" si="146"/>
        <v>10</v>
      </c>
      <c r="AR1382" s="81">
        <f t="shared" si="147"/>
        <v>10</v>
      </c>
      <c r="AS1382" s="81" t="str">
        <f t="shared" si="148"/>
        <v>金币</v>
      </c>
      <c r="AT1382" s="103">
        <f t="shared" si="149"/>
        <v>24</v>
      </c>
      <c r="AU1382" s="82">
        <f>IF(AR1382&gt;0,SUMIFS(AT$13:AT1382,AQ$13:AQ1382,"="&amp;AQ1382),"[x]")</f>
        <v>129</v>
      </c>
    </row>
    <row r="1383" spans="40:47" ht="16.5" x14ac:dyDescent="0.2">
      <c r="AN1383" s="81">
        <v>1371</v>
      </c>
      <c r="AO1383" s="81">
        <f t="shared" si="144"/>
        <v>3</v>
      </c>
      <c r="AP1383" s="81">
        <f t="shared" si="145"/>
        <v>2</v>
      </c>
      <c r="AQ1383" s="76">
        <f t="shared" si="146"/>
        <v>10</v>
      </c>
      <c r="AR1383" s="81">
        <f t="shared" si="147"/>
        <v>11</v>
      </c>
      <c r="AS1383" s="81" t="str">
        <f t="shared" si="148"/>
        <v>金币</v>
      </c>
      <c r="AT1383" s="103">
        <f t="shared" si="149"/>
        <v>26</v>
      </c>
      <c r="AU1383" s="82">
        <f>IF(AR1383&gt;0,SUMIFS(AT$13:AT1383,AQ$13:AQ1383,"="&amp;AQ1383),"[x]")</f>
        <v>155</v>
      </c>
    </row>
    <row r="1384" spans="40:47" ht="16.5" x14ac:dyDescent="0.2">
      <c r="AN1384" s="81">
        <v>1372</v>
      </c>
      <c r="AO1384" s="81">
        <f t="shared" si="144"/>
        <v>3</v>
      </c>
      <c r="AP1384" s="81">
        <f t="shared" si="145"/>
        <v>2</v>
      </c>
      <c r="AQ1384" s="76">
        <f t="shared" si="146"/>
        <v>10</v>
      </c>
      <c r="AR1384" s="81">
        <f t="shared" si="147"/>
        <v>12</v>
      </c>
      <c r="AS1384" s="81" t="str">
        <f t="shared" si="148"/>
        <v>金币</v>
      </c>
      <c r="AT1384" s="103">
        <f t="shared" si="149"/>
        <v>29</v>
      </c>
      <c r="AU1384" s="82">
        <f>IF(AR1384&gt;0,SUMIFS(AT$13:AT1384,AQ$13:AQ1384,"="&amp;AQ1384),"[x]")</f>
        <v>184</v>
      </c>
    </row>
    <row r="1385" spans="40:47" ht="16.5" x14ac:dyDescent="0.2">
      <c r="AN1385" s="81">
        <v>1373</v>
      </c>
      <c r="AO1385" s="81">
        <f t="shared" si="144"/>
        <v>3</v>
      </c>
      <c r="AP1385" s="81">
        <f t="shared" si="145"/>
        <v>2</v>
      </c>
      <c r="AQ1385" s="76">
        <f t="shared" si="146"/>
        <v>10</v>
      </c>
      <c r="AR1385" s="81">
        <f t="shared" si="147"/>
        <v>13</v>
      </c>
      <c r="AS1385" s="81" t="str">
        <f t="shared" si="148"/>
        <v>金币</v>
      </c>
      <c r="AT1385" s="103">
        <f t="shared" si="149"/>
        <v>31</v>
      </c>
      <c r="AU1385" s="82">
        <f>IF(AR1385&gt;0,SUMIFS(AT$13:AT1385,AQ$13:AQ1385,"="&amp;AQ1385),"[x]")</f>
        <v>215</v>
      </c>
    </row>
    <row r="1386" spans="40:47" ht="16.5" x14ac:dyDescent="0.2">
      <c r="AN1386" s="81">
        <v>1374</v>
      </c>
      <c r="AO1386" s="81">
        <f t="shared" si="144"/>
        <v>3</v>
      </c>
      <c r="AP1386" s="81">
        <f t="shared" si="145"/>
        <v>2</v>
      </c>
      <c r="AQ1386" s="76">
        <f t="shared" si="146"/>
        <v>10</v>
      </c>
      <c r="AR1386" s="81">
        <f t="shared" si="147"/>
        <v>14</v>
      </c>
      <c r="AS1386" s="81" t="str">
        <f t="shared" si="148"/>
        <v>金币</v>
      </c>
      <c r="AT1386" s="103">
        <f t="shared" si="149"/>
        <v>34</v>
      </c>
      <c r="AU1386" s="82">
        <f>IF(AR1386&gt;0,SUMIFS(AT$13:AT1386,AQ$13:AQ1386,"="&amp;AQ1386),"[x]")</f>
        <v>249</v>
      </c>
    </row>
    <row r="1387" spans="40:47" ht="16.5" x14ac:dyDescent="0.2">
      <c r="AN1387" s="81">
        <v>1375</v>
      </c>
      <c r="AO1387" s="81">
        <f t="shared" si="144"/>
        <v>3</v>
      </c>
      <c r="AP1387" s="81">
        <f t="shared" si="145"/>
        <v>2</v>
      </c>
      <c r="AQ1387" s="76">
        <f t="shared" si="146"/>
        <v>10</v>
      </c>
      <c r="AR1387" s="81">
        <f t="shared" si="147"/>
        <v>15</v>
      </c>
      <c r="AS1387" s="81" t="str">
        <f t="shared" si="148"/>
        <v>金币</v>
      </c>
      <c r="AT1387" s="103">
        <f t="shared" si="149"/>
        <v>36</v>
      </c>
      <c r="AU1387" s="82">
        <f>IF(AR1387&gt;0,SUMIFS(AT$13:AT1387,AQ$13:AQ1387,"="&amp;AQ1387),"[x]")</f>
        <v>285</v>
      </c>
    </row>
    <row r="1388" spans="40:47" ht="16.5" x14ac:dyDescent="0.2">
      <c r="AN1388" s="81">
        <v>1376</v>
      </c>
      <c r="AO1388" s="81">
        <f t="shared" si="144"/>
        <v>3</v>
      </c>
      <c r="AP1388" s="81">
        <f t="shared" si="145"/>
        <v>2</v>
      </c>
      <c r="AQ1388" s="76">
        <f t="shared" si="146"/>
        <v>10</v>
      </c>
      <c r="AR1388" s="81">
        <f t="shared" si="147"/>
        <v>16</v>
      </c>
      <c r="AS1388" s="81" t="str">
        <f t="shared" si="148"/>
        <v>金币</v>
      </c>
      <c r="AT1388" s="103">
        <f t="shared" si="149"/>
        <v>39</v>
      </c>
      <c r="AU1388" s="82">
        <f>IF(AR1388&gt;0,SUMIFS(AT$13:AT1388,AQ$13:AQ1388,"="&amp;AQ1388),"[x]")</f>
        <v>324</v>
      </c>
    </row>
    <row r="1389" spans="40:47" ht="16.5" x14ac:dyDescent="0.2">
      <c r="AN1389" s="81">
        <v>1377</v>
      </c>
      <c r="AO1389" s="81">
        <f t="shared" si="144"/>
        <v>3</v>
      </c>
      <c r="AP1389" s="81">
        <f t="shared" si="145"/>
        <v>2</v>
      </c>
      <c r="AQ1389" s="76">
        <f t="shared" si="146"/>
        <v>10</v>
      </c>
      <c r="AR1389" s="81">
        <f t="shared" si="147"/>
        <v>17</v>
      </c>
      <c r="AS1389" s="81" t="str">
        <f t="shared" si="148"/>
        <v>金币</v>
      </c>
      <c r="AT1389" s="103">
        <f t="shared" si="149"/>
        <v>41</v>
      </c>
      <c r="AU1389" s="82">
        <f>IF(AR1389&gt;0,SUMIFS(AT$13:AT1389,AQ$13:AQ1389,"="&amp;AQ1389),"[x]")</f>
        <v>365</v>
      </c>
    </row>
    <row r="1390" spans="40:47" ht="16.5" x14ac:dyDescent="0.2">
      <c r="AN1390" s="81">
        <v>1378</v>
      </c>
      <c r="AO1390" s="81">
        <f t="shared" si="144"/>
        <v>3</v>
      </c>
      <c r="AP1390" s="81">
        <f t="shared" si="145"/>
        <v>2</v>
      </c>
      <c r="AQ1390" s="76">
        <f t="shared" si="146"/>
        <v>10</v>
      </c>
      <c r="AR1390" s="81">
        <f t="shared" si="147"/>
        <v>18</v>
      </c>
      <c r="AS1390" s="81" t="str">
        <f t="shared" si="148"/>
        <v>金币</v>
      </c>
      <c r="AT1390" s="103">
        <f t="shared" si="149"/>
        <v>43</v>
      </c>
      <c r="AU1390" s="82">
        <f>IF(AR1390&gt;0,SUMIFS(AT$13:AT1390,AQ$13:AQ1390,"="&amp;AQ1390),"[x]")</f>
        <v>408</v>
      </c>
    </row>
    <row r="1391" spans="40:47" ht="16.5" x14ac:dyDescent="0.2">
      <c r="AN1391" s="81">
        <v>1379</v>
      </c>
      <c r="AO1391" s="81">
        <f t="shared" si="144"/>
        <v>3</v>
      </c>
      <c r="AP1391" s="81">
        <f t="shared" si="145"/>
        <v>2</v>
      </c>
      <c r="AQ1391" s="76">
        <f t="shared" si="146"/>
        <v>10</v>
      </c>
      <c r="AR1391" s="81">
        <f t="shared" si="147"/>
        <v>19</v>
      </c>
      <c r="AS1391" s="81" t="str">
        <f t="shared" si="148"/>
        <v>金币</v>
      </c>
      <c r="AT1391" s="103">
        <f t="shared" si="149"/>
        <v>46</v>
      </c>
      <c r="AU1391" s="82">
        <f>IF(AR1391&gt;0,SUMIFS(AT$13:AT1391,AQ$13:AQ1391,"="&amp;AQ1391),"[x]")</f>
        <v>454</v>
      </c>
    </row>
    <row r="1392" spans="40:47" ht="16.5" x14ac:dyDescent="0.2">
      <c r="AN1392" s="81">
        <v>1380</v>
      </c>
      <c r="AO1392" s="81">
        <f t="shared" si="144"/>
        <v>3</v>
      </c>
      <c r="AP1392" s="81">
        <f t="shared" si="145"/>
        <v>2</v>
      </c>
      <c r="AQ1392" s="76">
        <f t="shared" si="146"/>
        <v>10</v>
      </c>
      <c r="AR1392" s="81">
        <f t="shared" si="147"/>
        <v>20</v>
      </c>
      <c r="AS1392" s="81" t="str">
        <f t="shared" si="148"/>
        <v>金币</v>
      </c>
      <c r="AT1392" s="103">
        <f t="shared" si="149"/>
        <v>48</v>
      </c>
      <c r="AU1392" s="82">
        <f>IF(AR1392&gt;0,SUMIFS(AT$13:AT1392,AQ$13:AQ1392,"="&amp;AQ1392),"[x]")</f>
        <v>502</v>
      </c>
    </row>
    <row r="1393" spans="40:47" ht="16.5" x14ac:dyDescent="0.2">
      <c r="AN1393" s="81">
        <v>1381</v>
      </c>
      <c r="AO1393" s="81">
        <f t="shared" si="144"/>
        <v>3</v>
      </c>
      <c r="AP1393" s="81">
        <f t="shared" si="145"/>
        <v>2</v>
      </c>
      <c r="AQ1393" s="76">
        <f t="shared" si="146"/>
        <v>10</v>
      </c>
      <c r="AR1393" s="81">
        <f t="shared" si="147"/>
        <v>21</v>
      </c>
      <c r="AS1393" s="81" t="str">
        <f t="shared" si="148"/>
        <v>金币</v>
      </c>
      <c r="AT1393" s="103">
        <f t="shared" si="149"/>
        <v>51</v>
      </c>
      <c r="AU1393" s="82">
        <f>IF(AR1393&gt;0,SUMIFS(AT$13:AT1393,AQ$13:AQ1393,"="&amp;AQ1393),"[x]")</f>
        <v>553</v>
      </c>
    </row>
    <row r="1394" spans="40:47" ht="16.5" x14ac:dyDescent="0.2">
      <c r="AN1394" s="81">
        <v>1382</v>
      </c>
      <c r="AO1394" s="81">
        <f t="shared" si="144"/>
        <v>3</v>
      </c>
      <c r="AP1394" s="81">
        <f t="shared" si="145"/>
        <v>2</v>
      </c>
      <c r="AQ1394" s="76">
        <f t="shared" si="146"/>
        <v>10</v>
      </c>
      <c r="AR1394" s="81">
        <f t="shared" si="147"/>
        <v>22</v>
      </c>
      <c r="AS1394" s="81" t="str">
        <f t="shared" si="148"/>
        <v>金币</v>
      </c>
      <c r="AT1394" s="103">
        <f t="shared" si="149"/>
        <v>53</v>
      </c>
      <c r="AU1394" s="82">
        <f>IF(AR1394&gt;0,SUMIFS(AT$13:AT1394,AQ$13:AQ1394,"="&amp;AQ1394),"[x]")</f>
        <v>606</v>
      </c>
    </row>
    <row r="1395" spans="40:47" ht="16.5" x14ac:dyDescent="0.2">
      <c r="AN1395" s="81">
        <v>1383</v>
      </c>
      <c r="AO1395" s="81">
        <f t="shared" si="144"/>
        <v>3</v>
      </c>
      <c r="AP1395" s="81">
        <f t="shared" si="145"/>
        <v>2</v>
      </c>
      <c r="AQ1395" s="76">
        <f t="shared" si="146"/>
        <v>10</v>
      </c>
      <c r="AR1395" s="81">
        <f t="shared" si="147"/>
        <v>23</v>
      </c>
      <c r="AS1395" s="81" t="str">
        <f t="shared" si="148"/>
        <v>金币</v>
      </c>
      <c r="AT1395" s="103">
        <f t="shared" si="149"/>
        <v>56</v>
      </c>
      <c r="AU1395" s="82">
        <f>IF(AR1395&gt;0,SUMIFS(AT$13:AT1395,AQ$13:AQ1395,"="&amp;AQ1395),"[x]")</f>
        <v>662</v>
      </c>
    </row>
    <row r="1396" spans="40:47" ht="16.5" x14ac:dyDescent="0.2">
      <c r="AN1396" s="81">
        <v>1384</v>
      </c>
      <c r="AO1396" s="81">
        <f t="shared" si="144"/>
        <v>3</v>
      </c>
      <c r="AP1396" s="81">
        <f t="shared" si="145"/>
        <v>2</v>
      </c>
      <c r="AQ1396" s="76">
        <f t="shared" si="146"/>
        <v>10</v>
      </c>
      <c r="AR1396" s="81">
        <f t="shared" si="147"/>
        <v>24</v>
      </c>
      <c r="AS1396" s="81" t="str">
        <f t="shared" si="148"/>
        <v>金币</v>
      </c>
      <c r="AT1396" s="103">
        <f t="shared" si="149"/>
        <v>58</v>
      </c>
      <c r="AU1396" s="82">
        <f>IF(AR1396&gt;0,SUMIFS(AT$13:AT1396,AQ$13:AQ1396,"="&amp;AQ1396),"[x]")</f>
        <v>720</v>
      </c>
    </row>
    <row r="1397" spans="40:47" ht="16.5" x14ac:dyDescent="0.2">
      <c r="AN1397" s="81">
        <v>1385</v>
      </c>
      <c r="AO1397" s="81">
        <f t="shared" si="144"/>
        <v>3</v>
      </c>
      <c r="AP1397" s="81">
        <f t="shared" si="145"/>
        <v>2</v>
      </c>
      <c r="AQ1397" s="76">
        <f t="shared" si="146"/>
        <v>10</v>
      </c>
      <c r="AR1397" s="81">
        <f t="shared" si="147"/>
        <v>25</v>
      </c>
      <c r="AS1397" s="81" t="str">
        <f t="shared" si="148"/>
        <v>金币</v>
      </c>
      <c r="AT1397" s="103">
        <f t="shared" si="149"/>
        <v>61</v>
      </c>
      <c r="AU1397" s="82">
        <f>IF(AR1397&gt;0,SUMIFS(AT$13:AT1397,AQ$13:AQ1397,"="&amp;AQ1397),"[x]")</f>
        <v>781</v>
      </c>
    </row>
    <row r="1398" spans="40:47" ht="16.5" x14ac:dyDescent="0.2">
      <c r="AN1398" s="81">
        <v>1386</v>
      </c>
      <c r="AO1398" s="81">
        <f t="shared" si="144"/>
        <v>3</v>
      </c>
      <c r="AP1398" s="81">
        <f t="shared" si="145"/>
        <v>2</v>
      </c>
      <c r="AQ1398" s="76">
        <f t="shared" si="146"/>
        <v>10</v>
      </c>
      <c r="AR1398" s="81">
        <f t="shared" si="147"/>
        <v>26</v>
      </c>
      <c r="AS1398" s="81" t="str">
        <f t="shared" si="148"/>
        <v>金币</v>
      </c>
      <c r="AT1398" s="103">
        <f t="shared" si="149"/>
        <v>63</v>
      </c>
      <c r="AU1398" s="82">
        <f>IF(AR1398&gt;0,SUMIFS(AT$13:AT1398,AQ$13:AQ1398,"="&amp;AQ1398),"[x]")</f>
        <v>844</v>
      </c>
    </row>
    <row r="1399" spans="40:47" ht="16.5" x14ac:dyDescent="0.2">
      <c r="AN1399" s="81">
        <v>1387</v>
      </c>
      <c r="AO1399" s="81">
        <f t="shared" si="144"/>
        <v>3</v>
      </c>
      <c r="AP1399" s="81">
        <f t="shared" si="145"/>
        <v>2</v>
      </c>
      <c r="AQ1399" s="76">
        <f t="shared" si="146"/>
        <v>10</v>
      </c>
      <c r="AR1399" s="81">
        <f t="shared" si="147"/>
        <v>27</v>
      </c>
      <c r="AS1399" s="81" t="str">
        <f t="shared" si="148"/>
        <v>金币</v>
      </c>
      <c r="AT1399" s="103">
        <f t="shared" si="149"/>
        <v>65</v>
      </c>
      <c r="AU1399" s="82">
        <f>IF(AR1399&gt;0,SUMIFS(AT$13:AT1399,AQ$13:AQ1399,"="&amp;AQ1399),"[x]")</f>
        <v>909</v>
      </c>
    </row>
    <row r="1400" spans="40:47" ht="16.5" x14ac:dyDescent="0.2">
      <c r="AN1400" s="81">
        <v>1388</v>
      </c>
      <c r="AO1400" s="81">
        <f t="shared" si="144"/>
        <v>3</v>
      </c>
      <c r="AP1400" s="81">
        <f t="shared" si="145"/>
        <v>2</v>
      </c>
      <c r="AQ1400" s="76">
        <f t="shared" si="146"/>
        <v>10</v>
      </c>
      <c r="AR1400" s="81">
        <f t="shared" si="147"/>
        <v>28</v>
      </c>
      <c r="AS1400" s="81" t="str">
        <f t="shared" si="148"/>
        <v>金币</v>
      </c>
      <c r="AT1400" s="103">
        <f t="shared" si="149"/>
        <v>68</v>
      </c>
      <c r="AU1400" s="82">
        <f>IF(AR1400&gt;0,SUMIFS(AT$13:AT1400,AQ$13:AQ1400,"="&amp;AQ1400),"[x]")</f>
        <v>977</v>
      </c>
    </row>
    <row r="1401" spans="40:47" ht="16.5" x14ac:dyDescent="0.2">
      <c r="AN1401" s="81">
        <v>1389</v>
      </c>
      <c r="AO1401" s="81">
        <f t="shared" si="144"/>
        <v>3</v>
      </c>
      <c r="AP1401" s="81">
        <f t="shared" si="145"/>
        <v>2</v>
      </c>
      <c r="AQ1401" s="76">
        <f t="shared" si="146"/>
        <v>10</v>
      </c>
      <c r="AR1401" s="81">
        <f t="shared" si="147"/>
        <v>29</v>
      </c>
      <c r="AS1401" s="81" t="str">
        <f t="shared" si="148"/>
        <v>金币</v>
      </c>
      <c r="AT1401" s="103">
        <f t="shared" si="149"/>
        <v>70</v>
      </c>
      <c r="AU1401" s="82">
        <f>IF(AR1401&gt;0,SUMIFS(AT$13:AT1401,AQ$13:AQ1401,"="&amp;AQ1401),"[x]")</f>
        <v>1047</v>
      </c>
    </row>
    <row r="1402" spans="40:47" ht="16.5" x14ac:dyDescent="0.2">
      <c r="AN1402" s="81">
        <v>1390</v>
      </c>
      <c r="AO1402" s="81">
        <f t="shared" si="144"/>
        <v>3</v>
      </c>
      <c r="AP1402" s="81">
        <f t="shared" si="145"/>
        <v>2</v>
      </c>
      <c r="AQ1402" s="76">
        <f t="shared" si="146"/>
        <v>10</v>
      </c>
      <c r="AR1402" s="81">
        <f t="shared" si="147"/>
        <v>30</v>
      </c>
      <c r="AS1402" s="81" t="str">
        <f t="shared" si="148"/>
        <v>金币</v>
      </c>
      <c r="AT1402" s="103">
        <f t="shared" si="149"/>
        <v>73</v>
      </c>
      <c r="AU1402" s="82">
        <f>IF(AR1402&gt;0,SUMIFS(AT$13:AT1402,AQ$13:AQ1402,"="&amp;AQ1402),"[x]")</f>
        <v>1120</v>
      </c>
    </row>
    <row r="1403" spans="40:47" ht="16.5" x14ac:dyDescent="0.2">
      <c r="AN1403" s="81">
        <v>1391</v>
      </c>
      <c r="AO1403" s="81">
        <f t="shared" si="144"/>
        <v>3</v>
      </c>
      <c r="AP1403" s="81">
        <f t="shared" si="145"/>
        <v>2</v>
      </c>
      <c r="AQ1403" s="76">
        <f t="shared" si="146"/>
        <v>10</v>
      </c>
      <c r="AR1403" s="81">
        <f t="shared" si="147"/>
        <v>31</v>
      </c>
      <c r="AS1403" s="81" t="str">
        <f t="shared" si="148"/>
        <v>金币</v>
      </c>
      <c r="AT1403" s="103">
        <f t="shared" si="149"/>
        <v>75</v>
      </c>
      <c r="AU1403" s="82">
        <f>IF(AR1403&gt;0,SUMIFS(AT$13:AT1403,AQ$13:AQ1403,"="&amp;AQ1403),"[x]")</f>
        <v>1195</v>
      </c>
    </row>
    <row r="1404" spans="40:47" ht="16.5" x14ac:dyDescent="0.2">
      <c r="AN1404" s="81">
        <v>1392</v>
      </c>
      <c r="AO1404" s="81">
        <f t="shared" si="144"/>
        <v>3</v>
      </c>
      <c r="AP1404" s="81">
        <f t="shared" si="145"/>
        <v>2</v>
      </c>
      <c r="AQ1404" s="76">
        <f t="shared" si="146"/>
        <v>10</v>
      </c>
      <c r="AR1404" s="81">
        <f t="shared" si="147"/>
        <v>32</v>
      </c>
      <c r="AS1404" s="81" t="str">
        <f t="shared" si="148"/>
        <v>金币</v>
      </c>
      <c r="AT1404" s="103">
        <f t="shared" si="149"/>
        <v>78</v>
      </c>
      <c r="AU1404" s="82">
        <f>IF(AR1404&gt;0,SUMIFS(AT$13:AT1404,AQ$13:AQ1404,"="&amp;AQ1404),"[x]")</f>
        <v>1273</v>
      </c>
    </row>
    <row r="1405" spans="40:47" ht="16.5" x14ac:dyDescent="0.2">
      <c r="AN1405" s="81">
        <v>1393</v>
      </c>
      <c r="AO1405" s="81">
        <f t="shared" si="144"/>
        <v>3</v>
      </c>
      <c r="AP1405" s="81">
        <f t="shared" si="145"/>
        <v>2</v>
      </c>
      <c r="AQ1405" s="76">
        <f t="shared" si="146"/>
        <v>10</v>
      </c>
      <c r="AR1405" s="81">
        <f t="shared" si="147"/>
        <v>33</v>
      </c>
      <c r="AS1405" s="81" t="str">
        <f t="shared" si="148"/>
        <v>金币</v>
      </c>
      <c r="AT1405" s="103">
        <f t="shared" si="149"/>
        <v>80</v>
      </c>
      <c r="AU1405" s="82">
        <f>IF(AR1405&gt;0,SUMIFS(AT$13:AT1405,AQ$13:AQ1405,"="&amp;AQ1405),"[x]")</f>
        <v>1353</v>
      </c>
    </row>
    <row r="1406" spans="40:47" ht="16.5" x14ac:dyDescent="0.2">
      <c r="AN1406" s="81">
        <v>1394</v>
      </c>
      <c r="AO1406" s="81">
        <f t="shared" si="144"/>
        <v>3</v>
      </c>
      <c r="AP1406" s="81">
        <f t="shared" si="145"/>
        <v>2</v>
      </c>
      <c r="AQ1406" s="76">
        <f t="shared" si="146"/>
        <v>10</v>
      </c>
      <c r="AR1406" s="81">
        <f t="shared" si="147"/>
        <v>34</v>
      </c>
      <c r="AS1406" s="81" t="str">
        <f t="shared" si="148"/>
        <v>金币</v>
      </c>
      <c r="AT1406" s="103">
        <f t="shared" si="149"/>
        <v>82</v>
      </c>
      <c r="AU1406" s="82">
        <f>IF(AR1406&gt;0,SUMIFS(AT$13:AT1406,AQ$13:AQ1406,"="&amp;AQ1406),"[x]")</f>
        <v>1435</v>
      </c>
    </row>
    <row r="1407" spans="40:47" ht="16.5" x14ac:dyDescent="0.2">
      <c r="AN1407" s="81">
        <v>1395</v>
      </c>
      <c r="AO1407" s="81">
        <f t="shared" si="144"/>
        <v>3</v>
      </c>
      <c r="AP1407" s="81">
        <f t="shared" si="145"/>
        <v>2</v>
      </c>
      <c r="AQ1407" s="76">
        <f t="shared" si="146"/>
        <v>10</v>
      </c>
      <c r="AR1407" s="81">
        <f t="shared" si="147"/>
        <v>35</v>
      </c>
      <c r="AS1407" s="81" t="str">
        <f t="shared" si="148"/>
        <v>金币</v>
      </c>
      <c r="AT1407" s="103">
        <f t="shared" si="149"/>
        <v>85</v>
      </c>
      <c r="AU1407" s="82">
        <f>IF(AR1407&gt;0,SUMIFS(AT$13:AT1407,AQ$13:AQ1407,"="&amp;AQ1407),"[x]")</f>
        <v>1520</v>
      </c>
    </row>
    <row r="1408" spans="40:47" ht="16.5" x14ac:dyDescent="0.2">
      <c r="AN1408" s="81">
        <v>1396</v>
      </c>
      <c r="AO1408" s="81">
        <f t="shared" si="144"/>
        <v>3</v>
      </c>
      <c r="AP1408" s="81">
        <f t="shared" si="145"/>
        <v>2</v>
      </c>
      <c r="AQ1408" s="76">
        <f t="shared" si="146"/>
        <v>10</v>
      </c>
      <c r="AR1408" s="81">
        <f t="shared" si="147"/>
        <v>36</v>
      </c>
      <c r="AS1408" s="81" t="str">
        <f t="shared" si="148"/>
        <v>金币</v>
      </c>
      <c r="AT1408" s="103">
        <f t="shared" si="149"/>
        <v>87</v>
      </c>
      <c r="AU1408" s="82">
        <f>IF(AR1408&gt;0,SUMIFS(AT$13:AT1408,AQ$13:AQ1408,"="&amp;AQ1408),"[x]")</f>
        <v>1607</v>
      </c>
    </row>
    <row r="1409" spans="40:47" ht="16.5" x14ac:dyDescent="0.2">
      <c r="AN1409" s="81">
        <v>1397</v>
      </c>
      <c r="AO1409" s="81">
        <f t="shared" si="144"/>
        <v>3</v>
      </c>
      <c r="AP1409" s="81">
        <f t="shared" si="145"/>
        <v>2</v>
      </c>
      <c r="AQ1409" s="76">
        <f t="shared" si="146"/>
        <v>10</v>
      </c>
      <c r="AR1409" s="81">
        <f t="shared" si="147"/>
        <v>37</v>
      </c>
      <c r="AS1409" s="81" t="str">
        <f t="shared" si="148"/>
        <v>金币</v>
      </c>
      <c r="AT1409" s="103">
        <f t="shared" si="149"/>
        <v>90</v>
      </c>
      <c r="AU1409" s="82">
        <f>IF(AR1409&gt;0,SUMIFS(AT$13:AT1409,AQ$13:AQ1409,"="&amp;AQ1409),"[x]")</f>
        <v>1697</v>
      </c>
    </row>
    <row r="1410" spans="40:47" ht="16.5" x14ac:dyDescent="0.2">
      <c r="AN1410" s="81">
        <v>1398</v>
      </c>
      <c r="AO1410" s="81">
        <f t="shared" si="144"/>
        <v>3</v>
      </c>
      <c r="AP1410" s="81">
        <f t="shared" si="145"/>
        <v>2</v>
      </c>
      <c r="AQ1410" s="76">
        <f t="shared" si="146"/>
        <v>10</v>
      </c>
      <c r="AR1410" s="81">
        <f t="shared" si="147"/>
        <v>38</v>
      </c>
      <c r="AS1410" s="81" t="str">
        <f t="shared" si="148"/>
        <v>金币</v>
      </c>
      <c r="AT1410" s="103">
        <f t="shared" si="149"/>
        <v>92</v>
      </c>
      <c r="AU1410" s="82">
        <f>IF(AR1410&gt;0,SUMIFS(AT$13:AT1410,AQ$13:AQ1410,"="&amp;AQ1410),"[x]")</f>
        <v>1789</v>
      </c>
    </row>
    <row r="1411" spans="40:47" ht="16.5" x14ac:dyDescent="0.2">
      <c r="AN1411" s="81">
        <v>1399</v>
      </c>
      <c r="AO1411" s="81">
        <f t="shared" si="144"/>
        <v>3</v>
      </c>
      <c r="AP1411" s="81">
        <f t="shared" si="145"/>
        <v>2</v>
      </c>
      <c r="AQ1411" s="76">
        <f t="shared" si="146"/>
        <v>10</v>
      </c>
      <c r="AR1411" s="81">
        <f t="shared" si="147"/>
        <v>39</v>
      </c>
      <c r="AS1411" s="81" t="str">
        <f t="shared" si="148"/>
        <v>金币</v>
      </c>
      <c r="AT1411" s="103">
        <f t="shared" si="149"/>
        <v>95</v>
      </c>
      <c r="AU1411" s="82">
        <f>IF(AR1411&gt;0,SUMIFS(AT$13:AT1411,AQ$13:AQ1411,"="&amp;AQ1411),"[x]")</f>
        <v>1884</v>
      </c>
    </row>
    <row r="1412" spans="40:47" ht="16.5" x14ac:dyDescent="0.2">
      <c r="AN1412" s="81">
        <v>1400</v>
      </c>
      <c r="AO1412" s="81">
        <f t="shared" si="144"/>
        <v>3</v>
      </c>
      <c r="AP1412" s="81">
        <f t="shared" si="145"/>
        <v>2</v>
      </c>
      <c r="AQ1412" s="76">
        <f t="shared" si="146"/>
        <v>10</v>
      </c>
      <c r="AR1412" s="81">
        <f t="shared" si="147"/>
        <v>40</v>
      </c>
      <c r="AS1412" s="81" t="str">
        <f t="shared" si="148"/>
        <v>金币</v>
      </c>
      <c r="AT1412" s="103">
        <f t="shared" si="149"/>
        <v>97</v>
      </c>
      <c r="AU1412" s="82">
        <f>IF(AR1412&gt;0,SUMIFS(AT$13:AT1412,AQ$13:AQ1412,"="&amp;AQ1412),"[x]")</f>
        <v>1981</v>
      </c>
    </row>
    <row r="1413" spans="40:47" ht="16.5" x14ac:dyDescent="0.2">
      <c r="AN1413" s="81">
        <v>1401</v>
      </c>
      <c r="AO1413" s="81">
        <f t="shared" si="144"/>
        <v>3</v>
      </c>
      <c r="AP1413" s="81">
        <f t="shared" si="145"/>
        <v>2</v>
      </c>
      <c r="AQ1413" s="76">
        <f t="shared" si="146"/>
        <v>10</v>
      </c>
      <c r="AR1413" s="81">
        <f t="shared" si="147"/>
        <v>41</v>
      </c>
      <c r="AS1413" s="81" t="str">
        <f t="shared" si="148"/>
        <v>金币</v>
      </c>
      <c r="AT1413" s="103">
        <f t="shared" si="149"/>
        <v>46</v>
      </c>
      <c r="AU1413" s="82">
        <f>IF(AR1413&gt;0,SUMIFS(AT$13:AT1413,AQ$13:AQ1413,"="&amp;AQ1413),"[x]")</f>
        <v>2027</v>
      </c>
    </row>
    <row r="1414" spans="40:47" ht="16.5" x14ac:dyDescent="0.2">
      <c r="AN1414" s="81">
        <v>1402</v>
      </c>
      <c r="AO1414" s="81">
        <f t="shared" si="144"/>
        <v>3</v>
      </c>
      <c r="AP1414" s="81">
        <f t="shared" si="145"/>
        <v>2</v>
      </c>
      <c r="AQ1414" s="76">
        <f t="shared" si="146"/>
        <v>10</v>
      </c>
      <c r="AR1414" s="81">
        <f t="shared" si="147"/>
        <v>42</v>
      </c>
      <c r="AS1414" s="81" t="str">
        <f t="shared" si="148"/>
        <v>金币</v>
      </c>
      <c r="AT1414" s="103">
        <f t="shared" si="149"/>
        <v>55</v>
      </c>
      <c r="AU1414" s="82">
        <f>IF(AR1414&gt;0,SUMIFS(AT$13:AT1414,AQ$13:AQ1414,"="&amp;AQ1414),"[x]")</f>
        <v>2082</v>
      </c>
    </row>
    <row r="1415" spans="40:47" ht="16.5" x14ac:dyDescent="0.2">
      <c r="AN1415" s="81">
        <v>1403</v>
      </c>
      <c r="AO1415" s="81">
        <f t="shared" si="144"/>
        <v>3</v>
      </c>
      <c r="AP1415" s="81">
        <f t="shared" si="145"/>
        <v>2</v>
      </c>
      <c r="AQ1415" s="76">
        <f t="shared" si="146"/>
        <v>10</v>
      </c>
      <c r="AR1415" s="81">
        <f t="shared" si="147"/>
        <v>43</v>
      </c>
      <c r="AS1415" s="81" t="str">
        <f t="shared" si="148"/>
        <v>金币</v>
      </c>
      <c r="AT1415" s="103">
        <f t="shared" si="149"/>
        <v>65</v>
      </c>
      <c r="AU1415" s="82">
        <f>IF(AR1415&gt;0,SUMIFS(AT$13:AT1415,AQ$13:AQ1415,"="&amp;AQ1415),"[x]")</f>
        <v>2147</v>
      </c>
    </row>
    <row r="1416" spans="40:47" ht="16.5" x14ac:dyDescent="0.2">
      <c r="AN1416" s="81">
        <v>1404</v>
      </c>
      <c r="AO1416" s="81">
        <f t="shared" si="144"/>
        <v>3</v>
      </c>
      <c r="AP1416" s="81">
        <f t="shared" si="145"/>
        <v>2</v>
      </c>
      <c r="AQ1416" s="76">
        <f t="shared" si="146"/>
        <v>10</v>
      </c>
      <c r="AR1416" s="81">
        <f t="shared" si="147"/>
        <v>44</v>
      </c>
      <c r="AS1416" s="81" t="str">
        <f t="shared" si="148"/>
        <v>金币</v>
      </c>
      <c r="AT1416" s="103">
        <f t="shared" si="149"/>
        <v>74</v>
      </c>
      <c r="AU1416" s="82">
        <f>IF(AR1416&gt;0,SUMIFS(AT$13:AT1416,AQ$13:AQ1416,"="&amp;AQ1416),"[x]")</f>
        <v>2221</v>
      </c>
    </row>
    <row r="1417" spans="40:47" ht="16.5" x14ac:dyDescent="0.2">
      <c r="AN1417" s="81">
        <v>1405</v>
      </c>
      <c r="AO1417" s="81">
        <f t="shared" si="144"/>
        <v>3</v>
      </c>
      <c r="AP1417" s="81">
        <f t="shared" si="145"/>
        <v>2</v>
      </c>
      <c r="AQ1417" s="76">
        <f t="shared" si="146"/>
        <v>10</v>
      </c>
      <c r="AR1417" s="81">
        <f t="shared" si="147"/>
        <v>45</v>
      </c>
      <c r="AS1417" s="81" t="str">
        <f t="shared" si="148"/>
        <v>金币</v>
      </c>
      <c r="AT1417" s="103">
        <f t="shared" si="149"/>
        <v>83</v>
      </c>
      <c r="AU1417" s="82">
        <f>IF(AR1417&gt;0,SUMIFS(AT$13:AT1417,AQ$13:AQ1417,"="&amp;AQ1417),"[x]")</f>
        <v>2304</v>
      </c>
    </row>
    <row r="1418" spans="40:47" ht="16.5" x14ac:dyDescent="0.2">
      <c r="AN1418" s="81">
        <v>1406</v>
      </c>
      <c r="AO1418" s="81">
        <f t="shared" si="144"/>
        <v>3</v>
      </c>
      <c r="AP1418" s="81">
        <f t="shared" si="145"/>
        <v>2</v>
      </c>
      <c r="AQ1418" s="76">
        <f t="shared" si="146"/>
        <v>10</v>
      </c>
      <c r="AR1418" s="81">
        <f t="shared" si="147"/>
        <v>46</v>
      </c>
      <c r="AS1418" s="81" t="str">
        <f t="shared" si="148"/>
        <v>金币</v>
      </c>
      <c r="AT1418" s="103">
        <f t="shared" si="149"/>
        <v>92</v>
      </c>
      <c r="AU1418" s="82">
        <f>IF(AR1418&gt;0,SUMIFS(AT$13:AT1418,AQ$13:AQ1418,"="&amp;AQ1418),"[x]")</f>
        <v>2396</v>
      </c>
    </row>
    <row r="1419" spans="40:47" ht="16.5" x14ac:dyDescent="0.2">
      <c r="AN1419" s="81">
        <v>1407</v>
      </c>
      <c r="AO1419" s="81">
        <f t="shared" si="144"/>
        <v>3</v>
      </c>
      <c r="AP1419" s="81">
        <f t="shared" si="145"/>
        <v>2</v>
      </c>
      <c r="AQ1419" s="76">
        <f t="shared" si="146"/>
        <v>10</v>
      </c>
      <c r="AR1419" s="81">
        <f t="shared" si="147"/>
        <v>47</v>
      </c>
      <c r="AS1419" s="81" t="str">
        <f t="shared" si="148"/>
        <v>金币</v>
      </c>
      <c r="AT1419" s="103">
        <f t="shared" si="149"/>
        <v>102</v>
      </c>
      <c r="AU1419" s="82">
        <f>IF(AR1419&gt;0,SUMIFS(AT$13:AT1419,AQ$13:AQ1419,"="&amp;AQ1419),"[x]")</f>
        <v>2498</v>
      </c>
    </row>
    <row r="1420" spans="40:47" ht="16.5" x14ac:dyDescent="0.2">
      <c r="AN1420" s="81">
        <v>1408</v>
      </c>
      <c r="AO1420" s="81">
        <f t="shared" si="144"/>
        <v>3</v>
      </c>
      <c r="AP1420" s="81">
        <f t="shared" si="145"/>
        <v>2</v>
      </c>
      <c r="AQ1420" s="76">
        <f t="shared" si="146"/>
        <v>10</v>
      </c>
      <c r="AR1420" s="81">
        <f t="shared" si="147"/>
        <v>48</v>
      </c>
      <c r="AS1420" s="81" t="str">
        <f t="shared" si="148"/>
        <v>金币</v>
      </c>
      <c r="AT1420" s="103">
        <f t="shared" si="149"/>
        <v>111</v>
      </c>
      <c r="AU1420" s="82">
        <f>IF(AR1420&gt;0,SUMIFS(AT$13:AT1420,AQ$13:AQ1420,"="&amp;AQ1420),"[x]")</f>
        <v>2609</v>
      </c>
    </row>
    <row r="1421" spans="40:47" ht="16.5" x14ac:dyDescent="0.2">
      <c r="AN1421" s="81">
        <v>1409</v>
      </c>
      <c r="AO1421" s="81">
        <f t="shared" si="144"/>
        <v>3</v>
      </c>
      <c r="AP1421" s="81">
        <f t="shared" si="145"/>
        <v>2</v>
      </c>
      <c r="AQ1421" s="76">
        <f t="shared" si="146"/>
        <v>10</v>
      </c>
      <c r="AR1421" s="81">
        <f t="shared" si="147"/>
        <v>49</v>
      </c>
      <c r="AS1421" s="81" t="str">
        <f t="shared" si="148"/>
        <v>金币</v>
      </c>
      <c r="AT1421" s="103">
        <f t="shared" si="149"/>
        <v>120</v>
      </c>
      <c r="AU1421" s="82">
        <f>IF(AR1421&gt;0,SUMIFS(AT$13:AT1421,AQ$13:AQ1421,"="&amp;AQ1421),"[x]")</f>
        <v>2729</v>
      </c>
    </row>
    <row r="1422" spans="40:47" ht="16.5" x14ac:dyDescent="0.2">
      <c r="AN1422" s="81">
        <v>1410</v>
      </c>
      <c r="AO1422" s="81">
        <f t="shared" ref="AO1422:AO1485" si="150">INT((AN1422-1)/604)+1</f>
        <v>3</v>
      </c>
      <c r="AP1422" s="81">
        <f t="shared" ref="AP1422:AP1485" si="151">INT(MOD(INT((AN1422-1)/151),4))+1</f>
        <v>2</v>
      </c>
      <c r="AQ1422" s="76">
        <f t="shared" ref="AQ1422:AQ1485" si="152">(AO1422-1)*4+AP1422</f>
        <v>10</v>
      </c>
      <c r="AR1422" s="81">
        <f t="shared" ref="AR1422:AR1485" si="153">MOD(AN1422-1,151)</f>
        <v>50</v>
      </c>
      <c r="AS1422" s="81" t="str">
        <f t="shared" ref="AS1422:AS1485" si="154">IF(AR1422&gt;0,"金币","[x]")</f>
        <v>金币</v>
      </c>
      <c r="AT1422" s="103">
        <f t="shared" si="149"/>
        <v>130</v>
      </c>
      <c r="AU1422" s="82">
        <f>IF(AR1422&gt;0,SUMIFS(AT$13:AT1422,AQ$13:AQ1422,"="&amp;AQ1422),"[x]")</f>
        <v>2859</v>
      </c>
    </row>
    <row r="1423" spans="40:47" ht="16.5" x14ac:dyDescent="0.2">
      <c r="AN1423" s="81">
        <v>1411</v>
      </c>
      <c r="AO1423" s="81">
        <f t="shared" si="150"/>
        <v>3</v>
      </c>
      <c r="AP1423" s="81">
        <f t="shared" si="151"/>
        <v>2</v>
      </c>
      <c r="AQ1423" s="76">
        <f t="shared" si="152"/>
        <v>10</v>
      </c>
      <c r="AR1423" s="81">
        <f t="shared" si="153"/>
        <v>51</v>
      </c>
      <c r="AS1423" s="81" t="str">
        <f t="shared" si="154"/>
        <v>金币</v>
      </c>
      <c r="AT1423" s="103">
        <f t="shared" ref="AT1423:AT1486" si="155">IF(AR1423&gt;0,INT(INDEX($AL$13:$AL$162,AR1423)/48*INDEX($AL$4:$AL$9,AO1423)*INDEX($AO$4:$AO$7,AP1423)),"[x]")</f>
        <v>139</v>
      </c>
      <c r="AU1423" s="82">
        <f>IF(AR1423&gt;0,SUMIFS(AT$13:AT1423,AQ$13:AQ1423,"="&amp;AQ1423),"[x]")</f>
        <v>2998</v>
      </c>
    </row>
    <row r="1424" spans="40:47" ht="16.5" x14ac:dyDescent="0.2">
      <c r="AN1424" s="81">
        <v>1412</v>
      </c>
      <c r="AO1424" s="81">
        <f t="shared" si="150"/>
        <v>3</v>
      </c>
      <c r="AP1424" s="81">
        <f t="shared" si="151"/>
        <v>2</v>
      </c>
      <c r="AQ1424" s="76">
        <f t="shared" si="152"/>
        <v>10</v>
      </c>
      <c r="AR1424" s="81">
        <f t="shared" si="153"/>
        <v>52</v>
      </c>
      <c r="AS1424" s="81" t="str">
        <f t="shared" si="154"/>
        <v>金币</v>
      </c>
      <c r="AT1424" s="103">
        <f t="shared" si="155"/>
        <v>148</v>
      </c>
      <c r="AU1424" s="82">
        <f>IF(AR1424&gt;0,SUMIFS(AT$13:AT1424,AQ$13:AQ1424,"="&amp;AQ1424),"[x]")</f>
        <v>3146</v>
      </c>
    </row>
    <row r="1425" spans="40:47" ht="16.5" x14ac:dyDescent="0.2">
      <c r="AN1425" s="81">
        <v>1413</v>
      </c>
      <c r="AO1425" s="81">
        <f t="shared" si="150"/>
        <v>3</v>
      </c>
      <c r="AP1425" s="81">
        <f t="shared" si="151"/>
        <v>2</v>
      </c>
      <c r="AQ1425" s="76">
        <f t="shared" si="152"/>
        <v>10</v>
      </c>
      <c r="AR1425" s="81">
        <f t="shared" si="153"/>
        <v>53</v>
      </c>
      <c r="AS1425" s="81" t="str">
        <f t="shared" si="154"/>
        <v>金币</v>
      </c>
      <c r="AT1425" s="103">
        <f t="shared" si="155"/>
        <v>158</v>
      </c>
      <c r="AU1425" s="82">
        <f>IF(AR1425&gt;0,SUMIFS(AT$13:AT1425,AQ$13:AQ1425,"="&amp;AQ1425),"[x]")</f>
        <v>3304</v>
      </c>
    </row>
    <row r="1426" spans="40:47" ht="16.5" x14ac:dyDescent="0.2">
      <c r="AN1426" s="81">
        <v>1414</v>
      </c>
      <c r="AO1426" s="81">
        <f t="shared" si="150"/>
        <v>3</v>
      </c>
      <c r="AP1426" s="81">
        <f t="shared" si="151"/>
        <v>2</v>
      </c>
      <c r="AQ1426" s="76">
        <f t="shared" si="152"/>
        <v>10</v>
      </c>
      <c r="AR1426" s="81">
        <f t="shared" si="153"/>
        <v>54</v>
      </c>
      <c r="AS1426" s="81" t="str">
        <f t="shared" si="154"/>
        <v>金币</v>
      </c>
      <c r="AT1426" s="103">
        <f t="shared" si="155"/>
        <v>167</v>
      </c>
      <c r="AU1426" s="82">
        <f>IF(AR1426&gt;0,SUMIFS(AT$13:AT1426,AQ$13:AQ1426,"="&amp;AQ1426),"[x]")</f>
        <v>3471</v>
      </c>
    </row>
    <row r="1427" spans="40:47" ht="16.5" x14ac:dyDescent="0.2">
      <c r="AN1427" s="81">
        <v>1415</v>
      </c>
      <c r="AO1427" s="81">
        <f t="shared" si="150"/>
        <v>3</v>
      </c>
      <c r="AP1427" s="81">
        <f t="shared" si="151"/>
        <v>2</v>
      </c>
      <c r="AQ1427" s="76">
        <f t="shared" si="152"/>
        <v>10</v>
      </c>
      <c r="AR1427" s="81">
        <f t="shared" si="153"/>
        <v>55</v>
      </c>
      <c r="AS1427" s="81" t="str">
        <f t="shared" si="154"/>
        <v>金币</v>
      </c>
      <c r="AT1427" s="103">
        <f t="shared" si="155"/>
        <v>176</v>
      </c>
      <c r="AU1427" s="82">
        <f>IF(AR1427&gt;0,SUMIFS(AT$13:AT1427,AQ$13:AQ1427,"="&amp;AQ1427),"[x]")</f>
        <v>3647</v>
      </c>
    </row>
    <row r="1428" spans="40:47" ht="16.5" x14ac:dyDescent="0.2">
      <c r="AN1428" s="81">
        <v>1416</v>
      </c>
      <c r="AO1428" s="81">
        <f t="shared" si="150"/>
        <v>3</v>
      </c>
      <c r="AP1428" s="81">
        <f t="shared" si="151"/>
        <v>2</v>
      </c>
      <c r="AQ1428" s="76">
        <f t="shared" si="152"/>
        <v>10</v>
      </c>
      <c r="AR1428" s="81">
        <f t="shared" si="153"/>
        <v>56</v>
      </c>
      <c r="AS1428" s="81" t="str">
        <f t="shared" si="154"/>
        <v>金币</v>
      </c>
      <c r="AT1428" s="103">
        <f t="shared" si="155"/>
        <v>185</v>
      </c>
      <c r="AU1428" s="82">
        <f>IF(AR1428&gt;0,SUMIFS(AT$13:AT1428,AQ$13:AQ1428,"="&amp;AQ1428),"[x]")</f>
        <v>3832</v>
      </c>
    </row>
    <row r="1429" spans="40:47" ht="16.5" x14ac:dyDescent="0.2">
      <c r="AN1429" s="81">
        <v>1417</v>
      </c>
      <c r="AO1429" s="81">
        <f t="shared" si="150"/>
        <v>3</v>
      </c>
      <c r="AP1429" s="81">
        <f t="shared" si="151"/>
        <v>2</v>
      </c>
      <c r="AQ1429" s="76">
        <f t="shared" si="152"/>
        <v>10</v>
      </c>
      <c r="AR1429" s="81">
        <f t="shared" si="153"/>
        <v>57</v>
      </c>
      <c r="AS1429" s="81" t="str">
        <f t="shared" si="154"/>
        <v>金币</v>
      </c>
      <c r="AT1429" s="103">
        <f t="shared" si="155"/>
        <v>195</v>
      </c>
      <c r="AU1429" s="82">
        <f>IF(AR1429&gt;0,SUMIFS(AT$13:AT1429,AQ$13:AQ1429,"="&amp;AQ1429),"[x]")</f>
        <v>4027</v>
      </c>
    </row>
    <row r="1430" spans="40:47" ht="16.5" x14ac:dyDescent="0.2">
      <c r="AN1430" s="81">
        <v>1418</v>
      </c>
      <c r="AO1430" s="81">
        <f t="shared" si="150"/>
        <v>3</v>
      </c>
      <c r="AP1430" s="81">
        <f t="shared" si="151"/>
        <v>2</v>
      </c>
      <c r="AQ1430" s="76">
        <f t="shared" si="152"/>
        <v>10</v>
      </c>
      <c r="AR1430" s="81">
        <f t="shared" si="153"/>
        <v>58</v>
      </c>
      <c r="AS1430" s="81" t="str">
        <f t="shared" si="154"/>
        <v>金币</v>
      </c>
      <c r="AT1430" s="103">
        <f t="shared" si="155"/>
        <v>204</v>
      </c>
      <c r="AU1430" s="82">
        <f>IF(AR1430&gt;0,SUMIFS(AT$13:AT1430,AQ$13:AQ1430,"="&amp;AQ1430),"[x]")</f>
        <v>4231</v>
      </c>
    </row>
    <row r="1431" spans="40:47" ht="16.5" x14ac:dyDescent="0.2">
      <c r="AN1431" s="81">
        <v>1419</v>
      </c>
      <c r="AO1431" s="81">
        <f t="shared" si="150"/>
        <v>3</v>
      </c>
      <c r="AP1431" s="81">
        <f t="shared" si="151"/>
        <v>2</v>
      </c>
      <c r="AQ1431" s="76">
        <f t="shared" si="152"/>
        <v>10</v>
      </c>
      <c r="AR1431" s="81">
        <f t="shared" si="153"/>
        <v>59</v>
      </c>
      <c r="AS1431" s="81" t="str">
        <f t="shared" si="154"/>
        <v>金币</v>
      </c>
      <c r="AT1431" s="103">
        <f t="shared" si="155"/>
        <v>213</v>
      </c>
      <c r="AU1431" s="82">
        <f>IF(AR1431&gt;0,SUMIFS(AT$13:AT1431,AQ$13:AQ1431,"="&amp;AQ1431),"[x]")</f>
        <v>4444</v>
      </c>
    </row>
    <row r="1432" spans="40:47" ht="16.5" x14ac:dyDescent="0.2">
      <c r="AN1432" s="81">
        <v>1420</v>
      </c>
      <c r="AO1432" s="81">
        <f t="shared" si="150"/>
        <v>3</v>
      </c>
      <c r="AP1432" s="81">
        <f t="shared" si="151"/>
        <v>2</v>
      </c>
      <c r="AQ1432" s="76">
        <f t="shared" si="152"/>
        <v>10</v>
      </c>
      <c r="AR1432" s="81">
        <f t="shared" si="153"/>
        <v>60</v>
      </c>
      <c r="AS1432" s="81" t="str">
        <f t="shared" si="154"/>
        <v>金币</v>
      </c>
      <c r="AT1432" s="103">
        <f t="shared" si="155"/>
        <v>223</v>
      </c>
      <c r="AU1432" s="82">
        <f>IF(AR1432&gt;0,SUMIFS(AT$13:AT1432,AQ$13:AQ1432,"="&amp;AQ1432),"[x]")</f>
        <v>4667</v>
      </c>
    </row>
    <row r="1433" spans="40:47" ht="16.5" x14ac:dyDescent="0.2">
      <c r="AN1433" s="81">
        <v>1421</v>
      </c>
      <c r="AO1433" s="81">
        <f t="shared" si="150"/>
        <v>3</v>
      </c>
      <c r="AP1433" s="81">
        <f t="shared" si="151"/>
        <v>2</v>
      </c>
      <c r="AQ1433" s="76">
        <f t="shared" si="152"/>
        <v>10</v>
      </c>
      <c r="AR1433" s="81">
        <f t="shared" si="153"/>
        <v>61</v>
      </c>
      <c r="AS1433" s="81" t="str">
        <f t="shared" si="154"/>
        <v>金币</v>
      </c>
      <c r="AT1433" s="103">
        <f t="shared" si="155"/>
        <v>232</v>
      </c>
      <c r="AU1433" s="82">
        <f>IF(AR1433&gt;0,SUMIFS(AT$13:AT1433,AQ$13:AQ1433,"="&amp;AQ1433),"[x]")</f>
        <v>4899</v>
      </c>
    </row>
    <row r="1434" spans="40:47" ht="16.5" x14ac:dyDescent="0.2">
      <c r="AN1434" s="81">
        <v>1422</v>
      </c>
      <c r="AO1434" s="81">
        <f t="shared" si="150"/>
        <v>3</v>
      </c>
      <c r="AP1434" s="81">
        <f t="shared" si="151"/>
        <v>2</v>
      </c>
      <c r="AQ1434" s="76">
        <f t="shared" si="152"/>
        <v>10</v>
      </c>
      <c r="AR1434" s="81">
        <f t="shared" si="153"/>
        <v>62</v>
      </c>
      <c r="AS1434" s="81" t="str">
        <f t="shared" si="154"/>
        <v>金币</v>
      </c>
      <c r="AT1434" s="103">
        <f t="shared" si="155"/>
        <v>241</v>
      </c>
      <c r="AU1434" s="82">
        <f>IF(AR1434&gt;0,SUMIFS(AT$13:AT1434,AQ$13:AQ1434,"="&amp;AQ1434),"[x]")</f>
        <v>5140</v>
      </c>
    </row>
    <row r="1435" spans="40:47" ht="16.5" x14ac:dyDescent="0.2">
      <c r="AN1435" s="81">
        <v>1423</v>
      </c>
      <c r="AO1435" s="81">
        <f t="shared" si="150"/>
        <v>3</v>
      </c>
      <c r="AP1435" s="81">
        <f t="shared" si="151"/>
        <v>2</v>
      </c>
      <c r="AQ1435" s="76">
        <f t="shared" si="152"/>
        <v>10</v>
      </c>
      <c r="AR1435" s="81">
        <f t="shared" si="153"/>
        <v>63</v>
      </c>
      <c r="AS1435" s="81" t="str">
        <f t="shared" si="154"/>
        <v>金币</v>
      </c>
      <c r="AT1435" s="103">
        <f t="shared" si="155"/>
        <v>250</v>
      </c>
      <c r="AU1435" s="82">
        <f>IF(AR1435&gt;0,SUMIFS(AT$13:AT1435,AQ$13:AQ1435,"="&amp;AQ1435),"[x]")</f>
        <v>5390</v>
      </c>
    </row>
    <row r="1436" spans="40:47" ht="16.5" x14ac:dyDescent="0.2">
      <c r="AN1436" s="81">
        <v>1424</v>
      </c>
      <c r="AO1436" s="81">
        <f t="shared" si="150"/>
        <v>3</v>
      </c>
      <c r="AP1436" s="81">
        <f t="shared" si="151"/>
        <v>2</v>
      </c>
      <c r="AQ1436" s="76">
        <f t="shared" si="152"/>
        <v>10</v>
      </c>
      <c r="AR1436" s="81">
        <f t="shared" si="153"/>
        <v>64</v>
      </c>
      <c r="AS1436" s="81" t="str">
        <f t="shared" si="154"/>
        <v>金币</v>
      </c>
      <c r="AT1436" s="103">
        <f t="shared" si="155"/>
        <v>260</v>
      </c>
      <c r="AU1436" s="82">
        <f>IF(AR1436&gt;0,SUMIFS(AT$13:AT1436,AQ$13:AQ1436,"="&amp;AQ1436),"[x]")</f>
        <v>5650</v>
      </c>
    </row>
    <row r="1437" spans="40:47" ht="16.5" x14ac:dyDescent="0.2">
      <c r="AN1437" s="81">
        <v>1425</v>
      </c>
      <c r="AO1437" s="81">
        <f t="shared" si="150"/>
        <v>3</v>
      </c>
      <c r="AP1437" s="81">
        <f t="shared" si="151"/>
        <v>2</v>
      </c>
      <c r="AQ1437" s="76">
        <f t="shared" si="152"/>
        <v>10</v>
      </c>
      <c r="AR1437" s="81">
        <f t="shared" si="153"/>
        <v>65</v>
      </c>
      <c r="AS1437" s="81" t="str">
        <f t="shared" si="154"/>
        <v>金币</v>
      </c>
      <c r="AT1437" s="103">
        <f t="shared" si="155"/>
        <v>269</v>
      </c>
      <c r="AU1437" s="82">
        <f>IF(AR1437&gt;0,SUMIFS(AT$13:AT1437,AQ$13:AQ1437,"="&amp;AQ1437),"[x]")</f>
        <v>5919</v>
      </c>
    </row>
    <row r="1438" spans="40:47" ht="16.5" x14ac:dyDescent="0.2">
      <c r="AN1438" s="81">
        <v>1426</v>
      </c>
      <c r="AO1438" s="81">
        <f t="shared" si="150"/>
        <v>3</v>
      </c>
      <c r="AP1438" s="81">
        <f t="shared" si="151"/>
        <v>2</v>
      </c>
      <c r="AQ1438" s="76">
        <f t="shared" si="152"/>
        <v>10</v>
      </c>
      <c r="AR1438" s="81">
        <f t="shared" si="153"/>
        <v>66</v>
      </c>
      <c r="AS1438" s="81" t="str">
        <f t="shared" si="154"/>
        <v>金币</v>
      </c>
      <c r="AT1438" s="103">
        <f t="shared" si="155"/>
        <v>278</v>
      </c>
      <c r="AU1438" s="82">
        <f>IF(AR1438&gt;0,SUMIFS(AT$13:AT1438,AQ$13:AQ1438,"="&amp;AQ1438),"[x]")</f>
        <v>6197</v>
      </c>
    </row>
    <row r="1439" spans="40:47" ht="16.5" x14ac:dyDescent="0.2">
      <c r="AN1439" s="81">
        <v>1427</v>
      </c>
      <c r="AO1439" s="81">
        <f t="shared" si="150"/>
        <v>3</v>
      </c>
      <c r="AP1439" s="81">
        <f t="shared" si="151"/>
        <v>2</v>
      </c>
      <c r="AQ1439" s="76">
        <f t="shared" si="152"/>
        <v>10</v>
      </c>
      <c r="AR1439" s="81">
        <f t="shared" si="153"/>
        <v>67</v>
      </c>
      <c r="AS1439" s="81" t="str">
        <f t="shared" si="154"/>
        <v>金币</v>
      </c>
      <c r="AT1439" s="103">
        <f t="shared" si="155"/>
        <v>288</v>
      </c>
      <c r="AU1439" s="82">
        <f>IF(AR1439&gt;0,SUMIFS(AT$13:AT1439,AQ$13:AQ1439,"="&amp;AQ1439),"[x]")</f>
        <v>6485</v>
      </c>
    </row>
    <row r="1440" spans="40:47" ht="16.5" x14ac:dyDescent="0.2">
      <c r="AN1440" s="81">
        <v>1428</v>
      </c>
      <c r="AO1440" s="81">
        <f t="shared" si="150"/>
        <v>3</v>
      </c>
      <c r="AP1440" s="81">
        <f t="shared" si="151"/>
        <v>2</v>
      </c>
      <c r="AQ1440" s="76">
        <f t="shared" si="152"/>
        <v>10</v>
      </c>
      <c r="AR1440" s="81">
        <f t="shared" si="153"/>
        <v>68</v>
      </c>
      <c r="AS1440" s="81" t="str">
        <f t="shared" si="154"/>
        <v>金币</v>
      </c>
      <c r="AT1440" s="103">
        <f t="shared" si="155"/>
        <v>297</v>
      </c>
      <c r="AU1440" s="82">
        <f>IF(AR1440&gt;0,SUMIFS(AT$13:AT1440,AQ$13:AQ1440,"="&amp;AQ1440),"[x]")</f>
        <v>6782</v>
      </c>
    </row>
    <row r="1441" spans="40:47" ht="16.5" x14ac:dyDescent="0.2">
      <c r="AN1441" s="81">
        <v>1429</v>
      </c>
      <c r="AO1441" s="81">
        <f t="shared" si="150"/>
        <v>3</v>
      </c>
      <c r="AP1441" s="81">
        <f t="shared" si="151"/>
        <v>2</v>
      </c>
      <c r="AQ1441" s="76">
        <f t="shared" si="152"/>
        <v>10</v>
      </c>
      <c r="AR1441" s="81">
        <f t="shared" si="153"/>
        <v>69</v>
      </c>
      <c r="AS1441" s="81" t="str">
        <f t="shared" si="154"/>
        <v>金币</v>
      </c>
      <c r="AT1441" s="103">
        <f t="shared" si="155"/>
        <v>306</v>
      </c>
      <c r="AU1441" s="82">
        <f>IF(AR1441&gt;0,SUMIFS(AT$13:AT1441,AQ$13:AQ1441,"="&amp;AQ1441),"[x]")</f>
        <v>7088</v>
      </c>
    </row>
    <row r="1442" spans="40:47" ht="16.5" x14ac:dyDescent="0.2">
      <c r="AN1442" s="81">
        <v>1430</v>
      </c>
      <c r="AO1442" s="81">
        <f t="shared" si="150"/>
        <v>3</v>
      </c>
      <c r="AP1442" s="81">
        <f t="shared" si="151"/>
        <v>2</v>
      </c>
      <c r="AQ1442" s="76">
        <f t="shared" si="152"/>
        <v>10</v>
      </c>
      <c r="AR1442" s="81">
        <f t="shared" si="153"/>
        <v>70</v>
      </c>
      <c r="AS1442" s="81" t="str">
        <f t="shared" si="154"/>
        <v>金币</v>
      </c>
      <c r="AT1442" s="103">
        <f t="shared" si="155"/>
        <v>316</v>
      </c>
      <c r="AU1442" s="82">
        <f>IF(AR1442&gt;0,SUMIFS(AT$13:AT1442,AQ$13:AQ1442,"="&amp;AQ1442),"[x]")</f>
        <v>7404</v>
      </c>
    </row>
    <row r="1443" spans="40:47" ht="16.5" x14ac:dyDescent="0.2">
      <c r="AN1443" s="81">
        <v>1431</v>
      </c>
      <c r="AO1443" s="81">
        <f t="shared" si="150"/>
        <v>3</v>
      </c>
      <c r="AP1443" s="81">
        <f t="shared" si="151"/>
        <v>2</v>
      </c>
      <c r="AQ1443" s="76">
        <f t="shared" si="152"/>
        <v>10</v>
      </c>
      <c r="AR1443" s="81">
        <f t="shared" si="153"/>
        <v>71</v>
      </c>
      <c r="AS1443" s="81" t="str">
        <f t="shared" si="154"/>
        <v>金币</v>
      </c>
      <c r="AT1443" s="103">
        <f t="shared" si="155"/>
        <v>325</v>
      </c>
      <c r="AU1443" s="82">
        <f>IF(AR1443&gt;0,SUMIFS(AT$13:AT1443,AQ$13:AQ1443,"="&amp;AQ1443),"[x]")</f>
        <v>7729</v>
      </c>
    </row>
    <row r="1444" spans="40:47" ht="16.5" x14ac:dyDescent="0.2">
      <c r="AN1444" s="81">
        <v>1432</v>
      </c>
      <c r="AO1444" s="81">
        <f t="shared" si="150"/>
        <v>3</v>
      </c>
      <c r="AP1444" s="81">
        <f t="shared" si="151"/>
        <v>2</v>
      </c>
      <c r="AQ1444" s="76">
        <f t="shared" si="152"/>
        <v>10</v>
      </c>
      <c r="AR1444" s="81">
        <f t="shared" si="153"/>
        <v>72</v>
      </c>
      <c r="AS1444" s="81" t="str">
        <f t="shared" si="154"/>
        <v>金币</v>
      </c>
      <c r="AT1444" s="103">
        <f t="shared" si="155"/>
        <v>334</v>
      </c>
      <c r="AU1444" s="82">
        <f>IF(AR1444&gt;0,SUMIFS(AT$13:AT1444,AQ$13:AQ1444,"="&amp;AQ1444),"[x]")</f>
        <v>8063</v>
      </c>
    </row>
    <row r="1445" spans="40:47" ht="16.5" x14ac:dyDescent="0.2">
      <c r="AN1445" s="81">
        <v>1433</v>
      </c>
      <c r="AO1445" s="81">
        <f t="shared" si="150"/>
        <v>3</v>
      </c>
      <c r="AP1445" s="81">
        <f t="shared" si="151"/>
        <v>2</v>
      </c>
      <c r="AQ1445" s="76">
        <f t="shared" si="152"/>
        <v>10</v>
      </c>
      <c r="AR1445" s="81">
        <f t="shared" si="153"/>
        <v>73</v>
      </c>
      <c r="AS1445" s="81" t="str">
        <f t="shared" si="154"/>
        <v>金币</v>
      </c>
      <c r="AT1445" s="103">
        <f t="shared" si="155"/>
        <v>343</v>
      </c>
      <c r="AU1445" s="82">
        <f>IF(AR1445&gt;0,SUMIFS(AT$13:AT1445,AQ$13:AQ1445,"="&amp;AQ1445),"[x]")</f>
        <v>8406</v>
      </c>
    </row>
    <row r="1446" spans="40:47" ht="16.5" x14ac:dyDescent="0.2">
      <c r="AN1446" s="81">
        <v>1434</v>
      </c>
      <c r="AO1446" s="81">
        <f t="shared" si="150"/>
        <v>3</v>
      </c>
      <c r="AP1446" s="81">
        <f t="shared" si="151"/>
        <v>2</v>
      </c>
      <c r="AQ1446" s="76">
        <f t="shared" si="152"/>
        <v>10</v>
      </c>
      <c r="AR1446" s="81">
        <f t="shared" si="153"/>
        <v>74</v>
      </c>
      <c r="AS1446" s="81" t="str">
        <f t="shared" si="154"/>
        <v>金币</v>
      </c>
      <c r="AT1446" s="103">
        <f t="shared" si="155"/>
        <v>353</v>
      </c>
      <c r="AU1446" s="82">
        <f>IF(AR1446&gt;0,SUMIFS(AT$13:AT1446,AQ$13:AQ1446,"="&amp;AQ1446),"[x]")</f>
        <v>8759</v>
      </c>
    </row>
    <row r="1447" spans="40:47" ht="16.5" x14ac:dyDescent="0.2">
      <c r="AN1447" s="81">
        <v>1435</v>
      </c>
      <c r="AO1447" s="81">
        <f t="shared" si="150"/>
        <v>3</v>
      </c>
      <c r="AP1447" s="81">
        <f t="shared" si="151"/>
        <v>2</v>
      </c>
      <c r="AQ1447" s="76">
        <f t="shared" si="152"/>
        <v>10</v>
      </c>
      <c r="AR1447" s="81">
        <f t="shared" si="153"/>
        <v>75</v>
      </c>
      <c r="AS1447" s="81" t="str">
        <f t="shared" si="154"/>
        <v>金币</v>
      </c>
      <c r="AT1447" s="103">
        <f t="shared" si="155"/>
        <v>362</v>
      </c>
      <c r="AU1447" s="82">
        <f>IF(AR1447&gt;0,SUMIFS(AT$13:AT1447,AQ$13:AQ1447,"="&amp;AQ1447),"[x]")</f>
        <v>9121</v>
      </c>
    </row>
    <row r="1448" spans="40:47" ht="16.5" x14ac:dyDescent="0.2">
      <c r="AN1448" s="81">
        <v>1436</v>
      </c>
      <c r="AO1448" s="81">
        <f t="shared" si="150"/>
        <v>3</v>
      </c>
      <c r="AP1448" s="81">
        <f t="shared" si="151"/>
        <v>2</v>
      </c>
      <c r="AQ1448" s="76">
        <f t="shared" si="152"/>
        <v>10</v>
      </c>
      <c r="AR1448" s="81">
        <f t="shared" si="153"/>
        <v>76</v>
      </c>
      <c r="AS1448" s="81" t="str">
        <f t="shared" si="154"/>
        <v>金币</v>
      </c>
      <c r="AT1448" s="103">
        <f t="shared" si="155"/>
        <v>371</v>
      </c>
      <c r="AU1448" s="82">
        <f>IF(AR1448&gt;0,SUMIFS(AT$13:AT1448,AQ$13:AQ1448,"="&amp;AQ1448),"[x]")</f>
        <v>9492</v>
      </c>
    </row>
    <row r="1449" spans="40:47" ht="16.5" x14ac:dyDescent="0.2">
      <c r="AN1449" s="81">
        <v>1437</v>
      </c>
      <c r="AO1449" s="81">
        <f t="shared" si="150"/>
        <v>3</v>
      </c>
      <c r="AP1449" s="81">
        <f t="shared" si="151"/>
        <v>2</v>
      </c>
      <c r="AQ1449" s="76">
        <f t="shared" si="152"/>
        <v>10</v>
      </c>
      <c r="AR1449" s="81">
        <f t="shared" si="153"/>
        <v>77</v>
      </c>
      <c r="AS1449" s="81" t="str">
        <f t="shared" si="154"/>
        <v>金币</v>
      </c>
      <c r="AT1449" s="103">
        <f t="shared" si="155"/>
        <v>381</v>
      </c>
      <c r="AU1449" s="82">
        <f>IF(AR1449&gt;0,SUMIFS(AT$13:AT1449,AQ$13:AQ1449,"="&amp;AQ1449),"[x]")</f>
        <v>9873</v>
      </c>
    </row>
    <row r="1450" spans="40:47" ht="16.5" x14ac:dyDescent="0.2">
      <c r="AN1450" s="81">
        <v>1438</v>
      </c>
      <c r="AO1450" s="81">
        <f t="shared" si="150"/>
        <v>3</v>
      </c>
      <c r="AP1450" s="81">
        <f t="shared" si="151"/>
        <v>2</v>
      </c>
      <c r="AQ1450" s="76">
        <f t="shared" si="152"/>
        <v>10</v>
      </c>
      <c r="AR1450" s="81">
        <f t="shared" si="153"/>
        <v>78</v>
      </c>
      <c r="AS1450" s="81" t="str">
        <f t="shared" si="154"/>
        <v>金币</v>
      </c>
      <c r="AT1450" s="103">
        <f t="shared" si="155"/>
        <v>390</v>
      </c>
      <c r="AU1450" s="82">
        <f>IF(AR1450&gt;0,SUMIFS(AT$13:AT1450,AQ$13:AQ1450,"="&amp;AQ1450),"[x]")</f>
        <v>10263</v>
      </c>
    </row>
    <row r="1451" spans="40:47" ht="16.5" x14ac:dyDescent="0.2">
      <c r="AN1451" s="81">
        <v>1439</v>
      </c>
      <c r="AO1451" s="81">
        <f t="shared" si="150"/>
        <v>3</v>
      </c>
      <c r="AP1451" s="81">
        <f t="shared" si="151"/>
        <v>2</v>
      </c>
      <c r="AQ1451" s="76">
        <f t="shared" si="152"/>
        <v>10</v>
      </c>
      <c r="AR1451" s="81">
        <f t="shared" si="153"/>
        <v>79</v>
      </c>
      <c r="AS1451" s="81" t="str">
        <f t="shared" si="154"/>
        <v>金币</v>
      </c>
      <c r="AT1451" s="103">
        <f t="shared" si="155"/>
        <v>399</v>
      </c>
      <c r="AU1451" s="82">
        <f>IF(AR1451&gt;0,SUMIFS(AT$13:AT1451,AQ$13:AQ1451,"="&amp;AQ1451),"[x]")</f>
        <v>10662</v>
      </c>
    </row>
    <row r="1452" spans="40:47" ht="16.5" x14ac:dyDescent="0.2">
      <c r="AN1452" s="81">
        <v>1440</v>
      </c>
      <c r="AO1452" s="81">
        <f t="shared" si="150"/>
        <v>3</v>
      </c>
      <c r="AP1452" s="81">
        <f t="shared" si="151"/>
        <v>2</v>
      </c>
      <c r="AQ1452" s="76">
        <f t="shared" si="152"/>
        <v>10</v>
      </c>
      <c r="AR1452" s="81">
        <f t="shared" si="153"/>
        <v>80</v>
      </c>
      <c r="AS1452" s="81" t="str">
        <f t="shared" si="154"/>
        <v>金币</v>
      </c>
      <c r="AT1452" s="103">
        <f t="shared" si="155"/>
        <v>408</v>
      </c>
      <c r="AU1452" s="82">
        <f>IF(AR1452&gt;0,SUMIFS(AT$13:AT1452,AQ$13:AQ1452,"="&amp;AQ1452),"[x]")</f>
        <v>11070</v>
      </c>
    </row>
    <row r="1453" spans="40:47" ht="16.5" x14ac:dyDescent="0.2">
      <c r="AN1453" s="81">
        <v>1441</v>
      </c>
      <c r="AO1453" s="81">
        <f t="shared" si="150"/>
        <v>3</v>
      </c>
      <c r="AP1453" s="81">
        <f t="shared" si="151"/>
        <v>2</v>
      </c>
      <c r="AQ1453" s="76">
        <f t="shared" si="152"/>
        <v>10</v>
      </c>
      <c r="AR1453" s="81">
        <f t="shared" si="153"/>
        <v>81</v>
      </c>
      <c r="AS1453" s="81" t="str">
        <f t="shared" si="154"/>
        <v>金币</v>
      </c>
      <c r="AT1453" s="103">
        <f t="shared" si="155"/>
        <v>207</v>
      </c>
      <c r="AU1453" s="82">
        <f>IF(AR1453&gt;0,SUMIFS(AT$13:AT1453,AQ$13:AQ1453,"="&amp;AQ1453),"[x]")</f>
        <v>11277</v>
      </c>
    </row>
    <row r="1454" spans="40:47" ht="16.5" x14ac:dyDescent="0.2">
      <c r="AN1454" s="81">
        <v>1442</v>
      </c>
      <c r="AO1454" s="81">
        <f t="shared" si="150"/>
        <v>3</v>
      </c>
      <c r="AP1454" s="81">
        <f t="shared" si="151"/>
        <v>2</v>
      </c>
      <c r="AQ1454" s="76">
        <f t="shared" si="152"/>
        <v>10</v>
      </c>
      <c r="AR1454" s="81">
        <f t="shared" si="153"/>
        <v>82</v>
      </c>
      <c r="AS1454" s="81" t="str">
        <f t="shared" si="154"/>
        <v>金币</v>
      </c>
      <c r="AT1454" s="103">
        <f t="shared" si="155"/>
        <v>223</v>
      </c>
      <c r="AU1454" s="82">
        <f>IF(AR1454&gt;0,SUMIFS(AT$13:AT1454,AQ$13:AQ1454,"="&amp;AQ1454),"[x]")</f>
        <v>11500</v>
      </c>
    </row>
    <row r="1455" spans="40:47" ht="16.5" x14ac:dyDescent="0.2">
      <c r="AN1455" s="81">
        <v>1443</v>
      </c>
      <c r="AO1455" s="81">
        <f t="shared" si="150"/>
        <v>3</v>
      </c>
      <c r="AP1455" s="81">
        <f t="shared" si="151"/>
        <v>2</v>
      </c>
      <c r="AQ1455" s="76">
        <f t="shared" si="152"/>
        <v>10</v>
      </c>
      <c r="AR1455" s="81">
        <f t="shared" si="153"/>
        <v>83</v>
      </c>
      <c r="AS1455" s="81" t="str">
        <f t="shared" si="154"/>
        <v>金币</v>
      </c>
      <c r="AT1455" s="103">
        <f t="shared" si="155"/>
        <v>239</v>
      </c>
      <c r="AU1455" s="82">
        <f>IF(AR1455&gt;0,SUMIFS(AT$13:AT1455,AQ$13:AQ1455,"="&amp;AQ1455),"[x]")</f>
        <v>11739</v>
      </c>
    </row>
    <row r="1456" spans="40:47" ht="16.5" x14ac:dyDescent="0.2">
      <c r="AN1456" s="81">
        <v>1444</v>
      </c>
      <c r="AO1456" s="81">
        <f t="shared" si="150"/>
        <v>3</v>
      </c>
      <c r="AP1456" s="81">
        <f t="shared" si="151"/>
        <v>2</v>
      </c>
      <c r="AQ1456" s="76">
        <f t="shared" si="152"/>
        <v>10</v>
      </c>
      <c r="AR1456" s="81">
        <f t="shared" si="153"/>
        <v>84</v>
      </c>
      <c r="AS1456" s="81" t="str">
        <f t="shared" si="154"/>
        <v>金币</v>
      </c>
      <c r="AT1456" s="103">
        <f t="shared" si="155"/>
        <v>255</v>
      </c>
      <c r="AU1456" s="82">
        <f>IF(AR1456&gt;0,SUMIFS(AT$13:AT1456,AQ$13:AQ1456,"="&amp;AQ1456),"[x]")</f>
        <v>11994</v>
      </c>
    </row>
    <row r="1457" spans="40:47" ht="16.5" x14ac:dyDescent="0.2">
      <c r="AN1457" s="81">
        <v>1445</v>
      </c>
      <c r="AO1457" s="81">
        <f t="shared" si="150"/>
        <v>3</v>
      </c>
      <c r="AP1457" s="81">
        <f t="shared" si="151"/>
        <v>2</v>
      </c>
      <c r="AQ1457" s="76">
        <f t="shared" si="152"/>
        <v>10</v>
      </c>
      <c r="AR1457" s="81">
        <f t="shared" si="153"/>
        <v>85</v>
      </c>
      <c r="AS1457" s="81" t="str">
        <f t="shared" si="154"/>
        <v>金币</v>
      </c>
      <c r="AT1457" s="103">
        <f t="shared" si="155"/>
        <v>271</v>
      </c>
      <c r="AU1457" s="82">
        <f>IF(AR1457&gt;0,SUMIFS(AT$13:AT1457,AQ$13:AQ1457,"="&amp;AQ1457),"[x]")</f>
        <v>12265</v>
      </c>
    </row>
    <row r="1458" spans="40:47" ht="16.5" x14ac:dyDescent="0.2">
      <c r="AN1458" s="81">
        <v>1446</v>
      </c>
      <c r="AO1458" s="81">
        <f t="shared" si="150"/>
        <v>3</v>
      </c>
      <c r="AP1458" s="81">
        <f t="shared" si="151"/>
        <v>2</v>
      </c>
      <c r="AQ1458" s="76">
        <f t="shared" si="152"/>
        <v>10</v>
      </c>
      <c r="AR1458" s="81">
        <f t="shared" si="153"/>
        <v>86</v>
      </c>
      <c r="AS1458" s="81" t="str">
        <f t="shared" si="154"/>
        <v>金币</v>
      </c>
      <c r="AT1458" s="103">
        <f t="shared" si="155"/>
        <v>287</v>
      </c>
      <c r="AU1458" s="82">
        <f>IF(AR1458&gt;0,SUMIFS(AT$13:AT1458,AQ$13:AQ1458,"="&amp;AQ1458),"[x]")</f>
        <v>12552</v>
      </c>
    </row>
    <row r="1459" spans="40:47" ht="16.5" x14ac:dyDescent="0.2">
      <c r="AN1459" s="81">
        <v>1447</v>
      </c>
      <c r="AO1459" s="81">
        <f t="shared" si="150"/>
        <v>3</v>
      </c>
      <c r="AP1459" s="81">
        <f t="shared" si="151"/>
        <v>2</v>
      </c>
      <c r="AQ1459" s="76">
        <f t="shared" si="152"/>
        <v>10</v>
      </c>
      <c r="AR1459" s="81">
        <f t="shared" si="153"/>
        <v>87</v>
      </c>
      <c r="AS1459" s="81" t="str">
        <f t="shared" si="154"/>
        <v>金币</v>
      </c>
      <c r="AT1459" s="103">
        <f t="shared" si="155"/>
        <v>303</v>
      </c>
      <c r="AU1459" s="82">
        <f>IF(AR1459&gt;0,SUMIFS(AT$13:AT1459,AQ$13:AQ1459,"="&amp;AQ1459),"[x]")</f>
        <v>12855</v>
      </c>
    </row>
    <row r="1460" spans="40:47" ht="16.5" x14ac:dyDescent="0.2">
      <c r="AN1460" s="81">
        <v>1448</v>
      </c>
      <c r="AO1460" s="81">
        <f t="shared" si="150"/>
        <v>3</v>
      </c>
      <c r="AP1460" s="81">
        <f t="shared" si="151"/>
        <v>2</v>
      </c>
      <c r="AQ1460" s="76">
        <f t="shared" si="152"/>
        <v>10</v>
      </c>
      <c r="AR1460" s="81">
        <f t="shared" si="153"/>
        <v>88</v>
      </c>
      <c r="AS1460" s="81" t="str">
        <f t="shared" si="154"/>
        <v>金币</v>
      </c>
      <c r="AT1460" s="103">
        <f t="shared" si="155"/>
        <v>319</v>
      </c>
      <c r="AU1460" s="82">
        <f>IF(AR1460&gt;0,SUMIFS(AT$13:AT1460,AQ$13:AQ1460,"="&amp;AQ1460),"[x]")</f>
        <v>13174</v>
      </c>
    </row>
    <row r="1461" spans="40:47" ht="16.5" x14ac:dyDescent="0.2">
      <c r="AN1461" s="81">
        <v>1449</v>
      </c>
      <c r="AO1461" s="81">
        <f t="shared" si="150"/>
        <v>3</v>
      </c>
      <c r="AP1461" s="81">
        <f t="shared" si="151"/>
        <v>2</v>
      </c>
      <c r="AQ1461" s="76">
        <f t="shared" si="152"/>
        <v>10</v>
      </c>
      <c r="AR1461" s="81">
        <f t="shared" si="153"/>
        <v>89</v>
      </c>
      <c r="AS1461" s="81" t="str">
        <f t="shared" si="154"/>
        <v>金币</v>
      </c>
      <c r="AT1461" s="103">
        <f t="shared" si="155"/>
        <v>335</v>
      </c>
      <c r="AU1461" s="82">
        <f>IF(AR1461&gt;0,SUMIFS(AT$13:AT1461,AQ$13:AQ1461,"="&amp;AQ1461),"[x]")</f>
        <v>13509</v>
      </c>
    </row>
    <row r="1462" spans="40:47" ht="16.5" x14ac:dyDescent="0.2">
      <c r="AN1462" s="81">
        <v>1450</v>
      </c>
      <c r="AO1462" s="81">
        <f t="shared" si="150"/>
        <v>3</v>
      </c>
      <c r="AP1462" s="81">
        <f t="shared" si="151"/>
        <v>2</v>
      </c>
      <c r="AQ1462" s="76">
        <f t="shared" si="152"/>
        <v>10</v>
      </c>
      <c r="AR1462" s="81">
        <f t="shared" si="153"/>
        <v>90</v>
      </c>
      <c r="AS1462" s="81" t="str">
        <f t="shared" si="154"/>
        <v>金币</v>
      </c>
      <c r="AT1462" s="103">
        <f t="shared" si="155"/>
        <v>351</v>
      </c>
      <c r="AU1462" s="82">
        <f>IF(AR1462&gt;0,SUMIFS(AT$13:AT1462,AQ$13:AQ1462,"="&amp;AQ1462),"[x]")</f>
        <v>13860</v>
      </c>
    </row>
    <row r="1463" spans="40:47" ht="16.5" x14ac:dyDescent="0.2">
      <c r="AN1463" s="81">
        <v>1451</v>
      </c>
      <c r="AO1463" s="81">
        <f t="shared" si="150"/>
        <v>3</v>
      </c>
      <c r="AP1463" s="81">
        <f t="shared" si="151"/>
        <v>2</v>
      </c>
      <c r="AQ1463" s="76">
        <f t="shared" si="152"/>
        <v>10</v>
      </c>
      <c r="AR1463" s="81">
        <f t="shared" si="153"/>
        <v>91</v>
      </c>
      <c r="AS1463" s="81" t="str">
        <f t="shared" si="154"/>
        <v>金币</v>
      </c>
      <c r="AT1463" s="103">
        <f t="shared" si="155"/>
        <v>367</v>
      </c>
      <c r="AU1463" s="82">
        <f>IF(AR1463&gt;0,SUMIFS(AT$13:AT1463,AQ$13:AQ1463,"="&amp;AQ1463),"[x]")</f>
        <v>14227</v>
      </c>
    </row>
    <row r="1464" spans="40:47" ht="16.5" x14ac:dyDescent="0.2">
      <c r="AN1464" s="81">
        <v>1452</v>
      </c>
      <c r="AO1464" s="81">
        <f t="shared" si="150"/>
        <v>3</v>
      </c>
      <c r="AP1464" s="81">
        <f t="shared" si="151"/>
        <v>2</v>
      </c>
      <c r="AQ1464" s="76">
        <f t="shared" si="152"/>
        <v>10</v>
      </c>
      <c r="AR1464" s="81">
        <f t="shared" si="153"/>
        <v>92</v>
      </c>
      <c r="AS1464" s="81" t="str">
        <f t="shared" si="154"/>
        <v>金币</v>
      </c>
      <c r="AT1464" s="103">
        <f t="shared" si="155"/>
        <v>383</v>
      </c>
      <c r="AU1464" s="82">
        <f>IF(AR1464&gt;0,SUMIFS(AT$13:AT1464,AQ$13:AQ1464,"="&amp;AQ1464),"[x]")</f>
        <v>14610</v>
      </c>
    </row>
    <row r="1465" spans="40:47" ht="16.5" x14ac:dyDescent="0.2">
      <c r="AN1465" s="81">
        <v>1453</v>
      </c>
      <c r="AO1465" s="81">
        <f t="shared" si="150"/>
        <v>3</v>
      </c>
      <c r="AP1465" s="81">
        <f t="shared" si="151"/>
        <v>2</v>
      </c>
      <c r="AQ1465" s="76">
        <f t="shared" si="152"/>
        <v>10</v>
      </c>
      <c r="AR1465" s="81">
        <f t="shared" si="153"/>
        <v>93</v>
      </c>
      <c r="AS1465" s="81" t="str">
        <f t="shared" si="154"/>
        <v>金币</v>
      </c>
      <c r="AT1465" s="103">
        <f t="shared" si="155"/>
        <v>399</v>
      </c>
      <c r="AU1465" s="82">
        <f>IF(AR1465&gt;0,SUMIFS(AT$13:AT1465,AQ$13:AQ1465,"="&amp;AQ1465),"[x]")</f>
        <v>15009</v>
      </c>
    </row>
    <row r="1466" spans="40:47" ht="16.5" x14ac:dyDescent="0.2">
      <c r="AN1466" s="81">
        <v>1454</v>
      </c>
      <c r="AO1466" s="81">
        <f t="shared" si="150"/>
        <v>3</v>
      </c>
      <c r="AP1466" s="81">
        <f t="shared" si="151"/>
        <v>2</v>
      </c>
      <c r="AQ1466" s="76">
        <f t="shared" si="152"/>
        <v>10</v>
      </c>
      <c r="AR1466" s="81">
        <f t="shared" si="153"/>
        <v>94</v>
      </c>
      <c r="AS1466" s="81" t="str">
        <f t="shared" si="154"/>
        <v>金币</v>
      </c>
      <c r="AT1466" s="103">
        <f t="shared" si="155"/>
        <v>415</v>
      </c>
      <c r="AU1466" s="82">
        <f>IF(AR1466&gt;0,SUMIFS(AT$13:AT1466,AQ$13:AQ1466,"="&amp;AQ1466),"[x]")</f>
        <v>15424</v>
      </c>
    </row>
    <row r="1467" spans="40:47" ht="16.5" x14ac:dyDescent="0.2">
      <c r="AN1467" s="81">
        <v>1455</v>
      </c>
      <c r="AO1467" s="81">
        <f t="shared" si="150"/>
        <v>3</v>
      </c>
      <c r="AP1467" s="81">
        <f t="shared" si="151"/>
        <v>2</v>
      </c>
      <c r="AQ1467" s="76">
        <f t="shared" si="152"/>
        <v>10</v>
      </c>
      <c r="AR1467" s="81">
        <f t="shared" si="153"/>
        <v>95</v>
      </c>
      <c r="AS1467" s="81" t="str">
        <f t="shared" si="154"/>
        <v>金币</v>
      </c>
      <c r="AT1467" s="103">
        <f t="shared" si="155"/>
        <v>431</v>
      </c>
      <c r="AU1467" s="82">
        <f>IF(AR1467&gt;0,SUMIFS(AT$13:AT1467,AQ$13:AQ1467,"="&amp;AQ1467),"[x]")</f>
        <v>15855</v>
      </c>
    </row>
    <row r="1468" spans="40:47" ht="16.5" x14ac:dyDescent="0.2">
      <c r="AN1468" s="81">
        <v>1456</v>
      </c>
      <c r="AO1468" s="81">
        <f t="shared" si="150"/>
        <v>3</v>
      </c>
      <c r="AP1468" s="81">
        <f t="shared" si="151"/>
        <v>2</v>
      </c>
      <c r="AQ1468" s="76">
        <f t="shared" si="152"/>
        <v>10</v>
      </c>
      <c r="AR1468" s="81">
        <f t="shared" si="153"/>
        <v>96</v>
      </c>
      <c r="AS1468" s="81" t="str">
        <f t="shared" si="154"/>
        <v>金币</v>
      </c>
      <c r="AT1468" s="103">
        <f t="shared" si="155"/>
        <v>447</v>
      </c>
      <c r="AU1468" s="82">
        <f>IF(AR1468&gt;0,SUMIFS(AT$13:AT1468,AQ$13:AQ1468,"="&amp;AQ1468),"[x]")</f>
        <v>16302</v>
      </c>
    </row>
    <row r="1469" spans="40:47" ht="16.5" x14ac:dyDescent="0.2">
      <c r="AN1469" s="81">
        <v>1457</v>
      </c>
      <c r="AO1469" s="81">
        <f t="shared" si="150"/>
        <v>3</v>
      </c>
      <c r="AP1469" s="81">
        <f t="shared" si="151"/>
        <v>2</v>
      </c>
      <c r="AQ1469" s="76">
        <f t="shared" si="152"/>
        <v>10</v>
      </c>
      <c r="AR1469" s="81">
        <f t="shared" si="153"/>
        <v>97</v>
      </c>
      <c r="AS1469" s="81" t="str">
        <f t="shared" si="154"/>
        <v>金币</v>
      </c>
      <c r="AT1469" s="103">
        <f t="shared" si="155"/>
        <v>463</v>
      </c>
      <c r="AU1469" s="82">
        <f>IF(AR1469&gt;0,SUMIFS(AT$13:AT1469,AQ$13:AQ1469,"="&amp;AQ1469),"[x]")</f>
        <v>16765</v>
      </c>
    </row>
    <row r="1470" spans="40:47" ht="16.5" x14ac:dyDescent="0.2">
      <c r="AN1470" s="81">
        <v>1458</v>
      </c>
      <c r="AO1470" s="81">
        <f t="shared" si="150"/>
        <v>3</v>
      </c>
      <c r="AP1470" s="81">
        <f t="shared" si="151"/>
        <v>2</v>
      </c>
      <c r="AQ1470" s="76">
        <f t="shared" si="152"/>
        <v>10</v>
      </c>
      <c r="AR1470" s="81">
        <f t="shared" si="153"/>
        <v>98</v>
      </c>
      <c r="AS1470" s="81" t="str">
        <f t="shared" si="154"/>
        <v>金币</v>
      </c>
      <c r="AT1470" s="103">
        <f t="shared" si="155"/>
        <v>479</v>
      </c>
      <c r="AU1470" s="82">
        <f>IF(AR1470&gt;0,SUMIFS(AT$13:AT1470,AQ$13:AQ1470,"="&amp;AQ1470),"[x]")</f>
        <v>17244</v>
      </c>
    </row>
    <row r="1471" spans="40:47" ht="16.5" x14ac:dyDescent="0.2">
      <c r="AN1471" s="81">
        <v>1459</v>
      </c>
      <c r="AO1471" s="81">
        <f t="shared" si="150"/>
        <v>3</v>
      </c>
      <c r="AP1471" s="81">
        <f t="shared" si="151"/>
        <v>2</v>
      </c>
      <c r="AQ1471" s="76">
        <f t="shared" si="152"/>
        <v>10</v>
      </c>
      <c r="AR1471" s="81">
        <f t="shared" si="153"/>
        <v>99</v>
      </c>
      <c r="AS1471" s="81" t="str">
        <f t="shared" si="154"/>
        <v>金币</v>
      </c>
      <c r="AT1471" s="103">
        <f t="shared" si="155"/>
        <v>495</v>
      </c>
      <c r="AU1471" s="82">
        <f>IF(AR1471&gt;0,SUMIFS(AT$13:AT1471,AQ$13:AQ1471,"="&amp;AQ1471),"[x]")</f>
        <v>17739</v>
      </c>
    </row>
    <row r="1472" spans="40:47" ht="16.5" x14ac:dyDescent="0.2">
      <c r="AN1472" s="81">
        <v>1460</v>
      </c>
      <c r="AO1472" s="81">
        <f t="shared" si="150"/>
        <v>3</v>
      </c>
      <c r="AP1472" s="81">
        <f t="shared" si="151"/>
        <v>2</v>
      </c>
      <c r="AQ1472" s="76">
        <f t="shared" si="152"/>
        <v>10</v>
      </c>
      <c r="AR1472" s="81">
        <f t="shared" si="153"/>
        <v>100</v>
      </c>
      <c r="AS1472" s="81" t="str">
        <f t="shared" si="154"/>
        <v>金币</v>
      </c>
      <c r="AT1472" s="103">
        <f t="shared" si="155"/>
        <v>511</v>
      </c>
      <c r="AU1472" s="82">
        <f>IF(AR1472&gt;0,SUMIFS(AT$13:AT1472,AQ$13:AQ1472,"="&amp;AQ1472),"[x]")</f>
        <v>18250</v>
      </c>
    </row>
    <row r="1473" spans="40:47" ht="16.5" x14ac:dyDescent="0.2">
      <c r="AN1473" s="81">
        <v>1461</v>
      </c>
      <c r="AO1473" s="81">
        <f t="shared" si="150"/>
        <v>3</v>
      </c>
      <c r="AP1473" s="81">
        <f t="shared" si="151"/>
        <v>2</v>
      </c>
      <c r="AQ1473" s="76">
        <f t="shared" si="152"/>
        <v>10</v>
      </c>
      <c r="AR1473" s="81">
        <f t="shared" si="153"/>
        <v>101</v>
      </c>
      <c r="AS1473" s="81" t="str">
        <f t="shared" si="154"/>
        <v>金币</v>
      </c>
      <c r="AT1473" s="103">
        <f t="shared" si="155"/>
        <v>285</v>
      </c>
      <c r="AU1473" s="82">
        <f>IF(AR1473&gt;0,SUMIFS(AT$13:AT1473,AQ$13:AQ1473,"="&amp;AQ1473),"[x]")</f>
        <v>18535</v>
      </c>
    </row>
    <row r="1474" spans="40:47" ht="16.5" x14ac:dyDescent="0.2">
      <c r="AN1474" s="81">
        <v>1462</v>
      </c>
      <c r="AO1474" s="81">
        <f t="shared" si="150"/>
        <v>3</v>
      </c>
      <c r="AP1474" s="81">
        <f t="shared" si="151"/>
        <v>2</v>
      </c>
      <c r="AQ1474" s="76">
        <f t="shared" si="152"/>
        <v>10</v>
      </c>
      <c r="AR1474" s="81">
        <f t="shared" si="153"/>
        <v>102</v>
      </c>
      <c r="AS1474" s="81" t="str">
        <f t="shared" si="154"/>
        <v>金币</v>
      </c>
      <c r="AT1474" s="103">
        <f t="shared" si="155"/>
        <v>307</v>
      </c>
      <c r="AU1474" s="82">
        <f>IF(AR1474&gt;0,SUMIFS(AT$13:AT1474,AQ$13:AQ1474,"="&amp;AQ1474),"[x]")</f>
        <v>18842</v>
      </c>
    </row>
    <row r="1475" spans="40:47" ht="16.5" x14ac:dyDescent="0.2">
      <c r="AN1475" s="81">
        <v>1463</v>
      </c>
      <c r="AO1475" s="81">
        <f t="shared" si="150"/>
        <v>3</v>
      </c>
      <c r="AP1475" s="81">
        <f t="shared" si="151"/>
        <v>2</v>
      </c>
      <c r="AQ1475" s="76">
        <f t="shared" si="152"/>
        <v>10</v>
      </c>
      <c r="AR1475" s="81">
        <f t="shared" si="153"/>
        <v>103</v>
      </c>
      <c r="AS1475" s="81" t="str">
        <f t="shared" si="154"/>
        <v>金币</v>
      </c>
      <c r="AT1475" s="103">
        <f t="shared" si="155"/>
        <v>329</v>
      </c>
      <c r="AU1475" s="82">
        <f>IF(AR1475&gt;0,SUMIFS(AT$13:AT1475,AQ$13:AQ1475,"="&amp;AQ1475),"[x]")</f>
        <v>19171</v>
      </c>
    </row>
    <row r="1476" spans="40:47" ht="16.5" x14ac:dyDescent="0.2">
      <c r="AN1476" s="81">
        <v>1464</v>
      </c>
      <c r="AO1476" s="81">
        <f t="shared" si="150"/>
        <v>3</v>
      </c>
      <c r="AP1476" s="81">
        <f t="shared" si="151"/>
        <v>2</v>
      </c>
      <c r="AQ1476" s="76">
        <f t="shared" si="152"/>
        <v>10</v>
      </c>
      <c r="AR1476" s="81">
        <f t="shared" si="153"/>
        <v>104</v>
      </c>
      <c r="AS1476" s="81" t="str">
        <f t="shared" si="154"/>
        <v>金币</v>
      </c>
      <c r="AT1476" s="103">
        <f t="shared" si="155"/>
        <v>351</v>
      </c>
      <c r="AU1476" s="82">
        <f>IF(AR1476&gt;0,SUMIFS(AT$13:AT1476,AQ$13:AQ1476,"="&amp;AQ1476),"[x]")</f>
        <v>19522</v>
      </c>
    </row>
    <row r="1477" spans="40:47" ht="16.5" x14ac:dyDescent="0.2">
      <c r="AN1477" s="81">
        <v>1465</v>
      </c>
      <c r="AO1477" s="81">
        <f t="shared" si="150"/>
        <v>3</v>
      </c>
      <c r="AP1477" s="81">
        <f t="shared" si="151"/>
        <v>2</v>
      </c>
      <c r="AQ1477" s="76">
        <f t="shared" si="152"/>
        <v>10</v>
      </c>
      <c r="AR1477" s="81">
        <f t="shared" si="153"/>
        <v>105</v>
      </c>
      <c r="AS1477" s="81" t="str">
        <f t="shared" si="154"/>
        <v>金币</v>
      </c>
      <c r="AT1477" s="103">
        <f t="shared" si="155"/>
        <v>373</v>
      </c>
      <c r="AU1477" s="82">
        <f>IF(AR1477&gt;0,SUMIFS(AT$13:AT1477,AQ$13:AQ1477,"="&amp;AQ1477),"[x]")</f>
        <v>19895</v>
      </c>
    </row>
    <row r="1478" spans="40:47" ht="16.5" x14ac:dyDescent="0.2">
      <c r="AN1478" s="81">
        <v>1466</v>
      </c>
      <c r="AO1478" s="81">
        <f t="shared" si="150"/>
        <v>3</v>
      </c>
      <c r="AP1478" s="81">
        <f t="shared" si="151"/>
        <v>2</v>
      </c>
      <c r="AQ1478" s="76">
        <f t="shared" si="152"/>
        <v>10</v>
      </c>
      <c r="AR1478" s="81">
        <f t="shared" si="153"/>
        <v>106</v>
      </c>
      <c r="AS1478" s="81" t="str">
        <f t="shared" si="154"/>
        <v>金币</v>
      </c>
      <c r="AT1478" s="103">
        <f t="shared" si="155"/>
        <v>395</v>
      </c>
      <c r="AU1478" s="82">
        <f>IF(AR1478&gt;0,SUMIFS(AT$13:AT1478,AQ$13:AQ1478,"="&amp;AQ1478),"[x]")</f>
        <v>20290</v>
      </c>
    </row>
    <row r="1479" spans="40:47" ht="16.5" x14ac:dyDescent="0.2">
      <c r="AN1479" s="81">
        <v>1467</v>
      </c>
      <c r="AO1479" s="81">
        <f t="shared" si="150"/>
        <v>3</v>
      </c>
      <c r="AP1479" s="81">
        <f t="shared" si="151"/>
        <v>2</v>
      </c>
      <c r="AQ1479" s="76">
        <f t="shared" si="152"/>
        <v>10</v>
      </c>
      <c r="AR1479" s="81">
        <f t="shared" si="153"/>
        <v>107</v>
      </c>
      <c r="AS1479" s="81" t="str">
        <f t="shared" si="154"/>
        <v>金币</v>
      </c>
      <c r="AT1479" s="103">
        <f t="shared" si="155"/>
        <v>417</v>
      </c>
      <c r="AU1479" s="82">
        <f>IF(AR1479&gt;0,SUMIFS(AT$13:AT1479,AQ$13:AQ1479,"="&amp;AQ1479),"[x]")</f>
        <v>20707</v>
      </c>
    </row>
    <row r="1480" spans="40:47" ht="16.5" x14ac:dyDescent="0.2">
      <c r="AN1480" s="81">
        <v>1468</v>
      </c>
      <c r="AO1480" s="81">
        <f t="shared" si="150"/>
        <v>3</v>
      </c>
      <c r="AP1480" s="81">
        <f t="shared" si="151"/>
        <v>2</v>
      </c>
      <c r="AQ1480" s="76">
        <f t="shared" si="152"/>
        <v>10</v>
      </c>
      <c r="AR1480" s="81">
        <f t="shared" si="153"/>
        <v>108</v>
      </c>
      <c r="AS1480" s="81" t="str">
        <f t="shared" si="154"/>
        <v>金币</v>
      </c>
      <c r="AT1480" s="103">
        <f t="shared" si="155"/>
        <v>439</v>
      </c>
      <c r="AU1480" s="82">
        <f>IF(AR1480&gt;0,SUMIFS(AT$13:AT1480,AQ$13:AQ1480,"="&amp;AQ1480),"[x]")</f>
        <v>21146</v>
      </c>
    </row>
    <row r="1481" spans="40:47" ht="16.5" x14ac:dyDescent="0.2">
      <c r="AN1481" s="81">
        <v>1469</v>
      </c>
      <c r="AO1481" s="81">
        <f t="shared" si="150"/>
        <v>3</v>
      </c>
      <c r="AP1481" s="81">
        <f t="shared" si="151"/>
        <v>2</v>
      </c>
      <c r="AQ1481" s="76">
        <f t="shared" si="152"/>
        <v>10</v>
      </c>
      <c r="AR1481" s="81">
        <f t="shared" si="153"/>
        <v>109</v>
      </c>
      <c r="AS1481" s="81" t="str">
        <f t="shared" si="154"/>
        <v>金币</v>
      </c>
      <c r="AT1481" s="103">
        <f t="shared" si="155"/>
        <v>461</v>
      </c>
      <c r="AU1481" s="82">
        <f>IF(AR1481&gt;0,SUMIFS(AT$13:AT1481,AQ$13:AQ1481,"="&amp;AQ1481),"[x]")</f>
        <v>21607</v>
      </c>
    </row>
    <row r="1482" spans="40:47" ht="16.5" x14ac:dyDescent="0.2">
      <c r="AN1482" s="81">
        <v>1470</v>
      </c>
      <c r="AO1482" s="81">
        <f t="shared" si="150"/>
        <v>3</v>
      </c>
      <c r="AP1482" s="81">
        <f t="shared" si="151"/>
        <v>2</v>
      </c>
      <c r="AQ1482" s="76">
        <f t="shared" si="152"/>
        <v>10</v>
      </c>
      <c r="AR1482" s="81">
        <f t="shared" si="153"/>
        <v>110</v>
      </c>
      <c r="AS1482" s="81" t="str">
        <f t="shared" si="154"/>
        <v>金币</v>
      </c>
      <c r="AT1482" s="103">
        <f t="shared" si="155"/>
        <v>483</v>
      </c>
      <c r="AU1482" s="82">
        <f>IF(AR1482&gt;0,SUMIFS(AT$13:AT1482,AQ$13:AQ1482,"="&amp;AQ1482),"[x]")</f>
        <v>22090</v>
      </c>
    </row>
    <row r="1483" spans="40:47" ht="16.5" x14ac:dyDescent="0.2">
      <c r="AN1483" s="81">
        <v>1471</v>
      </c>
      <c r="AO1483" s="81">
        <f t="shared" si="150"/>
        <v>3</v>
      </c>
      <c r="AP1483" s="81">
        <f t="shared" si="151"/>
        <v>2</v>
      </c>
      <c r="AQ1483" s="76">
        <f t="shared" si="152"/>
        <v>10</v>
      </c>
      <c r="AR1483" s="81">
        <f t="shared" si="153"/>
        <v>111</v>
      </c>
      <c r="AS1483" s="81" t="str">
        <f t="shared" si="154"/>
        <v>金币</v>
      </c>
      <c r="AT1483" s="103">
        <f t="shared" si="155"/>
        <v>505</v>
      </c>
      <c r="AU1483" s="82">
        <f>IF(AR1483&gt;0,SUMIFS(AT$13:AT1483,AQ$13:AQ1483,"="&amp;AQ1483),"[x]")</f>
        <v>22595</v>
      </c>
    </row>
    <row r="1484" spans="40:47" ht="16.5" x14ac:dyDescent="0.2">
      <c r="AN1484" s="81">
        <v>1472</v>
      </c>
      <c r="AO1484" s="81">
        <f t="shared" si="150"/>
        <v>3</v>
      </c>
      <c r="AP1484" s="81">
        <f t="shared" si="151"/>
        <v>2</v>
      </c>
      <c r="AQ1484" s="76">
        <f t="shared" si="152"/>
        <v>10</v>
      </c>
      <c r="AR1484" s="81">
        <f t="shared" si="153"/>
        <v>112</v>
      </c>
      <c r="AS1484" s="81" t="str">
        <f t="shared" si="154"/>
        <v>金币</v>
      </c>
      <c r="AT1484" s="103">
        <f t="shared" si="155"/>
        <v>527</v>
      </c>
      <c r="AU1484" s="82">
        <f>IF(AR1484&gt;0,SUMIFS(AT$13:AT1484,AQ$13:AQ1484,"="&amp;AQ1484),"[x]")</f>
        <v>23122</v>
      </c>
    </row>
    <row r="1485" spans="40:47" ht="16.5" x14ac:dyDescent="0.2">
      <c r="AN1485" s="81">
        <v>1473</v>
      </c>
      <c r="AO1485" s="81">
        <f t="shared" si="150"/>
        <v>3</v>
      </c>
      <c r="AP1485" s="81">
        <f t="shared" si="151"/>
        <v>2</v>
      </c>
      <c r="AQ1485" s="76">
        <f t="shared" si="152"/>
        <v>10</v>
      </c>
      <c r="AR1485" s="81">
        <f t="shared" si="153"/>
        <v>113</v>
      </c>
      <c r="AS1485" s="81" t="str">
        <f t="shared" si="154"/>
        <v>金币</v>
      </c>
      <c r="AT1485" s="103">
        <f t="shared" si="155"/>
        <v>549</v>
      </c>
      <c r="AU1485" s="82">
        <f>IF(AR1485&gt;0,SUMIFS(AT$13:AT1485,AQ$13:AQ1485,"="&amp;AQ1485),"[x]")</f>
        <v>23671</v>
      </c>
    </row>
    <row r="1486" spans="40:47" ht="16.5" x14ac:dyDescent="0.2">
      <c r="AN1486" s="81">
        <v>1474</v>
      </c>
      <c r="AO1486" s="81">
        <f t="shared" ref="AO1486:AO1549" si="156">INT((AN1486-1)/604)+1</f>
        <v>3</v>
      </c>
      <c r="AP1486" s="81">
        <f t="shared" ref="AP1486:AP1549" si="157">INT(MOD(INT((AN1486-1)/151),4))+1</f>
        <v>2</v>
      </c>
      <c r="AQ1486" s="76">
        <f t="shared" ref="AQ1486:AQ1549" si="158">(AO1486-1)*4+AP1486</f>
        <v>10</v>
      </c>
      <c r="AR1486" s="81">
        <f t="shared" ref="AR1486:AR1549" si="159">MOD(AN1486-1,151)</f>
        <v>114</v>
      </c>
      <c r="AS1486" s="81" t="str">
        <f t="shared" ref="AS1486:AS1549" si="160">IF(AR1486&gt;0,"金币","[x]")</f>
        <v>金币</v>
      </c>
      <c r="AT1486" s="103">
        <f t="shared" si="155"/>
        <v>571</v>
      </c>
      <c r="AU1486" s="82">
        <f>IF(AR1486&gt;0,SUMIFS(AT$13:AT1486,AQ$13:AQ1486,"="&amp;AQ1486),"[x]")</f>
        <v>24242</v>
      </c>
    </row>
    <row r="1487" spans="40:47" ht="16.5" x14ac:dyDescent="0.2">
      <c r="AN1487" s="81">
        <v>1475</v>
      </c>
      <c r="AO1487" s="81">
        <f t="shared" si="156"/>
        <v>3</v>
      </c>
      <c r="AP1487" s="81">
        <f t="shared" si="157"/>
        <v>2</v>
      </c>
      <c r="AQ1487" s="76">
        <f t="shared" si="158"/>
        <v>10</v>
      </c>
      <c r="AR1487" s="81">
        <f t="shared" si="159"/>
        <v>115</v>
      </c>
      <c r="AS1487" s="81" t="str">
        <f t="shared" si="160"/>
        <v>金币</v>
      </c>
      <c r="AT1487" s="103">
        <f t="shared" ref="AT1487:AT1550" si="161">IF(AR1487&gt;0,INT(INDEX($AL$13:$AL$162,AR1487)/48*INDEX($AL$4:$AL$9,AO1487)*INDEX($AO$4:$AO$7,AP1487)),"[x]")</f>
        <v>593</v>
      </c>
      <c r="AU1487" s="82">
        <f>IF(AR1487&gt;0,SUMIFS(AT$13:AT1487,AQ$13:AQ1487,"="&amp;AQ1487),"[x]")</f>
        <v>24835</v>
      </c>
    </row>
    <row r="1488" spans="40:47" ht="16.5" x14ac:dyDescent="0.2">
      <c r="AN1488" s="81">
        <v>1476</v>
      </c>
      <c r="AO1488" s="81">
        <f t="shared" si="156"/>
        <v>3</v>
      </c>
      <c r="AP1488" s="81">
        <f t="shared" si="157"/>
        <v>2</v>
      </c>
      <c r="AQ1488" s="76">
        <f t="shared" si="158"/>
        <v>10</v>
      </c>
      <c r="AR1488" s="81">
        <f t="shared" si="159"/>
        <v>116</v>
      </c>
      <c r="AS1488" s="81" t="str">
        <f t="shared" si="160"/>
        <v>金币</v>
      </c>
      <c r="AT1488" s="103">
        <f t="shared" si="161"/>
        <v>615</v>
      </c>
      <c r="AU1488" s="82">
        <f>IF(AR1488&gt;0,SUMIFS(AT$13:AT1488,AQ$13:AQ1488,"="&amp;AQ1488),"[x]")</f>
        <v>25450</v>
      </c>
    </row>
    <row r="1489" spans="40:47" ht="16.5" x14ac:dyDescent="0.2">
      <c r="AN1489" s="81">
        <v>1477</v>
      </c>
      <c r="AO1489" s="81">
        <f t="shared" si="156"/>
        <v>3</v>
      </c>
      <c r="AP1489" s="81">
        <f t="shared" si="157"/>
        <v>2</v>
      </c>
      <c r="AQ1489" s="76">
        <f t="shared" si="158"/>
        <v>10</v>
      </c>
      <c r="AR1489" s="81">
        <f t="shared" si="159"/>
        <v>117</v>
      </c>
      <c r="AS1489" s="81" t="str">
        <f t="shared" si="160"/>
        <v>金币</v>
      </c>
      <c r="AT1489" s="103">
        <f t="shared" si="161"/>
        <v>637</v>
      </c>
      <c r="AU1489" s="82">
        <f>IF(AR1489&gt;0,SUMIFS(AT$13:AT1489,AQ$13:AQ1489,"="&amp;AQ1489),"[x]")</f>
        <v>26087</v>
      </c>
    </row>
    <row r="1490" spans="40:47" ht="16.5" x14ac:dyDescent="0.2">
      <c r="AN1490" s="81">
        <v>1478</v>
      </c>
      <c r="AO1490" s="81">
        <f t="shared" si="156"/>
        <v>3</v>
      </c>
      <c r="AP1490" s="81">
        <f t="shared" si="157"/>
        <v>2</v>
      </c>
      <c r="AQ1490" s="76">
        <f t="shared" si="158"/>
        <v>10</v>
      </c>
      <c r="AR1490" s="81">
        <f t="shared" si="159"/>
        <v>118</v>
      </c>
      <c r="AS1490" s="81" t="str">
        <f t="shared" si="160"/>
        <v>金币</v>
      </c>
      <c r="AT1490" s="103">
        <f t="shared" si="161"/>
        <v>659</v>
      </c>
      <c r="AU1490" s="82">
        <f>IF(AR1490&gt;0,SUMIFS(AT$13:AT1490,AQ$13:AQ1490,"="&amp;AQ1490),"[x]")</f>
        <v>26746</v>
      </c>
    </row>
    <row r="1491" spans="40:47" ht="16.5" x14ac:dyDescent="0.2">
      <c r="AN1491" s="81">
        <v>1479</v>
      </c>
      <c r="AO1491" s="81">
        <f t="shared" si="156"/>
        <v>3</v>
      </c>
      <c r="AP1491" s="81">
        <f t="shared" si="157"/>
        <v>2</v>
      </c>
      <c r="AQ1491" s="76">
        <f t="shared" si="158"/>
        <v>10</v>
      </c>
      <c r="AR1491" s="81">
        <f t="shared" si="159"/>
        <v>119</v>
      </c>
      <c r="AS1491" s="81" t="str">
        <f t="shared" si="160"/>
        <v>金币</v>
      </c>
      <c r="AT1491" s="103">
        <f t="shared" si="161"/>
        <v>681</v>
      </c>
      <c r="AU1491" s="82">
        <f>IF(AR1491&gt;0,SUMIFS(AT$13:AT1491,AQ$13:AQ1491,"="&amp;AQ1491),"[x]")</f>
        <v>27427</v>
      </c>
    </row>
    <row r="1492" spans="40:47" ht="16.5" x14ac:dyDescent="0.2">
      <c r="AN1492" s="81">
        <v>1480</v>
      </c>
      <c r="AO1492" s="81">
        <f t="shared" si="156"/>
        <v>3</v>
      </c>
      <c r="AP1492" s="81">
        <f t="shared" si="157"/>
        <v>2</v>
      </c>
      <c r="AQ1492" s="76">
        <f t="shared" si="158"/>
        <v>10</v>
      </c>
      <c r="AR1492" s="81">
        <f t="shared" si="159"/>
        <v>120</v>
      </c>
      <c r="AS1492" s="81" t="str">
        <f t="shared" si="160"/>
        <v>金币</v>
      </c>
      <c r="AT1492" s="103">
        <f t="shared" si="161"/>
        <v>703</v>
      </c>
      <c r="AU1492" s="82">
        <f>IF(AR1492&gt;0,SUMIFS(AT$13:AT1492,AQ$13:AQ1492,"="&amp;AQ1492),"[x]")</f>
        <v>28130</v>
      </c>
    </row>
    <row r="1493" spans="40:47" ht="16.5" x14ac:dyDescent="0.2">
      <c r="AN1493" s="81">
        <v>1481</v>
      </c>
      <c r="AO1493" s="81">
        <f t="shared" si="156"/>
        <v>3</v>
      </c>
      <c r="AP1493" s="81">
        <f t="shared" si="157"/>
        <v>2</v>
      </c>
      <c r="AQ1493" s="76">
        <f t="shared" si="158"/>
        <v>10</v>
      </c>
      <c r="AR1493" s="81">
        <f t="shared" si="159"/>
        <v>121</v>
      </c>
      <c r="AS1493" s="81" t="str">
        <f t="shared" si="160"/>
        <v>金币</v>
      </c>
      <c r="AT1493" s="103">
        <f t="shared" si="161"/>
        <v>414</v>
      </c>
      <c r="AU1493" s="82">
        <f>IF(AR1493&gt;0,SUMIFS(AT$13:AT1493,AQ$13:AQ1493,"="&amp;AQ1493),"[x]")</f>
        <v>28544</v>
      </c>
    </row>
    <row r="1494" spans="40:47" ht="16.5" x14ac:dyDescent="0.2">
      <c r="AN1494" s="81">
        <v>1482</v>
      </c>
      <c r="AO1494" s="81">
        <f t="shared" si="156"/>
        <v>3</v>
      </c>
      <c r="AP1494" s="81">
        <f t="shared" si="157"/>
        <v>2</v>
      </c>
      <c r="AQ1494" s="76">
        <f t="shared" si="158"/>
        <v>10</v>
      </c>
      <c r="AR1494" s="81">
        <f t="shared" si="159"/>
        <v>122</v>
      </c>
      <c r="AS1494" s="81" t="str">
        <f t="shared" si="160"/>
        <v>金币</v>
      </c>
      <c r="AT1494" s="103">
        <f t="shared" si="161"/>
        <v>436</v>
      </c>
      <c r="AU1494" s="82">
        <f>IF(AR1494&gt;0,SUMIFS(AT$13:AT1494,AQ$13:AQ1494,"="&amp;AQ1494),"[x]")</f>
        <v>28980</v>
      </c>
    </row>
    <row r="1495" spans="40:47" ht="16.5" x14ac:dyDescent="0.2">
      <c r="AN1495" s="81">
        <v>1483</v>
      </c>
      <c r="AO1495" s="81">
        <f t="shared" si="156"/>
        <v>3</v>
      </c>
      <c r="AP1495" s="81">
        <f t="shared" si="157"/>
        <v>2</v>
      </c>
      <c r="AQ1495" s="76">
        <f t="shared" si="158"/>
        <v>10</v>
      </c>
      <c r="AR1495" s="81">
        <f t="shared" si="159"/>
        <v>123</v>
      </c>
      <c r="AS1495" s="81" t="str">
        <f t="shared" si="160"/>
        <v>金币</v>
      </c>
      <c r="AT1495" s="103">
        <f t="shared" si="161"/>
        <v>458</v>
      </c>
      <c r="AU1495" s="82">
        <f>IF(AR1495&gt;0,SUMIFS(AT$13:AT1495,AQ$13:AQ1495,"="&amp;AQ1495),"[x]")</f>
        <v>29438</v>
      </c>
    </row>
    <row r="1496" spans="40:47" ht="16.5" x14ac:dyDescent="0.2">
      <c r="AN1496" s="81">
        <v>1484</v>
      </c>
      <c r="AO1496" s="81">
        <f t="shared" si="156"/>
        <v>3</v>
      </c>
      <c r="AP1496" s="81">
        <f t="shared" si="157"/>
        <v>2</v>
      </c>
      <c r="AQ1496" s="76">
        <f t="shared" si="158"/>
        <v>10</v>
      </c>
      <c r="AR1496" s="81">
        <f t="shared" si="159"/>
        <v>124</v>
      </c>
      <c r="AS1496" s="81" t="str">
        <f t="shared" si="160"/>
        <v>金币</v>
      </c>
      <c r="AT1496" s="103">
        <f t="shared" si="161"/>
        <v>480</v>
      </c>
      <c r="AU1496" s="82">
        <f>IF(AR1496&gt;0,SUMIFS(AT$13:AT1496,AQ$13:AQ1496,"="&amp;AQ1496),"[x]")</f>
        <v>29918</v>
      </c>
    </row>
    <row r="1497" spans="40:47" ht="16.5" x14ac:dyDescent="0.2">
      <c r="AN1497" s="81">
        <v>1485</v>
      </c>
      <c r="AO1497" s="81">
        <f t="shared" si="156"/>
        <v>3</v>
      </c>
      <c r="AP1497" s="81">
        <f t="shared" si="157"/>
        <v>2</v>
      </c>
      <c r="AQ1497" s="76">
        <f t="shared" si="158"/>
        <v>10</v>
      </c>
      <c r="AR1497" s="81">
        <f t="shared" si="159"/>
        <v>125</v>
      </c>
      <c r="AS1497" s="81" t="str">
        <f t="shared" si="160"/>
        <v>金币</v>
      </c>
      <c r="AT1497" s="103">
        <f t="shared" si="161"/>
        <v>501</v>
      </c>
      <c r="AU1497" s="82">
        <f>IF(AR1497&gt;0,SUMIFS(AT$13:AT1497,AQ$13:AQ1497,"="&amp;AQ1497),"[x]")</f>
        <v>30419</v>
      </c>
    </row>
    <row r="1498" spans="40:47" ht="16.5" x14ac:dyDescent="0.2">
      <c r="AN1498" s="81">
        <v>1486</v>
      </c>
      <c r="AO1498" s="81">
        <f t="shared" si="156"/>
        <v>3</v>
      </c>
      <c r="AP1498" s="81">
        <f t="shared" si="157"/>
        <v>2</v>
      </c>
      <c r="AQ1498" s="76">
        <f t="shared" si="158"/>
        <v>10</v>
      </c>
      <c r="AR1498" s="81">
        <f t="shared" si="159"/>
        <v>126</v>
      </c>
      <c r="AS1498" s="81" t="str">
        <f t="shared" si="160"/>
        <v>金币</v>
      </c>
      <c r="AT1498" s="103">
        <f t="shared" si="161"/>
        <v>523</v>
      </c>
      <c r="AU1498" s="82">
        <f>IF(AR1498&gt;0,SUMIFS(AT$13:AT1498,AQ$13:AQ1498,"="&amp;AQ1498),"[x]")</f>
        <v>30942</v>
      </c>
    </row>
    <row r="1499" spans="40:47" ht="16.5" x14ac:dyDescent="0.2">
      <c r="AN1499" s="81">
        <v>1487</v>
      </c>
      <c r="AO1499" s="81">
        <f t="shared" si="156"/>
        <v>3</v>
      </c>
      <c r="AP1499" s="81">
        <f t="shared" si="157"/>
        <v>2</v>
      </c>
      <c r="AQ1499" s="76">
        <f t="shared" si="158"/>
        <v>10</v>
      </c>
      <c r="AR1499" s="81">
        <f t="shared" si="159"/>
        <v>127</v>
      </c>
      <c r="AS1499" s="81" t="str">
        <f t="shared" si="160"/>
        <v>金币</v>
      </c>
      <c r="AT1499" s="103">
        <f t="shared" si="161"/>
        <v>545</v>
      </c>
      <c r="AU1499" s="82">
        <f>IF(AR1499&gt;0,SUMIFS(AT$13:AT1499,AQ$13:AQ1499,"="&amp;AQ1499),"[x]")</f>
        <v>31487</v>
      </c>
    </row>
    <row r="1500" spans="40:47" ht="16.5" x14ac:dyDescent="0.2">
      <c r="AN1500" s="81">
        <v>1488</v>
      </c>
      <c r="AO1500" s="81">
        <f t="shared" si="156"/>
        <v>3</v>
      </c>
      <c r="AP1500" s="81">
        <f t="shared" si="157"/>
        <v>2</v>
      </c>
      <c r="AQ1500" s="76">
        <f t="shared" si="158"/>
        <v>10</v>
      </c>
      <c r="AR1500" s="81">
        <f t="shared" si="159"/>
        <v>128</v>
      </c>
      <c r="AS1500" s="81" t="str">
        <f t="shared" si="160"/>
        <v>金币</v>
      </c>
      <c r="AT1500" s="103">
        <f t="shared" si="161"/>
        <v>567</v>
      </c>
      <c r="AU1500" s="82">
        <f>IF(AR1500&gt;0,SUMIFS(AT$13:AT1500,AQ$13:AQ1500,"="&amp;AQ1500),"[x]")</f>
        <v>32054</v>
      </c>
    </row>
    <row r="1501" spans="40:47" ht="16.5" x14ac:dyDescent="0.2">
      <c r="AN1501" s="81">
        <v>1489</v>
      </c>
      <c r="AO1501" s="81">
        <f t="shared" si="156"/>
        <v>3</v>
      </c>
      <c r="AP1501" s="81">
        <f t="shared" si="157"/>
        <v>2</v>
      </c>
      <c r="AQ1501" s="76">
        <f t="shared" si="158"/>
        <v>10</v>
      </c>
      <c r="AR1501" s="81">
        <f t="shared" si="159"/>
        <v>129</v>
      </c>
      <c r="AS1501" s="81" t="str">
        <f t="shared" si="160"/>
        <v>金币</v>
      </c>
      <c r="AT1501" s="103">
        <f t="shared" si="161"/>
        <v>589</v>
      </c>
      <c r="AU1501" s="82">
        <f>IF(AR1501&gt;0,SUMIFS(AT$13:AT1501,AQ$13:AQ1501,"="&amp;AQ1501),"[x]")</f>
        <v>32643</v>
      </c>
    </row>
    <row r="1502" spans="40:47" ht="16.5" x14ac:dyDescent="0.2">
      <c r="AN1502" s="81">
        <v>1490</v>
      </c>
      <c r="AO1502" s="81">
        <f t="shared" si="156"/>
        <v>3</v>
      </c>
      <c r="AP1502" s="81">
        <f t="shared" si="157"/>
        <v>2</v>
      </c>
      <c r="AQ1502" s="76">
        <f t="shared" si="158"/>
        <v>10</v>
      </c>
      <c r="AR1502" s="81">
        <f t="shared" si="159"/>
        <v>130</v>
      </c>
      <c r="AS1502" s="81" t="str">
        <f t="shared" si="160"/>
        <v>金币</v>
      </c>
      <c r="AT1502" s="103">
        <f t="shared" si="161"/>
        <v>611</v>
      </c>
      <c r="AU1502" s="82">
        <f>IF(AR1502&gt;0,SUMIFS(AT$13:AT1502,AQ$13:AQ1502,"="&amp;AQ1502),"[x]")</f>
        <v>33254</v>
      </c>
    </row>
    <row r="1503" spans="40:47" ht="16.5" x14ac:dyDescent="0.2">
      <c r="AN1503" s="81">
        <v>1491</v>
      </c>
      <c r="AO1503" s="81">
        <f t="shared" si="156"/>
        <v>3</v>
      </c>
      <c r="AP1503" s="81">
        <f t="shared" si="157"/>
        <v>2</v>
      </c>
      <c r="AQ1503" s="76">
        <f t="shared" si="158"/>
        <v>10</v>
      </c>
      <c r="AR1503" s="81">
        <f t="shared" si="159"/>
        <v>131</v>
      </c>
      <c r="AS1503" s="81" t="str">
        <f t="shared" si="160"/>
        <v>金币</v>
      </c>
      <c r="AT1503" s="103">
        <f t="shared" si="161"/>
        <v>632</v>
      </c>
      <c r="AU1503" s="82">
        <f>IF(AR1503&gt;0,SUMIFS(AT$13:AT1503,AQ$13:AQ1503,"="&amp;AQ1503),"[x]")</f>
        <v>33886</v>
      </c>
    </row>
    <row r="1504" spans="40:47" ht="16.5" x14ac:dyDescent="0.2">
      <c r="AN1504" s="81">
        <v>1492</v>
      </c>
      <c r="AO1504" s="81">
        <f t="shared" si="156"/>
        <v>3</v>
      </c>
      <c r="AP1504" s="81">
        <f t="shared" si="157"/>
        <v>2</v>
      </c>
      <c r="AQ1504" s="76">
        <f t="shared" si="158"/>
        <v>10</v>
      </c>
      <c r="AR1504" s="81">
        <f t="shared" si="159"/>
        <v>132</v>
      </c>
      <c r="AS1504" s="81" t="str">
        <f t="shared" si="160"/>
        <v>金币</v>
      </c>
      <c r="AT1504" s="103">
        <f t="shared" si="161"/>
        <v>654</v>
      </c>
      <c r="AU1504" s="82">
        <f>IF(AR1504&gt;0,SUMIFS(AT$13:AT1504,AQ$13:AQ1504,"="&amp;AQ1504),"[x]")</f>
        <v>34540</v>
      </c>
    </row>
    <row r="1505" spans="40:47" ht="16.5" x14ac:dyDescent="0.2">
      <c r="AN1505" s="81">
        <v>1493</v>
      </c>
      <c r="AO1505" s="81">
        <f t="shared" si="156"/>
        <v>3</v>
      </c>
      <c r="AP1505" s="81">
        <f t="shared" si="157"/>
        <v>2</v>
      </c>
      <c r="AQ1505" s="76">
        <f t="shared" si="158"/>
        <v>10</v>
      </c>
      <c r="AR1505" s="81">
        <f t="shared" si="159"/>
        <v>133</v>
      </c>
      <c r="AS1505" s="81" t="str">
        <f t="shared" si="160"/>
        <v>金币</v>
      </c>
      <c r="AT1505" s="103">
        <f t="shared" si="161"/>
        <v>676</v>
      </c>
      <c r="AU1505" s="82">
        <f>IF(AR1505&gt;0,SUMIFS(AT$13:AT1505,AQ$13:AQ1505,"="&amp;AQ1505),"[x]")</f>
        <v>35216</v>
      </c>
    </row>
    <row r="1506" spans="40:47" ht="16.5" x14ac:dyDescent="0.2">
      <c r="AN1506" s="81">
        <v>1494</v>
      </c>
      <c r="AO1506" s="81">
        <f t="shared" si="156"/>
        <v>3</v>
      </c>
      <c r="AP1506" s="81">
        <f t="shared" si="157"/>
        <v>2</v>
      </c>
      <c r="AQ1506" s="76">
        <f t="shared" si="158"/>
        <v>10</v>
      </c>
      <c r="AR1506" s="81">
        <f t="shared" si="159"/>
        <v>134</v>
      </c>
      <c r="AS1506" s="81" t="str">
        <f t="shared" si="160"/>
        <v>金币</v>
      </c>
      <c r="AT1506" s="103">
        <f t="shared" si="161"/>
        <v>698</v>
      </c>
      <c r="AU1506" s="82">
        <f>IF(AR1506&gt;0,SUMIFS(AT$13:AT1506,AQ$13:AQ1506,"="&amp;AQ1506),"[x]")</f>
        <v>35914</v>
      </c>
    </row>
    <row r="1507" spans="40:47" ht="16.5" x14ac:dyDescent="0.2">
      <c r="AN1507" s="81">
        <v>1495</v>
      </c>
      <c r="AO1507" s="81">
        <f t="shared" si="156"/>
        <v>3</v>
      </c>
      <c r="AP1507" s="81">
        <f t="shared" si="157"/>
        <v>2</v>
      </c>
      <c r="AQ1507" s="76">
        <f t="shared" si="158"/>
        <v>10</v>
      </c>
      <c r="AR1507" s="81">
        <f t="shared" si="159"/>
        <v>135</v>
      </c>
      <c r="AS1507" s="81" t="str">
        <f t="shared" si="160"/>
        <v>金币</v>
      </c>
      <c r="AT1507" s="103">
        <f t="shared" si="161"/>
        <v>720</v>
      </c>
      <c r="AU1507" s="82">
        <f>IF(AR1507&gt;0,SUMIFS(AT$13:AT1507,AQ$13:AQ1507,"="&amp;AQ1507),"[x]")</f>
        <v>36634</v>
      </c>
    </row>
    <row r="1508" spans="40:47" ht="16.5" x14ac:dyDescent="0.2">
      <c r="AN1508" s="81">
        <v>1496</v>
      </c>
      <c r="AO1508" s="81">
        <f t="shared" si="156"/>
        <v>3</v>
      </c>
      <c r="AP1508" s="81">
        <f t="shared" si="157"/>
        <v>2</v>
      </c>
      <c r="AQ1508" s="76">
        <f t="shared" si="158"/>
        <v>10</v>
      </c>
      <c r="AR1508" s="81">
        <f t="shared" si="159"/>
        <v>136</v>
      </c>
      <c r="AS1508" s="81" t="str">
        <f t="shared" si="160"/>
        <v>金币</v>
      </c>
      <c r="AT1508" s="103">
        <f t="shared" si="161"/>
        <v>742</v>
      </c>
      <c r="AU1508" s="82">
        <f>IF(AR1508&gt;0,SUMIFS(AT$13:AT1508,AQ$13:AQ1508,"="&amp;AQ1508),"[x]")</f>
        <v>37376</v>
      </c>
    </row>
    <row r="1509" spans="40:47" ht="16.5" x14ac:dyDescent="0.2">
      <c r="AN1509" s="81">
        <v>1497</v>
      </c>
      <c r="AO1509" s="81">
        <f t="shared" si="156"/>
        <v>3</v>
      </c>
      <c r="AP1509" s="81">
        <f t="shared" si="157"/>
        <v>2</v>
      </c>
      <c r="AQ1509" s="76">
        <f t="shared" si="158"/>
        <v>10</v>
      </c>
      <c r="AR1509" s="81">
        <f t="shared" si="159"/>
        <v>137</v>
      </c>
      <c r="AS1509" s="81" t="str">
        <f t="shared" si="160"/>
        <v>金币</v>
      </c>
      <c r="AT1509" s="103">
        <f t="shared" si="161"/>
        <v>763</v>
      </c>
      <c r="AU1509" s="82">
        <f>IF(AR1509&gt;0,SUMIFS(AT$13:AT1509,AQ$13:AQ1509,"="&amp;AQ1509),"[x]")</f>
        <v>38139</v>
      </c>
    </row>
    <row r="1510" spans="40:47" ht="16.5" x14ac:dyDescent="0.2">
      <c r="AN1510" s="81">
        <v>1498</v>
      </c>
      <c r="AO1510" s="81">
        <f t="shared" si="156"/>
        <v>3</v>
      </c>
      <c r="AP1510" s="81">
        <f t="shared" si="157"/>
        <v>2</v>
      </c>
      <c r="AQ1510" s="76">
        <f t="shared" si="158"/>
        <v>10</v>
      </c>
      <c r="AR1510" s="81">
        <f t="shared" si="159"/>
        <v>138</v>
      </c>
      <c r="AS1510" s="81" t="str">
        <f t="shared" si="160"/>
        <v>金币</v>
      </c>
      <c r="AT1510" s="103">
        <f t="shared" si="161"/>
        <v>785</v>
      </c>
      <c r="AU1510" s="82">
        <f>IF(AR1510&gt;0,SUMIFS(AT$13:AT1510,AQ$13:AQ1510,"="&amp;AQ1510),"[x]")</f>
        <v>38924</v>
      </c>
    </row>
    <row r="1511" spans="40:47" ht="16.5" x14ac:dyDescent="0.2">
      <c r="AN1511" s="81">
        <v>1499</v>
      </c>
      <c r="AO1511" s="81">
        <f t="shared" si="156"/>
        <v>3</v>
      </c>
      <c r="AP1511" s="81">
        <f t="shared" si="157"/>
        <v>2</v>
      </c>
      <c r="AQ1511" s="76">
        <f t="shared" si="158"/>
        <v>10</v>
      </c>
      <c r="AR1511" s="81">
        <f t="shared" si="159"/>
        <v>139</v>
      </c>
      <c r="AS1511" s="81" t="str">
        <f t="shared" si="160"/>
        <v>金币</v>
      </c>
      <c r="AT1511" s="103">
        <f t="shared" si="161"/>
        <v>807</v>
      </c>
      <c r="AU1511" s="82">
        <f>IF(AR1511&gt;0,SUMIFS(AT$13:AT1511,AQ$13:AQ1511,"="&amp;AQ1511),"[x]")</f>
        <v>39731</v>
      </c>
    </row>
    <row r="1512" spans="40:47" ht="16.5" x14ac:dyDescent="0.2">
      <c r="AN1512" s="81">
        <v>1500</v>
      </c>
      <c r="AO1512" s="81">
        <f t="shared" si="156"/>
        <v>3</v>
      </c>
      <c r="AP1512" s="81">
        <f t="shared" si="157"/>
        <v>2</v>
      </c>
      <c r="AQ1512" s="76">
        <f t="shared" si="158"/>
        <v>10</v>
      </c>
      <c r="AR1512" s="81">
        <f t="shared" si="159"/>
        <v>140</v>
      </c>
      <c r="AS1512" s="81" t="str">
        <f t="shared" si="160"/>
        <v>金币</v>
      </c>
      <c r="AT1512" s="103">
        <f t="shared" si="161"/>
        <v>829</v>
      </c>
      <c r="AU1512" s="82">
        <f>IF(AR1512&gt;0,SUMIFS(AT$13:AT1512,AQ$13:AQ1512,"="&amp;AQ1512),"[x]")</f>
        <v>40560</v>
      </c>
    </row>
    <row r="1513" spans="40:47" ht="16.5" x14ac:dyDescent="0.2">
      <c r="AN1513" s="81">
        <v>1501</v>
      </c>
      <c r="AO1513" s="81">
        <f t="shared" si="156"/>
        <v>3</v>
      </c>
      <c r="AP1513" s="81">
        <f t="shared" si="157"/>
        <v>2</v>
      </c>
      <c r="AQ1513" s="76">
        <f t="shared" si="158"/>
        <v>10</v>
      </c>
      <c r="AR1513" s="81">
        <f t="shared" si="159"/>
        <v>141</v>
      </c>
      <c r="AS1513" s="81" t="str">
        <f t="shared" si="160"/>
        <v>金币</v>
      </c>
      <c r="AT1513" s="103">
        <f t="shared" si="161"/>
        <v>851</v>
      </c>
      <c r="AU1513" s="82">
        <f>IF(AR1513&gt;0,SUMIFS(AT$13:AT1513,AQ$13:AQ1513,"="&amp;AQ1513),"[x]")</f>
        <v>41411</v>
      </c>
    </row>
    <row r="1514" spans="40:47" ht="16.5" x14ac:dyDescent="0.2">
      <c r="AN1514" s="81">
        <v>1502</v>
      </c>
      <c r="AO1514" s="81">
        <f t="shared" si="156"/>
        <v>3</v>
      </c>
      <c r="AP1514" s="81">
        <f t="shared" si="157"/>
        <v>2</v>
      </c>
      <c r="AQ1514" s="76">
        <f t="shared" si="158"/>
        <v>10</v>
      </c>
      <c r="AR1514" s="81">
        <f t="shared" si="159"/>
        <v>142</v>
      </c>
      <c r="AS1514" s="81" t="str">
        <f t="shared" si="160"/>
        <v>金币</v>
      </c>
      <c r="AT1514" s="103">
        <f t="shared" si="161"/>
        <v>873</v>
      </c>
      <c r="AU1514" s="82">
        <f>IF(AR1514&gt;0,SUMIFS(AT$13:AT1514,AQ$13:AQ1514,"="&amp;AQ1514),"[x]")</f>
        <v>42284</v>
      </c>
    </row>
    <row r="1515" spans="40:47" ht="16.5" x14ac:dyDescent="0.2">
      <c r="AN1515" s="81">
        <v>1503</v>
      </c>
      <c r="AO1515" s="81">
        <f t="shared" si="156"/>
        <v>3</v>
      </c>
      <c r="AP1515" s="81">
        <f t="shared" si="157"/>
        <v>2</v>
      </c>
      <c r="AQ1515" s="76">
        <f t="shared" si="158"/>
        <v>10</v>
      </c>
      <c r="AR1515" s="81">
        <f t="shared" si="159"/>
        <v>143</v>
      </c>
      <c r="AS1515" s="81" t="str">
        <f t="shared" si="160"/>
        <v>金币</v>
      </c>
      <c r="AT1515" s="103">
        <f t="shared" si="161"/>
        <v>894</v>
      </c>
      <c r="AU1515" s="82">
        <f>IF(AR1515&gt;0,SUMIFS(AT$13:AT1515,AQ$13:AQ1515,"="&amp;AQ1515),"[x]")</f>
        <v>43178</v>
      </c>
    </row>
    <row r="1516" spans="40:47" ht="16.5" x14ac:dyDescent="0.2">
      <c r="AN1516" s="81">
        <v>1504</v>
      </c>
      <c r="AO1516" s="81">
        <f t="shared" si="156"/>
        <v>3</v>
      </c>
      <c r="AP1516" s="81">
        <f t="shared" si="157"/>
        <v>2</v>
      </c>
      <c r="AQ1516" s="76">
        <f t="shared" si="158"/>
        <v>10</v>
      </c>
      <c r="AR1516" s="81">
        <f t="shared" si="159"/>
        <v>144</v>
      </c>
      <c r="AS1516" s="81" t="str">
        <f t="shared" si="160"/>
        <v>金币</v>
      </c>
      <c r="AT1516" s="103">
        <f t="shared" si="161"/>
        <v>916</v>
      </c>
      <c r="AU1516" s="82">
        <f>IF(AR1516&gt;0,SUMIFS(AT$13:AT1516,AQ$13:AQ1516,"="&amp;AQ1516),"[x]")</f>
        <v>44094</v>
      </c>
    </row>
    <row r="1517" spans="40:47" ht="16.5" x14ac:dyDescent="0.2">
      <c r="AN1517" s="81">
        <v>1505</v>
      </c>
      <c r="AO1517" s="81">
        <f t="shared" si="156"/>
        <v>3</v>
      </c>
      <c r="AP1517" s="81">
        <f t="shared" si="157"/>
        <v>2</v>
      </c>
      <c r="AQ1517" s="76">
        <f t="shared" si="158"/>
        <v>10</v>
      </c>
      <c r="AR1517" s="81">
        <f t="shared" si="159"/>
        <v>145</v>
      </c>
      <c r="AS1517" s="81" t="str">
        <f t="shared" si="160"/>
        <v>金币</v>
      </c>
      <c r="AT1517" s="103">
        <f t="shared" si="161"/>
        <v>938</v>
      </c>
      <c r="AU1517" s="82">
        <f>IF(AR1517&gt;0,SUMIFS(AT$13:AT1517,AQ$13:AQ1517,"="&amp;AQ1517),"[x]")</f>
        <v>45032</v>
      </c>
    </row>
    <row r="1518" spans="40:47" ht="16.5" x14ac:dyDescent="0.2">
      <c r="AN1518" s="81">
        <v>1506</v>
      </c>
      <c r="AO1518" s="81">
        <f t="shared" si="156"/>
        <v>3</v>
      </c>
      <c r="AP1518" s="81">
        <f t="shared" si="157"/>
        <v>2</v>
      </c>
      <c r="AQ1518" s="76">
        <f t="shared" si="158"/>
        <v>10</v>
      </c>
      <c r="AR1518" s="81">
        <f t="shared" si="159"/>
        <v>146</v>
      </c>
      <c r="AS1518" s="81" t="str">
        <f t="shared" si="160"/>
        <v>金币</v>
      </c>
      <c r="AT1518" s="103">
        <f t="shared" si="161"/>
        <v>960</v>
      </c>
      <c r="AU1518" s="82">
        <f>IF(AR1518&gt;0,SUMIFS(AT$13:AT1518,AQ$13:AQ1518,"="&amp;AQ1518),"[x]")</f>
        <v>45992</v>
      </c>
    </row>
    <row r="1519" spans="40:47" ht="16.5" x14ac:dyDescent="0.2">
      <c r="AN1519" s="81">
        <v>1507</v>
      </c>
      <c r="AO1519" s="81">
        <f t="shared" si="156"/>
        <v>3</v>
      </c>
      <c r="AP1519" s="81">
        <f t="shared" si="157"/>
        <v>2</v>
      </c>
      <c r="AQ1519" s="76">
        <f t="shared" si="158"/>
        <v>10</v>
      </c>
      <c r="AR1519" s="81">
        <f t="shared" si="159"/>
        <v>147</v>
      </c>
      <c r="AS1519" s="81" t="str">
        <f t="shared" si="160"/>
        <v>金币</v>
      </c>
      <c r="AT1519" s="103">
        <f t="shared" si="161"/>
        <v>982</v>
      </c>
      <c r="AU1519" s="82">
        <f>IF(AR1519&gt;0,SUMIFS(AT$13:AT1519,AQ$13:AQ1519,"="&amp;AQ1519),"[x]")</f>
        <v>46974</v>
      </c>
    </row>
    <row r="1520" spans="40:47" ht="16.5" x14ac:dyDescent="0.2">
      <c r="AN1520" s="81">
        <v>1508</v>
      </c>
      <c r="AO1520" s="81">
        <f t="shared" si="156"/>
        <v>3</v>
      </c>
      <c r="AP1520" s="81">
        <f t="shared" si="157"/>
        <v>2</v>
      </c>
      <c r="AQ1520" s="76">
        <f t="shared" si="158"/>
        <v>10</v>
      </c>
      <c r="AR1520" s="81">
        <f t="shared" si="159"/>
        <v>148</v>
      </c>
      <c r="AS1520" s="81" t="str">
        <f t="shared" si="160"/>
        <v>金币</v>
      </c>
      <c r="AT1520" s="103">
        <f t="shared" si="161"/>
        <v>1003</v>
      </c>
      <c r="AU1520" s="82">
        <f>IF(AR1520&gt;0,SUMIFS(AT$13:AT1520,AQ$13:AQ1520,"="&amp;AQ1520),"[x]")</f>
        <v>47977</v>
      </c>
    </row>
    <row r="1521" spans="40:47" ht="16.5" x14ac:dyDescent="0.2">
      <c r="AN1521" s="81">
        <v>1509</v>
      </c>
      <c r="AO1521" s="81">
        <f t="shared" si="156"/>
        <v>3</v>
      </c>
      <c r="AP1521" s="81">
        <f t="shared" si="157"/>
        <v>2</v>
      </c>
      <c r="AQ1521" s="76">
        <f t="shared" si="158"/>
        <v>10</v>
      </c>
      <c r="AR1521" s="81">
        <f t="shared" si="159"/>
        <v>149</v>
      </c>
      <c r="AS1521" s="81" t="str">
        <f t="shared" si="160"/>
        <v>金币</v>
      </c>
      <c r="AT1521" s="103">
        <f t="shared" si="161"/>
        <v>1025</v>
      </c>
      <c r="AU1521" s="82">
        <f>IF(AR1521&gt;0,SUMIFS(AT$13:AT1521,AQ$13:AQ1521,"="&amp;AQ1521),"[x]")</f>
        <v>49002</v>
      </c>
    </row>
    <row r="1522" spans="40:47" ht="16.5" x14ac:dyDescent="0.2">
      <c r="AN1522" s="81">
        <v>1510</v>
      </c>
      <c r="AO1522" s="81">
        <f t="shared" si="156"/>
        <v>3</v>
      </c>
      <c r="AP1522" s="81">
        <f t="shared" si="157"/>
        <v>2</v>
      </c>
      <c r="AQ1522" s="76">
        <f t="shared" si="158"/>
        <v>10</v>
      </c>
      <c r="AR1522" s="81">
        <f t="shared" si="159"/>
        <v>150</v>
      </c>
      <c r="AS1522" s="81" t="str">
        <f t="shared" si="160"/>
        <v>金币</v>
      </c>
      <c r="AT1522" s="103">
        <f t="shared" si="161"/>
        <v>1047</v>
      </c>
      <c r="AU1522" s="82">
        <f>IF(AR1522&gt;0,SUMIFS(AT$13:AT1522,AQ$13:AQ1522,"="&amp;AQ1522),"[x]")</f>
        <v>50049</v>
      </c>
    </row>
    <row r="1523" spans="40:47" ht="16.5" x14ac:dyDescent="0.2">
      <c r="AN1523" s="81">
        <v>1511</v>
      </c>
      <c r="AO1523" s="81">
        <f t="shared" si="156"/>
        <v>3</v>
      </c>
      <c r="AP1523" s="81">
        <f t="shared" si="157"/>
        <v>3</v>
      </c>
      <c r="AQ1523" s="76">
        <f t="shared" si="158"/>
        <v>11</v>
      </c>
      <c r="AR1523" s="81">
        <f t="shared" si="159"/>
        <v>0</v>
      </c>
      <c r="AS1523" s="81" t="str">
        <f t="shared" si="160"/>
        <v>[x]</v>
      </c>
      <c r="AT1523" s="103" t="str">
        <f t="shared" si="161"/>
        <v>[x]</v>
      </c>
      <c r="AU1523" s="82" t="str">
        <f>IF(AR1523&gt;0,SUMIFS(AT$13:AT1523,AQ$13:AQ1523,"="&amp;AQ1523),"[x]")</f>
        <v>[x]</v>
      </c>
    </row>
    <row r="1524" spans="40:47" ht="16.5" x14ac:dyDescent="0.2">
      <c r="AN1524" s="81">
        <v>1512</v>
      </c>
      <c r="AO1524" s="81">
        <f t="shared" si="156"/>
        <v>3</v>
      </c>
      <c r="AP1524" s="81">
        <f t="shared" si="157"/>
        <v>3</v>
      </c>
      <c r="AQ1524" s="76">
        <f t="shared" si="158"/>
        <v>11</v>
      </c>
      <c r="AR1524" s="81">
        <f t="shared" si="159"/>
        <v>1</v>
      </c>
      <c r="AS1524" s="81" t="str">
        <f t="shared" si="160"/>
        <v>金币</v>
      </c>
      <c r="AT1524" s="103">
        <f t="shared" si="161"/>
        <v>3</v>
      </c>
      <c r="AU1524" s="82">
        <f>IF(AR1524&gt;0,SUMIFS(AT$13:AT1524,AQ$13:AQ1524,"="&amp;AQ1524),"[x]")</f>
        <v>3</v>
      </c>
    </row>
    <row r="1525" spans="40:47" ht="16.5" x14ac:dyDescent="0.2">
      <c r="AN1525" s="81">
        <v>1513</v>
      </c>
      <c r="AO1525" s="81">
        <f t="shared" si="156"/>
        <v>3</v>
      </c>
      <c r="AP1525" s="81">
        <f t="shared" si="157"/>
        <v>3</v>
      </c>
      <c r="AQ1525" s="76">
        <f t="shared" si="158"/>
        <v>11</v>
      </c>
      <c r="AR1525" s="81">
        <f t="shared" si="159"/>
        <v>2</v>
      </c>
      <c r="AS1525" s="81" t="str">
        <f t="shared" si="160"/>
        <v>金币</v>
      </c>
      <c r="AT1525" s="103">
        <f t="shared" si="161"/>
        <v>6</v>
      </c>
      <c r="AU1525" s="82">
        <f>IF(AR1525&gt;0,SUMIFS(AT$13:AT1525,AQ$13:AQ1525,"="&amp;AQ1525),"[x]")</f>
        <v>9</v>
      </c>
    </row>
    <row r="1526" spans="40:47" ht="16.5" x14ac:dyDescent="0.2">
      <c r="AN1526" s="81">
        <v>1514</v>
      </c>
      <c r="AO1526" s="81">
        <f t="shared" si="156"/>
        <v>3</v>
      </c>
      <c r="AP1526" s="81">
        <f t="shared" si="157"/>
        <v>3</v>
      </c>
      <c r="AQ1526" s="76">
        <f t="shared" si="158"/>
        <v>11</v>
      </c>
      <c r="AR1526" s="81">
        <f t="shared" si="159"/>
        <v>3</v>
      </c>
      <c r="AS1526" s="81" t="str">
        <f t="shared" si="160"/>
        <v>金币</v>
      </c>
      <c r="AT1526" s="103">
        <f t="shared" si="161"/>
        <v>9</v>
      </c>
      <c r="AU1526" s="82">
        <f>IF(AR1526&gt;0,SUMIFS(AT$13:AT1526,AQ$13:AQ1526,"="&amp;AQ1526),"[x]")</f>
        <v>18</v>
      </c>
    </row>
    <row r="1527" spans="40:47" ht="16.5" x14ac:dyDescent="0.2">
      <c r="AN1527" s="81">
        <v>1515</v>
      </c>
      <c r="AO1527" s="81">
        <f t="shared" si="156"/>
        <v>3</v>
      </c>
      <c r="AP1527" s="81">
        <f t="shared" si="157"/>
        <v>3</v>
      </c>
      <c r="AQ1527" s="76">
        <f t="shared" si="158"/>
        <v>11</v>
      </c>
      <c r="AR1527" s="81">
        <f t="shared" si="159"/>
        <v>4</v>
      </c>
      <c r="AS1527" s="81" t="str">
        <f t="shared" si="160"/>
        <v>金币</v>
      </c>
      <c r="AT1527" s="103">
        <f t="shared" si="161"/>
        <v>12</v>
      </c>
      <c r="AU1527" s="82">
        <f>IF(AR1527&gt;0,SUMIFS(AT$13:AT1527,AQ$13:AQ1527,"="&amp;AQ1527),"[x]")</f>
        <v>30</v>
      </c>
    </row>
    <row r="1528" spans="40:47" ht="16.5" x14ac:dyDescent="0.2">
      <c r="AN1528" s="81">
        <v>1516</v>
      </c>
      <c r="AO1528" s="81">
        <f t="shared" si="156"/>
        <v>3</v>
      </c>
      <c r="AP1528" s="81">
        <f t="shared" si="157"/>
        <v>3</v>
      </c>
      <c r="AQ1528" s="76">
        <f t="shared" si="158"/>
        <v>11</v>
      </c>
      <c r="AR1528" s="81">
        <f t="shared" si="159"/>
        <v>5</v>
      </c>
      <c r="AS1528" s="81" t="str">
        <f t="shared" si="160"/>
        <v>金币</v>
      </c>
      <c r="AT1528" s="103">
        <f t="shared" si="161"/>
        <v>15</v>
      </c>
      <c r="AU1528" s="82">
        <f>IF(AR1528&gt;0,SUMIFS(AT$13:AT1528,AQ$13:AQ1528,"="&amp;AQ1528),"[x]")</f>
        <v>45</v>
      </c>
    </row>
    <row r="1529" spans="40:47" ht="16.5" x14ac:dyDescent="0.2">
      <c r="AN1529" s="81">
        <v>1517</v>
      </c>
      <c r="AO1529" s="81">
        <f t="shared" si="156"/>
        <v>3</v>
      </c>
      <c r="AP1529" s="81">
        <f t="shared" si="157"/>
        <v>3</v>
      </c>
      <c r="AQ1529" s="76">
        <f t="shared" si="158"/>
        <v>11</v>
      </c>
      <c r="AR1529" s="81">
        <f t="shared" si="159"/>
        <v>6</v>
      </c>
      <c r="AS1529" s="81" t="str">
        <f t="shared" si="160"/>
        <v>金币</v>
      </c>
      <c r="AT1529" s="103">
        <f t="shared" si="161"/>
        <v>18</v>
      </c>
      <c r="AU1529" s="82">
        <f>IF(AR1529&gt;0,SUMIFS(AT$13:AT1529,AQ$13:AQ1529,"="&amp;AQ1529),"[x]")</f>
        <v>63</v>
      </c>
    </row>
    <row r="1530" spans="40:47" ht="16.5" x14ac:dyDescent="0.2">
      <c r="AN1530" s="81">
        <v>1518</v>
      </c>
      <c r="AO1530" s="81">
        <f t="shared" si="156"/>
        <v>3</v>
      </c>
      <c r="AP1530" s="81">
        <f t="shared" si="157"/>
        <v>3</v>
      </c>
      <c r="AQ1530" s="76">
        <f t="shared" si="158"/>
        <v>11</v>
      </c>
      <c r="AR1530" s="81">
        <f t="shared" si="159"/>
        <v>7</v>
      </c>
      <c r="AS1530" s="81" t="str">
        <f t="shared" si="160"/>
        <v>金币</v>
      </c>
      <c r="AT1530" s="103">
        <f t="shared" si="161"/>
        <v>21</v>
      </c>
      <c r="AU1530" s="82">
        <f>IF(AR1530&gt;0,SUMIFS(AT$13:AT1530,AQ$13:AQ1530,"="&amp;AQ1530),"[x]")</f>
        <v>84</v>
      </c>
    </row>
    <row r="1531" spans="40:47" ht="16.5" x14ac:dyDescent="0.2">
      <c r="AN1531" s="81">
        <v>1519</v>
      </c>
      <c r="AO1531" s="81">
        <f t="shared" si="156"/>
        <v>3</v>
      </c>
      <c r="AP1531" s="81">
        <f t="shared" si="157"/>
        <v>3</v>
      </c>
      <c r="AQ1531" s="76">
        <f t="shared" si="158"/>
        <v>11</v>
      </c>
      <c r="AR1531" s="81">
        <f t="shared" si="159"/>
        <v>8</v>
      </c>
      <c r="AS1531" s="81" t="str">
        <f t="shared" si="160"/>
        <v>金币</v>
      </c>
      <c r="AT1531" s="103">
        <f t="shared" si="161"/>
        <v>24</v>
      </c>
      <c r="AU1531" s="82">
        <f>IF(AR1531&gt;0,SUMIFS(AT$13:AT1531,AQ$13:AQ1531,"="&amp;AQ1531),"[x]")</f>
        <v>108</v>
      </c>
    </row>
    <row r="1532" spans="40:47" ht="16.5" x14ac:dyDescent="0.2">
      <c r="AN1532" s="81">
        <v>1520</v>
      </c>
      <c r="AO1532" s="81">
        <f t="shared" si="156"/>
        <v>3</v>
      </c>
      <c r="AP1532" s="81">
        <f t="shared" si="157"/>
        <v>3</v>
      </c>
      <c r="AQ1532" s="76">
        <f t="shared" si="158"/>
        <v>11</v>
      </c>
      <c r="AR1532" s="81">
        <f t="shared" si="159"/>
        <v>9</v>
      </c>
      <c r="AS1532" s="81" t="str">
        <f t="shared" si="160"/>
        <v>金币</v>
      </c>
      <c r="AT1532" s="103">
        <f t="shared" si="161"/>
        <v>27</v>
      </c>
      <c r="AU1532" s="82">
        <f>IF(AR1532&gt;0,SUMIFS(AT$13:AT1532,AQ$13:AQ1532,"="&amp;AQ1532),"[x]")</f>
        <v>135</v>
      </c>
    </row>
    <row r="1533" spans="40:47" ht="16.5" x14ac:dyDescent="0.2">
      <c r="AN1533" s="81">
        <v>1521</v>
      </c>
      <c r="AO1533" s="81">
        <f t="shared" si="156"/>
        <v>3</v>
      </c>
      <c r="AP1533" s="81">
        <f t="shared" si="157"/>
        <v>3</v>
      </c>
      <c r="AQ1533" s="76">
        <f t="shared" si="158"/>
        <v>11</v>
      </c>
      <c r="AR1533" s="81">
        <f t="shared" si="159"/>
        <v>10</v>
      </c>
      <c r="AS1533" s="81" t="str">
        <f t="shared" si="160"/>
        <v>金币</v>
      </c>
      <c r="AT1533" s="103">
        <f t="shared" si="161"/>
        <v>30</v>
      </c>
      <c r="AU1533" s="82">
        <f>IF(AR1533&gt;0,SUMIFS(AT$13:AT1533,AQ$13:AQ1533,"="&amp;AQ1533),"[x]")</f>
        <v>165</v>
      </c>
    </row>
    <row r="1534" spans="40:47" ht="16.5" x14ac:dyDescent="0.2">
      <c r="AN1534" s="81">
        <v>1522</v>
      </c>
      <c r="AO1534" s="81">
        <f t="shared" si="156"/>
        <v>3</v>
      </c>
      <c r="AP1534" s="81">
        <f t="shared" si="157"/>
        <v>3</v>
      </c>
      <c r="AQ1534" s="76">
        <f t="shared" si="158"/>
        <v>11</v>
      </c>
      <c r="AR1534" s="81">
        <f t="shared" si="159"/>
        <v>11</v>
      </c>
      <c r="AS1534" s="81" t="str">
        <f t="shared" si="160"/>
        <v>金币</v>
      </c>
      <c r="AT1534" s="103">
        <f t="shared" si="161"/>
        <v>33</v>
      </c>
      <c r="AU1534" s="82">
        <f>IF(AR1534&gt;0,SUMIFS(AT$13:AT1534,AQ$13:AQ1534,"="&amp;AQ1534),"[x]")</f>
        <v>198</v>
      </c>
    </row>
    <row r="1535" spans="40:47" ht="16.5" x14ac:dyDescent="0.2">
      <c r="AN1535" s="81">
        <v>1523</v>
      </c>
      <c r="AO1535" s="81">
        <f t="shared" si="156"/>
        <v>3</v>
      </c>
      <c r="AP1535" s="81">
        <f t="shared" si="157"/>
        <v>3</v>
      </c>
      <c r="AQ1535" s="76">
        <f t="shared" si="158"/>
        <v>11</v>
      </c>
      <c r="AR1535" s="81">
        <f t="shared" si="159"/>
        <v>12</v>
      </c>
      <c r="AS1535" s="81" t="str">
        <f t="shared" si="160"/>
        <v>金币</v>
      </c>
      <c r="AT1535" s="103">
        <f t="shared" si="161"/>
        <v>36</v>
      </c>
      <c r="AU1535" s="82">
        <f>IF(AR1535&gt;0,SUMIFS(AT$13:AT1535,AQ$13:AQ1535,"="&amp;AQ1535),"[x]")</f>
        <v>234</v>
      </c>
    </row>
    <row r="1536" spans="40:47" ht="16.5" x14ac:dyDescent="0.2">
      <c r="AN1536" s="81">
        <v>1524</v>
      </c>
      <c r="AO1536" s="81">
        <f t="shared" si="156"/>
        <v>3</v>
      </c>
      <c r="AP1536" s="81">
        <f t="shared" si="157"/>
        <v>3</v>
      </c>
      <c r="AQ1536" s="76">
        <f t="shared" si="158"/>
        <v>11</v>
      </c>
      <c r="AR1536" s="81">
        <f t="shared" si="159"/>
        <v>13</v>
      </c>
      <c r="AS1536" s="81" t="str">
        <f t="shared" si="160"/>
        <v>金币</v>
      </c>
      <c r="AT1536" s="103">
        <f t="shared" si="161"/>
        <v>39</v>
      </c>
      <c r="AU1536" s="82">
        <f>IF(AR1536&gt;0,SUMIFS(AT$13:AT1536,AQ$13:AQ1536,"="&amp;AQ1536),"[x]")</f>
        <v>273</v>
      </c>
    </row>
    <row r="1537" spans="40:47" ht="16.5" x14ac:dyDescent="0.2">
      <c r="AN1537" s="81">
        <v>1525</v>
      </c>
      <c r="AO1537" s="81">
        <f t="shared" si="156"/>
        <v>3</v>
      </c>
      <c r="AP1537" s="81">
        <f t="shared" si="157"/>
        <v>3</v>
      </c>
      <c r="AQ1537" s="76">
        <f t="shared" si="158"/>
        <v>11</v>
      </c>
      <c r="AR1537" s="81">
        <f t="shared" si="159"/>
        <v>14</v>
      </c>
      <c r="AS1537" s="81" t="str">
        <f t="shared" si="160"/>
        <v>金币</v>
      </c>
      <c r="AT1537" s="103">
        <f t="shared" si="161"/>
        <v>42</v>
      </c>
      <c r="AU1537" s="82">
        <f>IF(AR1537&gt;0,SUMIFS(AT$13:AT1537,AQ$13:AQ1537,"="&amp;AQ1537),"[x]")</f>
        <v>315</v>
      </c>
    </row>
    <row r="1538" spans="40:47" ht="16.5" x14ac:dyDescent="0.2">
      <c r="AN1538" s="81">
        <v>1526</v>
      </c>
      <c r="AO1538" s="81">
        <f t="shared" si="156"/>
        <v>3</v>
      </c>
      <c r="AP1538" s="81">
        <f t="shared" si="157"/>
        <v>3</v>
      </c>
      <c r="AQ1538" s="76">
        <f t="shared" si="158"/>
        <v>11</v>
      </c>
      <c r="AR1538" s="81">
        <f t="shared" si="159"/>
        <v>15</v>
      </c>
      <c r="AS1538" s="81" t="str">
        <f t="shared" si="160"/>
        <v>金币</v>
      </c>
      <c r="AT1538" s="103">
        <f t="shared" si="161"/>
        <v>45</v>
      </c>
      <c r="AU1538" s="82">
        <f>IF(AR1538&gt;0,SUMIFS(AT$13:AT1538,AQ$13:AQ1538,"="&amp;AQ1538),"[x]")</f>
        <v>360</v>
      </c>
    </row>
    <row r="1539" spans="40:47" ht="16.5" x14ac:dyDescent="0.2">
      <c r="AN1539" s="81">
        <v>1527</v>
      </c>
      <c r="AO1539" s="81">
        <f t="shared" si="156"/>
        <v>3</v>
      </c>
      <c r="AP1539" s="81">
        <f t="shared" si="157"/>
        <v>3</v>
      </c>
      <c r="AQ1539" s="76">
        <f t="shared" si="158"/>
        <v>11</v>
      </c>
      <c r="AR1539" s="81">
        <f t="shared" si="159"/>
        <v>16</v>
      </c>
      <c r="AS1539" s="81" t="str">
        <f t="shared" si="160"/>
        <v>金币</v>
      </c>
      <c r="AT1539" s="103">
        <f t="shared" si="161"/>
        <v>48</v>
      </c>
      <c r="AU1539" s="82">
        <f>IF(AR1539&gt;0,SUMIFS(AT$13:AT1539,AQ$13:AQ1539,"="&amp;AQ1539),"[x]")</f>
        <v>408</v>
      </c>
    </row>
    <row r="1540" spans="40:47" ht="16.5" x14ac:dyDescent="0.2">
      <c r="AN1540" s="81">
        <v>1528</v>
      </c>
      <c r="AO1540" s="81">
        <f t="shared" si="156"/>
        <v>3</v>
      </c>
      <c r="AP1540" s="81">
        <f t="shared" si="157"/>
        <v>3</v>
      </c>
      <c r="AQ1540" s="76">
        <f t="shared" si="158"/>
        <v>11</v>
      </c>
      <c r="AR1540" s="81">
        <f t="shared" si="159"/>
        <v>17</v>
      </c>
      <c r="AS1540" s="81" t="str">
        <f t="shared" si="160"/>
        <v>金币</v>
      </c>
      <c r="AT1540" s="103">
        <f t="shared" si="161"/>
        <v>51</v>
      </c>
      <c r="AU1540" s="82">
        <f>IF(AR1540&gt;0,SUMIFS(AT$13:AT1540,AQ$13:AQ1540,"="&amp;AQ1540),"[x]")</f>
        <v>459</v>
      </c>
    </row>
    <row r="1541" spans="40:47" ht="16.5" x14ac:dyDescent="0.2">
      <c r="AN1541" s="81">
        <v>1529</v>
      </c>
      <c r="AO1541" s="81">
        <f t="shared" si="156"/>
        <v>3</v>
      </c>
      <c r="AP1541" s="81">
        <f t="shared" si="157"/>
        <v>3</v>
      </c>
      <c r="AQ1541" s="76">
        <f t="shared" si="158"/>
        <v>11</v>
      </c>
      <c r="AR1541" s="81">
        <f t="shared" si="159"/>
        <v>18</v>
      </c>
      <c r="AS1541" s="81" t="str">
        <f t="shared" si="160"/>
        <v>金币</v>
      </c>
      <c r="AT1541" s="103">
        <f t="shared" si="161"/>
        <v>54</v>
      </c>
      <c r="AU1541" s="82">
        <f>IF(AR1541&gt;0,SUMIFS(AT$13:AT1541,AQ$13:AQ1541,"="&amp;AQ1541),"[x]")</f>
        <v>513</v>
      </c>
    </row>
    <row r="1542" spans="40:47" ht="16.5" x14ac:dyDescent="0.2">
      <c r="AN1542" s="81">
        <v>1530</v>
      </c>
      <c r="AO1542" s="81">
        <f t="shared" si="156"/>
        <v>3</v>
      </c>
      <c r="AP1542" s="81">
        <f t="shared" si="157"/>
        <v>3</v>
      </c>
      <c r="AQ1542" s="76">
        <f t="shared" si="158"/>
        <v>11</v>
      </c>
      <c r="AR1542" s="81">
        <f t="shared" si="159"/>
        <v>19</v>
      </c>
      <c r="AS1542" s="81" t="str">
        <f t="shared" si="160"/>
        <v>金币</v>
      </c>
      <c r="AT1542" s="103">
        <f t="shared" si="161"/>
        <v>57</v>
      </c>
      <c r="AU1542" s="82">
        <f>IF(AR1542&gt;0,SUMIFS(AT$13:AT1542,AQ$13:AQ1542,"="&amp;AQ1542),"[x]")</f>
        <v>570</v>
      </c>
    </row>
    <row r="1543" spans="40:47" ht="16.5" x14ac:dyDescent="0.2">
      <c r="AN1543" s="81">
        <v>1531</v>
      </c>
      <c r="AO1543" s="81">
        <f t="shared" si="156"/>
        <v>3</v>
      </c>
      <c r="AP1543" s="81">
        <f t="shared" si="157"/>
        <v>3</v>
      </c>
      <c r="AQ1543" s="76">
        <f t="shared" si="158"/>
        <v>11</v>
      </c>
      <c r="AR1543" s="81">
        <f t="shared" si="159"/>
        <v>20</v>
      </c>
      <c r="AS1543" s="81" t="str">
        <f t="shared" si="160"/>
        <v>金币</v>
      </c>
      <c r="AT1543" s="103">
        <f t="shared" si="161"/>
        <v>60</v>
      </c>
      <c r="AU1543" s="82">
        <f>IF(AR1543&gt;0,SUMIFS(AT$13:AT1543,AQ$13:AQ1543,"="&amp;AQ1543),"[x]")</f>
        <v>630</v>
      </c>
    </row>
    <row r="1544" spans="40:47" ht="16.5" x14ac:dyDescent="0.2">
      <c r="AN1544" s="81">
        <v>1532</v>
      </c>
      <c r="AO1544" s="81">
        <f t="shared" si="156"/>
        <v>3</v>
      </c>
      <c r="AP1544" s="81">
        <f t="shared" si="157"/>
        <v>3</v>
      </c>
      <c r="AQ1544" s="76">
        <f t="shared" si="158"/>
        <v>11</v>
      </c>
      <c r="AR1544" s="81">
        <f t="shared" si="159"/>
        <v>21</v>
      </c>
      <c r="AS1544" s="81" t="str">
        <f t="shared" si="160"/>
        <v>金币</v>
      </c>
      <c r="AT1544" s="103">
        <f t="shared" si="161"/>
        <v>63</v>
      </c>
      <c r="AU1544" s="82">
        <f>IF(AR1544&gt;0,SUMIFS(AT$13:AT1544,AQ$13:AQ1544,"="&amp;AQ1544),"[x]")</f>
        <v>693</v>
      </c>
    </row>
    <row r="1545" spans="40:47" ht="16.5" x14ac:dyDescent="0.2">
      <c r="AN1545" s="81">
        <v>1533</v>
      </c>
      <c r="AO1545" s="81">
        <f t="shared" si="156"/>
        <v>3</v>
      </c>
      <c r="AP1545" s="81">
        <f t="shared" si="157"/>
        <v>3</v>
      </c>
      <c r="AQ1545" s="76">
        <f t="shared" si="158"/>
        <v>11</v>
      </c>
      <c r="AR1545" s="81">
        <f t="shared" si="159"/>
        <v>22</v>
      </c>
      <c r="AS1545" s="81" t="str">
        <f t="shared" si="160"/>
        <v>金币</v>
      </c>
      <c r="AT1545" s="103">
        <f t="shared" si="161"/>
        <v>66</v>
      </c>
      <c r="AU1545" s="82">
        <f>IF(AR1545&gt;0,SUMIFS(AT$13:AT1545,AQ$13:AQ1545,"="&amp;AQ1545),"[x]")</f>
        <v>759</v>
      </c>
    </row>
    <row r="1546" spans="40:47" ht="16.5" x14ac:dyDescent="0.2">
      <c r="AN1546" s="81">
        <v>1534</v>
      </c>
      <c r="AO1546" s="81">
        <f t="shared" si="156"/>
        <v>3</v>
      </c>
      <c r="AP1546" s="81">
        <f t="shared" si="157"/>
        <v>3</v>
      </c>
      <c r="AQ1546" s="76">
        <f t="shared" si="158"/>
        <v>11</v>
      </c>
      <c r="AR1546" s="81">
        <f t="shared" si="159"/>
        <v>23</v>
      </c>
      <c r="AS1546" s="81" t="str">
        <f t="shared" si="160"/>
        <v>金币</v>
      </c>
      <c r="AT1546" s="103">
        <f t="shared" si="161"/>
        <v>69</v>
      </c>
      <c r="AU1546" s="82">
        <f>IF(AR1546&gt;0,SUMIFS(AT$13:AT1546,AQ$13:AQ1546,"="&amp;AQ1546),"[x]")</f>
        <v>828</v>
      </c>
    </row>
    <row r="1547" spans="40:47" ht="16.5" x14ac:dyDescent="0.2">
      <c r="AN1547" s="81">
        <v>1535</v>
      </c>
      <c r="AO1547" s="81">
        <f t="shared" si="156"/>
        <v>3</v>
      </c>
      <c r="AP1547" s="81">
        <f t="shared" si="157"/>
        <v>3</v>
      </c>
      <c r="AQ1547" s="76">
        <f t="shared" si="158"/>
        <v>11</v>
      </c>
      <c r="AR1547" s="81">
        <f t="shared" si="159"/>
        <v>24</v>
      </c>
      <c r="AS1547" s="81" t="str">
        <f t="shared" si="160"/>
        <v>金币</v>
      </c>
      <c r="AT1547" s="103">
        <f t="shared" si="161"/>
        <v>72</v>
      </c>
      <c r="AU1547" s="82">
        <f>IF(AR1547&gt;0,SUMIFS(AT$13:AT1547,AQ$13:AQ1547,"="&amp;AQ1547),"[x]")</f>
        <v>900</v>
      </c>
    </row>
    <row r="1548" spans="40:47" ht="16.5" x14ac:dyDescent="0.2">
      <c r="AN1548" s="81">
        <v>1536</v>
      </c>
      <c r="AO1548" s="81">
        <f t="shared" si="156"/>
        <v>3</v>
      </c>
      <c r="AP1548" s="81">
        <f t="shared" si="157"/>
        <v>3</v>
      </c>
      <c r="AQ1548" s="76">
        <f t="shared" si="158"/>
        <v>11</v>
      </c>
      <c r="AR1548" s="81">
        <f t="shared" si="159"/>
        <v>25</v>
      </c>
      <c r="AS1548" s="81" t="str">
        <f t="shared" si="160"/>
        <v>金币</v>
      </c>
      <c r="AT1548" s="103">
        <f t="shared" si="161"/>
        <v>75</v>
      </c>
      <c r="AU1548" s="82">
        <f>IF(AR1548&gt;0,SUMIFS(AT$13:AT1548,AQ$13:AQ1548,"="&amp;AQ1548),"[x]")</f>
        <v>975</v>
      </c>
    </row>
    <row r="1549" spans="40:47" ht="16.5" x14ac:dyDescent="0.2">
      <c r="AN1549" s="81">
        <v>1537</v>
      </c>
      <c r="AO1549" s="81">
        <f t="shared" si="156"/>
        <v>3</v>
      </c>
      <c r="AP1549" s="81">
        <f t="shared" si="157"/>
        <v>3</v>
      </c>
      <c r="AQ1549" s="76">
        <f t="shared" si="158"/>
        <v>11</v>
      </c>
      <c r="AR1549" s="81">
        <f t="shared" si="159"/>
        <v>26</v>
      </c>
      <c r="AS1549" s="81" t="str">
        <f t="shared" si="160"/>
        <v>金币</v>
      </c>
      <c r="AT1549" s="103">
        <f t="shared" si="161"/>
        <v>78</v>
      </c>
      <c r="AU1549" s="82">
        <f>IF(AR1549&gt;0,SUMIFS(AT$13:AT1549,AQ$13:AQ1549,"="&amp;AQ1549),"[x]")</f>
        <v>1053</v>
      </c>
    </row>
    <row r="1550" spans="40:47" ht="16.5" x14ac:dyDescent="0.2">
      <c r="AN1550" s="81">
        <v>1538</v>
      </c>
      <c r="AO1550" s="81">
        <f t="shared" ref="AO1550:AO1613" si="162">INT((AN1550-1)/604)+1</f>
        <v>3</v>
      </c>
      <c r="AP1550" s="81">
        <f t="shared" ref="AP1550:AP1613" si="163">INT(MOD(INT((AN1550-1)/151),4))+1</f>
        <v>3</v>
      </c>
      <c r="AQ1550" s="76">
        <f t="shared" ref="AQ1550:AQ1613" si="164">(AO1550-1)*4+AP1550</f>
        <v>11</v>
      </c>
      <c r="AR1550" s="81">
        <f t="shared" ref="AR1550:AR1613" si="165">MOD(AN1550-1,151)</f>
        <v>27</v>
      </c>
      <c r="AS1550" s="81" t="str">
        <f t="shared" ref="AS1550:AS1613" si="166">IF(AR1550&gt;0,"金币","[x]")</f>
        <v>金币</v>
      </c>
      <c r="AT1550" s="103">
        <f t="shared" si="161"/>
        <v>81</v>
      </c>
      <c r="AU1550" s="82">
        <f>IF(AR1550&gt;0,SUMIFS(AT$13:AT1550,AQ$13:AQ1550,"="&amp;AQ1550),"[x]")</f>
        <v>1134</v>
      </c>
    </row>
    <row r="1551" spans="40:47" ht="16.5" x14ac:dyDescent="0.2">
      <c r="AN1551" s="81">
        <v>1539</v>
      </c>
      <c r="AO1551" s="81">
        <f t="shared" si="162"/>
        <v>3</v>
      </c>
      <c r="AP1551" s="81">
        <f t="shared" si="163"/>
        <v>3</v>
      </c>
      <c r="AQ1551" s="76">
        <f t="shared" si="164"/>
        <v>11</v>
      </c>
      <c r="AR1551" s="81">
        <f t="shared" si="165"/>
        <v>28</v>
      </c>
      <c r="AS1551" s="81" t="str">
        <f t="shared" si="166"/>
        <v>金币</v>
      </c>
      <c r="AT1551" s="103">
        <f t="shared" ref="AT1551:AT1614" si="167">IF(AR1551&gt;0,INT(INDEX($AL$13:$AL$162,AR1551)/48*INDEX($AL$4:$AL$9,AO1551)*INDEX($AO$4:$AO$7,AP1551)),"[x]")</f>
        <v>84</v>
      </c>
      <c r="AU1551" s="82">
        <f>IF(AR1551&gt;0,SUMIFS(AT$13:AT1551,AQ$13:AQ1551,"="&amp;AQ1551),"[x]")</f>
        <v>1218</v>
      </c>
    </row>
    <row r="1552" spans="40:47" ht="16.5" x14ac:dyDescent="0.2">
      <c r="AN1552" s="81">
        <v>1540</v>
      </c>
      <c r="AO1552" s="81">
        <f t="shared" si="162"/>
        <v>3</v>
      </c>
      <c r="AP1552" s="81">
        <f t="shared" si="163"/>
        <v>3</v>
      </c>
      <c r="AQ1552" s="76">
        <f t="shared" si="164"/>
        <v>11</v>
      </c>
      <c r="AR1552" s="81">
        <f t="shared" si="165"/>
        <v>29</v>
      </c>
      <c r="AS1552" s="81" t="str">
        <f t="shared" si="166"/>
        <v>金币</v>
      </c>
      <c r="AT1552" s="103">
        <f t="shared" si="167"/>
        <v>87</v>
      </c>
      <c r="AU1552" s="82">
        <f>IF(AR1552&gt;0,SUMIFS(AT$13:AT1552,AQ$13:AQ1552,"="&amp;AQ1552),"[x]")</f>
        <v>1305</v>
      </c>
    </row>
    <row r="1553" spans="40:47" ht="16.5" x14ac:dyDescent="0.2">
      <c r="AN1553" s="81">
        <v>1541</v>
      </c>
      <c r="AO1553" s="81">
        <f t="shared" si="162"/>
        <v>3</v>
      </c>
      <c r="AP1553" s="81">
        <f t="shared" si="163"/>
        <v>3</v>
      </c>
      <c r="AQ1553" s="76">
        <f t="shared" si="164"/>
        <v>11</v>
      </c>
      <c r="AR1553" s="81">
        <f t="shared" si="165"/>
        <v>30</v>
      </c>
      <c r="AS1553" s="81" t="str">
        <f t="shared" si="166"/>
        <v>金币</v>
      </c>
      <c r="AT1553" s="103">
        <f t="shared" si="167"/>
        <v>90</v>
      </c>
      <c r="AU1553" s="82">
        <f>IF(AR1553&gt;0,SUMIFS(AT$13:AT1553,AQ$13:AQ1553,"="&amp;AQ1553),"[x]")</f>
        <v>1395</v>
      </c>
    </row>
    <row r="1554" spans="40:47" ht="16.5" x14ac:dyDescent="0.2">
      <c r="AN1554" s="81">
        <v>1542</v>
      </c>
      <c r="AO1554" s="81">
        <f t="shared" si="162"/>
        <v>3</v>
      </c>
      <c r="AP1554" s="81">
        <f t="shared" si="163"/>
        <v>3</v>
      </c>
      <c r="AQ1554" s="76">
        <f t="shared" si="164"/>
        <v>11</v>
      </c>
      <c r="AR1554" s="81">
        <f t="shared" si="165"/>
        <v>31</v>
      </c>
      <c r="AS1554" s="81" t="str">
        <f t="shared" si="166"/>
        <v>金币</v>
      </c>
      <c r="AT1554" s="103">
        <f t="shared" si="167"/>
        <v>93</v>
      </c>
      <c r="AU1554" s="82">
        <f>IF(AR1554&gt;0,SUMIFS(AT$13:AT1554,AQ$13:AQ1554,"="&amp;AQ1554),"[x]")</f>
        <v>1488</v>
      </c>
    </row>
    <row r="1555" spans="40:47" ht="16.5" x14ac:dyDescent="0.2">
      <c r="AN1555" s="81">
        <v>1543</v>
      </c>
      <c r="AO1555" s="81">
        <f t="shared" si="162"/>
        <v>3</v>
      </c>
      <c r="AP1555" s="81">
        <f t="shared" si="163"/>
        <v>3</v>
      </c>
      <c r="AQ1555" s="76">
        <f t="shared" si="164"/>
        <v>11</v>
      </c>
      <c r="AR1555" s="81">
        <f t="shared" si="165"/>
        <v>32</v>
      </c>
      <c r="AS1555" s="81" t="str">
        <f t="shared" si="166"/>
        <v>金币</v>
      </c>
      <c r="AT1555" s="103">
        <f t="shared" si="167"/>
        <v>96</v>
      </c>
      <c r="AU1555" s="82">
        <f>IF(AR1555&gt;0,SUMIFS(AT$13:AT1555,AQ$13:AQ1555,"="&amp;AQ1555),"[x]")</f>
        <v>1584</v>
      </c>
    </row>
    <row r="1556" spans="40:47" ht="16.5" x14ac:dyDescent="0.2">
      <c r="AN1556" s="81">
        <v>1544</v>
      </c>
      <c r="AO1556" s="81">
        <f t="shared" si="162"/>
        <v>3</v>
      </c>
      <c r="AP1556" s="81">
        <f t="shared" si="163"/>
        <v>3</v>
      </c>
      <c r="AQ1556" s="76">
        <f t="shared" si="164"/>
        <v>11</v>
      </c>
      <c r="AR1556" s="81">
        <f t="shared" si="165"/>
        <v>33</v>
      </c>
      <c r="AS1556" s="81" t="str">
        <f t="shared" si="166"/>
        <v>金币</v>
      </c>
      <c r="AT1556" s="103">
        <f t="shared" si="167"/>
        <v>99</v>
      </c>
      <c r="AU1556" s="82">
        <f>IF(AR1556&gt;0,SUMIFS(AT$13:AT1556,AQ$13:AQ1556,"="&amp;AQ1556),"[x]")</f>
        <v>1683</v>
      </c>
    </row>
    <row r="1557" spans="40:47" ht="16.5" x14ac:dyDescent="0.2">
      <c r="AN1557" s="81">
        <v>1545</v>
      </c>
      <c r="AO1557" s="81">
        <f t="shared" si="162"/>
        <v>3</v>
      </c>
      <c r="AP1557" s="81">
        <f t="shared" si="163"/>
        <v>3</v>
      </c>
      <c r="AQ1557" s="76">
        <f t="shared" si="164"/>
        <v>11</v>
      </c>
      <c r="AR1557" s="81">
        <f t="shared" si="165"/>
        <v>34</v>
      </c>
      <c r="AS1557" s="81" t="str">
        <f t="shared" si="166"/>
        <v>金币</v>
      </c>
      <c r="AT1557" s="103">
        <f t="shared" si="167"/>
        <v>102</v>
      </c>
      <c r="AU1557" s="82">
        <f>IF(AR1557&gt;0,SUMIFS(AT$13:AT1557,AQ$13:AQ1557,"="&amp;AQ1557),"[x]")</f>
        <v>1785</v>
      </c>
    </row>
    <row r="1558" spans="40:47" ht="16.5" x14ac:dyDescent="0.2">
      <c r="AN1558" s="81">
        <v>1546</v>
      </c>
      <c r="AO1558" s="81">
        <f t="shared" si="162"/>
        <v>3</v>
      </c>
      <c r="AP1558" s="81">
        <f t="shared" si="163"/>
        <v>3</v>
      </c>
      <c r="AQ1558" s="76">
        <f t="shared" si="164"/>
        <v>11</v>
      </c>
      <c r="AR1558" s="81">
        <f t="shared" si="165"/>
        <v>35</v>
      </c>
      <c r="AS1558" s="81" t="str">
        <f t="shared" si="166"/>
        <v>金币</v>
      </c>
      <c r="AT1558" s="103">
        <f t="shared" si="167"/>
        <v>105</v>
      </c>
      <c r="AU1558" s="82">
        <f>IF(AR1558&gt;0,SUMIFS(AT$13:AT1558,AQ$13:AQ1558,"="&amp;AQ1558),"[x]")</f>
        <v>1890</v>
      </c>
    </row>
    <row r="1559" spans="40:47" ht="16.5" x14ac:dyDescent="0.2">
      <c r="AN1559" s="81">
        <v>1547</v>
      </c>
      <c r="AO1559" s="81">
        <f t="shared" si="162"/>
        <v>3</v>
      </c>
      <c r="AP1559" s="81">
        <f t="shared" si="163"/>
        <v>3</v>
      </c>
      <c r="AQ1559" s="76">
        <f t="shared" si="164"/>
        <v>11</v>
      </c>
      <c r="AR1559" s="81">
        <f t="shared" si="165"/>
        <v>36</v>
      </c>
      <c r="AS1559" s="81" t="str">
        <f t="shared" si="166"/>
        <v>金币</v>
      </c>
      <c r="AT1559" s="103">
        <f t="shared" si="167"/>
        <v>108</v>
      </c>
      <c r="AU1559" s="82">
        <f>IF(AR1559&gt;0,SUMIFS(AT$13:AT1559,AQ$13:AQ1559,"="&amp;AQ1559),"[x]")</f>
        <v>1998</v>
      </c>
    </row>
    <row r="1560" spans="40:47" ht="16.5" x14ac:dyDescent="0.2">
      <c r="AN1560" s="81">
        <v>1548</v>
      </c>
      <c r="AO1560" s="81">
        <f t="shared" si="162"/>
        <v>3</v>
      </c>
      <c r="AP1560" s="81">
        <f t="shared" si="163"/>
        <v>3</v>
      </c>
      <c r="AQ1560" s="76">
        <f t="shared" si="164"/>
        <v>11</v>
      </c>
      <c r="AR1560" s="81">
        <f t="shared" si="165"/>
        <v>37</v>
      </c>
      <c r="AS1560" s="81" t="str">
        <f t="shared" si="166"/>
        <v>金币</v>
      </c>
      <c r="AT1560" s="103">
        <f t="shared" si="167"/>
        <v>111</v>
      </c>
      <c r="AU1560" s="82">
        <f>IF(AR1560&gt;0,SUMIFS(AT$13:AT1560,AQ$13:AQ1560,"="&amp;AQ1560),"[x]")</f>
        <v>2109</v>
      </c>
    </row>
    <row r="1561" spans="40:47" ht="16.5" x14ac:dyDescent="0.2">
      <c r="AN1561" s="81">
        <v>1549</v>
      </c>
      <c r="AO1561" s="81">
        <f t="shared" si="162"/>
        <v>3</v>
      </c>
      <c r="AP1561" s="81">
        <f t="shared" si="163"/>
        <v>3</v>
      </c>
      <c r="AQ1561" s="76">
        <f t="shared" si="164"/>
        <v>11</v>
      </c>
      <c r="AR1561" s="81">
        <f t="shared" si="165"/>
        <v>38</v>
      </c>
      <c r="AS1561" s="81" t="str">
        <f t="shared" si="166"/>
        <v>金币</v>
      </c>
      <c r="AT1561" s="103">
        <f t="shared" si="167"/>
        <v>114</v>
      </c>
      <c r="AU1561" s="82">
        <f>IF(AR1561&gt;0,SUMIFS(AT$13:AT1561,AQ$13:AQ1561,"="&amp;AQ1561),"[x]")</f>
        <v>2223</v>
      </c>
    </row>
    <row r="1562" spans="40:47" ht="16.5" x14ac:dyDescent="0.2">
      <c r="AN1562" s="81">
        <v>1550</v>
      </c>
      <c r="AO1562" s="81">
        <f t="shared" si="162"/>
        <v>3</v>
      </c>
      <c r="AP1562" s="81">
        <f t="shared" si="163"/>
        <v>3</v>
      </c>
      <c r="AQ1562" s="76">
        <f t="shared" si="164"/>
        <v>11</v>
      </c>
      <c r="AR1562" s="81">
        <f t="shared" si="165"/>
        <v>39</v>
      </c>
      <c r="AS1562" s="81" t="str">
        <f t="shared" si="166"/>
        <v>金币</v>
      </c>
      <c r="AT1562" s="103">
        <f t="shared" si="167"/>
        <v>117</v>
      </c>
      <c r="AU1562" s="82">
        <f>IF(AR1562&gt;0,SUMIFS(AT$13:AT1562,AQ$13:AQ1562,"="&amp;AQ1562),"[x]")</f>
        <v>2340</v>
      </c>
    </row>
    <row r="1563" spans="40:47" ht="16.5" x14ac:dyDescent="0.2">
      <c r="AN1563" s="81">
        <v>1551</v>
      </c>
      <c r="AO1563" s="81">
        <f t="shared" si="162"/>
        <v>3</v>
      </c>
      <c r="AP1563" s="81">
        <f t="shared" si="163"/>
        <v>3</v>
      </c>
      <c r="AQ1563" s="76">
        <f t="shared" si="164"/>
        <v>11</v>
      </c>
      <c r="AR1563" s="81">
        <f t="shared" si="165"/>
        <v>40</v>
      </c>
      <c r="AS1563" s="81" t="str">
        <f t="shared" si="166"/>
        <v>金币</v>
      </c>
      <c r="AT1563" s="103">
        <f t="shared" si="167"/>
        <v>120</v>
      </c>
      <c r="AU1563" s="82">
        <f>IF(AR1563&gt;0,SUMIFS(AT$13:AT1563,AQ$13:AQ1563,"="&amp;AQ1563),"[x]")</f>
        <v>2460</v>
      </c>
    </row>
    <row r="1564" spans="40:47" ht="16.5" x14ac:dyDescent="0.2">
      <c r="AN1564" s="81">
        <v>1552</v>
      </c>
      <c r="AO1564" s="81">
        <f t="shared" si="162"/>
        <v>3</v>
      </c>
      <c r="AP1564" s="81">
        <f t="shared" si="163"/>
        <v>3</v>
      </c>
      <c r="AQ1564" s="76">
        <f t="shared" si="164"/>
        <v>11</v>
      </c>
      <c r="AR1564" s="81">
        <f t="shared" si="165"/>
        <v>41</v>
      </c>
      <c r="AS1564" s="81" t="str">
        <f t="shared" si="166"/>
        <v>金币</v>
      </c>
      <c r="AT1564" s="103">
        <f t="shared" si="167"/>
        <v>57</v>
      </c>
      <c r="AU1564" s="82">
        <f>IF(AR1564&gt;0,SUMIFS(AT$13:AT1564,AQ$13:AQ1564,"="&amp;AQ1564),"[x]")</f>
        <v>2517</v>
      </c>
    </row>
    <row r="1565" spans="40:47" ht="16.5" x14ac:dyDescent="0.2">
      <c r="AN1565" s="81">
        <v>1553</v>
      </c>
      <c r="AO1565" s="81">
        <f t="shared" si="162"/>
        <v>3</v>
      </c>
      <c r="AP1565" s="81">
        <f t="shared" si="163"/>
        <v>3</v>
      </c>
      <c r="AQ1565" s="76">
        <f t="shared" si="164"/>
        <v>11</v>
      </c>
      <c r="AR1565" s="81">
        <f t="shared" si="165"/>
        <v>42</v>
      </c>
      <c r="AS1565" s="81" t="str">
        <f t="shared" si="166"/>
        <v>金币</v>
      </c>
      <c r="AT1565" s="103">
        <f t="shared" si="167"/>
        <v>68</v>
      </c>
      <c r="AU1565" s="82">
        <f>IF(AR1565&gt;0,SUMIFS(AT$13:AT1565,AQ$13:AQ1565,"="&amp;AQ1565),"[x]")</f>
        <v>2585</v>
      </c>
    </row>
    <row r="1566" spans="40:47" ht="16.5" x14ac:dyDescent="0.2">
      <c r="AN1566" s="81">
        <v>1554</v>
      </c>
      <c r="AO1566" s="81">
        <f t="shared" si="162"/>
        <v>3</v>
      </c>
      <c r="AP1566" s="81">
        <f t="shared" si="163"/>
        <v>3</v>
      </c>
      <c r="AQ1566" s="76">
        <f t="shared" si="164"/>
        <v>11</v>
      </c>
      <c r="AR1566" s="81">
        <f t="shared" si="165"/>
        <v>43</v>
      </c>
      <c r="AS1566" s="81" t="str">
        <f t="shared" si="166"/>
        <v>金币</v>
      </c>
      <c r="AT1566" s="103">
        <f t="shared" si="167"/>
        <v>80</v>
      </c>
      <c r="AU1566" s="82">
        <f>IF(AR1566&gt;0,SUMIFS(AT$13:AT1566,AQ$13:AQ1566,"="&amp;AQ1566),"[x]")</f>
        <v>2665</v>
      </c>
    </row>
    <row r="1567" spans="40:47" ht="16.5" x14ac:dyDescent="0.2">
      <c r="AN1567" s="81">
        <v>1555</v>
      </c>
      <c r="AO1567" s="81">
        <f t="shared" si="162"/>
        <v>3</v>
      </c>
      <c r="AP1567" s="81">
        <f t="shared" si="163"/>
        <v>3</v>
      </c>
      <c r="AQ1567" s="76">
        <f t="shared" si="164"/>
        <v>11</v>
      </c>
      <c r="AR1567" s="81">
        <f t="shared" si="165"/>
        <v>44</v>
      </c>
      <c r="AS1567" s="81" t="str">
        <f t="shared" si="166"/>
        <v>金币</v>
      </c>
      <c r="AT1567" s="103">
        <f t="shared" si="167"/>
        <v>91</v>
      </c>
      <c r="AU1567" s="82">
        <f>IF(AR1567&gt;0,SUMIFS(AT$13:AT1567,AQ$13:AQ1567,"="&amp;AQ1567),"[x]")</f>
        <v>2756</v>
      </c>
    </row>
    <row r="1568" spans="40:47" ht="16.5" x14ac:dyDescent="0.2">
      <c r="AN1568" s="81">
        <v>1556</v>
      </c>
      <c r="AO1568" s="81">
        <f t="shared" si="162"/>
        <v>3</v>
      </c>
      <c r="AP1568" s="81">
        <f t="shared" si="163"/>
        <v>3</v>
      </c>
      <c r="AQ1568" s="76">
        <f t="shared" si="164"/>
        <v>11</v>
      </c>
      <c r="AR1568" s="81">
        <f t="shared" si="165"/>
        <v>45</v>
      </c>
      <c r="AS1568" s="81" t="str">
        <f t="shared" si="166"/>
        <v>金币</v>
      </c>
      <c r="AT1568" s="103">
        <f t="shared" si="167"/>
        <v>102</v>
      </c>
      <c r="AU1568" s="82">
        <f>IF(AR1568&gt;0,SUMIFS(AT$13:AT1568,AQ$13:AQ1568,"="&amp;AQ1568),"[x]")</f>
        <v>2858</v>
      </c>
    </row>
    <row r="1569" spans="40:47" ht="16.5" x14ac:dyDescent="0.2">
      <c r="AN1569" s="81">
        <v>1557</v>
      </c>
      <c r="AO1569" s="81">
        <f t="shared" si="162"/>
        <v>3</v>
      </c>
      <c r="AP1569" s="81">
        <f t="shared" si="163"/>
        <v>3</v>
      </c>
      <c r="AQ1569" s="76">
        <f t="shared" si="164"/>
        <v>11</v>
      </c>
      <c r="AR1569" s="81">
        <f t="shared" si="165"/>
        <v>46</v>
      </c>
      <c r="AS1569" s="81" t="str">
        <f t="shared" si="166"/>
        <v>金币</v>
      </c>
      <c r="AT1569" s="103">
        <f t="shared" si="167"/>
        <v>114</v>
      </c>
      <c r="AU1569" s="82">
        <f>IF(AR1569&gt;0,SUMIFS(AT$13:AT1569,AQ$13:AQ1569,"="&amp;AQ1569),"[x]")</f>
        <v>2972</v>
      </c>
    </row>
    <row r="1570" spans="40:47" ht="16.5" x14ac:dyDescent="0.2">
      <c r="AN1570" s="81">
        <v>1558</v>
      </c>
      <c r="AO1570" s="81">
        <f t="shared" si="162"/>
        <v>3</v>
      </c>
      <c r="AP1570" s="81">
        <f t="shared" si="163"/>
        <v>3</v>
      </c>
      <c r="AQ1570" s="76">
        <f t="shared" si="164"/>
        <v>11</v>
      </c>
      <c r="AR1570" s="81">
        <f t="shared" si="165"/>
        <v>47</v>
      </c>
      <c r="AS1570" s="81" t="str">
        <f t="shared" si="166"/>
        <v>金币</v>
      </c>
      <c r="AT1570" s="103">
        <f t="shared" si="167"/>
        <v>125</v>
      </c>
      <c r="AU1570" s="82">
        <f>IF(AR1570&gt;0,SUMIFS(AT$13:AT1570,AQ$13:AQ1570,"="&amp;AQ1570),"[x]")</f>
        <v>3097</v>
      </c>
    </row>
    <row r="1571" spans="40:47" ht="16.5" x14ac:dyDescent="0.2">
      <c r="AN1571" s="81">
        <v>1559</v>
      </c>
      <c r="AO1571" s="81">
        <f t="shared" si="162"/>
        <v>3</v>
      </c>
      <c r="AP1571" s="81">
        <f t="shared" si="163"/>
        <v>3</v>
      </c>
      <c r="AQ1571" s="76">
        <f t="shared" si="164"/>
        <v>11</v>
      </c>
      <c r="AR1571" s="81">
        <f t="shared" si="165"/>
        <v>48</v>
      </c>
      <c r="AS1571" s="81" t="str">
        <f t="shared" si="166"/>
        <v>金币</v>
      </c>
      <c r="AT1571" s="103">
        <f t="shared" si="167"/>
        <v>137</v>
      </c>
      <c r="AU1571" s="82">
        <f>IF(AR1571&gt;0,SUMIFS(AT$13:AT1571,AQ$13:AQ1571,"="&amp;AQ1571),"[x]")</f>
        <v>3234</v>
      </c>
    </row>
    <row r="1572" spans="40:47" ht="16.5" x14ac:dyDescent="0.2">
      <c r="AN1572" s="81">
        <v>1560</v>
      </c>
      <c r="AO1572" s="81">
        <f t="shared" si="162"/>
        <v>3</v>
      </c>
      <c r="AP1572" s="81">
        <f t="shared" si="163"/>
        <v>3</v>
      </c>
      <c r="AQ1572" s="76">
        <f t="shared" si="164"/>
        <v>11</v>
      </c>
      <c r="AR1572" s="81">
        <f t="shared" si="165"/>
        <v>49</v>
      </c>
      <c r="AS1572" s="81" t="str">
        <f t="shared" si="166"/>
        <v>金币</v>
      </c>
      <c r="AT1572" s="103">
        <f t="shared" si="167"/>
        <v>148</v>
      </c>
      <c r="AU1572" s="82">
        <f>IF(AR1572&gt;0,SUMIFS(AT$13:AT1572,AQ$13:AQ1572,"="&amp;AQ1572),"[x]")</f>
        <v>3382</v>
      </c>
    </row>
    <row r="1573" spans="40:47" ht="16.5" x14ac:dyDescent="0.2">
      <c r="AN1573" s="81">
        <v>1561</v>
      </c>
      <c r="AO1573" s="81">
        <f t="shared" si="162"/>
        <v>3</v>
      </c>
      <c r="AP1573" s="81">
        <f t="shared" si="163"/>
        <v>3</v>
      </c>
      <c r="AQ1573" s="76">
        <f t="shared" si="164"/>
        <v>11</v>
      </c>
      <c r="AR1573" s="81">
        <f t="shared" si="165"/>
        <v>50</v>
      </c>
      <c r="AS1573" s="81" t="str">
        <f t="shared" si="166"/>
        <v>金币</v>
      </c>
      <c r="AT1573" s="103">
        <f t="shared" si="167"/>
        <v>160</v>
      </c>
      <c r="AU1573" s="82">
        <f>IF(AR1573&gt;0,SUMIFS(AT$13:AT1573,AQ$13:AQ1573,"="&amp;AQ1573),"[x]")</f>
        <v>3542</v>
      </c>
    </row>
    <row r="1574" spans="40:47" ht="16.5" x14ac:dyDescent="0.2">
      <c r="AN1574" s="81">
        <v>1562</v>
      </c>
      <c r="AO1574" s="81">
        <f t="shared" si="162"/>
        <v>3</v>
      </c>
      <c r="AP1574" s="81">
        <f t="shared" si="163"/>
        <v>3</v>
      </c>
      <c r="AQ1574" s="76">
        <f t="shared" si="164"/>
        <v>11</v>
      </c>
      <c r="AR1574" s="81">
        <f t="shared" si="165"/>
        <v>51</v>
      </c>
      <c r="AS1574" s="81" t="str">
        <f t="shared" si="166"/>
        <v>金币</v>
      </c>
      <c r="AT1574" s="103">
        <f t="shared" si="167"/>
        <v>171</v>
      </c>
      <c r="AU1574" s="82">
        <f>IF(AR1574&gt;0,SUMIFS(AT$13:AT1574,AQ$13:AQ1574,"="&amp;AQ1574),"[x]")</f>
        <v>3713</v>
      </c>
    </row>
    <row r="1575" spans="40:47" ht="16.5" x14ac:dyDescent="0.2">
      <c r="AN1575" s="81">
        <v>1563</v>
      </c>
      <c r="AO1575" s="81">
        <f t="shared" si="162"/>
        <v>3</v>
      </c>
      <c r="AP1575" s="81">
        <f t="shared" si="163"/>
        <v>3</v>
      </c>
      <c r="AQ1575" s="76">
        <f t="shared" si="164"/>
        <v>11</v>
      </c>
      <c r="AR1575" s="81">
        <f t="shared" si="165"/>
        <v>52</v>
      </c>
      <c r="AS1575" s="81" t="str">
        <f t="shared" si="166"/>
        <v>金币</v>
      </c>
      <c r="AT1575" s="103">
        <f t="shared" si="167"/>
        <v>183</v>
      </c>
      <c r="AU1575" s="82">
        <f>IF(AR1575&gt;0,SUMIFS(AT$13:AT1575,AQ$13:AQ1575,"="&amp;AQ1575),"[x]")</f>
        <v>3896</v>
      </c>
    </row>
    <row r="1576" spans="40:47" ht="16.5" x14ac:dyDescent="0.2">
      <c r="AN1576" s="81">
        <v>1564</v>
      </c>
      <c r="AO1576" s="81">
        <f t="shared" si="162"/>
        <v>3</v>
      </c>
      <c r="AP1576" s="81">
        <f t="shared" si="163"/>
        <v>3</v>
      </c>
      <c r="AQ1576" s="76">
        <f t="shared" si="164"/>
        <v>11</v>
      </c>
      <c r="AR1576" s="81">
        <f t="shared" si="165"/>
        <v>53</v>
      </c>
      <c r="AS1576" s="81" t="str">
        <f t="shared" si="166"/>
        <v>金币</v>
      </c>
      <c r="AT1576" s="103">
        <f t="shared" si="167"/>
        <v>194</v>
      </c>
      <c r="AU1576" s="82">
        <f>IF(AR1576&gt;0,SUMIFS(AT$13:AT1576,AQ$13:AQ1576,"="&amp;AQ1576),"[x]")</f>
        <v>4090</v>
      </c>
    </row>
    <row r="1577" spans="40:47" ht="16.5" x14ac:dyDescent="0.2">
      <c r="AN1577" s="81">
        <v>1565</v>
      </c>
      <c r="AO1577" s="81">
        <f t="shared" si="162"/>
        <v>3</v>
      </c>
      <c r="AP1577" s="81">
        <f t="shared" si="163"/>
        <v>3</v>
      </c>
      <c r="AQ1577" s="76">
        <f t="shared" si="164"/>
        <v>11</v>
      </c>
      <c r="AR1577" s="81">
        <f t="shared" si="165"/>
        <v>54</v>
      </c>
      <c r="AS1577" s="81" t="str">
        <f t="shared" si="166"/>
        <v>金币</v>
      </c>
      <c r="AT1577" s="103">
        <f t="shared" si="167"/>
        <v>205</v>
      </c>
      <c r="AU1577" s="82">
        <f>IF(AR1577&gt;0,SUMIFS(AT$13:AT1577,AQ$13:AQ1577,"="&amp;AQ1577),"[x]")</f>
        <v>4295</v>
      </c>
    </row>
    <row r="1578" spans="40:47" ht="16.5" x14ac:dyDescent="0.2">
      <c r="AN1578" s="81">
        <v>1566</v>
      </c>
      <c r="AO1578" s="81">
        <f t="shared" si="162"/>
        <v>3</v>
      </c>
      <c r="AP1578" s="81">
        <f t="shared" si="163"/>
        <v>3</v>
      </c>
      <c r="AQ1578" s="76">
        <f t="shared" si="164"/>
        <v>11</v>
      </c>
      <c r="AR1578" s="81">
        <f t="shared" si="165"/>
        <v>55</v>
      </c>
      <c r="AS1578" s="81" t="str">
        <f t="shared" si="166"/>
        <v>金币</v>
      </c>
      <c r="AT1578" s="103">
        <f t="shared" si="167"/>
        <v>217</v>
      </c>
      <c r="AU1578" s="82">
        <f>IF(AR1578&gt;0,SUMIFS(AT$13:AT1578,AQ$13:AQ1578,"="&amp;AQ1578),"[x]")</f>
        <v>4512</v>
      </c>
    </row>
    <row r="1579" spans="40:47" ht="16.5" x14ac:dyDescent="0.2">
      <c r="AN1579" s="81">
        <v>1567</v>
      </c>
      <c r="AO1579" s="81">
        <f t="shared" si="162"/>
        <v>3</v>
      </c>
      <c r="AP1579" s="81">
        <f t="shared" si="163"/>
        <v>3</v>
      </c>
      <c r="AQ1579" s="76">
        <f t="shared" si="164"/>
        <v>11</v>
      </c>
      <c r="AR1579" s="81">
        <f t="shared" si="165"/>
        <v>56</v>
      </c>
      <c r="AS1579" s="81" t="str">
        <f t="shared" si="166"/>
        <v>金币</v>
      </c>
      <c r="AT1579" s="103">
        <f t="shared" si="167"/>
        <v>228</v>
      </c>
      <c r="AU1579" s="82">
        <f>IF(AR1579&gt;0,SUMIFS(AT$13:AT1579,AQ$13:AQ1579,"="&amp;AQ1579),"[x]")</f>
        <v>4740</v>
      </c>
    </row>
    <row r="1580" spans="40:47" ht="16.5" x14ac:dyDescent="0.2">
      <c r="AN1580" s="81">
        <v>1568</v>
      </c>
      <c r="AO1580" s="81">
        <f t="shared" si="162"/>
        <v>3</v>
      </c>
      <c r="AP1580" s="81">
        <f t="shared" si="163"/>
        <v>3</v>
      </c>
      <c r="AQ1580" s="76">
        <f t="shared" si="164"/>
        <v>11</v>
      </c>
      <c r="AR1580" s="81">
        <f t="shared" si="165"/>
        <v>57</v>
      </c>
      <c r="AS1580" s="81" t="str">
        <f t="shared" si="166"/>
        <v>金币</v>
      </c>
      <c r="AT1580" s="103">
        <f t="shared" si="167"/>
        <v>240</v>
      </c>
      <c r="AU1580" s="82">
        <f>IF(AR1580&gt;0,SUMIFS(AT$13:AT1580,AQ$13:AQ1580,"="&amp;AQ1580),"[x]")</f>
        <v>4980</v>
      </c>
    </row>
    <row r="1581" spans="40:47" ht="16.5" x14ac:dyDescent="0.2">
      <c r="AN1581" s="81">
        <v>1569</v>
      </c>
      <c r="AO1581" s="81">
        <f t="shared" si="162"/>
        <v>3</v>
      </c>
      <c r="AP1581" s="81">
        <f t="shared" si="163"/>
        <v>3</v>
      </c>
      <c r="AQ1581" s="76">
        <f t="shared" si="164"/>
        <v>11</v>
      </c>
      <c r="AR1581" s="81">
        <f t="shared" si="165"/>
        <v>58</v>
      </c>
      <c r="AS1581" s="81" t="str">
        <f t="shared" si="166"/>
        <v>金币</v>
      </c>
      <c r="AT1581" s="103">
        <f t="shared" si="167"/>
        <v>251</v>
      </c>
      <c r="AU1581" s="82">
        <f>IF(AR1581&gt;0,SUMIFS(AT$13:AT1581,AQ$13:AQ1581,"="&amp;AQ1581),"[x]")</f>
        <v>5231</v>
      </c>
    </row>
    <row r="1582" spans="40:47" ht="16.5" x14ac:dyDescent="0.2">
      <c r="AN1582" s="81">
        <v>1570</v>
      </c>
      <c r="AO1582" s="81">
        <f t="shared" si="162"/>
        <v>3</v>
      </c>
      <c r="AP1582" s="81">
        <f t="shared" si="163"/>
        <v>3</v>
      </c>
      <c r="AQ1582" s="76">
        <f t="shared" si="164"/>
        <v>11</v>
      </c>
      <c r="AR1582" s="81">
        <f t="shared" si="165"/>
        <v>59</v>
      </c>
      <c r="AS1582" s="81" t="str">
        <f t="shared" si="166"/>
        <v>金币</v>
      </c>
      <c r="AT1582" s="103">
        <f t="shared" si="167"/>
        <v>263</v>
      </c>
      <c r="AU1582" s="82">
        <f>IF(AR1582&gt;0,SUMIFS(AT$13:AT1582,AQ$13:AQ1582,"="&amp;AQ1582),"[x]")</f>
        <v>5494</v>
      </c>
    </row>
    <row r="1583" spans="40:47" ht="16.5" x14ac:dyDescent="0.2">
      <c r="AN1583" s="81">
        <v>1571</v>
      </c>
      <c r="AO1583" s="81">
        <f t="shared" si="162"/>
        <v>3</v>
      </c>
      <c r="AP1583" s="81">
        <f t="shared" si="163"/>
        <v>3</v>
      </c>
      <c r="AQ1583" s="76">
        <f t="shared" si="164"/>
        <v>11</v>
      </c>
      <c r="AR1583" s="81">
        <f t="shared" si="165"/>
        <v>60</v>
      </c>
      <c r="AS1583" s="81" t="str">
        <f t="shared" si="166"/>
        <v>金币</v>
      </c>
      <c r="AT1583" s="103">
        <f t="shared" si="167"/>
        <v>274</v>
      </c>
      <c r="AU1583" s="82">
        <f>IF(AR1583&gt;0,SUMIFS(AT$13:AT1583,AQ$13:AQ1583,"="&amp;AQ1583),"[x]")</f>
        <v>5768</v>
      </c>
    </row>
    <row r="1584" spans="40:47" ht="16.5" x14ac:dyDescent="0.2">
      <c r="AN1584" s="81">
        <v>1572</v>
      </c>
      <c r="AO1584" s="81">
        <f t="shared" si="162"/>
        <v>3</v>
      </c>
      <c r="AP1584" s="81">
        <f t="shared" si="163"/>
        <v>3</v>
      </c>
      <c r="AQ1584" s="76">
        <f t="shared" si="164"/>
        <v>11</v>
      </c>
      <c r="AR1584" s="81">
        <f t="shared" si="165"/>
        <v>61</v>
      </c>
      <c r="AS1584" s="81" t="str">
        <f t="shared" si="166"/>
        <v>金币</v>
      </c>
      <c r="AT1584" s="103">
        <f t="shared" si="167"/>
        <v>286</v>
      </c>
      <c r="AU1584" s="82">
        <f>IF(AR1584&gt;0,SUMIFS(AT$13:AT1584,AQ$13:AQ1584,"="&amp;AQ1584),"[x]")</f>
        <v>6054</v>
      </c>
    </row>
    <row r="1585" spans="40:47" ht="16.5" x14ac:dyDescent="0.2">
      <c r="AN1585" s="81">
        <v>1573</v>
      </c>
      <c r="AO1585" s="81">
        <f t="shared" si="162"/>
        <v>3</v>
      </c>
      <c r="AP1585" s="81">
        <f t="shared" si="163"/>
        <v>3</v>
      </c>
      <c r="AQ1585" s="76">
        <f t="shared" si="164"/>
        <v>11</v>
      </c>
      <c r="AR1585" s="81">
        <f t="shared" si="165"/>
        <v>62</v>
      </c>
      <c r="AS1585" s="81" t="str">
        <f t="shared" si="166"/>
        <v>金币</v>
      </c>
      <c r="AT1585" s="103">
        <f t="shared" si="167"/>
        <v>297</v>
      </c>
      <c r="AU1585" s="82">
        <f>IF(AR1585&gt;0,SUMIFS(AT$13:AT1585,AQ$13:AQ1585,"="&amp;AQ1585),"[x]")</f>
        <v>6351</v>
      </c>
    </row>
    <row r="1586" spans="40:47" ht="16.5" x14ac:dyDescent="0.2">
      <c r="AN1586" s="81">
        <v>1574</v>
      </c>
      <c r="AO1586" s="81">
        <f t="shared" si="162"/>
        <v>3</v>
      </c>
      <c r="AP1586" s="81">
        <f t="shared" si="163"/>
        <v>3</v>
      </c>
      <c r="AQ1586" s="76">
        <f t="shared" si="164"/>
        <v>11</v>
      </c>
      <c r="AR1586" s="81">
        <f t="shared" si="165"/>
        <v>63</v>
      </c>
      <c r="AS1586" s="81" t="str">
        <f t="shared" si="166"/>
        <v>金币</v>
      </c>
      <c r="AT1586" s="103">
        <f t="shared" si="167"/>
        <v>308</v>
      </c>
      <c r="AU1586" s="82">
        <f>IF(AR1586&gt;0,SUMIFS(AT$13:AT1586,AQ$13:AQ1586,"="&amp;AQ1586),"[x]")</f>
        <v>6659</v>
      </c>
    </row>
    <row r="1587" spans="40:47" ht="16.5" x14ac:dyDescent="0.2">
      <c r="AN1587" s="81">
        <v>1575</v>
      </c>
      <c r="AO1587" s="81">
        <f t="shared" si="162"/>
        <v>3</v>
      </c>
      <c r="AP1587" s="81">
        <f t="shared" si="163"/>
        <v>3</v>
      </c>
      <c r="AQ1587" s="76">
        <f t="shared" si="164"/>
        <v>11</v>
      </c>
      <c r="AR1587" s="81">
        <f t="shared" si="165"/>
        <v>64</v>
      </c>
      <c r="AS1587" s="81" t="str">
        <f t="shared" si="166"/>
        <v>金币</v>
      </c>
      <c r="AT1587" s="103">
        <f t="shared" si="167"/>
        <v>320</v>
      </c>
      <c r="AU1587" s="82">
        <f>IF(AR1587&gt;0,SUMIFS(AT$13:AT1587,AQ$13:AQ1587,"="&amp;AQ1587),"[x]")</f>
        <v>6979</v>
      </c>
    </row>
    <row r="1588" spans="40:47" ht="16.5" x14ac:dyDescent="0.2">
      <c r="AN1588" s="81">
        <v>1576</v>
      </c>
      <c r="AO1588" s="81">
        <f t="shared" si="162"/>
        <v>3</v>
      </c>
      <c r="AP1588" s="81">
        <f t="shared" si="163"/>
        <v>3</v>
      </c>
      <c r="AQ1588" s="76">
        <f t="shared" si="164"/>
        <v>11</v>
      </c>
      <c r="AR1588" s="81">
        <f t="shared" si="165"/>
        <v>65</v>
      </c>
      <c r="AS1588" s="81" t="str">
        <f t="shared" si="166"/>
        <v>金币</v>
      </c>
      <c r="AT1588" s="103">
        <f t="shared" si="167"/>
        <v>331</v>
      </c>
      <c r="AU1588" s="82">
        <f>IF(AR1588&gt;0,SUMIFS(AT$13:AT1588,AQ$13:AQ1588,"="&amp;AQ1588),"[x]")</f>
        <v>7310</v>
      </c>
    </row>
    <row r="1589" spans="40:47" ht="16.5" x14ac:dyDescent="0.2">
      <c r="AN1589" s="81">
        <v>1577</v>
      </c>
      <c r="AO1589" s="81">
        <f t="shared" si="162"/>
        <v>3</v>
      </c>
      <c r="AP1589" s="81">
        <f t="shared" si="163"/>
        <v>3</v>
      </c>
      <c r="AQ1589" s="76">
        <f t="shared" si="164"/>
        <v>11</v>
      </c>
      <c r="AR1589" s="81">
        <f t="shared" si="165"/>
        <v>66</v>
      </c>
      <c r="AS1589" s="81" t="str">
        <f t="shared" si="166"/>
        <v>金币</v>
      </c>
      <c r="AT1589" s="103">
        <f t="shared" si="167"/>
        <v>343</v>
      </c>
      <c r="AU1589" s="82">
        <f>IF(AR1589&gt;0,SUMIFS(AT$13:AT1589,AQ$13:AQ1589,"="&amp;AQ1589),"[x]")</f>
        <v>7653</v>
      </c>
    </row>
    <row r="1590" spans="40:47" ht="16.5" x14ac:dyDescent="0.2">
      <c r="AN1590" s="81">
        <v>1578</v>
      </c>
      <c r="AO1590" s="81">
        <f t="shared" si="162"/>
        <v>3</v>
      </c>
      <c r="AP1590" s="81">
        <f t="shared" si="163"/>
        <v>3</v>
      </c>
      <c r="AQ1590" s="76">
        <f t="shared" si="164"/>
        <v>11</v>
      </c>
      <c r="AR1590" s="81">
        <f t="shared" si="165"/>
        <v>67</v>
      </c>
      <c r="AS1590" s="81" t="str">
        <f t="shared" si="166"/>
        <v>金币</v>
      </c>
      <c r="AT1590" s="103">
        <f t="shared" si="167"/>
        <v>354</v>
      </c>
      <c r="AU1590" s="82">
        <f>IF(AR1590&gt;0,SUMIFS(AT$13:AT1590,AQ$13:AQ1590,"="&amp;AQ1590),"[x]")</f>
        <v>8007</v>
      </c>
    </row>
    <row r="1591" spans="40:47" ht="16.5" x14ac:dyDescent="0.2">
      <c r="AN1591" s="81">
        <v>1579</v>
      </c>
      <c r="AO1591" s="81">
        <f t="shared" si="162"/>
        <v>3</v>
      </c>
      <c r="AP1591" s="81">
        <f t="shared" si="163"/>
        <v>3</v>
      </c>
      <c r="AQ1591" s="76">
        <f t="shared" si="164"/>
        <v>11</v>
      </c>
      <c r="AR1591" s="81">
        <f t="shared" si="165"/>
        <v>68</v>
      </c>
      <c r="AS1591" s="81" t="str">
        <f t="shared" si="166"/>
        <v>金币</v>
      </c>
      <c r="AT1591" s="103">
        <f t="shared" si="167"/>
        <v>366</v>
      </c>
      <c r="AU1591" s="82">
        <f>IF(AR1591&gt;0,SUMIFS(AT$13:AT1591,AQ$13:AQ1591,"="&amp;AQ1591),"[x]")</f>
        <v>8373</v>
      </c>
    </row>
    <row r="1592" spans="40:47" ht="16.5" x14ac:dyDescent="0.2">
      <c r="AN1592" s="81">
        <v>1580</v>
      </c>
      <c r="AO1592" s="81">
        <f t="shared" si="162"/>
        <v>3</v>
      </c>
      <c r="AP1592" s="81">
        <f t="shared" si="163"/>
        <v>3</v>
      </c>
      <c r="AQ1592" s="76">
        <f t="shared" si="164"/>
        <v>11</v>
      </c>
      <c r="AR1592" s="81">
        <f t="shared" si="165"/>
        <v>69</v>
      </c>
      <c r="AS1592" s="81" t="str">
        <f t="shared" si="166"/>
        <v>金币</v>
      </c>
      <c r="AT1592" s="103">
        <f t="shared" si="167"/>
        <v>377</v>
      </c>
      <c r="AU1592" s="82">
        <f>IF(AR1592&gt;0,SUMIFS(AT$13:AT1592,AQ$13:AQ1592,"="&amp;AQ1592),"[x]")</f>
        <v>8750</v>
      </c>
    </row>
    <row r="1593" spans="40:47" ht="16.5" x14ac:dyDescent="0.2">
      <c r="AN1593" s="81">
        <v>1581</v>
      </c>
      <c r="AO1593" s="81">
        <f t="shared" si="162"/>
        <v>3</v>
      </c>
      <c r="AP1593" s="81">
        <f t="shared" si="163"/>
        <v>3</v>
      </c>
      <c r="AQ1593" s="76">
        <f t="shared" si="164"/>
        <v>11</v>
      </c>
      <c r="AR1593" s="81">
        <f t="shared" si="165"/>
        <v>70</v>
      </c>
      <c r="AS1593" s="81" t="str">
        <f t="shared" si="166"/>
        <v>金币</v>
      </c>
      <c r="AT1593" s="103">
        <f t="shared" si="167"/>
        <v>388</v>
      </c>
      <c r="AU1593" s="82">
        <f>IF(AR1593&gt;0,SUMIFS(AT$13:AT1593,AQ$13:AQ1593,"="&amp;AQ1593),"[x]")</f>
        <v>9138</v>
      </c>
    </row>
    <row r="1594" spans="40:47" ht="16.5" x14ac:dyDescent="0.2">
      <c r="AN1594" s="81">
        <v>1582</v>
      </c>
      <c r="AO1594" s="81">
        <f t="shared" si="162"/>
        <v>3</v>
      </c>
      <c r="AP1594" s="81">
        <f t="shared" si="163"/>
        <v>3</v>
      </c>
      <c r="AQ1594" s="76">
        <f t="shared" si="164"/>
        <v>11</v>
      </c>
      <c r="AR1594" s="81">
        <f t="shared" si="165"/>
        <v>71</v>
      </c>
      <c r="AS1594" s="81" t="str">
        <f t="shared" si="166"/>
        <v>金币</v>
      </c>
      <c r="AT1594" s="103">
        <f t="shared" si="167"/>
        <v>400</v>
      </c>
      <c r="AU1594" s="82">
        <f>IF(AR1594&gt;0,SUMIFS(AT$13:AT1594,AQ$13:AQ1594,"="&amp;AQ1594),"[x]")</f>
        <v>9538</v>
      </c>
    </row>
    <row r="1595" spans="40:47" ht="16.5" x14ac:dyDescent="0.2">
      <c r="AN1595" s="81">
        <v>1583</v>
      </c>
      <c r="AO1595" s="81">
        <f t="shared" si="162"/>
        <v>3</v>
      </c>
      <c r="AP1595" s="81">
        <f t="shared" si="163"/>
        <v>3</v>
      </c>
      <c r="AQ1595" s="76">
        <f t="shared" si="164"/>
        <v>11</v>
      </c>
      <c r="AR1595" s="81">
        <f t="shared" si="165"/>
        <v>72</v>
      </c>
      <c r="AS1595" s="81" t="str">
        <f t="shared" si="166"/>
        <v>金币</v>
      </c>
      <c r="AT1595" s="103">
        <f t="shared" si="167"/>
        <v>411</v>
      </c>
      <c r="AU1595" s="82">
        <f>IF(AR1595&gt;0,SUMIFS(AT$13:AT1595,AQ$13:AQ1595,"="&amp;AQ1595),"[x]")</f>
        <v>9949</v>
      </c>
    </row>
    <row r="1596" spans="40:47" ht="16.5" x14ac:dyDescent="0.2">
      <c r="AN1596" s="81">
        <v>1584</v>
      </c>
      <c r="AO1596" s="81">
        <f t="shared" si="162"/>
        <v>3</v>
      </c>
      <c r="AP1596" s="81">
        <f t="shared" si="163"/>
        <v>3</v>
      </c>
      <c r="AQ1596" s="76">
        <f t="shared" si="164"/>
        <v>11</v>
      </c>
      <c r="AR1596" s="81">
        <f t="shared" si="165"/>
        <v>73</v>
      </c>
      <c r="AS1596" s="81" t="str">
        <f t="shared" si="166"/>
        <v>金币</v>
      </c>
      <c r="AT1596" s="103">
        <f t="shared" si="167"/>
        <v>423</v>
      </c>
      <c r="AU1596" s="82">
        <f>IF(AR1596&gt;0,SUMIFS(AT$13:AT1596,AQ$13:AQ1596,"="&amp;AQ1596),"[x]")</f>
        <v>10372</v>
      </c>
    </row>
    <row r="1597" spans="40:47" ht="16.5" x14ac:dyDescent="0.2">
      <c r="AN1597" s="81">
        <v>1585</v>
      </c>
      <c r="AO1597" s="81">
        <f t="shared" si="162"/>
        <v>3</v>
      </c>
      <c r="AP1597" s="81">
        <f t="shared" si="163"/>
        <v>3</v>
      </c>
      <c r="AQ1597" s="76">
        <f t="shared" si="164"/>
        <v>11</v>
      </c>
      <c r="AR1597" s="81">
        <f t="shared" si="165"/>
        <v>74</v>
      </c>
      <c r="AS1597" s="81" t="str">
        <f t="shared" si="166"/>
        <v>金币</v>
      </c>
      <c r="AT1597" s="103">
        <f t="shared" si="167"/>
        <v>434</v>
      </c>
      <c r="AU1597" s="82">
        <f>IF(AR1597&gt;0,SUMIFS(AT$13:AT1597,AQ$13:AQ1597,"="&amp;AQ1597),"[x]")</f>
        <v>10806</v>
      </c>
    </row>
    <row r="1598" spans="40:47" ht="16.5" x14ac:dyDescent="0.2">
      <c r="AN1598" s="81">
        <v>1586</v>
      </c>
      <c r="AO1598" s="81">
        <f t="shared" si="162"/>
        <v>3</v>
      </c>
      <c r="AP1598" s="81">
        <f t="shared" si="163"/>
        <v>3</v>
      </c>
      <c r="AQ1598" s="76">
        <f t="shared" si="164"/>
        <v>11</v>
      </c>
      <c r="AR1598" s="81">
        <f t="shared" si="165"/>
        <v>75</v>
      </c>
      <c r="AS1598" s="81" t="str">
        <f t="shared" si="166"/>
        <v>金币</v>
      </c>
      <c r="AT1598" s="103">
        <f t="shared" si="167"/>
        <v>446</v>
      </c>
      <c r="AU1598" s="82">
        <f>IF(AR1598&gt;0,SUMIFS(AT$13:AT1598,AQ$13:AQ1598,"="&amp;AQ1598),"[x]")</f>
        <v>11252</v>
      </c>
    </row>
    <row r="1599" spans="40:47" ht="16.5" x14ac:dyDescent="0.2">
      <c r="AN1599" s="81">
        <v>1587</v>
      </c>
      <c r="AO1599" s="81">
        <f t="shared" si="162"/>
        <v>3</v>
      </c>
      <c r="AP1599" s="81">
        <f t="shared" si="163"/>
        <v>3</v>
      </c>
      <c r="AQ1599" s="76">
        <f t="shared" si="164"/>
        <v>11</v>
      </c>
      <c r="AR1599" s="81">
        <f t="shared" si="165"/>
        <v>76</v>
      </c>
      <c r="AS1599" s="81" t="str">
        <f t="shared" si="166"/>
        <v>金币</v>
      </c>
      <c r="AT1599" s="103">
        <f t="shared" si="167"/>
        <v>457</v>
      </c>
      <c r="AU1599" s="82">
        <f>IF(AR1599&gt;0,SUMIFS(AT$13:AT1599,AQ$13:AQ1599,"="&amp;AQ1599),"[x]")</f>
        <v>11709</v>
      </c>
    </row>
    <row r="1600" spans="40:47" ht="16.5" x14ac:dyDescent="0.2">
      <c r="AN1600" s="81">
        <v>1588</v>
      </c>
      <c r="AO1600" s="81">
        <f t="shared" si="162"/>
        <v>3</v>
      </c>
      <c r="AP1600" s="81">
        <f t="shared" si="163"/>
        <v>3</v>
      </c>
      <c r="AQ1600" s="76">
        <f t="shared" si="164"/>
        <v>11</v>
      </c>
      <c r="AR1600" s="81">
        <f t="shared" si="165"/>
        <v>77</v>
      </c>
      <c r="AS1600" s="81" t="str">
        <f t="shared" si="166"/>
        <v>金币</v>
      </c>
      <c r="AT1600" s="103">
        <f t="shared" si="167"/>
        <v>469</v>
      </c>
      <c r="AU1600" s="82">
        <f>IF(AR1600&gt;0,SUMIFS(AT$13:AT1600,AQ$13:AQ1600,"="&amp;AQ1600),"[x]")</f>
        <v>12178</v>
      </c>
    </row>
    <row r="1601" spans="40:47" ht="16.5" x14ac:dyDescent="0.2">
      <c r="AN1601" s="81">
        <v>1589</v>
      </c>
      <c r="AO1601" s="81">
        <f t="shared" si="162"/>
        <v>3</v>
      </c>
      <c r="AP1601" s="81">
        <f t="shared" si="163"/>
        <v>3</v>
      </c>
      <c r="AQ1601" s="76">
        <f t="shared" si="164"/>
        <v>11</v>
      </c>
      <c r="AR1601" s="81">
        <f t="shared" si="165"/>
        <v>78</v>
      </c>
      <c r="AS1601" s="81" t="str">
        <f t="shared" si="166"/>
        <v>金币</v>
      </c>
      <c r="AT1601" s="103">
        <f t="shared" si="167"/>
        <v>480</v>
      </c>
      <c r="AU1601" s="82">
        <f>IF(AR1601&gt;0,SUMIFS(AT$13:AT1601,AQ$13:AQ1601,"="&amp;AQ1601),"[x]")</f>
        <v>12658</v>
      </c>
    </row>
    <row r="1602" spans="40:47" ht="16.5" x14ac:dyDescent="0.2">
      <c r="AN1602" s="81">
        <v>1590</v>
      </c>
      <c r="AO1602" s="81">
        <f t="shared" si="162"/>
        <v>3</v>
      </c>
      <c r="AP1602" s="81">
        <f t="shared" si="163"/>
        <v>3</v>
      </c>
      <c r="AQ1602" s="76">
        <f t="shared" si="164"/>
        <v>11</v>
      </c>
      <c r="AR1602" s="81">
        <f t="shared" si="165"/>
        <v>79</v>
      </c>
      <c r="AS1602" s="81" t="str">
        <f t="shared" si="166"/>
        <v>金币</v>
      </c>
      <c r="AT1602" s="103">
        <f t="shared" si="167"/>
        <v>491</v>
      </c>
      <c r="AU1602" s="82">
        <f>IF(AR1602&gt;0,SUMIFS(AT$13:AT1602,AQ$13:AQ1602,"="&amp;AQ1602),"[x]")</f>
        <v>13149</v>
      </c>
    </row>
    <row r="1603" spans="40:47" ht="16.5" x14ac:dyDescent="0.2">
      <c r="AN1603" s="81">
        <v>1591</v>
      </c>
      <c r="AO1603" s="81">
        <f t="shared" si="162"/>
        <v>3</v>
      </c>
      <c r="AP1603" s="81">
        <f t="shared" si="163"/>
        <v>3</v>
      </c>
      <c r="AQ1603" s="76">
        <f t="shared" si="164"/>
        <v>11</v>
      </c>
      <c r="AR1603" s="81">
        <f t="shared" si="165"/>
        <v>80</v>
      </c>
      <c r="AS1603" s="81" t="str">
        <f t="shared" si="166"/>
        <v>金币</v>
      </c>
      <c r="AT1603" s="103">
        <f t="shared" si="167"/>
        <v>503</v>
      </c>
      <c r="AU1603" s="82">
        <f>IF(AR1603&gt;0,SUMIFS(AT$13:AT1603,AQ$13:AQ1603,"="&amp;AQ1603),"[x]")</f>
        <v>13652</v>
      </c>
    </row>
    <row r="1604" spans="40:47" ht="16.5" x14ac:dyDescent="0.2">
      <c r="AN1604" s="81">
        <v>1592</v>
      </c>
      <c r="AO1604" s="81">
        <f t="shared" si="162"/>
        <v>3</v>
      </c>
      <c r="AP1604" s="81">
        <f t="shared" si="163"/>
        <v>3</v>
      </c>
      <c r="AQ1604" s="76">
        <f t="shared" si="164"/>
        <v>11</v>
      </c>
      <c r="AR1604" s="81">
        <f t="shared" si="165"/>
        <v>81</v>
      </c>
      <c r="AS1604" s="81" t="str">
        <f t="shared" si="166"/>
        <v>金币</v>
      </c>
      <c r="AT1604" s="103">
        <f t="shared" si="167"/>
        <v>255</v>
      </c>
      <c r="AU1604" s="82">
        <f>IF(AR1604&gt;0,SUMIFS(AT$13:AT1604,AQ$13:AQ1604,"="&amp;AQ1604),"[x]")</f>
        <v>13907</v>
      </c>
    </row>
    <row r="1605" spans="40:47" ht="16.5" x14ac:dyDescent="0.2">
      <c r="AN1605" s="81">
        <v>1593</v>
      </c>
      <c r="AO1605" s="81">
        <f t="shared" si="162"/>
        <v>3</v>
      </c>
      <c r="AP1605" s="81">
        <f t="shared" si="163"/>
        <v>3</v>
      </c>
      <c r="AQ1605" s="76">
        <f t="shared" si="164"/>
        <v>11</v>
      </c>
      <c r="AR1605" s="81">
        <f t="shared" si="165"/>
        <v>82</v>
      </c>
      <c r="AS1605" s="81" t="str">
        <f t="shared" si="166"/>
        <v>金币</v>
      </c>
      <c r="AT1605" s="103">
        <f t="shared" si="167"/>
        <v>275</v>
      </c>
      <c r="AU1605" s="82">
        <f>IF(AR1605&gt;0,SUMIFS(AT$13:AT1605,AQ$13:AQ1605,"="&amp;AQ1605),"[x]")</f>
        <v>14182</v>
      </c>
    </row>
    <row r="1606" spans="40:47" ht="16.5" x14ac:dyDescent="0.2">
      <c r="AN1606" s="81">
        <v>1594</v>
      </c>
      <c r="AO1606" s="81">
        <f t="shared" si="162"/>
        <v>3</v>
      </c>
      <c r="AP1606" s="81">
        <f t="shared" si="163"/>
        <v>3</v>
      </c>
      <c r="AQ1606" s="76">
        <f t="shared" si="164"/>
        <v>11</v>
      </c>
      <c r="AR1606" s="81">
        <f t="shared" si="165"/>
        <v>83</v>
      </c>
      <c r="AS1606" s="81" t="str">
        <f t="shared" si="166"/>
        <v>金币</v>
      </c>
      <c r="AT1606" s="103">
        <f t="shared" si="167"/>
        <v>295</v>
      </c>
      <c r="AU1606" s="82">
        <f>IF(AR1606&gt;0,SUMIFS(AT$13:AT1606,AQ$13:AQ1606,"="&amp;AQ1606),"[x]")</f>
        <v>14477</v>
      </c>
    </row>
    <row r="1607" spans="40:47" ht="16.5" x14ac:dyDescent="0.2">
      <c r="AN1607" s="81">
        <v>1595</v>
      </c>
      <c r="AO1607" s="81">
        <f t="shared" si="162"/>
        <v>3</v>
      </c>
      <c r="AP1607" s="81">
        <f t="shared" si="163"/>
        <v>3</v>
      </c>
      <c r="AQ1607" s="76">
        <f t="shared" si="164"/>
        <v>11</v>
      </c>
      <c r="AR1607" s="81">
        <f t="shared" si="165"/>
        <v>84</v>
      </c>
      <c r="AS1607" s="81" t="str">
        <f t="shared" si="166"/>
        <v>金币</v>
      </c>
      <c r="AT1607" s="103">
        <f t="shared" si="167"/>
        <v>314</v>
      </c>
      <c r="AU1607" s="82">
        <f>IF(AR1607&gt;0,SUMIFS(AT$13:AT1607,AQ$13:AQ1607,"="&amp;AQ1607),"[x]")</f>
        <v>14791</v>
      </c>
    </row>
    <row r="1608" spans="40:47" ht="16.5" x14ac:dyDescent="0.2">
      <c r="AN1608" s="81">
        <v>1596</v>
      </c>
      <c r="AO1608" s="81">
        <f t="shared" si="162"/>
        <v>3</v>
      </c>
      <c r="AP1608" s="81">
        <f t="shared" si="163"/>
        <v>3</v>
      </c>
      <c r="AQ1608" s="76">
        <f t="shared" si="164"/>
        <v>11</v>
      </c>
      <c r="AR1608" s="81">
        <f t="shared" si="165"/>
        <v>85</v>
      </c>
      <c r="AS1608" s="81" t="str">
        <f t="shared" si="166"/>
        <v>金币</v>
      </c>
      <c r="AT1608" s="103">
        <f t="shared" si="167"/>
        <v>334</v>
      </c>
      <c r="AU1608" s="82">
        <f>IF(AR1608&gt;0,SUMIFS(AT$13:AT1608,AQ$13:AQ1608,"="&amp;AQ1608),"[x]")</f>
        <v>15125</v>
      </c>
    </row>
    <row r="1609" spans="40:47" ht="16.5" x14ac:dyDescent="0.2">
      <c r="AN1609" s="81">
        <v>1597</v>
      </c>
      <c r="AO1609" s="81">
        <f t="shared" si="162"/>
        <v>3</v>
      </c>
      <c r="AP1609" s="81">
        <f t="shared" si="163"/>
        <v>3</v>
      </c>
      <c r="AQ1609" s="76">
        <f t="shared" si="164"/>
        <v>11</v>
      </c>
      <c r="AR1609" s="81">
        <f t="shared" si="165"/>
        <v>86</v>
      </c>
      <c r="AS1609" s="81" t="str">
        <f t="shared" si="166"/>
        <v>金币</v>
      </c>
      <c r="AT1609" s="103">
        <f t="shared" si="167"/>
        <v>354</v>
      </c>
      <c r="AU1609" s="82">
        <f>IF(AR1609&gt;0,SUMIFS(AT$13:AT1609,AQ$13:AQ1609,"="&amp;AQ1609),"[x]")</f>
        <v>15479</v>
      </c>
    </row>
    <row r="1610" spans="40:47" ht="16.5" x14ac:dyDescent="0.2">
      <c r="AN1610" s="81">
        <v>1598</v>
      </c>
      <c r="AO1610" s="81">
        <f t="shared" si="162"/>
        <v>3</v>
      </c>
      <c r="AP1610" s="81">
        <f t="shared" si="163"/>
        <v>3</v>
      </c>
      <c r="AQ1610" s="76">
        <f t="shared" si="164"/>
        <v>11</v>
      </c>
      <c r="AR1610" s="81">
        <f t="shared" si="165"/>
        <v>87</v>
      </c>
      <c r="AS1610" s="81" t="str">
        <f t="shared" si="166"/>
        <v>金币</v>
      </c>
      <c r="AT1610" s="103">
        <f t="shared" si="167"/>
        <v>373</v>
      </c>
      <c r="AU1610" s="82">
        <f>IF(AR1610&gt;0,SUMIFS(AT$13:AT1610,AQ$13:AQ1610,"="&amp;AQ1610),"[x]")</f>
        <v>15852</v>
      </c>
    </row>
    <row r="1611" spans="40:47" ht="16.5" x14ac:dyDescent="0.2">
      <c r="AN1611" s="81">
        <v>1599</v>
      </c>
      <c r="AO1611" s="81">
        <f t="shared" si="162"/>
        <v>3</v>
      </c>
      <c r="AP1611" s="81">
        <f t="shared" si="163"/>
        <v>3</v>
      </c>
      <c r="AQ1611" s="76">
        <f t="shared" si="164"/>
        <v>11</v>
      </c>
      <c r="AR1611" s="81">
        <f t="shared" si="165"/>
        <v>88</v>
      </c>
      <c r="AS1611" s="81" t="str">
        <f t="shared" si="166"/>
        <v>金币</v>
      </c>
      <c r="AT1611" s="103">
        <f t="shared" si="167"/>
        <v>393</v>
      </c>
      <c r="AU1611" s="82">
        <f>IF(AR1611&gt;0,SUMIFS(AT$13:AT1611,AQ$13:AQ1611,"="&amp;AQ1611),"[x]")</f>
        <v>16245</v>
      </c>
    </row>
    <row r="1612" spans="40:47" ht="16.5" x14ac:dyDescent="0.2">
      <c r="AN1612" s="81">
        <v>1600</v>
      </c>
      <c r="AO1612" s="81">
        <f t="shared" si="162"/>
        <v>3</v>
      </c>
      <c r="AP1612" s="81">
        <f t="shared" si="163"/>
        <v>3</v>
      </c>
      <c r="AQ1612" s="76">
        <f t="shared" si="164"/>
        <v>11</v>
      </c>
      <c r="AR1612" s="81">
        <f t="shared" si="165"/>
        <v>89</v>
      </c>
      <c r="AS1612" s="81" t="str">
        <f t="shared" si="166"/>
        <v>金币</v>
      </c>
      <c r="AT1612" s="103">
        <f t="shared" si="167"/>
        <v>413</v>
      </c>
      <c r="AU1612" s="82">
        <f>IF(AR1612&gt;0,SUMIFS(AT$13:AT1612,AQ$13:AQ1612,"="&amp;AQ1612),"[x]")</f>
        <v>16658</v>
      </c>
    </row>
    <row r="1613" spans="40:47" ht="16.5" x14ac:dyDescent="0.2">
      <c r="AN1613" s="81">
        <v>1601</v>
      </c>
      <c r="AO1613" s="81">
        <f t="shared" si="162"/>
        <v>3</v>
      </c>
      <c r="AP1613" s="81">
        <f t="shared" si="163"/>
        <v>3</v>
      </c>
      <c r="AQ1613" s="76">
        <f t="shared" si="164"/>
        <v>11</v>
      </c>
      <c r="AR1613" s="81">
        <f t="shared" si="165"/>
        <v>90</v>
      </c>
      <c r="AS1613" s="81" t="str">
        <f t="shared" si="166"/>
        <v>金币</v>
      </c>
      <c r="AT1613" s="103">
        <f t="shared" si="167"/>
        <v>433</v>
      </c>
      <c r="AU1613" s="82">
        <f>IF(AR1613&gt;0,SUMIFS(AT$13:AT1613,AQ$13:AQ1613,"="&amp;AQ1613),"[x]")</f>
        <v>17091</v>
      </c>
    </row>
    <row r="1614" spans="40:47" ht="16.5" x14ac:dyDescent="0.2">
      <c r="AN1614" s="81">
        <v>1602</v>
      </c>
      <c r="AO1614" s="81">
        <f t="shared" ref="AO1614:AO1677" si="168">INT((AN1614-1)/604)+1</f>
        <v>3</v>
      </c>
      <c r="AP1614" s="81">
        <f t="shared" ref="AP1614:AP1677" si="169">INT(MOD(INT((AN1614-1)/151),4))+1</f>
        <v>3</v>
      </c>
      <c r="AQ1614" s="76">
        <f t="shared" ref="AQ1614:AQ1677" si="170">(AO1614-1)*4+AP1614</f>
        <v>11</v>
      </c>
      <c r="AR1614" s="81">
        <f t="shared" ref="AR1614:AR1677" si="171">MOD(AN1614-1,151)</f>
        <v>91</v>
      </c>
      <c r="AS1614" s="81" t="str">
        <f t="shared" ref="AS1614:AS1677" si="172">IF(AR1614&gt;0,"金币","[x]")</f>
        <v>金币</v>
      </c>
      <c r="AT1614" s="103">
        <f t="shared" si="167"/>
        <v>452</v>
      </c>
      <c r="AU1614" s="82">
        <f>IF(AR1614&gt;0,SUMIFS(AT$13:AT1614,AQ$13:AQ1614,"="&amp;AQ1614),"[x]")</f>
        <v>17543</v>
      </c>
    </row>
    <row r="1615" spans="40:47" ht="16.5" x14ac:dyDescent="0.2">
      <c r="AN1615" s="81">
        <v>1603</v>
      </c>
      <c r="AO1615" s="81">
        <f t="shared" si="168"/>
        <v>3</v>
      </c>
      <c r="AP1615" s="81">
        <f t="shared" si="169"/>
        <v>3</v>
      </c>
      <c r="AQ1615" s="76">
        <f t="shared" si="170"/>
        <v>11</v>
      </c>
      <c r="AR1615" s="81">
        <f t="shared" si="171"/>
        <v>92</v>
      </c>
      <c r="AS1615" s="81" t="str">
        <f t="shared" si="172"/>
        <v>金币</v>
      </c>
      <c r="AT1615" s="103">
        <f t="shared" ref="AT1615:AT1678" si="173">IF(AR1615&gt;0,INT(INDEX($AL$13:$AL$162,AR1615)/48*INDEX($AL$4:$AL$9,AO1615)*INDEX($AO$4:$AO$7,AP1615)),"[x]")</f>
        <v>472</v>
      </c>
      <c r="AU1615" s="82">
        <f>IF(AR1615&gt;0,SUMIFS(AT$13:AT1615,AQ$13:AQ1615,"="&amp;AQ1615),"[x]")</f>
        <v>18015</v>
      </c>
    </row>
    <row r="1616" spans="40:47" ht="16.5" x14ac:dyDescent="0.2">
      <c r="AN1616" s="81">
        <v>1604</v>
      </c>
      <c r="AO1616" s="81">
        <f t="shared" si="168"/>
        <v>3</v>
      </c>
      <c r="AP1616" s="81">
        <f t="shared" si="169"/>
        <v>3</v>
      </c>
      <c r="AQ1616" s="76">
        <f t="shared" si="170"/>
        <v>11</v>
      </c>
      <c r="AR1616" s="81">
        <f t="shared" si="171"/>
        <v>93</v>
      </c>
      <c r="AS1616" s="81" t="str">
        <f t="shared" si="172"/>
        <v>金币</v>
      </c>
      <c r="AT1616" s="103">
        <f t="shared" si="173"/>
        <v>492</v>
      </c>
      <c r="AU1616" s="82">
        <f>IF(AR1616&gt;0,SUMIFS(AT$13:AT1616,AQ$13:AQ1616,"="&amp;AQ1616),"[x]")</f>
        <v>18507</v>
      </c>
    </row>
    <row r="1617" spans="40:47" ht="16.5" x14ac:dyDescent="0.2">
      <c r="AN1617" s="81">
        <v>1605</v>
      </c>
      <c r="AO1617" s="81">
        <f t="shared" si="168"/>
        <v>3</v>
      </c>
      <c r="AP1617" s="81">
        <f t="shared" si="169"/>
        <v>3</v>
      </c>
      <c r="AQ1617" s="76">
        <f t="shared" si="170"/>
        <v>11</v>
      </c>
      <c r="AR1617" s="81">
        <f t="shared" si="171"/>
        <v>94</v>
      </c>
      <c r="AS1617" s="81" t="str">
        <f t="shared" si="172"/>
        <v>金币</v>
      </c>
      <c r="AT1617" s="103">
        <f t="shared" si="173"/>
        <v>511</v>
      </c>
      <c r="AU1617" s="82">
        <f>IF(AR1617&gt;0,SUMIFS(AT$13:AT1617,AQ$13:AQ1617,"="&amp;AQ1617),"[x]")</f>
        <v>19018</v>
      </c>
    </row>
    <row r="1618" spans="40:47" ht="16.5" x14ac:dyDescent="0.2">
      <c r="AN1618" s="81">
        <v>1606</v>
      </c>
      <c r="AO1618" s="81">
        <f t="shared" si="168"/>
        <v>3</v>
      </c>
      <c r="AP1618" s="81">
        <f t="shared" si="169"/>
        <v>3</v>
      </c>
      <c r="AQ1618" s="76">
        <f t="shared" si="170"/>
        <v>11</v>
      </c>
      <c r="AR1618" s="81">
        <f t="shared" si="171"/>
        <v>95</v>
      </c>
      <c r="AS1618" s="81" t="str">
        <f t="shared" si="172"/>
        <v>金币</v>
      </c>
      <c r="AT1618" s="103">
        <f t="shared" si="173"/>
        <v>531</v>
      </c>
      <c r="AU1618" s="82">
        <f>IF(AR1618&gt;0,SUMIFS(AT$13:AT1618,AQ$13:AQ1618,"="&amp;AQ1618),"[x]")</f>
        <v>19549</v>
      </c>
    </row>
    <row r="1619" spans="40:47" ht="16.5" x14ac:dyDescent="0.2">
      <c r="AN1619" s="81">
        <v>1607</v>
      </c>
      <c r="AO1619" s="81">
        <f t="shared" si="168"/>
        <v>3</v>
      </c>
      <c r="AP1619" s="81">
        <f t="shared" si="169"/>
        <v>3</v>
      </c>
      <c r="AQ1619" s="76">
        <f t="shared" si="170"/>
        <v>11</v>
      </c>
      <c r="AR1619" s="81">
        <f t="shared" si="171"/>
        <v>96</v>
      </c>
      <c r="AS1619" s="81" t="str">
        <f t="shared" si="172"/>
        <v>金币</v>
      </c>
      <c r="AT1619" s="103">
        <f t="shared" si="173"/>
        <v>551</v>
      </c>
      <c r="AU1619" s="82">
        <f>IF(AR1619&gt;0,SUMIFS(AT$13:AT1619,AQ$13:AQ1619,"="&amp;AQ1619),"[x]")</f>
        <v>20100</v>
      </c>
    </row>
    <row r="1620" spans="40:47" ht="16.5" x14ac:dyDescent="0.2">
      <c r="AN1620" s="81">
        <v>1608</v>
      </c>
      <c r="AO1620" s="81">
        <f t="shared" si="168"/>
        <v>3</v>
      </c>
      <c r="AP1620" s="81">
        <f t="shared" si="169"/>
        <v>3</v>
      </c>
      <c r="AQ1620" s="76">
        <f t="shared" si="170"/>
        <v>11</v>
      </c>
      <c r="AR1620" s="81">
        <f t="shared" si="171"/>
        <v>97</v>
      </c>
      <c r="AS1620" s="81" t="str">
        <f t="shared" si="172"/>
        <v>金币</v>
      </c>
      <c r="AT1620" s="103">
        <f t="shared" si="173"/>
        <v>570</v>
      </c>
      <c r="AU1620" s="82">
        <f>IF(AR1620&gt;0,SUMIFS(AT$13:AT1620,AQ$13:AQ1620,"="&amp;AQ1620),"[x]")</f>
        <v>20670</v>
      </c>
    </row>
    <row r="1621" spans="40:47" ht="16.5" x14ac:dyDescent="0.2">
      <c r="AN1621" s="81">
        <v>1609</v>
      </c>
      <c r="AO1621" s="81">
        <f t="shared" si="168"/>
        <v>3</v>
      </c>
      <c r="AP1621" s="81">
        <f t="shared" si="169"/>
        <v>3</v>
      </c>
      <c r="AQ1621" s="76">
        <f t="shared" si="170"/>
        <v>11</v>
      </c>
      <c r="AR1621" s="81">
        <f t="shared" si="171"/>
        <v>98</v>
      </c>
      <c r="AS1621" s="81" t="str">
        <f t="shared" si="172"/>
        <v>金币</v>
      </c>
      <c r="AT1621" s="103">
        <f t="shared" si="173"/>
        <v>590</v>
      </c>
      <c r="AU1621" s="82">
        <f>IF(AR1621&gt;0,SUMIFS(AT$13:AT1621,AQ$13:AQ1621,"="&amp;AQ1621),"[x]")</f>
        <v>21260</v>
      </c>
    </row>
    <row r="1622" spans="40:47" ht="16.5" x14ac:dyDescent="0.2">
      <c r="AN1622" s="81">
        <v>1610</v>
      </c>
      <c r="AO1622" s="81">
        <f t="shared" si="168"/>
        <v>3</v>
      </c>
      <c r="AP1622" s="81">
        <f t="shared" si="169"/>
        <v>3</v>
      </c>
      <c r="AQ1622" s="76">
        <f t="shared" si="170"/>
        <v>11</v>
      </c>
      <c r="AR1622" s="81">
        <f t="shared" si="171"/>
        <v>99</v>
      </c>
      <c r="AS1622" s="81" t="str">
        <f t="shared" si="172"/>
        <v>金币</v>
      </c>
      <c r="AT1622" s="103">
        <f t="shared" si="173"/>
        <v>610</v>
      </c>
      <c r="AU1622" s="82">
        <f>IF(AR1622&gt;0,SUMIFS(AT$13:AT1622,AQ$13:AQ1622,"="&amp;AQ1622),"[x]")</f>
        <v>21870</v>
      </c>
    </row>
    <row r="1623" spans="40:47" ht="16.5" x14ac:dyDescent="0.2">
      <c r="AN1623" s="81">
        <v>1611</v>
      </c>
      <c r="AO1623" s="81">
        <f t="shared" si="168"/>
        <v>3</v>
      </c>
      <c r="AP1623" s="81">
        <f t="shared" si="169"/>
        <v>3</v>
      </c>
      <c r="AQ1623" s="76">
        <f t="shared" si="170"/>
        <v>11</v>
      </c>
      <c r="AR1623" s="81">
        <f t="shared" si="171"/>
        <v>100</v>
      </c>
      <c r="AS1623" s="81" t="str">
        <f t="shared" si="172"/>
        <v>金币</v>
      </c>
      <c r="AT1623" s="103">
        <f t="shared" si="173"/>
        <v>629</v>
      </c>
      <c r="AU1623" s="82">
        <f>IF(AR1623&gt;0,SUMIFS(AT$13:AT1623,AQ$13:AQ1623,"="&amp;AQ1623),"[x]")</f>
        <v>22499</v>
      </c>
    </row>
    <row r="1624" spans="40:47" ht="16.5" x14ac:dyDescent="0.2">
      <c r="AN1624" s="81">
        <v>1612</v>
      </c>
      <c r="AO1624" s="81">
        <f t="shared" si="168"/>
        <v>3</v>
      </c>
      <c r="AP1624" s="81">
        <f t="shared" si="169"/>
        <v>3</v>
      </c>
      <c r="AQ1624" s="76">
        <f t="shared" si="170"/>
        <v>11</v>
      </c>
      <c r="AR1624" s="81">
        <f t="shared" si="171"/>
        <v>101</v>
      </c>
      <c r="AS1624" s="81" t="str">
        <f t="shared" si="172"/>
        <v>金币</v>
      </c>
      <c r="AT1624" s="103">
        <f t="shared" si="173"/>
        <v>351</v>
      </c>
      <c r="AU1624" s="82">
        <f>IF(AR1624&gt;0,SUMIFS(AT$13:AT1624,AQ$13:AQ1624,"="&amp;AQ1624),"[x]")</f>
        <v>22850</v>
      </c>
    </row>
    <row r="1625" spans="40:47" ht="16.5" x14ac:dyDescent="0.2">
      <c r="AN1625" s="81">
        <v>1613</v>
      </c>
      <c r="AO1625" s="81">
        <f t="shared" si="168"/>
        <v>3</v>
      </c>
      <c r="AP1625" s="81">
        <f t="shared" si="169"/>
        <v>3</v>
      </c>
      <c r="AQ1625" s="76">
        <f t="shared" si="170"/>
        <v>11</v>
      </c>
      <c r="AR1625" s="81">
        <f t="shared" si="171"/>
        <v>102</v>
      </c>
      <c r="AS1625" s="81" t="str">
        <f t="shared" si="172"/>
        <v>金币</v>
      </c>
      <c r="AT1625" s="103">
        <f t="shared" si="173"/>
        <v>378</v>
      </c>
      <c r="AU1625" s="82">
        <f>IF(AR1625&gt;0,SUMIFS(AT$13:AT1625,AQ$13:AQ1625,"="&amp;AQ1625),"[x]")</f>
        <v>23228</v>
      </c>
    </row>
    <row r="1626" spans="40:47" ht="16.5" x14ac:dyDescent="0.2">
      <c r="AN1626" s="81">
        <v>1614</v>
      </c>
      <c r="AO1626" s="81">
        <f t="shared" si="168"/>
        <v>3</v>
      </c>
      <c r="AP1626" s="81">
        <f t="shared" si="169"/>
        <v>3</v>
      </c>
      <c r="AQ1626" s="76">
        <f t="shared" si="170"/>
        <v>11</v>
      </c>
      <c r="AR1626" s="81">
        <f t="shared" si="171"/>
        <v>103</v>
      </c>
      <c r="AS1626" s="81" t="str">
        <f t="shared" si="172"/>
        <v>金币</v>
      </c>
      <c r="AT1626" s="103">
        <f t="shared" si="173"/>
        <v>405</v>
      </c>
      <c r="AU1626" s="82">
        <f>IF(AR1626&gt;0,SUMIFS(AT$13:AT1626,AQ$13:AQ1626,"="&amp;AQ1626),"[x]")</f>
        <v>23633</v>
      </c>
    </row>
    <row r="1627" spans="40:47" ht="16.5" x14ac:dyDescent="0.2">
      <c r="AN1627" s="81">
        <v>1615</v>
      </c>
      <c r="AO1627" s="81">
        <f t="shared" si="168"/>
        <v>3</v>
      </c>
      <c r="AP1627" s="81">
        <f t="shared" si="169"/>
        <v>3</v>
      </c>
      <c r="AQ1627" s="76">
        <f t="shared" si="170"/>
        <v>11</v>
      </c>
      <c r="AR1627" s="81">
        <f t="shared" si="171"/>
        <v>104</v>
      </c>
      <c r="AS1627" s="81" t="str">
        <f t="shared" si="172"/>
        <v>金币</v>
      </c>
      <c r="AT1627" s="103">
        <f t="shared" si="173"/>
        <v>432</v>
      </c>
      <c r="AU1627" s="82">
        <f>IF(AR1627&gt;0,SUMIFS(AT$13:AT1627,AQ$13:AQ1627,"="&amp;AQ1627),"[x]")</f>
        <v>24065</v>
      </c>
    </row>
    <row r="1628" spans="40:47" ht="16.5" x14ac:dyDescent="0.2">
      <c r="AN1628" s="81">
        <v>1616</v>
      </c>
      <c r="AO1628" s="81">
        <f t="shared" si="168"/>
        <v>3</v>
      </c>
      <c r="AP1628" s="81">
        <f t="shared" si="169"/>
        <v>3</v>
      </c>
      <c r="AQ1628" s="76">
        <f t="shared" si="170"/>
        <v>11</v>
      </c>
      <c r="AR1628" s="81">
        <f t="shared" si="171"/>
        <v>105</v>
      </c>
      <c r="AS1628" s="81" t="str">
        <f t="shared" si="172"/>
        <v>金币</v>
      </c>
      <c r="AT1628" s="103">
        <f t="shared" si="173"/>
        <v>459</v>
      </c>
      <c r="AU1628" s="82">
        <f>IF(AR1628&gt;0,SUMIFS(AT$13:AT1628,AQ$13:AQ1628,"="&amp;AQ1628),"[x]")</f>
        <v>24524</v>
      </c>
    </row>
    <row r="1629" spans="40:47" ht="16.5" x14ac:dyDescent="0.2">
      <c r="AN1629" s="81">
        <v>1617</v>
      </c>
      <c r="AO1629" s="81">
        <f t="shared" si="168"/>
        <v>3</v>
      </c>
      <c r="AP1629" s="81">
        <f t="shared" si="169"/>
        <v>3</v>
      </c>
      <c r="AQ1629" s="76">
        <f t="shared" si="170"/>
        <v>11</v>
      </c>
      <c r="AR1629" s="81">
        <f t="shared" si="171"/>
        <v>106</v>
      </c>
      <c r="AS1629" s="81" t="str">
        <f t="shared" si="172"/>
        <v>金币</v>
      </c>
      <c r="AT1629" s="103">
        <f t="shared" si="173"/>
        <v>486</v>
      </c>
      <c r="AU1629" s="82">
        <f>IF(AR1629&gt;0,SUMIFS(AT$13:AT1629,AQ$13:AQ1629,"="&amp;AQ1629),"[x]")</f>
        <v>25010</v>
      </c>
    </row>
    <row r="1630" spans="40:47" ht="16.5" x14ac:dyDescent="0.2">
      <c r="AN1630" s="81">
        <v>1618</v>
      </c>
      <c r="AO1630" s="81">
        <f t="shared" si="168"/>
        <v>3</v>
      </c>
      <c r="AP1630" s="81">
        <f t="shared" si="169"/>
        <v>3</v>
      </c>
      <c r="AQ1630" s="76">
        <f t="shared" si="170"/>
        <v>11</v>
      </c>
      <c r="AR1630" s="81">
        <f t="shared" si="171"/>
        <v>107</v>
      </c>
      <c r="AS1630" s="81" t="str">
        <f t="shared" si="172"/>
        <v>金币</v>
      </c>
      <c r="AT1630" s="103">
        <f t="shared" si="173"/>
        <v>513</v>
      </c>
      <c r="AU1630" s="82">
        <f>IF(AR1630&gt;0,SUMIFS(AT$13:AT1630,AQ$13:AQ1630,"="&amp;AQ1630),"[x]")</f>
        <v>25523</v>
      </c>
    </row>
    <row r="1631" spans="40:47" ht="16.5" x14ac:dyDescent="0.2">
      <c r="AN1631" s="81">
        <v>1619</v>
      </c>
      <c r="AO1631" s="81">
        <f t="shared" si="168"/>
        <v>3</v>
      </c>
      <c r="AP1631" s="81">
        <f t="shared" si="169"/>
        <v>3</v>
      </c>
      <c r="AQ1631" s="76">
        <f t="shared" si="170"/>
        <v>11</v>
      </c>
      <c r="AR1631" s="81">
        <f t="shared" si="171"/>
        <v>108</v>
      </c>
      <c r="AS1631" s="81" t="str">
        <f t="shared" si="172"/>
        <v>金币</v>
      </c>
      <c r="AT1631" s="103">
        <f t="shared" si="173"/>
        <v>540</v>
      </c>
      <c r="AU1631" s="82">
        <f>IF(AR1631&gt;0,SUMIFS(AT$13:AT1631,AQ$13:AQ1631,"="&amp;AQ1631),"[x]")</f>
        <v>26063</v>
      </c>
    </row>
    <row r="1632" spans="40:47" ht="16.5" x14ac:dyDescent="0.2">
      <c r="AN1632" s="81">
        <v>1620</v>
      </c>
      <c r="AO1632" s="81">
        <f t="shared" si="168"/>
        <v>3</v>
      </c>
      <c r="AP1632" s="81">
        <f t="shared" si="169"/>
        <v>3</v>
      </c>
      <c r="AQ1632" s="76">
        <f t="shared" si="170"/>
        <v>11</v>
      </c>
      <c r="AR1632" s="81">
        <f t="shared" si="171"/>
        <v>109</v>
      </c>
      <c r="AS1632" s="81" t="str">
        <f t="shared" si="172"/>
        <v>金币</v>
      </c>
      <c r="AT1632" s="103">
        <f t="shared" si="173"/>
        <v>567</v>
      </c>
      <c r="AU1632" s="82">
        <f>IF(AR1632&gt;0,SUMIFS(AT$13:AT1632,AQ$13:AQ1632,"="&amp;AQ1632),"[x]")</f>
        <v>26630</v>
      </c>
    </row>
    <row r="1633" spans="40:47" ht="16.5" x14ac:dyDescent="0.2">
      <c r="AN1633" s="81">
        <v>1621</v>
      </c>
      <c r="AO1633" s="81">
        <f t="shared" si="168"/>
        <v>3</v>
      </c>
      <c r="AP1633" s="81">
        <f t="shared" si="169"/>
        <v>3</v>
      </c>
      <c r="AQ1633" s="76">
        <f t="shared" si="170"/>
        <v>11</v>
      </c>
      <c r="AR1633" s="81">
        <f t="shared" si="171"/>
        <v>110</v>
      </c>
      <c r="AS1633" s="81" t="str">
        <f t="shared" si="172"/>
        <v>金币</v>
      </c>
      <c r="AT1633" s="103">
        <f t="shared" si="173"/>
        <v>594</v>
      </c>
      <c r="AU1633" s="82">
        <f>IF(AR1633&gt;0,SUMIFS(AT$13:AT1633,AQ$13:AQ1633,"="&amp;AQ1633),"[x]")</f>
        <v>27224</v>
      </c>
    </row>
    <row r="1634" spans="40:47" ht="16.5" x14ac:dyDescent="0.2">
      <c r="AN1634" s="81">
        <v>1622</v>
      </c>
      <c r="AO1634" s="81">
        <f t="shared" si="168"/>
        <v>3</v>
      </c>
      <c r="AP1634" s="81">
        <f t="shared" si="169"/>
        <v>3</v>
      </c>
      <c r="AQ1634" s="76">
        <f t="shared" si="170"/>
        <v>11</v>
      </c>
      <c r="AR1634" s="81">
        <f t="shared" si="171"/>
        <v>111</v>
      </c>
      <c r="AS1634" s="81" t="str">
        <f t="shared" si="172"/>
        <v>金币</v>
      </c>
      <c r="AT1634" s="103">
        <f t="shared" si="173"/>
        <v>621</v>
      </c>
      <c r="AU1634" s="82">
        <f>IF(AR1634&gt;0,SUMIFS(AT$13:AT1634,AQ$13:AQ1634,"="&amp;AQ1634),"[x]")</f>
        <v>27845</v>
      </c>
    </row>
    <row r="1635" spans="40:47" ht="16.5" x14ac:dyDescent="0.2">
      <c r="AN1635" s="81">
        <v>1623</v>
      </c>
      <c r="AO1635" s="81">
        <f t="shared" si="168"/>
        <v>3</v>
      </c>
      <c r="AP1635" s="81">
        <f t="shared" si="169"/>
        <v>3</v>
      </c>
      <c r="AQ1635" s="76">
        <f t="shared" si="170"/>
        <v>11</v>
      </c>
      <c r="AR1635" s="81">
        <f t="shared" si="171"/>
        <v>112</v>
      </c>
      <c r="AS1635" s="81" t="str">
        <f t="shared" si="172"/>
        <v>金币</v>
      </c>
      <c r="AT1635" s="103">
        <f t="shared" si="173"/>
        <v>649</v>
      </c>
      <c r="AU1635" s="82">
        <f>IF(AR1635&gt;0,SUMIFS(AT$13:AT1635,AQ$13:AQ1635,"="&amp;AQ1635),"[x]")</f>
        <v>28494</v>
      </c>
    </row>
    <row r="1636" spans="40:47" ht="16.5" x14ac:dyDescent="0.2">
      <c r="AN1636" s="81">
        <v>1624</v>
      </c>
      <c r="AO1636" s="81">
        <f t="shared" si="168"/>
        <v>3</v>
      </c>
      <c r="AP1636" s="81">
        <f t="shared" si="169"/>
        <v>3</v>
      </c>
      <c r="AQ1636" s="76">
        <f t="shared" si="170"/>
        <v>11</v>
      </c>
      <c r="AR1636" s="81">
        <f t="shared" si="171"/>
        <v>113</v>
      </c>
      <c r="AS1636" s="81" t="str">
        <f t="shared" si="172"/>
        <v>金币</v>
      </c>
      <c r="AT1636" s="103">
        <f t="shared" si="173"/>
        <v>676</v>
      </c>
      <c r="AU1636" s="82">
        <f>IF(AR1636&gt;0,SUMIFS(AT$13:AT1636,AQ$13:AQ1636,"="&amp;AQ1636),"[x]")</f>
        <v>29170</v>
      </c>
    </row>
    <row r="1637" spans="40:47" ht="16.5" x14ac:dyDescent="0.2">
      <c r="AN1637" s="81">
        <v>1625</v>
      </c>
      <c r="AO1637" s="81">
        <f t="shared" si="168"/>
        <v>3</v>
      </c>
      <c r="AP1637" s="81">
        <f t="shared" si="169"/>
        <v>3</v>
      </c>
      <c r="AQ1637" s="76">
        <f t="shared" si="170"/>
        <v>11</v>
      </c>
      <c r="AR1637" s="81">
        <f t="shared" si="171"/>
        <v>114</v>
      </c>
      <c r="AS1637" s="81" t="str">
        <f t="shared" si="172"/>
        <v>金币</v>
      </c>
      <c r="AT1637" s="103">
        <f t="shared" si="173"/>
        <v>703</v>
      </c>
      <c r="AU1637" s="82">
        <f>IF(AR1637&gt;0,SUMIFS(AT$13:AT1637,AQ$13:AQ1637,"="&amp;AQ1637),"[x]")</f>
        <v>29873</v>
      </c>
    </row>
    <row r="1638" spans="40:47" ht="16.5" x14ac:dyDescent="0.2">
      <c r="AN1638" s="81">
        <v>1626</v>
      </c>
      <c r="AO1638" s="81">
        <f t="shared" si="168"/>
        <v>3</v>
      </c>
      <c r="AP1638" s="81">
        <f t="shared" si="169"/>
        <v>3</v>
      </c>
      <c r="AQ1638" s="76">
        <f t="shared" si="170"/>
        <v>11</v>
      </c>
      <c r="AR1638" s="81">
        <f t="shared" si="171"/>
        <v>115</v>
      </c>
      <c r="AS1638" s="81" t="str">
        <f t="shared" si="172"/>
        <v>金币</v>
      </c>
      <c r="AT1638" s="103">
        <f t="shared" si="173"/>
        <v>730</v>
      </c>
      <c r="AU1638" s="82">
        <f>IF(AR1638&gt;0,SUMIFS(AT$13:AT1638,AQ$13:AQ1638,"="&amp;AQ1638),"[x]")</f>
        <v>30603</v>
      </c>
    </row>
    <row r="1639" spans="40:47" ht="16.5" x14ac:dyDescent="0.2">
      <c r="AN1639" s="81">
        <v>1627</v>
      </c>
      <c r="AO1639" s="81">
        <f t="shared" si="168"/>
        <v>3</v>
      </c>
      <c r="AP1639" s="81">
        <f t="shared" si="169"/>
        <v>3</v>
      </c>
      <c r="AQ1639" s="76">
        <f t="shared" si="170"/>
        <v>11</v>
      </c>
      <c r="AR1639" s="81">
        <f t="shared" si="171"/>
        <v>116</v>
      </c>
      <c r="AS1639" s="81" t="str">
        <f t="shared" si="172"/>
        <v>金币</v>
      </c>
      <c r="AT1639" s="103">
        <f t="shared" si="173"/>
        <v>757</v>
      </c>
      <c r="AU1639" s="82">
        <f>IF(AR1639&gt;0,SUMIFS(AT$13:AT1639,AQ$13:AQ1639,"="&amp;AQ1639),"[x]")</f>
        <v>31360</v>
      </c>
    </row>
    <row r="1640" spans="40:47" ht="16.5" x14ac:dyDescent="0.2">
      <c r="AN1640" s="81">
        <v>1628</v>
      </c>
      <c r="AO1640" s="81">
        <f t="shared" si="168"/>
        <v>3</v>
      </c>
      <c r="AP1640" s="81">
        <f t="shared" si="169"/>
        <v>3</v>
      </c>
      <c r="AQ1640" s="76">
        <f t="shared" si="170"/>
        <v>11</v>
      </c>
      <c r="AR1640" s="81">
        <f t="shared" si="171"/>
        <v>117</v>
      </c>
      <c r="AS1640" s="81" t="str">
        <f t="shared" si="172"/>
        <v>金币</v>
      </c>
      <c r="AT1640" s="103">
        <f t="shared" si="173"/>
        <v>784</v>
      </c>
      <c r="AU1640" s="82">
        <f>IF(AR1640&gt;0,SUMIFS(AT$13:AT1640,AQ$13:AQ1640,"="&amp;AQ1640),"[x]")</f>
        <v>32144</v>
      </c>
    </row>
    <row r="1641" spans="40:47" ht="16.5" x14ac:dyDescent="0.2">
      <c r="AN1641" s="81">
        <v>1629</v>
      </c>
      <c r="AO1641" s="81">
        <f t="shared" si="168"/>
        <v>3</v>
      </c>
      <c r="AP1641" s="81">
        <f t="shared" si="169"/>
        <v>3</v>
      </c>
      <c r="AQ1641" s="76">
        <f t="shared" si="170"/>
        <v>11</v>
      </c>
      <c r="AR1641" s="81">
        <f t="shared" si="171"/>
        <v>118</v>
      </c>
      <c r="AS1641" s="81" t="str">
        <f t="shared" si="172"/>
        <v>金币</v>
      </c>
      <c r="AT1641" s="103">
        <f t="shared" si="173"/>
        <v>811</v>
      </c>
      <c r="AU1641" s="82">
        <f>IF(AR1641&gt;0,SUMIFS(AT$13:AT1641,AQ$13:AQ1641,"="&amp;AQ1641),"[x]")</f>
        <v>32955</v>
      </c>
    </row>
    <row r="1642" spans="40:47" ht="16.5" x14ac:dyDescent="0.2">
      <c r="AN1642" s="81">
        <v>1630</v>
      </c>
      <c r="AO1642" s="81">
        <f t="shared" si="168"/>
        <v>3</v>
      </c>
      <c r="AP1642" s="81">
        <f t="shared" si="169"/>
        <v>3</v>
      </c>
      <c r="AQ1642" s="76">
        <f t="shared" si="170"/>
        <v>11</v>
      </c>
      <c r="AR1642" s="81">
        <f t="shared" si="171"/>
        <v>119</v>
      </c>
      <c r="AS1642" s="81" t="str">
        <f t="shared" si="172"/>
        <v>金币</v>
      </c>
      <c r="AT1642" s="103">
        <f t="shared" si="173"/>
        <v>838</v>
      </c>
      <c r="AU1642" s="82">
        <f>IF(AR1642&gt;0,SUMIFS(AT$13:AT1642,AQ$13:AQ1642,"="&amp;AQ1642),"[x]")</f>
        <v>33793</v>
      </c>
    </row>
    <row r="1643" spans="40:47" ht="16.5" x14ac:dyDescent="0.2">
      <c r="AN1643" s="81">
        <v>1631</v>
      </c>
      <c r="AO1643" s="81">
        <f t="shared" si="168"/>
        <v>3</v>
      </c>
      <c r="AP1643" s="81">
        <f t="shared" si="169"/>
        <v>3</v>
      </c>
      <c r="AQ1643" s="76">
        <f t="shared" si="170"/>
        <v>11</v>
      </c>
      <c r="AR1643" s="81">
        <f t="shared" si="171"/>
        <v>120</v>
      </c>
      <c r="AS1643" s="81" t="str">
        <f t="shared" si="172"/>
        <v>金币</v>
      </c>
      <c r="AT1643" s="103">
        <f t="shared" si="173"/>
        <v>865</v>
      </c>
      <c r="AU1643" s="82">
        <f>IF(AR1643&gt;0,SUMIFS(AT$13:AT1643,AQ$13:AQ1643,"="&amp;AQ1643),"[x]")</f>
        <v>34658</v>
      </c>
    </row>
    <row r="1644" spans="40:47" ht="16.5" x14ac:dyDescent="0.2">
      <c r="AN1644" s="81">
        <v>1632</v>
      </c>
      <c r="AO1644" s="81">
        <f t="shared" si="168"/>
        <v>3</v>
      </c>
      <c r="AP1644" s="81">
        <f t="shared" si="169"/>
        <v>3</v>
      </c>
      <c r="AQ1644" s="76">
        <f t="shared" si="170"/>
        <v>11</v>
      </c>
      <c r="AR1644" s="81">
        <f t="shared" si="171"/>
        <v>121</v>
      </c>
      <c r="AS1644" s="81" t="str">
        <f t="shared" si="172"/>
        <v>金币</v>
      </c>
      <c r="AT1644" s="103">
        <f t="shared" si="173"/>
        <v>510</v>
      </c>
      <c r="AU1644" s="82">
        <f>IF(AR1644&gt;0,SUMIFS(AT$13:AT1644,AQ$13:AQ1644,"="&amp;AQ1644),"[x]")</f>
        <v>35168</v>
      </c>
    </row>
    <row r="1645" spans="40:47" ht="16.5" x14ac:dyDescent="0.2">
      <c r="AN1645" s="81">
        <v>1633</v>
      </c>
      <c r="AO1645" s="81">
        <f t="shared" si="168"/>
        <v>3</v>
      </c>
      <c r="AP1645" s="81">
        <f t="shared" si="169"/>
        <v>3</v>
      </c>
      <c r="AQ1645" s="76">
        <f t="shared" si="170"/>
        <v>11</v>
      </c>
      <c r="AR1645" s="81">
        <f t="shared" si="171"/>
        <v>122</v>
      </c>
      <c r="AS1645" s="81" t="str">
        <f t="shared" si="172"/>
        <v>金币</v>
      </c>
      <c r="AT1645" s="103">
        <f t="shared" si="173"/>
        <v>537</v>
      </c>
      <c r="AU1645" s="82">
        <f>IF(AR1645&gt;0,SUMIFS(AT$13:AT1645,AQ$13:AQ1645,"="&amp;AQ1645),"[x]")</f>
        <v>35705</v>
      </c>
    </row>
    <row r="1646" spans="40:47" ht="16.5" x14ac:dyDescent="0.2">
      <c r="AN1646" s="81">
        <v>1634</v>
      </c>
      <c r="AO1646" s="81">
        <f t="shared" si="168"/>
        <v>3</v>
      </c>
      <c r="AP1646" s="81">
        <f t="shared" si="169"/>
        <v>3</v>
      </c>
      <c r="AQ1646" s="76">
        <f t="shared" si="170"/>
        <v>11</v>
      </c>
      <c r="AR1646" s="81">
        <f t="shared" si="171"/>
        <v>123</v>
      </c>
      <c r="AS1646" s="81" t="str">
        <f t="shared" si="172"/>
        <v>金币</v>
      </c>
      <c r="AT1646" s="103">
        <f t="shared" si="173"/>
        <v>564</v>
      </c>
      <c r="AU1646" s="82">
        <f>IF(AR1646&gt;0,SUMIFS(AT$13:AT1646,AQ$13:AQ1646,"="&amp;AQ1646),"[x]")</f>
        <v>36269</v>
      </c>
    </row>
    <row r="1647" spans="40:47" ht="16.5" x14ac:dyDescent="0.2">
      <c r="AN1647" s="81">
        <v>1635</v>
      </c>
      <c r="AO1647" s="81">
        <f t="shared" si="168"/>
        <v>3</v>
      </c>
      <c r="AP1647" s="81">
        <f t="shared" si="169"/>
        <v>3</v>
      </c>
      <c r="AQ1647" s="76">
        <f t="shared" si="170"/>
        <v>11</v>
      </c>
      <c r="AR1647" s="81">
        <f t="shared" si="171"/>
        <v>124</v>
      </c>
      <c r="AS1647" s="81" t="str">
        <f t="shared" si="172"/>
        <v>金币</v>
      </c>
      <c r="AT1647" s="103">
        <f t="shared" si="173"/>
        <v>590</v>
      </c>
      <c r="AU1647" s="82">
        <f>IF(AR1647&gt;0,SUMIFS(AT$13:AT1647,AQ$13:AQ1647,"="&amp;AQ1647),"[x]")</f>
        <v>36859</v>
      </c>
    </row>
    <row r="1648" spans="40:47" ht="16.5" x14ac:dyDescent="0.2">
      <c r="AN1648" s="81">
        <v>1636</v>
      </c>
      <c r="AO1648" s="81">
        <f t="shared" si="168"/>
        <v>3</v>
      </c>
      <c r="AP1648" s="81">
        <f t="shared" si="169"/>
        <v>3</v>
      </c>
      <c r="AQ1648" s="76">
        <f t="shared" si="170"/>
        <v>11</v>
      </c>
      <c r="AR1648" s="81">
        <f t="shared" si="171"/>
        <v>125</v>
      </c>
      <c r="AS1648" s="81" t="str">
        <f t="shared" si="172"/>
        <v>金币</v>
      </c>
      <c r="AT1648" s="103">
        <f t="shared" si="173"/>
        <v>617</v>
      </c>
      <c r="AU1648" s="82">
        <f>IF(AR1648&gt;0,SUMIFS(AT$13:AT1648,AQ$13:AQ1648,"="&amp;AQ1648),"[x]")</f>
        <v>37476</v>
      </c>
    </row>
    <row r="1649" spans="40:47" ht="16.5" x14ac:dyDescent="0.2">
      <c r="AN1649" s="81">
        <v>1637</v>
      </c>
      <c r="AO1649" s="81">
        <f t="shared" si="168"/>
        <v>3</v>
      </c>
      <c r="AP1649" s="81">
        <f t="shared" si="169"/>
        <v>3</v>
      </c>
      <c r="AQ1649" s="76">
        <f t="shared" si="170"/>
        <v>11</v>
      </c>
      <c r="AR1649" s="81">
        <f t="shared" si="171"/>
        <v>126</v>
      </c>
      <c r="AS1649" s="81" t="str">
        <f t="shared" si="172"/>
        <v>金币</v>
      </c>
      <c r="AT1649" s="103">
        <f t="shared" si="173"/>
        <v>644</v>
      </c>
      <c r="AU1649" s="82">
        <f>IF(AR1649&gt;0,SUMIFS(AT$13:AT1649,AQ$13:AQ1649,"="&amp;AQ1649),"[x]")</f>
        <v>38120</v>
      </c>
    </row>
    <row r="1650" spans="40:47" ht="16.5" x14ac:dyDescent="0.2">
      <c r="AN1650" s="81">
        <v>1638</v>
      </c>
      <c r="AO1650" s="81">
        <f t="shared" si="168"/>
        <v>3</v>
      </c>
      <c r="AP1650" s="81">
        <f t="shared" si="169"/>
        <v>3</v>
      </c>
      <c r="AQ1650" s="76">
        <f t="shared" si="170"/>
        <v>11</v>
      </c>
      <c r="AR1650" s="81">
        <f t="shared" si="171"/>
        <v>127</v>
      </c>
      <c r="AS1650" s="81" t="str">
        <f t="shared" si="172"/>
        <v>金币</v>
      </c>
      <c r="AT1650" s="103">
        <f t="shared" si="173"/>
        <v>671</v>
      </c>
      <c r="AU1650" s="82">
        <f>IF(AR1650&gt;0,SUMIFS(AT$13:AT1650,AQ$13:AQ1650,"="&amp;AQ1650),"[x]")</f>
        <v>38791</v>
      </c>
    </row>
    <row r="1651" spans="40:47" ht="16.5" x14ac:dyDescent="0.2">
      <c r="AN1651" s="81">
        <v>1639</v>
      </c>
      <c r="AO1651" s="81">
        <f t="shared" si="168"/>
        <v>3</v>
      </c>
      <c r="AP1651" s="81">
        <f t="shared" si="169"/>
        <v>3</v>
      </c>
      <c r="AQ1651" s="76">
        <f t="shared" si="170"/>
        <v>11</v>
      </c>
      <c r="AR1651" s="81">
        <f t="shared" si="171"/>
        <v>128</v>
      </c>
      <c r="AS1651" s="81" t="str">
        <f t="shared" si="172"/>
        <v>金币</v>
      </c>
      <c r="AT1651" s="103">
        <f t="shared" si="173"/>
        <v>698</v>
      </c>
      <c r="AU1651" s="82">
        <f>IF(AR1651&gt;0,SUMIFS(AT$13:AT1651,AQ$13:AQ1651,"="&amp;AQ1651),"[x]")</f>
        <v>39489</v>
      </c>
    </row>
    <row r="1652" spans="40:47" ht="16.5" x14ac:dyDescent="0.2">
      <c r="AN1652" s="81">
        <v>1640</v>
      </c>
      <c r="AO1652" s="81">
        <f t="shared" si="168"/>
        <v>3</v>
      </c>
      <c r="AP1652" s="81">
        <f t="shared" si="169"/>
        <v>3</v>
      </c>
      <c r="AQ1652" s="76">
        <f t="shared" si="170"/>
        <v>11</v>
      </c>
      <c r="AR1652" s="81">
        <f t="shared" si="171"/>
        <v>129</v>
      </c>
      <c r="AS1652" s="81" t="str">
        <f t="shared" si="172"/>
        <v>金币</v>
      </c>
      <c r="AT1652" s="103">
        <f t="shared" si="173"/>
        <v>725</v>
      </c>
      <c r="AU1652" s="82">
        <f>IF(AR1652&gt;0,SUMIFS(AT$13:AT1652,AQ$13:AQ1652,"="&amp;AQ1652),"[x]")</f>
        <v>40214</v>
      </c>
    </row>
    <row r="1653" spans="40:47" ht="16.5" x14ac:dyDescent="0.2">
      <c r="AN1653" s="81">
        <v>1641</v>
      </c>
      <c r="AO1653" s="81">
        <f t="shared" si="168"/>
        <v>3</v>
      </c>
      <c r="AP1653" s="81">
        <f t="shared" si="169"/>
        <v>3</v>
      </c>
      <c r="AQ1653" s="76">
        <f t="shared" si="170"/>
        <v>11</v>
      </c>
      <c r="AR1653" s="81">
        <f t="shared" si="171"/>
        <v>130</v>
      </c>
      <c r="AS1653" s="81" t="str">
        <f t="shared" si="172"/>
        <v>金币</v>
      </c>
      <c r="AT1653" s="103">
        <f t="shared" si="173"/>
        <v>752</v>
      </c>
      <c r="AU1653" s="82">
        <f>IF(AR1653&gt;0,SUMIFS(AT$13:AT1653,AQ$13:AQ1653,"="&amp;AQ1653),"[x]")</f>
        <v>40966</v>
      </c>
    </row>
    <row r="1654" spans="40:47" ht="16.5" x14ac:dyDescent="0.2">
      <c r="AN1654" s="81">
        <v>1642</v>
      </c>
      <c r="AO1654" s="81">
        <f t="shared" si="168"/>
        <v>3</v>
      </c>
      <c r="AP1654" s="81">
        <f t="shared" si="169"/>
        <v>3</v>
      </c>
      <c r="AQ1654" s="76">
        <f t="shared" si="170"/>
        <v>11</v>
      </c>
      <c r="AR1654" s="81">
        <f t="shared" si="171"/>
        <v>131</v>
      </c>
      <c r="AS1654" s="81" t="str">
        <f t="shared" si="172"/>
        <v>金币</v>
      </c>
      <c r="AT1654" s="103">
        <f t="shared" si="173"/>
        <v>779</v>
      </c>
      <c r="AU1654" s="82">
        <f>IF(AR1654&gt;0,SUMIFS(AT$13:AT1654,AQ$13:AQ1654,"="&amp;AQ1654),"[x]")</f>
        <v>41745</v>
      </c>
    </row>
    <row r="1655" spans="40:47" ht="16.5" x14ac:dyDescent="0.2">
      <c r="AN1655" s="81">
        <v>1643</v>
      </c>
      <c r="AO1655" s="81">
        <f t="shared" si="168"/>
        <v>3</v>
      </c>
      <c r="AP1655" s="81">
        <f t="shared" si="169"/>
        <v>3</v>
      </c>
      <c r="AQ1655" s="76">
        <f t="shared" si="170"/>
        <v>11</v>
      </c>
      <c r="AR1655" s="81">
        <f t="shared" si="171"/>
        <v>132</v>
      </c>
      <c r="AS1655" s="81" t="str">
        <f t="shared" si="172"/>
        <v>金币</v>
      </c>
      <c r="AT1655" s="103">
        <f t="shared" si="173"/>
        <v>805</v>
      </c>
      <c r="AU1655" s="82">
        <f>IF(AR1655&gt;0,SUMIFS(AT$13:AT1655,AQ$13:AQ1655,"="&amp;AQ1655),"[x]")</f>
        <v>42550</v>
      </c>
    </row>
    <row r="1656" spans="40:47" ht="16.5" x14ac:dyDescent="0.2">
      <c r="AN1656" s="81">
        <v>1644</v>
      </c>
      <c r="AO1656" s="81">
        <f t="shared" si="168"/>
        <v>3</v>
      </c>
      <c r="AP1656" s="81">
        <f t="shared" si="169"/>
        <v>3</v>
      </c>
      <c r="AQ1656" s="76">
        <f t="shared" si="170"/>
        <v>11</v>
      </c>
      <c r="AR1656" s="81">
        <f t="shared" si="171"/>
        <v>133</v>
      </c>
      <c r="AS1656" s="81" t="str">
        <f t="shared" si="172"/>
        <v>金币</v>
      </c>
      <c r="AT1656" s="103">
        <f t="shared" si="173"/>
        <v>832</v>
      </c>
      <c r="AU1656" s="82">
        <f>IF(AR1656&gt;0,SUMIFS(AT$13:AT1656,AQ$13:AQ1656,"="&amp;AQ1656),"[x]")</f>
        <v>43382</v>
      </c>
    </row>
    <row r="1657" spans="40:47" ht="16.5" x14ac:dyDescent="0.2">
      <c r="AN1657" s="81">
        <v>1645</v>
      </c>
      <c r="AO1657" s="81">
        <f t="shared" si="168"/>
        <v>3</v>
      </c>
      <c r="AP1657" s="81">
        <f t="shared" si="169"/>
        <v>3</v>
      </c>
      <c r="AQ1657" s="76">
        <f t="shared" si="170"/>
        <v>11</v>
      </c>
      <c r="AR1657" s="81">
        <f t="shared" si="171"/>
        <v>134</v>
      </c>
      <c r="AS1657" s="81" t="str">
        <f t="shared" si="172"/>
        <v>金币</v>
      </c>
      <c r="AT1657" s="103">
        <f t="shared" si="173"/>
        <v>859</v>
      </c>
      <c r="AU1657" s="82">
        <f>IF(AR1657&gt;0,SUMIFS(AT$13:AT1657,AQ$13:AQ1657,"="&amp;AQ1657),"[x]")</f>
        <v>44241</v>
      </c>
    </row>
    <row r="1658" spans="40:47" ht="16.5" x14ac:dyDescent="0.2">
      <c r="AN1658" s="81">
        <v>1646</v>
      </c>
      <c r="AO1658" s="81">
        <f t="shared" si="168"/>
        <v>3</v>
      </c>
      <c r="AP1658" s="81">
        <f t="shared" si="169"/>
        <v>3</v>
      </c>
      <c r="AQ1658" s="76">
        <f t="shared" si="170"/>
        <v>11</v>
      </c>
      <c r="AR1658" s="81">
        <f t="shared" si="171"/>
        <v>135</v>
      </c>
      <c r="AS1658" s="81" t="str">
        <f t="shared" si="172"/>
        <v>金币</v>
      </c>
      <c r="AT1658" s="103">
        <f t="shared" si="173"/>
        <v>886</v>
      </c>
      <c r="AU1658" s="82">
        <f>IF(AR1658&gt;0,SUMIFS(AT$13:AT1658,AQ$13:AQ1658,"="&amp;AQ1658),"[x]")</f>
        <v>45127</v>
      </c>
    </row>
    <row r="1659" spans="40:47" ht="16.5" x14ac:dyDescent="0.2">
      <c r="AN1659" s="81">
        <v>1647</v>
      </c>
      <c r="AO1659" s="81">
        <f t="shared" si="168"/>
        <v>3</v>
      </c>
      <c r="AP1659" s="81">
        <f t="shared" si="169"/>
        <v>3</v>
      </c>
      <c r="AQ1659" s="76">
        <f t="shared" si="170"/>
        <v>11</v>
      </c>
      <c r="AR1659" s="81">
        <f t="shared" si="171"/>
        <v>136</v>
      </c>
      <c r="AS1659" s="81" t="str">
        <f t="shared" si="172"/>
        <v>金币</v>
      </c>
      <c r="AT1659" s="103">
        <f t="shared" si="173"/>
        <v>913</v>
      </c>
      <c r="AU1659" s="82">
        <f>IF(AR1659&gt;0,SUMIFS(AT$13:AT1659,AQ$13:AQ1659,"="&amp;AQ1659),"[x]")</f>
        <v>46040</v>
      </c>
    </row>
    <row r="1660" spans="40:47" ht="16.5" x14ac:dyDescent="0.2">
      <c r="AN1660" s="81">
        <v>1648</v>
      </c>
      <c r="AO1660" s="81">
        <f t="shared" si="168"/>
        <v>3</v>
      </c>
      <c r="AP1660" s="81">
        <f t="shared" si="169"/>
        <v>3</v>
      </c>
      <c r="AQ1660" s="76">
        <f t="shared" si="170"/>
        <v>11</v>
      </c>
      <c r="AR1660" s="81">
        <f t="shared" si="171"/>
        <v>137</v>
      </c>
      <c r="AS1660" s="81" t="str">
        <f t="shared" si="172"/>
        <v>金币</v>
      </c>
      <c r="AT1660" s="103">
        <f t="shared" si="173"/>
        <v>940</v>
      </c>
      <c r="AU1660" s="82">
        <f>IF(AR1660&gt;0,SUMIFS(AT$13:AT1660,AQ$13:AQ1660,"="&amp;AQ1660),"[x]")</f>
        <v>46980</v>
      </c>
    </row>
    <row r="1661" spans="40:47" ht="16.5" x14ac:dyDescent="0.2">
      <c r="AN1661" s="81">
        <v>1649</v>
      </c>
      <c r="AO1661" s="81">
        <f t="shared" si="168"/>
        <v>3</v>
      </c>
      <c r="AP1661" s="81">
        <f t="shared" si="169"/>
        <v>3</v>
      </c>
      <c r="AQ1661" s="76">
        <f t="shared" si="170"/>
        <v>11</v>
      </c>
      <c r="AR1661" s="81">
        <f t="shared" si="171"/>
        <v>138</v>
      </c>
      <c r="AS1661" s="81" t="str">
        <f t="shared" si="172"/>
        <v>金币</v>
      </c>
      <c r="AT1661" s="103">
        <f t="shared" si="173"/>
        <v>967</v>
      </c>
      <c r="AU1661" s="82">
        <f>IF(AR1661&gt;0,SUMIFS(AT$13:AT1661,AQ$13:AQ1661,"="&amp;AQ1661),"[x]")</f>
        <v>47947</v>
      </c>
    </row>
    <row r="1662" spans="40:47" ht="16.5" x14ac:dyDescent="0.2">
      <c r="AN1662" s="81">
        <v>1650</v>
      </c>
      <c r="AO1662" s="81">
        <f t="shared" si="168"/>
        <v>3</v>
      </c>
      <c r="AP1662" s="81">
        <f t="shared" si="169"/>
        <v>3</v>
      </c>
      <c r="AQ1662" s="76">
        <f t="shared" si="170"/>
        <v>11</v>
      </c>
      <c r="AR1662" s="81">
        <f t="shared" si="171"/>
        <v>139</v>
      </c>
      <c r="AS1662" s="81" t="str">
        <f t="shared" si="172"/>
        <v>金币</v>
      </c>
      <c r="AT1662" s="103">
        <f t="shared" si="173"/>
        <v>993</v>
      </c>
      <c r="AU1662" s="82">
        <f>IF(AR1662&gt;0,SUMIFS(AT$13:AT1662,AQ$13:AQ1662,"="&amp;AQ1662),"[x]")</f>
        <v>48940</v>
      </c>
    </row>
    <row r="1663" spans="40:47" ht="16.5" x14ac:dyDescent="0.2">
      <c r="AN1663" s="81">
        <v>1651</v>
      </c>
      <c r="AO1663" s="81">
        <f t="shared" si="168"/>
        <v>3</v>
      </c>
      <c r="AP1663" s="81">
        <f t="shared" si="169"/>
        <v>3</v>
      </c>
      <c r="AQ1663" s="76">
        <f t="shared" si="170"/>
        <v>11</v>
      </c>
      <c r="AR1663" s="81">
        <f t="shared" si="171"/>
        <v>140</v>
      </c>
      <c r="AS1663" s="81" t="str">
        <f t="shared" si="172"/>
        <v>金币</v>
      </c>
      <c r="AT1663" s="103">
        <f t="shared" si="173"/>
        <v>1020</v>
      </c>
      <c r="AU1663" s="82">
        <f>IF(AR1663&gt;0,SUMIFS(AT$13:AT1663,AQ$13:AQ1663,"="&amp;AQ1663),"[x]")</f>
        <v>49960</v>
      </c>
    </row>
    <row r="1664" spans="40:47" ht="16.5" x14ac:dyDescent="0.2">
      <c r="AN1664" s="81">
        <v>1652</v>
      </c>
      <c r="AO1664" s="81">
        <f t="shared" si="168"/>
        <v>3</v>
      </c>
      <c r="AP1664" s="81">
        <f t="shared" si="169"/>
        <v>3</v>
      </c>
      <c r="AQ1664" s="76">
        <f t="shared" si="170"/>
        <v>11</v>
      </c>
      <c r="AR1664" s="81">
        <f t="shared" si="171"/>
        <v>141</v>
      </c>
      <c r="AS1664" s="81" t="str">
        <f t="shared" si="172"/>
        <v>金币</v>
      </c>
      <c r="AT1664" s="103">
        <f t="shared" si="173"/>
        <v>1047</v>
      </c>
      <c r="AU1664" s="82">
        <f>IF(AR1664&gt;0,SUMIFS(AT$13:AT1664,AQ$13:AQ1664,"="&amp;AQ1664),"[x]")</f>
        <v>51007</v>
      </c>
    </row>
    <row r="1665" spans="40:47" ht="16.5" x14ac:dyDescent="0.2">
      <c r="AN1665" s="81">
        <v>1653</v>
      </c>
      <c r="AO1665" s="81">
        <f t="shared" si="168"/>
        <v>3</v>
      </c>
      <c r="AP1665" s="81">
        <f t="shared" si="169"/>
        <v>3</v>
      </c>
      <c r="AQ1665" s="76">
        <f t="shared" si="170"/>
        <v>11</v>
      </c>
      <c r="AR1665" s="81">
        <f t="shared" si="171"/>
        <v>142</v>
      </c>
      <c r="AS1665" s="81" t="str">
        <f t="shared" si="172"/>
        <v>金币</v>
      </c>
      <c r="AT1665" s="103">
        <f t="shared" si="173"/>
        <v>1074</v>
      </c>
      <c r="AU1665" s="82">
        <f>IF(AR1665&gt;0,SUMIFS(AT$13:AT1665,AQ$13:AQ1665,"="&amp;AQ1665),"[x]")</f>
        <v>52081</v>
      </c>
    </row>
    <row r="1666" spans="40:47" ht="16.5" x14ac:dyDescent="0.2">
      <c r="AN1666" s="81">
        <v>1654</v>
      </c>
      <c r="AO1666" s="81">
        <f t="shared" si="168"/>
        <v>3</v>
      </c>
      <c r="AP1666" s="81">
        <f t="shared" si="169"/>
        <v>3</v>
      </c>
      <c r="AQ1666" s="76">
        <f t="shared" si="170"/>
        <v>11</v>
      </c>
      <c r="AR1666" s="81">
        <f t="shared" si="171"/>
        <v>143</v>
      </c>
      <c r="AS1666" s="81" t="str">
        <f t="shared" si="172"/>
        <v>金币</v>
      </c>
      <c r="AT1666" s="103">
        <f t="shared" si="173"/>
        <v>1101</v>
      </c>
      <c r="AU1666" s="82">
        <f>IF(AR1666&gt;0,SUMIFS(AT$13:AT1666,AQ$13:AQ1666,"="&amp;AQ1666),"[x]")</f>
        <v>53182</v>
      </c>
    </row>
    <row r="1667" spans="40:47" ht="16.5" x14ac:dyDescent="0.2">
      <c r="AN1667" s="81">
        <v>1655</v>
      </c>
      <c r="AO1667" s="81">
        <f t="shared" si="168"/>
        <v>3</v>
      </c>
      <c r="AP1667" s="81">
        <f t="shared" si="169"/>
        <v>3</v>
      </c>
      <c r="AQ1667" s="76">
        <f t="shared" si="170"/>
        <v>11</v>
      </c>
      <c r="AR1667" s="81">
        <f t="shared" si="171"/>
        <v>144</v>
      </c>
      <c r="AS1667" s="81" t="str">
        <f t="shared" si="172"/>
        <v>金币</v>
      </c>
      <c r="AT1667" s="103">
        <f t="shared" si="173"/>
        <v>1128</v>
      </c>
      <c r="AU1667" s="82">
        <f>IF(AR1667&gt;0,SUMIFS(AT$13:AT1667,AQ$13:AQ1667,"="&amp;AQ1667),"[x]")</f>
        <v>54310</v>
      </c>
    </row>
    <row r="1668" spans="40:47" ht="16.5" x14ac:dyDescent="0.2">
      <c r="AN1668" s="81">
        <v>1656</v>
      </c>
      <c r="AO1668" s="81">
        <f t="shared" si="168"/>
        <v>3</v>
      </c>
      <c r="AP1668" s="81">
        <f t="shared" si="169"/>
        <v>3</v>
      </c>
      <c r="AQ1668" s="76">
        <f t="shared" si="170"/>
        <v>11</v>
      </c>
      <c r="AR1668" s="81">
        <f t="shared" si="171"/>
        <v>145</v>
      </c>
      <c r="AS1668" s="81" t="str">
        <f t="shared" si="172"/>
        <v>金币</v>
      </c>
      <c r="AT1668" s="103">
        <f t="shared" si="173"/>
        <v>1155</v>
      </c>
      <c r="AU1668" s="82">
        <f>IF(AR1668&gt;0,SUMIFS(AT$13:AT1668,AQ$13:AQ1668,"="&amp;AQ1668),"[x]")</f>
        <v>55465</v>
      </c>
    </row>
    <row r="1669" spans="40:47" ht="16.5" x14ac:dyDescent="0.2">
      <c r="AN1669" s="81">
        <v>1657</v>
      </c>
      <c r="AO1669" s="81">
        <f t="shared" si="168"/>
        <v>3</v>
      </c>
      <c r="AP1669" s="81">
        <f t="shared" si="169"/>
        <v>3</v>
      </c>
      <c r="AQ1669" s="76">
        <f t="shared" si="170"/>
        <v>11</v>
      </c>
      <c r="AR1669" s="81">
        <f t="shared" si="171"/>
        <v>146</v>
      </c>
      <c r="AS1669" s="81" t="str">
        <f t="shared" si="172"/>
        <v>金币</v>
      </c>
      <c r="AT1669" s="103">
        <f t="shared" si="173"/>
        <v>1181</v>
      </c>
      <c r="AU1669" s="82">
        <f>IF(AR1669&gt;0,SUMIFS(AT$13:AT1669,AQ$13:AQ1669,"="&amp;AQ1669),"[x]")</f>
        <v>56646</v>
      </c>
    </row>
    <row r="1670" spans="40:47" ht="16.5" x14ac:dyDescent="0.2">
      <c r="AN1670" s="81">
        <v>1658</v>
      </c>
      <c r="AO1670" s="81">
        <f t="shared" si="168"/>
        <v>3</v>
      </c>
      <c r="AP1670" s="81">
        <f t="shared" si="169"/>
        <v>3</v>
      </c>
      <c r="AQ1670" s="76">
        <f t="shared" si="170"/>
        <v>11</v>
      </c>
      <c r="AR1670" s="81">
        <f t="shared" si="171"/>
        <v>147</v>
      </c>
      <c r="AS1670" s="81" t="str">
        <f t="shared" si="172"/>
        <v>金币</v>
      </c>
      <c r="AT1670" s="103">
        <f t="shared" si="173"/>
        <v>1208</v>
      </c>
      <c r="AU1670" s="82">
        <f>IF(AR1670&gt;0,SUMIFS(AT$13:AT1670,AQ$13:AQ1670,"="&amp;AQ1670),"[x]")</f>
        <v>57854</v>
      </c>
    </row>
    <row r="1671" spans="40:47" ht="16.5" x14ac:dyDescent="0.2">
      <c r="AN1671" s="81">
        <v>1659</v>
      </c>
      <c r="AO1671" s="81">
        <f t="shared" si="168"/>
        <v>3</v>
      </c>
      <c r="AP1671" s="81">
        <f t="shared" si="169"/>
        <v>3</v>
      </c>
      <c r="AQ1671" s="76">
        <f t="shared" si="170"/>
        <v>11</v>
      </c>
      <c r="AR1671" s="81">
        <f t="shared" si="171"/>
        <v>148</v>
      </c>
      <c r="AS1671" s="81" t="str">
        <f t="shared" si="172"/>
        <v>金币</v>
      </c>
      <c r="AT1671" s="103">
        <f t="shared" si="173"/>
        <v>1235</v>
      </c>
      <c r="AU1671" s="82">
        <f>IF(AR1671&gt;0,SUMIFS(AT$13:AT1671,AQ$13:AQ1671,"="&amp;AQ1671),"[x]")</f>
        <v>59089</v>
      </c>
    </row>
    <row r="1672" spans="40:47" ht="16.5" x14ac:dyDescent="0.2">
      <c r="AN1672" s="81">
        <v>1660</v>
      </c>
      <c r="AO1672" s="81">
        <f t="shared" si="168"/>
        <v>3</v>
      </c>
      <c r="AP1672" s="81">
        <f t="shared" si="169"/>
        <v>3</v>
      </c>
      <c r="AQ1672" s="76">
        <f t="shared" si="170"/>
        <v>11</v>
      </c>
      <c r="AR1672" s="81">
        <f t="shared" si="171"/>
        <v>149</v>
      </c>
      <c r="AS1672" s="81" t="str">
        <f t="shared" si="172"/>
        <v>金币</v>
      </c>
      <c r="AT1672" s="103">
        <f t="shared" si="173"/>
        <v>1262</v>
      </c>
      <c r="AU1672" s="82">
        <f>IF(AR1672&gt;0,SUMIFS(AT$13:AT1672,AQ$13:AQ1672,"="&amp;AQ1672),"[x]")</f>
        <v>60351</v>
      </c>
    </row>
    <row r="1673" spans="40:47" ht="16.5" x14ac:dyDescent="0.2">
      <c r="AN1673" s="81">
        <v>1661</v>
      </c>
      <c r="AO1673" s="81">
        <f t="shared" si="168"/>
        <v>3</v>
      </c>
      <c r="AP1673" s="81">
        <f t="shared" si="169"/>
        <v>3</v>
      </c>
      <c r="AQ1673" s="76">
        <f t="shared" si="170"/>
        <v>11</v>
      </c>
      <c r="AR1673" s="81">
        <f t="shared" si="171"/>
        <v>150</v>
      </c>
      <c r="AS1673" s="81" t="str">
        <f t="shared" si="172"/>
        <v>金币</v>
      </c>
      <c r="AT1673" s="103">
        <f t="shared" si="173"/>
        <v>1289</v>
      </c>
      <c r="AU1673" s="82">
        <f>IF(AR1673&gt;0,SUMIFS(AT$13:AT1673,AQ$13:AQ1673,"="&amp;AQ1673),"[x]")</f>
        <v>61640</v>
      </c>
    </row>
    <row r="1674" spans="40:47" ht="16.5" x14ac:dyDescent="0.2">
      <c r="AN1674" s="81">
        <v>1662</v>
      </c>
      <c r="AO1674" s="81">
        <f t="shared" si="168"/>
        <v>3</v>
      </c>
      <c r="AP1674" s="81">
        <f t="shared" si="169"/>
        <v>4</v>
      </c>
      <c r="AQ1674" s="76">
        <f t="shared" si="170"/>
        <v>12</v>
      </c>
      <c r="AR1674" s="81">
        <f t="shared" si="171"/>
        <v>0</v>
      </c>
      <c r="AS1674" s="81" t="str">
        <f t="shared" si="172"/>
        <v>[x]</v>
      </c>
      <c r="AT1674" s="103" t="str">
        <f t="shared" si="173"/>
        <v>[x]</v>
      </c>
      <c r="AU1674" s="82" t="str">
        <f>IF(AR1674&gt;0,SUMIFS(AT$13:AT1674,AQ$13:AQ1674,"="&amp;AQ1674),"[x]")</f>
        <v>[x]</v>
      </c>
    </row>
    <row r="1675" spans="40:47" ht="16.5" x14ac:dyDescent="0.2">
      <c r="AN1675" s="81">
        <v>1663</v>
      </c>
      <c r="AO1675" s="81">
        <f t="shared" si="168"/>
        <v>3</v>
      </c>
      <c r="AP1675" s="81">
        <f t="shared" si="169"/>
        <v>4</v>
      </c>
      <c r="AQ1675" s="76">
        <f t="shared" si="170"/>
        <v>12</v>
      </c>
      <c r="AR1675" s="81">
        <f t="shared" si="171"/>
        <v>1</v>
      </c>
      <c r="AS1675" s="81" t="str">
        <f t="shared" si="172"/>
        <v>金币</v>
      </c>
      <c r="AT1675" s="103">
        <f t="shared" si="173"/>
        <v>3</v>
      </c>
      <c r="AU1675" s="82">
        <f>IF(AR1675&gt;0,SUMIFS(AT$13:AT1675,AQ$13:AQ1675,"="&amp;AQ1675),"[x]")</f>
        <v>3</v>
      </c>
    </row>
    <row r="1676" spans="40:47" ht="16.5" x14ac:dyDescent="0.2">
      <c r="AN1676" s="81">
        <v>1664</v>
      </c>
      <c r="AO1676" s="81">
        <f t="shared" si="168"/>
        <v>3</v>
      </c>
      <c r="AP1676" s="81">
        <f t="shared" si="169"/>
        <v>4</v>
      </c>
      <c r="AQ1676" s="76">
        <f t="shared" si="170"/>
        <v>12</v>
      </c>
      <c r="AR1676" s="81">
        <f t="shared" si="171"/>
        <v>2</v>
      </c>
      <c r="AS1676" s="81" t="str">
        <f t="shared" si="172"/>
        <v>金币</v>
      </c>
      <c r="AT1676" s="103">
        <f t="shared" si="173"/>
        <v>7</v>
      </c>
      <c r="AU1676" s="82">
        <f>IF(AR1676&gt;0,SUMIFS(AT$13:AT1676,AQ$13:AQ1676,"="&amp;AQ1676),"[x]")</f>
        <v>10</v>
      </c>
    </row>
    <row r="1677" spans="40:47" ht="16.5" x14ac:dyDescent="0.2">
      <c r="AN1677" s="81">
        <v>1665</v>
      </c>
      <c r="AO1677" s="81">
        <f t="shared" si="168"/>
        <v>3</v>
      </c>
      <c r="AP1677" s="81">
        <f t="shared" si="169"/>
        <v>4</v>
      </c>
      <c r="AQ1677" s="76">
        <f t="shared" si="170"/>
        <v>12</v>
      </c>
      <c r="AR1677" s="81">
        <f t="shared" si="171"/>
        <v>3</v>
      </c>
      <c r="AS1677" s="81" t="str">
        <f t="shared" si="172"/>
        <v>金币</v>
      </c>
      <c r="AT1677" s="103">
        <f t="shared" si="173"/>
        <v>11</v>
      </c>
      <c r="AU1677" s="82">
        <f>IF(AR1677&gt;0,SUMIFS(AT$13:AT1677,AQ$13:AQ1677,"="&amp;AQ1677),"[x]")</f>
        <v>21</v>
      </c>
    </row>
    <row r="1678" spans="40:47" ht="16.5" x14ac:dyDescent="0.2">
      <c r="AN1678" s="81">
        <v>1666</v>
      </c>
      <c r="AO1678" s="81">
        <f t="shared" ref="AO1678:AO1741" si="174">INT((AN1678-1)/604)+1</f>
        <v>3</v>
      </c>
      <c r="AP1678" s="81">
        <f t="shared" ref="AP1678:AP1741" si="175">INT(MOD(INT((AN1678-1)/151),4))+1</f>
        <v>4</v>
      </c>
      <c r="AQ1678" s="76">
        <f t="shared" ref="AQ1678:AQ1741" si="176">(AO1678-1)*4+AP1678</f>
        <v>12</v>
      </c>
      <c r="AR1678" s="81">
        <f t="shared" ref="AR1678:AR1741" si="177">MOD(AN1678-1,151)</f>
        <v>4</v>
      </c>
      <c r="AS1678" s="81" t="str">
        <f t="shared" ref="AS1678:AS1741" si="178">IF(AR1678&gt;0,"金币","[x]")</f>
        <v>金币</v>
      </c>
      <c r="AT1678" s="103">
        <f t="shared" si="173"/>
        <v>15</v>
      </c>
      <c r="AU1678" s="82">
        <f>IF(AR1678&gt;0,SUMIFS(AT$13:AT1678,AQ$13:AQ1678,"="&amp;AQ1678),"[x]")</f>
        <v>36</v>
      </c>
    </row>
    <row r="1679" spans="40:47" ht="16.5" x14ac:dyDescent="0.2">
      <c r="AN1679" s="81">
        <v>1667</v>
      </c>
      <c r="AO1679" s="81">
        <f t="shared" si="174"/>
        <v>3</v>
      </c>
      <c r="AP1679" s="81">
        <f t="shared" si="175"/>
        <v>4</v>
      </c>
      <c r="AQ1679" s="76">
        <f t="shared" si="176"/>
        <v>12</v>
      </c>
      <c r="AR1679" s="81">
        <f t="shared" si="177"/>
        <v>5</v>
      </c>
      <c r="AS1679" s="81" t="str">
        <f t="shared" si="178"/>
        <v>金币</v>
      </c>
      <c r="AT1679" s="103">
        <f t="shared" ref="AT1679:AT1742" si="179">IF(AR1679&gt;0,INT(INDEX($AL$13:$AL$162,AR1679)/48*INDEX($AL$4:$AL$9,AO1679)*INDEX($AO$4:$AO$7,AP1679)),"[x]")</f>
        <v>18</v>
      </c>
      <c r="AU1679" s="82">
        <f>IF(AR1679&gt;0,SUMIFS(AT$13:AT1679,AQ$13:AQ1679,"="&amp;AQ1679),"[x]")</f>
        <v>54</v>
      </c>
    </row>
    <row r="1680" spans="40:47" ht="16.5" x14ac:dyDescent="0.2">
      <c r="AN1680" s="81">
        <v>1668</v>
      </c>
      <c r="AO1680" s="81">
        <f t="shared" si="174"/>
        <v>3</v>
      </c>
      <c r="AP1680" s="81">
        <f t="shared" si="175"/>
        <v>4</v>
      </c>
      <c r="AQ1680" s="76">
        <f t="shared" si="176"/>
        <v>12</v>
      </c>
      <c r="AR1680" s="81">
        <f t="shared" si="177"/>
        <v>6</v>
      </c>
      <c r="AS1680" s="81" t="str">
        <f t="shared" si="178"/>
        <v>金币</v>
      </c>
      <c r="AT1680" s="103">
        <f t="shared" si="179"/>
        <v>22</v>
      </c>
      <c r="AU1680" s="82">
        <f>IF(AR1680&gt;0,SUMIFS(AT$13:AT1680,AQ$13:AQ1680,"="&amp;AQ1680),"[x]")</f>
        <v>76</v>
      </c>
    </row>
    <row r="1681" spans="40:47" ht="16.5" x14ac:dyDescent="0.2">
      <c r="AN1681" s="81">
        <v>1669</v>
      </c>
      <c r="AO1681" s="81">
        <f t="shared" si="174"/>
        <v>3</v>
      </c>
      <c r="AP1681" s="81">
        <f t="shared" si="175"/>
        <v>4</v>
      </c>
      <c r="AQ1681" s="76">
        <f t="shared" si="176"/>
        <v>12</v>
      </c>
      <c r="AR1681" s="81">
        <f t="shared" si="177"/>
        <v>7</v>
      </c>
      <c r="AS1681" s="81" t="str">
        <f t="shared" si="178"/>
        <v>金币</v>
      </c>
      <c r="AT1681" s="103">
        <f t="shared" si="179"/>
        <v>26</v>
      </c>
      <c r="AU1681" s="82">
        <f>IF(AR1681&gt;0,SUMIFS(AT$13:AT1681,AQ$13:AQ1681,"="&amp;AQ1681),"[x]")</f>
        <v>102</v>
      </c>
    </row>
    <row r="1682" spans="40:47" ht="16.5" x14ac:dyDescent="0.2">
      <c r="AN1682" s="81">
        <v>1670</v>
      </c>
      <c r="AO1682" s="81">
        <f t="shared" si="174"/>
        <v>3</v>
      </c>
      <c r="AP1682" s="81">
        <f t="shared" si="175"/>
        <v>4</v>
      </c>
      <c r="AQ1682" s="76">
        <f t="shared" si="176"/>
        <v>12</v>
      </c>
      <c r="AR1682" s="81">
        <f t="shared" si="177"/>
        <v>8</v>
      </c>
      <c r="AS1682" s="81" t="str">
        <f t="shared" si="178"/>
        <v>金币</v>
      </c>
      <c r="AT1682" s="103">
        <f t="shared" si="179"/>
        <v>30</v>
      </c>
      <c r="AU1682" s="82">
        <f>IF(AR1682&gt;0,SUMIFS(AT$13:AT1682,AQ$13:AQ1682,"="&amp;AQ1682),"[x]")</f>
        <v>132</v>
      </c>
    </row>
    <row r="1683" spans="40:47" ht="16.5" x14ac:dyDescent="0.2">
      <c r="AN1683" s="81">
        <v>1671</v>
      </c>
      <c r="AO1683" s="81">
        <f t="shared" si="174"/>
        <v>3</v>
      </c>
      <c r="AP1683" s="81">
        <f t="shared" si="175"/>
        <v>4</v>
      </c>
      <c r="AQ1683" s="76">
        <f t="shared" si="176"/>
        <v>12</v>
      </c>
      <c r="AR1683" s="81">
        <f t="shared" si="177"/>
        <v>9</v>
      </c>
      <c r="AS1683" s="81" t="str">
        <f t="shared" si="178"/>
        <v>金币</v>
      </c>
      <c r="AT1683" s="103">
        <f t="shared" si="179"/>
        <v>33</v>
      </c>
      <c r="AU1683" s="82">
        <f>IF(AR1683&gt;0,SUMIFS(AT$13:AT1683,AQ$13:AQ1683,"="&amp;AQ1683),"[x]")</f>
        <v>165</v>
      </c>
    </row>
    <row r="1684" spans="40:47" ht="16.5" x14ac:dyDescent="0.2">
      <c r="AN1684" s="81">
        <v>1672</v>
      </c>
      <c r="AO1684" s="81">
        <f t="shared" si="174"/>
        <v>3</v>
      </c>
      <c r="AP1684" s="81">
        <f t="shared" si="175"/>
        <v>4</v>
      </c>
      <c r="AQ1684" s="76">
        <f t="shared" si="176"/>
        <v>12</v>
      </c>
      <c r="AR1684" s="81">
        <f t="shared" si="177"/>
        <v>10</v>
      </c>
      <c r="AS1684" s="81" t="str">
        <f t="shared" si="178"/>
        <v>金币</v>
      </c>
      <c r="AT1684" s="103">
        <f t="shared" si="179"/>
        <v>37</v>
      </c>
      <c r="AU1684" s="82">
        <f>IF(AR1684&gt;0,SUMIFS(AT$13:AT1684,AQ$13:AQ1684,"="&amp;AQ1684),"[x]")</f>
        <v>202</v>
      </c>
    </row>
    <row r="1685" spans="40:47" ht="16.5" x14ac:dyDescent="0.2">
      <c r="AN1685" s="81">
        <v>1673</v>
      </c>
      <c r="AO1685" s="81">
        <f t="shared" si="174"/>
        <v>3</v>
      </c>
      <c r="AP1685" s="81">
        <f t="shared" si="175"/>
        <v>4</v>
      </c>
      <c r="AQ1685" s="76">
        <f t="shared" si="176"/>
        <v>12</v>
      </c>
      <c r="AR1685" s="81">
        <f t="shared" si="177"/>
        <v>11</v>
      </c>
      <c r="AS1685" s="81" t="str">
        <f t="shared" si="178"/>
        <v>金币</v>
      </c>
      <c r="AT1685" s="103">
        <f t="shared" si="179"/>
        <v>41</v>
      </c>
      <c r="AU1685" s="82">
        <f>IF(AR1685&gt;0,SUMIFS(AT$13:AT1685,AQ$13:AQ1685,"="&amp;AQ1685),"[x]")</f>
        <v>243</v>
      </c>
    </row>
    <row r="1686" spans="40:47" ht="16.5" x14ac:dyDescent="0.2">
      <c r="AN1686" s="81">
        <v>1674</v>
      </c>
      <c r="AO1686" s="81">
        <f t="shared" si="174"/>
        <v>3</v>
      </c>
      <c r="AP1686" s="81">
        <f t="shared" si="175"/>
        <v>4</v>
      </c>
      <c r="AQ1686" s="76">
        <f t="shared" si="176"/>
        <v>12</v>
      </c>
      <c r="AR1686" s="81">
        <f t="shared" si="177"/>
        <v>12</v>
      </c>
      <c r="AS1686" s="81" t="str">
        <f t="shared" si="178"/>
        <v>金币</v>
      </c>
      <c r="AT1686" s="103">
        <f t="shared" si="179"/>
        <v>45</v>
      </c>
      <c r="AU1686" s="82">
        <f>IF(AR1686&gt;0,SUMIFS(AT$13:AT1686,AQ$13:AQ1686,"="&amp;AQ1686),"[x]")</f>
        <v>288</v>
      </c>
    </row>
    <row r="1687" spans="40:47" ht="16.5" x14ac:dyDescent="0.2">
      <c r="AN1687" s="81">
        <v>1675</v>
      </c>
      <c r="AO1687" s="81">
        <f t="shared" si="174"/>
        <v>3</v>
      </c>
      <c r="AP1687" s="81">
        <f t="shared" si="175"/>
        <v>4</v>
      </c>
      <c r="AQ1687" s="76">
        <f t="shared" si="176"/>
        <v>12</v>
      </c>
      <c r="AR1687" s="81">
        <f t="shared" si="177"/>
        <v>13</v>
      </c>
      <c r="AS1687" s="81" t="str">
        <f t="shared" si="178"/>
        <v>金币</v>
      </c>
      <c r="AT1687" s="103">
        <f t="shared" si="179"/>
        <v>48</v>
      </c>
      <c r="AU1687" s="82">
        <f>IF(AR1687&gt;0,SUMIFS(AT$13:AT1687,AQ$13:AQ1687,"="&amp;AQ1687),"[x]")</f>
        <v>336</v>
      </c>
    </row>
    <row r="1688" spans="40:47" ht="16.5" x14ac:dyDescent="0.2">
      <c r="AN1688" s="81">
        <v>1676</v>
      </c>
      <c r="AO1688" s="81">
        <f t="shared" si="174"/>
        <v>3</v>
      </c>
      <c r="AP1688" s="81">
        <f t="shared" si="175"/>
        <v>4</v>
      </c>
      <c r="AQ1688" s="76">
        <f t="shared" si="176"/>
        <v>12</v>
      </c>
      <c r="AR1688" s="81">
        <f t="shared" si="177"/>
        <v>14</v>
      </c>
      <c r="AS1688" s="81" t="str">
        <f t="shared" si="178"/>
        <v>金币</v>
      </c>
      <c r="AT1688" s="103">
        <f t="shared" si="179"/>
        <v>52</v>
      </c>
      <c r="AU1688" s="82">
        <f>IF(AR1688&gt;0,SUMIFS(AT$13:AT1688,AQ$13:AQ1688,"="&amp;AQ1688),"[x]")</f>
        <v>388</v>
      </c>
    </row>
    <row r="1689" spans="40:47" ht="16.5" x14ac:dyDescent="0.2">
      <c r="AN1689" s="81">
        <v>1677</v>
      </c>
      <c r="AO1689" s="81">
        <f t="shared" si="174"/>
        <v>3</v>
      </c>
      <c r="AP1689" s="81">
        <f t="shared" si="175"/>
        <v>4</v>
      </c>
      <c r="AQ1689" s="76">
        <f t="shared" si="176"/>
        <v>12</v>
      </c>
      <c r="AR1689" s="81">
        <f t="shared" si="177"/>
        <v>15</v>
      </c>
      <c r="AS1689" s="81" t="str">
        <f t="shared" si="178"/>
        <v>金币</v>
      </c>
      <c r="AT1689" s="103">
        <f t="shared" si="179"/>
        <v>56</v>
      </c>
      <c r="AU1689" s="82">
        <f>IF(AR1689&gt;0,SUMIFS(AT$13:AT1689,AQ$13:AQ1689,"="&amp;AQ1689),"[x]")</f>
        <v>444</v>
      </c>
    </row>
    <row r="1690" spans="40:47" ht="16.5" x14ac:dyDescent="0.2">
      <c r="AN1690" s="81">
        <v>1678</v>
      </c>
      <c r="AO1690" s="81">
        <f t="shared" si="174"/>
        <v>3</v>
      </c>
      <c r="AP1690" s="81">
        <f t="shared" si="175"/>
        <v>4</v>
      </c>
      <c r="AQ1690" s="76">
        <f t="shared" si="176"/>
        <v>12</v>
      </c>
      <c r="AR1690" s="81">
        <f t="shared" si="177"/>
        <v>16</v>
      </c>
      <c r="AS1690" s="81" t="str">
        <f t="shared" si="178"/>
        <v>金币</v>
      </c>
      <c r="AT1690" s="103">
        <f t="shared" si="179"/>
        <v>60</v>
      </c>
      <c r="AU1690" s="82">
        <f>IF(AR1690&gt;0,SUMIFS(AT$13:AT1690,AQ$13:AQ1690,"="&amp;AQ1690),"[x]")</f>
        <v>504</v>
      </c>
    </row>
    <row r="1691" spans="40:47" ht="16.5" x14ac:dyDescent="0.2">
      <c r="AN1691" s="81">
        <v>1679</v>
      </c>
      <c r="AO1691" s="81">
        <f t="shared" si="174"/>
        <v>3</v>
      </c>
      <c r="AP1691" s="81">
        <f t="shared" si="175"/>
        <v>4</v>
      </c>
      <c r="AQ1691" s="76">
        <f t="shared" si="176"/>
        <v>12</v>
      </c>
      <c r="AR1691" s="81">
        <f t="shared" si="177"/>
        <v>17</v>
      </c>
      <c r="AS1691" s="81" t="str">
        <f t="shared" si="178"/>
        <v>金币</v>
      </c>
      <c r="AT1691" s="103">
        <f t="shared" si="179"/>
        <v>63</v>
      </c>
      <c r="AU1691" s="82">
        <f>IF(AR1691&gt;0,SUMIFS(AT$13:AT1691,AQ$13:AQ1691,"="&amp;AQ1691),"[x]")</f>
        <v>567</v>
      </c>
    </row>
    <row r="1692" spans="40:47" ht="16.5" x14ac:dyDescent="0.2">
      <c r="AN1692" s="81">
        <v>1680</v>
      </c>
      <c r="AO1692" s="81">
        <f t="shared" si="174"/>
        <v>3</v>
      </c>
      <c r="AP1692" s="81">
        <f t="shared" si="175"/>
        <v>4</v>
      </c>
      <c r="AQ1692" s="76">
        <f t="shared" si="176"/>
        <v>12</v>
      </c>
      <c r="AR1692" s="81">
        <f t="shared" si="177"/>
        <v>18</v>
      </c>
      <c r="AS1692" s="81" t="str">
        <f t="shared" si="178"/>
        <v>金币</v>
      </c>
      <c r="AT1692" s="103">
        <f t="shared" si="179"/>
        <v>67</v>
      </c>
      <c r="AU1692" s="82">
        <f>IF(AR1692&gt;0,SUMIFS(AT$13:AT1692,AQ$13:AQ1692,"="&amp;AQ1692),"[x]")</f>
        <v>634</v>
      </c>
    </row>
    <row r="1693" spans="40:47" ht="16.5" x14ac:dyDescent="0.2">
      <c r="AN1693" s="81">
        <v>1681</v>
      </c>
      <c r="AO1693" s="81">
        <f t="shared" si="174"/>
        <v>3</v>
      </c>
      <c r="AP1693" s="81">
        <f t="shared" si="175"/>
        <v>4</v>
      </c>
      <c r="AQ1693" s="76">
        <f t="shared" si="176"/>
        <v>12</v>
      </c>
      <c r="AR1693" s="81">
        <f t="shared" si="177"/>
        <v>19</v>
      </c>
      <c r="AS1693" s="81" t="str">
        <f t="shared" si="178"/>
        <v>金币</v>
      </c>
      <c r="AT1693" s="103">
        <f t="shared" si="179"/>
        <v>71</v>
      </c>
      <c r="AU1693" s="82">
        <f>IF(AR1693&gt;0,SUMIFS(AT$13:AT1693,AQ$13:AQ1693,"="&amp;AQ1693),"[x]")</f>
        <v>705</v>
      </c>
    </row>
    <row r="1694" spans="40:47" ht="16.5" x14ac:dyDescent="0.2">
      <c r="AN1694" s="81">
        <v>1682</v>
      </c>
      <c r="AO1694" s="81">
        <f t="shared" si="174"/>
        <v>3</v>
      </c>
      <c r="AP1694" s="81">
        <f t="shared" si="175"/>
        <v>4</v>
      </c>
      <c r="AQ1694" s="76">
        <f t="shared" si="176"/>
        <v>12</v>
      </c>
      <c r="AR1694" s="81">
        <f t="shared" si="177"/>
        <v>20</v>
      </c>
      <c r="AS1694" s="81" t="str">
        <f t="shared" si="178"/>
        <v>金币</v>
      </c>
      <c r="AT1694" s="103">
        <f t="shared" si="179"/>
        <v>75</v>
      </c>
      <c r="AU1694" s="82">
        <f>IF(AR1694&gt;0,SUMIFS(AT$13:AT1694,AQ$13:AQ1694,"="&amp;AQ1694),"[x]")</f>
        <v>780</v>
      </c>
    </row>
    <row r="1695" spans="40:47" ht="16.5" x14ac:dyDescent="0.2">
      <c r="AN1695" s="81">
        <v>1683</v>
      </c>
      <c r="AO1695" s="81">
        <f t="shared" si="174"/>
        <v>3</v>
      </c>
      <c r="AP1695" s="81">
        <f t="shared" si="175"/>
        <v>4</v>
      </c>
      <c r="AQ1695" s="76">
        <f t="shared" si="176"/>
        <v>12</v>
      </c>
      <c r="AR1695" s="81">
        <f t="shared" si="177"/>
        <v>21</v>
      </c>
      <c r="AS1695" s="81" t="str">
        <f t="shared" si="178"/>
        <v>金币</v>
      </c>
      <c r="AT1695" s="103">
        <f t="shared" si="179"/>
        <v>78</v>
      </c>
      <c r="AU1695" s="82">
        <f>IF(AR1695&gt;0,SUMIFS(AT$13:AT1695,AQ$13:AQ1695,"="&amp;AQ1695),"[x]")</f>
        <v>858</v>
      </c>
    </row>
    <row r="1696" spans="40:47" ht="16.5" x14ac:dyDescent="0.2">
      <c r="AN1696" s="81">
        <v>1684</v>
      </c>
      <c r="AO1696" s="81">
        <f t="shared" si="174"/>
        <v>3</v>
      </c>
      <c r="AP1696" s="81">
        <f t="shared" si="175"/>
        <v>4</v>
      </c>
      <c r="AQ1696" s="76">
        <f t="shared" si="176"/>
        <v>12</v>
      </c>
      <c r="AR1696" s="81">
        <f t="shared" si="177"/>
        <v>22</v>
      </c>
      <c r="AS1696" s="81" t="str">
        <f t="shared" si="178"/>
        <v>金币</v>
      </c>
      <c r="AT1696" s="103">
        <f t="shared" si="179"/>
        <v>82</v>
      </c>
      <c r="AU1696" s="82">
        <f>IF(AR1696&gt;0,SUMIFS(AT$13:AT1696,AQ$13:AQ1696,"="&amp;AQ1696),"[x]")</f>
        <v>940</v>
      </c>
    </row>
    <row r="1697" spans="40:47" ht="16.5" x14ac:dyDescent="0.2">
      <c r="AN1697" s="81">
        <v>1685</v>
      </c>
      <c r="AO1697" s="81">
        <f t="shared" si="174"/>
        <v>3</v>
      </c>
      <c r="AP1697" s="81">
        <f t="shared" si="175"/>
        <v>4</v>
      </c>
      <c r="AQ1697" s="76">
        <f t="shared" si="176"/>
        <v>12</v>
      </c>
      <c r="AR1697" s="81">
        <f t="shared" si="177"/>
        <v>23</v>
      </c>
      <c r="AS1697" s="81" t="str">
        <f t="shared" si="178"/>
        <v>金币</v>
      </c>
      <c r="AT1697" s="103">
        <f t="shared" si="179"/>
        <v>86</v>
      </c>
      <c r="AU1697" s="82">
        <f>IF(AR1697&gt;0,SUMIFS(AT$13:AT1697,AQ$13:AQ1697,"="&amp;AQ1697),"[x]")</f>
        <v>1026</v>
      </c>
    </row>
    <row r="1698" spans="40:47" ht="16.5" x14ac:dyDescent="0.2">
      <c r="AN1698" s="81">
        <v>1686</v>
      </c>
      <c r="AO1698" s="81">
        <f t="shared" si="174"/>
        <v>3</v>
      </c>
      <c r="AP1698" s="81">
        <f t="shared" si="175"/>
        <v>4</v>
      </c>
      <c r="AQ1698" s="76">
        <f t="shared" si="176"/>
        <v>12</v>
      </c>
      <c r="AR1698" s="81">
        <f t="shared" si="177"/>
        <v>24</v>
      </c>
      <c r="AS1698" s="81" t="str">
        <f t="shared" si="178"/>
        <v>金币</v>
      </c>
      <c r="AT1698" s="103">
        <f t="shared" si="179"/>
        <v>90</v>
      </c>
      <c r="AU1698" s="82">
        <f>IF(AR1698&gt;0,SUMIFS(AT$13:AT1698,AQ$13:AQ1698,"="&amp;AQ1698),"[x]")</f>
        <v>1116</v>
      </c>
    </row>
    <row r="1699" spans="40:47" ht="16.5" x14ac:dyDescent="0.2">
      <c r="AN1699" s="81">
        <v>1687</v>
      </c>
      <c r="AO1699" s="81">
        <f t="shared" si="174"/>
        <v>3</v>
      </c>
      <c r="AP1699" s="81">
        <f t="shared" si="175"/>
        <v>4</v>
      </c>
      <c r="AQ1699" s="76">
        <f t="shared" si="176"/>
        <v>12</v>
      </c>
      <c r="AR1699" s="81">
        <f t="shared" si="177"/>
        <v>25</v>
      </c>
      <c r="AS1699" s="81" t="str">
        <f t="shared" si="178"/>
        <v>金币</v>
      </c>
      <c r="AT1699" s="103">
        <f t="shared" si="179"/>
        <v>93</v>
      </c>
      <c r="AU1699" s="82">
        <f>IF(AR1699&gt;0,SUMIFS(AT$13:AT1699,AQ$13:AQ1699,"="&amp;AQ1699),"[x]")</f>
        <v>1209</v>
      </c>
    </row>
    <row r="1700" spans="40:47" ht="16.5" x14ac:dyDescent="0.2">
      <c r="AN1700" s="81">
        <v>1688</v>
      </c>
      <c r="AO1700" s="81">
        <f t="shared" si="174"/>
        <v>3</v>
      </c>
      <c r="AP1700" s="81">
        <f t="shared" si="175"/>
        <v>4</v>
      </c>
      <c r="AQ1700" s="76">
        <f t="shared" si="176"/>
        <v>12</v>
      </c>
      <c r="AR1700" s="81">
        <f t="shared" si="177"/>
        <v>26</v>
      </c>
      <c r="AS1700" s="81" t="str">
        <f t="shared" si="178"/>
        <v>金币</v>
      </c>
      <c r="AT1700" s="103">
        <f t="shared" si="179"/>
        <v>97</v>
      </c>
      <c r="AU1700" s="82">
        <f>IF(AR1700&gt;0,SUMIFS(AT$13:AT1700,AQ$13:AQ1700,"="&amp;AQ1700),"[x]")</f>
        <v>1306</v>
      </c>
    </row>
    <row r="1701" spans="40:47" ht="16.5" x14ac:dyDescent="0.2">
      <c r="AN1701" s="81">
        <v>1689</v>
      </c>
      <c r="AO1701" s="81">
        <f t="shared" si="174"/>
        <v>3</v>
      </c>
      <c r="AP1701" s="81">
        <f t="shared" si="175"/>
        <v>4</v>
      </c>
      <c r="AQ1701" s="76">
        <f t="shared" si="176"/>
        <v>12</v>
      </c>
      <c r="AR1701" s="81">
        <f t="shared" si="177"/>
        <v>27</v>
      </c>
      <c r="AS1701" s="81" t="str">
        <f t="shared" si="178"/>
        <v>金币</v>
      </c>
      <c r="AT1701" s="103">
        <f t="shared" si="179"/>
        <v>101</v>
      </c>
      <c r="AU1701" s="82">
        <f>IF(AR1701&gt;0,SUMIFS(AT$13:AT1701,AQ$13:AQ1701,"="&amp;AQ1701),"[x]")</f>
        <v>1407</v>
      </c>
    </row>
    <row r="1702" spans="40:47" ht="16.5" x14ac:dyDescent="0.2">
      <c r="AN1702" s="81">
        <v>1690</v>
      </c>
      <c r="AO1702" s="81">
        <f t="shared" si="174"/>
        <v>3</v>
      </c>
      <c r="AP1702" s="81">
        <f t="shared" si="175"/>
        <v>4</v>
      </c>
      <c r="AQ1702" s="76">
        <f t="shared" si="176"/>
        <v>12</v>
      </c>
      <c r="AR1702" s="81">
        <f t="shared" si="177"/>
        <v>28</v>
      </c>
      <c r="AS1702" s="81" t="str">
        <f t="shared" si="178"/>
        <v>金币</v>
      </c>
      <c r="AT1702" s="103">
        <f t="shared" si="179"/>
        <v>105</v>
      </c>
      <c r="AU1702" s="82">
        <f>IF(AR1702&gt;0,SUMIFS(AT$13:AT1702,AQ$13:AQ1702,"="&amp;AQ1702),"[x]")</f>
        <v>1512</v>
      </c>
    </row>
    <row r="1703" spans="40:47" ht="16.5" x14ac:dyDescent="0.2">
      <c r="AN1703" s="81">
        <v>1691</v>
      </c>
      <c r="AO1703" s="81">
        <f t="shared" si="174"/>
        <v>3</v>
      </c>
      <c r="AP1703" s="81">
        <f t="shared" si="175"/>
        <v>4</v>
      </c>
      <c r="AQ1703" s="76">
        <f t="shared" si="176"/>
        <v>12</v>
      </c>
      <c r="AR1703" s="81">
        <f t="shared" si="177"/>
        <v>29</v>
      </c>
      <c r="AS1703" s="81" t="str">
        <f t="shared" si="178"/>
        <v>金币</v>
      </c>
      <c r="AT1703" s="103">
        <f t="shared" si="179"/>
        <v>108</v>
      </c>
      <c r="AU1703" s="82">
        <f>IF(AR1703&gt;0,SUMIFS(AT$13:AT1703,AQ$13:AQ1703,"="&amp;AQ1703),"[x]")</f>
        <v>1620</v>
      </c>
    </row>
    <row r="1704" spans="40:47" ht="16.5" x14ac:dyDescent="0.2">
      <c r="AN1704" s="81">
        <v>1692</v>
      </c>
      <c r="AO1704" s="81">
        <f t="shared" si="174"/>
        <v>3</v>
      </c>
      <c r="AP1704" s="81">
        <f t="shared" si="175"/>
        <v>4</v>
      </c>
      <c r="AQ1704" s="76">
        <f t="shared" si="176"/>
        <v>12</v>
      </c>
      <c r="AR1704" s="81">
        <f t="shared" si="177"/>
        <v>30</v>
      </c>
      <c r="AS1704" s="81" t="str">
        <f t="shared" si="178"/>
        <v>金币</v>
      </c>
      <c r="AT1704" s="103">
        <f t="shared" si="179"/>
        <v>112</v>
      </c>
      <c r="AU1704" s="82">
        <f>IF(AR1704&gt;0,SUMIFS(AT$13:AT1704,AQ$13:AQ1704,"="&amp;AQ1704),"[x]")</f>
        <v>1732</v>
      </c>
    </row>
    <row r="1705" spans="40:47" ht="16.5" x14ac:dyDescent="0.2">
      <c r="AN1705" s="81">
        <v>1693</v>
      </c>
      <c r="AO1705" s="81">
        <f t="shared" si="174"/>
        <v>3</v>
      </c>
      <c r="AP1705" s="81">
        <f t="shared" si="175"/>
        <v>4</v>
      </c>
      <c r="AQ1705" s="76">
        <f t="shared" si="176"/>
        <v>12</v>
      </c>
      <c r="AR1705" s="81">
        <f t="shared" si="177"/>
        <v>31</v>
      </c>
      <c r="AS1705" s="81" t="str">
        <f t="shared" si="178"/>
        <v>金币</v>
      </c>
      <c r="AT1705" s="103">
        <f t="shared" si="179"/>
        <v>116</v>
      </c>
      <c r="AU1705" s="82">
        <f>IF(AR1705&gt;0,SUMIFS(AT$13:AT1705,AQ$13:AQ1705,"="&amp;AQ1705),"[x]")</f>
        <v>1848</v>
      </c>
    </row>
    <row r="1706" spans="40:47" ht="16.5" x14ac:dyDescent="0.2">
      <c r="AN1706" s="81">
        <v>1694</v>
      </c>
      <c r="AO1706" s="81">
        <f t="shared" si="174"/>
        <v>3</v>
      </c>
      <c r="AP1706" s="81">
        <f t="shared" si="175"/>
        <v>4</v>
      </c>
      <c r="AQ1706" s="76">
        <f t="shared" si="176"/>
        <v>12</v>
      </c>
      <c r="AR1706" s="81">
        <f t="shared" si="177"/>
        <v>32</v>
      </c>
      <c r="AS1706" s="81" t="str">
        <f t="shared" si="178"/>
        <v>金币</v>
      </c>
      <c r="AT1706" s="103">
        <f t="shared" si="179"/>
        <v>120</v>
      </c>
      <c r="AU1706" s="82">
        <f>IF(AR1706&gt;0,SUMIFS(AT$13:AT1706,AQ$13:AQ1706,"="&amp;AQ1706),"[x]")</f>
        <v>1968</v>
      </c>
    </row>
    <row r="1707" spans="40:47" ht="16.5" x14ac:dyDescent="0.2">
      <c r="AN1707" s="81">
        <v>1695</v>
      </c>
      <c r="AO1707" s="81">
        <f t="shared" si="174"/>
        <v>3</v>
      </c>
      <c r="AP1707" s="81">
        <f t="shared" si="175"/>
        <v>4</v>
      </c>
      <c r="AQ1707" s="76">
        <f t="shared" si="176"/>
        <v>12</v>
      </c>
      <c r="AR1707" s="81">
        <f t="shared" si="177"/>
        <v>33</v>
      </c>
      <c r="AS1707" s="81" t="str">
        <f t="shared" si="178"/>
        <v>金币</v>
      </c>
      <c r="AT1707" s="103">
        <f t="shared" si="179"/>
        <v>123</v>
      </c>
      <c r="AU1707" s="82">
        <f>IF(AR1707&gt;0,SUMIFS(AT$13:AT1707,AQ$13:AQ1707,"="&amp;AQ1707),"[x]")</f>
        <v>2091</v>
      </c>
    </row>
    <row r="1708" spans="40:47" ht="16.5" x14ac:dyDescent="0.2">
      <c r="AN1708" s="81">
        <v>1696</v>
      </c>
      <c r="AO1708" s="81">
        <f t="shared" si="174"/>
        <v>3</v>
      </c>
      <c r="AP1708" s="81">
        <f t="shared" si="175"/>
        <v>4</v>
      </c>
      <c r="AQ1708" s="76">
        <f t="shared" si="176"/>
        <v>12</v>
      </c>
      <c r="AR1708" s="81">
        <f t="shared" si="177"/>
        <v>34</v>
      </c>
      <c r="AS1708" s="81" t="str">
        <f t="shared" si="178"/>
        <v>金币</v>
      </c>
      <c r="AT1708" s="103">
        <f t="shared" si="179"/>
        <v>127</v>
      </c>
      <c r="AU1708" s="82">
        <f>IF(AR1708&gt;0,SUMIFS(AT$13:AT1708,AQ$13:AQ1708,"="&amp;AQ1708),"[x]")</f>
        <v>2218</v>
      </c>
    </row>
    <row r="1709" spans="40:47" ht="16.5" x14ac:dyDescent="0.2">
      <c r="AN1709" s="81">
        <v>1697</v>
      </c>
      <c r="AO1709" s="81">
        <f t="shared" si="174"/>
        <v>3</v>
      </c>
      <c r="AP1709" s="81">
        <f t="shared" si="175"/>
        <v>4</v>
      </c>
      <c r="AQ1709" s="76">
        <f t="shared" si="176"/>
        <v>12</v>
      </c>
      <c r="AR1709" s="81">
        <f t="shared" si="177"/>
        <v>35</v>
      </c>
      <c r="AS1709" s="81" t="str">
        <f t="shared" si="178"/>
        <v>金币</v>
      </c>
      <c r="AT1709" s="103">
        <f t="shared" si="179"/>
        <v>131</v>
      </c>
      <c r="AU1709" s="82">
        <f>IF(AR1709&gt;0,SUMIFS(AT$13:AT1709,AQ$13:AQ1709,"="&amp;AQ1709),"[x]")</f>
        <v>2349</v>
      </c>
    </row>
    <row r="1710" spans="40:47" ht="16.5" x14ac:dyDescent="0.2">
      <c r="AN1710" s="81">
        <v>1698</v>
      </c>
      <c r="AO1710" s="81">
        <f t="shared" si="174"/>
        <v>3</v>
      </c>
      <c r="AP1710" s="81">
        <f t="shared" si="175"/>
        <v>4</v>
      </c>
      <c r="AQ1710" s="76">
        <f t="shared" si="176"/>
        <v>12</v>
      </c>
      <c r="AR1710" s="81">
        <f t="shared" si="177"/>
        <v>36</v>
      </c>
      <c r="AS1710" s="81" t="str">
        <f t="shared" si="178"/>
        <v>金币</v>
      </c>
      <c r="AT1710" s="103">
        <f t="shared" si="179"/>
        <v>135</v>
      </c>
      <c r="AU1710" s="82">
        <f>IF(AR1710&gt;0,SUMIFS(AT$13:AT1710,AQ$13:AQ1710,"="&amp;AQ1710),"[x]")</f>
        <v>2484</v>
      </c>
    </row>
    <row r="1711" spans="40:47" ht="16.5" x14ac:dyDescent="0.2">
      <c r="AN1711" s="81">
        <v>1699</v>
      </c>
      <c r="AO1711" s="81">
        <f t="shared" si="174"/>
        <v>3</v>
      </c>
      <c r="AP1711" s="81">
        <f t="shared" si="175"/>
        <v>4</v>
      </c>
      <c r="AQ1711" s="76">
        <f t="shared" si="176"/>
        <v>12</v>
      </c>
      <c r="AR1711" s="81">
        <f t="shared" si="177"/>
        <v>37</v>
      </c>
      <c r="AS1711" s="81" t="str">
        <f t="shared" si="178"/>
        <v>金币</v>
      </c>
      <c r="AT1711" s="103">
        <f t="shared" si="179"/>
        <v>138</v>
      </c>
      <c r="AU1711" s="82">
        <f>IF(AR1711&gt;0,SUMIFS(AT$13:AT1711,AQ$13:AQ1711,"="&amp;AQ1711),"[x]")</f>
        <v>2622</v>
      </c>
    </row>
    <row r="1712" spans="40:47" ht="16.5" x14ac:dyDescent="0.2">
      <c r="AN1712" s="81">
        <v>1700</v>
      </c>
      <c r="AO1712" s="81">
        <f t="shared" si="174"/>
        <v>3</v>
      </c>
      <c r="AP1712" s="81">
        <f t="shared" si="175"/>
        <v>4</v>
      </c>
      <c r="AQ1712" s="76">
        <f t="shared" si="176"/>
        <v>12</v>
      </c>
      <c r="AR1712" s="81">
        <f t="shared" si="177"/>
        <v>38</v>
      </c>
      <c r="AS1712" s="81" t="str">
        <f t="shared" si="178"/>
        <v>金币</v>
      </c>
      <c r="AT1712" s="103">
        <f t="shared" si="179"/>
        <v>142</v>
      </c>
      <c r="AU1712" s="82">
        <f>IF(AR1712&gt;0,SUMIFS(AT$13:AT1712,AQ$13:AQ1712,"="&amp;AQ1712),"[x]")</f>
        <v>2764</v>
      </c>
    </row>
    <row r="1713" spans="40:47" ht="16.5" x14ac:dyDescent="0.2">
      <c r="AN1713" s="81">
        <v>1701</v>
      </c>
      <c r="AO1713" s="81">
        <f t="shared" si="174"/>
        <v>3</v>
      </c>
      <c r="AP1713" s="81">
        <f t="shared" si="175"/>
        <v>4</v>
      </c>
      <c r="AQ1713" s="76">
        <f t="shared" si="176"/>
        <v>12</v>
      </c>
      <c r="AR1713" s="81">
        <f t="shared" si="177"/>
        <v>39</v>
      </c>
      <c r="AS1713" s="81" t="str">
        <f t="shared" si="178"/>
        <v>金币</v>
      </c>
      <c r="AT1713" s="103">
        <f t="shared" si="179"/>
        <v>146</v>
      </c>
      <c r="AU1713" s="82">
        <f>IF(AR1713&gt;0,SUMIFS(AT$13:AT1713,AQ$13:AQ1713,"="&amp;AQ1713),"[x]")</f>
        <v>2910</v>
      </c>
    </row>
    <row r="1714" spans="40:47" ht="16.5" x14ac:dyDescent="0.2">
      <c r="AN1714" s="81">
        <v>1702</v>
      </c>
      <c r="AO1714" s="81">
        <f t="shared" si="174"/>
        <v>3</v>
      </c>
      <c r="AP1714" s="81">
        <f t="shared" si="175"/>
        <v>4</v>
      </c>
      <c r="AQ1714" s="76">
        <f t="shared" si="176"/>
        <v>12</v>
      </c>
      <c r="AR1714" s="81">
        <f t="shared" si="177"/>
        <v>40</v>
      </c>
      <c r="AS1714" s="81" t="str">
        <f t="shared" si="178"/>
        <v>金币</v>
      </c>
      <c r="AT1714" s="103">
        <f t="shared" si="179"/>
        <v>150</v>
      </c>
      <c r="AU1714" s="82">
        <f>IF(AR1714&gt;0,SUMIFS(AT$13:AT1714,AQ$13:AQ1714,"="&amp;AQ1714),"[x]")</f>
        <v>3060</v>
      </c>
    </row>
    <row r="1715" spans="40:47" ht="16.5" x14ac:dyDescent="0.2">
      <c r="AN1715" s="81">
        <v>1703</v>
      </c>
      <c r="AO1715" s="81">
        <f t="shared" si="174"/>
        <v>3</v>
      </c>
      <c r="AP1715" s="81">
        <f t="shared" si="175"/>
        <v>4</v>
      </c>
      <c r="AQ1715" s="76">
        <f t="shared" si="176"/>
        <v>12</v>
      </c>
      <c r="AR1715" s="81">
        <f t="shared" si="177"/>
        <v>41</v>
      </c>
      <c r="AS1715" s="81" t="str">
        <f t="shared" si="178"/>
        <v>金币</v>
      </c>
      <c r="AT1715" s="103">
        <f t="shared" si="179"/>
        <v>71</v>
      </c>
      <c r="AU1715" s="82">
        <f>IF(AR1715&gt;0,SUMIFS(AT$13:AT1715,AQ$13:AQ1715,"="&amp;AQ1715),"[x]")</f>
        <v>3131</v>
      </c>
    </row>
    <row r="1716" spans="40:47" ht="16.5" x14ac:dyDescent="0.2">
      <c r="AN1716" s="81">
        <v>1704</v>
      </c>
      <c r="AO1716" s="81">
        <f t="shared" si="174"/>
        <v>3</v>
      </c>
      <c r="AP1716" s="81">
        <f t="shared" si="175"/>
        <v>4</v>
      </c>
      <c r="AQ1716" s="76">
        <f t="shared" si="176"/>
        <v>12</v>
      </c>
      <c r="AR1716" s="81">
        <f t="shared" si="177"/>
        <v>42</v>
      </c>
      <c r="AS1716" s="81" t="str">
        <f t="shared" si="178"/>
        <v>金币</v>
      </c>
      <c r="AT1716" s="103">
        <f t="shared" si="179"/>
        <v>85</v>
      </c>
      <c r="AU1716" s="82">
        <f>IF(AR1716&gt;0,SUMIFS(AT$13:AT1716,AQ$13:AQ1716,"="&amp;AQ1716),"[x]")</f>
        <v>3216</v>
      </c>
    </row>
    <row r="1717" spans="40:47" ht="16.5" x14ac:dyDescent="0.2">
      <c r="AN1717" s="81">
        <v>1705</v>
      </c>
      <c r="AO1717" s="81">
        <f t="shared" si="174"/>
        <v>3</v>
      </c>
      <c r="AP1717" s="81">
        <f t="shared" si="175"/>
        <v>4</v>
      </c>
      <c r="AQ1717" s="76">
        <f t="shared" si="176"/>
        <v>12</v>
      </c>
      <c r="AR1717" s="81">
        <f t="shared" si="177"/>
        <v>43</v>
      </c>
      <c r="AS1717" s="81" t="str">
        <f t="shared" si="178"/>
        <v>金币</v>
      </c>
      <c r="AT1717" s="103">
        <f t="shared" si="179"/>
        <v>100</v>
      </c>
      <c r="AU1717" s="82">
        <f>IF(AR1717&gt;0,SUMIFS(AT$13:AT1717,AQ$13:AQ1717,"="&amp;AQ1717),"[x]")</f>
        <v>3316</v>
      </c>
    </row>
    <row r="1718" spans="40:47" ht="16.5" x14ac:dyDescent="0.2">
      <c r="AN1718" s="81">
        <v>1706</v>
      </c>
      <c r="AO1718" s="81">
        <f t="shared" si="174"/>
        <v>3</v>
      </c>
      <c r="AP1718" s="81">
        <f t="shared" si="175"/>
        <v>4</v>
      </c>
      <c r="AQ1718" s="76">
        <f t="shared" si="176"/>
        <v>12</v>
      </c>
      <c r="AR1718" s="81">
        <f t="shared" si="177"/>
        <v>44</v>
      </c>
      <c r="AS1718" s="81" t="str">
        <f t="shared" si="178"/>
        <v>金币</v>
      </c>
      <c r="AT1718" s="103">
        <f t="shared" si="179"/>
        <v>114</v>
      </c>
      <c r="AU1718" s="82">
        <f>IF(AR1718&gt;0,SUMIFS(AT$13:AT1718,AQ$13:AQ1718,"="&amp;AQ1718),"[x]")</f>
        <v>3430</v>
      </c>
    </row>
    <row r="1719" spans="40:47" ht="16.5" x14ac:dyDescent="0.2">
      <c r="AN1719" s="81">
        <v>1707</v>
      </c>
      <c r="AO1719" s="81">
        <f t="shared" si="174"/>
        <v>3</v>
      </c>
      <c r="AP1719" s="81">
        <f t="shared" si="175"/>
        <v>4</v>
      </c>
      <c r="AQ1719" s="76">
        <f t="shared" si="176"/>
        <v>12</v>
      </c>
      <c r="AR1719" s="81">
        <f t="shared" si="177"/>
        <v>45</v>
      </c>
      <c r="AS1719" s="81" t="str">
        <f t="shared" si="178"/>
        <v>金币</v>
      </c>
      <c r="AT1719" s="103">
        <f t="shared" si="179"/>
        <v>128</v>
      </c>
      <c r="AU1719" s="82">
        <f>IF(AR1719&gt;0,SUMIFS(AT$13:AT1719,AQ$13:AQ1719,"="&amp;AQ1719),"[x]")</f>
        <v>3558</v>
      </c>
    </row>
    <row r="1720" spans="40:47" ht="16.5" x14ac:dyDescent="0.2">
      <c r="AN1720" s="81">
        <v>1708</v>
      </c>
      <c r="AO1720" s="81">
        <f t="shared" si="174"/>
        <v>3</v>
      </c>
      <c r="AP1720" s="81">
        <f t="shared" si="175"/>
        <v>4</v>
      </c>
      <c r="AQ1720" s="76">
        <f t="shared" si="176"/>
        <v>12</v>
      </c>
      <c r="AR1720" s="81">
        <f t="shared" si="177"/>
        <v>46</v>
      </c>
      <c r="AS1720" s="81" t="str">
        <f t="shared" si="178"/>
        <v>金币</v>
      </c>
      <c r="AT1720" s="103">
        <f t="shared" si="179"/>
        <v>143</v>
      </c>
      <c r="AU1720" s="82">
        <f>IF(AR1720&gt;0,SUMIFS(AT$13:AT1720,AQ$13:AQ1720,"="&amp;AQ1720),"[x]")</f>
        <v>3701</v>
      </c>
    </row>
    <row r="1721" spans="40:47" ht="16.5" x14ac:dyDescent="0.2">
      <c r="AN1721" s="81">
        <v>1709</v>
      </c>
      <c r="AO1721" s="81">
        <f t="shared" si="174"/>
        <v>3</v>
      </c>
      <c r="AP1721" s="81">
        <f t="shared" si="175"/>
        <v>4</v>
      </c>
      <c r="AQ1721" s="76">
        <f t="shared" si="176"/>
        <v>12</v>
      </c>
      <c r="AR1721" s="81">
        <f t="shared" si="177"/>
        <v>47</v>
      </c>
      <c r="AS1721" s="81" t="str">
        <f t="shared" si="178"/>
        <v>金币</v>
      </c>
      <c r="AT1721" s="103">
        <f t="shared" si="179"/>
        <v>157</v>
      </c>
      <c r="AU1721" s="82">
        <f>IF(AR1721&gt;0,SUMIFS(AT$13:AT1721,AQ$13:AQ1721,"="&amp;AQ1721),"[x]")</f>
        <v>3858</v>
      </c>
    </row>
    <row r="1722" spans="40:47" ht="16.5" x14ac:dyDescent="0.2">
      <c r="AN1722" s="81">
        <v>1710</v>
      </c>
      <c r="AO1722" s="81">
        <f t="shared" si="174"/>
        <v>3</v>
      </c>
      <c r="AP1722" s="81">
        <f t="shared" si="175"/>
        <v>4</v>
      </c>
      <c r="AQ1722" s="76">
        <f t="shared" si="176"/>
        <v>12</v>
      </c>
      <c r="AR1722" s="81">
        <f t="shared" si="177"/>
        <v>48</v>
      </c>
      <c r="AS1722" s="81" t="str">
        <f t="shared" si="178"/>
        <v>金币</v>
      </c>
      <c r="AT1722" s="103">
        <f t="shared" si="179"/>
        <v>171</v>
      </c>
      <c r="AU1722" s="82">
        <f>IF(AR1722&gt;0,SUMIFS(AT$13:AT1722,AQ$13:AQ1722,"="&amp;AQ1722),"[x]")</f>
        <v>4029</v>
      </c>
    </row>
    <row r="1723" spans="40:47" ht="16.5" x14ac:dyDescent="0.2">
      <c r="AN1723" s="81">
        <v>1711</v>
      </c>
      <c r="AO1723" s="81">
        <f t="shared" si="174"/>
        <v>3</v>
      </c>
      <c r="AP1723" s="81">
        <f t="shared" si="175"/>
        <v>4</v>
      </c>
      <c r="AQ1723" s="76">
        <f t="shared" si="176"/>
        <v>12</v>
      </c>
      <c r="AR1723" s="81">
        <f t="shared" si="177"/>
        <v>49</v>
      </c>
      <c r="AS1723" s="81" t="str">
        <f t="shared" si="178"/>
        <v>金币</v>
      </c>
      <c r="AT1723" s="103">
        <f t="shared" si="179"/>
        <v>185</v>
      </c>
      <c r="AU1723" s="82">
        <f>IF(AR1723&gt;0,SUMIFS(AT$13:AT1723,AQ$13:AQ1723,"="&amp;AQ1723),"[x]")</f>
        <v>4214</v>
      </c>
    </row>
    <row r="1724" spans="40:47" ht="16.5" x14ac:dyDescent="0.2">
      <c r="AN1724" s="81">
        <v>1712</v>
      </c>
      <c r="AO1724" s="81">
        <f t="shared" si="174"/>
        <v>3</v>
      </c>
      <c r="AP1724" s="81">
        <f t="shared" si="175"/>
        <v>4</v>
      </c>
      <c r="AQ1724" s="76">
        <f t="shared" si="176"/>
        <v>12</v>
      </c>
      <c r="AR1724" s="81">
        <f t="shared" si="177"/>
        <v>50</v>
      </c>
      <c r="AS1724" s="81" t="str">
        <f t="shared" si="178"/>
        <v>金币</v>
      </c>
      <c r="AT1724" s="103">
        <f t="shared" si="179"/>
        <v>200</v>
      </c>
      <c r="AU1724" s="82">
        <f>IF(AR1724&gt;0,SUMIFS(AT$13:AT1724,AQ$13:AQ1724,"="&amp;AQ1724),"[x]")</f>
        <v>4414</v>
      </c>
    </row>
    <row r="1725" spans="40:47" ht="16.5" x14ac:dyDescent="0.2">
      <c r="AN1725" s="81">
        <v>1713</v>
      </c>
      <c r="AO1725" s="81">
        <f t="shared" si="174"/>
        <v>3</v>
      </c>
      <c r="AP1725" s="81">
        <f t="shared" si="175"/>
        <v>4</v>
      </c>
      <c r="AQ1725" s="76">
        <f t="shared" si="176"/>
        <v>12</v>
      </c>
      <c r="AR1725" s="81">
        <f t="shared" si="177"/>
        <v>51</v>
      </c>
      <c r="AS1725" s="81" t="str">
        <f t="shared" si="178"/>
        <v>金币</v>
      </c>
      <c r="AT1725" s="103">
        <f t="shared" si="179"/>
        <v>214</v>
      </c>
      <c r="AU1725" s="82">
        <f>IF(AR1725&gt;0,SUMIFS(AT$13:AT1725,AQ$13:AQ1725,"="&amp;AQ1725),"[x]")</f>
        <v>4628</v>
      </c>
    </row>
    <row r="1726" spans="40:47" ht="16.5" x14ac:dyDescent="0.2">
      <c r="AN1726" s="81">
        <v>1714</v>
      </c>
      <c r="AO1726" s="81">
        <f t="shared" si="174"/>
        <v>3</v>
      </c>
      <c r="AP1726" s="81">
        <f t="shared" si="175"/>
        <v>4</v>
      </c>
      <c r="AQ1726" s="76">
        <f t="shared" si="176"/>
        <v>12</v>
      </c>
      <c r="AR1726" s="81">
        <f t="shared" si="177"/>
        <v>52</v>
      </c>
      <c r="AS1726" s="81" t="str">
        <f t="shared" si="178"/>
        <v>金币</v>
      </c>
      <c r="AT1726" s="103">
        <f t="shared" si="179"/>
        <v>228</v>
      </c>
      <c r="AU1726" s="82">
        <f>IF(AR1726&gt;0,SUMIFS(AT$13:AT1726,AQ$13:AQ1726,"="&amp;AQ1726),"[x]")</f>
        <v>4856</v>
      </c>
    </row>
    <row r="1727" spans="40:47" ht="16.5" x14ac:dyDescent="0.2">
      <c r="AN1727" s="81">
        <v>1715</v>
      </c>
      <c r="AO1727" s="81">
        <f t="shared" si="174"/>
        <v>3</v>
      </c>
      <c r="AP1727" s="81">
        <f t="shared" si="175"/>
        <v>4</v>
      </c>
      <c r="AQ1727" s="76">
        <f t="shared" si="176"/>
        <v>12</v>
      </c>
      <c r="AR1727" s="81">
        <f t="shared" si="177"/>
        <v>53</v>
      </c>
      <c r="AS1727" s="81" t="str">
        <f t="shared" si="178"/>
        <v>金币</v>
      </c>
      <c r="AT1727" s="103">
        <f t="shared" si="179"/>
        <v>243</v>
      </c>
      <c r="AU1727" s="82">
        <f>IF(AR1727&gt;0,SUMIFS(AT$13:AT1727,AQ$13:AQ1727,"="&amp;AQ1727),"[x]")</f>
        <v>5099</v>
      </c>
    </row>
    <row r="1728" spans="40:47" ht="16.5" x14ac:dyDescent="0.2">
      <c r="AN1728" s="81">
        <v>1716</v>
      </c>
      <c r="AO1728" s="81">
        <f t="shared" si="174"/>
        <v>3</v>
      </c>
      <c r="AP1728" s="81">
        <f t="shared" si="175"/>
        <v>4</v>
      </c>
      <c r="AQ1728" s="76">
        <f t="shared" si="176"/>
        <v>12</v>
      </c>
      <c r="AR1728" s="81">
        <f t="shared" si="177"/>
        <v>54</v>
      </c>
      <c r="AS1728" s="81" t="str">
        <f t="shared" si="178"/>
        <v>金币</v>
      </c>
      <c r="AT1728" s="103">
        <f t="shared" si="179"/>
        <v>257</v>
      </c>
      <c r="AU1728" s="82">
        <f>IF(AR1728&gt;0,SUMIFS(AT$13:AT1728,AQ$13:AQ1728,"="&amp;AQ1728),"[x]")</f>
        <v>5356</v>
      </c>
    </row>
    <row r="1729" spans="40:47" ht="16.5" x14ac:dyDescent="0.2">
      <c r="AN1729" s="81">
        <v>1717</v>
      </c>
      <c r="AO1729" s="81">
        <f t="shared" si="174"/>
        <v>3</v>
      </c>
      <c r="AP1729" s="81">
        <f t="shared" si="175"/>
        <v>4</v>
      </c>
      <c r="AQ1729" s="76">
        <f t="shared" si="176"/>
        <v>12</v>
      </c>
      <c r="AR1729" s="81">
        <f t="shared" si="177"/>
        <v>55</v>
      </c>
      <c r="AS1729" s="81" t="str">
        <f t="shared" si="178"/>
        <v>金币</v>
      </c>
      <c r="AT1729" s="103">
        <f t="shared" si="179"/>
        <v>271</v>
      </c>
      <c r="AU1729" s="82">
        <f>IF(AR1729&gt;0,SUMIFS(AT$13:AT1729,AQ$13:AQ1729,"="&amp;AQ1729),"[x]")</f>
        <v>5627</v>
      </c>
    </row>
    <row r="1730" spans="40:47" ht="16.5" x14ac:dyDescent="0.2">
      <c r="AN1730" s="81">
        <v>1718</v>
      </c>
      <c r="AO1730" s="81">
        <f t="shared" si="174"/>
        <v>3</v>
      </c>
      <c r="AP1730" s="81">
        <f t="shared" si="175"/>
        <v>4</v>
      </c>
      <c r="AQ1730" s="76">
        <f t="shared" si="176"/>
        <v>12</v>
      </c>
      <c r="AR1730" s="81">
        <f t="shared" si="177"/>
        <v>56</v>
      </c>
      <c r="AS1730" s="81" t="str">
        <f t="shared" si="178"/>
        <v>金币</v>
      </c>
      <c r="AT1730" s="103">
        <f t="shared" si="179"/>
        <v>286</v>
      </c>
      <c r="AU1730" s="82">
        <f>IF(AR1730&gt;0,SUMIFS(AT$13:AT1730,AQ$13:AQ1730,"="&amp;AQ1730),"[x]")</f>
        <v>5913</v>
      </c>
    </row>
    <row r="1731" spans="40:47" ht="16.5" x14ac:dyDescent="0.2">
      <c r="AN1731" s="81">
        <v>1719</v>
      </c>
      <c r="AO1731" s="81">
        <f t="shared" si="174"/>
        <v>3</v>
      </c>
      <c r="AP1731" s="81">
        <f t="shared" si="175"/>
        <v>4</v>
      </c>
      <c r="AQ1731" s="76">
        <f t="shared" si="176"/>
        <v>12</v>
      </c>
      <c r="AR1731" s="81">
        <f t="shared" si="177"/>
        <v>57</v>
      </c>
      <c r="AS1731" s="81" t="str">
        <f t="shared" si="178"/>
        <v>金币</v>
      </c>
      <c r="AT1731" s="103">
        <f t="shared" si="179"/>
        <v>300</v>
      </c>
      <c r="AU1731" s="82">
        <f>IF(AR1731&gt;0,SUMIFS(AT$13:AT1731,AQ$13:AQ1731,"="&amp;AQ1731),"[x]")</f>
        <v>6213</v>
      </c>
    </row>
    <row r="1732" spans="40:47" ht="16.5" x14ac:dyDescent="0.2">
      <c r="AN1732" s="81">
        <v>1720</v>
      </c>
      <c r="AO1732" s="81">
        <f t="shared" si="174"/>
        <v>3</v>
      </c>
      <c r="AP1732" s="81">
        <f t="shared" si="175"/>
        <v>4</v>
      </c>
      <c r="AQ1732" s="76">
        <f t="shared" si="176"/>
        <v>12</v>
      </c>
      <c r="AR1732" s="81">
        <f t="shared" si="177"/>
        <v>58</v>
      </c>
      <c r="AS1732" s="81" t="str">
        <f t="shared" si="178"/>
        <v>金币</v>
      </c>
      <c r="AT1732" s="103">
        <f t="shared" si="179"/>
        <v>314</v>
      </c>
      <c r="AU1732" s="82">
        <f>IF(AR1732&gt;0,SUMIFS(AT$13:AT1732,AQ$13:AQ1732,"="&amp;AQ1732),"[x]")</f>
        <v>6527</v>
      </c>
    </row>
    <row r="1733" spans="40:47" ht="16.5" x14ac:dyDescent="0.2">
      <c r="AN1733" s="81">
        <v>1721</v>
      </c>
      <c r="AO1733" s="81">
        <f t="shared" si="174"/>
        <v>3</v>
      </c>
      <c r="AP1733" s="81">
        <f t="shared" si="175"/>
        <v>4</v>
      </c>
      <c r="AQ1733" s="76">
        <f t="shared" si="176"/>
        <v>12</v>
      </c>
      <c r="AR1733" s="81">
        <f t="shared" si="177"/>
        <v>59</v>
      </c>
      <c r="AS1733" s="81" t="str">
        <f t="shared" si="178"/>
        <v>金币</v>
      </c>
      <c r="AT1733" s="103">
        <f t="shared" si="179"/>
        <v>328</v>
      </c>
      <c r="AU1733" s="82">
        <f>IF(AR1733&gt;0,SUMIFS(AT$13:AT1733,AQ$13:AQ1733,"="&amp;AQ1733),"[x]")</f>
        <v>6855</v>
      </c>
    </row>
    <row r="1734" spans="40:47" ht="16.5" x14ac:dyDescent="0.2">
      <c r="AN1734" s="81">
        <v>1722</v>
      </c>
      <c r="AO1734" s="81">
        <f t="shared" si="174"/>
        <v>3</v>
      </c>
      <c r="AP1734" s="81">
        <f t="shared" si="175"/>
        <v>4</v>
      </c>
      <c r="AQ1734" s="76">
        <f t="shared" si="176"/>
        <v>12</v>
      </c>
      <c r="AR1734" s="81">
        <f t="shared" si="177"/>
        <v>60</v>
      </c>
      <c r="AS1734" s="81" t="str">
        <f t="shared" si="178"/>
        <v>金币</v>
      </c>
      <c r="AT1734" s="103">
        <f t="shared" si="179"/>
        <v>343</v>
      </c>
      <c r="AU1734" s="82">
        <f>IF(AR1734&gt;0,SUMIFS(AT$13:AT1734,AQ$13:AQ1734,"="&amp;AQ1734),"[x]")</f>
        <v>7198</v>
      </c>
    </row>
    <row r="1735" spans="40:47" ht="16.5" x14ac:dyDescent="0.2">
      <c r="AN1735" s="81">
        <v>1723</v>
      </c>
      <c r="AO1735" s="81">
        <f t="shared" si="174"/>
        <v>3</v>
      </c>
      <c r="AP1735" s="81">
        <f t="shared" si="175"/>
        <v>4</v>
      </c>
      <c r="AQ1735" s="76">
        <f t="shared" si="176"/>
        <v>12</v>
      </c>
      <c r="AR1735" s="81">
        <f t="shared" si="177"/>
        <v>61</v>
      </c>
      <c r="AS1735" s="81" t="str">
        <f t="shared" si="178"/>
        <v>金币</v>
      </c>
      <c r="AT1735" s="103">
        <f t="shared" si="179"/>
        <v>357</v>
      </c>
      <c r="AU1735" s="82">
        <f>IF(AR1735&gt;0,SUMIFS(AT$13:AT1735,AQ$13:AQ1735,"="&amp;AQ1735),"[x]")</f>
        <v>7555</v>
      </c>
    </row>
    <row r="1736" spans="40:47" ht="16.5" x14ac:dyDescent="0.2">
      <c r="AN1736" s="81">
        <v>1724</v>
      </c>
      <c r="AO1736" s="81">
        <f t="shared" si="174"/>
        <v>3</v>
      </c>
      <c r="AP1736" s="81">
        <f t="shared" si="175"/>
        <v>4</v>
      </c>
      <c r="AQ1736" s="76">
        <f t="shared" si="176"/>
        <v>12</v>
      </c>
      <c r="AR1736" s="81">
        <f t="shared" si="177"/>
        <v>62</v>
      </c>
      <c r="AS1736" s="81" t="str">
        <f t="shared" si="178"/>
        <v>金币</v>
      </c>
      <c r="AT1736" s="103">
        <f t="shared" si="179"/>
        <v>371</v>
      </c>
      <c r="AU1736" s="82">
        <f>IF(AR1736&gt;0,SUMIFS(AT$13:AT1736,AQ$13:AQ1736,"="&amp;AQ1736),"[x]")</f>
        <v>7926</v>
      </c>
    </row>
    <row r="1737" spans="40:47" ht="16.5" x14ac:dyDescent="0.2">
      <c r="AN1737" s="81">
        <v>1725</v>
      </c>
      <c r="AO1737" s="81">
        <f t="shared" si="174"/>
        <v>3</v>
      </c>
      <c r="AP1737" s="81">
        <f t="shared" si="175"/>
        <v>4</v>
      </c>
      <c r="AQ1737" s="76">
        <f t="shared" si="176"/>
        <v>12</v>
      </c>
      <c r="AR1737" s="81">
        <f t="shared" si="177"/>
        <v>63</v>
      </c>
      <c r="AS1737" s="81" t="str">
        <f t="shared" si="178"/>
        <v>金币</v>
      </c>
      <c r="AT1737" s="103">
        <f t="shared" si="179"/>
        <v>386</v>
      </c>
      <c r="AU1737" s="82">
        <f>IF(AR1737&gt;0,SUMIFS(AT$13:AT1737,AQ$13:AQ1737,"="&amp;AQ1737),"[x]")</f>
        <v>8312</v>
      </c>
    </row>
    <row r="1738" spans="40:47" ht="16.5" x14ac:dyDescent="0.2">
      <c r="AN1738" s="81">
        <v>1726</v>
      </c>
      <c r="AO1738" s="81">
        <f t="shared" si="174"/>
        <v>3</v>
      </c>
      <c r="AP1738" s="81">
        <f t="shared" si="175"/>
        <v>4</v>
      </c>
      <c r="AQ1738" s="76">
        <f t="shared" si="176"/>
        <v>12</v>
      </c>
      <c r="AR1738" s="81">
        <f t="shared" si="177"/>
        <v>64</v>
      </c>
      <c r="AS1738" s="81" t="str">
        <f t="shared" si="178"/>
        <v>金币</v>
      </c>
      <c r="AT1738" s="103">
        <f t="shared" si="179"/>
        <v>400</v>
      </c>
      <c r="AU1738" s="82">
        <f>IF(AR1738&gt;0,SUMIFS(AT$13:AT1738,AQ$13:AQ1738,"="&amp;AQ1738),"[x]")</f>
        <v>8712</v>
      </c>
    </row>
    <row r="1739" spans="40:47" ht="16.5" x14ac:dyDescent="0.2">
      <c r="AN1739" s="81">
        <v>1727</v>
      </c>
      <c r="AO1739" s="81">
        <f t="shared" si="174"/>
        <v>3</v>
      </c>
      <c r="AP1739" s="81">
        <f t="shared" si="175"/>
        <v>4</v>
      </c>
      <c r="AQ1739" s="76">
        <f t="shared" si="176"/>
        <v>12</v>
      </c>
      <c r="AR1739" s="81">
        <f t="shared" si="177"/>
        <v>65</v>
      </c>
      <c r="AS1739" s="81" t="str">
        <f t="shared" si="178"/>
        <v>金币</v>
      </c>
      <c r="AT1739" s="103">
        <f t="shared" si="179"/>
        <v>414</v>
      </c>
      <c r="AU1739" s="82">
        <f>IF(AR1739&gt;0,SUMIFS(AT$13:AT1739,AQ$13:AQ1739,"="&amp;AQ1739),"[x]")</f>
        <v>9126</v>
      </c>
    </row>
    <row r="1740" spans="40:47" ht="16.5" x14ac:dyDescent="0.2">
      <c r="AN1740" s="81">
        <v>1728</v>
      </c>
      <c r="AO1740" s="81">
        <f t="shared" si="174"/>
        <v>3</v>
      </c>
      <c r="AP1740" s="81">
        <f t="shared" si="175"/>
        <v>4</v>
      </c>
      <c r="AQ1740" s="76">
        <f t="shared" si="176"/>
        <v>12</v>
      </c>
      <c r="AR1740" s="81">
        <f t="shared" si="177"/>
        <v>66</v>
      </c>
      <c r="AS1740" s="81" t="str">
        <f t="shared" si="178"/>
        <v>金币</v>
      </c>
      <c r="AT1740" s="103">
        <f t="shared" si="179"/>
        <v>429</v>
      </c>
      <c r="AU1740" s="82">
        <f>IF(AR1740&gt;0,SUMIFS(AT$13:AT1740,AQ$13:AQ1740,"="&amp;AQ1740),"[x]")</f>
        <v>9555</v>
      </c>
    </row>
    <row r="1741" spans="40:47" ht="16.5" x14ac:dyDescent="0.2">
      <c r="AN1741" s="81">
        <v>1729</v>
      </c>
      <c r="AO1741" s="81">
        <f t="shared" si="174"/>
        <v>3</v>
      </c>
      <c r="AP1741" s="81">
        <f t="shared" si="175"/>
        <v>4</v>
      </c>
      <c r="AQ1741" s="76">
        <f t="shared" si="176"/>
        <v>12</v>
      </c>
      <c r="AR1741" s="81">
        <f t="shared" si="177"/>
        <v>67</v>
      </c>
      <c r="AS1741" s="81" t="str">
        <f t="shared" si="178"/>
        <v>金币</v>
      </c>
      <c r="AT1741" s="103">
        <f t="shared" si="179"/>
        <v>443</v>
      </c>
      <c r="AU1741" s="82">
        <f>IF(AR1741&gt;0,SUMIFS(AT$13:AT1741,AQ$13:AQ1741,"="&amp;AQ1741),"[x]")</f>
        <v>9998</v>
      </c>
    </row>
    <row r="1742" spans="40:47" ht="16.5" x14ac:dyDescent="0.2">
      <c r="AN1742" s="81">
        <v>1730</v>
      </c>
      <c r="AO1742" s="81">
        <f t="shared" ref="AO1742:AO1805" si="180">INT((AN1742-1)/604)+1</f>
        <v>3</v>
      </c>
      <c r="AP1742" s="81">
        <f t="shared" ref="AP1742:AP1805" si="181">INT(MOD(INT((AN1742-1)/151),4))+1</f>
        <v>4</v>
      </c>
      <c r="AQ1742" s="76">
        <f t="shared" ref="AQ1742:AQ1805" si="182">(AO1742-1)*4+AP1742</f>
        <v>12</v>
      </c>
      <c r="AR1742" s="81">
        <f t="shared" ref="AR1742:AR1805" si="183">MOD(AN1742-1,151)</f>
        <v>68</v>
      </c>
      <c r="AS1742" s="81" t="str">
        <f t="shared" ref="AS1742:AS1805" si="184">IF(AR1742&gt;0,"金币","[x]")</f>
        <v>金币</v>
      </c>
      <c r="AT1742" s="103">
        <f t="shared" si="179"/>
        <v>457</v>
      </c>
      <c r="AU1742" s="82">
        <f>IF(AR1742&gt;0,SUMIFS(AT$13:AT1742,AQ$13:AQ1742,"="&amp;AQ1742),"[x]")</f>
        <v>10455</v>
      </c>
    </row>
    <row r="1743" spans="40:47" ht="16.5" x14ac:dyDescent="0.2">
      <c r="AN1743" s="81">
        <v>1731</v>
      </c>
      <c r="AO1743" s="81">
        <f t="shared" si="180"/>
        <v>3</v>
      </c>
      <c r="AP1743" s="81">
        <f t="shared" si="181"/>
        <v>4</v>
      </c>
      <c r="AQ1743" s="76">
        <f t="shared" si="182"/>
        <v>12</v>
      </c>
      <c r="AR1743" s="81">
        <f t="shared" si="183"/>
        <v>69</v>
      </c>
      <c r="AS1743" s="81" t="str">
        <f t="shared" si="184"/>
        <v>金币</v>
      </c>
      <c r="AT1743" s="103">
        <f t="shared" ref="AT1743:AT1806" si="185">IF(AR1743&gt;0,INT(INDEX($AL$13:$AL$162,AR1743)/48*INDEX($AL$4:$AL$9,AO1743)*INDEX($AO$4:$AO$7,AP1743)),"[x]")</f>
        <v>471</v>
      </c>
      <c r="AU1743" s="82">
        <f>IF(AR1743&gt;0,SUMIFS(AT$13:AT1743,AQ$13:AQ1743,"="&amp;AQ1743),"[x]")</f>
        <v>10926</v>
      </c>
    </row>
    <row r="1744" spans="40:47" ht="16.5" x14ac:dyDescent="0.2">
      <c r="AN1744" s="81">
        <v>1732</v>
      </c>
      <c r="AO1744" s="81">
        <f t="shared" si="180"/>
        <v>3</v>
      </c>
      <c r="AP1744" s="81">
        <f t="shared" si="181"/>
        <v>4</v>
      </c>
      <c r="AQ1744" s="76">
        <f t="shared" si="182"/>
        <v>12</v>
      </c>
      <c r="AR1744" s="81">
        <f t="shared" si="183"/>
        <v>70</v>
      </c>
      <c r="AS1744" s="81" t="str">
        <f t="shared" si="184"/>
        <v>金币</v>
      </c>
      <c r="AT1744" s="103">
        <f t="shared" si="185"/>
        <v>486</v>
      </c>
      <c r="AU1744" s="82">
        <f>IF(AR1744&gt;0,SUMIFS(AT$13:AT1744,AQ$13:AQ1744,"="&amp;AQ1744),"[x]")</f>
        <v>11412</v>
      </c>
    </row>
    <row r="1745" spans="40:47" ht="16.5" x14ac:dyDescent="0.2">
      <c r="AN1745" s="81">
        <v>1733</v>
      </c>
      <c r="AO1745" s="81">
        <f t="shared" si="180"/>
        <v>3</v>
      </c>
      <c r="AP1745" s="81">
        <f t="shared" si="181"/>
        <v>4</v>
      </c>
      <c r="AQ1745" s="76">
        <f t="shared" si="182"/>
        <v>12</v>
      </c>
      <c r="AR1745" s="81">
        <f t="shared" si="183"/>
        <v>71</v>
      </c>
      <c r="AS1745" s="81" t="str">
        <f t="shared" si="184"/>
        <v>金币</v>
      </c>
      <c r="AT1745" s="103">
        <f t="shared" si="185"/>
        <v>500</v>
      </c>
      <c r="AU1745" s="82">
        <f>IF(AR1745&gt;0,SUMIFS(AT$13:AT1745,AQ$13:AQ1745,"="&amp;AQ1745),"[x]")</f>
        <v>11912</v>
      </c>
    </row>
    <row r="1746" spans="40:47" ht="16.5" x14ac:dyDescent="0.2">
      <c r="AN1746" s="81">
        <v>1734</v>
      </c>
      <c r="AO1746" s="81">
        <f t="shared" si="180"/>
        <v>3</v>
      </c>
      <c r="AP1746" s="81">
        <f t="shared" si="181"/>
        <v>4</v>
      </c>
      <c r="AQ1746" s="76">
        <f t="shared" si="182"/>
        <v>12</v>
      </c>
      <c r="AR1746" s="81">
        <f t="shared" si="183"/>
        <v>72</v>
      </c>
      <c r="AS1746" s="81" t="str">
        <f t="shared" si="184"/>
        <v>金币</v>
      </c>
      <c r="AT1746" s="103">
        <f t="shared" si="185"/>
        <v>514</v>
      </c>
      <c r="AU1746" s="82">
        <f>IF(AR1746&gt;0,SUMIFS(AT$13:AT1746,AQ$13:AQ1746,"="&amp;AQ1746),"[x]")</f>
        <v>12426</v>
      </c>
    </row>
    <row r="1747" spans="40:47" ht="16.5" x14ac:dyDescent="0.2">
      <c r="AN1747" s="81">
        <v>1735</v>
      </c>
      <c r="AO1747" s="81">
        <f t="shared" si="180"/>
        <v>3</v>
      </c>
      <c r="AP1747" s="81">
        <f t="shared" si="181"/>
        <v>4</v>
      </c>
      <c r="AQ1747" s="76">
        <f t="shared" si="182"/>
        <v>12</v>
      </c>
      <c r="AR1747" s="81">
        <f t="shared" si="183"/>
        <v>73</v>
      </c>
      <c r="AS1747" s="81" t="str">
        <f t="shared" si="184"/>
        <v>金币</v>
      </c>
      <c r="AT1747" s="103">
        <f t="shared" si="185"/>
        <v>529</v>
      </c>
      <c r="AU1747" s="82">
        <f>IF(AR1747&gt;0,SUMIFS(AT$13:AT1747,AQ$13:AQ1747,"="&amp;AQ1747),"[x]")</f>
        <v>12955</v>
      </c>
    </row>
    <row r="1748" spans="40:47" ht="16.5" x14ac:dyDescent="0.2">
      <c r="AN1748" s="81">
        <v>1736</v>
      </c>
      <c r="AO1748" s="81">
        <f t="shared" si="180"/>
        <v>3</v>
      </c>
      <c r="AP1748" s="81">
        <f t="shared" si="181"/>
        <v>4</v>
      </c>
      <c r="AQ1748" s="76">
        <f t="shared" si="182"/>
        <v>12</v>
      </c>
      <c r="AR1748" s="81">
        <f t="shared" si="183"/>
        <v>74</v>
      </c>
      <c r="AS1748" s="81" t="str">
        <f t="shared" si="184"/>
        <v>金币</v>
      </c>
      <c r="AT1748" s="103">
        <f t="shared" si="185"/>
        <v>543</v>
      </c>
      <c r="AU1748" s="82">
        <f>IF(AR1748&gt;0,SUMIFS(AT$13:AT1748,AQ$13:AQ1748,"="&amp;AQ1748),"[x]")</f>
        <v>13498</v>
      </c>
    </row>
    <row r="1749" spans="40:47" ht="16.5" x14ac:dyDescent="0.2">
      <c r="AN1749" s="81">
        <v>1737</v>
      </c>
      <c r="AO1749" s="81">
        <f t="shared" si="180"/>
        <v>3</v>
      </c>
      <c r="AP1749" s="81">
        <f t="shared" si="181"/>
        <v>4</v>
      </c>
      <c r="AQ1749" s="76">
        <f t="shared" si="182"/>
        <v>12</v>
      </c>
      <c r="AR1749" s="81">
        <f t="shared" si="183"/>
        <v>75</v>
      </c>
      <c r="AS1749" s="81" t="str">
        <f t="shared" si="184"/>
        <v>金币</v>
      </c>
      <c r="AT1749" s="103">
        <f t="shared" si="185"/>
        <v>557</v>
      </c>
      <c r="AU1749" s="82">
        <f>IF(AR1749&gt;0,SUMIFS(AT$13:AT1749,AQ$13:AQ1749,"="&amp;AQ1749),"[x]")</f>
        <v>14055</v>
      </c>
    </row>
    <row r="1750" spans="40:47" ht="16.5" x14ac:dyDescent="0.2">
      <c r="AN1750" s="81">
        <v>1738</v>
      </c>
      <c r="AO1750" s="81">
        <f t="shared" si="180"/>
        <v>3</v>
      </c>
      <c r="AP1750" s="81">
        <f t="shared" si="181"/>
        <v>4</v>
      </c>
      <c r="AQ1750" s="76">
        <f t="shared" si="182"/>
        <v>12</v>
      </c>
      <c r="AR1750" s="81">
        <f t="shared" si="183"/>
        <v>76</v>
      </c>
      <c r="AS1750" s="81" t="str">
        <f t="shared" si="184"/>
        <v>金币</v>
      </c>
      <c r="AT1750" s="103">
        <f t="shared" si="185"/>
        <v>572</v>
      </c>
      <c r="AU1750" s="82">
        <f>IF(AR1750&gt;0,SUMIFS(AT$13:AT1750,AQ$13:AQ1750,"="&amp;AQ1750),"[x]")</f>
        <v>14627</v>
      </c>
    </row>
    <row r="1751" spans="40:47" ht="16.5" x14ac:dyDescent="0.2">
      <c r="AN1751" s="81">
        <v>1739</v>
      </c>
      <c r="AO1751" s="81">
        <f t="shared" si="180"/>
        <v>3</v>
      </c>
      <c r="AP1751" s="81">
        <f t="shared" si="181"/>
        <v>4</v>
      </c>
      <c r="AQ1751" s="76">
        <f t="shared" si="182"/>
        <v>12</v>
      </c>
      <c r="AR1751" s="81">
        <f t="shared" si="183"/>
        <v>77</v>
      </c>
      <c r="AS1751" s="81" t="str">
        <f t="shared" si="184"/>
        <v>金币</v>
      </c>
      <c r="AT1751" s="103">
        <f t="shared" si="185"/>
        <v>586</v>
      </c>
      <c r="AU1751" s="82">
        <f>IF(AR1751&gt;0,SUMIFS(AT$13:AT1751,AQ$13:AQ1751,"="&amp;AQ1751),"[x]")</f>
        <v>15213</v>
      </c>
    </row>
    <row r="1752" spans="40:47" ht="16.5" x14ac:dyDescent="0.2">
      <c r="AN1752" s="81">
        <v>1740</v>
      </c>
      <c r="AO1752" s="81">
        <f t="shared" si="180"/>
        <v>3</v>
      </c>
      <c r="AP1752" s="81">
        <f t="shared" si="181"/>
        <v>4</v>
      </c>
      <c r="AQ1752" s="76">
        <f t="shared" si="182"/>
        <v>12</v>
      </c>
      <c r="AR1752" s="81">
        <f t="shared" si="183"/>
        <v>78</v>
      </c>
      <c r="AS1752" s="81" t="str">
        <f t="shared" si="184"/>
        <v>金币</v>
      </c>
      <c r="AT1752" s="103">
        <f t="shared" si="185"/>
        <v>600</v>
      </c>
      <c r="AU1752" s="82">
        <f>IF(AR1752&gt;0,SUMIFS(AT$13:AT1752,AQ$13:AQ1752,"="&amp;AQ1752),"[x]")</f>
        <v>15813</v>
      </c>
    </row>
    <row r="1753" spans="40:47" ht="16.5" x14ac:dyDescent="0.2">
      <c r="AN1753" s="81">
        <v>1741</v>
      </c>
      <c r="AO1753" s="81">
        <f t="shared" si="180"/>
        <v>3</v>
      </c>
      <c r="AP1753" s="81">
        <f t="shared" si="181"/>
        <v>4</v>
      </c>
      <c r="AQ1753" s="76">
        <f t="shared" si="182"/>
        <v>12</v>
      </c>
      <c r="AR1753" s="81">
        <f t="shared" si="183"/>
        <v>79</v>
      </c>
      <c r="AS1753" s="81" t="str">
        <f t="shared" si="184"/>
        <v>金币</v>
      </c>
      <c r="AT1753" s="103">
        <f t="shared" si="185"/>
        <v>614</v>
      </c>
      <c r="AU1753" s="82">
        <f>IF(AR1753&gt;0,SUMIFS(AT$13:AT1753,AQ$13:AQ1753,"="&amp;AQ1753),"[x]")</f>
        <v>16427</v>
      </c>
    </row>
    <row r="1754" spans="40:47" ht="16.5" x14ac:dyDescent="0.2">
      <c r="AN1754" s="81">
        <v>1742</v>
      </c>
      <c r="AO1754" s="81">
        <f t="shared" si="180"/>
        <v>3</v>
      </c>
      <c r="AP1754" s="81">
        <f t="shared" si="181"/>
        <v>4</v>
      </c>
      <c r="AQ1754" s="76">
        <f t="shared" si="182"/>
        <v>12</v>
      </c>
      <c r="AR1754" s="81">
        <f t="shared" si="183"/>
        <v>80</v>
      </c>
      <c r="AS1754" s="81" t="str">
        <f t="shared" si="184"/>
        <v>金币</v>
      </c>
      <c r="AT1754" s="103">
        <f t="shared" si="185"/>
        <v>629</v>
      </c>
      <c r="AU1754" s="82">
        <f>IF(AR1754&gt;0,SUMIFS(AT$13:AT1754,AQ$13:AQ1754,"="&amp;AQ1754),"[x]")</f>
        <v>17056</v>
      </c>
    </row>
    <row r="1755" spans="40:47" ht="16.5" x14ac:dyDescent="0.2">
      <c r="AN1755" s="81">
        <v>1743</v>
      </c>
      <c r="AO1755" s="81">
        <f t="shared" si="180"/>
        <v>3</v>
      </c>
      <c r="AP1755" s="81">
        <f t="shared" si="181"/>
        <v>4</v>
      </c>
      <c r="AQ1755" s="76">
        <f t="shared" si="182"/>
        <v>12</v>
      </c>
      <c r="AR1755" s="81">
        <f t="shared" si="183"/>
        <v>81</v>
      </c>
      <c r="AS1755" s="81" t="str">
        <f t="shared" si="184"/>
        <v>金币</v>
      </c>
      <c r="AT1755" s="103">
        <f t="shared" si="185"/>
        <v>319</v>
      </c>
      <c r="AU1755" s="82">
        <f>IF(AR1755&gt;0,SUMIFS(AT$13:AT1755,AQ$13:AQ1755,"="&amp;AQ1755),"[x]")</f>
        <v>17375</v>
      </c>
    </row>
    <row r="1756" spans="40:47" ht="16.5" x14ac:dyDescent="0.2">
      <c r="AN1756" s="81">
        <v>1744</v>
      </c>
      <c r="AO1756" s="81">
        <f t="shared" si="180"/>
        <v>3</v>
      </c>
      <c r="AP1756" s="81">
        <f t="shared" si="181"/>
        <v>4</v>
      </c>
      <c r="AQ1756" s="76">
        <f t="shared" si="182"/>
        <v>12</v>
      </c>
      <c r="AR1756" s="81">
        <f t="shared" si="183"/>
        <v>82</v>
      </c>
      <c r="AS1756" s="81" t="str">
        <f t="shared" si="184"/>
        <v>金币</v>
      </c>
      <c r="AT1756" s="103">
        <f t="shared" si="185"/>
        <v>344</v>
      </c>
      <c r="AU1756" s="82">
        <f>IF(AR1756&gt;0,SUMIFS(AT$13:AT1756,AQ$13:AQ1756,"="&amp;AQ1756),"[x]")</f>
        <v>17719</v>
      </c>
    </row>
    <row r="1757" spans="40:47" ht="16.5" x14ac:dyDescent="0.2">
      <c r="AN1757" s="81">
        <v>1745</v>
      </c>
      <c r="AO1757" s="81">
        <f t="shared" si="180"/>
        <v>3</v>
      </c>
      <c r="AP1757" s="81">
        <f t="shared" si="181"/>
        <v>4</v>
      </c>
      <c r="AQ1757" s="76">
        <f t="shared" si="182"/>
        <v>12</v>
      </c>
      <c r="AR1757" s="81">
        <f t="shared" si="183"/>
        <v>83</v>
      </c>
      <c r="AS1757" s="81" t="str">
        <f t="shared" si="184"/>
        <v>金币</v>
      </c>
      <c r="AT1757" s="103">
        <f t="shared" si="185"/>
        <v>369</v>
      </c>
      <c r="AU1757" s="82">
        <f>IF(AR1757&gt;0,SUMIFS(AT$13:AT1757,AQ$13:AQ1757,"="&amp;AQ1757),"[x]")</f>
        <v>18088</v>
      </c>
    </row>
    <row r="1758" spans="40:47" ht="16.5" x14ac:dyDescent="0.2">
      <c r="AN1758" s="81">
        <v>1746</v>
      </c>
      <c r="AO1758" s="81">
        <f t="shared" si="180"/>
        <v>3</v>
      </c>
      <c r="AP1758" s="81">
        <f t="shared" si="181"/>
        <v>4</v>
      </c>
      <c r="AQ1758" s="76">
        <f t="shared" si="182"/>
        <v>12</v>
      </c>
      <c r="AR1758" s="81">
        <f t="shared" si="183"/>
        <v>84</v>
      </c>
      <c r="AS1758" s="81" t="str">
        <f t="shared" si="184"/>
        <v>金币</v>
      </c>
      <c r="AT1758" s="103">
        <f t="shared" si="185"/>
        <v>393</v>
      </c>
      <c r="AU1758" s="82">
        <f>IF(AR1758&gt;0,SUMIFS(AT$13:AT1758,AQ$13:AQ1758,"="&amp;AQ1758),"[x]")</f>
        <v>18481</v>
      </c>
    </row>
    <row r="1759" spans="40:47" ht="16.5" x14ac:dyDescent="0.2">
      <c r="AN1759" s="81">
        <v>1747</v>
      </c>
      <c r="AO1759" s="81">
        <f t="shared" si="180"/>
        <v>3</v>
      </c>
      <c r="AP1759" s="81">
        <f t="shared" si="181"/>
        <v>4</v>
      </c>
      <c r="AQ1759" s="76">
        <f t="shared" si="182"/>
        <v>12</v>
      </c>
      <c r="AR1759" s="81">
        <f t="shared" si="183"/>
        <v>85</v>
      </c>
      <c r="AS1759" s="81" t="str">
        <f t="shared" si="184"/>
        <v>金币</v>
      </c>
      <c r="AT1759" s="103">
        <f t="shared" si="185"/>
        <v>418</v>
      </c>
      <c r="AU1759" s="82">
        <f>IF(AR1759&gt;0,SUMIFS(AT$13:AT1759,AQ$13:AQ1759,"="&amp;AQ1759),"[x]")</f>
        <v>18899</v>
      </c>
    </row>
    <row r="1760" spans="40:47" ht="16.5" x14ac:dyDescent="0.2">
      <c r="AN1760" s="81">
        <v>1748</v>
      </c>
      <c r="AO1760" s="81">
        <f t="shared" si="180"/>
        <v>3</v>
      </c>
      <c r="AP1760" s="81">
        <f t="shared" si="181"/>
        <v>4</v>
      </c>
      <c r="AQ1760" s="76">
        <f t="shared" si="182"/>
        <v>12</v>
      </c>
      <c r="AR1760" s="81">
        <f t="shared" si="183"/>
        <v>86</v>
      </c>
      <c r="AS1760" s="81" t="str">
        <f t="shared" si="184"/>
        <v>金币</v>
      </c>
      <c r="AT1760" s="103">
        <f t="shared" si="185"/>
        <v>442</v>
      </c>
      <c r="AU1760" s="82">
        <f>IF(AR1760&gt;0,SUMIFS(AT$13:AT1760,AQ$13:AQ1760,"="&amp;AQ1760),"[x]")</f>
        <v>19341</v>
      </c>
    </row>
    <row r="1761" spans="40:47" ht="16.5" x14ac:dyDescent="0.2">
      <c r="AN1761" s="81">
        <v>1749</v>
      </c>
      <c r="AO1761" s="81">
        <f t="shared" si="180"/>
        <v>3</v>
      </c>
      <c r="AP1761" s="81">
        <f t="shared" si="181"/>
        <v>4</v>
      </c>
      <c r="AQ1761" s="76">
        <f t="shared" si="182"/>
        <v>12</v>
      </c>
      <c r="AR1761" s="81">
        <f t="shared" si="183"/>
        <v>87</v>
      </c>
      <c r="AS1761" s="81" t="str">
        <f t="shared" si="184"/>
        <v>金币</v>
      </c>
      <c r="AT1761" s="103">
        <f t="shared" si="185"/>
        <v>467</v>
      </c>
      <c r="AU1761" s="82">
        <f>IF(AR1761&gt;0,SUMIFS(AT$13:AT1761,AQ$13:AQ1761,"="&amp;AQ1761),"[x]")</f>
        <v>19808</v>
      </c>
    </row>
    <row r="1762" spans="40:47" ht="16.5" x14ac:dyDescent="0.2">
      <c r="AN1762" s="81">
        <v>1750</v>
      </c>
      <c r="AO1762" s="81">
        <f t="shared" si="180"/>
        <v>3</v>
      </c>
      <c r="AP1762" s="81">
        <f t="shared" si="181"/>
        <v>4</v>
      </c>
      <c r="AQ1762" s="76">
        <f t="shared" si="182"/>
        <v>12</v>
      </c>
      <c r="AR1762" s="81">
        <f t="shared" si="183"/>
        <v>88</v>
      </c>
      <c r="AS1762" s="81" t="str">
        <f t="shared" si="184"/>
        <v>金币</v>
      </c>
      <c r="AT1762" s="103">
        <f t="shared" si="185"/>
        <v>492</v>
      </c>
      <c r="AU1762" s="82">
        <f>IF(AR1762&gt;0,SUMIFS(AT$13:AT1762,AQ$13:AQ1762,"="&amp;AQ1762),"[x]")</f>
        <v>20300</v>
      </c>
    </row>
    <row r="1763" spans="40:47" ht="16.5" x14ac:dyDescent="0.2">
      <c r="AN1763" s="81">
        <v>1751</v>
      </c>
      <c r="AO1763" s="81">
        <f t="shared" si="180"/>
        <v>3</v>
      </c>
      <c r="AP1763" s="81">
        <f t="shared" si="181"/>
        <v>4</v>
      </c>
      <c r="AQ1763" s="76">
        <f t="shared" si="182"/>
        <v>12</v>
      </c>
      <c r="AR1763" s="81">
        <f t="shared" si="183"/>
        <v>89</v>
      </c>
      <c r="AS1763" s="81" t="str">
        <f t="shared" si="184"/>
        <v>金币</v>
      </c>
      <c r="AT1763" s="103">
        <f t="shared" si="185"/>
        <v>516</v>
      </c>
      <c r="AU1763" s="82">
        <f>IF(AR1763&gt;0,SUMIFS(AT$13:AT1763,AQ$13:AQ1763,"="&amp;AQ1763),"[x]")</f>
        <v>20816</v>
      </c>
    </row>
    <row r="1764" spans="40:47" ht="16.5" x14ac:dyDescent="0.2">
      <c r="AN1764" s="81">
        <v>1752</v>
      </c>
      <c r="AO1764" s="81">
        <f t="shared" si="180"/>
        <v>3</v>
      </c>
      <c r="AP1764" s="81">
        <f t="shared" si="181"/>
        <v>4</v>
      </c>
      <c r="AQ1764" s="76">
        <f t="shared" si="182"/>
        <v>12</v>
      </c>
      <c r="AR1764" s="81">
        <f t="shared" si="183"/>
        <v>90</v>
      </c>
      <c r="AS1764" s="81" t="str">
        <f t="shared" si="184"/>
        <v>金币</v>
      </c>
      <c r="AT1764" s="103">
        <f t="shared" si="185"/>
        <v>541</v>
      </c>
      <c r="AU1764" s="82">
        <f>IF(AR1764&gt;0,SUMIFS(AT$13:AT1764,AQ$13:AQ1764,"="&amp;AQ1764),"[x]")</f>
        <v>21357</v>
      </c>
    </row>
    <row r="1765" spans="40:47" ht="16.5" x14ac:dyDescent="0.2">
      <c r="AN1765" s="81">
        <v>1753</v>
      </c>
      <c r="AO1765" s="81">
        <f t="shared" si="180"/>
        <v>3</v>
      </c>
      <c r="AP1765" s="81">
        <f t="shared" si="181"/>
        <v>4</v>
      </c>
      <c r="AQ1765" s="76">
        <f t="shared" si="182"/>
        <v>12</v>
      </c>
      <c r="AR1765" s="81">
        <f t="shared" si="183"/>
        <v>91</v>
      </c>
      <c r="AS1765" s="81" t="str">
        <f t="shared" si="184"/>
        <v>金币</v>
      </c>
      <c r="AT1765" s="103">
        <f t="shared" si="185"/>
        <v>565</v>
      </c>
      <c r="AU1765" s="82">
        <f>IF(AR1765&gt;0,SUMIFS(AT$13:AT1765,AQ$13:AQ1765,"="&amp;AQ1765),"[x]")</f>
        <v>21922</v>
      </c>
    </row>
    <row r="1766" spans="40:47" ht="16.5" x14ac:dyDescent="0.2">
      <c r="AN1766" s="81">
        <v>1754</v>
      </c>
      <c r="AO1766" s="81">
        <f t="shared" si="180"/>
        <v>3</v>
      </c>
      <c r="AP1766" s="81">
        <f t="shared" si="181"/>
        <v>4</v>
      </c>
      <c r="AQ1766" s="76">
        <f t="shared" si="182"/>
        <v>12</v>
      </c>
      <c r="AR1766" s="81">
        <f t="shared" si="183"/>
        <v>92</v>
      </c>
      <c r="AS1766" s="81" t="str">
        <f t="shared" si="184"/>
        <v>金币</v>
      </c>
      <c r="AT1766" s="103">
        <f t="shared" si="185"/>
        <v>590</v>
      </c>
      <c r="AU1766" s="82">
        <f>IF(AR1766&gt;0,SUMIFS(AT$13:AT1766,AQ$13:AQ1766,"="&amp;AQ1766),"[x]")</f>
        <v>22512</v>
      </c>
    </row>
    <row r="1767" spans="40:47" ht="16.5" x14ac:dyDescent="0.2">
      <c r="AN1767" s="81">
        <v>1755</v>
      </c>
      <c r="AO1767" s="81">
        <f t="shared" si="180"/>
        <v>3</v>
      </c>
      <c r="AP1767" s="81">
        <f t="shared" si="181"/>
        <v>4</v>
      </c>
      <c r="AQ1767" s="76">
        <f t="shared" si="182"/>
        <v>12</v>
      </c>
      <c r="AR1767" s="81">
        <f t="shared" si="183"/>
        <v>93</v>
      </c>
      <c r="AS1767" s="81" t="str">
        <f t="shared" si="184"/>
        <v>金币</v>
      </c>
      <c r="AT1767" s="103">
        <f t="shared" si="185"/>
        <v>615</v>
      </c>
      <c r="AU1767" s="82">
        <f>IF(AR1767&gt;0,SUMIFS(AT$13:AT1767,AQ$13:AQ1767,"="&amp;AQ1767),"[x]")</f>
        <v>23127</v>
      </c>
    </row>
    <row r="1768" spans="40:47" ht="16.5" x14ac:dyDescent="0.2">
      <c r="AN1768" s="81">
        <v>1756</v>
      </c>
      <c r="AO1768" s="81">
        <f t="shared" si="180"/>
        <v>3</v>
      </c>
      <c r="AP1768" s="81">
        <f t="shared" si="181"/>
        <v>4</v>
      </c>
      <c r="AQ1768" s="76">
        <f t="shared" si="182"/>
        <v>12</v>
      </c>
      <c r="AR1768" s="81">
        <f t="shared" si="183"/>
        <v>94</v>
      </c>
      <c r="AS1768" s="81" t="str">
        <f t="shared" si="184"/>
        <v>金币</v>
      </c>
      <c r="AT1768" s="103">
        <f t="shared" si="185"/>
        <v>639</v>
      </c>
      <c r="AU1768" s="82">
        <f>IF(AR1768&gt;0,SUMIFS(AT$13:AT1768,AQ$13:AQ1768,"="&amp;AQ1768),"[x]")</f>
        <v>23766</v>
      </c>
    </row>
    <row r="1769" spans="40:47" ht="16.5" x14ac:dyDescent="0.2">
      <c r="AN1769" s="81">
        <v>1757</v>
      </c>
      <c r="AO1769" s="81">
        <f t="shared" si="180"/>
        <v>3</v>
      </c>
      <c r="AP1769" s="81">
        <f t="shared" si="181"/>
        <v>4</v>
      </c>
      <c r="AQ1769" s="76">
        <f t="shared" si="182"/>
        <v>12</v>
      </c>
      <c r="AR1769" s="81">
        <f t="shared" si="183"/>
        <v>95</v>
      </c>
      <c r="AS1769" s="81" t="str">
        <f t="shared" si="184"/>
        <v>金币</v>
      </c>
      <c r="AT1769" s="103">
        <f t="shared" si="185"/>
        <v>664</v>
      </c>
      <c r="AU1769" s="82">
        <f>IF(AR1769&gt;0,SUMIFS(AT$13:AT1769,AQ$13:AQ1769,"="&amp;AQ1769),"[x]")</f>
        <v>24430</v>
      </c>
    </row>
    <row r="1770" spans="40:47" ht="16.5" x14ac:dyDescent="0.2">
      <c r="AN1770" s="81">
        <v>1758</v>
      </c>
      <c r="AO1770" s="81">
        <f t="shared" si="180"/>
        <v>3</v>
      </c>
      <c r="AP1770" s="81">
        <f t="shared" si="181"/>
        <v>4</v>
      </c>
      <c r="AQ1770" s="76">
        <f t="shared" si="182"/>
        <v>12</v>
      </c>
      <c r="AR1770" s="81">
        <f t="shared" si="183"/>
        <v>96</v>
      </c>
      <c r="AS1770" s="81" t="str">
        <f t="shared" si="184"/>
        <v>金币</v>
      </c>
      <c r="AT1770" s="103">
        <f t="shared" si="185"/>
        <v>688</v>
      </c>
      <c r="AU1770" s="82">
        <f>IF(AR1770&gt;0,SUMIFS(AT$13:AT1770,AQ$13:AQ1770,"="&amp;AQ1770),"[x]")</f>
        <v>25118</v>
      </c>
    </row>
    <row r="1771" spans="40:47" ht="16.5" x14ac:dyDescent="0.2">
      <c r="AN1771" s="81">
        <v>1759</v>
      </c>
      <c r="AO1771" s="81">
        <f t="shared" si="180"/>
        <v>3</v>
      </c>
      <c r="AP1771" s="81">
        <f t="shared" si="181"/>
        <v>4</v>
      </c>
      <c r="AQ1771" s="76">
        <f t="shared" si="182"/>
        <v>12</v>
      </c>
      <c r="AR1771" s="81">
        <f t="shared" si="183"/>
        <v>97</v>
      </c>
      <c r="AS1771" s="81" t="str">
        <f t="shared" si="184"/>
        <v>金币</v>
      </c>
      <c r="AT1771" s="103">
        <f t="shared" si="185"/>
        <v>713</v>
      </c>
      <c r="AU1771" s="82">
        <f>IF(AR1771&gt;0,SUMIFS(AT$13:AT1771,AQ$13:AQ1771,"="&amp;AQ1771),"[x]")</f>
        <v>25831</v>
      </c>
    </row>
    <row r="1772" spans="40:47" ht="16.5" x14ac:dyDescent="0.2">
      <c r="AN1772" s="81">
        <v>1760</v>
      </c>
      <c r="AO1772" s="81">
        <f t="shared" si="180"/>
        <v>3</v>
      </c>
      <c r="AP1772" s="81">
        <f t="shared" si="181"/>
        <v>4</v>
      </c>
      <c r="AQ1772" s="76">
        <f t="shared" si="182"/>
        <v>12</v>
      </c>
      <c r="AR1772" s="81">
        <f t="shared" si="183"/>
        <v>98</v>
      </c>
      <c r="AS1772" s="81" t="str">
        <f t="shared" si="184"/>
        <v>金币</v>
      </c>
      <c r="AT1772" s="103">
        <f t="shared" si="185"/>
        <v>738</v>
      </c>
      <c r="AU1772" s="82">
        <f>IF(AR1772&gt;0,SUMIFS(AT$13:AT1772,AQ$13:AQ1772,"="&amp;AQ1772),"[x]")</f>
        <v>26569</v>
      </c>
    </row>
    <row r="1773" spans="40:47" ht="16.5" x14ac:dyDescent="0.2">
      <c r="AN1773" s="81">
        <v>1761</v>
      </c>
      <c r="AO1773" s="81">
        <f t="shared" si="180"/>
        <v>3</v>
      </c>
      <c r="AP1773" s="81">
        <f t="shared" si="181"/>
        <v>4</v>
      </c>
      <c r="AQ1773" s="76">
        <f t="shared" si="182"/>
        <v>12</v>
      </c>
      <c r="AR1773" s="81">
        <f t="shared" si="183"/>
        <v>99</v>
      </c>
      <c r="AS1773" s="81" t="str">
        <f t="shared" si="184"/>
        <v>金币</v>
      </c>
      <c r="AT1773" s="103">
        <f t="shared" si="185"/>
        <v>762</v>
      </c>
      <c r="AU1773" s="82">
        <f>IF(AR1773&gt;0,SUMIFS(AT$13:AT1773,AQ$13:AQ1773,"="&amp;AQ1773),"[x]")</f>
        <v>27331</v>
      </c>
    </row>
    <row r="1774" spans="40:47" ht="16.5" x14ac:dyDescent="0.2">
      <c r="AN1774" s="81">
        <v>1762</v>
      </c>
      <c r="AO1774" s="81">
        <f t="shared" si="180"/>
        <v>3</v>
      </c>
      <c r="AP1774" s="81">
        <f t="shared" si="181"/>
        <v>4</v>
      </c>
      <c r="AQ1774" s="76">
        <f t="shared" si="182"/>
        <v>12</v>
      </c>
      <c r="AR1774" s="81">
        <f t="shared" si="183"/>
        <v>100</v>
      </c>
      <c r="AS1774" s="81" t="str">
        <f t="shared" si="184"/>
        <v>金币</v>
      </c>
      <c r="AT1774" s="103">
        <f t="shared" si="185"/>
        <v>787</v>
      </c>
      <c r="AU1774" s="82">
        <f>IF(AR1774&gt;0,SUMIFS(AT$13:AT1774,AQ$13:AQ1774,"="&amp;AQ1774),"[x]")</f>
        <v>28118</v>
      </c>
    </row>
    <row r="1775" spans="40:47" ht="16.5" x14ac:dyDescent="0.2">
      <c r="AN1775" s="81">
        <v>1763</v>
      </c>
      <c r="AO1775" s="81">
        <f t="shared" si="180"/>
        <v>3</v>
      </c>
      <c r="AP1775" s="81">
        <f t="shared" si="181"/>
        <v>4</v>
      </c>
      <c r="AQ1775" s="76">
        <f t="shared" si="182"/>
        <v>12</v>
      </c>
      <c r="AR1775" s="81">
        <f t="shared" si="183"/>
        <v>101</v>
      </c>
      <c r="AS1775" s="81" t="str">
        <f t="shared" si="184"/>
        <v>金币</v>
      </c>
      <c r="AT1775" s="103">
        <f t="shared" si="185"/>
        <v>439</v>
      </c>
      <c r="AU1775" s="82">
        <f>IF(AR1775&gt;0,SUMIFS(AT$13:AT1775,AQ$13:AQ1775,"="&amp;AQ1775),"[x]")</f>
        <v>28557</v>
      </c>
    </row>
    <row r="1776" spans="40:47" ht="16.5" x14ac:dyDescent="0.2">
      <c r="AN1776" s="81">
        <v>1764</v>
      </c>
      <c r="AO1776" s="81">
        <f t="shared" si="180"/>
        <v>3</v>
      </c>
      <c r="AP1776" s="81">
        <f t="shared" si="181"/>
        <v>4</v>
      </c>
      <c r="AQ1776" s="76">
        <f t="shared" si="182"/>
        <v>12</v>
      </c>
      <c r="AR1776" s="81">
        <f t="shared" si="183"/>
        <v>102</v>
      </c>
      <c r="AS1776" s="81" t="str">
        <f t="shared" si="184"/>
        <v>金币</v>
      </c>
      <c r="AT1776" s="103">
        <f t="shared" si="185"/>
        <v>473</v>
      </c>
      <c r="AU1776" s="82">
        <f>IF(AR1776&gt;0,SUMIFS(AT$13:AT1776,AQ$13:AQ1776,"="&amp;AQ1776),"[x]")</f>
        <v>29030</v>
      </c>
    </row>
    <row r="1777" spans="40:47" ht="16.5" x14ac:dyDescent="0.2">
      <c r="AN1777" s="81">
        <v>1765</v>
      </c>
      <c r="AO1777" s="81">
        <f t="shared" si="180"/>
        <v>3</v>
      </c>
      <c r="AP1777" s="81">
        <f t="shared" si="181"/>
        <v>4</v>
      </c>
      <c r="AQ1777" s="76">
        <f t="shared" si="182"/>
        <v>12</v>
      </c>
      <c r="AR1777" s="81">
        <f t="shared" si="183"/>
        <v>103</v>
      </c>
      <c r="AS1777" s="81" t="str">
        <f t="shared" si="184"/>
        <v>金币</v>
      </c>
      <c r="AT1777" s="103">
        <f t="shared" si="185"/>
        <v>507</v>
      </c>
      <c r="AU1777" s="82">
        <f>IF(AR1777&gt;0,SUMIFS(AT$13:AT1777,AQ$13:AQ1777,"="&amp;AQ1777),"[x]")</f>
        <v>29537</v>
      </c>
    </row>
    <row r="1778" spans="40:47" ht="16.5" x14ac:dyDescent="0.2">
      <c r="AN1778" s="81">
        <v>1766</v>
      </c>
      <c r="AO1778" s="81">
        <f t="shared" si="180"/>
        <v>3</v>
      </c>
      <c r="AP1778" s="81">
        <f t="shared" si="181"/>
        <v>4</v>
      </c>
      <c r="AQ1778" s="76">
        <f t="shared" si="182"/>
        <v>12</v>
      </c>
      <c r="AR1778" s="81">
        <f t="shared" si="183"/>
        <v>104</v>
      </c>
      <c r="AS1778" s="81" t="str">
        <f t="shared" si="184"/>
        <v>金币</v>
      </c>
      <c r="AT1778" s="103">
        <f t="shared" si="185"/>
        <v>540</v>
      </c>
      <c r="AU1778" s="82">
        <f>IF(AR1778&gt;0,SUMIFS(AT$13:AT1778,AQ$13:AQ1778,"="&amp;AQ1778),"[x]")</f>
        <v>30077</v>
      </c>
    </row>
    <row r="1779" spans="40:47" ht="16.5" x14ac:dyDescent="0.2">
      <c r="AN1779" s="81">
        <v>1767</v>
      </c>
      <c r="AO1779" s="81">
        <f t="shared" si="180"/>
        <v>3</v>
      </c>
      <c r="AP1779" s="81">
        <f t="shared" si="181"/>
        <v>4</v>
      </c>
      <c r="AQ1779" s="76">
        <f t="shared" si="182"/>
        <v>12</v>
      </c>
      <c r="AR1779" s="81">
        <f t="shared" si="183"/>
        <v>105</v>
      </c>
      <c r="AS1779" s="81" t="str">
        <f t="shared" si="184"/>
        <v>金币</v>
      </c>
      <c r="AT1779" s="103">
        <f t="shared" si="185"/>
        <v>574</v>
      </c>
      <c r="AU1779" s="82">
        <f>IF(AR1779&gt;0,SUMIFS(AT$13:AT1779,AQ$13:AQ1779,"="&amp;AQ1779),"[x]")</f>
        <v>30651</v>
      </c>
    </row>
    <row r="1780" spans="40:47" ht="16.5" x14ac:dyDescent="0.2">
      <c r="AN1780" s="81">
        <v>1768</v>
      </c>
      <c r="AO1780" s="81">
        <f t="shared" si="180"/>
        <v>3</v>
      </c>
      <c r="AP1780" s="81">
        <f t="shared" si="181"/>
        <v>4</v>
      </c>
      <c r="AQ1780" s="76">
        <f t="shared" si="182"/>
        <v>12</v>
      </c>
      <c r="AR1780" s="81">
        <f t="shared" si="183"/>
        <v>106</v>
      </c>
      <c r="AS1780" s="81" t="str">
        <f t="shared" si="184"/>
        <v>金币</v>
      </c>
      <c r="AT1780" s="103">
        <f t="shared" si="185"/>
        <v>608</v>
      </c>
      <c r="AU1780" s="82">
        <f>IF(AR1780&gt;0,SUMIFS(AT$13:AT1780,AQ$13:AQ1780,"="&amp;AQ1780),"[x]")</f>
        <v>31259</v>
      </c>
    </row>
    <row r="1781" spans="40:47" ht="16.5" x14ac:dyDescent="0.2">
      <c r="AN1781" s="81">
        <v>1769</v>
      </c>
      <c r="AO1781" s="81">
        <f t="shared" si="180"/>
        <v>3</v>
      </c>
      <c r="AP1781" s="81">
        <f t="shared" si="181"/>
        <v>4</v>
      </c>
      <c r="AQ1781" s="76">
        <f t="shared" si="182"/>
        <v>12</v>
      </c>
      <c r="AR1781" s="81">
        <f t="shared" si="183"/>
        <v>107</v>
      </c>
      <c r="AS1781" s="81" t="str">
        <f t="shared" si="184"/>
        <v>金币</v>
      </c>
      <c r="AT1781" s="103">
        <f t="shared" si="185"/>
        <v>642</v>
      </c>
      <c r="AU1781" s="82">
        <f>IF(AR1781&gt;0,SUMIFS(AT$13:AT1781,AQ$13:AQ1781,"="&amp;AQ1781),"[x]")</f>
        <v>31901</v>
      </c>
    </row>
    <row r="1782" spans="40:47" ht="16.5" x14ac:dyDescent="0.2">
      <c r="AN1782" s="81">
        <v>1770</v>
      </c>
      <c r="AO1782" s="81">
        <f t="shared" si="180"/>
        <v>3</v>
      </c>
      <c r="AP1782" s="81">
        <f t="shared" si="181"/>
        <v>4</v>
      </c>
      <c r="AQ1782" s="76">
        <f t="shared" si="182"/>
        <v>12</v>
      </c>
      <c r="AR1782" s="81">
        <f t="shared" si="183"/>
        <v>108</v>
      </c>
      <c r="AS1782" s="81" t="str">
        <f t="shared" si="184"/>
        <v>金币</v>
      </c>
      <c r="AT1782" s="103">
        <f t="shared" si="185"/>
        <v>676</v>
      </c>
      <c r="AU1782" s="82">
        <f>IF(AR1782&gt;0,SUMIFS(AT$13:AT1782,AQ$13:AQ1782,"="&amp;AQ1782),"[x]")</f>
        <v>32577</v>
      </c>
    </row>
    <row r="1783" spans="40:47" ht="16.5" x14ac:dyDescent="0.2">
      <c r="AN1783" s="81">
        <v>1771</v>
      </c>
      <c r="AO1783" s="81">
        <f t="shared" si="180"/>
        <v>3</v>
      </c>
      <c r="AP1783" s="81">
        <f t="shared" si="181"/>
        <v>4</v>
      </c>
      <c r="AQ1783" s="76">
        <f t="shared" si="182"/>
        <v>12</v>
      </c>
      <c r="AR1783" s="81">
        <f t="shared" si="183"/>
        <v>109</v>
      </c>
      <c r="AS1783" s="81" t="str">
        <f t="shared" si="184"/>
        <v>金币</v>
      </c>
      <c r="AT1783" s="103">
        <f t="shared" si="185"/>
        <v>709</v>
      </c>
      <c r="AU1783" s="82">
        <f>IF(AR1783&gt;0,SUMIFS(AT$13:AT1783,AQ$13:AQ1783,"="&amp;AQ1783),"[x]")</f>
        <v>33286</v>
      </c>
    </row>
    <row r="1784" spans="40:47" ht="16.5" x14ac:dyDescent="0.2">
      <c r="AN1784" s="81">
        <v>1772</v>
      </c>
      <c r="AO1784" s="81">
        <f t="shared" si="180"/>
        <v>3</v>
      </c>
      <c r="AP1784" s="81">
        <f t="shared" si="181"/>
        <v>4</v>
      </c>
      <c r="AQ1784" s="76">
        <f t="shared" si="182"/>
        <v>12</v>
      </c>
      <c r="AR1784" s="81">
        <f t="shared" si="183"/>
        <v>110</v>
      </c>
      <c r="AS1784" s="81" t="str">
        <f t="shared" si="184"/>
        <v>金币</v>
      </c>
      <c r="AT1784" s="103">
        <f t="shared" si="185"/>
        <v>743</v>
      </c>
      <c r="AU1784" s="82">
        <f>IF(AR1784&gt;0,SUMIFS(AT$13:AT1784,AQ$13:AQ1784,"="&amp;AQ1784),"[x]")</f>
        <v>34029</v>
      </c>
    </row>
    <row r="1785" spans="40:47" ht="16.5" x14ac:dyDescent="0.2">
      <c r="AN1785" s="81">
        <v>1773</v>
      </c>
      <c r="AO1785" s="81">
        <f t="shared" si="180"/>
        <v>3</v>
      </c>
      <c r="AP1785" s="81">
        <f t="shared" si="181"/>
        <v>4</v>
      </c>
      <c r="AQ1785" s="76">
        <f t="shared" si="182"/>
        <v>12</v>
      </c>
      <c r="AR1785" s="81">
        <f t="shared" si="183"/>
        <v>111</v>
      </c>
      <c r="AS1785" s="81" t="str">
        <f t="shared" si="184"/>
        <v>金币</v>
      </c>
      <c r="AT1785" s="103">
        <f t="shared" si="185"/>
        <v>777</v>
      </c>
      <c r="AU1785" s="82">
        <f>IF(AR1785&gt;0,SUMIFS(AT$13:AT1785,AQ$13:AQ1785,"="&amp;AQ1785),"[x]")</f>
        <v>34806</v>
      </c>
    </row>
    <row r="1786" spans="40:47" ht="16.5" x14ac:dyDescent="0.2">
      <c r="AN1786" s="81">
        <v>1774</v>
      </c>
      <c r="AO1786" s="81">
        <f t="shared" si="180"/>
        <v>3</v>
      </c>
      <c r="AP1786" s="81">
        <f t="shared" si="181"/>
        <v>4</v>
      </c>
      <c r="AQ1786" s="76">
        <f t="shared" si="182"/>
        <v>12</v>
      </c>
      <c r="AR1786" s="81">
        <f t="shared" si="183"/>
        <v>112</v>
      </c>
      <c r="AS1786" s="81" t="str">
        <f t="shared" si="184"/>
        <v>金币</v>
      </c>
      <c r="AT1786" s="103">
        <f t="shared" si="185"/>
        <v>811</v>
      </c>
      <c r="AU1786" s="82">
        <f>IF(AR1786&gt;0,SUMIFS(AT$13:AT1786,AQ$13:AQ1786,"="&amp;AQ1786),"[x]")</f>
        <v>35617</v>
      </c>
    </row>
    <row r="1787" spans="40:47" ht="16.5" x14ac:dyDescent="0.2">
      <c r="AN1787" s="81">
        <v>1775</v>
      </c>
      <c r="AO1787" s="81">
        <f t="shared" si="180"/>
        <v>3</v>
      </c>
      <c r="AP1787" s="81">
        <f t="shared" si="181"/>
        <v>4</v>
      </c>
      <c r="AQ1787" s="76">
        <f t="shared" si="182"/>
        <v>12</v>
      </c>
      <c r="AR1787" s="81">
        <f t="shared" si="183"/>
        <v>113</v>
      </c>
      <c r="AS1787" s="81" t="str">
        <f t="shared" si="184"/>
        <v>金币</v>
      </c>
      <c r="AT1787" s="103">
        <f t="shared" si="185"/>
        <v>845</v>
      </c>
      <c r="AU1787" s="82">
        <f>IF(AR1787&gt;0,SUMIFS(AT$13:AT1787,AQ$13:AQ1787,"="&amp;AQ1787),"[x]")</f>
        <v>36462</v>
      </c>
    </row>
    <row r="1788" spans="40:47" ht="16.5" x14ac:dyDescent="0.2">
      <c r="AN1788" s="81">
        <v>1776</v>
      </c>
      <c r="AO1788" s="81">
        <f t="shared" si="180"/>
        <v>3</v>
      </c>
      <c r="AP1788" s="81">
        <f t="shared" si="181"/>
        <v>4</v>
      </c>
      <c r="AQ1788" s="76">
        <f t="shared" si="182"/>
        <v>12</v>
      </c>
      <c r="AR1788" s="81">
        <f t="shared" si="183"/>
        <v>114</v>
      </c>
      <c r="AS1788" s="81" t="str">
        <f t="shared" si="184"/>
        <v>金币</v>
      </c>
      <c r="AT1788" s="103">
        <f t="shared" si="185"/>
        <v>878</v>
      </c>
      <c r="AU1788" s="82">
        <f>IF(AR1788&gt;0,SUMIFS(AT$13:AT1788,AQ$13:AQ1788,"="&amp;AQ1788),"[x]")</f>
        <v>37340</v>
      </c>
    </row>
    <row r="1789" spans="40:47" ht="16.5" x14ac:dyDescent="0.2">
      <c r="AN1789" s="81">
        <v>1777</v>
      </c>
      <c r="AO1789" s="81">
        <f t="shared" si="180"/>
        <v>3</v>
      </c>
      <c r="AP1789" s="81">
        <f t="shared" si="181"/>
        <v>4</v>
      </c>
      <c r="AQ1789" s="76">
        <f t="shared" si="182"/>
        <v>12</v>
      </c>
      <c r="AR1789" s="81">
        <f t="shared" si="183"/>
        <v>115</v>
      </c>
      <c r="AS1789" s="81" t="str">
        <f t="shared" si="184"/>
        <v>金币</v>
      </c>
      <c r="AT1789" s="103">
        <f t="shared" si="185"/>
        <v>912</v>
      </c>
      <c r="AU1789" s="82">
        <f>IF(AR1789&gt;0,SUMIFS(AT$13:AT1789,AQ$13:AQ1789,"="&amp;AQ1789),"[x]")</f>
        <v>38252</v>
      </c>
    </row>
    <row r="1790" spans="40:47" ht="16.5" x14ac:dyDescent="0.2">
      <c r="AN1790" s="81">
        <v>1778</v>
      </c>
      <c r="AO1790" s="81">
        <f t="shared" si="180"/>
        <v>3</v>
      </c>
      <c r="AP1790" s="81">
        <f t="shared" si="181"/>
        <v>4</v>
      </c>
      <c r="AQ1790" s="76">
        <f t="shared" si="182"/>
        <v>12</v>
      </c>
      <c r="AR1790" s="81">
        <f t="shared" si="183"/>
        <v>116</v>
      </c>
      <c r="AS1790" s="81" t="str">
        <f t="shared" si="184"/>
        <v>金币</v>
      </c>
      <c r="AT1790" s="103">
        <f t="shared" si="185"/>
        <v>946</v>
      </c>
      <c r="AU1790" s="82">
        <f>IF(AR1790&gt;0,SUMIFS(AT$13:AT1790,AQ$13:AQ1790,"="&amp;AQ1790),"[x]")</f>
        <v>39198</v>
      </c>
    </row>
    <row r="1791" spans="40:47" ht="16.5" x14ac:dyDescent="0.2">
      <c r="AN1791" s="81">
        <v>1779</v>
      </c>
      <c r="AO1791" s="81">
        <f t="shared" si="180"/>
        <v>3</v>
      </c>
      <c r="AP1791" s="81">
        <f t="shared" si="181"/>
        <v>4</v>
      </c>
      <c r="AQ1791" s="76">
        <f t="shared" si="182"/>
        <v>12</v>
      </c>
      <c r="AR1791" s="81">
        <f t="shared" si="183"/>
        <v>117</v>
      </c>
      <c r="AS1791" s="81" t="str">
        <f t="shared" si="184"/>
        <v>金币</v>
      </c>
      <c r="AT1791" s="103">
        <f t="shared" si="185"/>
        <v>980</v>
      </c>
      <c r="AU1791" s="82">
        <f>IF(AR1791&gt;0,SUMIFS(AT$13:AT1791,AQ$13:AQ1791,"="&amp;AQ1791),"[x]")</f>
        <v>40178</v>
      </c>
    </row>
    <row r="1792" spans="40:47" ht="16.5" x14ac:dyDescent="0.2">
      <c r="AN1792" s="81">
        <v>1780</v>
      </c>
      <c r="AO1792" s="81">
        <f t="shared" si="180"/>
        <v>3</v>
      </c>
      <c r="AP1792" s="81">
        <f t="shared" si="181"/>
        <v>4</v>
      </c>
      <c r="AQ1792" s="76">
        <f t="shared" si="182"/>
        <v>12</v>
      </c>
      <c r="AR1792" s="81">
        <f t="shared" si="183"/>
        <v>118</v>
      </c>
      <c r="AS1792" s="81" t="str">
        <f t="shared" si="184"/>
        <v>金币</v>
      </c>
      <c r="AT1792" s="103">
        <f t="shared" si="185"/>
        <v>1014</v>
      </c>
      <c r="AU1792" s="82">
        <f>IF(AR1792&gt;0,SUMIFS(AT$13:AT1792,AQ$13:AQ1792,"="&amp;AQ1792),"[x]")</f>
        <v>41192</v>
      </c>
    </row>
    <row r="1793" spans="40:47" ht="16.5" x14ac:dyDescent="0.2">
      <c r="AN1793" s="81">
        <v>1781</v>
      </c>
      <c r="AO1793" s="81">
        <f t="shared" si="180"/>
        <v>3</v>
      </c>
      <c r="AP1793" s="81">
        <f t="shared" si="181"/>
        <v>4</v>
      </c>
      <c r="AQ1793" s="76">
        <f t="shared" si="182"/>
        <v>12</v>
      </c>
      <c r="AR1793" s="81">
        <f t="shared" si="183"/>
        <v>119</v>
      </c>
      <c r="AS1793" s="81" t="str">
        <f t="shared" si="184"/>
        <v>金币</v>
      </c>
      <c r="AT1793" s="103">
        <f t="shared" si="185"/>
        <v>1047</v>
      </c>
      <c r="AU1793" s="82">
        <f>IF(AR1793&gt;0,SUMIFS(AT$13:AT1793,AQ$13:AQ1793,"="&amp;AQ1793),"[x]")</f>
        <v>42239</v>
      </c>
    </row>
    <row r="1794" spans="40:47" ht="16.5" x14ac:dyDescent="0.2">
      <c r="AN1794" s="81">
        <v>1782</v>
      </c>
      <c r="AO1794" s="81">
        <f t="shared" si="180"/>
        <v>3</v>
      </c>
      <c r="AP1794" s="81">
        <f t="shared" si="181"/>
        <v>4</v>
      </c>
      <c r="AQ1794" s="76">
        <f t="shared" si="182"/>
        <v>12</v>
      </c>
      <c r="AR1794" s="81">
        <f t="shared" si="183"/>
        <v>120</v>
      </c>
      <c r="AS1794" s="81" t="str">
        <f t="shared" si="184"/>
        <v>金币</v>
      </c>
      <c r="AT1794" s="103">
        <f t="shared" si="185"/>
        <v>1081</v>
      </c>
      <c r="AU1794" s="82">
        <f>IF(AR1794&gt;0,SUMIFS(AT$13:AT1794,AQ$13:AQ1794,"="&amp;AQ1794),"[x]")</f>
        <v>43320</v>
      </c>
    </row>
    <row r="1795" spans="40:47" ht="16.5" x14ac:dyDescent="0.2">
      <c r="AN1795" s="81">
        <v>1783</v>
      </c>
      <c r="AO1795" s="81">
        <f t="shared" si="180"/>
        <v>3</v>
      </c>
      <c r="AP1795" s="81">
        <f t="shared" si="181"/>
        <v>4</v>
      </c>
      <c r="AQ1795" s="76">
        <f t="shared" si="182"/>
        <v>12</v>
      </c>
      <c r="AR1795" s="81">
        <f t="shared" si="183"/>
        <v>121</v>
      </c>
      <c r="AS1795" s="81" t="str">
        <f t="shared" si="184"/>
        <v>金币</v>
      </c>
      <c r="AT1795" s="103">
        <f t="shared" si="185"/>
        <v>637</v>
      </c>
      <c r="AU1795" s="82">
        <f>IF(AR1795&gt;0,SUMIFS(AT$13:AT1795,AQ$13:AQ1795,"="&amp;AQ1795),"[x]")</f>
        <v>43957</v>
      </c>
    </row>
    <row r="1796" spans="40:47" ht="16.5" x14ac:dyDescent="0.2">
      <c r="AN1796" s="81">
        <v>1784</v>
      </c>
      <c r="AO1796" s="81">
        <f t="shared" si="180"/>
        <v>3</v>
      </c>
      <c r="AP1796" s="81">
        <f t="shared" si="181"/>
        <v>4</v>
      </c>
      <c r="AQ1796" s="76">
        <f t="shared" si="182"/>
        <v>12</v>
      </c>
      <c r="AR1796" s="81">
        <f t="shared" si="183"/>
        <v>122</v>
      </c>
      <c r="AS1796" s="81" t="str">
        <f t="shared" si="184"/>
        <v>金币</v>
      </c>
      <c r="AT1796" s="103">
        <f t="shared" si="185"/>
        <v>671</v>
      </c>
      <c r="AU1796" s="82">
        <f>IF(AR1796&gt;0,SUMIFS(AT$13:AT1796,AQ$13:AQ1796,"="&amp;AQ1796),"[x]")</f>
        <v>44628</v>
      </c>
    </row>
    <row r="1797" spans="40:47" ht="16.5" x14ac:dyDescent="0.2">
      <c r="AN1797" s="81">
        <v>1785</v>
      </c>
      <c r="AO1797" s="81">
        <f t="shared" si="180"/>
        <v>3</v>
      </c>
      <c r="AP1797" s="81">
        <f t="shared" si="181"/>
        <v>4</v>
      </c>
      <c r="AQ1797" s="76">
        <f t="shared" si="182"/>
        <v>12</v>
      </c>
      <c r="AR1797" s="81">
        <f t="shared" si="183"/>
        <v>123</v>
      </c>
      <c r="AS1797" s="81" t="str">
        <f t="shared" si="184"/>
        <v>金币</v>
      </c>
      <c r="AT1797" s="103">
        <f t="shared" si="185"/>
        <v>705</v>
      </c>
      <c r="AU1797" s="82">
        <f>IF(AR1797&gt;0,SUMIFS(AT$13:AT1797,AQ$13:AQ1797,"="&amp;AQ1797),"[x]")</f>
        <v>45333</v>
      </c>
    </row>
    <row r="1798" spans="40:47" ht="16.5" x14ac:dyDescent="0.2">
      <c r="AN1798" s="81">
        <v>1786</v>
      </c>
      <c r="AO1798" s="81">
        <f t="shared" si="180"/>
        <v>3</v>
      </c>
      <c r="AP1798" s="81">
        <f t="shared" si="181"/>
        <v>4</v>
      </c>
      <c r="AQ1798" s="76">
        <f t="shared" si="182"/>
        <v>12</v>
      </c>
      <c r="AR1798" s="81">
        <f t="shared" si="183"/>
        <v>124</v>
      </c>
      <c r="AS1798" s="81" t="str">
        <f t="shared" si="184"/>
        <v>金币</v>
      </c>
      <c r="AT1798" s="103">
        <f t="shared" si="185"/>
        <v>738</v>
      </c>
      <c r="AU1798" s="82">
        <f>IF(AR1798&gt;0,SUMIFS(AT$13:AT1798,AQ$13:AQ1798,"="&amp;AQ1798),"[x]")</f>
        <v>46071</v>
      </c>
    </row>
    <row r="1799" spans="40:47" ht="16.5" x14ac:dyDescent="0.2">
      <c r="AN1799" s="81">
        <v>1787</v>
      </c>
      <c r="AO1799" s="81">
        <f t="shared" si="180"/>
        <v>3</v>
      </c>
      <c r="AP1799" s="81">
        <f t="shared" si="181"/>
        <v>4</v>
      </c>
      <c r="AQ1799" s="76">
        <f t="shared" si="182"/>
        <v>12</v>
      </c>
      <c r="AR1799" s="81">
        <f t="shared" si="183"/>
        <v>125</v>
      </c>
      <c r="AS1799" s="81" t="str">
        <f t="shared" si="184"/>
        <v>金币</v>
      </c>
      <c r="AT1799" s="103">
        <f t="shared" si="185"/>
        <v>772</v>
      </c>
      <c r="AU1799" s="82">
        <f>IF(AR1799&gt;0,SUMIFS(AT$13:AT1799,AQ$13:AQ1799,"="&amp;AQ1799),"[x]")</f>
        <v>46843</v>
      </c>
    </row>
    <row r="1800" spans="40:47" ht="16.5" x14ac:dyDescent="0.2">
      <c r="AN1800" s="81">
        <v>1788</v>
      </c>
      <c r="AO1800" s="81">
        <f t="shared" si="180"/>
        <v>3</v>
      </c>
      <c r="AP1800" s="81">
        <f t="shared" si="181"/>
        <v>4</v>
      </c>
      <c r="AQ1800" s="76">
        <f t="shared" si="182"/>
        <v>12</v>
      </c>
      <c r="AR1800" s="81">
        <f t="shared" si="183"/>
        <v>126</v>
      </c>
      <c r="AS1800" s="81" t="str">
        <f t="shared" si="184"/>
        <v>金币</v>
      </c>
      <c r="AT1800" s="103">
        <f t="shared" si="185"/>
        <v>805</v>
      </c>
      <c r="AU1800" s="82">
        <f>IF(AR1800&gt;0,SUMIFS(AT$13:AT1800,AQ$13:AQ1800,"="&amp;AQ1800),"[x]")</f>
        <v>47648</v>
      </c>
    </row>
    <row r="1801" spans="40:47" ht="16.5" x14ac:dyDescent="0.2">
      <c r="AN1801" s="81">
        <v>1789</v>
      </c>
      <c r="AO1801" s="81">
        <f t="shared" si="180"/>
        <v>3</v>
      </c>
      <c r="AP1801" s="81">
        <f t="shared" si="181"/>
        <v>4</v>
      </c>
      <c r="AQ1801" s="76">
        <f t="shared" si="182"/>
        <v>12</v>
      </c>
      <c r="AR1801" s="81">
        <f t="shared" si="183"/>
        <v>127</v>
      </c>
      <c r="AS1801" s="81" t="str">
        <f t="shared" si="184"/>
        <v>金币</v>
      </c>
      <c r="AT1801" s="103">
        <f t="shared" si="185"/>
        <v>839</v>
      </c>
      <c r="AU1801" s="82">
        <f>IF(AR1801&gt;0,SUMIFS(AT$13:AT1801,AQ$13:AQ1801,"="&amp;AQ1801),"[x]")</f>
        <v>48487</v>
      </c>
    </row>
    <row r="1802" spans="40:47" ht="16.5" x14ac:dyDescent="0.2">
      <c r="AN1802" s="81">
        <v>1790</v>
      </c>
      <c r="AO1802" s="81">
        <f t="shared" si="180"/>
        <v>3</v>
      </c>
      <c r="AP1802" s="81">
        <f t="shared" si="181"/>
        <v>4</v>
      </c>
      <c r="AQ1802" s="76">
        <f t="shared" si="182"/>
        <v>12</v>
      </c>
      <c r="AR1802" s="81">
        <f t="shared" si="183"/>
        <v>128</v>
      </c>
      <c r="AS1802" s="81" t="str">
        <f t="shared" si="184"/>
        <v>金币</v>
      </c>
      <c r="AT1802" s="103">
        <f t="shared" si="185"/>
        <v>873</v>
      </c>
      <c r="AU1802" s="82">
        <f>IF(AR1802&gt;0,SUMIFS(AT$13:AT1802,AQ$13:AQ1802,"="&amp;AQ1802),"[x]")</f>
        <v>49360</v>
      </c>
    </row>
    <row r="1803" spans="40:47" ht="16.5" x14ac:dyDescent="0.2">
      <c r="AN1803" s="81">
        <v>1791</v>
      </c>
      <c r="AO1803" s="81">
        <f t="shared" si="180"/>
        <v>3</v>
      </c>
      <c r="AP1803" s="81">
        <f t="shared" si="181"/>
        <v>4</v>
      </c>
      <c r="AQ1803" s="76">
        <f t="shared" si="182"/>
        <v>12</v>
      </c>
      <c r="AR1803" s="81">
        <f t="shared" si="183"/>
        <v>129</v>
      </c>
      <c r="AS1803" s="81" t="str">
        <f t="shared" si="184"/>
        <v>金币</v>
      </c>
      <c r="AT1803" s="103">
        <f t="shared" si="185"/>
        <v>906</v>
      </c>
      <c r="AU1803" s="82">
        <f>IF(AR1803&gt;0,SUMIFS(AT$13:AT1803,AQ$13:AQ1803,"="&amp;AQ1803),"[x]")</f>
        <v>50266</v>
      </c>
    </row>
    <row r="1804" spans="40:47" ht="16.5" x14ac:dyDescent="0.2">
      <c r="AN1804" s="81">
        <v>1792</v>
      </c>
      <c r="AO1804" s="81">
        <f t="shared" si="180"/>
        <v>3</v>
      </c>
      <c r="AP1804" s="81">
        <f t="shared" si="181"/>
        <v>4</v>
      </c>
      <c r="AQ1804" s="76">
        <f t="shared" si="182"/>
        <v>12</v>
      </c>
      <c r="AR1804" s="81">
        <f t="shared" si="183"/>
        <v>130</v>
      </c>
      <c r="AS1804" s="81" t="str">
        <f t="shared" si="184"/>
        <v>金币</v>
      </c>
      <c r="AT1804" s="103">
        <f t="shared" si="185"/>
        <v>940</v>
      </c>
      <c r="AU1804" s="82">
        <f>IF(AR1804&gt;0,SUMIFS(AT$13:AT1804,AQ$13:AQ1804,"="&amp;AQ1804),"[x]")</f>
        <v>51206</v>
      </c>
    </row>
    <row r="1805" spans="40:47" ht="16.5" x14ac:dyDescent="0.2">
      <c r="AN1805" s="81">
        <v>1793</v>
      </c>
      <c r="AO1805" s="81">
        <f t="shared" si="180"/>
        <v>3</v>
      </c>
      <c r="AP1805" s="81">
        <f t="shared" si="181"/>
        <v>4</v>
      </c>
      <c r="AQ1805" s="76">
        <f t="shared" si="182"/>
        <v>12</v>
      </c>
      <c r="AR1805" s="81">
        <f t="shared" si="183"/>
        <v>131</v>
      </c>
      <c r="AS1805" s="81" t="str">
        <f t="shared" si="184"/>
        <v>金币</v>
      </c>
      <c r="AT1805" s="103">
        <f t="shared" si="185"/>
        <v>973</v>
      </c>
      <c r="AU1805" s="82">
        <f>IF(AR1805&gt;0,SUMIFS(AT$13:AT1805,AQ$13:AQ1805,"="&amp;AQ1805),"[x]")</f>
        <v>52179</v>
      </c>
    </row>
    <row r="1806" spans="40:47" ht="16.5" x14ac:dyDescent="0.2">
      <c r="AN1806" s="81">
        <v>1794</v>
      </c>
      <c r="AO1806" s="81">
        <f t="shared" ref="AO1806:AO1869" si="186">INT((AN1806-1)/604)+1</f>
        <v>3</v>
      </c>
      <c r="AP1806" s="81">
        <f t="shared" ref="AP1806:AP1869" si="187">INT(MOD(INT((AN1806-1)/151),4))+1</f>
        <v>4</v>
      </c>
      <c r="AQ1806" s="76">
        <f t="shared" ref="AQ1806:AQ1869" si="188">(AO1806-1)*4+AP1806</f>
        <v>12</v>
      </c>
      <c r="AR1806" s="81">
        <f t="shared" ref="AR1806:AR1869" si="189">MOD(AN1806-1,151)</f>
        <v>132</v>
      </c>
      <c r="AS1806" s="81" t="str">
        <f t="shared" ref="AS1806:AS1869" si="190">IF(AR1806&gt;0,"金币","[x]")</f>
        <v>金币</v>
      </c>
      <c r="AT1806" s="103">
        <f t="shared" si="185"/>
        <v>1007</v>
      </c>
      <c r="AU1806" s="82">
        <f>IF(AR1806&gt;0,SUMIFS(AT$13:AT1806,AQ$13:AQ1806,"="&amp;AQ1806),"[x]")</f>
        <v>53186</v>
      </c>
    </row>
    <row r="1807" spans="40:47" ht="16.5" x14ac:dyDescent="0.2">
      <c r="AN1807" s="81">
        <v>1795</v>
      </c>
      <c r="AO1807" s="81">
        <f t="shared" si="186"/>
        <v>3</v>
      </c>
      <c r="AP1807" s="81">
        <f t="shared" si="187"/>
        <v>4</v>
      </c>
      <c r="AQ1807" s="76">
        <f t="shared" si="188"/>
        <v>12</v>
      </c>
      <c r="AR1807" s="81">
        <f t="shared" si="189"/>
        <v>133</v>
      </c>
      <c r="AS1807" s="81" t="str">
        <f t="shared" si="190"/>
        <v>金币</v>
      </c>
      <c r="AT1807" s="103">
        <f t="shared" ref="AT1807:AT1870" si="191">IF(AR1807&gt;0,INT(INDEX($AL$13:$AL$162,AR1807)/48*INDEX($AL$4:$AL$9,AO1807)*INDEX($AO$4:$AO$7,AP1807)),"[x]")</f>
        <v>1040</v>
      </c>
      <c r="AU1807" s="82">
        <f>IF(AR1807&gt;0,SUMIFS(AT$13:AT1807,AQ$13:AQ1807,"="&amp;AQ1807),"[x]")</f>
        <v>54226</v>
      </c>
    </row>
    <row r="1808" spans="40:47" ht="16.5" x14ac:dyDescent="0.2">
      <c r="AN1808" s="81">
        <v>1796</v>
      </c>
      <c r="AO1808" s="81">
        <f t="shared" si="186"/>
        <v>3</v>
      </c>
      <c r="AP1808" s="81">
        <f t="shared" si="187"/>
        <v>4</v>
      </c>
      <c r="AQ1808" s="76">
        <f t="shared" si="188"/>
        <v>12</v>
      </c>
      <c r="AR1808" s="81">
        <f t="shared" si="189"/>
        <v>134</v>
      </c>
      <c r="AS1808" s="81" t="str">
        <f t="shared" si="190"/>
        <v>金币</v>
      </c>
      <c r="AT1808" s="103">
        <f t="shared" si="191"/>
        <v>1074</v>
      </c>
      <c r="AU1808" s="82">
        <f>IF(AR1808&gt;0,SUMIFS(AT$13:AT1808,AQ$13:AQ1808,"="&amp;AQ1808),"[x]")</f>
        <v>55300</v>
      </c>
    </row>
    <row r="1809" spans="40:47" ht="16.5" x14ac:dyDescent="0.2">
      <c r="AN1809" s="81">
        <v>1797</v>
      </c>
      <c r="AO1809" s="81">
        <f t="shared" si="186"/>
        <v>3</v>
      </c>
      <c r="AP1809" s="81">
        <f t="shared" si="187"/>
        <v>4</v>
      </c>
      <c r="AQ1809" s="76">
        <f t="shared" si="188"/>
        <v>12</v>
      </c>
      <c r="AR1809" s="81">
        <f t="shared" si="189"/>
        <v>135</v>
      </c>
      <c r="AS1809" s="81" t="str">
        <f t="shared" si="190"/>
        <v>金币</v>
      </c>
      <c r="AT1809" s="103">
        <f t="shared" si="191"/>
        <v>1108</v>
      </c>
      <c r="AU1809" s="82">
        <f>IF(AR1809&gt;0,SUMIFS(AT$13:AT1809,AQ$13:AQ1809,"="&amp;AQ1809),"[x]")</f>
        <v>56408</v>
      </c>
    </row>
    <row r="1810" spans="40:47" ht="16.5" x14ac:dyDescent="0.2">
      <c r="AN1810" s="81">
        <v>1798</v>
      </c>
      <c r="AO1810" s="81">
        <f t="shared" si="186"/>
        <v>3</v>
      </c>
      <c r="AP1810" s="81">
        <f t="shared" si="187"/>
        <v>4</v>
      </c>
      <c r="AQ1810" s="76">
        <f t="shared" si="188"/>
        <v>12</v>
      </c>
      <c r="AR1810" s="81">
        <f t="shared" si="189"/>
        <v>136</v>
      </c>
      <c r="AS1810" s="81" t="str">
        <f t="shared" si="190"/>
        <v>金币</v>
      </c>
      <c r="AT1810" s="103">
        <f t="shared" si="191"/>
        <v>1141</v>
      </c>
      <c r="AU1810" s="82">
        <f>IF(AR1810&gt;0,SUMIFS(AT$13:AT1810,AQ$13:AQ1810,"="&amp;AQ1810),"[x]")</f>
        <v>57549</v>
      </c>
    </row>
    <row r="1811" spans="40:47" ht="16.5" x14ac:dyDescent="0.2">
      <c r="AN1811" s="81">
        <v>1799</v>
      </c>
      <c r="AO1811" s="81">
        <f t="shared" si="186"/>
        <v>3</v>
      </c>
      <c r="AP1811" s="81">
        <f t="shared" si="187"/>
        <v>4</v>
      </c>
      <c r="AQ1811" s="76">
        <f t="shared" si="188"/>
        <v>12</v>
      </c>
      <c r="AR1811" s="81">
        <f t="shared" si="189"/>
        <v>137</v>
      </c>
      <c r="AS1811" s="81" t="str">
        <f t="shared" si="190"/>
        <v>金币</v>
      </c>
      <c r="AT1811" s="103">
        <f t="shared" si="191"/>
        <v>1175</v>
      </c>
      <c r="AU1811" s="82">
        <f>IF(AR1811&gt;0,SUMIFS(AT$13:AT1811,AQ$13:AQ1811,"="&amp;AQ1811),"[x]")</f>
        <v>58724</v>
      </c>
    </row>
    <row r="1812" spans="40:47" ht="16.5" x14ac:dyDescent="0.2">
      <c r="AN1812" s="81">
        <v>1800</v>
      </c>
      <c r="AO1812" s="81">
        <f t="shared" si="186"/>
        <v>3</v>
      </c>
      <c r="AP1812" s="81">
        <f t="shared" si="187"/>
        <v>4</v>
      </c>
      <c r="AQ1812" s="76">
        <f t="shared" si="188"/>
        <v>12</v>
      </c>
      <c r="AR1812" s="81">
        <f t="shared" si="189"/>
        <v>138</v>
      </c>
      <c r="AS1812" s="81" t="str">
        <f t="shared" si="190"/>
        <v>金币</v>
      </c>
      <c r="AT1812" s="103">
        <f t="shared" si="191"/>
        <v>1208</v>
      </c>
      <c r="AU1812" s="82">
        <f>IF(AR1812&gt;0,SUMIFS(AT$13:AT1812,AQ$13:AQ1812,"="&amp;AQ1812),"[x]")</f>
        <v>59932</v>
      </c>
    </row>
    <row r="1813" spans="40:47" ht="16.5" x14ac:dyDescent="0.2">
      <c r="AN1813" s="81">
        <v>1801</v>
      </c>
      <c r="AO1813" s="81">
        <f t="shared" si="186"/>
        <v>3</v>
      </c>
      <c r="AP1813" s="81">
        <f t="shared" si="187"/>
        <v>4</v>
      </c>
      <c r="AQ1813" s="76">
        <f t="shared" si="188"/>
        <v>12</v>
      </c>
      <c r="AR1813" s="81">
        <f t="shared" si="189"/>
        <v>139</v>
      </c>
      <c r="AS1813" s="81" t="str">
        <f t="shared" si="190"/>
        <v>金币</v>
      </c>
      <c r="AT1813" s="103">
        <f t="shared" si="191"/>
        <v>1242</v>
      </c>
      <c r="AU1813" s="82">
        <f>IF(AR1813&gt;0,SUMIFS(AT$13:AT1813,AQ$13:AQ1813,"="&amp;AQ1813),"[x]")</f>
        <v>61174</v>
      </c>
    </row>
    <row r="1814" spans="40:47" ht="16.5" x14ac:dyDescent="0.2">
      <c r="AN1814" s="81">
        <v>1802</v>
      </c>
      <c r="AO1814" s="81">
        <f t="shared" si="186"/>
        <v>3</v>
      </c>
      <c r="AP1814" s="81">
        <f t="shared" si="187"/>
        <v>4</v>
      </c>
      <c r="AQ1814" s="76">
        <f t="shared" si="188"/>
        <v>12</v>
      </c>
      <c r="AR1814" s="81">
        <f t="shared" si="189"/>
        <v>140</v>
      </c>
      <c r="AS1814" s="81" t="str">
        <f t="shared" si="190"/>
        <v>金币</v>
      </c>
      <c r="AT1814" s="103">
        <f t="shared" si="191"/>
        <v>1275</v>
      </c>
      <c r="AU1814" s="82">
        <f>IF(AR1814&gt;0,SUMIFS(AT$13:AT1814,AQ$13:AQ1814,"="&amp;AQ1814),"[x]")</f>
        <v>62449</v>
      </c>
    </row>
    <row r="1815" spans="40:47" ht="16.5" x14ac:dyDescent="0.2">
      <c r="AN1815" s="81">
        <v>1803</v>
      </c>
      <c r="AO1815" s="81">
        <f t="shared" si="186"/>
        <v>3</v>
      </c>
      <c r="AP1815" s="81">
        <f t="shared" si="187"/>
        <v>4</v>
      </c>
      <c r="AQ1815" s="76">
        <f t="shared" si="188"/>
        <v>12</v>
      </c>
      <c r="AR1815" s="81">
        <f t="shared" si="189"/>
        <v>141</v>
      </c>
      <c r="AS1815" s="81" t="str">
        <f t="shared" si="190"/>
        <v>金币</v>
      </c>
      <c r="AT1815" s="103">
        <f t="shared" si="191"/>
        <v>1309</v>
      </c>
      <c r="AU1815" s="82">
        <f>IF(AR1815&gt;0,SUMIFS(AT$13:AT1815,AQ$13:AQ1815,"="&amp;AQ1815),"[x]")</f>
        <v>63758</v>
      </c>
    </row>
    <row r="1816" spans="40:47" ht="16.5" x14ac:dyDescent="0.2">
      <c r="AN1816" s="81">
        <v>1804</v>
      </c>
      <c r="AO1816" s="81">
        <f t="shared" si="186"/>
        <v>3</v>
      </c>
      <c r="AP1816" s="81">
        <f t="shared" si="187"/>
        <v>4</v>
      </c>
      <c r="AQ1816" s="76">
        <f t="shared" si="188"/>
        <v>12</v>
      </c>
      <c r="AR1816" s="81">
        <f t="shared" si="189"/>
        <v>142</v>
      </c>
      <c r="AS1816" s="81" t="str">
        <f t="shared" si="190"/>
        <v>金币</v>
      </c>
      <c r="AT1816" s="103">
        <f t="shared" si="191"/>
        <v>1343</v>
      </c>
      <c r="AU1816" s="82">
        <f>IF(AR1816&gt;0,SUMIFS(AT$13:AT1816,AQ$13:AQ1816,"="&amp;AQ1816),"[x]")</f>
        <v>65101</v>
      </c>
    </row>
    <row r="1817" spans="40:47" ht="16.5" x14ac:dyDescent="0.2">
      <c r="AN1817" s="81">
        <v>1805</v>
      </c>
      <c r="AO1817" s="81">
        <f t="shared" si="186"/>
        <v>3</v>
      </c>
      <c r="AP1817" s="81">
        <f t="shared" si="187"/>
        <v>4</v>
      </c>
      <c r="AQ1817" s="76">
        <f t="shared" si="188"/>
        <v>12</v>
      </c>
      <c r="AR1817" s="81">
        <f t="shared" si="189"/>
        <v>143</v>
      </c>
      <c r="AS1817" s="81" t="str">
        <f t="shared" si="190"/>
        <v>金币</v>
      </c>
      <c r="AT1817" s="103">
        <f t="shared" si="191"/>
        <v>1376</v>
      </c>
      <c r="AU1817" s="82">
        <f>IF(AR1817&gt;0,SUMIFS(AT$13:AT1817,AQ$13:AQ1817,"="&amp;AQ1817),"[x]")</f>
        <v>66477</v>
      </c>
    </row>
    <row r="1818" spans="40:47" ht="16.5" x14ac:dyDescent="0.2">
      <c r="AN1818" s="81">
        <v>1806</v>
      </c>
      <c r="AO1818" s="81">
        <f t="shared" si="186"/>
        <v>3</v>
      </c>
      <c r="AP1818" s="81">
        <f t="shared" si="187"/>
        <v>4</v>
      </c>
      <c r="AQ1818" s="76">
        <f t="shared" si="188"/>
        <v>12</v>
      </c>
      <c r="AR1818" s="81">
        <f t="shared" si="189"/>
        <v>144</v>
      </c>
      <c r="AS1818" s="81" t="str">
        <f t="shared" si="190"/>
        <v>金币</v>
      </c>
      <c r="AT1818" s="103">
        <f t="shared" si="191"/>
        <v>1410</v>
      </c>
      <c r="AU1818" s="82">
        <f>IF(AR1818&gt;0,SUMIFS(AT$13:AT1818,AQ$13:AQ1818,"="&amp;AQ1818),"[x]")</f>
        <v>67887</v>
      </c>
    </row>
    <row r="1819" spans="40:47" ht="16.5" x14ac:dyDescent="0.2">
      <c r="AN1819" s="81">
        <v>1807</v>
      </c>
      <c r="AO1819" s="81">
        <f t="shared" si="186"/>
        <v>3</v>
      </c>
      <c r="AP1819" s="81">
        <f t="shared" si="187"/>
        <v>4</v>
      </c>
      <c r="AQ1819" s="76">
        <f t="shared" si="188"/>
        <v>12</v>
      </c>
      <c r="AR1819" s="81">
        <f t="shared" si="189"/>
        <v>145</v>
      </c>
      <c r="AS1819" s="81" t="str">
        <f t="shared" si="190"/>
        <v>金币</v>
      </c>
      <c r="AT1819" s="103">
        <f t="shared" si="191"/>
        <v>1443</v>
      </c>
      <c r="AU1819" s="82">
        <f>IF(AR1819&gt;0,SUMIFS(AT$13:AT1819,AQ$13:AQ1819,"="&amp;AQ1819),"[x]")</f>
        <v>69330</v>
      </c>
    </row>
    <row r="1820" spans="40:47" ht="16.5" x14ac:dyDescent="0.2">
      <c r="AN1820" s="81">
        <v>1808</v>
      </c>
      <c r="AO1820" s="81">
        <f t="shared" si="186"/>
        <v>3</v>
      </c>
      <c r="AP1820" s="81">
        <f t="shared" si="187"/>
        <v>4</v>
      </c>
      <c r="AQ1820" s="76">
        <f t="shared" si="188"/>
        <v>12</v>
      </c>
      <c r="AR1820" s="81">
        <f t="shared" si="189"/>
        <v>146</v>
      </c>
      <c r="AS1820" s="81" t="str">
        <f t="shared" si="190"/>
        <v>金币</v>
      </c>
      <c r="AT1820" s="103">
        <f t="shared" si="191"/>
        <v>1477</v>
      </c>
      <c r="AU1820" s="82">
        <f>IF(AR1820&gt;0,SUMIFS(AT$13:AT1820,AQ$13:AQ1820,"="&amp;AQ1820),"[x]")</f>
        <v>70807</v>
      </c>
    </row>
    <row r="1821" spans="40:47" ht="16.5" x14ac:dyDescent="0.2">
      <c r="AN1821" s="81">
        <v>1809</v>
      </c>
      <c r="AO1821" s="81">
        <f t="shared" si="186"/>
        <v>3</v>
      </c>
      <c r="AP1821" s="81">
        <f t="shared" si="187"/>
        <v>4</v>
      </c>
      <c r="AQ1821" s="76">
        <f t="shared" si="188"/>
        <v>12</v>
      </c>
      <c r="AR1821" s="81">
        <f t="shared" si="189"/>
        <v>147</v>
      </c>
      <c r="AS1821" s="81" t="str">
        <f t="shared" si="190"/>
        <v>金币</v>
      </c>
      <c r="AT1821" s="103">
        <f t="shared" si="191"/>
        <v>1511</v>
      </c>
      <c r="AU1821" s="82">
        <f>IF(AR1821&gt;0,SUMIFS(AT$13:AT1821,AQ$13:AQ1821,"="&amp;AQ1821),"[x]")</f>
        <v>72318</v>
      </c>
    </row>
    <row r="1822" spans="40:47" ht="16.5" x14ac:dyDescent="0.2">
      <c r="AN1822" s="81">
        <v>1810</v>
      </c>
      <c r="AO1822" s="81">
        <f t="shared" si="186"/>
        <v>3</v>
      </c>
      <c r="AP1822" s="81">
        <f t="shared" si="187"/>
        <v>4</v>
      </c>
      <c r="AQ1822" s="76">
        <f t="shared" si="188"/>
        <v>12</v>
      </c>
      <c r="AR1822" s="81">
        <f t="shared" si="189"/>
        <v>148</v>
      </c>
      <c r="AS1822" s="81" t="str">
        <f t="shared" si="190"/>
        <v>金币</v>
      </c>
      <c r="AT1822" s="103">
        <f t="shared" si="191"/>
        <v>1544</v>
      </c>
      <c r="AU1822" s="82">
        <f>IF(AR1822&gt;0,SUMIFS(AT$13:AT1822,AQ$13:AQ1822,"="&amp;AQ1822),"[x]")</f>
        <v>73862</v>
      </c>
    </row>
    <row r="1823" spans="40:47" ht="16.5" x14ac:dyDescent="0.2">
      <c r="AN1823" s="81">
        <v>1811</v>
      </c>
      <c r="AO1823" s="81">
        <f t="shared" si="186"/>
        <v>3</v>
      </c>
      <c r="AP1823" s="81">
        <f t="shared" si="187"/>
        <v>4</v>
      </c>
      <c r="AQ1823" s="76">
        <f t="shared" si="188"/>
        <v>12</v>
      </c>
      <c r="AR1823" s="81">
        <f t="shared" si="189"/>
        <v>149</v>
      </c>
      <c r="AS1823" s="81" t="str">
        <f t="shared" si="190"/>
        <v>金币</v>
      </c>
      <c r="AT1823" s="103">
        <f t="shared" si="191"/>
        <v>1578</v>
      </c>
      <c r="AU1823" s="82">
        <f>IF(AR1823&gt;0,SUMIFS(AT$13:AT1823,AQ$13:AQ1823,"="&amp;AQ1823),"[x]")</f>
        <v>75440</v>
      </c>
    </row>
    <row r="1824" spans="40:47" ht="16.5" x14ac:dyDescent="0.2">
      <c r="AN1824" s="81">
        <v>1812</v>
      </c>
      <c r="AO1824" s="81">
        <f t="shared" si="186"/>
        <v>3</v>
      </c>
      <c r="AP1824" s="81">
        <f t="shared" si="187"/>
        <v>4</v>
      </c>
      <c r="AQ1824" s="76">
        <f t="shared" si="188"/>
        <v>12</v>
      </c>
      <c r="AR1824" s="81">
        <f t="shared" si="189"/>
        <v>150</v>
      </c>
      <c r="AS1824" s="81" t="str">
        <f t="shared" si="190"/>
        <v>金币</v>
      </c>
      <c r="AT1824" s="103">
        <f t="shared" si="191"/>
        <v>1611</v>
      </c>
      <c r="AU1824" s="82">
        <f>IF(AR1824&gt;0,SUMIFS(AT$13:AT1824,AQ$13:AQ1824,"="&amp;AQ1824),"[x]")</f>
        <v>77051</v>
      </c>
    </row>
    <row r="1825" spans="40:47" ht="16.5" x14ac:dyDescent="0.2">
      <c r="AN1825" s="81">
        <v>1813</v>
      </c>
      <c r="AO1825" s="81">
        <f t="shared" si="186"/>
        <v>4</v>
      </c>
      <c r="AP1825" s="81">
        <f t="shared" si="187"/>
        <v>1</v>
      </c>
      <c r="AQ1825" s="76">
        <f t="shared" si="188"/>
        <v>13</v>
      </c>
      <c r="AR1825" s="81">
        <f t="shared" si="189"/>
        <v>0</v>
      </c>
      <c r="AS1825" s="81" t="str">
        <f t="shared" si="190"/>
        <v>[x]</v>
      </c>
      <c r="AT1825" s="103" t="str">
        <f t="shared" si="191"/>
        <v>[x]</v>
      </c>
      <c r="AU1825" s="82" t="str">
        <f>IF(AR1825&gt;0,SUMIFS(AT$13:AT1825,AQ$13:AQ1825,"="&amp;AQ1825),"[x]")</f>
        <v>[x]</v>
      </c>
    </row>
    <row r="1826" spans="40:47" ht="16.5" x14ac:dyDescent="0.2">
      <c r="AN1826" s="81">
        <v>1814</v>
      </c>
      <c r="AO1826" s="81">
        <f t="shared" si="186"/>
        <v>4</v>
      </c>
      <c r="AP1826" s="81">
        <f t="shared" si="187"/>
        <v>1</v>
      </c>
      <c r="AQ1826" s="76">
        <f t="shared" si="188"/>
        <v>13</v>
      </c>
      <c r="AR1826" s="81">
        <f t="shared" si="189"/>
        <v>1</v>
      </c>
      <c r="AS1826" s="81" t="str">
        <f t="shared" si="190"/>
        <v>金币</v>
      </c>
      <c r="AT1826" s="103">
        <f t="shared" si="191"/>
        <v>2</v>
      </c>
      <c r="AU1826" s="82">
        <f>IF(AR1826&gt;0,SUMIFS(AT$13:AT1826,AQ$13:AQ1826,"="&amp;AQ1826),"[x]")</f>
        <v>2</v>
      </c>
    </row>
    <row r="1827" spans="40:47" ht="16.5" x14ac:dyDescent="0.2">
      <c r="AN1827" s="81">
        <v>1815</v>
      </c>
      <c r="AO1827" s="81">
        <f t="shared" si="186"/>
        <v>4</v>
      </c>
      <c r="AP1827" s="81">
        <f t="shared" si="187"/>
        <v>1</v>
      </c>
      <c r="AQ1827" s="76">
        <f t="shared" si="188"/>
        <v>13</v>
      </c>
      <c r="AR1827" s="81">
        <f t="shared" si="189"/>
        <v>2</v>
      </c>
      <c r="AS1827" s="81" t="str">
        <f t="shared" si="190"/>
        <v>金币</v>
      </c>
      <c r="AT1827" s="103">
        <f t="shared" si="191"/>
        <v>4</v>
      </c>
      <c r="AU1827" s="82">
        <f>IF(AR1827&gt;0,SUMIFS(AT$13:AT1827,AQ$13:AQ1827,"="&amp;AQ1827),"[x]")</f>
        <v>6</v>
      </c>
    </row>
    <row r="1828" spans="40:47" ht="16.5" x14ac:dyDescent="0.2">
      <c r="AN1828" s="81">
        <v>1816</v>
      </c>
      <c r="AO1828" s="81">
        <f t="shared" si="186"/>
        <v>4</v>
      </c>
      <c r="AP1828" s="81">
        <f t="shared" si="187"/>
        <v>1</v>
      </c>
      <c r="AQ1828" s="76">
        <f t="shared" si="188"/>
        <v>13</v>
      </c>
      <c r="AR1828" s="81">
        <f t="shared" si="189"/>
        <v>3</v>
      </c>
      <c r="AS1828" s="81" t="str">
        <f t="shared" si="190"/>
        <v>金币</v>
      </c>
      <c r="AT1828" s="103">
        <f t="shared" si="191"/>
        <v>6</v>
      </c>
      <c r="AU1828" s="82">
        <f>IF(AR1828&gt;0,SUMIFS(AT$13:AT1828,AQ$13:AQ1828,"="&amp;AQ1828),"[x]")</f>
        <v>12</v>
      </c>
    </row>
    <row r="1829" spans="40:47" ht="16.5" x14ac:dyDescent="0.2">
      <c r="AN1829" s="81">
        <v>1817</v>
      </c>
      <c r="AO1829" s="81">
        <f t="shared" si="186"/>
        <v>4</v>
      </c>
      <c r="AP1829" s="81">
        <f t="shared" si="187"/>
        <v>1</v>
      </c>
      <c r="AQ1829" s="76">
        <f t="shared" si="188"/>
        <v>13</v>
      </c>
      <c r="AR1829" s="81">
        <f t="shared" si="189"/>
        <v>4</v>
      </c>
      <c r="AS1829" s="81" t="str">
        <f t="shared" si="190"/>
        <v>金币</v>
      </c>
      <c r="AT1829" s="103">
        <f t="shared" si="191"/>
        <v>8</v>
      </c>
      <c r="AU1829" s="82">
        <f>IF(AR1829&gt;0,SUMIFS(AT$13:AT1829,AQ$13:AQ1829,"="&amp;AQ1829),"[x]")</f>
        <v>20</v>
      </c>
    </row>
    <row r="1830" spans="40:47" ht="16.5" x14ac:dyDescent="0.2">
      <c r="AN1830" s="81">
        <v>1818</v>
      </c>
      <c r="AO1830" s="81">
        <f t="shared" si="186"/>
        <v>4</v>
      </c>
      <c r="AP1830" s="81">
        <f t="shared" si="187"/>
        <v>1</v>
      </c>
      <c r="AQ1830" s="76">
        <f t="shared" si="188"/>
        <v>13</v>
      </c>
      <c r="AR1830" s="81">
        <f t="shared" si="189"/>
        <v>5</v>
      </c>
      <c r="AS1830" s="81" t="str">
        <f t="shared" si="190"/>
        <v>金币</v>
      </c>
      <c r="AT1830" s="103">
        <f t="shared" si="191"/>
        <v>10</v>
      </c>
      <c r="AU1830" s="82">
        <f>IF(AR1830&gt;0,SUMIFS(AT$13:AT1830,AQ$13:AQ1830,"="&amp;AQ1830),"[x]")</f>
        <v>30</v>
      </c>
    </row>
    <row r="1831" spans="40:47" ht="16.5" x14ac:dyDescent="0.2">
      <c r="AN1831" s="81">
        <v>1819</v>
      </c>
      <c r="AO1831" s="81">
        <f t="shared" si="186"/>
        <v>4</v>
      </c>
      <c r="AP1831" s="81">
        <f t="shared" si="187"/>
        <v>1</v>
      </c>
      <c r="AQ1831" s="76">
        <f t="shared" si="188"/>
        <v>13</v>
      </c>
      <c r="AR1831" s="81">
        <f t="shared" si="189"/>
        <v>6</v>
      </c>
      <c r="AS1831" s="81" t="str">
        <f t="shared" si="190"/>
        <v>金币</v>
      </c>
      <c r="AT1831" s="103">
        <f t="shared" si="191"/>
        <v>12</v>
      </c>
      <c r="AU1831" s="82">
        <f>IF(AR1831&gt;0,SUMIFS(AT$13:AT1831,AQ$13:AQ1831,"="&amp;AQ1831),"[x]")</f>
        <v>42</v>
      </c>
    </row>
    <row r="1832" spans="40:47" ht="16.5" x14ac:dyDescent="0.2">
      <c r="AN1832" s="81">
        <v>1820</v>
      </c>
      <c r="AO1832" s="81">
        <f t="shared" si="186"/>
        <v>4</v>
      </c>
      <c r="AP1832" s="81">
        <f t="shared" si="187"/>
        <v>1</v>
      </c>
      <c r="AQ1832" s="76">
        <f t="shared" si="188"/>
        <v>13</v>
      </c>
      <c r="AR1832" s="81">
        <f t="shared" si="189"/>
        <v>7</v>
      </c>
      <c r="AS1832" s="81" t="str">
        <f t="shared" si="190"/>
        <v>金币</v>
      </c>
      <c r="AT1832" s="103">
        <f t="shared" si="191"/>
        <v>14</v>
      </c>
      <c r="AU1832" s="82">
        <f>IF(AR1832&gt;0,SUMIFS(AT$13:AT1832,AQ$13:AQ1832,"="&amp;AQ1832),"[x]")</f>
        <v>56</v>
      </c>
    </row>
    <row r="1833" spans="40:47" ht="16.5" x14ac:dyDescent="0.2">
      <c r="AN1833" s="81">
        <v>1821</v>
      </c>
      <c r="AO1833" s="81">
        <f t="shared" si="186"/>
        <v>4</v>
      </c>
      <c r="AP1833" s="81">
        <f t="shared" si="187"/>
        <v>1</v>
      </c>
      <c r="AQ1833" s="76">
        <f t="shared" si="188"/>
        <v>13</v>
      </c>
      <c r="AR1833" s="81">
        <f t="shared" si="189"/>
        <v>8</v>
      </c>
      <c r="AS1833" s="81" t="str">
        <f t="shared" si="190"/>
        <v>金币</v>
      </c>
      <c r="AT1833" s="103">
        <f t="shared" si="191"/>
        <v>16</v>
      </c>
      <c r="AU1833" s="82">
        <f>IF(AR1833&gt;0,SUMIFS(AT$13:AT1833,AQ$13:AQ1833,"="&amp;AQ1833),"[x]")</f>
        <v>72</v>
      </c>
    </row>
    <row r="1834" spans="40:47" ht="16.5" x14ac:dyDescent="0.2">
      <c r="AN1834" s="81">
        <v>1822</v>
      </c>
      <c r="AO1834" s="81">
        <f t="shared" si="186"/>
        <v>4</v>
      </c>
      <c r="AP1834" s="81">
        <f t="shared" si="187"/>
        <v>1</v>
      </c>
      <c r="AQ1834" s="76">
        <f t="shared" si="188"/>
        <v>13</v>
      </c>
      <c r="AR1834" s="81">
        <f t="shared" si="189"/>
        <v>9</v>
      </c>
      <c r="AS1834" s="81" t="str">
        <f t="shared" si="190"/>
        <v>金币</v>
      </c>
      <c r="AT1834" s="103">
        <f t="shared" si="191"/>
        <v>18</v>
      </c>
      <c r="AU1834" s="82">
        <f>IF(AR1834&gt;0,SUMIFS(AT$13:AT1834,AQ$13:AQ1834,"="&amp;AQ1834),"[x]")</f>
        <v>90</v>
      </c>
    </row>
    <row r="1835" spans="40:47" ht="16.5" x14ac:dyDescent="0.2">
      <c r="AN1835" s="81">
        <v>1823</v>
      </c>
      <c r="AO1835" s="81">
        <f t="shared" si="186"/>
        <v>4</v>
      </c>
      <c r="AP1835" s="81">
        <f t="shared" si="187"/>
        <v>1</v>
      </c>
      <c r="AQ1835" s="76">
        <f t="shared" si="188"/>
        <v>13</v>
      </c>
      <c r="AR1835" s="81">
        <f t="shared" si="189"/>
        <v>10</v>
      </c>
      <c r="AS1835" s="81" t="str">
        <f t="shared" si="190"/>
        <v>金币</v>
      </c>
      <c r="AT1835" s="103">
        <f t="shared" si="191"/>
        <v>20</v>
      </c>
      <c r="AU1835" s="82">
        <f>IF(AR1835&gt;0,SUMIFS(AT$13:AT1835,AQ$13:AQ1835,"="&amp;AQ1835),"[x]")</f>
        <v>110</v>
      </c>
    </row>
    <row r="1836" spans="40:47" ht="16.5" x14ac:dyDescent="0.2">
      <c r="AN1836" s="81">
        <v>1824</v>
      </c>
      <c r="AO1836" s="81">
        <f t="shared" si="186"/>
        <v>4</v>
      </c>
      <c r="AP1836" s="81">
        <f t="shared" si="187"/>
        <v>1</v>
      </c>
      <c r="AQ1836" s="76">
        <f t="shared" si="188"/>
        <v>13</v>
      </c>
      <c r="AR1836" s="81">
        <f t="shared" si="189"/>
        <v>11</v>
      </c>
      <c r="AS1836" s="81" t="str">
        <f t="shared" si="190"/>
        <v>金币</v>
      </c>
      <c r="AT1836" s="103">
        <f t="shared" si="191"/>
        <v>22</v>
      </c>
      <c r="AU1836" s="82">
        <f>IF(AR1836&gt;0,SUMIFS(AT$13:AT1836,AQ$13:AQ1836,"="&amp;AQ1836),"[x]")</f>
        <v>132</v>
      </c>
    </row>
    <row r="1837" spans="40:47" ht="16.5" x14ac:dyDescent="0.2">
      <c r="AN1837" s="81">
        <v>1825</v>
      </c>
      <c r="AO1837" s="81">
        <f t="shared" si="186"/>
        <v>4</v>
      </c>
      <c r="AP1837" s="81">
        <f t="shared" si="187"/>
        <v>1</v>
      </c>
      <c r="AQ1837" s="76">
        <f t="shared" si="188"/>
        <v>13</v>
      </c>
      <c r="AR1837" s="81">
        <f t="shared" si="189"/>
        <v>12</v>
      </c>
      <c r="AS1837" s="81" t="str">
        <f t="shared" si="190"/>
        <v>金币</v>
      </c>
      <c r="AT1837" s="103">
        <f t="shared" si="191"/>
        <v>25</v>
      </c>
      <c r="AU1837" s="82">
        <f>IF(AR1837&gt;0,SUMIFS(AT$13:AT1837,AQ$13:AQ1837,"="&amp;AQ1837),"[x]")</f>
        <v>157</v>
      </c>
    </row>
    <row r="1838" spans="40:47" ht="16.5" x14ac:dyDescent="0.2">
      <c r="AN1838" s="81">
        <v>1826</v>
      </c>
      <c r="AO1838" s="81">
        <f t="shared" si="186"/>
        <v>4</v>
      </c>
      <c r="AP1838" s="81">
        <f t="shared" si="187"/>
        <v>1</v>
      </c>
      <c r="AQ1838" s="76">
        <f t="shared" si="188"/>
        <v>13</v>
      </c>
      <c r="AR1838" s="81">
        <f t="shared" si="189"/>
        <v>13</v>
      </c>
      <c r="AS1838" s="81" t="str">
        <f t="shared" si="190"/>
        <v>金币</v>
      </c>
      <c r="AT1838" s="103">
        <f t="shared" si="191"/>
        <v>27</v>
      </c>
      <c r="AU1838" s="82">
        <f>IF(AR1838&gt;0,SUMIFS(AT$13:AT1838,AQ$13:AQ1838,"="&amp;AQ1838),"[x]")</f>
        <v>184</v>
      </c>
    </row>
    <row r="1839" spans="40:47" ht="16.5" x14ac:dyDescent="0.2">
      <c r="AN1839" s="81">
        <v>1827</v>
      </c>
      <c r="AO1839" s="81">
        <f t="shared" si="186"/>
        <v>4</v>
      </c>
      <c r="AP1839" s="81">
        <f t="shared" si="187"/>
        <v>1</v>
      </c>
      <c r="AQ1839" s="76">
        <f t="shared" si="188"/>
        <v>13</v>
      </c>
      <c r="AR1839" s="81">
        <f t="shared" si="189"/>
        <v>14</v>
      </c>
      <c r="AS1839" s="81" t="str">
        <f t="shared" si="190"/>
        <v>金币</v>
      </c>
      <c r="AT1839" s="103">
        <f t="shared" si="191"/>
        <v>29</v>
      </c>
      <c r="AU1839" s="82">
        <f>IF(AR1839&gt;0,SUMIFS(AT$13:AT1839,AQ$13:AQ1839,"="&amp;AQ1839),"[x]")</f>
        <v>213</v>
      </c>
    </row>
    <row r="1840" spans="40:47" ht="16.5" x14ac:dyDescent="0.2">
      <c r="AN1840" s="81">
        <v>1828</v>
      </c>
      <c r="AO1840" s="81">
        <f t="shared" si="186"/>
        <v>4</v>
      </c>
      <c r="AP1840" s="81">
        <f t="shared" si="187"/>
        <v>1</v>
      </c>
      <c r="AQ1840" s="76">
        <f t="shared" si="188"/>
        <v>13</v>
      </c>
      <c r="AR1840" s="81">
        <f t="shared" si="189"/>
        <v>15</v>
      </c>
      <c r="AS1840" s="81" t="str">
        <f t="shared" si="190"/>
        <v>金币</v>
      </c>
      <c r="AT1840" s="103">
        <f t="shared" si="191"/>
        <v>31</v>
      </c>
      <c r="AU1840" s="82">
        <f>IF(AR1840&gt;0,SUMIFS(AT$13:AT1840,AQ$13:AQ1840,"="&amp;AQ1840),"[x]")</f>
        <v>244</v>
      </c>
    </row>
    <row r="1841" spans="40:47" ht="16.5" x14ac:dyDescent="0.2">
      <c r="AN1841" s="81">
        <v>1829</v>
      </c>
      <c r="AO1841" s="81">
        <f t="shared" si="186"/>
        <v>4</v>
      </c>
      <c r="AP1841" s="81">
        <f t="shared" si="187"/>
        <v>1</v>
      </c>
      <c r="AQ1841" s="76">
        <f t="shared" si="188"/>
        <v>13</v>
      </c>
      <c r="AR1841" s="81">
        <f t="shared" si="189"/>
        <v>16</v>
      </c>
      <c r="AS1841" s="81" t="str">
        <f t="shared" si="190"/>
        <v>金币</v>
      </c>
      <c r="AT1841" s="103">
        <f t="shared" si="191"/>
        <v>33</v>
      </c>
      <c r="AU1841" s="82">
        <f>IF(AR1841&gt;0,SUMIFS(AT$13:AT1841,AQ$13:AQ1841,"="&amp;AQ1841),"[x]")</f>
        <v>277</v>
      </c>
    </row>
    <row r="1842" spans="40:47" ht="16.5" x14ac:dyDescent="0.2">
      <c r="AN1842" s="81">
        <v>1830</v>
      </c>
      <c r="AO1842" s="81">
        <f t="shared" si="186"/>
        <v>4</v>
      </c>
      <c r="AP1842" s="81">
        <f t="shared" si="187"/>
        <v>1</v>
      </c>
      <c r="AQ1842" s="76">
        <f t="shared" si="188"/>
        <v>13</v>
      </c>
      <c r="AR1842" s="81">
        <f t="shared" si="189"/>
        <v>17</v>
      </c>
      <c r="AS1842" s="81" t="str">
        <f t="shared" si="190"/>
        <v>金币</v>
      </c>
      <c r="AT1842" s="103">
        <f t="shared" si="191"/>
        <v>35</v>
      </c>
      <c r="AU1842" s="82">
        <f>IF(AR1842&gt;0,SUMIFS(AT$13:AT1842,AQ$13:AQ1842,"="&amp;AQ1842),"[x]")</f>
        <v>312</v>
      </c>
    </row>
    <row r="1843" spans="40:47" ht="16.5" x14ac:dyDescent="0.2">
      <c r="AN1843" s="81">
        <v>1831</v>
      </c>
      <c r="AO1843" s="81">
        <f t="shared" si="186"/>
        <v>4</v>
      </c>
      <c r="AP1843" s="81">
        <f t="shared" si="187"/>
        <v>1</v>
      </c>
      <c r="AQ1843" s="76">
        <f t="shared" si="188"/>
        <v>13</v>
      </c>
      <c r="AR1843" s="81">
        <f t="shared" si="189"/>
        <v>18</v>
      </c>
      <c r="AS1843" s="81" t="str">
        <f t="shared" si="190"/>
        <v>金币</v>
      </c>
      <c r="AT1843" s="103">
        <f t="shared" si="191"/>
        <v>37</v>
      </c>
      <c r="AU1843" s="82">
        <f>IF(AR1843&gt;0,SUMIFS(AT$13:AT1843,AQ$13:AQ1843,"="&amp;AQ1843),"[x]")</f>
        <v>349</v>
      </c>
    </row>
    <row r="1844" spans="40:47" ht="16.5" x14ac:dyDescent="0.2">
      <c r="AN1844" s="81">
        <v>1832</v>
      </c>
      <c r="AO1844" s="81">
        <f t="shared" si="186"/>
        <v>4</v>
      </c>
      <c r="AP1844" s="81">
        <f t="shared" si="187"/>
        <v>1</v>
      </c>
      <c r="AQ1844" s="76">
        <f t="shared" si="188"/>
        <v>13</v>
      </c>
      <c r="AR1844" s="81">
        <f t="shared" si="189"/>
        <v>19</v>
      </c>
      <c r="AS1844" s="81" t="str">
        <f t="shared" si="190"/>
        <v>金币</v>
      </c>
      <c r="AT1844" s="103">
        <f t="shared" si="191"/>
        <v>39</v>
      </c>
      <c r="AU1844" s="82">
        <f>IF(AR1844&gt;0,SUMIFS(AT$13:AT1844,AQ$13:AQ1844,"="&amp;AQ1844),"[x]")</f>
        <v>388</v>
      </c>
    </row>
    <row r="1845" spans="40:47" ht="16.5" x14ac:dyDescent="0.2">
      <c r="AN1845" s="81">
        <v>1833</v>
      </c>
      <c r="AO1845" s="81">
        <f t="shared" si="186"/>
        <v>4</v>
      </c>
      <c r="AP1845" s="81">
        <f t="shared" si="187"/>
        <v>1</v>
      </c>
      <c r="AQ1845" s="76">
        <f t="shared" si="188"/>
        <v>13</v>
      </c>
      <c r="AR1845" s="81">
        <f t="shared" si="189"/>
        <v>20</v>
      </c>
      <c r="AS1845" s="81" t="str">
        <f t="shared" si="190"/>
        <v>金币</v>
      </c>
      <c r="AT1845" s="103">
        <f t="shared" si="191"/>
        <v>41</v>
      </c>
      <c r="AU1845" s="82">
        <f>IF(AR1845&gt;0,SUMIFS(AT$13:AT1845,AQ$13:AQ1845,"="&amp;AQ1845),"[x]")</f>
        <v>429</v>
      </c>
    </row>
    <row r="1846" spans="40:47" ht="16.5" x14ac:dyDescent="0.2">
      <c r="AN1846" s="81">
        <v>1834</v>
      </c>
      <c r="AO1846" s="81">
        <f t="shared" si="186"/>
        <v>4</v>
      </c>
      <c r="AP1846" s="81">
        <f t="shared" si="187"/>
        <v>1</v>
      </c>
      <c r="AQ1846" s="76">
        <f t="shared" si="188"/>
        <v>13</v>
      </c>
      <c r="AR1846" s="81">
        <f t="shared" si="189"/>
        <v>21</v>
      </c>
      <c r="AS1846" s="81" t="str">
        <f t="shared" si="190"/>
        <v>金币</v>
      </c>
      <c r="AT1846" s="103">
        <f t="shared" si="191"/>
        <v>43</v>
      </c>
      <c r="AU1846" s="82">
        <f>IF(AR1846&gt;0,SUMIFS(AT$13:AT1846,AQ$13:AQ1846,"="&amp;AQ1846),"[x]")</f>
        <v>472</v>
      </c>
    </row>
    <row r="1847" spans="40:47" ht="16.5" x14ac:dyDescent="0.2">
      <c r="AN1847" s="81">
        <v>1835</v>
      </c>
      <c r="AO1847" s="81">
        <f t="shared" si="186"/>
        <v>4</v>
      </c>
      <c r="AP1847" s="81">
        <f t="shared" si="187"/>
        <v>1</v>
      </c>
      <c r="AQ1847" s="76">
        <f t="shared" si="188"/>
        <v>13</v>
      </c>
      <c r="AR1847" s="81">
        <f t="shared" si="189"/>
        <v>22</v>
      </c>
      <c r="AS1847" s="81" t="str">
        <f t="shared" si="190"/>
        <v>金币</v>
      </c>
      <c r="AT1847" s="103">
        <f t="shared" si="191"/>
        <v>45</v>
      </c>
      <c r="AU1847" s="82">
        <f>IF(AR1847&gt;0,SUMIFS(AT$13:AT1847,AQ$13:AQ1847,"="&amp;AQ1847),"[x]")</f>
        <v>517</v>
      </c>
    </row>
    <row r="1848" spans="40:47" ht="16.5" x14ac:dyDescent="0.2">
      <c r="AN1848" s="81">
        <v>1836</v>
      </c>
      <c r="AO1848" s="81">
        <f t="shared" si="186"/>
        <v>4</v>
      </c>
      <c r="AP1848" s="81">
        <f t="shared" si="187"/>
        <v>1</v>
      </c>
      <c r="AQ1848" s="76">
        <f t="shared" si="188"/>
        <v>13</v>
      </c>
      <c r="AR1848" s="81">
        <f t="shared" si="189"/>
        <v>23</v>
      </c>
      <c r="AS1848" s="81" t="str">
        <f t="shared" si="190"/>
        <v>金币</v>
      </c>
      <c r="AT1848" s="103">
        <f t="shared" si="191"/>
        <v>47</v>
      </c>
      <c r="AU1848" s="82">
        <f>IF(AR1848&gt;0,SUMIFS(AT$13:AT1848,AQ$13:AQ1848,"="&amp;AQ1848),"[x]")</f>
        <v>564</v>
      </c>
    </row>
    <row r="1849" spans="40:47" ht="16.5" x14ac:dyDescent="0.2">
      <c r="AN1849" s="81">
        <v>1837</v>
      </c>
      <c r="AO1849" s="81">
        <f t="shared" si="186"/>
        <v>4</v>
      </c>
      <c r="AP1849" s="81">
        <f t="shared" si="187"/>
        <v>1</v>
      </c>
      <c r="AQ1849" s="76">
        <f t="shared" si="188"/>
        <v>13</v>
      </c>
      <c r="AR1849" s="81">
        <f t="shared" si="189"/>
        <v>24</v>
      </c>
      <c r="AS1849" s="81" t="str">
        <f t="shared" si="190"/>
        <v>金币</v>
      </c>
      <c r="AT1849" s="103">
        <f t="shared" si="191"/>
        <v>50</v>
      </c>
      <c r="AU1849" s="82">
        <f>IF(AR1849&gt;0,SUMIFS(AT$13:AT1849,AQ$13:AQ1849,"="&amp;AQ1849),"[x]")</f>
        <v>614</v>
      </c>
    </row>
    <row r="1850" spans="40:47" ht="16.5" x14ac:dyDescent="0.2">
      <c r="AN1850" s="81">
        <v>1838</v>
      </c>
      <c r="AO1850" s="81">
        <f t="shared" si="186"/>
        <v>4</v>
      </c>
      <c r="AP1850" s="81">
        <f t="shared" si="187"/>
        <v>1</v>
      </c>
      <c r="AQ1850" s="76">
        <f t="shared" si="188"/>
        <v>13</v>
      </c>
      <c r="AR1850" s="81">
        <f t="shared" si="189"/>
        <v>25</v>
      </c>
      <c r="AS1850" s="81" t="str">
        <f t="shared" si="190"/>
        <v>金币</v>
      </c>
      <c r="AT1850" s="103">
        <f t="shared" si="191"/>
        <v>52</v>
      </c>
      <c r="AU1850" s="82">
        <f>IF(AR1850&gt;0,SUMIFS(AT$13:AT1850,AQ$13:AQ1850,"="&amp;AQ1850),"[x]")</f>
        <v>666</v>
      </c>
    </row>
    <row r="1851" spans="40:47" ht="16.5" x14ac:dyDescent="0.2">
      <c r="AN1851" s="81">
        <v>1839</v>
      </c>
      <c r="AO1851" s="81">
        <f t="shared" si="186"/>
        <v>4</v>
      </c>
      <c r="AP1851" s="81">
        <f t="shared" si="187"/>
        <v>1</v>
      </c>
      <c r="AQ1851" s="76">
        <f t="shared" si="188"/>
        <v>13</v>
      </c>
      <c r="AR1851" s="81">
        <f t="shared" si="189"/>
        <v>26</v>
      </c>
      <c r="AS1851" s="81" t="str">
        <f t="shared" si="190"/>
        <v>金币</v>
      </c>
      <c r="AT1851" s="103">
        <f t="shared" si="191"/>
        <v>54</v>
      </c>
      <c r="AU1851" s="82">
        <f>IF(AR1851&gt;0,SUMIFS(AT$13:AT1851,AQ$13:AQ1851,"="&amp;AQ1851),"[x]")</f>
        <v>720</v>
      </c>
    </row>
    <row r="1852" spans="40:47" ht="16.5" x14ac:dyDescent="0.2">
      <c r="AN1852" s="81">
        <v>1840</v>
      </c>
      <c r="AO1852" s="81">
        <f t="shared" si="186"/>
        <v>4</v>
      </c>
      <c r="AP1852" s="81">
        <f t="shared" si="187"/>
        <v>1</v>
      </c>
      <c r="AQ1852" s="76">
        <f t="shared" si="188"/>
        <v>13</v>
      </c>
      <c r="AR1852" s="81">
        <f t="shared" si="189"/>
        <v>27</v>
      </c>
      <c r="AS1852" s="81" t="str">
        <f t="shared" si="190"/>
        <v>金币</v>
      </c>
      <c r="AT1852" s="103">
        <f t="shared" si="191"/>
        <v>56</v>
      </c>
      <c r="AU1852" s="82">
        <f>IF(AR1852&gt;0,SUMIFS(AT$13:AT1852,AQ$13:AQ1852,"="&amp;AQ1852),"[x]")</f>
        <v>776</v>
      </c>
    </row>
    <row r="1853" spans="40:47" ht="16.5" x14ac:dyDescent="0.2">
      <c r="AN1853" s="81">
        <v>1841</v>
      </c>
      <c r="AO1853" s="81">
        <f t="shared" si="186"/>
        <v>4</v>
      </c>
      <c r="AP1853" s="81">
        <f t="shared" si="187"/>
        <v>1</v>
      </c>
      <c r="AQ1853" s="76">
        <f t="shared" si="188"/>
        <v>13</v>
      </c>
      <c r="AR1853" s="81">
        <f t="shared" si="189"/>
        <v>28</v>
      </c>
      <c r="AS1853" s="81" t="str">
        <f t="shared" si="190"/>
        <v>金币</v>
      </c>
      <c r="AT1853" s="103">
        <f t="shared" si="191"/>
        <v>58</v>
      </c>
      <c r="AU1853" s="82">
        <f>IF(AR1853&gt;0,SUMIFS(AT$13:AT1853,AQ$13:AQ1853,"="&amp;AQ1853),"[x]")</f>
        <v>834</v>
      </c>
    </row>
    <row r="1854" spans="40:47" ht="16.5" x14ac:dyDescent="0.2">
      <c r="AN1854" s="81">
        <v>1842</v>
      </c>
      <c r="AO1854" s="81">
        <f t="shared" si="186"/>
        <v>4</v>
      </c>
      <c r="AP1854" s="81">
        <f t="shared" si="187"/>
        <v>1</v>
      </c>
      <c r="AQ1854" s="76">
        <f t="shared" si="188"/>
        <v>13</v>
      </c>
      <c r="AR1854" s="81">
        <f t="shared" si="189"/>
        <v>29</v>
      </c>
      <c r="AS1854" s="81" t="str">
        <f t="shared" si="190"/>
        <v>金币</v>
      </c>
      <c r="AT1854" s="103">
        <f t="shared" si="191"/>
        <v>60</v>
      </c>
      <c r="AU1854" s="82">
        <f>IF(AR1854&gt;0,SUMIFS(AT$13:AT1854,AQ$13:AQ1854,"="&amp;AQ1854),"[x]")</f>
        <v>894</v>
      </c>
    </row>
    <row r="1855" spans="40:47" ht="16.5" x14ac:dyDescent="0.2">
      <c r="AN1855" s="81">
        <v>1843</v>
      </c>
      <c r="AO1855" s="81">
        <f t="shared" si="186"/>
        <v>4</v>
      </c>
      <c r="AP1855" s="81">
        <f t="shared" si="187"/>
        <v>1</v>
      </c>
      <c r="AQ1855" s="76">
        <f t="shared" si="188"/>
        <v>13</v>
      </c>
      <c r="AR1855" s="81">
        <f t="shared" si="189"/>
        <v>30</v>
      </c>
      <c r="AS1855" s="81" t="str">
        <f t="shared" si="190"/>
        <v>金币</v>
      </c>
      <c r="AT1855" s="103">
        <f t="shared" si="191"/>
        <v>62</v>
      </c>
      <c r="AU1855" s="82">
        <f>IF(AR1855&gt;0,SUMIFS(AT$13:AT1855,AQ$13:AQ1855,"="&amp;AQ1855),"[x]")</f>
        <v>956</v>
      </c>
    </row>
    <row r="1856" spans="40:47" ht="16.5" x14ac:dyDescent="0.2">
      <c r="AN1856" s="81">
        <v>1844</v>
      </c>
      <c r="AO1856" s="81">
        <f t="shared" si="186"/>
        <v>4</v>
      </c>
      <c r="AP1856" s="81">
        <f t="shared" si="187"/>
        <v>1</v>
      </c>
      <c r="AQ1856" s="76">
        <f t="shared" si="188"/>
        <v>13</v>
      </c>
      <c r="AR1856" s="81">
        <f t="shared" si="189"/>
        <v>31</v>
      </c>
      <c r="AS1856" s="81" t="str">
        <f t="shared" si="190"/>
        <v>金币</v>
      </c>
      <c r="AT1856" s="103">
        <f t="shared" si="191"/>
        <v>64</v>
      </c>
      <c r="AU1856" s="82">
        <f>IF(AR1856&gt;0,SUMIFS(AT$13:AT1856,AQ$13:AQ1856,"="&amp;AQ1856),"[x]")</f>
        <v>1020</v>
      </c>
    </row>
    <row r="1857" spans="40:47" ht="16.5" x14ac:dyDescent="0.2">
      <c r="AN1857" s="81">
        <v>1845</v>
      </c>
      <c r="AO1857" s="81">
        <f t="shared" si="186"/>
        <v>4</v>
      </c>
      <c r="AP1857" s="81">
        <f t="shared" si="187"/>
        <v>1</v>
      </c>
      <c r="AQ1857" s="76">
        <f t="shared" si="188"/>
        <v>13</v>
      </c>
      <c r="AR1857" s="81">
        <f t="shared" si="189"/>
        <v>32</v>
      </c>
      <c r="AS1857" s="81" t="str">
        <f t="shared" si="190"/>
        <v>金币</v>
      </c>
      <c r="AT1857" s="103">
        <f t="shared" si="191"/>
        <v>66</v>
      </c>
      <c r="AU1857" s="82">
        <f>IF(AR1857&gt;0,SUMIFS(AT$13:AT1857,AQ$13:AQ1857,"="&amp;AQ1857),"[x]")</f>
        <v>1086</v>
      </c>
    </row>
    <row r="1858" spans="40:47" ht="16.5" x14ac:dyDescent="0.2">
      <c r="AN1858" s="81">
        <v>1846</v>
      </c>
      <c r="AO1858" s="81">
        <f t="shared" si="186"/>
        <v>4</v>
      </c>
      <c r="AP1858" s="81">
        <f t="shared" si="187"/>
        <v>1</v>
      </c>
      <c r="AQ1858" s="76">
        <f t="shared" si="188"/>
        <v>13</v>
      </c>
      <c r="AR1858" s="81">
        <f t="shared" si="189"/>
        <v>33</v>
      </c>
      <c r="AS1858" s="81" t="str">
        <f t="shared" si="190"/>
        <v>金币</v>
      </c>
      <c r="AT1858" s="103">
        <f t="shared" si="191"/>
        <v>68</v>
      </c>
      <c r="AU1858" s="82">
        <f>IF(AR1858&gt;0,SUMIFS(AT$13:AT1858,AQ$13:AQ1858,"="&amp;AQ1858),"[x]")</f>
        <v>1154</v>
      </c>
    </row>
    <row r="1859" spans="40:47" ht="16.5" x14ac:dyDescent="0.2">
      <c r="AN1859" s="81">
        <v>1847</v>
      </c>
      <c r="AO1859" s="81">
        <f t="shared" si="186"/>
        <v>4</v>
      </c>
      <c r="AP1859" s="81">
        <f t="shared" si="187"/>
        <v>1</v>
      </c>
      <c r="AQ1859" s="76">
        <f t="shared" si="188"/>
        <v>13</v>
      </c>
      <c r="AR1859" s="81">
        <f t="shared" si="189"/>
        <v>34</v>
      </c>
      <c r="AS1859" s="81" t="str">
        <f t="shared" si="190"/>
        <v>金币</v>
      </c>
      <c r="AT1859" s="103">
        <f t="shared" si="191"/>
        <v>70</v>
      </c>
      <c r="AU1859" s="82">
        <f>IF(AR1859&gt;0,SUMIFS(AT$13:AT1859,AQ$13:AQ1859,"="&amp;AQ1859),"[x]")</f>
        <v>1224</v>
      </c>
    </row>
    <row r="1860" spans="40:47" ht="16.5" x14ac:dyDescent="0.2">
      <c r="AN1860" s="81">
        <v>1848</v>
      </c>
      <c r="AO1860" s="81">
        <f t="shared" si="186"/>
        <v>4</v>
      </c>
      <c r="AP1860" s="81">
        <f t="shared" si="187"/>
        <v>1</v>
      </c>
      <c r="AQ1860" s="76">
        <f t="shared" si="188"/>
        <v>13</v>
      </c>
      <c r="AR1860" s="81">
        <f t="shared" si="189"/>
        <v>35</v>
      </c>
      <c r="AS1860" s="81" t="str">
        <f t="shared" si="190"/>
        <v>金币</v>
      </c>
      <c r="AT1860" s="103">
        <f t="shared" si="191"/>
        <v>73</v>
      </c>
      <c r="AU1860" s="82">
        <f>IF(AR1860&gt;0,SUMIFS(AT$13:AT1860,AQ$13:AQ1860,"="&amp;AQ1860),"[x]")</f>
        <v>1297</v>
      </c>
    </row>
    <row r="1861" spans="40:47" ht="16.5" x14ac:dyDescent="0.2">
      <c r="AN1861" s="81">
        <v>1849</v>
      </c>
      <c r="AO1861" s="81">
        <f t="shared" si="186"/>
        <v>4</v>
      </c>
      <c r="AP1861" s="81">
        <f t="shared" si="187"/>
        <v>1</v>
      </c>
      <c r="AQ1861" s="76">
        <f t="shared" si="188"/>
        <v>13</v>
      </c>
      <c r="AR1861" s="81">
        <f t="shared" si="189"/>
        <v>36</v>
      </c>
      <c r="AS1861" s="81" t="str">
        <f t="shared" si="190"/>
        <v>金币</v>
      </c>
      <c r="AT1861" s="103">
        <f t="shared" si="191"/>
        <v>75</v>
      </c>
      <c r="AU1861" s="82">
        <f>IF(AR1861&gt;0,SUMIFS(AT$13:AT1861,AQ$13:AQ1861,"="&amp;AQ1861),"[x]")</f>
        <v>1372</v>
      </c>
    </row>
    <row r="1862" spans="40:47" ht="16.5" x14ac:dyDescent="0.2">
      <c r="AN1862" s="81">
        <v>1850</v>
      </c>
      <c r="AO1862" s="81">
        <f t="shared" si="186"/>
        <v>4</v>
      </c>
      <c r="AP1862" s="81">
        <f t="shared" si="187"/>
        <v>1</v>
      </c>
      <c r="AQ1862" s="76">
        <f t="shared" si="188"/>
        <v>13</v>
      </c>
      <c r="AR1862" s="81">
        <f t="shared" si="189"/>
        <v>37</v>
      </c>
      <c r="AS1862" s="81" t="str">
        <f t="shared" si="190"/>
        <v>金币</v>
      </c>
      <c r="AT1862" s="103">
        <f t="shared" si="191"/>
        <v>77</v>
      </c>
      <c r="AU1862" s="82">
        <f>IF(AR1862&gt;0,SUMIFS(AT$13:AT1862,AQ$13:AQ1862,"="&amp;AQ1862),"[x]")</f>
        <v>1449</v>
      </c>
    </row>
    <row r="1863" spans="40:47" ht="16.5" x14ac:dyDescent="0.2">
      <c r="AN1863" s="81">
        <v>1851</v>
      </c>
      <c r="AO1863" s="81">
        <f t="shared" si="186"/>
        <v>4</v>
      </c>
      <c r="AP1863" s="81">
        <f t="shared" si="187"/>
        <v>1</v>
      </c>
      <c r="AQ1863" s="76">
        <f t="shared" si="188"/>
        <v>13</v>
      </c>
      <c r="AR1863" s="81">
        <f t="shared" si="189"/>
        <v>38</v>
      </c>
      <c r="AS1863" s="81" t="str">
        <f t="shared" si="190"/>
        <v>金币</v>
      </c>
      <c r="AT1863" s="103">
        <f t="shared" si="191"/>
        <v>79</v>
      </c>
      <c r="AU1863" s="82">
        <f>IF(AR1863&gt;0,SUMIFS(AT$13:AT1863,AQ$13:AQ1863,"="&amp;AQ1863),"[x]")</f>
        <v>1528</v>
      </c>
    </row>
    <row r="1864" spans="40:47" ht="16.5" x14ac:dyDescent="0.2">
      <c r="AN1864" s="81">
        <v>1852</v>
      </c>
      <c r="AO1864" s="81">
        <f t="shared" si="186"/>
        <v>4</v>
      </c>
      <c r="AP1864" s="81">
        <f t="shared" si="187"/>
        <v>1</v>
      </c>
      <c r="AQ1864" s="76">
        <f t="shared" si="188"/>
        <v>13</v>
      </c>
      <c r="AR1864" s="81">
        <f t="shared" si="189"/>
        <v>39</v>
      </c>
      <c r="AS1864" s="81" t="str">
        <f t="shared" si="190"/>
        <v>金币</v>
      </c>
      <c r="AT1864" s="103">
        <f t="shared" si="191"/>
        <v>81</v>
      </c>
      <c r="AU1864" s="82">
        <f>IF(AR1864&gt;0,SUMIFS(AT$13:AT1864,AQ$13:AQ1864,"="&amp;AQ1864),"[x]")</f>
        <v>1609</v>
      </c>
    </row>
    <row r="1865" spans="40:47" ht="16.5" x14ac:dyDescent="0.2">
      <c r="AN1865" s="81">
        <v>1853</v>
      </c>
      <c r="AO1865" s="81">
        <f t="shared" si="186"/>
        <v>4</v>
      </c>
      <c r="AP1865" s="81">
        <f t="shared" si="187"/>
        <v>1</v>
      </c>
      <c r="AQ1865" s="76">
        <f t="shared" si="188"/>
        <v>13</v>
      </c>
      <c r="AR1865" s="81">
        <f t="shared" si="189"/>
        <v>40</v>
      </c>
      <c r="AS1865" s="81" t="str">
        <f t="shared" si="190"/>
        <v>金币</v>
      </c>
      <c r="AT1865" s="103">
        <f t="shared" si="191"/>
        <v>83</v>
      </c>
      <c r="AU1865" s="82">
        <f>IF(AR1865&gt;0,SUMIFS(AT$13:AT1865,AQ$13:AQ1865,"="&amp;AQ1865),"[x]")</f>
        <v>1692</v>
      </c>
    </row>
    <row r="1866" spans="40:47" ht="16.5" x14ac:dyDescent="0.2">
      <c r="AN1866" s="81">
        <v>1854</v>
      </c>
      <c r="AO1866" s="81">
        <f t="shared" si="186"/>
        <v>4</v>
      </c>
      <c r="AP1866" s="81">
        <f t="shared" si="187"/>
        <v>1</v>
      </c>
      <c r="AQ1866" s="76">
        <f t="shared" si="188"/>
        <v>13</v>
      </c>
      <c r="AR1866" s="81">
        <f t="shared" si="189"/>
        <v>41</v>
      </c>
      <c r="AS1866" s="81" t="str">
        <f t="shared" si="190"/>
        <v>金币</v>
      </c>
      <c r="AT1866" s="103">
        <f t="shared" si="191"/>
        <v>39</v>
      </c>
      <c r="AU1866" s="82">
        <f>IF(AR1866&gt;0,SUMIFS(AT$13:AT1866,AQ$13:AQ1866,"="&amp;AQ1866),"[x]")</f>
        <v>1731</v>
      </c>
    </row>
    <row r="1867" spans="40:47" ht="16.5" x14ac:dyDescent="0.2">
      <c r="AN1867" s="81">
        <v>1855</v>
      </c>
      <c r="AO1867" s="81">
        <f t="shared" si="186"/>
        <v>4</v>
      </c>
      <c r="AP1867" s="81">
        <f t="shared" si="187"/>
        <v>1</v>
      </c>
      <c r="AQ1867" s="76">
        <f t="shared" si="188"/>
        <v>13</v>
      </c>
      <c r="AR1867" s="81">
        <f t="shared" si="189"/>
        <v>42</v>
      </c>
      <c r="AS1867" s="81" t="str">
        <f t="shared" si="190"/>
        <v>金币</v>
      </c>
      <c r="AT1867" s="103">
        <f t="shared" si="191"/>
        <v>47</v>
      </c>
      <c r="AU1867" s="82">
        <f>IF(AR1867&gt;0,SUMIFS(AT$13:AT1867,AQ$13:AQ1867,"="&amp;AQ1867),"[x]")</f>
        <v>1778</v>
      </c>
    </row>
    <row r="1868" spans="40:47" ht="16.5" x14ac:dyDescent="0.2">
      <c r="AN1868" s="81">
        <v>1856</v>
      </c>
      <c r="AO1868" s="81">
        <f t="shared" si="186"/>
        <v>4</v>
      </c>
      <c r="AP1868" s="81">
        <f t="shared" si="187"/>
        <v>1</v>
      </c>
      <c r="AQ1868" s="76">
        <f t="shared" si="188"/>
        <v>13</v>
      </c>
      <c r="AR1868" s="81">
        <f t="shared" si="189"/>
        <v>43</v>
      </c>
      <c r="AS1868" s="81" t="str">
        <f t="shared" si="190"/>
        <v>金币</v>
      </c>
      <c r="AT1868" s="103">
        <f t="shared" si="191"/>
        <v>55</v>
      </c>
      <c r="AU1868" s="82">
        <f>IF(AR1868&gt;0,SUMIFS(AT$13:AT1868,AQ$13:AQ1868,"="&amp;AQ1868),"[x]")</f>
        <v>1833</v>
      </c>
    </row>
    <row r="1869" spans="40:47" ht="16.5" x14ac:dyDescent="0.2">
      <c r="AN1869" s="81">
        <v>1857</v>
      </c>
      <c r="AO1869" s="81">
        <f t="shared" si="186"/>
        <v>4</v>
      </c>
      <c r="AP1869" s="81">
        <f t="shared" si="187"/>
        <v>1</v>
      </c>
      <c r="AQ1869" s="76">
        <f t="shared" si="188"/>
        <v>13</v>
      </c>
      <c r="AR1869" s="81">
        <f t="shared" si="189"/>
        <v>44</v>
      </c>
      <c r="AS1869" s="81" t="str">
        <f t="shared" si="190"/>
        <v>金币</v>
      </c>
      <c r="AT1869" s="103">
        <f t="shared" si="191"/>
        <v>63</v>
      </c>
      <c r="AU1869" s="82">
        <f>IF(AR1869&gt;0,SUMIFS(AT$13:AT1869,AQ$13:AQ1869,"="&amp;AQ1869),"[x]")</f>
        <v>1896</v>
      </c>
    </row>
    <row r="1870" spans="40:47" ht="16.5" x14ac:dyDescent="0.2">
      <c r="AN1870" s="81">
        <v>1858</v>
      </c>
      <c r="AO1870" s="81">
        <f t="shared" ref="AO1870:AO1933" si="192">INT((AN1870-1)/604)+1</f>
        <v>4</v>
      </c>
      <c r="AP1870" s="81">
        <f t="shared" ref="AP1870:AP1933" si="193">INT(MOD(INT((AN1870-1)/151),4))+1</f>
        <v>1</v>
      </c>
      <c r="AQ1870" s="76">
        <f t="shared" ref="AQ1870:AQ1933" si="194">(AO1870-1)*4+AP1870</f>
        <v>13</v>
      </c>
      <c r="AR1870" s="81">
        <f t="shared" ref="AR1870:AR1933" si="195">MOD(AN1870-1,151)</f>
        <v>45</v>
      </c>
      <c r="AS1870" s="81" t="str">
        <f t="shared" ref="AS1870:AS1933" si="196">IF(AR1870&gt;0,"金币","[x]")</f>
        <v>金币</v>
      </c>
      <c r="AT1870" s="103">
        <f t="shared" si="191"/>
        <v>71</v>
      </c>
      <c r="AU1870" s="82">
        <f>IF(AR1870&gt;0,SUMIFS(AT$13:AT1870,AQ$13:AQ1870,"="&amp;AQ1870),"[x]")</f>
        <v>1967</v>
      </c>
    </row>
    <row r="1871" spans="40:47" ht="16.5" x14ac:dyDescent="0.2">
      <c r="AN1871" s="81">
        <v>1859</v>
      </c>
      <c r="AO1871" s="81">
        <f t="shared" si="192"/>
        <v>4</v>
      </c>
      <c r="AP1871" s="81">
        <f t="shared" si="193"/>
        <v>1</v>
      </c>
      <c r="AQ1871" s="76">
        <f t="shared" si="194"/>
        <v>13</v>
      </c>
      <c r="AR1871" s="81">
        <f t="shared" si="195"/>
        <v>46</v>
      </c>
      <c r="AS1871" s="81" t="str">
        <f t="shared" si="196"/>
        <v>金币</v>
      </c>
      <c r="AT1871" s="103">
        <f t="shared" ref="AT1871:AT1934" si="197">IF(AR1871&gt;0,INT(INDEX($AL$13:$AL$162,AR1871)/48*INDEX($AL$4:$AL$9,AO1871)*INDEX($AO$4:$AO$7,AP1871)),"[x]")</f>
        <v>79</v>
      </c>
      <c r="AU1871" s="82">
        <f>IF(AR1871&gt;0,SUMIFS(AT$13:AT1871,AQ$13:AQ1871,"="&amp;AQ1871),"[x]")</f>
        <v>2046</v>
      </c>
    </row>
    <row r="1872" spans="40:47" ht="16.5" x14ac:dyDescent="0.2">
      <c r="AN1872" s="81">
        <v>1860</v>
      </c>
      <c r="AO1872" s="81">
        <f t="shared" si="192"/>
        <v>4</v>
      </c>
      <c r="AP1872" s="81">
        <f t="shared" si="193"/>
        <v>1</v>
      </c>
      <c r="AQ1872" s="76">
        <f t="shared" si="194"/>
        <v>13</v>
      </c>
      <c r="AR1872" s="81">
        <f t="shared" si="195"/>
        <v>47</v>
      </c>
      <c r="AS1872" s="81" t="str">
        <f t="shared" si="196"/>
        <v>金币</v>
      </c>
      <c r="AT1872" s="103">
        <f t="shared" si="197"/>
        <v>87</v>
      </c>
      <c r="AU1872" s="82">
        <f>IF(AR1872&gt;0,SUMIFS(AT$13:AT1872,AQ$13:AQ1872,"="&amp;AQ1872),"[x]")</f>
        <v>2133</v>
      </c>
    </row>
    <row r="1873" spans="40:47" ht="16.5" x14ac:dyDescent="0.2">
      <c r="AN1873" s="81">
        <v>1861</v>
      </c>
      <c r="AO1873" s="81">
        <f t="shared" si="192"/>
        <v>4</v>
      </c>
      <c r="AP1873" s="81">
        <f t="shared" si="193"/>
        <v>1</v>
      </c>
      <c r="AQ1873" s="76">
        <f t="shared" si="194"/>
        <v>13</v>
      </c>
      <c r="AR1873" s="81">
        <f t="shared" si="195"/>
        <v>48</v>
      </c>
      <c r="AS1873" s="81" t="str">
        <f t="shared" si="196"/>
        <v>金币</v>
      </c>
      <c r="AT1873" s="103">
        <f t="shared" si="197"/>
        <v>95</v>
      </c>
      <c r="AU1873" s="82">
        <f>IF(AR1873&gt;0,SUMIFS(AT$13:AT1873,AQ$13:AQ1873,"="&amp;AQ1873),"[x]")</f>
        <v>2228</v>
      </c>
    </row>
    <row r="1874" spans="40:47" ht="16.5" x14ac:dyDescent="0.2">
      <c r="AN1874" s="81">
        <v>1862</v>
      </c>
      <c r="AO1874" s="81">
        <f t="shared" si="192"/>
        <v>4</v>
      </c>
      <c r="AP1874" s="81">
        <f t="shared" si="193"/>
        <v>1</v>
      </c>
      <c r="AQ1874" s="76">
        <f t="shared" si="194"/>
        <v>13</v>
      </c>
      <c r="AR1874" s="81">
        <f t="shared" si="195"/>
        <v>49</v>
      </c>
      <c r="AS1874" s="81" t="str">
        <f t="shared" si="196"/>
        <v>金币</v>
      </c>
      <c r="AT1874" s="103">
        <f t="shared" si="197"/>
        <v>103</v>
      </c>
      <c r="AU1874" s="82">
        <f>IF(AR1874&gt;0,SUMIFS(AT$13:AT1874,AQ$13:AQ1874,"="&amp;AQ1874),"[x]")</f>
        <v>2331</v>
      </c>
    </row>
    <row r="1875" spans="40:47" ht="16.5" x14ac:dyDescent="0.2">
      <c r="AN1875" s="81">
        <v>1863</v>
      </c>
      <c r="AO1875" s="81">
        <f t="shared" si="192"/>
        <v>4</v>
      </c>
      <c r="AP1875" s="81">
        <f t="shared" si="193"/>
        <v>1</v>
      </c>
      <c r="AQ1875" s="76">
        <f t="shared" si="194"/>
        <v>13</v>
      </c>
      <c r="AR1875" s="81">
        <f t="shared" si="195"/>
        <v>50</v>
      </c>
      <c r="AS1875" s="81" t="str">
        <f t="shared" si="196"/>
        <v>金币</v>
      </c>
      <c r="AT1875" s="103">
        <f t="shared" si="197"/>
        <v>111</v>
      </c>
      <c r="AU1875" s="82">
        <f>IF(AR1875&gt;0,SUMIFS(AT$13:AT1875,AQ$13:AQ1875,"="&amp;AQ1875),"[x]")</f>
        <v>2442</v>
      </c>
    </row>
    <row r="1876" spans="40:47" ht="16.5" x14ac:dyDescent="0.2">
      <c r="AN1876" s="81">
        <v>1864</v>
      </c>
      <c r="AO1876" s="81">
        <f t="shared" si="192"/>
        <v>4</v>
      </c>
      <c r="AP1876" s="81">
        <f t="shared" si="193"/>
        <v>1</v>
      </c>
      <c r="AQ1876" s="76">
        <f t="shared" si="194"/>
        <v>13</v>
      </c>
      <c r="AR1876" s="81">
        <f t="shared" si="195"/>
        <v>51</v>
      </c>
      <c r="AS1876" s="81" t="str">
        <f t="shared" si="196"/>
        <v>金币</v>
      </c>
      <c r="AT1876" s="103">
        <f t="shared" si="197"/>
        <v>119</v>
      </c>
      <c r="AU1876" s="82">
        <f>IF(AR1876&gt;0,SUMIFS(AT$13:AT1876,AQ$13:AQ1876,"="&amp;AQ1876),"[x]")</f>
        <v>2561</v>
      </c>
    </row>
    <row r="1877" spans="40:47" ht="16.5" x14ac:dyDescent="0.2">
      <c r="AN1877" s="81">
        <v>1865</v>
      </c>
      <c r="AO1877" s="81">
        <f t="shared" si="192"/>
        <v>4</v>
      </c>
      <c r="AP1877" s="81">
        <f t="shared" si="193"/>
        <v>1</v>
      </c>
      <c r="AQ1877" s="76">
        <f t="shared" si="194"/>
        <v>13</v>
      </c>
      <c r="AR1877" s="81">
        <f t="shared" si="195"/>
        <v>52</v>
      </c>
      <c r="AS1877" s="81" t="str">
        <f t="shared" si="196"/>
        <v>金币</v>
      </c>
      <c r="AT1877" s="103">
        <f t="shared" si="197"/>
        <v>127</v>
      </c>
      <c r="AU1877" s="82">
        <f>IF(AR1877&gt;0,SUMIFS(AT$13:AT1877,AQ$13:AQ1877,"="&amp;AQ1877),"[x]")</f>
        <v>2688</v>
      </c>
    </row>
    <row r="1878" spans="40:47" ht="16.5" x14ac:dyDescent="0.2">
      <c r="AN1878" s="81">
        <v>1866</v>
      </c>
      <c r="AO1878" s="81">
        <f t="shared" si="192"/>
        <v>4</v>
      </c>
      <c r="AP1878" s="81">
        <f t="shared" si="193"/>
        <v>1</v>
      </c>
      <c r="AQ1878" s="76">
        <f t="shared" si="194"/>
        <v>13</v>
      </c>
      <c r="AR1878" s="81">
        <f t="shared" si="195"/>
        <v>53</v>
      </c>
      <c r="AS1878" s="81" t="str">
        <f t="shared" si="196"/>
        <v>金币</v>
      </c>
      <c r="AT1878" s="103">
        <f t="shared" si="197"/>
        <v>135</v>
      </c>
      <c r="AU1878" s="82">
        <f>IF(AR1878&gt;0,SUMIFS(AT$13:AT1878,AQ$13:AQ1878,"="&amp;AQ1878),"[x]")</f>
        <v>2823</v>
      </c>
    </row>
    <row r="1879" spans="40:47" ht="16.5" x14ac:dyDescent="0.2">
      <c r="AN1879" s="81">
        <v>1867</v>
      </c>
      <c r="AO1879" s="81">
        <f t="shared" si="192"/>
        <v>4</v>
      </c>
      <c r="AP1879" s="81">
        <f t="shared" si="193"/>
        <v>1</v>
      </c>
      <c r="AQ1879" s="76">
        <f t="shared" si="194"/>
        <v>13</v>
      </c>
      <c r="AR1879" s="81">
        <f t="shared" si="195"/>
        <v>54</v>
      </c>
      <c r="AS1879" s="81" t="str">
        <f t="shared" si="196"/>
        <v>金币</v>
      </c>
      <c r="AT1879" s="103">
        <f t="shared" si="197"/>
        <v>143</v>
      </c>
      <c r="AU1879" s="82">
        <f>IF(AR1879&gt;0,SUMIFS(AT$13:AT1879,AQ$13:AQ1879,"="&amp;AQ1879),"[x]")</f>
        <v>2966</v>
      </c>
    </row>
    <row r="1880" spans="40:47" ht="16.5" x14ac:dyDescent="0.2">
      <c r="AN1880" s="81">
        <v>1868</v>
      </c>
      <c r="AO1880" s="81">
        <f t="shared" si="192"/>
        <v>4</v>
      </c>
      <c r="AP1880" s="81">
        <f t="shared" si="193"/>
        <v>1</v>
      </c>
      <c r="AQ1880" s="76">
        <f t="shared" si="194"/>
        <v>13</v>
      </c>
      <c r="AR1880" s="81">
        <f t="shared" si="195"/>
        <v>55</v>
      </c>
      <c r="AS1880" s="81" t="str">
        <f t="shared" si="196"/>
        <v>金币</v>
      </c>
      <c r="AT1880" s="103">
        <f t="shared" si="197"/>
        <v>150</v>
      </c>
      <c r="AU1880" s="82">
        <f>IF(AR1880&gt;0,SUMIFS(AT$13:AT1880,AQ$13:AQ1880,"="&amp;AQ1880),"[x]")</f>
        <v>3116</v>
      </c>
    </row>
    <row r="1881" spans="40:47" ht="16.5" x14ac:dyDescent="0.2">
      <c r="AN1881" s="81">
        <v>1869</v>
      </c>
      <c r="AO1881" s="81">
        <f t="shared" si="192"/>
        <v>4</v>
      </c>
      <c r="AP1881" s="81">
        <f t="shared" si="193"/>
        <v>1</v>
      </c>
      <c r="AQ1881" s="76">
        <f t="shared" si="194"/>
        <v>13</v>
      </c>
      <c r="AR1881" s="81">
        <f t="shared" si="195"/>
        <v>56</v>
      </c>
      <c r="AS1881" s="81" t="str">
        <f t="shared" si="196"/>
        <v>金币</v>
      </c>
      <c r="AT1881" s="103">
        <f t="shared" si="197"/>
        <v>158</v>
      </c>
      <c r="AU1881" s="82">
        <f>IF(AR1881&gt;0,SUMIFS(AT$13:AT1881,AQ$13:AQ1881,"="&amp;AQ1881),"[x]")</f>
        <v>3274</v>
      </c>
    </row>
    <row r="1882" spans="40:47" ht="16.5" x14ac:dyDescent="0.2">
      <c r="AN1882" s="81">
        <v>1870</v>
      </c>
      <c r="AO1882" s="81">
        <f t="shared" si="192"/>
        <v>4</v>
      </c>
      <c r="AP1882" s="81">
        <f t="shared" si="193"/>
        <v>1</v>
      </c>
      <c r="AQ1882" s="76">
        <f t="shared" si="194"/>
        <v>13</v>
      </c>
      <c r="AR1882" s="81">
        <f t="shared" si="195"/>
        <v>57</v>
      </c>
      <c r="AS1882" s="81" t="str">
        <f t="shared" si="196"/>
        <v>金币</v>
      </c>
      <c r="AT1882" s="103">
        <f t="shared" si="197"/>
        <v>166</v>
      </c>
      <c r="AU1882" s="82">
        <f>IF(AR1882&gt;0,SUMIFS(AT$13:AT1882,AQ$13:AQ1882,"="&amp;AQ1882),"[x]")</f>
        <v>3440</v>
      </c>
    </row>
    <row r="1883" spans="40:47" ht="16.5" x14ac:dyDescent="0.2">
      <c r="AN1883" s="81">
        <v>1871</v>
      </c>
      <c r="AO1883" s="81">
        <f t="shared" si="192"/>
        <v>4</v>
      </c>
      <c r="AP1883" s="81">
        <f t="shared" si="193"/>
        <v>1</v>
      </c>
      <c r="AQ1883" s="76">
        <f t="shared" si="194"/>
        <v>13</v>
      </c>
      <c r="AR1883" s="81">
        <f t="shared" si="195"/>
        <v>58</v>
      </c>
      <c r="AS1883" s="81" t="str">
        <f t="shared" si="196"/>
        <v>金币</v>
      </c>
      <c r="AT1883" s="103">
        <f t="shared" si="197"/>
        <v>174</v>
      </c>
      <c r="AU1883" s="82">
        <f>IF(AR1883&gt;0,SUMIFS(AT$13:AT1883,AQ$13:AQ1883,"="&amp;AQ1883),"[x]")</f>
        <v>3614</v>
      </c>
    </row>
    <row r="1884" spans="40:47" ht="16.5" x14ac:dyDescent="0.2">
      <c r="AN1884" s="81">
        <v>1872</v>
      </c>
      <c r="AO1884" s="81">
        <f t="shared" si="192"/>
        <v>4</v>
      </c>
      <c r="AP1884" s="81">
        <f t="shared" si="193"/>
        <v>1</v>
      </c>
      <c r="AQ1884" s="76">
        <f t="shared" si="194"/>
        <v>13</v>
      </c>
      <c r="AR1884" s="81">
        <f t="shared" si="195"/>
        <v>59</v>
      </c>
      <c r="AS1884" s="81" t="str">
        <f t="shared" si="196"/>
        <v>金币</v>
      </c>
      <c r="AT1884" s="103">
        <f t="shared" si="197"/>
        <v>182</v>
      </c>
      <c r="AU1884" s="82">
        <f>IF(AR1884&gt;0,SUMIFS(AT$13:AT1884,AQ$13:AQ1884,"="&amp;AQ1884),"[x]")</f>
        <v>3796</v>
      </c>
    </row>
    <row r="1885" spans="40:47" ht="16.5" x14ac:dyDescent="0.2">
      <c r="AN1885" s="81">
        <v>1873</v>
      </c>
      <c r="AO1885" s="81">
        <f t="shared" si="192"/>
        <v>4</v>
      </c>
      <c r="AP1885" s="81">
        <f t="shared" si="193"/>
        <v>1</v>
      </c>
      <c r="AQ1885" s="76">
        <f t="shared" si="194"/>
        <v>13</v>
      </c>
      <c r="AR1885" s="81">
        <f t="shared" si="195"/>
        <v>60</v>
      </c>
      <c r="AS1885" s="81" t="str">
        <f t="shared" si="196"/>
        <v>金币</v>
      </c>
      <c r="AT1885" s="103">
        <f t="shared" si="197"/>
        <v>190</v>
      </c>
      <c r="AU1885" s="82">
        <f>IF(AR1885&gt;0,SUMIFS(AT$13:AT1885,AQ$13:AQ1885,"="&amp;AQ1885),"[x]")</f>
        <v>3986</v>
      </c>
    </row>
    <row r="1886" spans="40:47" ht="16.5" x14ac:dyDescent="0.2">
      <c r="AN1886" s="81">
        <v>1874</v>
      </c>
      <c r="AO1886" s="81">
        <f t="shared" si="192"/>
        <v>4</v>
      </c>
      <c r="AP1886" s="81">
        <f t="shared" si="193"/>
        <v>1</v>
      </c>
      <c r="AQ1886" s="76">
        <f t="shared" si="194"/>
        <v>13</v>
      </c>
      <c r="AR1886" s="81">
        <f t="shared" si="195"/>
        <v>61</v>
      </c>
      <c r="AS1886" s="81" t="str">
        <f t="shared" si="196"/>
        <v>金币</v>
      </c>
      <c r="AT1886" s="103">
        <f t="shared" si="197"/>
        <v>198</v>
      </c>
      <c r="AU1886" s="82">
        <f>IF(AR1886&gt;0,SUMIFS(AT$13:AT1886,AQ$13:AQ1886,"="&amp;AQ1886),"[x]")</f>
        <v>4184</v>
      </c>
    </row>
    <row r="1887" spans="40:47" ht="16.5" x14ac:dyDescent="0.2">
      <c r="AN1887" s="81">
        <v>1875</v>
      </c>
      <c r="AO1887" s="81">
        <f t="shared" si="192"/>
        <v>4</v>
      </c>
      <c r="AP1887" s="81">
        <f t="shared" si="193"/>
        <v>1</v>
      </c>
      <c r="AQ1887" s="76">
        <f t="shared" si="194"/>
        <v>13</v>
      </c>
      <c r="AR1887" s="81">
        <f t="shared" si="195"/>
        <v>62</v>
      </c>
      <c r="AS1887" s="81" t="str">
        <f t="shared" si="196"/>
        <v>金币</v>
      </c>
      <c r="AT1887" s="103">
        <f t="shared" si="197"/>
        <v>206</v>
      </c>
      <c r="AU1887" s="82">
        <f>IF(AR1887&gt;0,SUMIFS(AT$13:AT1887,AQ$13:AQ1887,"="&amp;AQ1887),"[x]")</f>
        <v>4390</v>
      </c>
    </row>
    <row r="1888" spans="40:47" ht="16.5" x14ac:dyDescent="0.2">
      <c r="AN1888" s="81">
        <v>1876</v>
      </c>
      <c r="AO1888" s="81">
        <f t="shared" si="192"/>
        <v>4</v>
      </c>
      <c r="AP1888" s="81">
        <f t="shared" si="193"/>
        <v>1</v>
      </c>
      <c r="AQ1888" s="76">
        <f t="shared" si="194"/>
        <v>13</v>
      </c>
      <c r="AR1888" s="81">
        <f t="shared" si="195"/>
        <v>63</v>
      </c>
      <c r="AS1888" s="81" t="str">
        <f t="shared" si="196"/>
        <v>金币</v>
      </c>
      <c r="AT1888" s="103">
        <f t="shared" si="197"/>
        <v>214</v>
      </c>
      <c r="AU1888" s="82">
        <f>IF(AR1888&gt;0,SUMIFS(AT$13:AT1888,AQ$13:AQ1888,"="&amp;AQ1888),"[x]")</f>
        <v>4604</v>
      </c>
    </row>
    <row r="1889" spans="40:47" ht="16.5" x14ac:dyDescent="0.2">
      <c r="AN1889" s="81">
        <v>1877</v>
      </c>
      <c r="AO1889" s="81">
        <f t="shared" si="192"/>
        <v>4</v>
      </c>
      <c r="AP1889" s="81">
        <f t="shared" si="193"/>
        <v>1</v>
      </c>
      <c r="AQ1889" s="76">
        <f t="shared" si="194"/>
        <v>13</v>
      </c>
      <c r="AR1889" s="81">
        <f t="shared" si="195"/>
        <v>64</v>
      </c>
      <c r="AS1889" s="81" t="str">
        <f t="shared" si="196"/>
        <v>金币</v>
      </c>
      <c r="AT1889" s="103">
        <f t="shared" si="197"/>
        <v>222</v>
      </c>
      <c r="AU1889" s="82">
        <f>IF(AR1889&gt;0,SUMIFS(AT$13:AT1889,AQ$13:AQ1889,"="&amp;AQ1889),"[x]")</f>
        <v>4826</v>
      </c>
    </row>
    <row r="1890" spans="40:47" ht="16.5" x14ac:dyDescent="0.2">
      <c r="AN1890" s="81">
        <v>1878</v>
      </c>
      <c r="AO1890" s="81">
        <f t="shared" si="192"/>
        <v>4</v>
      </c>
      <c r="AP1890" s="81">
        <f t="shared" si="193"/>
        <v>1</v>
      </c>
      <c r="AQ1890" s="76">
        <f t="shared" si="194"/>
        <v>13</v>
      </c>
      <c r="AR1890" s="81">
        <f t="shared" si="195"/>
        <v>65</v>
      </c>
      <c r="AS1890" s="81" t="str">
        <f t="shared" si="196"/>
        <v>金币</v>
      </c>
      <c r="AT1890" s="103">
        <f t="shared" si="197"/>
        <v>230</v>
      </c>
      <c r="AU1890" s="82">
        <f>IF(AR1890&gt;0,SUMIFS(AT$13:AT1890,AQ$13:AQ1890,"="&amp;AQ1890),"[x]")</f>
        <v>5056</v>
      </c>
    </row>
    <row r="1891" spans="40:47" ht="16.5" x14ac:dyDescent="0.2">
      <c r="AN1891" s="81">
        <v>1879</v>
      </c>
      <c r="AO1891" s="81">
        <f t="shared" si="192"/>
        <v>4</v>
      </c>
      <c r="AP1891" s="81">
        <f t="shared" si="193"/>
        <v>1</v>
      </c>
      <c r="AQ1891" s="76">
        <f t="shared" si="194"/>
        <v>13</v>
      </c>
      <c r="AR1891" s="81">
        <f t="shared" si="195"/>
        <v>66</v>
      </c>
      <c r="AS1891" s="81" t="str">
        <f t="shared" si="196"/>
        <v>金币</v>
      </c>
      <c r="AT1891" s="103">
        <f t="shared" si="197"/>
        <v>238</v>
      </c>
      <c r="AU1891" s="82">
        <f>IF(AR1891&gt;0,SUMIFS(AT$13:AT1891,AQ$13:AQ1891,"="&amp;AQ1891),"[x]")</f>
        <v>5294</v>
      </c>
    </row>
    <row r="1892" spans="40:47" ht="16.5" x14ac:dyDescent="0.2">
      <c r="AN1892" s="81">
        <v>1880</v>
      </c>
      <c r="AO1892" s="81">
        <f t="shared" si="192"/>
        <v>4</v>
      </c>
      <c r="AP1892" s="81">
        <f t="shared" si="193"/>
        <v>1</v>
      </c>
      <c r="AQ1892" s="76">
        <f t="shared" si="194"/>
        <v>13</v>
      </c>
      <c r="AR1892" s="81">
        <f t="shared" si="195"/>
        <v>67</v>
      </c>
      <c r="AS1892" s="81" t="str">
        <f t="shared" si="196"/>
        <v>金币</v>
      </c>
      <c r="AT1892" s="103">
        <f t="shared" si="197"/>
        <v>246</v>
      </c>
      <c r="AU1892" s="82">
        <f>IF(AR1892&gt;0,SUMIFS(AT$13:AT1892,AQ$13:AQ1892,"="&amp;AQ1892),"[x]")</f>
        <v>5540</v>
      </c>
    </row>
    <row r="1893" spans="40:47" ht="16.5" x14ac:dyDescent="0.2">
      <c r="AN1893" s="81">
        <v>1881</v>
      </c>
      <c r="AO1893" s="81">
        <f t="shared" si="192"/>
        <v>4</v>
      </c>
      <c r="AP1893" s="81">
        <f t="shared" si="193"/>
        <v>1</v>
      </c>
      <c r="AQ1893" s="76">
        <f t="shared" si="194"/>
        <v>13</v>
      </c>
      <c r="AR1893" s="81">
        <f t="shared" si="195"/>
        <v>68</v>
      </c>
      <c r="AS1893" s="81" t="str">
        <f t="shared" si="196"/>
        <v>金币</v>
      </c>
      <c r="AT1893" s="103">
        <f t="shared" si="197"/>
        <v>254</v>
      </c>
      <c r="AU1893" s="82">
        <f>IF(AR1893&gt;0,SUMIFS(AT$13:AT1893,AQ$13:AQ1893,"="&amp;AQ1893),"[x]")</f>
        <v>5794</v>
      </c>
    </row>
    <row r="1894" spans="40:47" ht="16.5" x14ac:dyDescent="0.2">
      <c r="AN1894" s="81">
        <v>1882</v>
      </c>
      <c r="AO1894" s="81">
        <f t="shared" si="192"/>
        <v>4</v>
      </c>
      <c r="AP1894" s="81">
        <f t="shared" si="193"/>
        <v>1</v>
      </c>
      <c r="AQ1894" s="76">
        <f t="shared" si="194"/>
        <v>13</v>
      </c>
      <c r="AR1894" s="81">
        <f t="shared" si="195"/>
        <v>69</v>
      </c>
      <c r="AS1894" s="81" t="str">
        <f t="shared" si="196"/>
        <v>金币</v>
      </c>
      <c r="AT1894" s="103">
        <f t="shared" si="197"/>
        <v>262</v>
      </c>
      <c r="AU1894" s="82">
        <f>IF(AR1894&gt;0,SUMIFS(AT$13:AT1894,AQ$13:AQ1894,"="&amp;AQ1894),"[x]")</f>
        <v>6056</v>
      </c>
    </row>
    <row r="1895" spans="40:47" ht="16.5" x14ac:dyDescent="0.2">
      <c r="AN1895" s="81">
        <v>1883</v>
      </c>
      <c r="AO1895" s="81">
        <f t="shared" si="192"/>
        <v>4</v>
      </c>
      <c r="AP1895" s="81">
        <f t="shared" si="193"/>
        <v>1</v>
      </c>
      <c r="AQ1895" s="76">
        <f t="shared" si="194"/>
        <v>13</v>
      </c>
      <c r="AR1895" s="81">
        <f t="shared" si="195"/>
        <v>70</v>
      </c>
      <c r="AS1895" s="81" t="str">
        <f t="shared" si="196"/>
        <v>金币</v>
      </c>
      <c r="AT1895" s="103">
        <f t="shared" si="197"/>
        <v>270</v>
      </c>
      <c r="AU1895" s="82">
        <f>IF(AR1895&gt;0,SUMIFS(AT$13:AT1895,AQ$13:AQ1895,"="&amp;AQ1895),"[x]")</f>
        <v>6326</v>
      </c>
    </row>
    <row r="1896" spans="40:47" ht="16.5" x14ac:dyDescent="0.2">
      <c r="AN1896" s="81">
        <v>1884</v>
      </c>
      <c r="AO1896" s="81">
        <f t="shared" si="192"/>
        <v>4</v>
      </c>
      <c r="AP1896" s="81">
        <f t="shared" si="193"/>
        <v>1</v>
      </c>
      <c r="AQ1896" s="76">
        <f t="shared" si="194"/>
        <v>13</v>
      </c>
      <c r="AR1896" s="81">
        <f t="shared" si="195"/>
        <v>71</v>
      </c>
      <c r="AS1896" s="81" t="str">
        <f t="shared" si="196"/>
        <v>金币</v>
      </c>
      <c r="AT1896" s="103">
        <f t="shared" si="197"/>
        <v>278</v>
      </c>
      <c r="AU1896" s="82">
        <f>IF(AR1896&gt;0,SUMIFS(AT$13:AT1896,AQ$13:AQ1896,"="&amp;AQ1896),"[x]")</f>
        <v>6604</v>
      </c>
    </row>
    <row r="1897" spans="40:47" ht="16.5" x14ac:dyDescent="0.2">
      <c r="AN1897" s="81">
        <v>1885</v>
      </c>
      <c r="AO1897" s="81">
        <f t="shared" si="192"/>
        <v>4</v>
      </c>
      <c r="AP1897" s="81">
        <f t="shared" si="193"/>
        <v>1</v>
      </c>
      <c r="AQ1897" s="76">
        <f t="shared" si="194"/>
        <v>13</v>
      </c>
      <c r="AR1897" s="81">
        <f t="shared" si="195"/>
        <v>72</v>
      </c>
      <c r="AS1897" s="81" t="str">
        <f t="shared" si="196"/>
        <v>金币</v>
      </c>
      <c r="AT1897" s="103">
        <f t="shared" si="197"/>
        <v>286</v>
      </c>
      <c r="AU1897" s="82">
        <f>IF(AR1897&gt;0,SUMIFS(AT$13:AT1897,AQ$13:AQ1897,"="&amp;AQ1897),"[x]")</f>
        <v>6890</v>
      </c>
    </row>
    <row r="1898" spans="40:47" ht="16.5" x14ac:dyDescent="0.2">
      <c r="AN1898" s="81">
        <v>1886</v>
      </c>
      <c r="AO1898" s="81">
        <f t="shared" si="192"/>
        <v>4</v>
      </c>
      <c r="AP1898" s="81">
        <f t="shared" si="193"/>
        <v>1</v>
      </c>
      <c r="AQ1898" s="76">
        <f t="shared" si="194"/>
        <v>13</v>
      </c>
      <c r="AR1898" s="81">
        <f t="shared" si="195"/>
        <v>73</v>
      </c>
      <c r="AS1898" s="81" t="str">
        <f t="shared" si="196"/>
        <v>金币</v>
      </c>
      <c r="AT1898" s="103">
        <f t="shared" si="197"/>
        <v>293</v>
      </c>
      <c r="AU1898" s="82">
        <f>IF(AR1898&gt;0,SUMIFS(AT$13:AT1898,AQ$13:AQ1898,"="&amp;AQ1898),"[x]")</f>
        <v>7183</v>
      </c>
    </row>
    <row r="1899" spans="40:47" ht="16.5" x14ac:dyDescent="0.2">
      <c r="AN1899" s="81">
        <v>1887</v>
      </c>
      <c r="AO1899" s="81">
        <f t="shared" si="192"/>
        <v>4</v>
      </c>
      <c r="AP1899" s="81">
        <f t="shared" si="193"/>
        <v>1</v>
      </c>
      <c r="AQ1899" s="76">
        <f t="shared" si="194"/>
        <v>13</v>
      </c>
      <c r="AR1899" s="81">
        <f t="shared" si="195"/>
        <v>74</v>
      </c>
      <c r="AS1899" s="81" t="str">
        <f t="shared" si="196"/>
        <v>金币</v>
      </c>
      <c r="AT1899" s="103">
        <f t="shared" si="197"/>
        <v>301</v>
      </c>
      <c r="AU1899" s="82">
        <f>IF(AR1899&gt;0,SUMIFS(AT$13:AT1899,AQ$13:AQ1899,"="&amp;AQ1899),"[x]")</f>
        <v>7484</v>
      </c>
    </row>
    <row r="1900" spans="40:47" ht="16.5" x14ac:dyDescent="0.2">
      <c r="AN1900" s="81">
        <v>1888</v>
      </c>
      <c r="AO1900" s="81">
        <f t="shared" si="192"/>
        <v>4</v>
      </c>
      <c r="AP1900" s="81">
        <f t="shared" si="193"/>
        <v>1</v>
      </c>
      <c r="AQ1900" s="76">
        <f t="shared" si="194"/>
        <v>13</v>
      </c>
      <c r="AR1900" s="81">
        <f t="shared" si="195"/>
        <v>75</v>
      </c>
      <c r="AS1900" s="81" t="str">
        <f t="shared" si="196"/>
        <v>金币</v>
      </c>
      <c r="AT1900" s="103">
        <f t="shared" si="197"/>
        <v>309</v>
      </c>
      <c r="AU1900" s="82">
        <f>IF(AR1900&gt;0,SUMIFS(AT$13:AT1900,AQ$13:AQ1900,"="&amp;AQ1900),"[x]")</f>
        <v>7793</v>
      </c>
    </row>
    <row r="1901" spans="40:47" ht="16.5" x14ac:dyDescent="0.2">
      <c r="AN1901" s="81">
        <v>1889</v>
      </c>
      <c r="AO1901" s="81">
        <f t="shared" si="192"/>
        <v>4</v>
      </c>
      <c r="AP1901" s="81">
        <f t="shared" si="193"/>
        <v>1</v>
      </c>
      <c r="AQ1901" s="76">
        <f t="shared" si="194"/>
        <v>13</v>
      </c>
      <c r="AR1901" s="81">
        <f t="shared" si="195"/>
        <v>76</v>
      </c>
      <c r="AS1901" s="81" t="str">
        <f t="shared" si="196"/>
        <v>金币</v>
      </c>
      <c r="AT1901" s="103">
        <f t="shared" si="197"/>
        <v>317</v>
      </c>
      <c r="AU1901" s="82">
        <f>IF(AR1901&gt;0,SUMIFS(AT$13:AT1901,AQ$13:AQ1901,"="&amp;AQ1901),"[x]")</f>
        <v>8110</v>
      </c>
    </row>
    <row r="1902" spans="40:47" ht="16.5" x14ac:dyDescent="0.2">
      <c r="AN1902" s="81">
        <v>1890</v>
      </c>
      <c r="AO1902" s="81">
        <f t="shared" si="192"/>
        <v>4</v>
      </c>
      <c r="AP1902" s="81">
        <f t="shared" si="193"/>
        <v>1</v>
      </c>
      <c r="AQ1902" s="76">
        <f t="shared" si="194"/>
        <v>13</v>
      </c>
      <c r="AR1902" s="81">
        <f t="shared" si="195"/>
        <v>77</v>
      </c>
      <c r="AS1902" s="81" t="str">
        <f t="shared" si="196"/>
        <v>金币</v>
      </c>
      <c r="AT1902" s="103">
        <f t="shared" si="197"/>
        <v>325</v>
      </c>
      <c r="AU1902" s="82">
        <f>IF(AR1902&gt;0,SUMIFS(AT$13:AT1902,AQ$13:AQ1902,"="&amp;AQ1902),"[x]")</f>
        <v>8435</v>
      </c>
    </row>
    <row r="1903" spans="40:47" ht="16.5" x14ac:dyDescent="0.2">
      <c r="AN1903" s="81">
        <v>1891</v>
      </c>
      <c r="AO1903" s="81">
        <f t="shared" si="192"/>
        <v>4</v>
      </c>
      <c r="AP1903" s="81">
        <f t="shared" si="193"/>
        <v>1</v>
      </c>
      <c r="AQ1903" s="76">
        <f t="shared" si="194"/>
        <v>13</v>
      </c>
      <c r="AR1903" s="81">
        <f t="shared" si="195"/>
        <v>78</v>
      </c>
      <c r="AS1903" s="81" t="str">
        <f t="shared" si="196"/>
        <v>金币</v>
      </c>
      <c r="AT1903" s="103">
        <f t="shared" si="197"/>
        <v>333</v>
      </c>
      <c r="AU1903" s="82">
        <f>IF(AR1903&gt;0,SUMIFS(AT$13:AT1903,AQ$13:AQ1903,"="&amp;AQ1903),"[x]")</f>
        <v>8768</v>
      </c>
    </row>
    <row r="1904" spans="40:47" ht="16.5" x14ac:dyDescent="0.2">
      <c r="AN1904" s="81">
        <v>1892</v>
      </c>
      <c r="AO1904" s="81">
        <f t="shared" si="192"/>
        <v>4</v>
      </c>
      <c r="AP1904" s="81">
        <f t="shared" si="193"/>
        <v>1</v>
      </c>
      <c r="AQ1904" s="76">
        <f t="shared" si="194"/>
        <v>13</v>
      </c>
      <c r="AR1904" s="81">
        <f t="shared" si="195"/>
        <v>79</v>
      </c>
      <c r="AS1904" s="81" t="str">
        <f t="shared" si="196"/>
        <v>金币</v>
      </c>
      <c r="AT1904" s="103">
        <f t="shared" si="197"/>
        <v>341</v>
      </c>
      <c r="AU1904" s="82">
        <f>IF(AR1904&gt;0,SUMIFS(AT$13:AT1904,AQ$13:AQ1904,"="&amp;AQ1904),"[x]")</f>
        <v>9109</v>
      </c>
    </row>
    <row r="1905" spans="40:47" ht="16.5" x14ac:dyDescent="0.2">
      <c r="AN1905" s="81">
        <v>1893</v>
      </c>
      <c r="AO1905" s="81">
        <f t="shared" si="192"/>
        <v>4</v>
      </c>
      <c r="AP1905" s="81">
        <f t="shared" si="193"/>
        <v>1</v>
      </c>
      <c r="AQ1905" s="76">
        <f t="shared" si="194"/>
        <v>13</v>
      </c>
      <c r="AR1905" s="81">
        <f t="shared" si="195"/>
        <v>80</v>
      </c>
      <c r="AS1905" s="81" t="str">
        <f t="shared" si="196"/>
        <v>金币</v>
      </c>
      <c r="AT1905" s="103">
        <f t="shared" si="197"/>
        <v>349</v>
      </c>
      <c r="AU1905" s="82">
        <f>IF(AR1905&gt;0,SUMIFS(AT$13:AT1905,AQ$13:AQ1905,"="&amp;AQ1905),"[x]")</f>
        <v>9458</v>
      </c>
    </row>
    <row r="1906" spans="40:47" ht="16.5" x14ac:dyDescent="0.2">
      <c r="AN1906" s="81">
        <v>1894</v>
      </c>
      <c r="AO1906" s="81">
        <f t="shared" si="192"/>
        <v>4</v>
      </c>
      <c r="AP1906" s="81">
        <f t="shared" si="193"/>
        <v>1</v>
      </c>
      <c r="AQ1906" s="76">
        <f t="shared" si="194"/>
        <v>13</v>
      </c>
      <c r="AR1906" s="81">
        <f t="shared" si="195"/>
        <v>81</v>
      </c>
      <c r="AS1906" s="81" t="str">
        <f t="shared" si="196"/>
        <v>金币</v>
      </c>
      <c r="AT1906" s="103">
        <f t="shared" si="197"/>
        <v>177</v>
      </c>
      <c r="AU1906" s="82">
        <f>IF(AR1906&gt;0,SUMIFS(AT$13:AT1906,AQ$13:AQ1906,"="&amp;AQ1906),"[x]")</f>
        <v>9635</v>
      </c>
    </row>
    <row r="1907" spans="40:47" ht="16.5" x14ac:dyDescent="0.2">
      <c r="AN1907" s="81">
        <v>1895</v>
      </c>
      <c r="AO1907" s="81">
        <f t="shared" si="192"/>
        <v>4</v>
      </c>
      <c r="AP1907" s="81">
        <f t="shared" si="193"/>
        <v>1</v>
      </c>
      <c r="AQ1907" s="76">
        <f t="shared" si="194"/>
        <v>13</v>
      </c>
      <c r="AR1907" s="81">
        <f t="shared" si="195"/>
        <v>82</v>
      </c>
      <c r="AS1907" s="81" t="str">
        <f t="shared" si="196"/>
        <v>金币</v>
      </c>
      <c r="AT1907" s="103">
        <f t="shared" si="197"/>
        <v>191</v>
      </c>
      <c r="AU1907" s="82">
        <f>IF(AR1907&gt;0,SUMIFS(AT$13:AT1907,AQ$13:AQ1907,"="&amp;AQ1907),"[x]")</f>
        <v>9826</v>
      </c>
    </row>
    <row r="1908" spans="40:47" ht="16.5" x14ac:dyDescent="0.2">
      <c r="AN1908" s="81">
        <v>1896</v>
      </c>
      <c r="AO1908" s="81">
        <f t="shared" si="192"/>
        <v>4</v>
      </c>
      <c r="AP1908" s="81">
        <f t="shared" si="193"/>
        <v>1</v>
      </c>
      <c r="AQ1908" s="76">
        <f t="shared" si="194"/>
        <v>13</v>
      </c>
      <c r="AR1908" s="81">
        <f t="shared" si="195"/>
        <v>83</v>
      </c>
      <c r="AS1908" s="81" t="str">
        <f t="shared" si="196"/>
        <v>金币</v>
      </c>
      <c r="AT1908" s="103">
        <f t="shared" si="197"/>
        <v>205</v>
      </c>
      <c r="AU1908" s="82">
        <f>IF(AR1908&gt;0,SUMIFS(AT$13:AT1908,AQ$13:AQ1908,"="&amp;AQ1908),"[x]")</f>
        <v>10031</v>
      </c>
    </row>
    <row r="1909" spans="40:47" ht="16.5" x14ac:dyDescent="0.2">
      <c r="AN1909" s="81">
        <v>1897</v>
      </c>
      <c r="AO1909" s="81">
        <f t="shared" si="192"/>
        <v>4</v>
      </c>
      <c r="AP1909" s="81">
        <f t="shared" si="193"/>
        <v>1</v>
      </c>
      <c r="AQ1909" s="76">
        <f t="shared" si="194"/>
        <v>13</v>
      </c>
      <c r="AR1909" s="81">
        <f t="shared" si="195"/>
        <v>84</v>
      </c>
      <c r="AS1909" s="81" t="str">
        <f t="shared" si="196"/>
        <v>金币</v>
      </c>
      <c r="AT1909" s="103">
        <f t="shared" si="197"/>
        <v>218</v>
      </c>
      <c r="AU1909" s="82">
        <f>IF(AR1909&gt;0,SUMIFS(AT$13:AT1909,AQ$13:AQ1909,"="&amp;AQ1909),"[x]")</f>
        <v>10249</v>
      </c>
    </row>
    <row r="1910" spans="40:47" ht="16.5" x14ac:dyDescent="0.2">
      <c r="AN1910" s="81">
        <v>1898</v>
      </c>
      <c r="AO1910" s="81">
        <f t="shared" si="192"/>
        <v>4</v>
      </c>
      <c r="AP1910" s="81">
        <f t="shared" si="193"/>
        <v>1</v>
      </c>
      <c r="AQ1910" s="76">
        <f t="shared" si="194"/>
        <v>13</v>
      </c>
      <c r="AR1910" s="81">
        <f t="shared" si="195"/>
        <v>85</v>
      </c>
      <c r="AS1910" s="81" t="str">
        <f t="shared" si="196"/>
        <v>金币</v>
      </c>
      <c r="AT1910" s="103">
        <f t="shared" si="197"/>
        <v>232</v>
      </c>
      <c r="AU1910" s="82">
        <f>IF(AR1910&gt;0,SUMIFS(AT$13:AT1910,AQ$13:AQ1910,"="&amp;AQ1910),"[x]")</f>
        <v>10481</v>
      </c>
    </row>
    <row r="1911" spans="40:47" ht="16.5" x14ac:dyDescent="0.2">
      <c r="AN1911" s="81">
        <v>1899</v>
      </c>
      <c r="AO1911" s="81">
        <f t="shared" si="192"/>
        <v>4</v>
      </c>
      <c r="AP1911" s="81">
        <f t="shared" si="193"/>
        <v>1</v>
      </c>
      <c r="AQ1911" s="76">
        <f t="shared" si="194"/>
        <v>13</v>
      </c>
      <c r="AR1911" s="81">
        <f t="shared" si="195"/>
        <v>86</v>
      </c>
      <c r="AS1911" s="81" t="str">
        <f t="shared" si="196"/>
        <v>金币</v>
      </c>
      <c r="AT1911" s="103">
        <f t="shared" si="197"/>
        <v>246</v>
      </c>
      <c r="AU1911" s="82">
        <f>IF(AR1911&gt;0,SUMIFS(AT$13:AT1911,AQ$13:AQ1911,"="&amp;AQ1911),"[x]")</f>
        <v>10727</v>
      </c>
    </row>
    <row r="1912" spans="40:47" ht="16.5" x14ac:dyDescent="0.2">
      <c r="AN1912" s="81">
        <v>1900</v>
      </c>
      <c r="AO1912" s="81">
        <f t="shared" si="192"/>
        <v>4</v>
      </c>
      <c r="AP1912" s="81">
        <f t="shared" si="193"/>
        <v>1</v>
      </c>
      <c r="AQ1912" s="76">
        <f t="shared" si="194"/>
        <v>13</v>
      </c>
      <c r="AR1912" s="81">
        <f t="shared" si="195"/>
        <v>87</v>
      </c>
      <c r="AS1912" s="81" t="str">
        <f t="shared" si="196"/>
        <v>金币</v>
      </c>
      <c r="AT1912" s="103">
        <f t="shared" si="197"/>
        <v>259</v>
      </c>
      <c r="AU1912" s="82">
        <f>IF(AR1912&gt;0,SUMIFS(AT$13:AT1912,AQ$13:AQ1912,"="&amp;AQ1912),"[x]")</f>
        <v>10986</v>
      </c>
    </row>
    <row r="1913" spans="40:47" ht="16.5" x14ac:dyDescent="0.2">
      <c r="AN1913" s="81">
        <v>1901</v>
      </c>
      <c r="AO1913" s="81">
        <f t="shared" si="192"/>
        <v>4</v>
      </c>
      <c r="AP1913" s="81">
        <f t="shared" si="193"/>
        <v>1</v>
      </c>
      <c r="AQ1913" s="76">
        <f t="shared" si="194"/>
        <v>13</v>
      </c>
      <c r="AR1913" s="81">
        <f t="shared" si="195"/>
        <v>88</v>
      </c>
      <c r="AS1913" s="81" t="str">
        <f t="shared" si="196"/>
        <v>金币</v>
      </c>
      <c r="AT1913" s="103">
        <f t="shared" si="197"/>
        <v>273</v>
      </c>
      <c r="AU1913" s="82">
        <f>IF(AR1913&gt;0,SUMIFS(AT$13:AT1913,AQ$13:AQ1913,"="&amp;AQ1913),"[x]")</f>
        <v>11259</v>
      </c>
    </row>
    <row r="1914" spans="40:47" ht="16.5" x14ac:dyDescent="0.2">
      <c r="AN1914" s="81">
        <v>1902</v>
      </c>
      <c r="AO1914" s="81">
        <f t="shared" si="192"/>
        <v>4</v>
      </c>
      <c r="AP1914" s="81">
        <f t="shared" si="193"/>
        <v>1</v>
      </c>
      <c r="AQ1914" s="76">
        <f t="shared" si="194"/>
        <v>13</v>
      </c>
      <c r="AR1914" s="81">
        <f t="shared" si="195"/>
        <v>89</v>
      </c>
      <c r="AS1914" s="81" t="str">
        <f t="shared" si="196"/>
        <v>金币</v>
      </c>
      <c r="AT1914" s="103">
        <f t="shared" si="197"/>
        <v>287</v>
      </c>
      <c r="AU1914" s="82">
        <f>IF(AR1914&gt;0,SUMIFS(AT$13:AT1914,AQ$13:AQ1914,"="&amp;AQ1914),"[x]")</f>
        <v>11546</v>
      </c>
    </row>
    <row r="1915" spans="40:47" ht="16.5" x14ac:dyDescent="0.2">
      <c r="AN1915" s="81">
        <v>1903</v>
      </c>
      <c r="AO1915" s="81">
        <f t="shared" si="192"/>
        <v>4</v>
      </c>
      <c r="AP1915" s="81">
        <f t="shared" si="193"/>
        <v>1</v>
      </c>
      <c r="AQ1915" s="76">
        <f t="shared" si="194"/>
        <v>13</v>
      </c>
      <c r="AR1915" s="81">
        <f t="shared" si="195"/>
        <v>90</v>
      </c>
      <c r="AS1915" s="81" t="str">
        <f t="shared" si="196"/>
        <v>金币</v>
      </c>
      <c r="AT1915" s="103">
        <f t="shared" si="197"/>
        <v>300</v>
      </c>
      <c r="AU1915" s="82">
        <f>IF(AR1915&gt;0,SUMIFS(AT$13:AT1915,AQ$13:AQ1915,"="&amp;AQ1915),"[x]")</f>
        <v>11846</v>
      </c>
    </row>
    <row r="1916" spans="40:47" ht="16.5" x14ac:dyDescent="0.2">
      <c r="AN1916" s="81">
        <v>1904</v>
      </c>
      <c r="AO1916" s="81">
        <f t="shared" si="192"/>
        <v>4</v>
      </c>
      <c r="AP1916" s="81">
        <f t="shared" si="193"/>
        <v>1</v>
      </c>
      <c r="AQ1916" s="76">
        <f t="shared" si="194"/>
        <v>13</v>
      </c>
      <c r="AR1916" s="81">
        <f t="shared" si="195"/>
        <v>91</v>
      </c>
      <c r="AS1916" s="81" t="str">
        <f t="shared" si="196"/>
        <v>金币</v>
      </c>
      <c r="AT1916" s="103">
        <f t="shared" si="197"/>
        <v>314</v>
      </c>
      <c r="AU1916" s="82">
        <f>IF(AR1916&gt;0,SUMIFS(AT$13:AT1916,AQ$13:AQ1916,"="&amp;AQ1916),"[x]")</f>
        <v>12160</v>
      </c>
    </row>
    <row r="1917" spans="40:47" ht="16.5" x14ac:dyDescent="0.2">
      <c r="AN1917" s="81">
        <v>1905</v>
      </c>
      <c r="AO1917" s="81">
        <f t="shared" si="192"/>
        <v>4</v>
      </c>
      <c r="AP1917" s="81">
        <f t="shared" si="193"/>
        <v>1</v>
      </c>
      <c r="AQ1917" s="76">
        <f t="shared" si="194"/>
        <v>13</v>
      </c>
      <c r="AR1917" s="81">
        <f t="shared" si="195"/>
        <v>92</v>
      </c>
      <c r="AS1917" s="81" t="str">
        <f t="shared" si="196"/>
        <v>金币</v>
      </c>
      <c r="AT1917" s="103">
        <f t="shared" si="197"/>
        <v>328</v>
      </c>
      <c r="AU1917" s="82">
        <f>IF(AR1917&gt;0,SUMIFS(AT$13:AT1917,AQ$13:AQ1917,"="&amp;AQ1917),"[x]")</f>
        <v>12488</v>
      </c>
    </row>
    <row r="1918" spans="40:47" ht="16.5" x14ac:dyDescent="0.2">
      <c r="AN1918" s="81">
        <v>1906</v>
      </c>
      <c r="AO1918" s="81">
        <f t="shared" si="192"/>
        <v>4</v>
      </c>
      <c r="AP1918" s="81">
        <f t="shared" si="193"/>
        <v>1</v>
      </c>
      <c r="AQ1918" s="76">
        <f t="shared" si="194"/>
        <v>13</v>
      </c>
      <c r="AR1918" s="81">
        <f t="shared" si="195"/>
        <v>93</v>
      </c>
      <c r="AS1918" s="81" t="str">
        <f t="shared" si="196"/>
        <v>金币</v>
      </c>
      <c r="AT1918" s="103">
        <f t="shared" si="197"/>
        <v>341</v>
      </c>
      <c r="AU1918" s="82">
        <f>IF(AR1918&gt;0,SUMIFS(AT$13:AT1918,AQ$13:AQ1918,"="&amp;AQ1918),"[x]")</f>
        <v>12829</v>
      </c>
    </row>
    <row r="1919" spans="40:47" ht="16.5" x14ac:dyDescent="0.2">
      <c r="AN1919" s="81">
        <v>1907</v>
      </c>
      <c r="AO1919" s="81">
        <f t="shared" si="192"/>
        <v>4</v>
      </c>
      <c r="AP1919" s="81">
        <f t="shared" si="193"/>
        <v>1</v>
      </c>
      <c r="AQ1919" s="76">
        <f t="shared" si="194"/>
        <v>13</v>
      </c>
      <c r="AR1919" s="81">
        <f t="shared" si="195"/>
        <v>94</v>
      </c>
      <c r="AS1919" s="81" t="str">
        <f t="shared" si="196"/>
        <v>金币</v>
      </c>
      <c r="AT1919" s="103">
        <f t="shared" si="197"/>
        <v>355</v>
      </c>
      <c r="AU1919" s="82">
        <f>IF(AR1919&gt;0,SUMIFS(AT$13:AT1919,AQ$13:AQ1919,"="&amp;AQ1919),"[x]")</f>
        <v>13184</v>
      </c>
    </row>
    <row r="1920" spans="40:47" ht="16.5" x14ac:dyDescent="0.2">
      <c r="AN1920" s="81">
        <v>1908</v>
      </c>
      <c r="AO1920" s="81">
        <f t="shared" si="192"/>
        <v>4</v>
      </c>
      <c r="AP1920" s="81">
        <f t="shared" si="193"/>
        <v>1</v>
      </c>
      <c r="AQ1920" s="76">
        <f t="shared" si="194"/>
        <v>13</v>
      </c>
      <c r="AR1920" s="81">
        <f t="shared" si="195"/>
        <v>95</v>
      </c>
      <c r="AS1920" s="81" t="str">
        <f t="shared" si="196"/>
        <v>金币</v>
      </c>
      <c r="AT1920" s="103">
        <f t="shared" si="197"/>
        <v>369</v>
      </c>
      <c r="AU1920" s="82">
        <f>IF(AR1920&gt;0,SUMIFS(AT$13:AT1920,AQ$13:AQ1920,"="&amp;AQ1920),"[x]")</f>
        <v>13553</v>
      </c>
    </row>
    <row r="1921" spans="40:47" ht="16.5" x14ac:dyDescent="0.2">
      <c r="AN1921" s="81">
        <v>1909</v>
      </c>
      <c r="AO1921" s="81">
        <f t="shared" si="192"/>
        <v>4</v>
      </c>
      <c r="AP1921" s="81">
        <f t="shared" si="193"/>
        <v>1</v>
      </c>
      <c r="AQ1921" s="76">
        <f t="shared" si="194"/>
        <v>13</v>
      </c>
      <c r="AR1921" s="81">
        <f t="shared" si="195"/>
        <v>96</v>
      </c>
      <c r="AS1921" s="81" t="str">
        <f t="shared" si="196"/>
        <v>金币</v>
      </c>
      <c r="AT1921" s="103">
        <f t="shared" si="197"/>
        <v>382</v>
      </c>
      <c r="AU1921" s="82">
        <f>IF(AR1921&gt;0,SUMIFS(AT$13:AT1921,AQ$13:AQ1921,"="&amp;AQ1921),"[x]")</f>
        <v>13935</v>
      </c>
    </row>
    <row r="1922" spans="40:47" ht="16.5" x14ac:dyDescent="0.2">
      <c r="AN1922" s="81">
        <v>1910</v>
      </c>
      <c r="AO1922" s="81">
        <f t="shared" si="192"/>
        <v>4</v>
      </c>
      <c r="AP1922" s="81">
        <f t="shared" si="193"/>
        <v>1</v>
      </c>
      <c r="AQ1922" s="76">
        <f t="shared" si="194"/>
        <v>13</v>
      </c>
      <c r="AR1922" s="81">
        <f t="shared" si="195"/>
        <v>97</v>
      </c>
      <c r="AS1922" s="81" t="str">
        <f t="shared" si="196"/>
        <v>金币</v>
      </c>
      <c r="AT1922" s="103">
        <f t="shared" si="197"/>
        <v>396</v>
      </c>
      <c r="AU1922" s="82">
        <f>IF(AR1922&gt;0,SUMIFS(AT$13:AT1922,AQ$13:AQ1922,"="&amp;AQ1922),"[x]")</f>
        <v>14331</v>
      </c>
    </row>
    <row r="1923" spans="40:47" ht="16.5" x14ac:dyDescent="0.2">
      <c r="AN1923" s="81">
        <v>1911</v>
      </c>
      <c r="AO1923" s="81">
        <f t="shared" si="192"/>
        <v>4</v>
      </c>
      <c r="AP1923" s="81">
        <f t="shared" si="193"/>
        <v>1</v>
      </c>
      <c r="AQ1923" s="76">
        <f t="shared" si="194"/>
        <v>13</v>
      </c>
      <c r="AR1923" s="81">
        <f t="shared" si="195"/>
        <v>98</v>
      </c>
      <c r="AS1923" s="81" t="str">
        <f t="shared" si="196"/>
        <v>金币</v>
      </c>
      <c r="AT1923" s="103">
        <f t="shared" si="197"/>
        <v>410</v>
      </c>
      <c r="AU1923" s="82">
        <f>IF(AR1923&gt;0,SUMIFS(AT$13:AT1923,AQ$13:AQ1923,"="&amp;AQ1923),"[x]")</f>
        <v>14741</v>
      </c>
    </row>
    <row r="1924" spans="40:47" ht="16.5" x14ac:dyDescent="0.2">
      <c r="AN1924" s="81">
        <v>1912</v>
      </c>
      <c r="AO1924" s="81">
        <f t="shared" si="192"/>
        <v>4</v>
      </c>
      <c r="AP1924" s="81">
        <f t="shared" si="193"/>
        <v>1</v>
      </c>
      <c r="AQ1924" s="76">
        <f t="shared" si="194"/>
        <v>13</v>
      </c>
      <c r="AR1924" s="81">
        <f t="shared" si="195"/>
        <v>99</v>
      </c>
      <c r="AS1924" s="81" t="str">
        <f t="shared" si="196"/>
        <v>金币</v>
      </c>
      <c r="AT1924" s="103">
        <f t="shared" si="197"/>
        <v>423</v>
      </c>
      <c r="AU1924" s="82">
        <f>IF(AR1924&gt;0,SUMIFS(AT$13:AT1924,AQ$13:AQ1924,"="&amp;AQ1924),"[x]")</f>
        <v>15164</v>
      </c>
    </row>
    <row r="1925" spans="40:47" ht="16.5" x14ac:dyDescent="0.2">
      <c r="AN1925" s="81">
        <v>1913</v>
      </c>
      <c r="AO1925" s="81">
        <f t="shared" si="192"/>
        <v>4</v>
      </c>
      <c r="AP1925" s="81">
        <f t="shared" si="193"/>
        <v>1</v>
      </c>
      <c r="AQ1925" s="76">
        <f t="shared" si="194"/>
        <v>13</v>
      </c>
      <c r="AR1925" s="81">
        <f t="shared" si="195"/>
        <v>100</v>
      </c>
      <c r="AS1925" s="81" t="str">
        <f t="shared" si="196"/>
        <v>金币</v>
      </c>
      <c r="AT1925" s="103">
        <f t="shared" si="197"/>
        <v>437</v>
      </c>
      <c r="AU1925" s="82">
        <f>IF(AR1925&gt;0,SUMIFS(AT$13:AT1925,AQ$13:AQ1925,"="&amp;AQ1925),"[x]")</f>
        <v>15601</v>
      </c>
    </row>
    <row r="1926" spans="40:47" ht="16.5" x14ac:dyDescent="0.2">
      <c r="AN1926" s="81">
        <v>1914</v>
      </c>
      <c r="AO1926" s="81">
        <f t="shared" si="192"/>
        <v>4</v>
      </c>
      <c r="AP1926" s="81">
        <f t="shared" si="193"/>
        <v>1</v>
      </c>
      <c r="AQ1926" s="76">
        <f t="shared" si="194"/>
        <v>13</v>
      </c>
      <c r="AR1926" s="81">
        <f t="shared" si="195"/>
        <v>101</v>
      </c>
      <c r="AS1926" s="81" t="str">
        <f t="shared" si="196"/>
        <v>金币</v>
      </c>
      <c r="AT1926" s="103">
        <f t="shared" si="197"/>
        <v>244</v>
      </c>
      <c r="AU1926" s="82">
        <f>IF(AR1926&gt;0,SUMIFS(AT$13:AT1926,AQ$13:AQ1926,"="&amp;AQ1926),"[x]")</f>
        <v>15845</v>
      </c>
    </row>
    <row r="1927" spans="40:47" ht="16.5" x14ac:dyDescent="0.2">
      <c r="AN1927" s="81">
        <v>1915</v>
      </c>
      <c r="AO1927" s="81">
        <f t="shared" si="192"/>
        <v>4</v>
      </c>
      <c r="AP1927" s="81">
        <f t="shared" si="193"/>
        <v>1</v>
      </c>
      <c r="AQ1927" s="76">
        <f t="shared" si="194"/>
        <v>13</v>
      </c>
      <c r="AR1927" s="81">
        <f t="shared" si="195"/>
        <v>102</v>
      </c>
      <c r="AS1927" s="81" t="str">
        <f t="shared" si="196"/>
        <v>金币</v>
      </c>
      <c r="AT1927" s="103">
        <f t="shared" si="197"/>
        <v>262</v>
      </c>
      <c r="AU1927" s="82">
        <f>IF(AR1927&gt;0,SUMIFS(AT$13:AT1927,AQ$13:AQ1927,"="&amp;AQ1927),"[x]")</f>
        <v>16107</v>
      </c>
    </row>
    <row r="1928" spans="40:47" ht="16.5" x14ac:dyDescent="0.2">
      <c r="AN1928" s="81">
        <v>1916</v>
      </c>
      <c r="AO1928" s="81">
        <f t="shared" si="192"/>
        <v>4</v>
      </c>
      <c r="AP1928" s="81">
        <f t="shared" si="193"/>
        <v>1</v>
      </c>
      <c r="AQ1928" s="76">
        <f t="shared" si="194"/>
        <v>13</v>
      </c>
      <c r="AR1928" s="81">
        <f t="shared" si="195"/>
        <v>103</v>
      </c>
      <c r="AS1928" s="81" t="str">
        <f t="shared" si="196"/>
        <v>金币</v>
      </c>
      <c r="AT1928" s="103">
        <f t="shared" si="197"/>
        <v>281</v>
      </c>
      <c r="AU1928" s="82">
        <f>IF(AR1928&gt;0,SUMIFS(AT$13:AT1928,AQ$13:AQ1928,"="&amp;AQ1928),"[x]")</f>
        <v>16388</v>
      </c>
    </row>
    <row r="1929" spans="40:47" ht="16.5" x14ac:dyDescent="0.2">
      <c r="AN1929" s="81">
        <v>1917</v>
      </c>
      <c r="AO1929" s="81">
        <f t="shared" si="192"/>
        <v>4</v>
      </c>
      <c r="AP1929" s="81">
        <f t="shared" si="193"/>
        <v>1</v>
      </c>
      <c r="AQ1929" s="76">
        <f t="shared" si="194"/>
        <v>13</v>
      </c>
      <c r="AR1929" s="81">
        <f t="shared" si="195"/>
        <v>104</v>
      </c>
      <c r="AS1929" s="81" t="str">
        <f t="shared" si="196"/>
        <v>金币</v>
      </c>
      <c r="AT1929" s="103">
        <f t="shared" si="197"/>
        <v>300</v>
      </c>
      <c r="AU1929" s="82">
        <f>IF(AR1929&gt;0,SUMIFS(AT$13:AT1929,AQ$13:AQ1929,"="&amp;AQ1929),"[x]")</f>
        <v>16688</v>
      </c>
    </row>
    <row r="1930" spans="40:47" ht="16.5" x14ac:dyDescent="0.2">
      <c r="AN1930" s="81">
        <v>1918</v>
      </c>
      <c r="AO1930" s="81">
        <f t="shared" si="192"/>
        <v>4</v>
      </c>
      <c r="AP1930" s="81">
        <f t="shared" si="193"/>
        <v>1</v>
      </c>
      <c r="AQ1930" s="76">
        <f t="shared" si="194"/>
        <v>13</v>
      </c>
      <c r="AR1930" s="81">
        <f t="shared" si="195"/>
        <v>105</v>
      </c>
      <c r="AS1930" s="81" t="str">
        <f t="shared" si="196"/>
        <v>金币</v>
      </c>
      <c r="AT1930" s="103">
        <f t="shared" si="197"/>
        <v>319</v>
      </c>
      <c r="AU1930" s="82">
        <f>IF(AR1930&gt;0,SUMIFS(AT$13:AT1930,AQ$13:AQ1930,"="&amp;AQ1930),"[x]")</f>
        <v>17007</v>
      </c>
    </row>
    <row r="1931" spans="40:47" ht="16.5" x14ac:dyDescent="0.2">
      <c r="AN1931" s="81">
        <v>1919</v>
      </c>
      <c r="AO1931" s="81">
        <f t="shared" si="192"/>
        <v>4</v>
      </c>
      <c r="AP1931" s="81">
        <f t="shared" si="193"/>
        <v>1</v>
      </c>
      <c r="AQ1931" s="76">
        <f t="shared" si="194"/>
        <v>13</v>
      </c>
      <c r="AR1931" s="81">
        <f t="shared" si="195"/>
        <v>106</v>
      </c>
      <c r="AS1931" s="81" t="str">
        <f t="shared" si="196"/>
        <v>金币</v>
      </c>
      <c r="AT1931" s="103">
        <f t="shared" si="197"/>
        <v>338</v>
      </c>
      <c r="AU1931" s="82">
        <f>IF(AR1931&gt;0,SUMIFS(AT$13:AT1931,AQ$13:AQ1931,"="&amp;AQ1931),"[x]")</f>
        <v>17345</v>
      </c>
    </row>
    <row r="1932" spans="40:47" ht="16.5" x14ac:dyDescent="0.2">
      <c r="AN1932" s="81">
        <v>1920</v>
      </c>
      <c r="AO1932" s="81">
        <f t="shared" si="192"/>
        <v>4</v>
      </c>
      <c r="AP1932" s="81">
        <f t="shared" si="193"/>
        <v>1</v>
      </c>
      <c r="AQ1932" s="76">
        <f t="shared" si="194"/>
        <v>13</v>
      </c>
      <c r="AR1932" s="81">
        <f t="shared" si="195"/>
        <v>107</v>
      </c>
      <c r="AS1932" s="81" t="str">
        <f t="shared" si="196"/>
        <v>金币</v>
      </c>
      <c r="AT1932" s="103">
        <f t="shared" si="197"/>
        <v>356</v>
      </c>
      <c r="AU1932" s="82">
        <f>IF(AR1932&gt;0,SUMIFS(AT$13:AT1932,AQ$13:AQ1932,"="&amp;AQ1932),"[x]")</f>
        <v>17701</v>
      </c>
    </row>
    <row r="1933" spans="40:47" ht="16.5" x14ac:dyDescent="0.2">
      <c r="AN1933" s="81">
        <v>1921</v>
      </c>
      <c r="AO1933" s="81">
        <f t="shared" si="192"/>
        <v>4</v>
      </c>
      <c r="AP1933" s="81">
        <f t="shared" si="193"/>
        <v>1</v>
      </c>
      <c r="AQ1933" s="76">
        <f t="shared" si="194"/>
        <v>13</v>
      </c>
      <c r="AR1933" s="81">
        <f t="shared" si="195"/>
        <v>108</v>
      </c>
      <c r="AS1933" s="81" t="str">
        <f t="shared" si="196"/>
        <v>金币</v>
      </c>
      <c r="AT1933" s="103">
        <f t="shared" si="197"/>
        <v>375</v>
      </c>
      <c r="AU1933" s="82">
        <f>IF(AR1933&gt;0,SUMIFS(AT$13:AT1933,AQ$13:AQ1933,"="&amp;AQ1933),"[x]")</f>
        <v>18076</v>
      </c>
    </row>
    <row r="1934" spans="40:47" ht="16.5" x14ac:dyDescent="0.2">
      <c r="AN1934" s="81">
        <v>1922</v>
      </c>
      <c r="AO1934" s="81">
        <f t="shared" ref="AO1934:AO1997" si="198">INT((AN1934-1)/604)+1</f>
        <v>4</v>
      </c>
      <c r="AP1934" s="81">
        <f t="shared" ref="AP1934:AP1997" si="199">INT(MOD(INT((AN1934-1)/151),4))+1</f>
        <v>1</v>
      </c>
      <c r="AQ1934" s="76">
        <f t="shared" ref="AQ1934:AQ1997" si="200">(AO1934-1)*4+AP1934</f>
        <v>13</v>
      </c>
      <c r="AR1934" s="81">
        <f t="shared" ref="AR1934:AR1997" si="201">MOD(AN1934-1,151)</f>
        <v>109</v>
      </c>
      <c r="AS1934" s="81" t="str">
        <f t="shared" ref="AS1934:AS1997" si="202">IF(AR1934&gt;0,"金币","[x]")</f>
        <v>金币</v>
      </c>
      <c r="AT1934" s="103">
        <f t="shared" si="197"/>
        <v>394</v>
      </c>
      <c r="AU1934" s="82">
        <f>IF(AR1934&gt;0,SUMIFS(AT$13:AT1934,AQ$13:AQ1934,"="&amp;AQ1934),"[x]")</f>
        <v>18470</v>
      </c>
    </row>
    <row r="1935" spans="40:47" ht="16.5" x14ac:dyDescent="0.2">
      <c r="AN1935" s="81">
        <v>1923</v>
      </c>
      <c r="AO1935" s="81">
        <f t="shared" si="198"/>
        <v>4</v>
      </c>
      <c r="AP1935" s="81">
        <f t="shared" si="199"/>
        <v>1</v>
      </c>
      <c r="AQ1935" s="76">
        <f t="shared" si="200"/>
        <v>13</v>
      </c>
      <c r="AR1935" s="81">
        <f t="shared" si="201"/>
        <v>110</v>
      </c>
      <c r="AS1935" s="81" t="str">
        <f t="shared" si="202"/>
        <v>金币</v>
      </c>
      <c r="AT1935" s="103">
        <f t="shared" ref="AT1935:AT1998" si="203">IF(AR1935&gt;0,INT(INDEX($AL$13:$AL$162,AR1935)/48*INDEX($AL$4:$AL$9,AO1935)*INDEX($AO$4:$AO$7,AP1935)),"[x]")</f>
        <v>413</v>
      </c>
      <c r="AU1935" s="82">
        <f>IF(AR1935&gt;0,SUMIFS(AT$13:AT1935,AQ$13:AQ1935,"="&amp;AQ1935),"[x]")</f>
        <v>18883</v>
      </c>
    </row>
    <row r="1936" spans="40:47" ht="16.5" x14ac:dyDescent="0.2">
      <c r="AN1936" s="81">
        <v>1924</v>
      </c>
      <c r="AO1936" s="81">
        <f t="shared" si="198"/>
        <v>4</v>
      </c>
      <c r="AP1936" s="81">
        <f t="shared" si="199"/>
        <v>1</v>
      </c>
      <c r="AQ1936" s="76">
        <f t="shared" si="200"/>
        <v>13</v>
      </c>
      <c r="AR1936" s="81">
        <f t="shared" si="201"/>
        <v>111</v>
      </c>
      <c r="AS1936" s="81" t="str">
        <f t="shared" si="202"/>
        <v>金币</v>
      </c>
      <c r="AT1936" s="103">
        <f t="shared" si="203"/>
        <v>431</v>
      </c>
      <c r="AU1936" s="82">
        <f>IF(AR1936&gt;0,SUMIFS(AT$13:AT1936,AQ$13:AQ1936,"="&amp;AQ1936),"[x]")</f>
        <v>19314</v>
      </c>
    </row>
    <row r="1937" spans="40:47" ht="16.5" x14ac:dyDescent="0.2">
      <c r="AN1937" s="81">
        <v>1925</v>
      </c>
      <c r="AO1937" s="81">
        <f t="shared" si="198"/>
        <v>4</v>
      </c>
      <c r="AP1937" s="81">
        <f t="shared" si="199"/>
        <v>1</v>
      </c>
      <c r="AQ1937" s="76">
        <f t="shared" si="200"/>
        <v>13</v>
      </c>
      <c r="AR1937" s="81">
        <f t="shared" si="201"/>
        <v>112</v>
      </c>
      <c r="AS1937" s="81" t="str">
        <f t="shared" si="202"/>
        <v>金币</v>
      </c>
      <c r="AT1937" s="103">
        <f t="shared" si="203"/>
        <v>450</v>
      </c>
      <c r="AU1937" s="82">
        <f>IF(AR1937&gt;0,SUMIFS(AT$13:AT1937,AQ$13:AQ1937,"="&amp;AQ1937),"[x]")</f>
        <v>19764</v>
      </c>
    </row>
    <row r="1938" spans="40:47" ht="16.5" x14ac:dyDescent="0.2">
      <c r="AN1938" s="81">
        <v>1926</v>
      </c>
      <c r="AO1938" s="81">
        <f t="shared" si="198"/>
        <v>4</v>
      </c>
      <c r="AP1938" s="81">
        <f t="shared" si="199"/>
        <v>1</v>
      </c>
      <c r="AQ1938" s="76">
        <f t="shared" si="200"/>
        <v>13</v>
      </c>
      <c r="AR1938" s="81">
        <f t="shared" si="201"/>
        <v>113</v>
      </c>
      <c r="AS1938" s="81" t="str">
        <f t="shared" si="202"/>
        <v>金币</v>
      </c>
      <c r="AT1938" s="103">
        <f t="shared" si="203"/>
        <v>469</v>
      </c>
      <c r="AU1938" s="82">
        <f>IF(AR1938&gt;0,SUMIFS(AT$13:AT1938,AQ$13:AQ1938,"="&amp;AQ1938),"[x]")</f>
        <v>20233</v>
      </c>
    </row>
    <row r="1939" spans="40:47" ht="16.5" x14ac:dyDescent="0.2">
      <c r="AN1939" s="81">
        <v>1927</v>
      </c>
      <c r="AO1939" s="81">
        <f t="shared" si="198"/>
        <v>4</v>
      </c>
      <c r="AP1939" s="81">
        <f t="shared" si="199"/>
        <v>1</v>
      </c>
      <c r="AQ1939" s="76">
        <f t="shared" si="200"/>
        <v>13</v>
      </c>
      <c r="AR1939" s="81">
        <f t="shared" si="201"/>
        <v>114</v>
      </c>
      <c r="AS1939" s="81" t="str">
        <f t="shared" si="202"/>
        <v>金币</v>
      </c>
      <c r="AT1939" s="103">
        <f t="shared" si="203"/>
        <v>488</v>
      </c>
      <c r="AU1939" s="82">
        <f>IF(AR1939&gt;0,SUMIFS(AT$13:AT1939,AQ$13:AQ1939,"="&amp;AQ1939),"[x]")</f>
        <v>20721</v>
      </c>
    </row>
    <row r="1940" spans="40:47" ht="16.5" x14ac:dyDescent="0.2">
      <c r="AN1940" s="81">
        <v>1928</v>
      </c>
      <c r="AO1940" s="81">
        <f t="shared" si="198"/>
        <v>4</v>
      </c>
      <c r="AP1940" s="81">
        <f t="shared" si="199"/>
        <v>1</v>
      </c>
      <c r="AQ1940" s="76">
        <f t="shared" si="200"/>
        <v>13</v>
      </c>
      <c r="AR1940" s="81">
        <f t="shared" si="201"/>
        <v>115</v>
      </c>
      <c r="AS1940" s="81" t="str">
        <f t="shared" si="202"/>
        <v>金币</v>
      </c>
      <c r="AT1940" s="103">
        <f t="shared" si="203"/>
        <v>507</v>
      </c>
      <c r="AU1940" s="82">
        <f>IF(AR1940&gt;0,SUMIFS(AT$13:AT1940,AQ$13:AQ1940,"="&amp;AQ1940),"[x]")</f>
        <v>21228</v>
      </c>
    </row>
    <row r="1941" spans="40:47" ht="16.5" x14ac:dyDescent="0.2">
      <c r="AN1941" s="81">
        <v>1929</v>
      </c>
      <c r="AO1941" s="81">
        <f t="shared" si="198"/>
        <v>4</v>
      </c>
      <c r="AP1941" s="81">
        <f t="shared" si="199"/>
        <v>1</v>
      </c>
      <c r="AQ1941" s="76">
        <f t="shared" si="200"/>
        <v>13</v>
      </c>
      <c r="AR1941" s="81">
        <f t="shared" si="201"/>
        <v>116</v>
      </c>
      <c r="AS1941" s="81" t="str">
        <f t="shared" si="202"/>
        <v>金币</v>
      </c>
      <c r="AT1941" s="103">
        <f t="shared" si="203"/>
        <v>525</v>
      </c>
      <c r="AU1941" s="82">
        <f>IF(AR1941&gt;0,SUMIFS(AT$13:AT1941,AQ$13:AQ1941,"="&amp;AQ1941),"[x]")</f>
        <v>21753</v>
      </c>
    </row>
    <row r="1942" spans="40:47" ht="16.5" x14ac:dyDescent="0.2">
      <c r="AN1942" s="81">
        <v>1930</v>
      </c>
      <c r="AO1942" s="81">
        <f t="shared" si="198"/>
        <v>4</v>
      </c>
      <c r="AP1942" s="81">
        <f t="shared" si="199"/>
        <v>1</v>
      </c>
      <c r="AQ1942" s="76">
        <f t="shared" si="200"/>
        <v>13</v>
      </c>
      <c r="AR1942" s="81">
        <f t="shared" si="201"/>
        <v>117</v>
      </c>
      <c r="AS1942" s="81" t="str">
        <f t="shared" si="202"/>
        <v>金币</v>
      </c>
      <c r="AT1942" s="103">
        <f t="shared" si="203"/>
        <v>544</v>
      </c>
      <c r="AU1942" s="82">
        <f>IF(AR1942&gt;0,SUMIFS(AT$13:AT1942,AQ$13:AQ1942,"="&amp;AQ1942),"[x]")</f>
        <v>22297</v>
      </c>
    </row>
    <row r="1943" spans="40:47" ht="16.5" x14ac:dyDescent="0.2">
      <c r="AN1943" s="81">
        <v>1931</v>
      </c>
      <c r="AO1943" s="81">
        <f t="shared" si="198"/>
        <v>4</v>
      </c>
      <c r="AP1943" s="81">
        <f t="shared" si="199"/>
        <v>1</v>
      </c>
      <c r="AQ1943" s="76">
        <f t="shared" si="200"/>
        <v>13</v>
      </c>
      <c r="AR1943" s="81">
        <f t="shared" si="201"/>
        <v>118</v>
      </c>
      <c r="AS1943" s="81" t="str">
        <f t="shared" si="202"/>
        <v>金币</v>
      </c>
      <c r="AT1943" s="103">
        <f t="shared" si="203"/>
        <v>563</v>
      </c>
      <c r="AU1943" s="82">
        <f>IF(AR1943&gt;0,SUMIFS(AT$13:AT1943,AQ$13:AQ1943,"="&amp;AQ1943),"[x]")</f>
        <v>22860</v>
      </c>
    </row>
    <row r="1944" spans="40:47" ht="16.5" x14ac:dyDescent="0.2">
      <c r="AN1944" s="81">
        <v>1932</v>
      </c>
      <c r="AO1944" s="81">
        <f t="shared" si="198"/>
        <v>4</v>
      </c>
      <c r="AP1944" s="81">
        <f t="shared" si="199"/>
        <v>1</v>
      </c>
      <c r="AQ1944" s="76">
        <f t="shared" si="200"/>
        <v>13</v>
      </c>
      <c r="AR1944" s="81">
        <f t="shared" si="201"/>
        <v>119</v>
      </c>
      <c r="AS1944" s="81" t="str">
        <f t="shared" si="202"/>
        <v>金币</v>
      </c>
      <c r="AT1944" s="103">
        <f t="shared" si="203"/>
        <v>582</v>
      </c>
      <c r="AU1944" s="82">
        <f>IF(AR1944&gt;0,SUMIFS(AT$13:AT1944,AQ$13:AQ1944,"="&amp;AQ1944),"[x]")</f>
        <v>23442</v>
      </c>
    </row>
    <row r="1945" spans="40:47" ht="16.5" x14ac:dyDescent="0.2">
      <c r="AN1945" s="81">
        <v>1933</v>
      </c>
      <c r="AO1945" s="81">
        <f t="shared" si="198"/>
        <v>4</v>
      </c>
      <c r="AP1945" s="81">
        <f t="shared" si="199"/>
        <v>1</v>
      </c>
      <c r="AQ1945" s="76">
        <f t="shared" si="200"/>
        <v>13</v>
      </c>
      <c r="AR1945" s="81">
        <f t="shared" si="201"/>
        <v>120</v>
      </c>
      <c r="AS1945" s="81" t="str">
        <f t="shared" si="202"/>
        <v>金币</v>
      </c>
      <c r="AT1945" s="103">
        <f t="shared" si="203"/>
        <v>600</v>
      </c>
      <c r="AU1945" s="82">
        <f>IF(AR1945&gt;0,SUMIFS(AT$13:AT1945,AQ$13:AQ1945,"="&amp;AQ1945),"[x]")</f>
        <v>24042</v>
      </c>
    </row>
    <row r="1946" spans="40:47" ht="16.5" x14ac:dyDescent="0.2">
      <c r="AN1946" s="81">
        <v>1934</v>
      </c>
      <c r="AO1946" s="81">
        <f t="shared" si="198"/>
        <v>4</v>
      </c>
      <c r="AP1946" s="81">
        <f t="shared" si="199"/>
        <v>1</v>
      </c>
      <c r="AQ1946" s="76">
        <f t="shared" si="200"/>
        <v>13</v>
      </c>
      <c r="AR1946" s="81">
        <f t="shared" si="201"/>
        <v>121</v>
      </c>
      <c r="AS1946" s="81" t="str">
        <f t="shared" si="202"/>
        <v>金币</v>
      </c>
      <c r="AT1946" s="103">
        <f t="shared" si="203"/>
        <v>354</v>
      </c>
      <c r="AU1946" s="82">
        <f>IF(AR1946&gt;0,SUMIFS(AT$13:AT1946,AQ$13:AQ1946,"="&amp;AQ1946),"[x]")</f>
        <v>24396</v>
      </c>
    </row>
    <row r="1947" spans="40:47" ht="16.5" x14ac:dyDescent="0.2">
      <c r="AN1947" s="81">
        <v>1935</v>
      </c>
      <c r="AO1947" s="81">
        <f t="shared" si="198"/>
        <v>4</v>
      </c>
      <c r="AP1947" s="81">
        <f t="shared" si="199"/>
        <v>1</v>
      </c>
      <c r="AQ1947" s="76">
        <f t="shared" si="200"/>
        <v>13</v>
      </c>
      <c r="AR1947" s="81">
        <f t="shared" si="201"/>
        <v>122</v>
      </c>
      <c r="AS1947" s="81" t="str">
        <f t="shared" si="202"/>
        <v>金币</v>
      </c>
      <c r="AT1947" s="103">
        <f t="shared" si="203"/>
        <v>373</v>
      </c>
      <c r="AU1947" s="82">
        <f>IF(AR1947&gt;0,SUMIFS(AT$13:AT1947,AQ$13:AQ1947,"="&amp;AQ1947),"[x]")</f>
        <v>24769</v>
      </c>
    </row>
    <row r="1948" spans="40:47" ht="16.5" x14ac:dyDescent="0.2">
      <c r="AN1948" s="81">
        <v>1936</v>
      </c>
      <c r="AO1948" s="81">
        <f t="shared" si="198"/>
        <v>4</v>
      </c>
      <c r="AP1948" s="81">
        <f t="shared" si="199"/>
        <v>1</v>
      </c>
      <c r="AQ1948" s="76">
        <f t="shared" si="200"/>
        <v>13</v>
      </c>
      <c r="AR1948" s="81">
        <f t="shared" si="201"/>
        <v>123</v>
      </c>
      <c r="AS1948" s="81" t="str">
        <f t="shared" si="202"/>
        <v>金币</v>
      </c>
      <c r="AT1948" s="103">
        <f t="shared" si="203"/>
        <v>391</v>
      </c>
      <c r="AU1948" s="82">
        <f>IF(AR1948&gt;0,SUMIFS(AT$13:AT1948,AQ$13:AQ1948,"="&amp;AQ1948),"[x]")</f>
        <v>25160</v>
      </c>
    </row>
    <row r="1949" spans="40:47" ht="16.5" x14ac:dyDescent="0.2">
      <c r="AN1949" s="81">
        <v>1937</v>
      </c>
      <c r="AO1949" s="81">
        <f t="shared" si="198"/>
        <v>4</v>
      </c>
      <c r="AP1949" s="81">
        <f t="shared" si="199"/>
        <v>1</v>
      </c>
      <c r="AQ1949" s="76">
        <f t="shared" si="200"/>
        <v>13</v>
      </c>
      <c r="AR1949" s="81">
        <f t="shared" si="201"/>
        <v>124</v>
      </c>
      <c r="AS1949" s="81" t="str">
        <f t="shared" si="202"/>
        <v>金币</v>
      </c>
      <c r="AT1949" s="103">
        <f t="shared" si="203"/>
        <v>410</v>
      </c>
      <c r="AU1949" s="82">
        <f>IF(AR1949&gt;0,SUMIFS(AT$13:AT1949,AQ$13:AQ1949,"="&amp;AQ1949),"[x]")</f>
        <v>25570</v>
      </c>
    </row>
    <row r="1950" spans="40:47" ht="16.5" x14ac:dyDescent="0.2">
      <c r="AN1950" s="81">
        <v>1938</v>
      </c>
      <c r="AO1950" s="81">
        <f t="shared" si="198"/>
        <v>4</v>
      </c>
      <c r="AP1950" s="81">
        <f t="shared" si="199"/>
        <v>1</v>
      </c>
      <c r="AQ1950" s="76">
        <f t="shared" si="200"/>
        <v>13</v>
      </c>
      <c r="AR1950" s="81">
        <f t="shared" si="201"/>
        <v>125</v>
      </c>
      <c r="AS1950" s="81" t="str">
        <f t="shared" si="202"/>
        <v>金币</v>
      </c>
      <c r="AT1950" s="103">
        <f t="shared" si="203"/>
        <v>429</v>
      </c>
      <c r="AU1950" s="82">
        <f>IF(AR1950&gt;0,SUMIFS(AT$13:AT1950,AQ$13:AQ1950,"="&amp;AQ1950),"[x]")</f>
        <v>25999</v>
      </c>
    </row>
    <row r="1951" spans="40:47" ht="16.5" x14ac:dyDescent="0.2">
      <c r="AN1951" s="81">
        <v>1939</v>
      </c>
      <c r="AO1951" s="81">
        <f t="shared" si="198"/>
        <v>4</v>
      </c>
      <c r="AP1951" s="81">
        <f t="shared" si="199"/>
        <v>1</v>
      </c>
      <c r="AQ1951" s="76">
        <f t="shared" si="200"/>
        <v>13</v>
      </c>
      <c r="AR1951" s="81">
        <f t="shared" si="201"/>
        <v>126</v>
      </c>
      <c r="AS1951" s="81" t="str">
        <f t="shared" si="202"/>
        <v>金币</v>
      </c>
      <c r="AT1951" s="103">
        <f t="shared" si="203"/>
        <v>447</v>
      </c>
      <c r="AU1951" s="82">
        <f>IF(AR1951&gt;0,SUMIFS(AT$13:AT1951,AQ$13:AQ1951,"="&amp;AQ1951),"[x]")</f>
        <v>26446</v>
      </c>
    </row>
    <row r="1952" spans="40:47" ht="16.5" x14ac:dyDescent="0.2">
      <c r="AN1952" s="81">
        <v>1940</v>
      </c>
      <c r="AO1952" s="81">
        <f t="shared" si="198"/>
        <v>4</v>
      </c>
      <c r="AP1952" s="81">
        <f t="shared" si="199"/>
        <v>1</v>
      </c>
      <c r="AQ1952" s="76">
        <f t="shared" si="200"/>
        <v>13</v>
      </c>
      <c r="AR1952" s="81">
        <f t="shared" si="201"/>
        <v>127</v>
      </c>
      <c r="AS1952" s="81" t="str">
        <f t="shared" si="202"/>
        <v>金币</v>
      </c>
      <c r="AT1952" s="103">
        <f t="shared" si="203"/>
        <v>466</v>
      </c>
      <c r="AU1952" s="82">
        <f>IF(AR1952&gt;0,SUMIFS(AT$13:AT1952,AQ$13:AQ1952,"="&amp;AQ1952),"[x]")</f>
        <v>26912</v>
      </c>
    </row>
    <row r="1953" spans="40:47" ht="16.5" x14ac:dyDescent="0.2">
      <c r="AN1953" s="81">
        <v>1941</v>
      </c>
      <c r="AO1953" s="81">
        <f t="shared" si="198"/>
        <v>4</v>
      </c>
      <c r="AP1953" s="81">
        <f t="shared" si="199"/>
        <v>1</v>
      </c>
      <c r="AQ1953" s="76">
        <f t="shared" si="200"/>
        <v>13</v>
      </c>
      <c r="AR1953" s="81">
        <f t="shared" si="201"/>
        <v>128</v>
      </c>
      <c r="AS1953" s="81" t="str">
        <f t="shared" si="202"/>
        <v>金币</v>
      </c>
      <c r="AT1953" s="103">
        <f t="shared" si="203"/>
        <v>485</v>
      </c>
      <c r="AU1953" s="82">
        <f>IF(AR1953&gt;0,SUMIFS(AT$13:AT1953,AQ$13:AQ1953,"="&amp;AQ1953),"[x]")</f>
        <v>27397</v>
      </c>
    </row>
    <row r="1954" spans="40:47" ht="16.5" x14ac:dyDescent="0.2">
      <c r="AN1954" s="81">
        <v>1942</v>
      </c>
      <c r="AO1954" s="81">
        <f t="shared" si="198"/>
        <v>4</v>
      </c>
      <c r="AP1954" s="81">
        <f t="shared" si="199"/>
        <v>1</v>
      </c>
      <c r="AQ1954" s="76">
        <f t="shared" si="200"/>
        <v>13</v>
      </c>
      <c r="AR1954" s="81">
        <f t="shared" si="201"/>
        <v>129</v>
      </c>
      <c r="AS1954" s="81" t="str">
        <f t="shared" si="202"/>
        <v>金币</v>
      </c>
      <c r="AT1954" s="103">
        <f t="shared" si="203"/>
        <v>503</v>
      </c>
      <c r="AU1954" s="82">
        <f>IF(AR1954&gt;0,SUMIFS(AT$13:AT1954,AQ$13:AQ1954,"="&amp;AQ1954),"[x]")</f>
        <v>27900</v>
      </c>
    </row>
    <row r="1955" spans="40:47" ht="16.5" x14ac:dyDescent="0.2">
      <c r="AN1955" s="81">
        <v>1943</v>
      </c>
      <c r="AO1955" s="81">
        <f t="shared" si="198"/>
        <v>4</v>
      </c>
      <c r="AP1955" s="81">
        <f t="shared" si="199"/>
        <v>1</v>
      </c>
      <c r="AQ1955" s="76">
        <f t="shared" si="200"/>
        <v>13</v>
      </c>
      <c r="AR1955" s="81">
        <f t="shared" si="201"/>
        <v>130</v>
      </c>
      <c r="AS1955" s="81" t="str">
        <f t="shared" si="202"/>
        <v>金币</v>
      </c>
      <c r="AT1955" s="103">
        <f t="shared" si="203"/>
        <v>522</v>
      </c>
      <c r="AU1955" s="82">
        <f>IF(AR1955&gt;0,SUMIFS(AT$13:AT1955,AQ$13:AQ1955,"="&amp;AQ1955),"[x]")</f>
        <v>28422</v>
      </c>
    </row>
    <row r="1956" spans="40:47" ht="16.5" x14ac:dyDescent="0.2">
      <c r="AN1956" s="81">
        <v>1944</v>
      </c>
      <c r="AO1956" s="81">
        <f t="shared" si="198"/>
        <v>4</v>
      </c>
      <c r="AP1956" s="81">
        <f t="shared" si="199"/>
        <v>1</v>
      </c>
      <c r="AQ1956" s="76">
        <f t="shared" si="200"/>
        <v>13</v>
      </c>
      <c r="AR1956" s="81">
        <f t="shared" si="201"/>
        <v>131</v>
      </c>
      <c r="AS1956" s="81" t="str">
        <f t="shared" si="202"/>
        <v>金币</v>
      </c>
      <c r="AT1956" s="103">
        <f t="shared" si="203"/>
        <v>540</v>
      </c>
      <c r="AU1956" s="82">
        <f>IF(AR1956&gt;0,SUMIFS(AT$13:AT1956,AQ$13:AQ1956,"="&amp;AQ1956),"[x]")</f>
        <v>28962</v>
      </c>
    </row>
    <row r="1957" spans="40:47" ht="16.5" x14ac:dyDescent="0.2">
      <c r="AN1957" s="81">
        <v>1945</v>
      </c>
      <c r="AO1957" s="81">
        <f t="shared" si="198"/>
        <v>4</v>
      </c>
      <c r="AP1957" s="81">
        <f t="shared" si="199"/>
        <v>1</v>
      </c>
      <c r="AQ1957" s="76">
        <f t="shared" si="200"/>
        <v>13</v>
      </c>
      <c r="AR1957" s="81">
        <f t="shared" si="201"/>
        <v>132</v>
      </c>
      <c r="AS1957" s="81" t="str">
        <f t="shared" si="202"/>
        <v>金币</v>
      </c>
      <c r="AT1957" s="103">
        <f t="shared" si="203"/>
        <v>559</v>
      </c>
      <c r="AU1957" s="82">
        <f>IF(AR1957&gt;0,SUMIFS(AT$13:AT1957,AQ$13:AQ1957,"="&amp;AQ1957),"[x]")</f>
        <v>29521</v>
      </c>
    </row>
    <row r="1958" spans="40:47" ht="16.5" x14ac:dyDescent="0.2">
      <c r="AN1958" s="81">
        <v>1946</v>
      </c>
      <c r="AO1958" s="81">
        <f t="shared" si="198"/>
        <v>4</v>
      </c>
      <c r="AP1958" s="81">
        <f t="shared" si="199"/>
        <v>1</v>
      </c>
      <c r="AQ1958" s="76">
        <f t="shared" si="200"/>
        <v>13</v>
      </c>
      <c r="AR1958" s="81">
        <f t="shared" si="201"/>
        <v>133</v>
      </c>
      <c r="AS1958" s="81" t="str">
        <f t="shared" si="202"/>
        <v>金币</v>
      </c>
      <c r="AT1958" s="103">
        <f t="shared" si="203"/>
        <v>578</v>
      </c>
      <c r="AU1958" s="82">
        <f>IF(AR1958&gt;0,SUMIFS(AT$13:AT1958,AQ$13:AQ1958,"="&amp;AQ1958),"[x]")</f>
        <v>30099</v>
      </c>
    </row>
    <row r="1959" spans="40:47" ht="16.5" x14ac:dyDescent="0.2">
      <c r="AN1959" s="81">
        <v>1947</v>
      </c>
      <c r="AO1959" s="81">
        <f t="shared" si="198"/>
        <v>4</v>
      </c>
      <c r="AP1959" s="81">
        <f t="shared" si="199"/>
        <v>1</v>
      </c>
      <c r="AQ1959" s="76">
        <f t="shared" si="200"/>
        <v>13</v>
      </c>
      <c r="AR1959" s="81">
        <f t="shared" si="201"/>
        <v>134</v>
      </c>
      <c r="AS1959" s="81" t="str">
        <f t="shared" si="202"/>
        <v>金币</v>
      </c>
      <c r="AT1959" s="103">
        <f t="shared" si="203"/>
        <v>596</v>
      </c>
      <c r="AU1959" s="82">
        <f>IF(AR1959&gt;0,SUMIFS(AT$13:AT1959,AQ$13:AQ1959,"="&amp;AQ1959),"[x]")</f>
        <v>30695</v>
      </c>
    </row>
    <row r="1960" spans="40:47" ht="16.5" x14ac:dyDescent="0.2">
      <c r="AN1960" s="81">
        <v>1948</v>
      </c>
      <c r="AO1960" s="81">
        <f t="shared" si="198"/>
        <v>4</v>
      </c>
      <c r="AP1960" s="81">
        <f t="shared" si="199"/>
        <v>1</v>
      </c>
      <c r="AQ1960" s="76">
        <f t="shared" si="200"/>
        <v>13</v>
      </c>
      <c r="AR1960" s="81">
        <f t="shared" si="201"/>
        <v>135</v>
      </c>
      <c r="AS1960" s="81" t="str">
        <f t="shared" si="202"/>
        <v>金币</v>
      </c>
      <c r="AT1960" s="103">
        <f t="shared" si="203"/>
        <v>615</v>
      </c>
      <c r="AU1960" s="82">
        <f>IF(AR1960&gt;0,SUMIFS(AT$13:AT1960,AQ$13:AQ1960,"="&amp;AQ1960),"[x]")</f>
        <v>31310</v>
      </c>
    </row>
    <row r="1961" spans="40:47" ht="16.5" x14ac:dyDescent="0.2">
      <c r="AN1961" s="81">
        <v>1949</v>
      </c>
      <c r="AO1961" s="81">
        <f t="shared" si="198"/>
        <v>4</v>
      </c>
      <c r="AP1961" s="81">
        <f t="shared" si="199"/>
        <v>1</v>
      </c>
      <c r="AQ1961" s="76">
        <f t="shared" si="200"/>
        <v>13</v>
      </c>
      <c r="AR1961" s="81">
        <f t="shared" si="201"/>
        <v>136</v>
      </c>
      <c r="AS1961" s="81" t="str">
        <f t="shared" si="202"/>
        <v>金币</v>
      </c>
      <c r="AT1961" s="103">
        <f t="shared" si="203"/>
        <v>634</v>
      </c>
      <c r="AU1961" s="82">
        <f>IF(AR1961&gt;0,SUMIFS(AT$13:AT1961,AQ$13:AQ1961,"="&amp;AQ1961),"[x]")</f>
        <v>31944</v>
      </c>
    </row>
    <row r="1962" spans="40:47" ht="16.5" x14ac:dyDescent="0.2">
      <c r="AN1962" s="81">
        <v>1950</v>
      </c>
      <c r="AO1962" s="81">
        <f t="shared" si="198"/>
        <v>4</v>
      </c>
      <c r="AP1962" s="81">
        <f t="shared" si="199"/>
        <v>1</v>
      </c>
      <c r="AQ1962" s="76">
        <f t="shared" si="200"/>
        <v>13</v>
      </c>
      <c r="AR1962" s="81">
        <f t="shared" si="201"/>
        <v>137</v>
      </c>
      <c r="AS1962" s="81" t="str">
        <f t="shared" si="202"/>
        <v>金币</v>
      </c>
      <c r="AT1962" s="103">
        <f t="shared" si="203"/>
        <v>652</v>
      </c>
      <c r="AU1962" s="82">
        <f>IF(AR1962&gt;0,SUMIFS(AT$13:AT1962,AQ$13:AQ1962,"="&amp;AQ1962),"[x]")</f>
        <v>32596</v>
      </c>
    </row>
    <row r="1963" spans="40:47" ht="16.5" x14ac:dyDescent="0.2">
      <c r="AN1963" s="81">
        <v>1951</v>
      </c>
      <c r="AO1963" s="81">
        <f t="shared" si="198"/>
        <v>4</v>
      </c>
      <c r="AP1963" s="81">
        <f t="shared" si="199"/>
        <v>1</v>
      </c>
      <c r="AQ1963" s="76">
        <f t="shared" si="200"/>
        <v>13</v>
      </c>
      <c r="AR1963" s="81">
        <f t="shared" si="201"/>
        <v>138</v>
      </c>
      <c r="AS1963" s="81" t="str">
        <f t="shared" si="202"/>
        <v>金币</v>
      </c>
      <c r="AT1963" s="103">
        <f t="shared" si="203"/>
        <v>671</v>
      </c>
      <c r="AU1963" s="82">
        <f>IF(AR1963&gt;0,SUMIFS(AT$13:AT1963,AQ$13:AQ1963,"="&amp;AQ1963),"[x]")</f>
        <v>33267</v>
      </c>
    </row>
    <row r="1964" spans="40:47" ht="16.5" x14ac:dyDescent="0.2">
      <c r="AN1964" s="81">
        <v>1952</v>
      </c>
      <c r="AO1964" s="81">
        <f t="shared" si="198"/>
        <v>4</v>
      </c>
      <c r="AP1964" s="81">
        <f t="shared" si="199"/>
        <v>1</v>
      </c>
      <c r="AQ1964" s="76">
        <f t="shared" si="200"/>
        <v>13</v>
      </c>
      <c r="AR1964" s="81">
        <f t="shared" si="201"/>
        <v>139</v>
      </c>
      <c r="AS1964" s="81" t="str">
        <f t="shared" si="202"/>
        <v>金币</v>
      </c>
      <c r="AT1964" s="103">
        <f t="shared" si="203"/>
        <v>690</v>
      </c>
      <c r="AU1964" s="82">
        <f>IF(AR1964&gt;0,SUMIFS(AT$13:AT1964,AQ$13:AQ1964,"="&amp;AQ1964),"[x]")</f>
        <v>33957</v>
      </c>
    </row>
    <row r="1965" spans="40:47" ht="16.5" x14ac:dyDescent="0.2">
      <c r="AN1965" s="81">
        <v>1953</v>
      </c>
      <c r="AO1965" s="81">
        <f t="shared" si="198"/>
        <v>4</v>
      </c>
      <c r="AP1965" s="81">
        <f t="shared" si="199"/>
        <v>1</v>
      </c>
      <c r="AQ1965" s="76">
        <f t="shared" si="200"/>
        <v>13</v>
      </c>
      <c r="AR1965" s="81">
        <f t="shared" si="201"/>
        <v>140</v>
      </c>
      <c r="AS1965" s="81" t="str">
        <f t="shared" si="202"/>
        <v>金币</v>
      </c>
      <c r="AT1965" s="103">
        <f t="shared" si="203"/>
        <v>708</v>
      </c>
      <c r="AU1965" s="82">
        <f>IF(AR1965&gt;0,SUMIFS(AT$13:AT1965,AQ$13:AQ1965,"="&amp;AQ1965),"[x]")</f>
        <v>34665</v>
      </c>
    </row>
    <row r="1966" spans="40:47" ht="16.5" x14ac:dyDescent="0.2">
      <c r="AN1966" s="81">
        <v>1954</v>
      </c>
      <c r="AO1966" s="81">
        <f t="shared" si="198"/>
        <v>4</v>
      </c>
      <c r="AP1966" s="81">
        <f t="shared" si="199"/>
        <v>1</v>
      </c>
      <c r="AQ1966" s="76">
        <f t="shared" si="200"/>
        <v>13</v>
      </c>
      <c r="AR1966" s="81">
        <f t="shared" si="201"/>
        <v>141</v>
      </c>
      <c r="AS1966" s="81" t="str">
        <f t="shared" si="202"/>
        <v>金币</v>
      </c>
      <c r="AT1966" s="103">
        <f t="shared" si="203"/>
        <v>727</v>
      </c>
      <c r="AU1966" s="82">
        <f>IF(AR1966&gt;0,SUMIFS(AT$13:AT1966,AQ$13:AQ1966,"="&amp;AQ1966),"[x]")</f>
        <v>35392</v>
      </c>
    </row>
    <row r="1967" spans="40:47" ht="16.5" x14ac:dyDescent="0.2">
      <c r="AN1967" s="81">
        <v>1955</v>
      </c>
      <c r="AO1967" s="81">
        <f t="shared" si="198"/>
        <v>4</v>
      </c>
      <c r="AP1967" s="81">
        <f t="shared" si="199"/>
        <v>1</v>
      </c>
      <c r="AQ1967" s="76">
        <f t="shared" si="200"/>
        <v>13</v>
      </c>
      <c r="AR1967" s="81">
        <f t="shared" si="201"/>
        <v>142</v>
      </c>
      <c r="AS1967" s="81" t="str">
        <f t="shared" si="202"/>
        <v>金币</v>
      </c>
      <c r="AT1967" s="103">
        <f t="shared" si="203"/>
        <v>746</v>
      </c>
      <c r="AU1967" s="82">
        <f>IF(AR1967&gt;0,SUMIFS(AT$13:AT1967,AQ$13:AQ1967,"="&amp;AQ1967),"[x]")</f>
        <v>36138</v>
      </c>
    </row>
    <row r="1968" spans="40:47" ht="16.5" x14ac:dyDescent="0.2">
      <c r="AN1968" s="81">
        <v>1956</v>
      </c>
      <c r="AO1968" s="81">
        <f t="shared" si="198"/>
        <v>4</v>
      </c>
      <c r="AP1968" s="81">
        <f t="shared" si="199"/>
        <v>1</v>
      </c>
      <c r="AQ1968" s="76">
        <f t="shared" si="200"/>
        <v>13</v>
      </c>
      <c r="AR1968" s="81">
        <f t="shared" si="201"/>
        <v>143</v>
      </c>
      <c r="AS1968" s="81" t="str">
        <f t="shared" si="202"/>
        <v>金币</v>
      </c>
      <c r="AT1968" s="103">
        <f t="shared" si="203"/>
        <v>764</v>
      </c>
      <c r="AU1968" s="82">
        <f>IF(AR1968&gt;0,SUMIFS(AT$13:AT1968,AQ$13:AQ1968,"="&amp;AQ1968),"[x]")</f>
        <v>36902</v>
      </c>
    </row>
    <row r="1969" spans="40:47" ht="16.5" x14ac:dyDescent="0.2">
      <c r="AN1969" s="81">
        <v>1957</v>
      </c>
      <c r="AO1969" s="81">
        <f t="shared" si="198"/>
        <v>4</v>
      </c>
      <c r="AP1969" s="81">
        <f t="shared" si="199"/>
        <v>1</v>
      </c>
      <c r="AQ1969" s="76">
        <f t="shared" si="200"/>
        <v>13</v>
      </c>
      <c r="AR1969" s="81">
        <f t="shared" si="201"/>
        <v>144</v>
      </c>
      <c r="AS1969" s="81" t="str">
        <f t="shared" si="202"/>
        <v>金币</v>
      </c>
      <c r="AT1969" s="103">
        <f t="shared" si="203"/>
        <v>783</v>
      </c>
      <c r="AU1969" s="82">
        <f>IF(AR1969&gt;0,SUMIFS(AT$13:AT1969,AQ$13:AQ1969,"="&amp;AQ1969),"[x]")</f>
        <v>37685</v>
      </c>
    </row>
    <row r="1970" spans="40:47" ht="16.5" x14ac:dyDescent="0.2">
      <c r="AN1970" s="81">
        <v>1958</v>
      </c>
      <c r="AO1970" s="81">
        <f t="shared" si="198"/>
        <v>4</v>
      </c>
      <c r="AP1970" s="81">
        <f t="shared" si="199"/>
        <v>1</v>
      </c>
      <c r="AQ1970" s="76">
        <f t="shared" si="200"/>
        <v>13</v>
      </c>
      <c r="AR1970" s="81">
        <f t="shared" si="201"/>
        <v>145</v>
      </c>
      <c r="AS1970" s="81" t="str">
        <f t="shared" si="202"/>
        <v>金币</v>
      </c>
      <c r="AT1970" s="103">
        <f t="shared" si="203"/>
        <v>802</v>
      </c>
      <c r="AU1970" s="82">
        <f>IF(AR1970&gt;0,SUMIFS(AT$13:AT1970,AQ$13:AQ1970,"="&amp;AQ1970),"[x]")</f>
        <v>38487</v>
      </c>
    </row>
    <row r="1971" spans="40:47" ht="16.5" x14ac:dyDescent="0.2">
      <c r="AN1971" s="81">
        <v>1959</v>
      </c>
      <c r="AO1971" s="81">
        <f t="shared" si="198"/>
        <v>4</v>
      </c>
      <c r="AP1971" s="81">
        <f t="shared" si="199"/>
        <v>1</v>
      </c>
      <c r="AQ1971" s="76">
        <f t="shared" si="200"/>
        <v>13</v>
      </c>
      <c r="AR1971" s="81">
        <f t="shared" si="201"/>
        <v>146</v>
      </c>
      <c r="AS1971" s="81" t="str">
        <f t="shared" si="202"/>
        <v>金币</v>
      </c>
      <c r="AT1971" s="103">
        <f t="shared" si="203"/>
        <v>820</v>
      </c>
      <c r="AU1971" s="82">
        <f>IF(AR1971&gt;0,SUMIFS(AT$13:AT1971,AQ$13:AQ1971,"="&amp;AQ1971),"[x]")</f>
        <v>39307</v>
      </c>
    </row>
    <row r="1972" spans="40:47" ht="16.5" x14ac:dyDescent="0.2">
      <c r="AN1972" s="81">
        <v>1960</v>
      </c>
      <c r="AO1972" s="81">
        <f t="shared" si="198"/>
        <v>4</v>
      </c>
      <c r="AP1972" s="81">
        <f t="shared" si="199"/>
        <v>1</v>
      </c>
      <c r="AQ1972" s="76">
        <f t="shared" si="200"/>
        <v>13</v>
      </c>
      <c r="AR1972" s="81">
        <f t="shared" si="201"/>
        <v>147</v>
      </c>
      <c r="AS1972" s="81" t="str">
        <f t="shared" si="202"/>
        <v>金币</v>
      </c>
      <c r="AT1972" s="103">
        <f t="shared" si="203"/>
        <v>839</v>
      </c>
      <c r="AU1972" s="82">
        <f>IF(AR1972&gt;0,SUMIFS(AT$13:AT1972,AQ$13:AQ1972,"="&amp;AQ1972),"[x]")</f>
        <v>40146</v>
      </c>
    </row>
    <row r="1973" spans="40:47" ht="16.5" x14ac:dyDescent="0.2">
      <c r="AN1973" s="81">
        <v>1961</v>
      </c>
      <c r="AO1973" s="81">
        <f t="shared" si="198"/>
        <v>4</v>
      </c>
      <c r="AP1973" s="81">
        <f t="shared" si="199"/>
        <v>1</v>
      </c>
      <c r="AQ1973" s="76">
        <f t="shared" si="200"/>
        <v>13</v>
      </c>
      <c r="AR1973" s="81">
        <f t="shared" si="201"/>
        <v>148</v>
      </c>
      <c r="AS1973" s="81" t="str">
        <f t="shared" si="202"/>
        <v>金币</v>
      </c>
      <c r="AT1973" s="103">
        <f t="shared" si="203"/>
        <v>858</v>
      </c>
      <c r="AU1973" s="82">
        <f>IF(AR1973&gt;0,SUMIFS(AT$13:AT1973,AQ$13:AQ1973,"="&amp;AQ1973),"[x]")</f>
        <v>41004</v>
      </c>
    </row>
    <row r="1974" spans="40:47" ht="16.5" x14ac:dyDescent="0.2">
      <c r="AN1974" s="81">
        <v>1962</v>
      </c>
      <c r="AO1974" s="81">
        <f t="shared" si="198"/>
        <v>4</v>
      </c>
      <c r="AP1974" s="81">
        <f t="shared" si="199"/>
        <v>1</v>
      </c>
      <c r="AQ1974" s="76">
        <f t="shared" si="200"/>
        <v>13</v>
      </c>
      <c r="AR1974" s="81">
        <f t="shared" si="201"/>
        <v>149</v>
      </c>
      <c r="AS1974" s="81" t="str">
        <f t="shared" si="202"/>
        <v>金币</v>
      </c>
      <c r="AT1974" s="103">
        <f t="shared" si="203"/>
        <v>876</v>
      </c>
      <c r="AU1974" s="82">
        <f>IF(AR1974&gt;0,SUMIFS(AT$13:AT1974,AQ$13:AQ1974,"="&amp;AQ1974),"[x]")</f>
        <v>41880</v>
      </c>
    </row>
    <row r="1975" spans="40:47" ht="16.5" x14ac:dyDescent="0.2">
      <c r="AN1975" s="81">
        <v>1963</v>
      </c>
      <c r="AO1975" s="81">
        <f t="shared" si="198"/>
        <v>4</v>
      </c>
      <c r="AP1975" s="81">
        <f t="shared" si="199"/>
        <v>1</v>
      </c>
      <c r="AQ1975" s="76">
        <f t="shared" si="200"/>
        <v>13</v>
      </c>
      <c r="AR1975" s="81">
        <f t="shared" si="201"/>
        <v>150</v>
      </c>
      <c r="AS1975" s="81" t="str">
        <f t="shared" si="202"/>
        <v>金币</v>
      </c>
      <c r="AT1975" s="103">
        <f t="shared" si="203"/>
        <v>895</v>
      </c>
      <c r="AU1975" s="82">
        <f>IF(AR1975&gt;0,SUMIFS(AT$13:AT1975,AQ$13:AQ1975,"="&amp;AQ1975),"[x]")</f>
        <v>42775</v>
      </c>
    </row>
    <row r="1976" spans="40:47" ht="16.5" x14ac:dyDescent="0.2">
      <c r="AN1976" s="81">
        <v>1964</v>
      </c>
      <c r="AO1976" s="81">
        <f t="shared" si="198"/>
        <v>4</v>
      </c>
      <c r="AP1976" s="81">
        <f t="shared" si="199"/>
        <v>2</v>
      </c>
      <c r="AQ1976" s="76">
        <f t="shared" si="200"/>
        <v>14</v>
      </c>
      <c r="AR1976" s="81">
        <f t="shared" si="201"/>
        <v>0</v>
      </c>
      <c r="AS1976" s="81" t="str">
        <f t="shared" si="202"/>
        <v>[x]</v>
      </c>
      <c r="AT1976" s="103" t="str">
        <f t="shared" si="203"/>
        <v>[x]</v>
      </c>
      <c r="AU1976" s="82" t="str">
        <f>IF(AR1976&gt;0,SUMIFS(AT$13:AT1976,AQ$13:AQ1976,"="&amp;AQ1976),"[x]")</f>
        <v>[x]</v>
      </c>
    </row>
    <row r="1977" spans="40:47" ht="16.5" x14ac:dyDescent="0.2">
      <c r="AN1977" s="81">
        <v>1965</v>
      </c>
      <c r="AO1977" s="81">
        <f t="shared" si="198"/>
        <v>4</v>
      </c>
      <c r="AP1977" s="81">
        <f t="shared" si="199"/>
        <v>2</v>
      </c>
      <c r="AQ1977" s="76">
        <f t="shared" si="200"/>
        <v>14</v>
      </c>
      <c r="AR1977" s="81">
        <f t="shared" si="201"/>
        <v>1</v>
      </c>
      <c r="AS1977" s="81" t="str">
        <f t="shared" si="202"/>
        <v>金币</v>
      </c>
      <c r="AT1977" s="103">
        <f t="shared" si="203"/>
        <v>2</v>
      </c>
      <c r="AU1977" s="82">
        <f>IF(AR1977&gt;0,SUMIFS(AT$13:AT1977,AQ$13:AQ1977,"="&amp;AQ1977),"[x]")</f>
        <v>2</v>
      </c>
    </row>
    <row r="1978" spans="40:47" ht="16.5" x14ac:dyDescent="0.2">
      <c r="AN1978" s="81">
        <v>1966</v>
      </c>
      <c r="AO1978" s="81">
        <f t="shared" si="198"/>
        <v>4</v>
      </c>
      <c r="AP1978" s="81">
        <f t="shared" si="199"/>
        <v>2</v>
      </c>
      <c r="AQ1978" s="76">
        <f t="shared" si="200"/>
        <v>14</v>
      </c>
      <c r="AR1978" s="81">
        <f t="shared" si="201"/>
        <v>2</v>
      </c>
      <c r="AS1978" s="81" t="str">
        <f t="shared" si="202"/>
        <v>金币</v>
      </c>
      <c r="AT1978" s="103">
        <f t="shared" si="203"/>
        <v>5</v>
      </c>
      <c r="AU1978" s="82">
        <f>IF(AR1978&gt;0,SUMIFS(AT$13:AT1978,AQ$13:AQ1978,"="&amp;AQ1978),"[x]")</f>
        <v>7</v>
      </c>
    </row>
    <row r="1979" spans="40:47" ht="16.5" x14ac:dyDescent="0.2">
      <c r="AN1979" s="81">
        <v>1967</v>
      </c>
      <c r="AO1979" s="81">
        <f t="shared" si="198"/>
        <v>4</v>
      </c>
      <c r="AP1979" s="81">
        <f t="shared" si="199"/>
        <v>2</v>
      </c>
      <c r="AQ1979" s="76">
        <f t="shared" si="200"/>
        <v>14</v>
      </c>
      <c r="AR1979" s="81">
        <f t="shared" si="201"/>
        <v>3</v>
      </c>
      <c r="AS1979" s="81" t="str">
        <f t="shared" si="202"/>
        <v>金币</v>
      </c>
      <c r="AT1979" s="103">
        <f t="shared" si="203"/>
        <v>8</v>
      </c>
      <c r="AU1979" s="82">
        <f>IF(AR1979&gt;0,SUMIFS(AT$13:AT1979,AQ$13:AQ1979,"="&amp;AQ1979),"[x]")</f>
        <v>15</v>
      </c>
    </row>
    <row r="1980" spans="40:47" ht="16.5" x14ac:dyDescent="0.2">
      <c r="AN1980" s="81">
        <v>1968</v>
      </c>
      <c r="AO1980" s="81">
        <f t="shared" si="198"/>
        <v>4</v>
      </c>
      <c r="AP1980" s="81">
        <f t="shared" si="199"/>
        <v>2</v>
      </c>
      <c r="AQ1980" s="76">
        <f t="shared" si="200"/>
        <v>14</v>
      </c>
      <c r="AR1980" s="81">
        <f t="shared" si="201"/>
        <v>4</v>
      </c>
      <c r="AS1980" s="81" t="str">
        <f t="shared" si="202"/>
        <v>金币</v>
      </c>
      <c r="AT1980" s="103">
        <f t="shared" si="203"/>
        <v>10</v>
      </c>
      <c r="AU1980" s="82">
        <f>IF(AR1980&gt;0,SUMIFS(AT$13:AT1980,AQ$13:AQ1980,"="&amp;AQ1980),"[x]")</f>
        <v>25</v>
      </c>
    </row>
    <row r="1981" spans="40:47" ht="16.5" x14ac:dyDescent="0.2">
      <c r="AN1981" s="81">
        <v>1969</v>
      </c>
      <c r="AO1981" s="81">
        <f t="shared" si="198"/>
        <v>4</v>
      </c>
      <c r="AP1981" s="81">
        <f t="shared" si="199"/>
        <v>2</v>
      </c>
      <c r="AQ1981" s="76">
        <f t="shared" si="200"/>
        <v>14</v>
      </c>
      <c r="AR1981" s="81">
        <f t="shared" si="201"/>
        <v>5</v>
      </c>
      <c r="AS1981" s="81" t="str">
        <f t="shared" si="202"/>
        <v>金币</v>
      </c>
      <c r="AT1981" s="103">
        <f t="shared" si="203"/>
        <v>13</v>
      </c>
      <c r="AU1981" s="82">
        <f>IF(AR1981&gt;0,SUMIFS(AT$13:AT1981,AQ$13:AQ1981,"="&amp;AQ1981),"[x]")</f>
        <v>38</v>
      </c>
    </row>
    <row r="1982" spans="40:47" ht="16.5" x14ac:dyDescent="0.2">
      <c r="AN1982" s="81">
        <v>1970</v>
      </c>
      <c r="AO1982" s="81">
        <f t="shared" si="198"/>
        <v>4</v>
      </c>
      <c r="AP1982" s="81">
        <f t="shared" si="199"/>
        <v>2</v>
      </c>
      <c r="AQ1982" s="76">
        <f t="shared" si="200"/>
        <v>14</v>
      </c>
      <c r="AR1982" s="81">
        <f t="shared" si="201"/>
        <v>6</v>
      </c>
      <c r="AS1982" s="81" t="str">
        <f t="shared" si="202"/>
        <v>金币</v>
      </c>
      <c r="AT1982" s="103">
        <f t="shared" si="203"/>
        <v>16</v>
      </c>
      <c r="AU1982" s="82">
        <f>IF(AR1982&gt;0,SUMIFS(AT$13:AT1982,AQ$13:AQ1982,"="&amp;AQ1982),"[x]")</f>
        <v>54</v>
      </c>
    </row>
    <row r="1983" spans="40:47" ht="16.5" x14ac:dyDescent="0.2">
      <c r="AN1983" s="81">
        <v>1971</v>
      </c>
      <c r="AO1983" s="81">
        <f t="shared" si="198"/>
        <v>4</v>
      </c>
      <c r="AP1983" s="81">
        <f t="shared" si="199"/>
        <v>2</v>
      </c>
      <c r="AQ1983" s="76">
        <f t="shared" si="200"/>
        <v>14</v>
      </c>
      <c r="AR1983" s="81">
        <f t="shared" si="201"/>
        <v>7</v>
      </c>
      <c r="AS1983" s="81" t="str">
        <f t="shared" si="202"/>
        <v>金币</v>
      </c>
      <c r="AT1983" s="103">
        <f t="shared" si="203"/>
        <v>18</v>
      </c>
      <c r="AU1983" s="82">
        <f>IF(AR1983&gt;0,SUMIFS(AT$13:AT1983,AQ$13:AQ1983,"="&amp;AQ1983),"[x]")</f>
        <v>72</v>
      </c>
    </row>
    <row r="1984" spans="40:47" ht="16.5" x14ac:dyDescent="0.2">
      <c r="AN1984" s="81">
        <v>1972</v>
      </c>
      <c r="AO1984" s="81">
        <f t="shared" si="198"/>
        <v>4</v>
      </c>
      <c r="AP1984" s="81">
        <f t="shared" si="199"/>
        <v>2</v>
      </c>
      <c r="AQ1984" s="76">
        <f t="shared" si="200"/>
        <v>14</v>
      </c>
      <c r="AR1984" s="81">
        <f t="shared" si="201"/>
        <v>8</v>
      </c>
      <c r="AS1984" s="81" t="str">
        <f t="shared" si="202"/>
        <v>金币</v>
      </c>
      <c r="AT1984" s="103">
        <f t="shared" si="203"/>
        <v>21</v>
      </c>
      <c r="AU1984" s="82">
        <f>IF(AR1984&gt;0,SUMIFS(AT$13:AT1984,AQ$13:AQ1984,"="&amp;AQ1984),"[x]")</f>
        <v>93</v>
      </c>
    </row>
    <row r="1985" spans="40:47" ht="16.5" x14ac:dyDescent="0.2">
      <c r="AN1985" s="81">
        <v>1973</v>
      </c>
      <c r="AO1985" s="81">
        <f t="shared" si="198"/>
        <v>4</v>
      </c>
      <c r="AP1985" s="81">
        <f t="shared" si="199"/>
        <v>2</v>
      </c>
      <c r="AQ1985" s="76">
        <f t="shared" si="200"/>
        <v>14</v>
      </c>
      <c r="AR1985" s="81">
        <f t="shared" si="201"/>
        <v>9</v>
      </c>
      <c r="AS1985" s="81" t="str">
        <f t="shared" si="202"/>
        <v>金币</v>
      </c>
      <c r="AT1985" s="103">
        <f t="shared" si="203"/>
        <v>24</v>
      </c>
      <c r="AU1985" s="82">
        <f>IF(AR1985&gt;0,SUMIFS(AT$13:AT1985,AQ$13:AQ1985,"="&amp;AQ1985),"[x]")</f>
        <v>117</v>
      </c>
    </row>
    <row r="1986" spans="40:47" ht="16.5" x14ac:dyDescent="0.2">
      <c r="AN1986" s="81">
        <v>1974</v>
      </c>
      <c r="AO1986" s="81">
        <f t="shared" si="198"/>
        <v>4</v>
      </c>
      <c r="AP1986" s="81">
        <f t="shared" si="199"/>
        <v>2</v>
      </c>
      <c r="AQ1986" s="76">
        <f t="shared" si="200"/>
        <v>14</v>
      </c>
      <c r="AR1986" s="81">
        <f t="shared" si="201"/>
        <v>10</v>
      </c>
      <c r="AS1986" s="81" t="str">
        <f t="shared" si="202"/>
        <v>金币</v>
      </c>
      <c r="AT1986" s="103">
        <f t="shared" si="203"/>
        <v>27</v>
      </c>
      <c r="AU1986" s="82">
        <f>IF(AR1986&gt;0,SUMIFS(AT$13:AT1986,AQ$13:AQ1986,"="&amp;AQ1986),"[x]")</f>
        <v>144</v>
      </c>
    </row>
    <row r="1987" spans="40:47" ht="16.5" x14ac:dyDescent="0.2">
      <c r="AN1987" s="81">
        <v>1975</v>
      </c>
      <c r="AO1987" s="81">
        <f t="shared" si="198"/>
        <v>4</v>
      </c>
      <c r="AP1987" s="81">
        <f t="shared" si="199"/>
        <v>2</v>
      </c>
      <c r="AQ1987" s="76">
        <f t="shared" si="200"/>
        <v>14</v>
      </c>
      <c r="AR1987" s="81">
        <f t="shared" si="201"/>
        <v>11</v>
      </c>
      <c r="AS1987" s="81" t="str">
        <f t="shared" si="202"/>
        <v>金币</v>
      </c>
      <c r="AT1987" s="103">
        <f t="shared" si="203"/>
        <v>29</v>
      </c>
      <c r="AU1987" s="82">
        <f>IF(AR1987&gt;0,SUMIFS(AT$13:AT1987,AQ$13:AQ1987,"="&amp;AQ1987),"[x]")</f>
        <v>173</v>
      </c>
    </row>
    <row r="1988" spans="40:47" ht="16.5" x14ac:dyDescent="0.2">
      <c r="AN1988" s="81">
        <v>1976</v>
      </c>
      <c r="AO1988" s="81">
        <f t="shared" si="198"/>
        <v>4</v>
      </c>
      <c r="AP1988" s="81">
        <f t="shared" si="199"/>
        <v>2</v>
      </c>
      <c r="AQ1988" s="76">
        <f t="shared" si="200"/>
        <v>14</v>
      </c>
      <c r="AR1988" s="81">
        <f t="shared" si="201"/>
        <v>12</v>
      </c>
      <c r="AS1988" s="81" t="str">
        <f t="shared" si="202"/>
        <v>金币</v>
      </c>
      <c r="AT1988" s="103">
        <f t="shared" si="203"/>
        <v>32</v>
      </c>
      <c r="AU1988" s="82">
        <f>IF(AR1988&gt;0,SUMIFS(AT$13:AT1988,AQ$13:AQ1988,"="&amp;AQ1988),"[x]")</f>
        <v>205</v>
      </c>
    </row>
    <row r="1989" spans="40:47" ht="16.5" x14ac:dyDescent="0.2">
      <c r="AN1989" s="81">
        <v>1977</v>
      </c>
      <c r="AO1989" s="81">
        <f t="shared" si="198"/>
        <v>4</v>
      </c>
      <c r="AP1989" s="81">
        <f t="shared" si="199"/>
        <v>2</v>
      </c>
      <c r="AQ1989" s="76">
        <f t="shared" si="200"/>
        <v>14</v>
      </c>
      <c r="AR1989" s="81">
        <f t="shared" si="201"/>
        <v>13</v>
      </c>
      <c r="AS1989" s="81" t="str">
        <f t="shared" si="202"/>
        <v>金币</v>
      </c>
      <c r="AT1989" s="103">
        <f t="shared" si="203"/>
        <v>35</v>
      </c>
      <c r="AU1989" s="82">
        <f>IF(AR1989&gt;0,SUMIFS(AT$13:AT1989,AQ$13:AQ1989,"="&amp;AQ1989),"[x]")</f>
        <v>240</v>
      </c>
    </row>
    <row r="1990" spans="40:47" ht="16.5" x14ac:dyDescent="0.2">
      <c r="AN1990" s="81">
        <v>1978</v>
      </c>
      <c r="AO1990" s="81">
        <f t="shared" si="198"/>
        <v>4</v>
      </c>
      <c r="AP1990" s="81">
        <f t="shared" si="199"/>
        <v>2</v>
      </c>
      <c r="AQ1990" s="76">
        <f t="shared" si="200"/>
        <v>14</v>
      </c>
      <c r="AR1990" s="81">
        <f t="shared" si="201"/>
        <v>14</v>
      </c>
      <c r="AS1990" s="81" t="str">
        <f t="shared" si="202"/>
        <v>金币</v>
      </c>
      <c r="AT1990" s="103">
        <f t="shared" si="203"/>
        <v>37</v>
      </c>
      <c r="AU1990" s="82">
        <f>IF(AR1990&gt;0,SUMIFS(AT$13:AT1990,AQ$13:AQ1990,"="&amp;AQ1990),"[x]")</f>
        <v>277</v>
      </c>
    </row>
    <row r="1991" spans="40:47" ht="16.5" x14ac:dyDescent="0.2">
      <c r="AN1991" s="81">
        <v>1979</v>
      </c>
      <c r="AO1991" s="81">
        <f t="shared" si="198"/>
        <v>4</v>
      </c>
      <c r="AP1991" s="81">
        <f t="shared" si="199"/>
        <v>2</v>
      </c>
      <c r="AQ1991" s="76">
        <f t="shared" si="200"/>
        <v>14</v>
      </c>
      <c r="AR1991" s="81">
        <f t="shared" si="201"/>
        <v>15</v>
      </c>
      <c r="AS1991" s="81" t="str">
        <f t="shared" si="202"/>
        <v>金币</v>
      </c>
      <c r="AT1991" s="103">
        <f t="shared" si="203"/>
        <v>40</v>
      </c>
      <c r="AU1991" s="82">
        <f>IF(AR1991&gt;0,SUMIFS(AT$13:AT1991,AQ$13:AQ1991,"="&amp;AQ1991),"[x]")</f>
        <v>317</v>
      </c>
    </row>
    <row r="1992" spans="40:47" ht="16.5" x14ac:dyDescent="0.2">
      <c r="AN1992" s="81">
        <v>1980</v>
      </c>
      <c r="AO1992" s="81">
        <f t="shared" si="198"/>
        <v>4</v>
      </c>
      <c r="AP1992" s="81">
        <f t="shared" si="199"/>
        <v>2</v>
      </c>
      <c r="AQ1992" s="76">
        <f t="shared" si="200"/>
        <v>14</v>
      </c>
      <c r="AR1992" s="81">
        <f t="shared" si="201"/>
        <v>16</v>
      </c>
      <c r="AS1992" s="81" t="str">
        <f t="shared" si="202"/>
        <v>金币</v>
      </c>
      <c r="AT1992" s="103">
        <f t="shared" si="203"/>
        <v>43</v>
      </c>
      <c r="AU1992" s="82">
        <f>IF(AR1992&gt;0,SUMIFS(AT$13:AT1992,AQ$13:AQ1992,"="&amp;AQ1992),"[x]")</f>
        <v>360</v>
      </c>
    </row>
    <row r="1993" spans="40:47" ht="16.5" x14ac:dyDescent="0.2">
      <c r="AN1993" s="81">
        <v>1981</v>
      </c>
      <c r="AO1993" s="81">
        <f t="shared" si="198"/>
        <v>4</v>
      </c>
      <c r="AP1993" s="81">
        <f t="shared" si="199"/>
        <v>2</v>
      </c>
      <c r="AQ1993" s="76">
        <f t="shared" si="200"/>
        <v>14</v>
      </c>
      <c r="AR1993" s="81">
        <f t="shared" si="201"/>
        <v>17</v>
      </c>
      <c r="AS1993" s="81" t="str">
        <f t="shared" si="202"/>
        <v>金币</v>
      </c>
      <c r="AT1993" s="103">
        <f t="shared" si="203"/>
        <v>46</v>
      </c>
      <c r="AU1993" s="82">
        <f>IF(AR1993&gt;0,SUMIFS(AT$13:AT1993,AQ$13:AQ1993,"="&amp;AQ1993),"[x]")</f>
        <v>406</v>
      </c>
    </row>
    <row r="1994" spans="40:47" ht="16.5" x14ac:dyDescent="0.2">
      <c r="AN1994" s="81">
        <v>1982</v>
      </c>
      <c r="AO1994" s="81">
        <f t="shared" si="198"/>
        <v>4</v>
      </c>
      <c r="AP1994" s="81">
        <f t="shared" si="199"/>
        <v>2</v>
      </c>
      <c r="AQ1994" s="76">
        <f t="shared" si="200"/>
        <v>14</v>
      </c>
      <c r="AR1994" s="81">
        <f t="shared" si="201"/>
        <v>18</v>
      </c>
      <c r="AS1994" s="81" t="str">
        <f t="shared" si="202"/>
        <v>金币</v>
      </c>
      <c r="AT1994" s="103">
        <f t="shared" si="203"/>
        <v>48</v>
      </c>
      <c r="AU1994" s="82">
        <f>IF(AR1994&gt;0,SUMIFS(AT$13:AT1994,AQ$13:AQ1994,"="&amp;AQ1994),"[x]")</f>
        <v>454</v>
      </c>
    </row>
    <row r="1995" spans="40:47" ht="16.5" x14ac:dyDescent="0.2">
      <c r="AN1995" s="81">
        <v>1983</v>
      </c>
      <c r="AO1995" s="81">
        <f t="shared" si="198"/>
        <v>4</v>
      </c>
      <c r="AP1995" s="81">
        <f t="shared" si="199"/>
        <v>2</v>
      </c>
      <c r="AQ1995" s="76">
        <f t="shared" si="200"/>
        <v>14</v>
      </c>
      <c r="AR1995" s="81">
        <f t="shared" si="201"/>
        <v>19</v>
      </c>
      <c r="AS1995" s="81" t="str">
        <f t="shared" si="202"/>
        <v>金币</v>
      </c>
      <c r="AT1995" s="103">
        <f t="shared" si="203"/>
        <v>51</v>
      </c>
      <c r="AU1995" s="82">
        <f>IF(AR1995&gt;0,SUMIFS(AT$13:AT1995,AQ$13:AQ1995,"="&amp;AQ1995),"[x]")</f>
        <v>505</v>
      </c>
    </row>
    <row r="1996" spans="40:47" ht="16.5" x14ac:dyDescent="0.2">
      <c r="AN1996" s="81">
        <v>1984</v>
      </c>
      <c r="AO1996" s="81">
        <f t="shared" si="198"/>
        <v>4</v>
      </c>
      <c r="AP1996" s="81">
        <f t="shared" si="199"/>
        <v>2</v>
      </c>
      <c r="AQ1996" s="76">
        <f t="shared" si="200"/>
        <v>14</v>
      </c>
      <c r="AR1996" s="81">
        <f t="shared" si="201"/>
        <v>20</v>
      </c>
      <c r="AS1996" s="81" t="str">
        <f t="shared" si="202"/>
        <v>金币</v>
      </c>
      <c r="AT1996" s="103">
        <f t="shared" si="203"/>
        <v>54</v>
      </c>
      <c r="AU1996" s="82">
        <f>IF(AR1996&gt;0,SUMIFS(AT$13:AT1996,AQ$13:AQ1996,"="&amp;AQ1996),"[x]")</f>
        <v>559</v>
      </c>
    </row>
    <row r="1997" spans="40:47" ht="16.5" x14ac:dyDescent="0.2">
      <c r="AN1997" s="81">
        <v>1985</v>
      </c>
      <c r="AO1997" s="81">
        <f t="shared" si="198"/>
        <v>4</v>
      </c>
      <c r="AP1997" s="81">
        <f t="shared" si="199"/>
        <v>2</v>
      </c>
      <c r="AQ1997" s="76">
        <f t="shared" si="200"/>
        <v>14</v>
      </c>
      <c r="AR1997" s="81">
        <f t="shared" si="201"/>
        <v>21</v>
      </c>
      <c r="AS1997" s="81" t="str">
        <f t="shared" si="202"/>
        <v>金币</v>
      </c>
      <c r="AT1997" s="103">
        <f t="shared" si="203"/>
        <v>56</v>
      </c>
      <c r="AU1997" s="82">
        <f>IF(AR1997&gt;0,SUMIFS(AT$13:AT1997,AQ$13:AQ1997,"="&amp;AQ1997),"[x]")</f>
        <v>615</v>
      </c>
    </row>
    <row r="1998" spans="40:47" ht="16.5" x14ac:dyDescent="0.2">
      <c r="AN1998" s="81">
        <v>1986</v>
      </c>
      <c r="AO1998" s="81">
        <f t="shared" ref="AO1998:AO2061" si="204">INT((AN1998-1)/604)+1</f>
        <v>4</v>
      </c>
      <c r="AP1998" s="81">
        <f t="shared" ref="AP1998:AP2061" si="205">INT(MOD(INT((AN1998-1)/151),4))+1</f>
        <v>2</v>
      </c>
      <c r="AQ1998" s="76">
        <f t="shared" ref="AQ1998:AQ2061" si="206">(AO1998-1)*4+AP1998</f>
        <v>14</v>
      </c>
      <c r="AR1998" s="81">
        <f t="shared" ref="AR1998:AR2061" si="207">MOD(AN1998-1,151)</f>
        <v>22</v>
      </c>
      <c r="AS1998" s="81" t="str">
        <f t="shared" ref="AS1998:AS2061" si="208">IF(AR1998&gt;0,"金币","[x]")</f>
        <v>金币</v>
      </c>
      <c r="AT1998" s="103">
        <f t="shared" si="203"/>
        <v>59</v>
      </c>
      <c r="AU1998" s="82">
        <f>IF(AR1998&gt;0,SUMIFS(AT$13:AT1998,AQ$13:AQ1998,"="&amp;AQ1998),"[x]")</f>
        <v>674</v>
      </c>
    </row>
    <row r="1999" spans="40:47" ht="16.5" x14ac:dyDescent="0.2">
      <c r="AN1999" s="81">
        <v>1987</v>
      </c>
      <c r="AO1999" s="81">
        <f t="shared" si="204"/>
        <v>4</v>
      </c>
      <c r="AP1999" s="81">
        <f t="shared" si="205"/>
        <v>2</v>
      </c>
      <c r="AQ1999" s="76">
        <f t="shared" si="206"/>
        <v>14</v>
      </c>
      <c r="AR1999" s="81">
        <f t="shared" si="207"/>
        <v>23</v>
      </c>
      <c r="AS1999" s="81" t="str">
        <f t="shared" si="208"/>
        <v>金币</v>
      </c>
      <c r="AT1999" s="103">
        <f t="shared" ref="AT1999:AT2062" si="209">IF(AR1999&gt;0,INT(INDEX($AL$13:$AL$162,AR1999)/48*INDEX($AL$4:$AL$9,AO1999)*INDEX($AO$4:$AO$7,AP1999)),"[x]")</f>
        <v>62</v>
      </c>
      <c r="AU1999" s="82">
        <f>IF(AR1999&gt;0,SUMIFS(AT$13:AT1999,AQ$13:AQ1999,"="&amp;AQ1999),"[x]")</f>
        <v>736</v>
      </c>
    </row>
    <row r="2000" spans="40:47" ht="16.5" x14ac:dyDescent="0.2">
      <c r="AN2000" s="81">
        <v>1988</v>
      </c>
      <c r="AO2000" s="81">
        <f t="shared" si="204"/>
        <v>4</v>
      </c>
      <c r="AP2000" s="81">
        <f t="shared" si="205"/>
        <v>2</v>
      </c>
      <c r="AQ2000" s="76">
        <f t="shared" si="206"/>
        <v>14</v>
      </c>
      <c r="AR2000" s="81">
        <f t="shared" si="207"/>
        <v>24</v>
      </c>
      <c r="AS2000" s="81" t="str">
        <f t="shared" si="208"/>
        <v>金币</v>
      </c>
      <c r="AT2000" s="103">
        <f t="shared" si="209"/>
        <v>65</v>
      </c>
      <c r="AU2000" s="82">
        <f>IF(AR2000&gt;0,SUMIFS(AT$13:AT2000,AQ$13:AQ2000,"="&amp;AQ2000),"[x]")</f>
        <v>801</v>
      </c>
    </row>
    <row r="2001" spans="40:47" ht="16.5" x14ac:dyDescent="0.2">
      <c r="AN2001" s="81">
        <v>1989</v>
      </c>
      <c r="AO2001" s="81">
        <f t="shared" si="204"/>
        <v>4</v>
      </c>
      <c r="AP2001" s="81">
        <f t="shared" si="205"/>
        <v>2</v>
      </c>
      <c r="AQ2001" s="76">
        <f t="shared" si="206"/>
        <v>14</v>
      </c>
      <c r="AR2001" s="81">
        <f t="shared" si="207"/>
        <v>25</v>
      </c>
      <c r="AS2001" s="81" t="str">
        <f t="shared" si="208"/>
        <v>金币</v>
      </c>
      <c r="AT2001" s="103">
        <f t="shared" si="209"/>
        <v>67</v>
      </c>
      <c r="AU2001" s="82">
        <f>IF(AR2001&gt;0,SUMIFS(AT$13:AT2001,AQ$13:AQ2001,"="&amp;AQ2001),"[x]")</f>
        <v>868</v>
      </c>
    </row>
    <row r="2002" spans="40:47" ht="16.5" x14ac:dyDescent="0.2">
      <c r="AN2002" s="81">
        <v>1990</v>
      </c>
      <c r="AO2002" s="81">
        <f t="shared" si="204"/>
        <v>4</v>
      </c>
      <c r="AP2002" s="81">
        <f t="shared" si="205"/>
        <v>2</v>
      </c>
      <c r="AQ2002" s="76">
        <f t="shared" si="206"/>
        <v>14</v>
      </c>
      <c r="AR2002" s="81">
        <f t="shared" si="207"/>
        <v>26</v>
      </c>
      <c r="AS2002" s="81" t="str">
        <f t="shared" si="208"/>
        <v>金币</v>
      </c>
      <c r="AT2002" s="103">
        <f t="shared" si="209"/>
        <v>70</v>
      </c>
      <c r="AU2002" s="82">
        <f>IF(AR2002&gt;0,SUMIFS(AT$13:AT2002,AQ$13:AQ2002,"="&amp;AQ2002),"[x]")</f>
        <v>938</v>
      </c>
    </row>
    <row r="2003" spans="40:47" ht="16.5" x14ac:dyDescent="0.2">
      <c r="AN2003" s="81">
        <v>1991</v>
      </c>
      <c r="AO2003" s="81">
        <f t="shared" si="204"/>
        <v>4</v>
      </c>
      <c r="AP2003" s="81">
        <f t="shared" si="205"/>
        <v>2</v>
      </c>
      <c r="AQ2003" s="76">
        <f t="shared" si="206"/>
        <v>14</v>
      </c>
      <c r="AR2003" s="81">
        <f t="shared" si="207"/>
        <v>27</v>
      </c>
      <c r="AS2003" s="81" t="str">
        <f t="shared" si="208"/>
        <v>金币</v>
      </c>
      <c r="AT2003" s="103">
        <f t="shared" si="209"/>
        <v>73</v>
      </c>
      <c r="AU2003" s="82">
        <f>IF(AR2003&gt;0,SUMIFS(AT$13:AT2003,AQ$13:AQ2003,"="&amp;AQ2003),"[x]")</f>
        <v>1011</v>
      </c>
    </row>
    <row r="2004" spans="40:47" ht="16.5" x14ac:dyDescent="0.2">
      <c r="AN2004" s="81">
        <v>1992</v>
      </c>
      <c r="AO2004" s="81">
        <f t="shared" si="204"/>
        <v>4</v>
      </c>
      <c r="AP2004" s="81">
        <f t="shared" si="205"/>
        <v>2</v>
      </c>
      <c r="AQ2004" s="76">
        <f t="shared" si="206"/>
        <v>14</v>
      </c>
      <c r="AR2004" s="81">
        <f t="shared" si="207"/>
        <v>28</v>
      </c>
      <c r="AS2004" s="81" t="str">
        <f t="shared" si="208"/>
        <v>金币</v>
      </c>
      <c r="AT2004" s="103">
        <f t="shared" si="209"/>
        <v>75</v>
      </c>
      <c r="AU2004" s="82">
        <f>IF(AR2004&gt;0,SUMIFS(AT$13:AT2004,AQ$13:AQ2004,"="&amp;AQ2004),"[x]")</f>
        <v>1086</v>
      </c>
    </row>
    <row r="2005" spans="40:47" ht="16.5" x14ac:dyDescent="0.2">
      <c r="AN2005" s="81">
        <v>1993</v>
      </c>
      <c r="AO2005" s="81">
        <f t="shared" si="204"/>
        <v>4</v>
      </c>
      <c r="AP2005" s="81">
        <f t="shared" si="205"/>
        <v>2</v>
      </c>
      <c r="AQ2005" s="76">
        <f t="shared" si="206"/>
        <v>14</v>
      </c>
      <c r="AR2005" s="81">
        <f t="shared" si="207"/>
        <v>29</v>
      </c>
      <c r="AS2005" s="81" t="str">
        <f t="shared" si="208"/>
        <v>金币</v>
      </c>
      <c r="AT2005" s="103">
        <f t="shared" si="209"/>
        <v>78</v>
      </c>
      <c r="AU2005" s="82">
        <f>IF(AR2005&gt;0,SUMIFS(AT$13:AT2005,AQ$13:AQ2005,"="&amp;AQ2005),"[x]")</f>
        <v>1164</v>
      </c>
    </row>
    <row r="2006" spans="40:47" ht="16.5" x14ac:dyDescent="0.2">
      <c r="AN2006" s="81">
        <v>1994</v>
      </c>
      <c r="AO2006" s="81">
        <f t="shared" si="204"/>
        <v>4</v>
      </c>
      <c r="AP2006" s="81">
        <f t="shared" si="205"/>
        <v>2</v>
      </c>
      <c r="AQ2006" s="76">
        <f t="shared" si="206"/>
        <v>14</v>
      </c>
      <c r="AR2006" s="81">
        <f t="shared" si="207"/>
        <v>30</v>
      </c>
      <c r="AS2006" s="81" t="str">
        <f t="shared" si="208"/>
        <v>金币</v>
      </c>
      <c r="AT2006" s="103">
        <f t="shared" si="209"/>
        <v>81</v>
      </c>
      <c r="AU2006" s="82">
        <f>IF(AR2006&gt;0,SUMIFS(AT$13:AT2006,AQ$13:AQ2006,"="&amp;AQ2006),"[x]")</f>
        <v>1245</v>
      </c>
    </row>
    <row r="2007" spans="40:47" ht="16.5" x14ac:dyDescent="0.2">
      <c r="AN2007" s="81">
        <v>1995</v>
      </c>
      <c r="AO2007" s="81">
        <f t="shared" si="204"/>
        <v>4</v>
      </c>
      <c r="AP2007" s="81">
        <f t="shared" si="205"/>
        <v>2</v>
      </c>
      <c r="AQ2007" s="76">
        <f t="shared" si="206"/>
        <v>14</v>
      </c>
      <c r="AR2007" s="81">
        <f t="shared" si="207"/>
        <v>31</v>
      </c>
      <c r="AS2007" s="81" t="str">
        <f t="shared" si="208"/>
        <v>金币</v>
      </c>
      <c r="AT2007" s="103">
        <f t="shared" si="209"/>
        <v>84</v>
      </c>
      <c r="AU2007" s="82">
        <f>IF(AR2007&gt;0,SUMIFS(AT$13:AT2007,AQ$13:AQ2007,"="&amp;AQ2007),"[x]")</f>
        <v>1329</v>
      </c>
    </row>
    <row r="2008" spans="40:47" ht="16.5" x14ac:dyDescent="0.2">
      <c r="AN2008" s="81">
        <v>1996</v>
      </c>
      <c r="AO2008" s="81">
        <f t="shared" si="204"/>
        <v>4</v>
      </c>
      <c r="AP2008" s="81">
        <f t="shared" si="205"/>
        <v>2</v>
      </c>
      <c r="AQ2008" s="76">
        <f t="shared" si="206"/>
        <v>14</v>
      </c>
      <c r="AR2008" s="81">
        <f t="shared" si="207"/>
        <v>32</v>
      </c>
      <c r="AS2008" s="81" t="str">
        <f t="shared" si="208"/>
        <v>金币</v>
      </c>
      <c r="AT2008" s="103">
        <f t="shared" si="209"/>
        <v>86</v>
      </c>
      <c r="AU2008" s="82">
        <f>IF(AR2008&gt;0,SUMIFS(AT$13:AT2008,AQ$13:AQ2008,"="&amp;AQ2008),"[x]")</f>
        <v>1415</v>
      </c>
    </row>
    <row r="2009" spans="40:47" ht="16.5" x14ac:dyDescent="0.2">
      <c r="AN2009" s="81">
        <v>1997</v>
      </c>
      <c r="AO2009" s="81">
        <f t="shared" si="204"/>
        <v>4</v>
      </c>
      <c r="AP2009" s="81">
        <f t="shared" si="205"/>
        <v>2</v>
      </c>
      <c r="AQ2009" s="76">
        <f t="shared" si="206"/>
        <v>14</v>
      </c>
      <c r="AR2009" s="81">
        <f t="shared" si="207"/>
        <v>33</v>
      </c>
      <c r="AS2009" s="81" t="str">
        <f t="shared" si="208"/>
        <v>金币</v>
      </c>
      <c r="AT2009" s="103">
        <f t="shared" si="209"/>
        <v>89</v>
      </c>
      <c r="AU2009" s="82">
        <f>IF(AR2009&gt;0,SUMIFS(AT$13:AT2009,AQ$13:AQ2009,"="&amp;AQ2009),"[x]")</f>
        <v>1504</v>
      </c>
    </row>
    <row r="2010" spans="40:47" ht="16.5" x14ac:dyDescent="0.2">
      <c r="AN2010" s="81">
        <v>1998</v>
      </c>
      <c r="AO2010" s="81">
        <f t="shared" si="204"/>
        <v>4</v>
      </c>
      <c r="AP2010" s="81">
        <f t="shared" si="205"/>
        <v>2</v>
      </c>
      <c r="AQ2010" s="76">
        <f t="shared" si="206"/>
        <v>14</v>
      </c>
      <c r="AR2010" s="81">
        <f t="shared" si="207"/>
        <v>34</v>
      </c>
      <c r="AS2010" s="81" t="str">
        <f t="shared" si="208"/>
        <v>金币</v>
      </c>
      <c r="AT2010" s="103">
        <f t="shared" si="209"/>
        <v>92</v>
      </c>
      <c r="AU2010" s="82">
        <f>IF(AR2010&gt;0,SUMIFS(AT$13:AT2010,AQ$13:AQ2010,"="&amp;AQ2010),"[x]")</f>
        <v>1596</v>
      </c>
    </row>
    <row r="2011" spans="40:47" ht="16.5" x14ac:dyDescent="0.2">
      <c r="AN2011" s="81">
        <v>1999</v>
      </c>
      <c r="AO2011" s="81">
        <f t="shared" si="204"/>
        <v>4</v>
      </c>
      <c r="AP2011" s="81">
        <f t="shared" si="205"/>
        <v>2</v>
      </c>
      <c r="AQ2011" s="76">
        <f t="shared" si="206"/>
        <v>14</v>
      </c>
      <c r="AR2011" s="81">
        <f t="shared" si="207"/>
        <v>35</v>
      </c>
      <c r="AS2011" s="81" t="str">
        <f t="shared" si="208"/>
        <v>金币</v>
      </c>
      <c r="AT2011" s="103">
        <f t="shared" si="209"/>
        <v>94</v>
      </c>
      <c r="AU2011" s="82">
        <f>IF(AR2011&gt;0,SUMIFS(AT$13:AT2011,AQ$13:AQ2011,"="&amp;AQ2011),"[x]")</f>
        <v>1690</v>
      </c>
    </row>
    <row r="2012" spans="40:47" ht="16.5" x14ac:dyDescent="0.2">
      <c r="AN2012" s="81">
        <v>2000</v>
      </c>
      <c r="AO2012" s="81">
        <f t="shared" si="204"/>
        <v>4</v>
      </c>
      <c r="AP2012" s="81">
        <f t="shared" si="205"/>
        <v>2</v>
      </c>
      <c r="AQ2012" s="76">
        <f t="shared" si="206"/>
        <v>14</v>
      </c>
      <c r="AR2012" s="81">
        <f t="shared" si="207"/>
        <v>36</v>
      </c>
      <c r="AS2012" s="81" t="str">
        <f t="shared" si="208"/>
        <v>金币</v>
      </c>
      <c r="AT2012" s="103">
        <f t="shared" si="209"/>
        <v>97</v>
      </c>
      <c r="AU2012" s="82">
        <f>IF(AR2012&gt;0,SUMIFS(AT$13:AT2012,AQ$13:AQ2012,"="&amp;AQ2012),"[x]")</f>
        <v>1787</v>
      </c>
    </row>
    <row r="2013" spans="40:47" ht="16.5" x14ac:dyDescent="0.2">
      <c r="AN2013" s="81">
        <v>2001</v>
      </c>
      <c r="AO2013" s="81">
        <f t="shared" si="204"/>
        <v>4</v>
      </c>
      <c r="AP2013" s="81">
        <f t="shared" si="205"/>
        <v>2</v>
      </c>
      <c r="AQ2013" s="76">
        <f t="shared" si="206"/>
        <v>14</v>
      </c>
      <c r="AR2013" s="81">
        <f t="shared" si="207"/>
        <v>37</v>
      </c>
      <c r="AS2013" s="81" t="str">
        <f t="shared" si="208"/>
        <v>金币</v>
      </c>
      <c r="AT2013" s="103">
        <f t="shared" si="209"/>
        <v>100</v>
      </c>
      <c r="AU2013" s="82">
        <f>IF(AR2013&gt;0,SUMIFS(AT$13:AT2013,AQ$13:AQ2013,"="&amp;AQ2013),"[x]")</f>
        <v>1887</v>
      </c>
    </row>
    <row r="2014" spans="40:47" ht="16.5" x14ac:dyDescent="0.2">
      <c r="AN2014" s="81">
        <v>2002</v>
      </c>
      <c r="AO2014" s="81">
        <f t="shared" si="204"/>
        <v>4</v>
      </c>
      <c r="AP2014" s="81">
        <f t="shared" si="205"/>
        <v>2</v>
      </c>
      <c r="AQ2014" s="76">
        <f t="shared" si="206"/>
        <v>14</v>
      </c>
      <c r="AR2014" s="81">
        <f t="shared" si="207"/>
        <v>38</v>
      </c>
      <c r="AS2014" s="81" t="str">
        <f t="shared" si="208"/>
        <v>金币</v>
      </c>
      <c r="AT2014" s="103">
        <f t="shared" si="209"/>
        <v>103</v>
      </c>
      <c r="AU2014" s="82">
        <f>IF(AR2014&gt;0,SUMIFS(AT$13:AT2014,AQ$13:AQ2014,"="&amp;AQ2014),"[x]")</f>
        <v>1990</v>
      </c>
    </row>
    <row r="2015" spans="40:47" ht="16.5" x14ac:dyDescent="0.2">
      <c r="AN2015" s="81">
        <v>2003</v>
      </c>
      <c r="AO2015" s="81">
        <f t="shared" si="204"/>
        <v>4</v>
      </c>
      <c r="AP2015" s="81">
        <f t="shared" si="205"/>
        <v>2</v>
      </c>
      <c r="AQ2015" s="76">
        <f t="shared" si="206"/>
        <v>14</v>
      </c>
      <c r="AR2015" s="81">
        <f t="shared" si="207"/>
        <v>39</v>
      </c>
      <c r="AS2015" s="81" t="str">
        <f t="shared" si="208"/>
        <v>金币</v>
      </c>
      <c r="AT2015" s="103">
        <f t="shared" si="209"/>
        <v>105</v>
      </c>
      <c r="AU2015" s="82">
        <f>IF(AR2015&gt;0,SUMIFS(AT$13:AT2015,AQ$13:AQ2015,"="&amp;AQ2015),"[x]")</f>
        <v>2095</v>
      </c>
    </row>
    <row r="2016" spans="40:47" ht="16.5" x14ac:dyDescent="0.2">
      <c r="AN2016" s="81">
        <v>2004</v>
      </c>
      <c r="AO2016" s="81">
        <f t="shared" si="204"/>
        <v>4</v>
      </c>
      <c r="AP2016" s="81">
        <f t="shared" si="205"/>
        <v>2</v>
      </c>
      <c r="AQ2016" s="76">
        <f t="shared" si="206"/>
        <v>14</v>
      </c>
      <c r="AR2016" s="81">
        <f t="shared" si="207"/>
        <v>40</v>
      </c>
      <c r="AS2016" s="81" t="str">
        <f t="shared" si="208"/>
        <v>金币</v>
      </c>
      <c r="AT2016" s="103">
        <f t="shared" si="209"/>
        <v>108</v>
      </c>
      <c r="AU2016" s="82">
        <f>IF(AR2016&gt;0,SUMIFS(AT$13:AT2016,AQ$13:AQ2016,"="&amp;AQ2016),"[x]")</f>
        <v>2203</v>
      </c>
    </row>
    <row r="2017" spans="40:47" ht="16.5" x14ac:dyDescent="0.2">
      <c r="AN2017" s="81">
        <v>2005</v>
      </c>
      <c r="AO2017" s="81">
        <f t="shared" si="204"/>
        <v>4</v>
      </c>
      <c r="AP2017" s="81">
        <f t="shared" si="205"/>
        <v>2</v>
      </c>
      <c r="AQ2017" s="76">
        <f t="shared" si="206"/>
        <v>14</v>
      </c>
      <c r="AR2017" s="81">
        <f t="shared" si="207"/>
        <v>41</v>
      </c>
      <c r="AS2017" s="81" t="str">
        <f t="shared" si="208"/>
        <v>金币</v>
      </c>
      <c r="AT2017" s="103">
        <f t="shared" si="209"/>
        <v>51</v>
      </c>
      <c r="AU2017" s="82">
        <f>IF(AR2017&gt;0,SUMIFS(AT$13:AT2017,AQ$13:AQ2017,"="&amp;AQ2017),"[x]")</f>
        <v>2254</v>
      </c>
    </row>
    <row r="2018" spans="40:47" ht="16.5" x14ac:dyDescent="0.2">
      <c r="AN2018" s="81">
        <v>2006</v>
      </c>
      <c r="AO2018" s="81">
        <f t="shared" si="204"/>
        <v>4</v>
      </c>
      <c r="AP2018" s="81">
        <f t="shared" si="205"/>
        <v>2</v>
      </c>
      <c r="AQ2018" s="76">
        <f t="shared" si="206"/>
        <v>14</v>
      </c>
      <c r="AR2018" s="81">
        <f t="shared" si="207"/>
        <v>42</v>
      </c>
      <c r="AS2018" s="81" t="str">
        <f t="shared" si="208"/>
        <v>金币</v>
      </c>
      <c r="AT2018" s="103">
        <f t="shared" si="209"/>
        <v>61</v>
      </c>
      <c r="AU2018" s="82">
        <f>IF(AR2018&gt;0,SUMIFS(AT$13:AT2018,AQ$13:AQ2018,"="&amp;AQ2018),"[x]")</f>
        <v>2315</v>
      </c>
    </row>
    <row r="2019" spans="40:47" ht="16.5" x14ac:dyDescent="0.2">
      <c r="AN2019" s="81">
        <v>2007</v>
      </c>
      <c r="AO2019" s="81">
        <f t="shared" si="204"/>
        <v>4</v>
      </c>
      <c r="AP2019" s="81">
        <f t="shared" si="205"/>
        <v>2</v>
      </c>
      <c r="AQ2019" s="76">
        <f t="shared" si="206"/>
        <v>14</v>
      </c>
      <c r="AR2019" s="81">
        <f t="shared" si="207"/>
        <v>43</v>
      </c>
      <c r="AS2019" s="81" t="str">
        <f t="shared" si="208"/>
        <v>金币</v>
      </c>
      <c r="AT2019" s="103">
        <f t="shared" si="209"/>
        <v>72</v>
      </c>
      <c r="AU2019" s="82">
        <f>IF(AR2019&gt;0,SUMIFS(AT$13:AT2019,AQ$13:AQ2019,"="&amp;AQ2019),"[x]")</f>
        <v>2387</v>
      </c>
    </row>
    <row r="2020" spans="40:47" ht="16.5" x14ac:dyDescent="0.2">
      <c r="AN2020" s="81">
        <v>2008</v>
      </c>
      <c r="AO2020" s="81">
        <f t="shared" si="204"/>
        <v>4</v>
      </c>
      <c r="AP2020" s="81">
        <f t="shared" si="205"/>
        <v>2</v>
      </c>
      <c r="AQ2020" s="76">
        <f t="shared" si="206"/>
        <v>14</v>
      </c>
      <c r="AR2020" s="81">
        <f t="shared" si="207"/>
        <v>44</v>
      </c>
      <c r="AS2020" s="81" t="str">
        <f t="shared" si="208"/>
        <v>金币</v>
      </c>
      <c r="AT2020" s="103">
        <f t="shared" si="209"/>
        <v>82</v>
      </c>
      <c r="AU2020" s="82">
        <f>IF(AR2020&gt;0,SUMIFS(AT$13:AT2020,AQ$13:AQ2020,"="&amp;AQ2020),"[x]")</f>
        <v>2469</v>
      </c>
    </row>
    <row r="2021" spans="40:47" ht="16.5" x14ac:dyDescent="0.2">
      <c r="AN2021" s="81">
        <v>2009</v>
      </c>
      <c r="AO2021" s="81">
        <f t="shared" si="204"/>
        <v>4</v>
      </c>
      <c r="AP2021" s="81">
        <f t="shared" si="205"/>
        <v>2</v>
      </c>
      <c r="AQ2021" s="76">
        <f t="shared" si="206"/>
        <v>14</v>
      </c>
      <c r="AR2021" s="81">
        <f t="shared" si="207"/>
        <v>45</v>
      </c>
      <c r="AS2021" s="81" t="str">
        <f t="shared" si="208"/>
        <v>金币</v>
      </c>
      <c r="AT2021" s="103">
        <f t="shared" si="209"/>
        <v>92</v>
      </c>
      <c r="AU2021" s="82">
        <f>IF(AR2021&gt;0,SUMIFS(AT$13:AT2021,AQ$13:AQ2021,"="&amp;AQ2021),"[x]")</f>
        <v>2561</v>
      </c>
    </row>
    <row r="2022" spans="40:47" ht="16.5" x14ac:dyDescent="0.2">
      <c r="AN2022" s="81">
        <v>2010</v>
      </c>
      <c r="AO2022" s="81">
        <f t="shared" si="204"/>
        <v>4</v>
      </c>
      <c r="AP2022" s="81">
        <f t="shared" si="205"/>
        <v>2</v>
      </c>
      <c r="AQ2022" s="76">
        <f t="shared" si="206"/>
        <v>14</v>
      </c>
      <c r="AR2022" s="81">
        <f t="shared" si="207"/>
        <v>46</v>
      </c>
      <c r="AS2022" s="81" t="str">
        <f t="shared" si="208"/>
        <v>金币</v>
      </c>
      <c r="AT2022" s="103">
        <f t="shared" si="209"/>
        <v>103</v>
      </c>
      <c r="AU2022" s="82">
        <f>IF(AR2022&gt;0,SUMIFS(AT$13:AT2022,AQ$13:AQ2022,"="&amp;AQ2022),"[x]")</f>
        <v>2664</v>
      </c>
    </row>
    <row r="2023" spans="40:47" ht="16.5" x14ac:dyDescent="0.2">
      <c r="AN2023" s="81">
        <v>2011</v>
      </c>
      <c r="AO2023" s="81">
        <f t="shared" si="204"/>
        <v>4</v>
      </c>
      <c r="AP2023" s="81">
        <f t="shared" si="205"/>
        <v>2</v>
      </c>
      <c r="AQ2023" s="76">
        <f t="shared" si="206"/>
        <v>14</v>
      </c>
      <c r="AR2023" s="81">
        <f t="shared" si="207"/>
        <v>47</v>
      </c>
      <c r="AS2023" s="81" t="str">
        <f t="shared" si="208"/>
        <v>金币</v>
      </c>
      <c r="AT2023" s="103">
        <f t="shared" si="209"/>
        <v>113</v>
      </c>
      <c r="AU2023" s="82">
        <f>IF(AR2023&gt;0,SUMIFS(AT$13:AT2023,AQ$13:AQ2023,"="&amp;AQ2023),"[x]")</f>
        <v>2777</v>
      </c>
    </row>
    <row r="2024" spans="40:47" ht="16.5" x14ac:dyDescent="0.2">
      <c r="AN2024" s="81">
        <v>2012</v>
      </c>
      <c r="AO2024" s="81">
        <f t="shared" si="204"/>
        <v>4</v>
      </c>
      <c r="AP2024" s="81">
        <f t="shared" si="205"/>
        <v>2</v>
      </c>
      <c r="AQ2024" s="76">
        <f t="shared" si="206"/>
        <v>14</v>
      </c>
      <c r="AR2024" s="81">
        <f t="shared" si="207"/>
        <v>48</v>
      </c>
      <c r="AS2024" s="81" t="str">
        <f t="shared" si="208"/>
        <v>金币</v>
      </c>
      <c r="AT2024" s="103">
        <f t="shared" si="209"/>
        <v>123</v>
      </c>
      <c r="AU2024" s="82">
        <f>IF(AR2024&gt;0,SUMIFS(AT$13:AT2024,AQ$13:AQ2024,"="&amp;AQ2024),"[x]")</f>
        <v>2900</v>
      </c>
    </row>
    <row r="2025" spans="40:47" ht="16.5" x14ac:dyDescent="0.2">
      <c r="AN2025" s="81">
        <v>2013</v>
      </c>
      <c r="AO2025" s="81">
        <f t="shared" si="204"/>
        <v>4</v>
      </c>
      <c r="AP2025" s="81">
        <f t="shared" si="205"/>
        <v>2</v>
      </c>
      <c r="AQ2025" s="76">
        <f t="shared" si="206"/>
        <v>14</v>
      </c>
      <c r="AR2025" s="81">
        <f t="shared" si="207"/>
        <v>49</v>
      </c>
      <c r="AS2025" s="81" t="str">
        <f t="shared" si="208"/>
        <v>金币</v>
      </c>
      <c r="AT2025" s="103">
        <f t="shared" si="209"/>
        <v>134</v>
      </c>
      <c r="AU2025" s="82">
        <f>IF(AR2025&gt;0,SUMIFS(AT$13:AT2025,AQ$13:AQ2025,"="&amp;AQ2025),"[x]")</f>
        <v>3034</v>
      </c>
    </row>
    <row r="2026" spans="40:47" ht="16.5" x14ac:dyDescent="0.2">
      <c r="AN2026" s="81">
        <v>2014</v>
      </c>
      <c r="AO2026" s="81">
        <f t="shared" si="204"/>
        <v>4</v>
      </c>
      <c r="AP2026" s="81">
        <f t="shared" si="205"/>
        <v>2</v>
      </c>
      <c r="AQ2026" s="76">
        <f t="shared" si="206"/>
        <v>14</v>
      </c>
      <c r="AR2026" s="81">
        <f t="shared" si="207"/>
        <v>50</v>
      </c>
      <c r="AS2026" s="81" t="str">
        <f t="shared" si="208"/>
        <v>金币</v>
      </c>
      <c r="AT2026" s="103">
        <f t="shared" si="209"/>
        <v>144</v>
      </c>
      <c r="AU2026" s="82">
        <f>IF(AR2026&gt;0,SUMIFS(AT$13:AT2026,AQ$13:AQ2026,"="&amp;AQ2026),"[x]")</f>
        <v>3178</v>
      </c>
    </row>
    <row r="2027" spans="40:47" ht="16.5" x14ac:dyDescent="0.2">
      <c r="AN2027" s="81">
        <v>2015</v>
      </c>
      <c r="AO2027" s="81">
        <f t="shared" si="204"/>
        <v>4</v>
      </c>
      <c r="AP2027" s="81">
        <f t="shared" si="205"/>
        <v>2</v>
      </c>
      <c r="AQ2027" s="76">
        <f t="shared" si="206"/>
        <v>14</v>
      </c>
      <c r="AR2027" s="81">
        <f t="shared" si="207"/>
        <v>51</v>
      </c>
      <c r="AS2027" s="81" t="str">
        <f t="shared" si="208"/>
        <v>金币</v>
      </c>
      <c r="AT2027" s="103">
        <f t="shared" si="209"/>
        <v>154</v>
      </c>
      <c r="AU2027" s="82">
        <f>IF(AR2027&gt;0,SUMIFS(AT$13:AT2027,AQ$13:AQ2027,"="&amp;AQ2027),"[x]")</f>
        <v>3332</v>
      </c>
    </row>
    <row r="2028" spans="40:47" ht="16.5" x14ac:dyDescent="0.2">
      <c r="AN2028" s="81">
        <v>2016</v>
      </c>
      <c r="AO2028" s="81">
        <f t="shared" si="204"/>
        <v>4</v>
      </c>
      <c r="AP2028" s="81">
        <f t="shared" si="205"/>
        <v>2</v>
      </c>
      <c r="AQ2028" s="76">
        <f t="shared" si="206"/>
        <v>14</v>
      </c>
      <c r="AR2028" s="81">
        <f t="shared" si="207"/>
        <v>52</v>
      </c>
      <c r="AS2028" s="81" t="str">
        <f t="shared" si="208"/>
        <v>金币</v>
      </c>
      <c r="AT2028" s="103">
        <f t="shared" si="209"/>
        <v>165</v>
      </c>
      <c r="AU2028" s="82">
        <f>IF(AR2028&gt;0,SUMIFS(AT$13:AT2028,AQ$13:AQ2028,"="&amp;AQ2028),"[x]")</f>
        <v>3497</v>
      </c>
    </row>
    <row r="2029" spans="40:47" ht="16.5" x14ac:dyDescent="0.2">
      <c r="AN2029" s="81">
        <v>2017</v>
      </c>
      <c r="AO2029" s="81">
        <f t="shared" si="204"/>
        <v>4</v>
      </c>
      <c r="AP2029" s="81">
        <f t="shared" si="205"/>
        <v>2</v>
      </c>
      <c r="AQ2029" s="76">
        <f t="shared" si="206"/>
        <v>14</v>
      </c>
      <c r="AR2029" s="81">
        <f t="shared" si="207"/>
        <v>53</v>
      </c>
      <c r="AS2029" s="81" t="str">
        <f t="shared" si="208"/>
        <v>金币</v>
      </c>
      <c r="AT2029" s="103">
        <f t="shared" si="209"/>
        <v>175</v>
      </c>
      <c r="AU2029" s="82">
        <f>IF(AR2029&gt;0,SUMIFS(AT$13:AT2029,AQ$13:AQ2029,"="&amp;AQ2029),"[x]")</f>
        <v>3672</v>
      </c>
    </row>
    <row r="2030" spans="40:47" ht="16.5" x14ac:dyDescent="0.2">
      <c r="AN2030" s="81">
        <v>2018</v>
      </c>
      <c r="AO2030" s="81">
        <f t="shared" si="204"/>
        <v>4</v>
      </c>
      <c r="AP2030" s="81">
        <f t="shared" si="205"/>
        <v>2</v>
      </c>
      <c r="AQ2030" s="76">
        <f t="shared" si="206"/>
        <v>14</v>
      </c>
      <c r="AR2030" s="81">
        <f t="shared" si="207"/>
        <v>54</v>
      </c>
      <c r="AS2030" s="81" t="str">
        <f t="shared" si="208"/>
        <v>金币</v>
      </c>
      <c r="AT2030" s="103">
        <f t="shared" si="209"/>
        <v>185</v>
      </c>
      <c r="AU2030" s="82">
        <f>IF(AR2030&gt;0,SUMIFS(AT$13:AT2030,AQ$13:AQ2030,"="&amp;AQ2030),"[x]")</f>
        <v>3857</v>
      </c>
    </row>
    <row r="2031" spans="40:47" ht="16.5" x14ac:dyDescent="0.2">
      <c r="AN2031" s="81">
        <v>2019</v>
      </c>
      <c r="AO2031" s="81">
        <f t="shared" si="204"/>
        <v>4</v>
      </c>
      <c r="AP2031" s="81">
        <f t="shared" si="205"/>
        <v>2</v>
      </c>
      <c r="AQ2031" s="76">
        <f t="shared" si="206"/>
        <v>14</v>
      </c>
      <c r="AR2031" s="81">
        <f t="shared" si="207"/>
        <v>55</v>
      </c>
      <c r="AS2031" s="81" t="str">
        <f t="shared" si="208"/>
        <v>金币</v>
      </c>
      <c r="AT2031" s="103">
        <f t="shared" si="209"/>
        <v>196</v>
      </c>
      <c r="AU2031" s="82">
        <f>IF(AR2031&gt;0,SUMIFS(AT$13:AT2031,AQ$13:AQ2031,"="&amp;AQ2031),"[x]")</f>
        <v>4053</v>
      </c>
    </row>
    <row r="2032" spans="40:47" ht="16.5" x14ac:dyDescent="0.2">
      <c r="AN2032" s="81">
        <v>2020</v>
      </c>
      <c r="AO2032" s="81">
        <f t="shared" si="204"/>
        <v>4</v>
      </c>
      <c r="AP2032" s="81">
        <f t="shared" si="205"/>
        <v>2</v>
      </c>
      <c r="AQ2032" s="76">
        <f t="shared" si="206"/>
        <v>14</v>
      </c>
      <c r="AR2032" s="81">
        <f t="shared" si="207"/>
        <v>56</v>
      </c>
      <c r="AS2032" s="81" t="str">
        <f t="shared" si="208"/>
        <v>金币</v>
      </c>
      <c r="AT2032" s="103">
        <f t="shared" si="209"/>
        <v>206</v>
      </c>
      <c r="AU2032" s="82">
        <f>IF(AR2032&gt;0,SUMIFS(AT$13:AT2032,AQ$13:AQ2032,"="&amp;AQ2032),"[x]")</f>
        <v>4259</v>
      </c>
    </row>
    <row r="2033" spans="40:47" ht="16.5" x14ac:dyDescent="0.2">
      <c r="AN2033" s="81">
        <v>2021</v>
      </c>
      <c r="AO2033" s="81">
        <f t="shared" si="204"/>
        <v>4</v>
      </c>
      <c r="AP2033" s="81">
        <f t="shared" si="205"/>
        <v>2</v>
      </c>
      <c r="AQ2033" s="76">
        <f t="shared" si="206"/>
        <v>14</v>
      </c>
      <c r="AR2033" s="81">
        <f t="shared" si="207"/>
        <v>57</v>
      </c>
      <c r="AS2033" s="81" t="str">
        <f t="shared" si="208"/>
        <v>金币</v>
      </c>
      <c r="AT2033" s="103">
        <f t="shared" si="209"/>
        <v>216</v>
      </c>
      <c r="AU2033" s="82">
        <f>IF(AR2033&gt;0,SUMIFS(AT$13:AT2033,AQ$13:AQ2033,"="&amp;AQ2033),"[x]")</f>
        <v>4475</v>
      </c>
    </row>
    <row r="2034" spans="40:47" ht="16.5" x14ac:dyDescent="0.2">
      <c r="AN2034" s="81">
        <v>2022</v>
      </c>
      <c r="AO2034" s="81">
        <f t="shared" si="204"/>
        <v>4</v>
      </c>
      <c r="AP2034" s="81">
        <f t="shared" si="205"/>
        <v>2</v>
      </c>
      <c r="AQ2034" s="76">
        <f t="shared" si="206"/>
        <v>14</v>
      </c>
      <c r="AR2034" s="81">
        <f t="shared" si="207"/>
        <v>58</v>
      </c>
      <c r="AS2034" s="81" t="str">
        <f t="shared" si="208"/>
        <v>金币</v>
      </c>
      <c r="AT2034" s="103">
        <f t="shared" si="209"/>
        <v>227</v>
      </c>
      <c r="AU2034" s="82">
        <f>IF(AR2034&gt;0,SUMIFS(AT$13:AT2034,AQ$13:AQ2034,"="&amp;AQ2034),"[x]")</f>
        <v>4702</v>
      </c>
    </row>
    <row r="2035" spans="40:47" ht="16.5" x14ac:dyDescent="0.2">
      <c r="AN2035" s="81">
        <v>2023</v>
      </c>
      <c r="AO2035" s="81">
        <f t="shared" si="204"/>
        <v>4</v>
      </c>
      <c r="AP2035" s="81">
        <f t="shared" si="205"/>
        <v>2</v>
      </c>
      <c r="AQ2035" s="76">
        <f t="shared" si="206"/>
        <v>14</v>
      </c>
      <c r="AR2035" s="81">
        <f t="shared" si="207"/>
        <v>59</v>
      </c>
      <c r="AS2035" s="81" t="str">
        <f t="shared" si="208"/>
        <v>金币</v>
      </c>
      <c r="AT2035" s="103">
        <f t="shared" si="209"/>
        <v>237</v>
      </c>
      <c r="AU2035" s="82">
        <f>IF(AR2035&gt;0,SUMIFS(AT$13:AT2035,AQ$13:AQ2035,"="&amp;AQ2035),"[x]")</f>
        <v>4939</v>
      </c>
    </row>
    <row r="2036" spans="40:47" ht="16.5" x14ac:dyDescent="0.2">
      <c r="AN2036" s="81">
        <v>2024</v>
      </c>
      <c r="AO2036" s="81">
        <f t="shared" si="204"/>
        <v>4</v>
      </c>
      <c r="AP2036" s="81">
        <f t="shared" si="205"/>
        <v>2</v>
      </c>
      <c r="AQ2036" s="76">
        <f t="shared" si="206"/>
        <v>14</v>
      </c>
      <c r="AR2036" s="81">
        <f t="shared" si="207"/>
        <v>60</v>
      </c>
      <c r="AS2036" s="81" t="str">
        <f t="shared" si="208"/>
        <v>金币</v>
      </c>
      <c r="AT2036" s="103">
        <f t="shared" si="209"/>
        <v>247</v>
      </c>
      <c r="AU2036" s="82">
        <f>IF(AR2036&gt;0,SUMIFS(AT$13:AT2036,AQ$13:AQ2036,"="&amp;AQ2036),"[x]")</f>
        <v>5186</v>
      </c>
    </row>
    <row r="2037" spans="40:47" ht="16.5" x14ac:dyDescent="0.2">
      <c r="AN2037" s="81">
        <v>2025</v>
      </c>
      <c r="AO2037" s="81">
        <f t="shared" si="204"/>
        <v>4</v>
      </c>
      <c r="AP2037" s="81">
        <f t="shared" si="205"/>
        <v>2</v>
      </c>
      <c r="AQ2037" s="76">
        <f t="shared" si="206"/>
        <v>14</v>
      </c>
      <c r="AR2037" s="81">
        <f t="shared" si="207"/>
        <v>61</v>
      </c>
      <c r="AS2037" s="81" t="str">
        <f t="shared" si="208"/>
        <v>金币</v>
      </c>
      <c r="AT2037" s="103">
        <f t="shared" si="209"/>
        <v>258</v>
      </c>
      <c r="AU2037" s="82">
        <f>IF(AR2037&gt;0,SUMIFS(AT$13:AT2037,AQ$13:AQ2037,"="&amp;AQ2037),"[x]")</f>
        <v>5444</v>
      </c>
    </row>
    <row r="2038" spans="40:47" ht="16.5" x14ac:dyDescent="0.2">
      <c r="AN2038" s="81">
        <v>2026</v>
      </c>
      <c r="AO2038" s="81">
        <f t="shared" si="204"/>
        <v>4</v>
      </c>
      <c r="AP2038" s="81">
        <f t="shared" si="205"/>
        <v>2</v>
      </c>
      <c r="AQ2038" s="76">
        <f t="shared" si="206"/>
        <v>14</v>
      </c>
      <c r="AR2038" s="81">
        <f t="shared" si="207"/>
        <v>62</v>
      </c>
      <c r="AS2038" s="81" t="str">
        <f t="shared" si="208"/>
        <v>金币</v>
      </c>
      <c r="AT2038" s="103">
        <f t="shared" si="209"/>
        <v>268</v>
      </c>
      <c r="AU2038" s="82">
        <f>IF(AR2038&gt;0,SUMIFS(AT$13:AT2038,AQ$13:AQ2038,"="&amp;AQ2038),"[x]")</f>
        <v>5712</v>
      </c>
    </row>
    <row r="2039" spans="40:47" ht="16.5" x14ac:dyDescent="0.2">
      <c r="AN2039" s="81">
        <v>2027</v>
      </c>
      <c r="AO2039" s="81">
        <f t="shared" si="204"/>
        <v>4</v>
      </c>
      <c r="AP2039" s="81">
        <f t="shared" si="205"/>
        <v>2</v>
      </c>
      <c r="AQ2039" s="76">
        <f t="shared" si="206"/>
        <v>14</v>
      </c>
      <c r="AR2039" s="81">
        <f t="shared" si="207"/>
        <v>63</v>
      </c>
      <c r="AS2039" s="81" t="str">
        <f t="shared" si="208"/>
        <v>金币</v>
      </c>
      <c r="AT2039" s="103">
        <f t="shared" si="209"/>
        <v>278</v>
      </c>
      <c r="AU2039" s="82">
        <f>IF(AR2039&gt;0,SUMIFS(AT$13:AT2039,AQ$13:AQ2039,"="&amp;AQ2039),"[x]")</f>
        <v>5990</v>
      </c>
    </row>
    <row r="2040" spans="40:47" ht="16.5" x14ac:dyDescent="0.2">
      <c r="AN2040" s="81">
        <v>2028</v>
      </c>
      <c r="AO2040" s="81">
        <f t="shared" si="204"/>
        <v>4</v>
      </c>
      <c r="AP2040" s="81">
        <f t="shared" si="205"/>
        <v>2</v>
      </c>
      <c r="AQ2040" s="76">
        <f t="shared" si="206"/>
        <v>14</v>
      </c>
      <c r="AR2040" s="81">
        <f t="shared" si="207"/>
        <v>64</v>
      </c>
      <c r="AS2040" s="81" t="str">
        <f t="shared" si="208"/>
        <v>金币</v>
      </c>
      <c r="AT2040" s="103">
        <f t="shared" si="209"/>
        <v>289</v>
      </c>
      <c r="AU2040" s="82">
        <f>IF(AR2040&gt;0,SUMIFS(AT$13:AT2040,AQ$13:AQ2040,"="&amp;AQ2040),"[x]")</f>
        <v>6279</v>
      </c>
    </row>
    <row r="2041" spans="40:47" ht="16.5" x14ac:dyDescent="0.2">
      <c r="AN2041" s="81">
        <v>2029</v>
      </c>
      <c r="AO2041" s="81">
        <f t="shared" si="204"/>
        <v>4</v>
      </c>
      <c r="AP2041" s="81">
        <f t="shared" si="205"/>
        <v>2</v>
      </c>
      <c r="AQ2041" s="76">
        <f t="shared" si="206"/>
        <v>14</v>
      </c>
      <c r="AR2041" s="81">
        <f t="shared" si="207"/>
        <v>65</v>
      </c>
      <c r="AS2041" s="81" t="str">
        <f t="shared" si="208"/>
        <v>金币</v>
      </c>
      <c r="AT2041" s="103">
        <f t="shared" si="209"/>
        <v>299</v>
      </c>
      <c r="AU2041" s="82">
        <f>IF(AR2041&gt;0,SUMIFS(AT$13:AT2041,AQ$13:AQ2041,"="&amp;AQ2041),"[x]")</f>
        <v>6578</v>
      </c>
    </row>
    <row r="2042" spans="40:47" ht="16.5" x14ac:dyDescent="0.2">
      <c r="AN2042" s="81">
        <v>2030</v>
      </c>
      <c r="AO2042" s="81">
        <f t="shared" si="204"/>
        <v>4</v>
      </c>
      <c r="AP2042" s="81">
        <f t="shared" si="205"/>
        <v>2</v>
      </c>
      <c r="AQ2042" s="76">
        <f t="shared" si="206"/>
        <v>14</v>
      </c>
      <c r="AR2042" s="81">
        <f t="shared" si="207"/>
        <v>66</v>
      </c>
      <c r="AS2042" s="81" t="str">
        <f t="shared" si="208"/>
        <v>金币</v>
      </c>
      <c r="AT2042" s="103">
        <f t="shared" si="209"/>
        <v>309</v>
      </c>
      <c r="AU2042" s="82">
        <f>IF(AR2042&gt;0,SUMIFS(AT$13:AT2042,AQ$13:AQ2042,"="&amp;AQ2042),"[x]")</f>
        <v>6887</v>
      </c>
    </row>
    <row r="2043" spans="40:47" ht="16.5" x14ac:dyDescent="0.2">
      <c r="AN2043" s="81">
        <v>2031</v>
      </c>
      <c r="AO2043" s="81">
        <f t="shared" si="204"/>
        <v>4</v>
      </c>
      <c r="AP2043" s="81">
        <f t="shared" si="205"/>
        <v>2</v>
      </c>
      <c r="AQ2043" s="76">
        <f t="shared" si="206"/>
        <v>14</v>
      </c>
      <c r="AR2043" s="81">
        <f t="shared" si="207"/>
        <v>67</v>
      </c>
      <c r="AS2043" s="81" t="str">
        <f t="shared" si="208"/>
        <v>金币</v>
      </c>
      <c r="AT2043" s="103">
        <f t="shared" si="209"/>
        <v>320</v>
      </c>
      <c r="AU2043" s="82">
        <f>IF(AR2043&gt;0,SUMIFS(AT$13:AT2043,AQ$13:AQ2043,"="&amp;AQ2043),"[x]")</f>
        <v>7207</v>
      </c>
    </row>
    <row r="2044" spans="40:47" ht="16.5" x14ac:dyDescent="0.2">
      <c r="AN2044" s="81">
        <v>2032</v>
      </c>
      <c r="AO2044" s="81">
        <f t="shared" si="204"/>
        <v>4</v>
      </c>
      <c r="AP2044" s="81">
        <f t="shared" si="205"/>
        <v>2</v>
      </c>
      <c r="AQ2044" s="76">
        <f t="shared" si="206"/>
        <v>14</v>
      </c>
      <c r="AR2044" s="81">
        <f t="shared" si="207"/>
        <v>68</v>
      </c>
      <c r="AS2044" s="81" t="str">
        <f t="shared" si="208"/>
        <v>金币</v>
      </c>
      <c r="AT2044" s="103">
        <f t="shared" si="209"/>
        <v>330</v>
      </c>
      <c r="AU2044" s="82">
        <f>IF(AR2044&gt;0,SUMIFS(AT$13:AT2044,AQ$13:AQ2044,"="&amp;AQ2044),"[x]")</f>
        <v>7537</v>
      </c>
    </row>
    <row r="2045" spans="40:47" ht="16.5" x14ac:dyDescent="0.2">
      <c r="AN2045" s="81">
        <v>2033</v>
      </c>
      <c r="AO2045" s="81">
        <f t="shared" si="204"/>
        <v>4</v>
      </c>
      <c r="AP2045" s="81">
        <f t="shared" si="205"/>
        <v>2</v>
      </c>
      <c r="AQ2045" s="76">
        <f t="shared" si="206"/>
        <v>14</v>
      </c>
      <c r="AR2045" s="81">
        <f t="shared" si="207"/>
        <v>69</v>
      </c>
      <c r="AS2045" s="81" t="str">
        <f t="shared" si="208"/>
        <v>金币</v>
      </c>
      <c r="AT2045" s="103">
        <f t="shared" si="209"/>
        <v>340</v>
      </c>
      <c r="AU2045" s="82">
        <f>IF(AR2045&gt;0,SUMIFS(AT$13:AT2045,AQ$13:AQ2045,"="&amp;AQ2045),"[x]")</f>
        <v>7877</v>
      </c>
    </row>
    <row r="2046" spans="40:47" ht="16.5" x14ac:dyDescent="0.2">
      <c r="AN2046" s="81">
        <v>2034</v>
      </c>
      <c r="AO2046" s="81">
        <f t="shared" si="204"/>
        <v>4</v>
      </c>
      <c r="AP2046" s="81">
        <f t="shared" si="205"/>
        <v>2</v>
      </c>
      <c r="AQ2046" s="76">
        <f t="shared" si="206"/>
        <v>14</v>
      </c>
      <c r="AR2046" s="81">
        <f t="shared" si="207"/>
        <v>70</v>
      </c>
      <c r="AS2046" s="81" t="str">
        <f t="shared" si="208"/>
        <v>金币</v>
      </c>
      <c r="AT2046" s="103">
        <f t="shared" si="209"/>
        <v>351</v>
      </c>
      <c r="AU2046" s="82">
        <f>IF(AR2046&gt;0,SUMIFS(AT$13:AT2046,AQ$13:AQ2046,"="&amp;AQ2046),"[x]")</f>
        <v>8228</v>
      </c>
    </row>
    <row r="2047" spans="40:47" ht="16.5" x14ac:dyDescent="0.2">
      <c r="AN2047" s="81">
        <v>2035</v>
      </c>
      <c r="AO2047" s="81">
        <f t="shared" si="204"/>
        <v>4</v>
      </c>
      <c r="AP2047" s="81">
        <f t="shared" si="205"/>
        <v>2</v>
      </c>
      <c r="AQ2047" s="76">
        <f t="shared" si="206"/>
        <v>14</v>
      </c>
      <c r="AR2047" s="81">
        <f t="shared" si="207"/>
        <v>71</v>
      </c>
      <c r="AS2047" s="81" t="str">
        <f t="shared" si="208"/>
        <v>金币</v>
      </c>
      <c r="AT2047" s="103">
        <f t="shared" si="209"/>
        <v>361</v>
      </c>
      <c r="AU2047" s="82">
        <f>IF(AR2047&gt;0,SUMIFS(AT$13:AT2047,AQ$13:AQ2047,"="&amp;AQ2047),"[x]")</f>
        <v>8589</v>
      </c>
    </row>
    <row r="2048" spans="40:47" ht="16.5" x14ac:dyDescent="0.2">
      <c r="AN2048" s="81">
        <v>2036</v>
      </c>
      <c r="AO2048" s="81">
        <f t="shared" si="204"/>
        <v>4</v>
      </c>
      <c r="AP2048" s="81">
        <f t="shared" si="205"/>
        <v>2</v>
      </c>
      <c r="AQ2048" s="76">
        <f t="shared" si="206"/>
        <v>14</v>
      </c>
      <c r="AR2048" s="81">
        <f t="shared" si="207"/>
        <v>72</v>
      </c>
      <c r="AS2048" s="81" t="str">
        <f t="shared" si="208"/>
        <v>金币</v>
      </c>
      <c r="AT2048" s="103">
        <f t="shared" si="209"/>
        <v>371</v>
      </c>
      <c r="AU2048" s="82">
        <f>IF(AR2048&gt;0,SUMIFS(AT$13:AT2048,AQ$13:AQ2048,"="&amp;AQ2048),"[x]")</f>
        <v>8960</v>
      </c>
    </row>
    <row r="2049" spans="40:47" ht="16.5" x14ac:dyDescent="0.2">
      <c r="AN2049" s="81">
        <v>2037</v>
      </c>
      <c r="AO2049" s="81">
        <f t="shared" si="204"/>
        <v>4</v>
      </c>
      <c r="AP2049" s="81">
        <f t="shared" si="205"/>
        <v>2</v>
      </c>
      <c r="AQ2049" s="76">
        <f t="shared" si="206"/>
        <v>14</v>
      </c>
      <c r="AR2049" s="81">
        <f t="shared" si="207"/>
        <v>73</v>
      </c>
      <c r="AS2049" s="81" t="str">
        <f t="shared" si="208"/>
        <v>金币</v>
      </c>
      <c r="AT2049" s="103">
        <f t="shared" si="209"/>
        <v>382</v>
      </c>
      <c r="AU2049" s="82">
        <f>IF(AR2049&gt;0,SUMIFS(AT$13:AT2049,AQ$13:AQ2049,"="&amp;AQ2049),"[x]")</f>
        <v>9342</v>
      </c>
    </row>
    <row r="2050" spans="40:47" ht="16.5" x14ac:dyDescent="0.2">
      <c r="AN2050" s="81">
        <v>2038</v>
      </c>
      <c r="AO2050" s="81">
        <f t="shared" si="204"/>
        <v>4</v>
      </c>
      <c r="AP2050" s="81">
        <f t="shared" si="205"/>
        <v>2</v>
      </c>
      <c r="AQ2050" s="76">
        <f t="shared" si="206"/>
        <v>14</v>
      </c>
      <c r="AR2050" s="81">
        <f t="shared" si="207"/>
        <v>74</v>
      </c>
      <c r="AS2050" s="81" t="str">
        <f t="shared" si="208"/>
        <v>金币</v>
      </c>
      <c r="AT2050" s="103">
        <f t="shared" si="209"/>
        <v>392</v>
      </c>
      <c r="AU2050" s="82">
        <f>IF(AR2050&gt;0,SUMIFS(AT$13:AT2050,AQ$13:AQ2050,"="&amp;AQ2050),"[x]")</f>
        <v>9734</v>
      </c>
    </row>
    <row r="2051" spans="40:47" ht="16.5" x14ac:dyDescent="0.2">
      <c r="AN2051" s="81">
        <v>2039</v>
      </c>
      <c r="AO2051" s="81">
        <f t="shared" si="204"/>
        <v>4</v>
      </c>
      <c r="AP2051" s="81">
        <f t="shared" si="205"/>
        <v>2</v>
      </c>
      <c r="AQ2051" s="76">
        <f t="shared" si="206"/>
        <v>14</v>
      </c>
      <c r="AR2051" s="81">
        <f t="shared" si="207"/>
        <v>75</v>
      </c>
      <c r="AS2051" s="81" t="str">
        <f t="shared" si="208"/>
        <v>金币</v>
      </c>
      <c r="AT2051" s="103">
        <f t="shared" si="209"/>
        <v>402</v>
      </c>
      <c r="AU2051" s="82">
        <f>IF(AR2051&gt;0,SUMIFS(AT$13:AT2051,AQ$13:AQ2051,"="&amp;AQ2051),"[x]")</f>
        <v>10136</v>
      </c>
    </row>
    <row r="2052" spans="40:47" ht="16.5" x14ac:dyDescent="0.2">
      <c r="AN2052" s="81">
        <v>2040</v>
      </c>
      <c r="AO2052" s="81">
        <f t="shared" si="204"/>
        <v>4</v>
      </c>
      <c r="AP2052" s="81">
        <f t="shared" si="205"/>
        <v>2</v>
      </c>
      <c r="AQ2052" s="76">
        <f t="shared" si="206"/>
        <v>14</v>
      </c>
      <c r="AR2052" s="81">
        <f t="shared" si="207"/>
        <v>76</v>
      </c>
      <c r="AS2052" s="81" t="str">
        <f t="shared" si="208"/>
        <v>金币</v>
      </c>
      <c r="AT2052" s="103">
        <f t="shared" si="209"/>
        <v>413</v>
      </c>
      <c r="AU2052" s="82">
        <f>IF(AR2052&gt;0,SUMIFS(AT$13:AT2052,AQ$13:AQ2052,"="&amp;AQ2052),"[x]")</f>
        <v>10549</v>
      </c>
    </row>
    <row r="2053" spans="40:47" ht="16.5" x14ac:dyDescent="0.2">
      <c r="AN2053" s="81">
        <v>2041</v>
      </c>
      <c r="AO2053" s="81">
        <f t="shared" si="204"/>
        <v>4</v>
      </c>
      <c r="AP2053" s="81">
        <f t="shared" si="205"/>
        <v>2</v>
      </c>
      <c r="AQ2053" s="76">
        <f t="shared" si="206"/>
        <v>14</v>
      </c>
      <c r="AR2053" s="81">
        <f t="shared" si="207"/>
        <v>77</v>
      </c>
      <c r="AS2053" s="81" t="str">
        <f t="shared" si="208"/>
        <v>金币</v>
      </c>
      <c r="AT2053" s="103">
        <f t="shared" si="209"/>
        <v>423</v>
      </c>
      <c r="AU2053" s="82">
        <f>IF(AR2053&gt;0,SUMIFS(AT$13:AT2053,AQ$13:AQ2053,"="&amp;AQ2053),"[x]")</f>
        <v>10972</v>
      </c>
    </row>
    <row r="2054" spans="40:47" ht="16.5" x14ac:dyDescent="0.2">
      <c r="AN2054" s="81">
        <v>2042</v>
      </c>
      <c r="AO2054" s="81">
        <f t="shared" si="204"/>
        <v>4</v>
      </c>
      <c r="AP2054" s="81">
        <f t="shared" si="205"/>
        <v>2</v>
      </c>
      <c r="AQ2054" s="76">
        <f t="shared" si="206"/>
        <v>14</v>
      </c>
      <c r="AR2054" s="81">
        <f t="shared" si="207"/>
        <v>78</v>
      </c>
      <c r="AS2054" s="81" t="str">
        <f t="shared" si="208"/>
        <v>金币</v>
      </c>
      <c r="AT2054" s="103">
        <f t="shared" si="209"/>
        <v>433</v>
      </c>
      <c r="AU2054" s="82">
        <f>IF(AR2054&gt;0,SUMIFS(AT$13:AT2054,AQ$13:AQ2054,"="&amp;AQ2054),"[x]")</f>
        <v>11405</v>
      </c>
    </row>
    <row r="2055" spans="40:47" ht="16.5" x14ac:dyDescent="0.2">
      <c r="AN2055" s="81">
        <v>2043</v>
      </c>
      <c r="AO2055" s="81">
        <f t="shared" si="204"/>
        <v>4</v>
      </c>
      <c r="AP2055" s="81">
        <f t="shared" si="205"/>
        <v>2</v>
      </c>
      <c r="AQ2055" s="76">
        <f t="shared" si="206"/>
        <v>14</v>
      </c>
      <c r="AR2055" s="81">
        <f t="shared" si="207"/>
        <v>79</v>
      </c>
      <c r="AS2055" s="81" t="str">
        <f t="shared" si="208"/>
        <v>金币</v>
      </c>
      <c r="AT2055" s="103">
        <f t="shared" si="209"/>
        <v>444</v>
      </c>
      <c r="AU2055" s="82">
        <f>IF(AR2055&gt;0,SUMIFS(AT$13:AT2055,AQ$13:AQ2055,"="&amp;AQ2055),"[x]")</f>
        <v>11849</v>
      </c>
    </row>
    <row r="2056" spans="40:47" ht="16.5" x14ac:dyDescent="0.2">
      <c r="AN2056" s="81">
        <v>2044</v>
      </c>
      <c r="AO2056" s="81">
        <f t="shared" si="204"/>
        <v>4</v>
      </c>
      <c r="AP2056" s="81">
        <f t="shared" si="205"/>
        <v>2</v>
      </c>
      <c r="AQ2056" s="76">
        <f t="shared" si="206"/>
        <v>14</v>
      </c>
      <c r="AR2056" s="81">
        <f t="shared" si="207"/>
        <v>80</v>
      </c>
      <c r="AS2056" s="81" t="str">
        <f t="shared" si="208"/>
        <v>金币</v>
      </c>
      <c r="AT2056" s="103">
        <f t="shared" si="209"/>
        <v>454</v>
      </c>
      <c r="AU2056" s="82">
        <f>IF(AR2056&gt;0,SUMIFS(AT$13:AT2056,AQ$13:AQ2056,"="&amp;AQ2056),"[x]")</f>
        <v>12303</v>
      </c>
    </row>
    <row r="2057" spans="40:47" ht="16.5" x14ac:dyDescent="0.2">
      <c r="AN2057" s="81">
        <v>2045</v>
      </c>
      <c r="AO2057" s="81">
        <f t="shared" si="204"/>
        <v>4</v>
      </c>
      <c r="AP2057" s="81">
        <f t="shared" si="205"/>
        <v>2</v>
      </c>
      <c r="AQ2057" s="76">
        <f t="shared" si="206"/>
        <v>14</v>
      </c>
      <c r="AR2057" s="81">
        <f t="shared" si="207"/>
        <v>81</v>
      </c>
      <c r="AS2057" s="81" t="str">
        <f t="shared" si="208"/>
        <v>金币</v>
      </c>
      <c r="AT2057" s="103">
        <f t="shared" si="209"/>
        <v>230</v>
      </c>
      <c r="AU2057" s="82">
        <f>IF(AR2057&gt;0,SUMIFS(AT$13:AT2057,AQ$13:AQ2057,"="&amp;AQ2057),"[x]")</f>
        <v>12533</v>
      </c>
    </row>
    <row r="2058" spans="40:47" ht="16.5" x14ac:dyDescent="0.2">
      <c r="AN2058" s="81">
        <v>2046</v>
      </c>
      <c r="AO2058" s="81">
        <f t="shared" si="204"/>
        <v>4</v>
      </c>
      <c r="AP2058" s="81">
        <f t="shared" si="205"/>
        <v>2</v>
      </c>
      <c r="AQ2058" s="76">
        <f t="shared" si="206"/>
        <v>14</v>
      </c>
      <c r="AR2058" s="81">
        <f t="shared" si="207"/>
        <v>82</v>
      </c>
      <c r="AS2058" s="81" t="str">
        <f t="shared" si="208"/>
        <v>金币</v>
      </c>
      <c r="AT2058" s="103">
        <f t="shared" si="209"/>
        <v>248</v>
      </c>
      <c r="AU2058" s="82">
        <f>IF(AR2058&gt;0,SUMIFS(AT$13:AT2058,AQ$13:AQ2058,"="&amp;AQ2058),"[x]")</f>
        <v>12781</v>
      </c>
    </row>
    <row r="2059" spans="40:47" ht="16.5" x14ac:dyDescent="0.2">
      <c r="AN2059" s="81">
        <v>2047</v>
      </c>
      <c r="AO2059" s="81">
        <f t="shared" si="204"/>
        <v>4</v>
      </c>
      <c r="AP2059" s="81">
        <f t="shared" si="205"/>
        <v>2</v>
      </c>
      <c r="AQ2059" s="76">
        <f t="shared" si="206"/>
        <v>14</v>
      </c>
      <c r="AR2059" s="81">
        <f t="shared" si="207"/>
        <v>83</v>
      </c>
      <c r="AS2059" s="81" t="str">
        <f t="shared" si="208"/>
        <v>金币</v>
      </c>
      <c r="AT2059" s="103">
        <f t="shared" si="209"/>
        <v>266</v>
      </c>
      <c r="AU2059" s="82">
        <f>IF(AR2059&gt;0,SUMIFS(AT$13:AT2059,AQ$13:AQ2059,"="&amp;AQ2059),"[x]")</f>
        <v>13047</v>
      </c>
    </row>
    <row r="2060" spans="40:47" ht="16.5" x14ac:dyDescent="0.2">
      <c r="AN2060" s="81">
        <v>2048</v>
      </c>
      <c r="AO2060" s="81">
        <f t="shared" si="204"/>
        <v>4</v>
      </c>
      <c r="AP2060" s="81">
        <f t="shared" si="205"/>
        <v>2</v>
      </c>
      <c r="AQ2060" s="76">
        <f t="shared" si="206"/>
        <v>14</v>
      </c>
      <c r="AR2060" s="81">
        <f t="shared" si="207"/>
        <v>84</v>
      </c>
      <c r="AS2060" s="81" t="str">
        <f t="shared" si="208"/>
        <v>金币</v>
      </c>
      <c r="AT2060" s="103">
        <f t="shared" si="209"/>
        <v>284</v>
      </c>
      <c r="AU2060" s="82">
        <f>IF(AR2060&gt;0,SUMIFS(AT$13:AT2060,AQ$13:AQ2060,"="&amp;AQ2060),"[x]")</f>
        <v>13331</v>
      </c>
    </row>
    <row r="2061" spans="40:47" ht="16.5" x14ac:dyDescent="0.2">
      <c r="AN2061" s="81">
        <v>2049</v>
      </c>
      <c r="AO2061" s="81">
        <f t="shared" si="204"/>
        <v>4</v>
      </c>
      <c r="AP2061" s="81">
        <f t="shared" si="205"/>
        <v>2</v>
      </c>
      <c r="AQ2061" s="76">
        <f t="shared" si="206"/>
        <v>14</v>
      </c>
      <c r="AR2061" s="81">
        <f t="shared" si="207"/>
        <v>85</v>
      </c>
      <c r="AS2061" s="81" t="str">
        <f t="shared" si="208"/>
        <v>金币</v>
      </c>
      <c r="AT2061" s="103">
        <f t="shared" si="209"/>
        <v>302</v>
      </c>
      <c r="AU2061" s="82">
        <f>IF(AR2061&gt;0,SUMIFS(AT$13:AT2061,AQ$13:AQ2061,"="&amp;AQ2061),"[x]")</f>
        <v>13633</v>
      </c>
    </row>
    <row r="2062" spans="40:47" ht="16.5" x14ac:dyDescent="0.2">
      <c r="AN2062" s="81">
        <v>2050</v>
      </c>
      <c r="AO2062" s="81">
        <f t="shared" ref="AO2062:AO2125" si="210">INT((AN2062-1)/604)+1</f>
        <v>4</v>
      </c>
      <c r="AP2062" s="81">
        <f t="shared" ref="AP2062:AP2125" si="211">INT(MOD(INT((AN2062-1)/151),4))+1</f>
        <v>2</v>
      </c>
      <c r="AQ2062" s="76">
        <f t="shared" ref="AQ2062:AQ2125" si="212">(AO2062-1)*4+AP2062</f>
        <v>14</v>
      </c>
      <c r="AR2062" s="81">
        <f t="shared" ref="AR2062:AR2125" si="213">MOD(AN2062-1,151)</f>
        <v>86</v>
      </c>
      <c r="AS2062" s="81" t="str">
        <f t="shared" ref="AS2062:AS2125" si="214">IF(AR2062&gt;0,"金币","[x]")</f>
        <v>金币</v>
      </c>
      <c r="AT2062" s="103">
        <f t="shared" si="209"/>
        <v>319</v>
      </c>
      <c r="AU2062" s="82">
        <f>IF(AR2062&gt;0,SUMIFS(AT$13:AT2062,AQ$13:AQ2062,"="&amp;AQ2062),"[x]")</f>
        <v>13952</v>
      </c>
    </row>
    <row r="2063" spans="40:47" ht="16.5" x14ac:dyDescent="0.2">
      <c r="AN2063" s="81">
        <v>2051</v>
      </c>
      <c r="AO2063" s="81">
        <f t="shared" si="210"/>
        <v>4</v>
      </c>
      <c r="AP2063" s="81">
        <f t="shared" si="211"/>
        <v>2</v>
      </c>
      <c r="AQ2063" s="76">
        <f t="shared" si="212"/>
        <v>14</v>
      </c>
      <c r="AR2063" s="81">
        <f t="shared" si="213"/>
        <v>87</v>
      </c>
      <c r="AS2063" s="81" t="str">
        <f t="shared" si="214"/>
        <v>金币</v>
      </c>
      <c r="AT2063" s="103">
        <f t="shared" ref="AT2063:AT2126" si="215">IF(AR2063&gt;0,INT(INDEX($AL$13:$AL$162,AR2063)/48*INDEX($AL$4:$AL$9,AO2063)*INDEX($AO$4:$AO$7,AP2063)),"[x]")</f>
        <v>337</v>
      </c>
      <c r="AU2063" s="82">
        <f>IF(AR2063&gt;0,SUMIFS(AT$13:AT2063,AQ$13:AQ2063,"="&amp;AQ2063),"[x]")</f>
        <v>14289</v>
      </c>
    </row>
    <row r="2064" spans="40:47" ht="16.5" x14ac:dyDescent="0.2">
      <c r="AN2064" s="81">
        <v>2052</v>
      </c>
      <c r="AO2064" s="81">
        <f t="shared" si="210"/>
        <v>4</v>
      </c>
      <c r="AP2064" s="81">
        <f t="shared" si="211"/>
        <v>2</v>
      </c>
      <c r="AQ2064" s="76">
        <f t="shared" si="212"/>
        <v>14</v>
      </c>
      <c r="AR2064" s="81">
        <f t="shared" si="213"/>
        <v>88</v>
      </c>
      <c r="AS2064" s="81" t="str">
        <f t="shared" si="214"/>
        <v>金币</v>
      </c>
      <c r="AT2064" s="103">
        <f t="shared" si="215"/>
        <v>355</v>
      </c>
      <c r="AU2064" s="82">
        <f>IF(AR2064&gt;0,SUMIFS(AT$13:AT2064,AQ$13:AQ2064,"="&amp;AQ2064),"[x]")</f>
        <v>14644</v>
      </c>
    </row>
    <row r="2065" spans="40:47" ht="16.5" x14ac:dyDescent="0.2">
      <c r="AN2065" s="81">
        <v>2053</v>
      </c>
      <c r="AO2065" s="81">
        <f t="shared" si="210"/>
        <v>4</v>
      </c>
      <c r="AP2065" s="81">
        <f t="shared" si="211"/>
        <v>2</v>
      </c>
      <c r="AQ2065" s="76">
        <f t="shared" si="212"/>
        <v>14</v>
      </c>
      <c r="AR2065" s="81">
        <f t="shared" si="213"/>
        <v>89</v>
      </c>
      <c r="AS2065" s="81" t="str">
        <f t="shared" si="214"/>
        <v>金币</v>
      </c>
      <c r="AT2065" s="103">
        <f t="shared" si="215"/>
        <v>373</v>
      </c>
      <c r="AU2065" s="82">
        <f>IF(AR2065&gt;0,SUMIFS(AT$13:AT2065,AQ$13:AQ2065,"="&amp;AQ2065),"[x]")</f>
        <v>15017</v>
      </c>
    </row>
    <row r="2066" spans="40:47" ht="16.5" x14ac:dyDescent="0.2">
      <c r="AN2066" s="81">
        <v>2054</v>
      </c>
      <c r="AO2066" s="81">
        <f t="shared" si="210"/>
        <v>4</v>
      </c>
      <c r="AP2066" s="81">
        <f t="shared" si="211"/>
        <v>2</v>
      </c>
      <c r="AQ2066" s="76">
        <f t="shared" si="212"/>
        <v>14</v>
      </c>
      <c r="AR2066" s="81">
        <f t="shared" si="213"/>
        <v>90</v>
      </c>
      <c r="AS2066" s="81" t="str">
        <f t="shared" si="214"/>
        <v>金币</v>
      </c>
      <c r="AT2066" s="103">
        <f t="shared" si="215"/>
        <v>390</v>
      </c>
      <c r="AU2066" s="82">
        <f>IF(AR2066&gt;0,SUMIFS(AT$13:AT2066,AQ$13:AQ2066,"="&amp;AQ2066),"[x]")</f>
        <v>15407</v>
      </c>
    </row>
    <row r="2067" spans="40:47" ht="16.5" x14ac:dyDescent="0.2">
      <c r="AN2067" s="81">
        <v>2055</v>
      </c>
      <c r="AO2067" s="81">
        <f t="shared" si="210"/>
        <v>4</v>
      </c>
      <c r="AP2067" s="81">
        <f t="shared" si="211"/>
        <v>2</v>
      </c>
      <c r="AQ2067" s="76">
        <f t="shared" si="212"/>
        <v>14</v>
      </c>
      <c r="AR2067" s="81">
        <f t="shared" si="213"/>
        <v>91</v>
      </c>
      <c r="AS2067" s="81" t="str">
        <f t="shared" si="214"/>
        <v>金币</v>
      </c>
      <c r="AT2067" s="103">
        <f t="shared" si="215"/>
        <v>408</v>
      </c>
      <c r="AU2067" s="82">
        <f>IF(AR2067&gt;0,SUMIFS(AT$13:AT2067,AQ$13:AQ2067,"="&amp;AQ2067),"[x]")</f>
        <v>15815</v>
      </c>
    </row>
    <row r="2068" spans="40:47" ht="16.5" x14ac:dyDescent="0.2">
      <c r="AN2068" s="81">
        <v>2056</v>
      </c>
      <c r="AO2068" s="81">
        <f t="shared" si="210"/>
        <v>4</v>
      </c>
      <c r="AP2068" s="81">
        <f t="shared" si="211"/>
        <v>2</v>
      </c>
      <c r="AQ2068" s="76">
        <f t="shared" si="212"/>
        <v>14</v>
      </c>
      <c r="AR2068" s="81">
        <f t="shared" si="213"/>
        <v>92</v>
      </c>
      <c r="AS2068" s="81" t="str">
        <f t="shared" si="214"/>
        <v>金币</v>
      </c>
      <c r="AT2068" s="103">
        <f t="shared" si="215"/>
        <v>426</v>
      </c>
      <c r="AU2068" s="82">
        <f>IF(AR2068&gt;0,SUMIFS(AT$13:AT2068,AQ$13:AQ2068,"="&amp;AQ2068),"[x]")</f>
        <v>16241</v>
      </c>
    </row>
    <row r="2069" spans="40:47" ht="16.5" x14ac:dyDescent="0.2">
      <c r="AN2069" s="81">
        <v>2057</v>
      </c>
      <c r="AO2069" s="81">
        <f t="shared" si="210"/>
        <v>4</v>
      </c>
      <c r="AP2069" s="81">
        <f t="shared" si="211"/>
        <v>2</v>
      </c>
      <c r="AQ2069" s="76">
        <f t="shared" si="212"/>
        <v>14</v>
      </c>
      <c r="AR2069" s="81">
        <f t="shared" si="213"/>
        <v>93</v>
      </c>
      <c r="AS2069" s="81" t="str">
        <f t="shared" si="214"/>
        <v>金币</v>
      </c>
      <c r="AT2069" s="103">
        <f t="shared" si="215"/>
        <v>444</v>
      </c>
      <c r="AU2069" s="82">
        <f>IF(AR2069&gt;0,SUMIFS(AT$13:AT2069,AQ$13:AQ2069,"="&amp;AQ2069),"[x]")</f>
        <v>16685</v>
      </c>
    </row>
    <row r="2070" spans="40:47" ht="16.5" x14ac:dyDescent="0.2">
      <c r="AN2070" s="81">
        <v>2058</v>
      </c>
      <c r="AO2070" s="81">
        <f t="shared" si="210"/>
        <v>4</v>
      </c>
      <c r="AP2070" s="81">
        <f t="shared" si="211"/>
        <v>2</v>
      </c>
      <c r="AQ2070" s="76">
        <f t="shared" si="212"/>
        <v>14</v>
      </c>
      <c r="AR2070" s="81">
        <f t="shared" si="213"/>
        <v>94</v>
      </c>
      <c r="AS2070" s="81" t="str">
        <f t="shared" si="214"/>
        <v>金币</v>
      </c>
      <c r="AT2070" s="103">
        <f t="shared" si="215"/>
        <v>462</v>
      </c>
      <c r="AU2070" s="82">
        <f>IF(AR2070&gt;0,SUMIFS(AT$13:AT2070,AQ$13:AQ2070,"="&amp;AQ2070),"[x]")</f>
        <v>17147</v>
      </c>
    </row>
    <row r="2071" spans="40:47" ht="16.5" x14ac:dyDescent="0.2">
      <c r="AN2071" s="81">
        <v>2059</v>
      </c>
      <c r="AO2071" s="81">
        <f t="shared" si="210"/>
        <v>4</v>
      </c>
      <c r="AP2071" s="81">
        <f t="shared" si="211"/>
        <v>2</v>
      </c>
      <c r="AQ2071" s="76">
        <f t="shared" si="212"/>
        <v>14</v>
      </c>
      <c r="AR2071" s="81">
        <f t="shared" si="213"/>
        <v>95</v>
      </c>
      <c r="AS2071" s="81" t="str">
        <f t="shared" si="214"/>
        <v>金币</v>
      </c>
      <c r="AT2071" s="103">
        <f t="shared" si="215"/>
        <v>479</v>
      </c>
      <c r="AU2071" s="82">
        <f>IF(AR2071&gt;0,SUMIFS(AT$13:AT2071,AQ$13:AQ2071,"="&amp;AQ2071),"[x]")</f>
        <v>17626</v>
      </c>
    </row>
    <row r="2072" spans="40:47" ht="16.5" x14ac:dyDescent="0.2">
      <c r="AN2072" s="81">
        <v>2060</v>
      </c>
      <c r="AO2072" s="81">
        <f t="shared" si="210"/>
        <v>4</v>
      </c>
      <c r="AP2072" s="81">
        <f t="shared" si="211"/>
        <v>2</v>
      </c>
      <c r="AQ2072" s="76">
        <f t="shared" si="212"/>
        <v>14</v>
      </c>
      <c r="AR2072" s="81">
        <f t="shared" si="213"/>
        <v>96</v>
      </c>
      <c r="AS2072" s="81" t="str">
        <f t="shared" si="214"/>
        <v>金币</v>
      </c>
      <c r="AT2072" s="103">
        <f t="shared" si="215"/>
        <v>497</v>
      </c>
      <c r="AU2072" s="82">
        <f>IF(AR2072&gt;0,SUMIFS(AT$13:AT2072,AQ$13:AQ2072,"="&amp;AQ2072),"[x]")</f>
        <v>18123</v>
      </c>
    </row>
    <row r="2073" spans="40:47" ht="16.5" x14ac:dyDescent="0.2">
      <c r="AN2073" s="81">
        <v>2061</v>
      </c>
      <c r="AO2073" s="81">
        <f t="shared" si="210"/>
        <v>4</v>
      </c>
      <c r="AP2073" s="81">
        <f t="shared" si="211"/>
        <v>2</v>
      </c>
      <c r="AQ2073" s="76">
        <f t="shared" si="212"/>
        <v>14</v>
      </c>
      <c r="AR2073" s="81">
        <f t="shared" si="213"/>
        <v>97</v>
      </c>
      <c r="AS2073" s="81" t="str">
        <f t="shared" si="214"/>
        <v>金币</v>
      </c>
      <c r="AT2073" s="103">
        <f t="shared" si="215"/>
        <v>515</v>
      </c>
      <c r="AU2073" s="82">
        <f>IF(AR2073&gt;0,SUMIFS(AT$13:AT2073,AQ$13:AQ2073,"="&amp;AQ2073),"[x]")</f>
        <v>18638</v>
      </c>
    </row>
    <row r="2074" spans="40:47" ht="16.5" x14ac:dyDescent="0.2">
      <c r="AN2074" s="81">
        <v>2062</v>
      </c>
      <c r="AO2074" s="81">
        <f t="shared" si="210"/>
        <v>4</v>
      </c>
      <c r="AP2074" s="81">
        <f t="shared" si="211"/>
        <v>2</v>
      </c>
      <c r="AQ2074" s="76">
        <f t="shared" si="212"/>
        <v>14</v>
      </c>
      <c r="AR2074" s="81">
        <f t="shared" si="213"/>
        <v>98</v>
      </c>
      <c r="AS2074" s="81" t="str">
        <f t="shared" si="214"/>
        <v>金币</v>
      </c>
      <c r="AT2074" s="103">
        <f t="shared" si="215"/>
        <v>533</v>
      </c>
      <c r="AU2074" s="82">
        <f>IF(AR2074&gt;0,SUMIFS(AT$13:AT2074,AQ$13:AQ2074,"="&amp;AQ2074),"[x]")</f>
        <v>19171</v>
      </c>
    </row>
    <row r="2075" spans="40:47" ht="16.5" x14ac:dyDescent="0.2">
      <c r="AN2075" s="81">
        <v>2063</v>
      </c>
      <c r="AO2075" s="81">
        <f t="shared" si="210"/>
        <v>4</v>
      </c>
      <c r="AP2075" s="81">
        <f t="shared" si="211"/>
        <v>2</v>
      </c>
      <c r="AQ2075" s="76">
        <f t="shared" si="212"/>
        <v>14</v>
      </c>
      <c r="AR2075" s="81">
        <f t="shared" si="213"/>
        <v>99</v>
      </c>
      <c r="AS2075" s="81" t="str">
        <f t="shared" si="214"/>
        <v>金币</v>
      </c>
      <c r="AT2075" s="103">
        <f t="shared" si="215"/>
        <v>550</v>
      </c>
      <c r="AU2075" s="82">
        <f>IF(AR2075&gt;0,SUMIFS(AT$13:AT2075,AQ$13:AQ2075,"="&amp;AQ2075),"[x]")</f>
        <v>19721</v>
      </c>
    </row>
    <row r="2076" spans="40:47" ht="16.5" x14ac:dyDescent="0.2">
      <c r="AN2076" s="81">
        <v>2064</v>
      </c>
      <c r="AO2076" s="81">
        <f t="shared" si="210"/>
        <v>4</v>
      </c>
      <c r="AP2076" s="81">
        <f t="shared" si="211"/>
        <v>2</v>
      </c>
      <c r="AQ2076" s="76">
        <f t="shared" si="212"/>
        <v>14</v>
      </c>
      <c r="AR2076" s="81">
        <f t="shared" si="213"/>
        <v>100</v>
      </c>
      <c r="AS2076" s="81" t="str">
        <f t="shared" si="214"/>
        <v>金币</v>
      </c>
      <c r="AT2076" s="103">
        <f t="shared" si="215"/>
        <v>568</v>
      </c>
      <c r="AU2076" s="82">
        <f>IF(AR2076&gt;0,SUMIFS(AT$13:AT2076,AQ$13:AQ2076,"="&amp;AQ2076),"[x]")</f>
        <v>20289</v>
      </c>
    </row>
    <row r="2077" spans="40:47" ht="16.5" x14ac:dyDescent="0.2">
      <c r="AN2077" s="81">
        <v>2065</v>
      </c>
      <c r="AO2077" s="81">
        <f t="shared" si="210"/>
        <v>4</v>
      </c>
      <c r="AP2077" s="81">
        <f t="shared" si="211"/>
        <v>2</v>
      </c>
      <c r="AQ2077" s="76">
        <f t="shared" si="212"/>
        <v>14</v>
      </c>
      <c r="AR2077" s="81">
        <f t="shared" si="213"/>
        <v>101</v>
      </c>
      <c r="AS2077" s="81" t="str">
        <f t="shared" si="214"/>
        <v>金币</v>
      </c>
      <c r="AT2077" s="103">
        <f t="shared" si="215"/>
        <v>317</v>
      </c>
      <c r="AU2077" s="82">
        <f>IF(AR2077&gt;0,SUMIFS(AT$13:AT2077,AQ$13:AQ2077,"="&amp;AQ2077),"[x]")</f>
        <v>20606</v>
      </c>
    </row>
    <row r="2078" spans="40:47" ht="16.5" x14ac:dyDescent="0.2">
      <c r="AN2078" s="81">
        <v>2066</v>
      </c>
      <c r="AO2078" s="81">
        <f t="shared" si="210"/>
        <v>4</v>
      </c>
      <c r="AP2078" s="81">
        <f t="shared" si="211"/>
        <v>2</v>
      </c>
      <c r="AQ2078" s="76">
        <f t="shared" si="212"/>
        <v>14</v>
      </c>
      <c r="AR2078" s="81">
        <f t="shared" si="213"/>
        <v>102</v>
      </c>
      <c r="AS2078" s="81" t="str">
        <f t="shared" si="214"/>
        <v>金币</v>
      </c>
      <c r="AT2078" s="103">
        <f t="shared" si="215"/>
        <v>341</v>
      </c>
      <c r="AU2078" s="82">
        <f>IF(AR2078&gt;0,SUMIFS(AT$13:AT2078,AQ$13:AQ2078,"="&amp;AQ2078),"[x]")</f>
        <v>20947</v>
      </c>
    </row>
    <row r="2079" spans="40:47" ht="16.5" x14ac:dyDescent="0.2">
      <c r="AN2079" s="81">
        <v>2067</v>
      </c>
      <c r="AO2079" s="81">
        <f t="shared" si="210"/>
        <v>4</v>
      </c>
      <c r="AP2079" s="81">
        <f t="shared" si="211"/>
        <v>2</v>
      </c>
      <c r="AQ2079" s="76">
        <f t="shared" si="212"/>
        <v>14</v>
      </c>
      <c r="AR2079" s="81">
        <f t="shared" si="213"/>
        <v>103</v>
      </c>
      <c r="AS2079" s="81" t="str">
        <f t="shared" si="214"/>
        <v>金币</v>
      </c>
      <c r="AT2079" s="103">
        <f t="shared" si="215"/>
        <v>366</v>
      </c>
      <c r="AU2079" s="82">
        <f>IF(AR2079&gt;0,SUMIFS(AT$13:AT2079,AQ$13:AQ2079,"="&amp;AQ2079),"[x]")</f>
        <v>21313</v>
      </c>
    </row>
    <row r="2080" spans="40:47" ht="16.5" x14ac:dyDescent="0.2">
      <c r="AN2080" s="81">
        <v>2068</v>
      </c>
      <c r="AO2080" s="81">
        <f t="shared" si="210"/>
        <v>4</v>
      </c>
      <c r="AP2080" s="81">
        <f t="shared" si="211"/>
        <v>2</v>
      </c>
      <c r="AQ2080" s="76">
        <f t="shared" si="212"/>
        <v>14</v>
      </c>
      <c r="AR2080" s="81">
        <f t="shared" si="213"/>
        <v>104</v>
      </c>
      <c r="AS2080" s="81" t="str">
        <f t="shared" si="214"/>
        <v>金币</v>
      </c>
      <c r="AT2080" s="103">
        <f t="shared" si="215"/>
        <v>390</v>
      </c>
      <c r="AU2080" s="82">
        <f>IF(AR2080&gt;0,SUMIFS(AT$13:AT2080,AQ$13:AQ2080,"="&amp;AQ2080),"[x]")</f>
        <v>21703</v>
      </c>
    </row>
    <row r="2081" spans="40:47" ht="16.5" x14ac:dyDescent="0.2">
      <c r="AN2081" s="81">
        <v>2069</v>
      </c>
      <c r="AO2081" s="81">
        <f t="shared" si="210"/>
        <v>4</v>
      </c>
      <c r="AP2081" s="81">
        <f t="shared" si="211"/>
        <v>2</v>
      </c>
      <c r="AQ2081" s="76">
        <f t="shared" si="212"/>
        <v>14</v>
      </c>
      <c r="AR2081" s="81">
        <f t="shared" si="213"/>
        <v>105</v>
      </c>
      <c r="AS2081" s="81" t="str">
        <f t="shared" si="214"/>
        <v>金币</v>
      </c>
      <c r="AT2081" s="103">
        <f t="shared" si="215"/>
        <v>415</v>
      </c>
      <c r="AU2081" s="82">
        <f>IF(AR2081&gt;0,SUMIFS(AT$13:AT2081,AQ$13:AQ2081,"="&amp;AQ2081),"[x]")</f>
        <v>22118</v>
      </c>
    </row>
    <row r="2082" spans="40:47" ht="16.5" x14ac:dyDescent="0.2">
      <c r="AN2082" s="81">
        <v>2070</v>
      </c>
      <c r="AO2082" s="81">
        <f t="shared" si="210"/>
        <v>4</v>
      </c>
      <c r="AP2082" s="81">
        <f t="shared" si="211"/>
        <v>2</v>
      </c>
      <c r="AQ2082" s="76">
        <f t="shared" si="212"/>
        <v>14</v>
      </c>
      <c r="AR2082" s="81">
        <f t="shared" si="213"/>
        <v>106</v>
      </c>
      <c r="AS2082" s="81" t="str">
        <f t="shared" si="214"/>
        <v>金币</v>
      </c>
      <c r="AT2082" s="103">
        <f t="shared" si="215"/>
        <v>439</v>
      </c>
      <c r="AU2082" s="82">
        <f>IF(AR2082&gt;0,SUMIFS(AT$13:AT2082,AQ$13:AQ2082,"="&amp;AQ2082),"[x]")</f>
        <v>22557</v>
      </c>
    </row>
    <row r="2083" spans="40:47" ht="16.5" x14ac:dyDescent="0.2">
      <c r="AN2083" s="81">
        <v>2071</v>
      </c>
      <c r="AO2083" s="81">
        <f t="shared" si="210"/>
        <v>4</v>
      </c>
      <c r="AP2083" s="81">
        <f t="shared" si="211"/>
        <v>2</v>
      </c>
      <c r="AQ2083" s="76">
        <f t="shared" si="212"/>
        <v>14</v>
      </c>
      <c r="AR2083" s="81">
        <f t="shared" si="213"/>
        <v>107</v>
      </c>
      <c r="AS2083" s="81" t="str">
        <f t="shared" si="214"/>
        <v>金币</v>
      </c>
      <c r="AT2083" s="103">
        <f t="shared" si="215"/>
        <v>463</v>
      </c>
      <c r="AU2083" s="82">
        <f>IF(AR2083&gt;0,SUMIFS(AT$13:AT2083,AQ$13:AQ2083,"="&amp;AQ2083),"[x]")</f>
        <v>23020</v>
      </c>
    </row>
    <row r="2084" spans="40:47" ht="16.5" x14ac:dyDescent="0.2">
      <c r="AN2084" s="81">
        <v>2072</v>
      </c>
      <c r="AO2084" s="81">
        <f t="shared" si="210"/>
        <v>4</v>
      </c>
      <c r="AP2084" s="81">
        <f t="shared" si="211"/>
        <v>2</v>
      </c>
      <c r="AQ2084" s="76">
        <f t="shared" si="212"/>
        <v>14</v>
      </c>
      <c r="AR2084" s="81">
        <f t="shared" si="213"/>
        <v>108</v>
      </c>
      <c r="AS2084" s="81" t="str">
        <f t="shared" si="214"/>
        <v>金币</v>
      </c>
      <c r="AT2084" s="103">
        <f t="shared" si="215"/>
        <v>488</v>
      </c>
      <c r="AU2084" s="82">
        <f>IF(AR2084&gt;0,SUMIFS(AT$13:AT2084,AQ$13:AQ2084,"="&amp;AQ2084),"[x]")</f>
        <v>23508</v>
      </c>
    </row>
    <row r="2085" spans="40:47" ht="16.5" x14ac:dyDescent="0.2">
      <c r="AN2085" s="81">
        <v>2073</v>
      </c>
      <c r="AO2085" s="81">
        <f t="shared" si="210"/>
        <v>4</v>
      </c>
      <c r="AP2085" s="81">
        <f t="shared" si="211"/>
        <v>2</v>
      </c>
      <c r="AQ2085" s="76">
        <f t="shared" si="212"/>
        <v>14</v>
      </c>
      <c r="AR2085" s="81">
        <f t="shared" si="213"/>
        <v>109</v>
      </c>
      <c r="AS2085" s="81" t="str">
        <f t="shared" si="214"/>
        <v>金币</v>
      </c>
      <c r="AT2085" s="103">
        <f t="shared" si="215"/>
        <v>512</v>
      </c>
      <c r="AU2085" s="82">
        <f>IF(AR2085&gt;0,SUMIFS(AT$13:AT2085,AQ$13:AQ2085,"="&amp;AQ2085),"[x]")</f>
        <v>24020</v>
      </c>
    </row>
    <row r="2086" spans="40:47" ht="16.5" x14ac:dyDescent="0.2">
      <c r="AN2086" s="81">
        <v>2074</v>
      </c>
      <c r="AO2086" s="81">
        <f t="shared" si="210"/>
        <v>4</v>
      </c>
      <c r="AP2086" s="81">
        <f t="shared" si="211"/>
        <v>2</v>
      </c>
      <c r="AQ2086" s="76">
        <f t="shared" si="212"/>
        <v>14</v>
      </c>
      <c r="AR2086" s="81">
        <f t="shared" si="213"/>
        <v>110</v>
      </c>
      <c r="AS2086" s="81" t="str">
        <f t="shared" si="214"/>
        <v>金币</v>
      </c>
      <c r="AT2086" s="103">
        <f t="shared" si="215"/>
        <v>537</v>
      </c>
      <c r="AU2086" s="82">
        <f>IF(AR2086&gt;0,SUMIFS(AT$13:AT2086,AQ$13:AQ2086,"="&amp;AQ2086),"[x]")</f>
        <v>24557</v>
      </c>
    </row>
    <row r="2087" spans="40:47" ht="16.5" x14ac:dyDescent="0.2">
      <c r="AN2087" s="81">
        <v>2075</v>
      </c>
      <c r="AO2087" s="81">
        <f t="shared" si="210"/>
        <v>4</v>
      </c>
      <c r="AP2087" s="81">
        <f t="shared" si="211"/>
        <v>2</v>
      </c>
      <c r="AQ2087" s="76">
        <f t="shared" si="212"/>
        <v>14</v>
      </c>
      <c r="AR2087" s="81">
        <f t="shared" si="213"/>
        <v>111</v>
      </c>
      <c r="AS2087" s="81" t="str">
        <f t="shared" si="214"/>
        <v>金币</v>
      </c>
      <c r="AT2087" s="103">
        <f t="shared" si="215"/>
        <v>561</v>
      </c>
      <c r="AU2087" s="82">
        <f>IF(AR2087&gt;0,SUMIFS(AT$13:AT2087,AQ$13:AQ2087,"="&amp;AQ2087),"[x]")</f>
        <v>25118</v>
      </c>
    </row>
    <row r="2088" spans="40:47" ht="16.5" x14ac:dyDescent="0.2">
      <c r="AN2088" s="81">
        <v>2076</v>
      </c>
      <c r="AO2088" s="81">
        <f t="shared" si="210"/>
        <v>4</v>
      </c>
      <c r="AP2088" s="81">
        <f t="shared" si="211"/>
        <v>2</v>
      </c>
      <c r="AQ2088" s="76">
        <f t="shared" si="212"/>
        <v>14</v>
      </c>
      <c r="AR2088" s="81">
        <f t="shared" si="213"/>
        <v>112</v>
      </c>
      <c r="AS2088" s="81" t="str">
        <f t="shared" si="214"/>
        <v>金币</v>
      </c>
      <c r="AT2088" s="103">
        <f t="shared" si="215"/>
        <v>585</v>
      </c>
      <c r="AU2088" s="82">
        <f>IF(AR2088&gt;0,SUMIFS(AT$13:AT2088,AQ$13:AQ2088,"="&amp;AQ2088),"[x]")</f>
        <v>25703</v>
      </c>
    </row>
    <row r="2089" spans="40:47" ht="16.5" x14ac:dyDescent="0.2">
      <c r="AN2089" s="81">
        <v>2077</v>
      </c>
      <c r="AO2089" s="81">
        <f t="shared" si="210"/>
        <v>4</v>
      </c>
      <c r="AP2089" s="81">
        <f t="shared" si="211"/>
        <v>2</v>
      </c>
      <c r="AQ2089" s="76">
        <f t="shared" si="212"/>
        <v>14</v>
      </c>
      <c r="AR2089" s="81">
        <f t="shared" si="213"/>
        <v>113</v>
      </c>
      <c r="AS2089" s="81" t="str">
        <f t="shared" si="214"/>
        <v>金币</v>
      </c>
      <c r="AT2089" s="103">
        <f t="shared" si="215"/>
        <v>610</v>
      </c>
      <c r="AU2089" s="82">
        <f>IF(AR2089&gt;0,SUMIFS(AT$13:AT2089,AQ$13:AQ2089,"="&amp;AQ2089),"[x]")</f>
        <v>26313</v>
      </c>
    </row>
    <row r="2090" spans="40:47" ht="16.5" x14ac:dyDescent="0.2">
      <c r="AN2090" s="81">
        <v>2078</v>
      </c>
      <c r="AO2090" s="81">
        <f t="shared" si="210"/>
        <v>4</v>
      </c>
      <c r="AP2090" s="81">
        <f t="shared" si="211"/>
        <v>2</v>
      </c>
      <c r="AQ2090" s="76">
        <f t="shared" si="212"/>
        <v>14</v>
      </c>
      <c r="AR2090" s="81">
        <f t="shared" si="213"/>
        <v>114</v>
      </c>
      <c r="AS2090" s="81" t="str">
        <f t="shared" si="214"/>
        <v>金币</v>
      </c>
      <c r="AT2090" s="103">
        <f t="shared" si="215"/>
        <v>634</v>
      </c>
      <c r="AU2090" s="82">
        <f>IF(AR2090&gt;0,SUMIFS(AT$13:AT2090,AQ$13:AQ2090,"="&amp;AQ2090),"[x]")</f>
        <v>26947</v>
      </c>
    </row>
    <row r="2091" spans="40:47" ht="16.5" x14ac:dyDescent="0.2">
      <c r="AN2091" s="81">
        <v>2079</v>
      </c>
      <c r="AO2091" s="81">
        <f t="shared" si="210"/>
        <v>4</v>
      </c>
      <c r="AP2091" s="81">
        <f t="shared" si="211"/>
        <v>2</v>
      </c>
      <c r="AQ2091" s="76">
        <f t="shared" si="212"/>
        <v>14</v>
      </c>
      <c r="AR2091" s="81">
        <f t="shared" si="213"/>
        <v>115</v>
      </c>
      <c r="AS2091" s="81" t="str">
        <f t="shared" si="214"/>
        <v>金币</v>
      </c>
      <c r="AT2091" s="103">
        <f t="shared" si="215"/>
        <v>659</v>
      </c>
      <c r="AU2091" s="82">
        <f>IF(AR2091&gt;0,SUMIFS(AT$13:AT2091,AQ$13:AQ2091,"="&amp;AQ2091),"[x]")</f>
        <v>27606</v>
      </c>
    </row>
    <row r="2092" spans="40:47" ht="16.5" x14ac:dyDescent="0.2">
      <c r="AN2092" s="81">
        <v>2080</v>
      </c>
      <c r="AO2092" s="81">
        <f t="shared" si="210"/>
        <v>4</v>
      </c>
      <c r="AP2092" s="81">
        <f t="shared" si="211"/>
        <v>2</v>
      </c>
      <c r="AQ2092" s="76">
        <f t="shared" si="212"/>
        <v>14</v>
      </c>
      <c r="AR2092" s="81">
        <f t="shared" si="213"/>
        <v>116</v>
      </c>
      <c r="AS2092" s="81" t="str">
        <f t="shared" si="214"/>
        <v>金币</v>
      </c>
      <c r="AT2092" s="103">
        <f t="shared" si="215"/>
        <v>683</v>
      </c>
      <c r="AU2092" s="82">
        <f>IF(AR2092&gt;0,SUMIFS(AT$13:AT2092,AQ$13:AQ2092,"="&amp;AQ2092),"[x]")</f>
        <v>28289</v>
      </c>
    </row>
    <row r="2093" spans="40:47" ht="16.5" x14ac:dyDescent="0.2">
      <c r="AN2093" s="81">
        <v>2081</v>
      </c>
      <c r="AO2093" s="81">
        <f t="shared" si="210"/>
        <v>4</v>
      </c>
      <c r="AP2093" s="81">
        <f t="shared" si="211"/>
        <v>2</v>
      </c>
      <c r="AQ2093" s="76">
        <f t="shared" si="212"/>
        <v>14</v>
      </c>
      <c r="AR2093" s="81">
        <f t="shared" si="213"/>
        <v>117</v>
      </c>
      <c r="AS2093" s="81" t="str">
        <f t="shared" si="214"/>
        <v>金币</v>
      </c>
      <c r="AT2093" s="103">
        <f t="shared" si="215"/>
        <v>707</v>
      </c>
      <c r="AU2093" s="82">
        <f>IF(AR2093&gt;0,SUMIFS(AT$13:AT2093,AQ$13:AQ2093,"="&amp;AQ2093),"[x]")</f>
        <v>28996</v>
      </c>
    </row>
    <row r="2094" spans="40:47" ht="16.5" x14ac:dyDescent="0.2">
      <c r="AN2094" s="81">
        <v>2082</v>
      </c>
      <c r="AO2094" s="81">
        <f t="shared" si="210"/>
        <v>4</v>
      </c>
      <c r="AP2094" s="81">
        <f t="shared" si="211"/>
        <v>2</v>
      </c>
      <c r="AQ2094" s="76">
        <f t="shared" si="212"/>
        <v>14</v>
      </c>
      <c r="AR2094" s="81">
        <f t="shared" si="213"/>
        <v>118</v>
      </c>
      <c r="AS2094" s="81" t="str">
        <f t="shared" si="214"/>
        <v>金币</v>
      </c>
      <c r="AT2094" s="103">
        <f t="shared" si="215"/>
        <v>732</v>
      </c>
      <c r="AU2094" s="82">
        <f>IF(AR2094&gt;0,SUMIFS(AT$13:AT2094,AQ$13:AQ2094,"="&amp;AQ2094),"[x]")</f>
        <v>29728</v>
      </c>
    </row>
    <row r="2095" spans="40:47" ht="16.5" x14ac:dyDescent="0.2">
      <c r="AN2095" s="81">
        <v>2083</v>
      </c>
      <c r="AO2095" s="81">
        <f t="shared" si="210"/>
        <v>4</v>
      </c>
      <c r="AP2095" s="81">
        <f t="shared" si="211"/>
        <v>2</v>
      </c>
      <c r="AQ2095" s="76">
        <f t="shared" si="212"/>
        <v>14</v>
      </c>
      <c r="AR2095" s="81">
        <f t="shared" si="213"/>
        <v>119</v>
      </c>
      <c r="AS2095" s="81" t="str">
        <f t="shared" si="214"/>
        <v>金币</v>
      </c>
      <c r="AT2095" s="103">
        <f t="shared" si="215"/>
        <v>756</v>
      </c>
      <c r="AU2095" s="82">
        <f>IF(AR2095&gt;0,SUMIFS(AT$13:AT2095,AQ$13:AQ2095,"="&amp;AQ2095),"[x]")</f>
        <v>30484</v>
      </c>
    </row>
    <row r="2096" spans="40:47" ht="16.5" x14ac:dyDescent="0.2">
      <c r="AN2096" s="81">
        <v>2084</v>
      </c>
      <c r="AO2096" s="81">
        <f t="shared" si="210"/>
        <v>4</v>
      </c>
      <c r="AP2096" s="81">
        <f t="shared" si="211"/>
        <v>2</v>
      </c>
      <c r="AQ2096" s="76">
        <f t="shared" si="212"/>
        <v>14</v>
      </c>
      <c r="AR2096" s="81">
        <f t="shared" si="213"/>
        <v>120</v>
      </c>
      <c r="AS2096" s="81" t="str">
        <f t="shared" si="214"/>
        <v>金币</v>
      </c>
      <c r="AT2096" s="103">
        <f t="shared" si="215"/>
        <v>781</v>
      </c>
      <c r="AU2096" s="82">
        <f>IF(AR2096&gt;0,SUMIFS(AT$13:AT2096,AQ$13:AQ2096,"="&amp;AQ2096),"[x]")</f>
        <v>31265</v>
      </c>
    </row>
    <row r="2097" spans="40:47" ht="16.5" x14ac:dyDescent="0.2">
      <c r="AN2097" s="81">
        <v>2085</v>
      </c>
      <c r="AO2097" s="81">
        <f t="shared" si="210"/>
        <v>4</v>
      </c>
      <c r="AP2097" s="81">
        <f t="shared" si="211"/>
        <v>2</v>
      </c>
      <c r="AQ2097" s="76">
        <f t="shared" si="212"/>
        <v>14</v>
      </c>
      <c r="AR2097" s="81">
        <f t="shared" si="213"/>
        <v>121</v>
      </c>
      <c r="AS2097" s="81" t="str">
        <f t="shared" si="214"/>
        <v>金币</v>
      </c>
      <c r="AT2097" s="103">
        <f t="shared" si="215"/>
        <v>460</v>
      </c>
      <c r="AU2097" s="82">
        <f>IF(AR2097&gt;0,SUMIFS(AT$13:AT2097,AQ$13:AQ2097,"="&amp;AQ2097),"[x]")</f>
        <v>31725</v>
      </c>
    </row>
    <row r="2098" spans="40:47" ht="16.5" x14ac:dyDescent="0.2">
      <c r="AN2098" s="81">
        <v>2086</v>
      </c>
      <c r="AO2098" s="81">
        <f t="shared" si="210"/>
        <v>4</v>
      </c>
      <c r="AP2098" s="81">
        <f t="shared" si="211"/>
        <v>2</v>
      </c>
      <c r="AQ2098" s="76">
        <f t="shared" si="212"/>
        <v>14</v>
      </c>
      <c r="AR2098" s="81">
        <f t="shared" si="213"/>
        <v>122</v>
      </c>
      <c r="AS2098" s="81" t="str">
        <f t="shared" si="214"/>
        <v>金币</v>
      </c>
      <c r="AT2098" s="103">
        <f t="shared" si="215"/>
        <v>485</v>
      </c>
      <c r="AU2098" s="82">
        <f>IF(AR2098&gt;0,SUMIFS(AT$13:AT2098,AQ$13:AQ2098,"="&amp;AQ2098),"[x]")</f>
        <v>32210</v>
      </c>
    </row>
    <row r="2099" spans="40:47" ht="16.5" x14ac:dyDescent="0.2">
      <c r="AN2099" s="81">
        <v>2087</v>
      </c>
      <c r="AO2099" s="81">
        <f t="shared" si="210"/>
        <v>4</v>
      </c>
      <c r="AP2099" s="81">
        <f t="shared" si="211"/>
        <v>2</v>
      </c>
      <c r="AQ2099" s="76">
        <f t="shared" si="212"/>
        <v>14</v>
      </c>
      <c r="AR2099" s="81">
        <f t="shared" si="213"/>
        <v>123</v>
      </c>
      <c r="AS2099" s="81" t="str">
        <f t="shared" si="214"/>
        <v>金币</v>
      </c>
      <c r="AT2099" s="103">
        <f t="shared" si="215"/>
        <v>509</v>
      </c>
      <c r="AU2099" s="82">
        <f>IF(AR2099&gt;0,SUMIFS(AT$13:AT2099,AQ$13:AQ2099,"="&amp;AQ2099),"[x]")</f>
        <v>32719</v>
      </c>
    </row>
    <row r="2100" spans="40:47" ht="16.5" x14ac:dyDescent="0.2">
      <c r="AN2100" s="81">
        <v>2088</v>
      </c>
      <c r="AO2100" s="81">
        <f t="shared" si="210"/>
        <v>4</v>
      </c>
      <c r="AP2100" s="81">
        <f t="shared" si="211"/>
        <v>2</v>
      </c>
      <c r="AQ2100" s="76">
        <f t="shared" si="212"/>
        <v>14</v>
      </c>
      <c r="AR2100" s="81">
        <f t="shared" si="213"/>
        <v>124</v>
      </c>
      <c r="AS2100" s="81" t="str">
        <f t="shared" si="214"/>
        <v>金币</v>
      </c>
      <c r="AT2100" s="103">
        <f t="shared" si="215"/>
        <v>533</v>
      </c>
      <c r="AU2100" s="82">
        <f>IF(AR2100&gt;0,SUMIFS(AT$13:AT2100,AQ$13:AQ2100,"="&amp;AQ2100),"[x]")</f>
        <v>33252</v>
      </c>
    </row>
    <row r="2101" spans="40:47" ht="16.5" x14ac:dyDescent="0.2">
      <c r="AN2101" s="81">
        <v>2089</v>
      </c>
      <c r="AO2101" s="81">
        <f t="shared" si="210"/>
        <v>4</v>
      </c>
      <c r="AP2101" s="81">
        <f t="shared" si="211"/>
        <v>2</v>
      </c>
      <c r="AQ2101" s="76">
        <f t="shared" si="212"/>
        <v>14</v>
      </c>
      <c r="AR2101" s="81">
        <f t="shared" si="213"/>
        <v>125</v>
      </c>
      <c r="AS2101" s="81" t="str">
        <f t="shared" si="214"/>
        <v>金币</v>
      </c>
      <c r="AT2101" s="103">
        <f t="shared" si="215"/>
        <v>557</v>
      </c>
      <c r="AU2101" s="82">
        <f>IF(AR2101&gt;0,SUMIFS(AT$13:AT2101,AQ$13:AQ2101,"="&amp;AQ2101),"[x]")</f>
        <v>33809</v>
      </c>
    </row>
    <row r="2102" spans="40:47" ht="16.5" x14ac:dyDescent="0.2">
      <c r="AN2102" s="81">
        <v>2090</v>
      </c>
      <c r="AO2102" s="81">
        <f t="shared" si="210"/>
        <v>4</v>
      </c>
      <c r="AP2102" s="81">
        <f t="shared" si="211"/>
        <v>2</v>
      </c>
      <c r="AQ2102" s="76">
        <f t="shared" si="212"/>
        <v>14</v>
      </c>
      <c r="AR2102" s="81">
        <f t="shared" si="213"/>
        <v>126</v>
      </c>
      <c r="AS2102" s="81" t="str">
        <f t="shared" si="214"/>
        <v>金币</v>
      </c>
      <c r="AT2102" s="103">
        <f t="shared" si="215"/>
        <v>582</v>
      </c>
      <c r="AU2102" s="82">
        <f>IF(AR2102&gt;0,SUMIFS(AT$13:AT2102,AQ$13:AQ2102,"="&amp;AQ2102),"[x]")</f>
        <v>34391</v>
      </c>
    </row>
    <row r="2103" spans="40:47" ht="16.5" x14ac:dyDescent="0.2">
      <c r="AN2103" s="81">
        <v>2091</v>
      </c>
      <c r="AO2103" s="81">
        <f t="shared" si="210"/>
        <v>4</v>
      </c>
      <c r="AP2103" s="81">
        <f t="shared" si="211"/>
        <v>2</v>
      </c>
      <c r="AQ2103" s="76">
        <f t="shared" si="212"/>
        <v>14</v>
      </c>
      <c r="AR2103" s="81">
        <f t="shared" si="213"/>
        <v>127</v>
      </c>
      <c r="AS2103" s="81" t="str">
        <f t="shared" si="214"/>
        <v>金币</v>
      </c>
      <c r="AT2103" s="103">
        <f t="shared" si="215"/>
        <v>606</v>
      </c>
      <c r="AU2103" s="82">
        <f>IF(AR2103&gt;0,SUMIFS(AT$13:AT2103,AQ$13:AQ2103,"="&amp;AQ2103),"[x]")</f>
        <v>34997</v>
      </c>
    </row>
    <row r="2104" spans="40:47" ht="16.5" x14ac:dyDescent="0.2">
      <c r="AN2104" s="81">
        <v>2092</v>
      </c>
      <c r="AO2104" s="81">
        <f t="shared" si="210"/>
        <v>4</v>
      </c>
      <c r="AP2104" s="81">
        <f t="shared" si="211"/>
        <v>2</v>
      </c>
      <c r="AQ2104" s="76">
        <f t="shared" si="212"/>
        <v>14</v>
      </c>
      <c r="AR2104" s="81">
        <f t="shared" si="213"/>
        <v>128</v>
      </c>
      <c r="AS2104" s="81" t="str">
        <f t="shared" si="214"/>
        <v>金币</v>
      </c>
      <c r="AT2104" s="103">
        <f t="shared" si="215"/>
        <v>630</v>
      </c>
      <c r="AU2104" s="82">
        <f>IF(AR2104&gt;0,SUMIFS(AT$13:AT2104,AQ$13:AQ2104,"="&amp;AQ2104),"[x]")</f>
        <v>35627</v>
      </c>
    </row>
    <row r="2105" spans="40:47" ht="16.5" x14ac:dyDescent="0.2">
      <c r="AN2105" s="81">
        <v>2093</v>
      </c>
      <c r="AO2105" s="81">
        <f t="shared" si="210"/>
        <v>4</v>
      </c>
      <c r="AP2105" s="81">
        <f t="shared" si="211"/>
        <v>2</v>
      </c>
      <c r="AQ2105" s="76">
        <f t="shared" si="212"/>
        <v>14</v>
      </c>
      <c r="AR2105" s="81">
        <f t="shared" si="213"/>
        <v>129</v>
      </c>
      <c r="AS2105" s="81" t="str">
        <f t="shared" si="214"/>
        <v>金币</v>
      </c>
      <c r="AT2105" s="103">
        <f t="shared" si="215"/>
        <v>654</v>
      </c>
      <c r="AU2105" s="82">
        <f>IF(AR2105&gt;0,SUMIFS(AT$13:AT2105,AQ$13:AQ2105,"="&amp;AQ2105),"[x]")</f>
        <v>36281</v>
      </c>
    </row>
    <row r="2106" spans="40:47" ht="16.5" x14ac:dyDescent="0.2">
      <c r="AN2106" s="81">
        <v>2094</v>
      </c>
      <c r="AO2106" s="81">
        <f t="shared" si="210"/>
        <v>4</v>
      </c>
      <c r="AP2106" s="81">
        <f t="shared" si="211"/>
        <v>2</v>
      </c>
      <c r="AQ2106" s="76">
        <f t="shared" si="212"/>
        <v>14</v>
      </c>
      <c r="AR2106" s="81">
        <f t="shared" si="213"/>
        <v>130</v>
      </c>
      <c r="AS2106" s="81" t="str">
        <f t="shared" si="214"/>
        <v>金币</v>
      </c>
      <c r="AT2106" s="103">
        <f t="shared" si="215"/>
        <v>679</v>
      </c>
      <c r="AU2106" s="82">
        <f>IF(AR2106&gt;0,SUMIFS(AT$13:AT2106,AQ$13:AQ2106,"="&amp;AQ2106),"[x]")</f>
        <v>36960</v>
      </c>
    </row>
    <row r="2107" spans="40:47" ht="16.5" x14ac:dyDescent="0.2">
      <c r="AN2107" s="81">
        <v>2095</v>
      </c>
      <c r="AO2107" s="81">
        <f t="shared" si="210"/>
        <v>4</v>
      </c>
      <c r="AP2107" s="81">
        <f t="shared" si="211"/>
        <v>2</v>
      </c>
      <c r="AQ2107" s="76">
        <f t="shared" si="212"/>
        <v>14</v>
      </c>
      <c r="AR2107" s="81">
        <f t="shared" si="213"/>
        <v>131</v>
      </c>
      <c r="AS2107" s="81" t="str">
        <f t="shared" si="214"/>
        <v>金币</v>
      </c>
      <c r="AT2107" s="103">
        <f t="shared" si="215"/>
        <v>703</v>
      </c>
      <c r="AU2107" s="82">
        <f>IF(AR2107&gt;0,SUMIFS(AT$13:AT2107,AQ$13:AQ2107,"="&amp;AQ2107),"[x]")</f>
        <v>37663</v>
      </c>
    </row>
    <row r="2108" spans="40:47" ht="16.5" x14ac:dyDescent="0.2">
      <c r="AN2108" s="81">
        <v>2096</v>
      </c>
      <c r="AO2108" s="81">
        <f t="shared" si="210"/>
        <v>4</v>
      </c>
      <c r="AP2108" s="81">
        <f t="shared" si="211"/>
        <v>2</v>
      </c>
      <c r="AQ2108" s="76">
        <f t="shared" si="212"/>
        <v>14</v>
      </c>
      <c r="AR2108" s="81">
        <f t="shared" si="213"/>
        <v>132</v>
      </c>
      <c r="AS2108" s="81" t="str">
        <f t="shared" si="214"/>
        <v>金币</v>
      </c>
      <c r="AT2108" s="103">
        <f t="shared" si="215"/>
        <v>727</v>
      </c>
      <c r="AU2108" s="82">
        <f>IF(AR2108&gt;0,SUMIFS(AT$13:AT2108,AQ$13:AQ2108,"="&amp;AQ2108),"[x]")</f>
        <v>38390</v>
      </c>
    </row>
    <row r="2109" spans="40:47" ht="16.5" x14ac:dyDescent="0.2">
      <c r="AN2109" s="81">
        <v>2097</v>
      </c>
      <c r="AO2109" s="81">
        <f t="shared" si="210"/>
        <v>4</v>
      </c>
      <c r="AP2109" s="81">
        <f t="shared" si="211"/>
        <v>2</v>
      </c>
      <c r="AQ2109" s="76">
        <f t="shared" si="212"/>
        <v>14</v>
      </c>
      <c r="AR2109" s="81">
        <f t="shared" si="213"/>
        <v>133</v>
      </c>
      <c r="AS2109" s="81" t="str">
        <f t="shared" si="214"/>
        <v>金币</v>
      </c>
      <c r="AT2109" s="103">
        <f t="shared" si="215"/>
        <v>751</v>
      </c>
      <c r="AU2109" s="82">
        <f>IF(AR2109&gt;0,SUMIFS(AT$13:AT2109,AQ$13:AQ2109,"="&amp;AQ2109),"[x]")</f>
        <v>39141</v>
      </c>
    </row>
    <row r="2110" spans="40:47" ht="16.5" x14ac:dyDescent="0.2">
      <c r="AN2110" s="81">
        <v>2098</v>
      </c>
      <c r="AO2110" s="81">
        <f t="shared" si="210"/>
        <v>4</v>
      </c>
      <c r="AP2110" s="81">
        <f t="shared" si="211"/>
        <v>2</v>
      </c>
      <c r="AQ2110" s="76">
        <f t="shared" si="212"/>
        <v>14</v>
      </c>
      <c r="AR2110" s="81">
        <f t="shared" si="213"/>
        <v>134</v>
      </c>
      <c r="AS2110" s="81" t="str">
        <f t="shared" si="214"/>
        <v>金币</v>
      </c>
      <c r="AT2110" s="103">
        <f t="shared" si="215"/>
        <v>776</v>
      </c>
      <c r="AU2110" s="82">
        <f>IF(AR2110&gt;0,SUMIFS(AT$13:AT2110,AQ$13:AQ2110,"="&amp;AQ2110),"[x]")</f>
        <v>39917</v>
      </c>
    </row>
    <row r="2111" spans="40:47" ht="16.5" x14ac:dyDescent="0.2">
      <c r="AN2111" s="81">
        <v>2099</v>
      </c>
      <c r="AO2111" s="81">
        <f t="shared" si="210"/>
        <v>4</v>
      </c>
      <c r="AP2111" s="81">
        <f t="shared" si="211"/>
        <v>2</v>
      </c>
      <c r="AQ2111" s="76">
        <f t="shared" si="212"/>
        <v>14</v>
      </c>
      <c r="AR2111" s="81">
        <f t="shared" si="213"/>
        <v>135</v>
      </c>
      <c r="AS2111" s="81" t="str">
        <f t="shared" si="214"/>
        <v>金币</v>
      </c>
      <c r="AT2111" s="103">
        <f t="shared" si="215"/>
        <v>800</v>
      </c>
      <c r="AU2111" s="82">
        <f>IF(AR2111&gt;0,SUMIFS(AT$13:AT2111,AQ$13:AQ2111,"="&amp;AQ2111),"[x]")</f>
        <v>40717</v>
      </c>
    </row>
    <row r="2112" spans="40:47" ht="16.5" x14ac:dyDescent="0.2">
      <c r="AN2112" s="81">
        <v>2100</v>
      </c>
      <c r="AO2112" s="81">
        <f t="shared" si="210"/>
        <v>4</v>
      </c>
      <c r="AP2112" s="81">
        <f t="shared" si="211"/>
        <v>2</v>
      </c>
      <c r="AQ2112" s="76">
        <f t="shared" si="212"/>
        <v>14</v>
      </c>
      <c r="AR2112" s="81">
        <f t="shared" si="213"/>
        <v>136</v>
      </c>
      <c r="AS2112" s="81" t="str">
        <f t="shared" si="214"/>
        <v>金币</v>
      </c>
      <c r="AT2112" s="103">
        <f t="shared" si="215"/>
        <v>824</v>
      </c>
      <c r="AU2112" s="82">
        <f>IF(AR2112&gt;0,SUMIFS(AT$13:AT2112,AQ$13:AQ2112,"="&amp;AQ2112),"[x]")</f>
        <v>41541</v>
      </c>
    </row>
    <row r="2113" spans="40:47" ht="16.5" x14ac:dyDescent="0.2">
      <c r="AN2113" s="81">
        <v>2101</v>
      </c>
      <c r="AO2113" s="81">
        <f t="shared" si="210"/>
        <v>4</v>
      </c>
      <c r="AP2113" s="81">
        <f t="shared" si="211"/>
        <v>2</v>
      </c>
      <c r="AQ2113" s="76">
        <f t="shared" si="212"/>
        <v>14</v>
      </c>
      <c r="AR2113" s="81">
        <f t="shared" si="213"/>
        <v>137</v>
      </c>
      <c r="AS2113" s="81" t="str">
        <f t="shared" si="214"/>
        <v>金币</v>
      </c>
      <c r="AT2113" s="103">
        <f t="shared" si="215"/>
        <v>848</v>
      </c>
      <c r="AU2113" s="82">
        <f>IF(AR2113&gt;0,SUMIFS(AT$13:AT2113,AQ$13:AQ2113,"="&amp;AQ2113),"[x]")</f>
        <v>42389</v>
      </c>
    </row>
    <row r="2114" spans="40:47" ht="16.5" x14ac:dyDescent="0.2">
      <c r="AN2114" s="81">
        <v>2102</v>
      </c>
      <c r="AO2114" s="81">
        <f t="shared" si="210"/>
        <v>4</v>
      </c>
      <c r="AP2114" s="81">
        <f t="shared" si="211"/>
        <v>2</v>
      </c>
      <c r="AQ2114" s="76">
        <f t="shared" si="212"/>
        <v>14</v>
      </c>
      <c r="AR2114" s="81">
        <f t="shared" si="213"/>
        <v>138</v>
      </c>
      <c r="AS2114" s="81" t="str">
        <f t="shared" si="214"/>
        <v>金币</v>
      </c>
      <c r="AT2114" s="103">
        <f t="shared" si="215"/>
        <v>873</v>
      </c>
      <c r="AU2114" s="82">
        <f>IF(AR2114&gt;0,SUMIFS(AT$13:AT2114,AQ$13:AQ2114,"="&amp;AQ2114),"[x]")</f>
        <v>43262</v>
      </c>
    </row>
    <row r="2115" spans="40:47" ht="16.5" x14ac:dyDescent="0.2">
      <c r="AN2115" s="81">
        <v>2103</v>
      </c>
      <c r="AO2115" s="81">
        <f t="shared" si="210"/>
        <v>4</v>
      </c>
      <c r="AP2115" s="81">
        <f t="shared" si="211"/>
        <v>2</v>
      </c>
      <c r="AQ2115" s="76">
        <f t="shared" si="212"/>
        <v>14</v>
      </c>
      <c r="AR2115" s="81">
        <f t="shared" si="213"/>
        <v>139</v>
      </c>
      <c r="AS2115" s="81" t="str">
        <f t="shared" si="214"/>
        <v>金币</v>
      </c>
      <c r="AT2115" s="103">
        <f t="shared" si="215"/>
        <v>897</v>
      </c>
      <c r="AU2115" s="82">
        <f>IF(AR2115&gt;0,SUMIFS(AT$13:AT2115,AQ$13:AQ2115,"="&amp;AQ2115),"[x]")</f>
        <v>44159</v>
      </c>
    </row>
    <row r="2116" spans="40:47" ht="16.5" x14ac:dyDescent="0.2">
      <c r="AN2116" s="81">
        <v>2104</v>
      </c>
      <c r="AO2116" s="81">
        <f t="shared" si="210"/>
        <v>4</v>
      </c>
      <c r="AP2116" s="81">
        <f t="shared" si="211"/>
        <v>2</v>
      </c>
      <c r="AQ2116" s="76">
        <f t="shared" si="212"/>
        <v>14</v>
      </c>
      <c r="AR2116" s="81">
        <f t="shared" si="213"/>
        <v>140</v>
      </c>
      <c r="AS2116" s="81" t="str">
        <f t="shared" si="214"/>
        <v>金币</v>
      </c>
      <c r="AT2116" s="103">
        <f t="shared" si="215"/>
        <v>921</v>
      </c>
      <c r="AU2116" s="82">
        <f>IF(AR2116&gt;0,SUMIFS(AT$13:AT2116,AQ$13:AQ2116,"="&amp;AQ2116),"[x]")</f>
        <v>45080</v>
      </c>
    </row>
    <row r="2117" spans="40:47" ht="16.5" x14ac:dyDescent="0.2">
      <c r="AN2117" s="81">
        <v>2105</v>
      </c>
      <c r="AO2117" s="81">
        <f t="shared" si="210"/>
        <v>4</v>
      </c>
      <c r="AP2117" s="81">
        <f t="shared" si="211"/>
        <v>2</v>
      </c>
      <c r="AQ2117" s="76">
        <f t="shared" si="212"/>
        <v>14</v>
      </c>
      <c r="AR2117" s="81">
        <f t="shared" si="213"/>
        <v>141</v>
      </c>
      <c r="AS2117" s="81" t="str">
        <f t="shared" si="214"/>
        <v>金币</v>
      </c>
      <c r="AT2117" s="103">
        <f t="shared" si="215"/>
        <v>945</v>
      </c>
      <c r="AU2117" s="82">
        <f>IF(AR2117&gt;0,SUMIFS(AT$13:AT2117,AQ$13:AQ2117,"="&amp;AQ2117),"[x]")</f>
        <v>46025</v>
      </c>
    </row>
    <row r="2118" spans="40:47" ht="16.5" x14ac:dyDescent="0.2">
      <c r="AN2118" s="81">
        <v>2106</v>
      </c>
      <c r="AO2118" s="81">
        <f t="shared" si="210"/>
        <v>4</v>
      </c>
      <c r="AP2118" s="81">
        <f t="shared" si="211"/>
        <v>2</v>
      </c>
      <c r="AQ2118" s="76">
        <f t="shared" si="212"/>
        <v>14</v>
      </c>
      <c r="AR2118" s="81">
        <f t="shared" si="213"/>
        <v>142</v>
      </c>
      <c r="AS2118" s="81" t="str">
        <f t="shared" si="214"/>
        <v>金币</v>
      </c>
      <c r="AT2118" s="103">
        <f t="shared" si="215"/>
        <v>970</v>
      </c>
      <c r="AU2118" s="82">
        <f>IF(AR2118&gt;0,SUMIFS(AT$13:AT2118,AQ$13:AQ2118,"="&amp;AQ2118),"[x]")</f>
        <v>46995</v>
      </c>
    </row>
    <row r="2119" spans="40:47" ht="16.5" x14ac:dyDescent="0.2">
      <c r="AN2119" s="81">
        <v>2107</v>
      </c>
      <c r="AO2119" s="81">
        <f t="shared" si="210"/>
        <v>4</v>
      </c>
      <c r="AP2119" s="81">
        <f t="shared" si="211"/>
        <v>2</v>
      </c>
      <c r="AQ2119" s="76">
        <f t="shared" si="212"/>
        <v>14</v>
      </c>
      <c r="AR2119" s="81">
        <f t="shared" si="213"/>
        <v>143</v>
      </c>
      <c r="AS2119" s="81" t="str">
        <f t="shared" si="214"/>
        <v>金币</v>
      </c>
      <c r="AT2119" s="103">
        <f t="shared" si="215"/>
        <v>994</v>
      </c>
      <c r="AU2119" s="82">
        <f>IF(AR2119&gt;0,SUMIFS(AT$13:AT2119,AQ$13:AQ2119,"="&amp;AQ2119),"[x]")</f>
        <v>47989</v>
      </c>
    </row>
    <row r="2120" spans="40:47" ht="16.5" x14ac:dyDescent="0.2">
      <c r="AN2120" s="81">
        <v>2108</v>
      </c>
      <c r="AO2120" s="81">
        <f t="shared" si="210"/>
        <v>4</v>
      </c>
      <c r="AP2120" s="81">
        <f t="shared" si="211"/>
        <v>2</v>
      </c>
      <c r="AQ2120" s="76">
        <f t="shared" si="212"/>
        <v>14</v>
      </c>
      <c r="AR2120" s="81">
        <f t="shared" si="213"/>
        <v>144</v>
      </c>
      <c r="AS2120" s="81" t="str">
        <f t="shared" si="214"/>
        <v>金币</v>
      </c>
      <c r="AT2120" s="103">
        <f t="shared" si="215"/>
        <v>1018</v>
      </c>
      <c r="AU2120" s="82">
        <f>IF(AR2120&gt;0,SUMIFS(AT$13:AT2120,AQ$13:AQ2120,"="&amp;AQ2120),"[x]")</f>
        <v>49007</v>
      </c>
    </row>
    <row r="2121" spans="40:47" ht="16.5" x14ac:dyDescent="0.2">
      <c r="AN2121" s="81">
        <v>2109</v>
      </c>
      <c r="AO2121" s="81">
        <f t="shared" si="210"/>
        <v>4</v>
      </c>
      <c r="AP2121" s="81">
        <f t="shared" si="211"/>
        <v>2</v>
      </c>
      <c r="AQ2121" s="76">
        <f t="shared" si="212"/>
        <v>14</v>
      </c>
      <c r="AR2121" s="81">
        <f t="shared" si="213"/>
        <v>145</v>
      </c>
      <c r="AS2121" s="81" t="str">
        <f t="shared" si="214"/>
        <v>金币</v>
      </c>
      <c r="AT2121" s="103">
        <f t="shared" si="215"/>
        <v>1042</v>
      </c>
      <c r="AU2121" s="82">
        <f>IF(AR2121&gt;0,SUMIFS(AT$13:AT2121,AQ$13:AQ2121,"="&amp;AQ2121),"[x]")</f>
        <v>50049</v>
      </c>
    </row>
    <row r="2122" spans="40:47" ht="16.5" x14ac:dyDescent="0.2">
      <c r="AN2122" s="81">
        <v>2110</v>
      </c>
      <c r="AO2122" s="81">
        <f t="shared" si="210"/>
        <v>4</v>
      </c>
      <c r="AP2122" s="81">
        <f t="shared" si="211"/>
        <v>2</v>
      </c>
      <c r="AQ2122" s="76">
        <f t="shared" si="212"/>
        <v>14</v>
      </c>
      <c r="AR2122" s="81">
        <f t="shared" si="213"/>
        <v>146</v>
      </c>
      <c r="AS2122" s="81" t="str">
        <f t="shared" si="214"/>
        <v>金币</v>
      </c>
      <c r="AT2122" s="103">
        <f t="shared" si="215"/>
        <v>1067</v>
      </c>
      <c r="AU2122" s="82">
        <f>IF(AR2122&gt;0,SUMIFS(AT$13:AT2122,AQ$13:AQ2122,"="&amp;AQ2122),"[x]")</f>
        <v>51116</v>
      </c>
    </row>
    <row r="2123" spans="40:47" ht="16.5" x14ac:dyDescent="0.2">
      <c r="AN2123" s="81">
        <v>2111</v>
      </c>
      <c r="AO2123" s="81">
        <f t="shared" si="210"/>
        <v>4</v>
      </c>
      <c r="AP2123" s="81">
        <f t="shared" si="211"/>
        <v>2</v>
      </c>
      <c r="AQ2123" s="76">
        <f t="shared" si="212"/>
        <v>14</v>
      </c>
      <c r="AR2123" s="81">
        <f t="shared" si="213"/>
        <v>147</v>
      </c>
      <c r="AS2123" s="81" t="str">
        <f t="shared" si="214"/>
        <v>金币</v>
      </c>
      <c r="AT2123" s="103">
        <f t="shared" si="215"/>
        <v>1091</v>
      </c>
      <c r="AU2123" s="82">
        <f>IF(AR2123&gt;0,SUMIFS(AT$13:AT2123,AQ$13:AQ2123,"="&amp;AQ2123),"[x]")</f>
        <v>52207</v>
      </c>
    </row>
    <row r="2124" spans="40:47" ht="16.5" x14ac:dyDescent="0.2">
      <c r="AN2124" s="81">
        <v>2112</v>
      </c>
      <c r="AO2124" s="81">
        <f t="shared" si="210"/>
        <v>4</v>
      </c>
      <c r="AP2124" s="81">
        <f t="shared" si="211"/>
        <v>2</v>
      </c>
      <c r="AQ2124" s="76">
        <f t="shared" si="212"/>
        <v>14</v>
      </c>
      <c r="AR2124" s="81">
        <f t="shared" si="213"/>
        <v>148</v>
      </c>
      <c r="AS2124" s="81" t="str">
        <f t="shared" si="214"/>
        <v>金币</v>
      </c>
      <c r="AT2124" s="103">
        <f t="shared" si="215"/>
        <v>1115</v>
      </c>
      <c r="AU2124" s="82">
        <f>IF(AR2124&gt;0,SUMIFS(AT$13:AT2124,AQ$13:AQ2124,"="&amp;AQ2124),"[x]")</f>
        <v>53322</v>
      </c>
    </row>
    <row r="2125" spans="40:47" ht="16.5" x14ac:dyDescent="0.2">
      <c r="AN2125" s="81">
        <v>2113</v>
      </c>
      <c r="AO2125" s="81">
        <f t="shared" si="210"/>
        <v>4</v>
      </c>
      <c r="AP2125" s="81">
        <f t="shared" si="211"/>
        <v>2</v>
      </c>
      <c r="AQ2125" s="76">
        <f t="shared" si="212"/>
        <v>14</v>
      </c>
      <c r="AR2125" s="81">
        <f t="shared" si="213"/>
        <v>149</v>
      </c>
      <c r="AS2125" s="81" t="str">
        <f t="shared" si="214"/>
        <v>金币</v>
      </c>
      <c r="AT2125" s="103">
        <f t="shared" si="215"/>
        <v>1139</v>
      </c>
      <c r="AU2125" s="82">
        <f>IF(AR2125&gt;0,SUMIFS(AT$13:AT2125,AQ$13:AQ2125,"="&amp;AQ2125),"[x]")</f>
        <v>54461</v>
      </c>
    </row>
    <row r="2126" spans="40:47" ht="16.5" x14ac:dyDescent="0.2">
      <c r="AN2126" s="81">
        <v>2114</v>
      </c>
      <c r="AO2126" s="81">
        <f t="shared" ref="AO2126:AO2189" si="216">INT((AN2126-1)/604)+1</f>
        <v>4</v>
      </c>
      <c r="AP2126" s="81">
        <f t="shared" ref="AP2126:AP2189" si="217">INT(MOD(INT((AN2126-1)/151),4))+1</f>
        <v>2</v>
      </c>
      <c r="AQ2126" s="76">
        <f t="shared" ref="AQ2126:AQ2189" si="218">(AO2126-1)*4+AP2126</f>
        <v>14</v>
      </c>
      <c r="AR2126" s="81">
        <f t="shared" ref="AR2126:AR2189" si="219">MOD(AN2126-1,151)</f>
        <v>150</v>
      </c>
      <c r="AS2126" s="81" t="str">
        <f t="shared" ref="AS2126:AS2189" si="220">IF(AR2126&gt;0,"金币","[x]")</f>
        <v>金币</v>
      </c>
      <c r="AT2126" s="103">
        <f t="shared" si="215"/>
        <v>1164</v>
      </c>
      <c r="AU2126" s="82">
        <f>IF(AR2126&gt;0,SUMIFS(AT$13:AT2126,AQ$13:AQ2126,"="&amp;AQ2126),"[x]")</f>
        <v>55625</v>
      </c>
    </row>
    <row r="2127" spans="40:47" ht="16.5" x14ac:dyDescent="0.2">
      <c r="AN2127" s="81">
        <v>2115</v>
      </c>
      <c r="AO2127" s="81">
        <f t="shared" si="216"/>
        <v>4</v>
      </c>
      <c r="AP2127" s="81">
        <f t="shared" si="217"/>
        <v>3</v>
      </c>
      <c r="AQ2127" s="76">
        <f t="shared" si="218"/>
        <v>15</v>
      </c>
      <c r="AR2127" s="81">
        <f t="shared" si="219"/>
        <v>0</v>
      </c>
      <c r="AS2127" s="81" t="str">
        <f t="shared" si="220"/>
        <v>[x]</v>
      </c>
      <c r="AT2127" s="103" t="str">
        <f t="shared" ref="AT2127:AT2190" si="221">IF(AR2127&gt;0,INT(INDEX($AL$13:$AL$162,AR2127)/48*INDEX($AL$4:$AL$9,AO2127)*INDEX($AO$4:$AO$7,AP2127)),"[x]")</f>
        <v>[x]</v>
      </c>
      <c r="AU2127" s="82" t="str">
        <f>IF(AR2127&gt;0,SUMIFS(AT$13:AT2127,AQ$13:AQ2127,"="&amp;AQ2127),"[x]")</f>
        <v>[x]</v>
      </c>
    </row>
    <row r="2128" spans="40:47" ht="16.5" x14ac:dyDescent="0.2">
      <c r="AN2128" s="81">
        <v>2116</v>
      </c>
      <c r="AO2128" s="81">
        <f t="shared" si="216"/>
        <v>4</v>
      </c>
      <c r="AP2128" s="81">
        <f t="shared" si="217"/>
        <v>3</v>
      </c>
      <c r="AQ2128" s="76">
        <f t="shared" si="218"/>
        <v>15</v>
      </c>
      <c r="AR2128" s="81">
        <f t="shared" si="219"/>
        <v>1</v>
      </c>
      <c r="AS2128" s="81" t="str">
        <f t="shared" si="220"/>
        <v>金币</v>
      </c>
      <c r="AT2128" s="103">
        <f t="shared" si="221"/>
        <v>3</v>
      </c>
      <c r="AU2128" s="82">
        <f>IF(AR2128&gt;0,SUMIFS(AT$13:AT2128,AQ$13:AQ2128,"="&amp;AQ2128),"[x]")</f>
        <v>3</v>
      </c>
    </row>
    <row r="2129" spans="40:47" ht="16.5" x14ac:dyDescent="0.2">
      <c r="AN2129" s="81">
        <v>2117</v>
      </c>
      <c r="AO2129" s="81">
        <f t="shared" si="216"/>
        <v>4</v>
      </c>
      <c r="AP2129" s="81">
        <f t="shared" si="217"/>
        <v>3</v>
      </c>
      <c r="AQ2129" s="76">
        <f t="shared" si="218"/>
        <v>15</v>
      </c>
      <c r="AR2129" s="81">
        <f t="shared" si="219"/>
        <v>2</v>
      </c>
      <c r="AS2129" s="81" t="str">
        <f t="shared" si="220"/>
        <v>金币</v>
      </c>
      <c r="AT2129" s="103">
        <f t="shared" si="221"/>
        <v>6</v>
      </c>
      <c r="AU2129" s="82">
        <f>IF(AR2129&gt;0,SUMIFS(AT$13:AT2129,AQ$13:AQ2129,"="&amp;AQ2129),"[x]")</f>
        <v>9</v>
      </c>
    </row>
    <row r="2130" spans="40:47" ht="16.5" x14ac:dyDescent="0.2">
      <c r="AN2130" s="81">
        <v>2118</v>
      </c>
      <c r="AO2130" s="81">
        <f t="shared" si="216"/>
        <v>4</v>
      </c>
      <c r="AP2130" s="81">
        <f t="shared" si="217"/>
        <v>3</v>
      </c>
      <c r="AQ2130" s="76">
        <f t="shared" si="218"/>
        <v>15</v>
      </c>
      <c r="AR2130" s="81">
        <f t="shared" si="219"/>
        <v>3</v>
      </c>
      <c r="AS2130" s="81" t="str">
        <f t="shared" si="220"/>
        <v>金币</v>
      </c>
      <c r="AT2130" s="103">
        <f t="shared" si="221"/>
        <v>10</v>
      </c>
      <c r="AU2130" s="82">
        <f>IF(AR2130&gt;0,SUMIFS(AT$13:AT2130,AQ$13:AQ2130,"="&amp;AQ2130),"[x]")</f>
        <v>19</v>
      </c>
    </row>
    <row r="2131" spans="40:47" ht="16.5" x14ac:dyDescent="0.2">
      <c r="AN2131" s="81">
        <v>2119</v>
      </c>
      <c r="AO2131" s="81">
        <f t="shared" si="216"/>
        <v>4</v>
      </c>
      <c r="AP2131" s="81">
        <f t="shared" si="217"/>
        <v>3</v>
      </c>
      <c r="AQ2131" s="76">
        <f t="shared" si="218"/>
        <v>15</v>
      </c>
      <c r="AR2131" s="81">
        <f t="shared" si="219"/>
        <v>4</v>
      </c>
      <c r="AS2131" s="81" t="str">
        <f t="shared" si="220"/>
        <v>金币</v>
      </c>
      <c r="AT2131" s="103">
        <f t="shared" si="221"/>
        <v>13</v>
      </c>
      <c r="AU2131" s="82">
        <f>IF(AR2131&gt;0,SUMIFS(AT$13:AT2131,AQ$13:AQ2131,"="&amp;AQ2131),"[x]")</f>
        <v>32</v>
      </c>
    </row>
    <row r="2132" spans="40:47" ht="16.5" x14ac:dyDescent="0.2">
      <c r="AN2132" s="81">
        <v>2120</v>
      </c>
      <c r="AO2132" s="81">
        <f t="shared" si="216"/>
        <v>4</v>
      </c>
      <c r="AP2132" s="81">
        <f t="shared" si="217"/>
        <v>3</v>
      </c>
      <c r="AQ2132" s="76">
        <f t="shared" si="218"/>
        <v>15</v>
      </c>
      <c r="AR2132" s="81">
        <f t="shared" si="219"/>
        <v>5</v>
      </c>
      <c r="AS2132" s="81" t="str">
        <f t="shared" si="220"/>
        <v>金币</v>
      </c>
      <c r="AT2132" s="103">
        <f t="shared" si="221"/>
        <v>16</v>
      </c>
      <c r="AU2132" s="82">
        <f>IF(AR2132&gt;0,SUMIFS(AT$13:AT2132,AQ$13:AQ2132,"="&amp;AQ2132),"[x]")</f>
        <v>48</v>
      </c>
    </row>
    <row r="2133" spans="40:47" ht="16.5" x14ac:dyDescent="0.2">
      <c r="AN2133" s="81">
        <v>2121</v>
      </c>
      <c r="AO2133" s="81">
        <f t="shared" si="216"/>
        <v>4</v>
      </c>
      <c r="AP2133" s="81">
        <f t="shared" si="217"/>
        <v>3</v>
      </c>
      <c r="AQ2133" s="76">
        <f t="shared" si="218"/>
        <v>15</v>
      </c>
      <c r="AR2133" s="81">
        <f t="shared" si="219"/>
        <v>6</v>
      </c>
      <c r="AS2133" s="81" t="str">
        <f t="shared" si="220"/>
        <v>金币</v>
      </c>
      <c r="AT2133" s="103">
        <f t="shared" si="221"/>
        <v>20</v>
      </c>
      <c r="AU2133" s="82">
        <f>IF(AR2133&gt;0,SUMIFS(AT$13:AT2133,AQ$13:AQ2133,"="&amp;AQ2133),"[x]")</f>
        <v>68</v>
      </c>
    </row>
    <row r="2134" spans="40:47" ht="16.5" x14ac:dyDescent="0.2">
      <c r="AN2134" s="81">
        <v>2122</v>
      </c>
      <c r="AO2134" s="81">
        <f t="shared" si="216"/>
        <v>4</v>
      </c>
      <c r="AP2134" s="81">
        <f t="shared" si="217"/>
        <v>3</v>
      </c>
      <c r="AQ2134" s="76">
        <f t="shared" si="218"/>
        <v>15</v>
      </c>
      <c r="AR2134" s="81">
        <f t="shared" si="219"/>
        <v>7</v>
      </c>
      <c r="AS2134" s="81" t="str">
        <f t="shared" si="220"/>
        <v>金币</v>
      </c>
      <c r="AT2134" s="103">
        <f t="shared" si="221"/>
        <v>23</v>
      </c>
      <c r="AU2134" s="82">
        <f>IF(AR2134&gt;0,SUMIFS(AT$13:AT2134,AQ$13:AQ2134,"="&amp;AQ2134),"[x]")</f>
        <v>91</v>
      </c>
    </row>
    <row r="2135" spans="40:47" ht="16.5" x14ac:dyDescent="0.2">
      <c r="AN2135" s="81">
        <v>2123</v>
      </c>
      <c r="AO2135" s="81">
        <f t="shared" si="216"/>
        <v>4</v>
      </c>
      <c r="AP2135" s="81">
        <f t="shared" si="217"/>
        <v>3</v>
      </c>
      <c r="AQ2135" s="76">
        <f t="shared" si="218"/>
        <v>15</v>
      </c>
      <c r="AR2135" s="81">
        <f t="shared" si="219"/>
        <v>8</v>
      </c>
      <c r="AS2135" s="81" t="str">
        <f t="shared" si="220"/>
        <v>金币</v>
      </c>
      <c r="AT2135" s="103">
        <f t="shared" si="221"/>
        <v>26</v>
      </c>
      <c r="AU2135" s="82">
        <f>IF(AR2135&gt;0,SUMIFS(AT$13:AT2135,AQ$13:AQ2135,"="&amp;AQ2135),"[x]")</f>
        <v>117</v>
      </c>
    </row>
    <row r="2136" spans="40:47" ht="16.5" x14ac:dyDescent="0.2">
      <c r="AN2136" s="81">
        <v>2124</v>
      </c>
      <c r="AO2136" s="81">
        <f t="shared" si="216"/>
        <v>4</v>
      </c>
      <c r="AP2136" s="81">
        <f t="shared" si="217"/>
        <v>3</v>
      </c>
      <c r="AQ2136" s="76">
        <f t="shared" si="218"/>
        <v>15</v>
      </c>
      <c r="AR2136" s="81">
        <f t="shared" si="219"/>
        <v>9</v>
      </c>
      <c r="AS2136" s="81" t="str">
        <f t="shared" si="220"/>
        <v>金币</v>
      </c>
      <c r="AT2136" s="103">
        <f t="shared" si="221"/>
        <v>30</v>
      </c>
      <c r="AU2136" s="82">
        <f>IF(AR2136&gt;0,SUMIFS(AT$13:AT2136,AQ$13:AQ2136,"="&amp;AQ2136),"[x]")</f>
        <v>147</v>
      </c>
    </row>
    <row r="2137" spans="40:47" ht="16.5" x14ac:dyDescent="0.2">
      <c r="AN2137" s="81">
        <v>2125</v>
      </c>
      <c r="AO2137" s="81">
        <f t="shared" si="216"/>
        <v>4</v>
      </c>
      <c r="AP2137" s="81">
        <f t="shared" si="217"/>
        <v>3</v>
      </c>
      <c r="AQ2137" s="76">
        <f t="shared" si="218"/>
        <v>15</v>
      </c>
      <c r="AR2137" s="81">
        <f t="shared" si="219"/>
        <v>10</v>
      </c>
      <c r="AS2137" s="81" t="str">
        <f t="shared" si="220"/>
        <v>金币</v>
      </c>
      <c r="AT2137" s="103">
        <f t="shared" si="221"/>
        <v>33</v>
      </c>
      <c r="AU2137" s="82">
        <f>IF(AR2137&gt;0,SUMIFS(AT$13:AT2137,AQ$13:AQ2137,"="&amp;AQ2137),"[x]")</f>
        <v>180</v>
      </c>
    </row>
    <row r="2138" spans="40:47" ht="16.5" x14ac:dyDescent="0.2">
      <c r="AN2138" s="81">
        <v>2126</v>
      </c>
      <c r="AO2138" s="81">
        <f t="shared" si="216"/>
        <v>4</v>
      </c>
      <c r="AP2138" s="81">
        <f t="shared" si="217"/>
        <v>3</v>
      </c>
      <c r="AQ2138" s="76">
        <f t="shared" si="218"/>
        <v>15</v>
      </c>
      <c r="AR2138" s="81">
        <f t="shared" si="219"/>
        <v>11</v>
      </c>
      <c r="AS2138" s="81" t="str">
        <f t="shared" si="220"/>
        <v>金币</v>
      </c>
      <c r="AT2138" s="103">
        <f t="shared" si="221"/>
        <v>36</v>
      </c>
      <c r="AU2138" s="82">
        <f>IF(AR2138&gt;0,SUMIFS(AT$13:AT2138,AQ$13:AQ2138,"="&amp;AQ2138),"[x]")</f>
        <v>216</v>
      </c>
    </row>
    <row r="2139" spans="40:47" ht="16.5" x14ac:dyDescent="0.2">
      <c r="AN2139" s="81">
        <v>2127</v>
      </c>
      <c r="AO2139" s="81">
        <f t="shared" si="216"/>
        <v>4</v>
      </c>
      <c r="AP2139" s="81">
        <f t="shared" si="217"/>
        <v>3</v>
      </c>
      <c r="AQ2139" s="76">
        <f t="shared" si="218"/>
        <v>15</v>
      </c>
      <c r="AR2139" s="81">
        <f t="shared" si="219"/>
        <v>12</v>
      </c>
      <c r="AS2139" s="81" t="str">
        <f t="shared" si="220"/>
        <v>金币</v>
      </c>
      <c r="AT2139" s="103">
        <f t="shared" si="221"/>
        <v>40</v>
      </c>
      <c r="AU2139" s="82">
        <f>IF(AR2139&gt;0,SUMIFS(AT$13:AT2139,AQ$13:AQ2139,"="&amp;AQ2139),"[x]")</f>
        <v>256</v>
      </c>
    </row>
    <row r="2140" spans="40:47" ht="16.5" x14ac:dyDescent="0.2">
      <c r="AN2140" s="81">
        <v>2128</v>
      </c>
      <c r="AO2140" s="81">
        <f t="shared" si="216"/>
        <v>4</v>
      </c>
      <c r="AP2140" s="81">
        <f t="shared" si="217"/>
        <v>3</v>
      </c>
      <c r="AQ2140" s="76">
        <f t="shared" si="218"/>
        <v>15</v>
      </c>
      <c r="AR2140" s="81">
        <f t="shared" si="219"/>
        <v>13</v>
      </c>
      <c r="AS2140" s="81" t="str">
        <f t="shared" si="220"/>
        <v>金币</v>
      </c>
      <c r="AT2140" s="103">
        <f t="shared" si="221"/>
        <v>43</v>
      </c>
      <c r="AU2140" s="82">
        <f>IF(AR2140&gt;0,SUMIFS(AT$13:AT2140,AQ$13:AQ2140,"="&amp;AQ2140),"[x]")</f>
        <v>299</v>
      </c>
    </row>
    <row r="2141" spans="40:47" ht="16.5" x14ac:dyDescent="0.2">
      <c r="AN2141" s="81">
        <v>2129</v>
      </c>
      <c r="AO2141" s="81">
        <f t="shared" si="216"/>
        <v>4</v>
      </c>
      <c r="AP2141" s="81">
        <f t="shared" si="217"/>
        <v>3</v>
      </c>
      <c r="AQ2141" s="76">
        <f t="shared" si="218"/>
        <v>15</v>
      </c>
      <c r="AR2141" s="81">
        <f t="shared" si="219"/>
        <v>14</v>
      </c>
      <c r="AS2141" s="81" t="str">
        <f t="shared" si="220"/>
        <v>金币</v>
      </c>
      <c r="AT2141" s="103">
        <f t="shared" si="221"/>
        <v>46</v>
      </c>
      <c r="AU2141" s="82">
        <f>IF(AR2141&gt;0,SUMIFS(AT$13:AT2141,AQ$13:AQ2141,"="&amp;AQ2141),"[x]")</f>
        <v>345</v>
      </c>
    </row>
    <row r="2142" spans="40:47" ht="16.5" x14ac:dyDescent="0.2">
      <c r="AN2142" s="81">
        <v>2130</v>
      </c>
      <c r="AO2142" s="81">
        <f t="shared" si="216"/>
        <v>4</v>
      </c>
      <c r="AP2142" s="81">
        <f t="shared" si="217"/>
        <v>3</v>
      </c>
      <c r="AQ2142" s="76">
        <f t="shared" si="218"/>
        <v>15</v>
      </c>
      <c r="AR2142" s="81">
        <f t="shared" si="219"/>
        <v>15</v>
      </c>
      <c r="AS2142" s="81" t="str">
        <f t="shared" si="220"/>
        <v>金币</v>
      </c>
      <c r="AT2142" s="103">
        <f t="shared" si="221"/>
        <v>50</v>
      </c>
      <c r="AU2142" s="82">
        <f>IF(AR2142&gt;0,SUMIFS(AT$13:AT2142,AQ$13:AQ2142,"="&amp;AQ2142),"[x]")</f>
        <v>395</v>
      </c>
    </row>
    <row r="2143" spans="40:47" ht="16.5" x14ac:dyDescent="0.2">
      <c r="AN2143" s="81">
        <v>2131</v>
      </c>
      <c r="AO2143" s="81">
        <f t="shared" si="216"/>
        <v>4</v>
      </c>
      <c r="AP2143" s="81">
        <f t="shared" si="217"/>
        <v>3</v>
      </c>
      <c r="AQ2143" s="76">
        <f t="shared" si="218"/>
        <v>15</v>
      </c>
      <c r="AR2143" s="81">
        <f t="shared" si="219"/>
        <v>16</v>
      </c>
      <c r="AS2143" s="81" t="str">
        <f t="shared" si="220"/>
        <v>金币</v>
      </c>
      <c r="AT2143" s="103">
        <f t="shared" si="221"/>
        <v>53</v>
      </c>
      <c r="AU2143" s="82">
        <f>IF(AR2143&gt;0,SUMIFS(AT$13:AT2143,AQ$13:AQ2143,"="&amp;AQ2143),"[x]")</f>
        <v>448</v>
      </c>
    </row>
    <row r="2144" spans="40:47" ht="16.5" x14ac:dyDescent="0.2">
      <c r="AN2144" s="81">
        <v>2132</v>
      </c>
      <c r="AO2144" s="81">
        <f t="shared" si="216"/>
        <v>4</v>
      </c>
      <c r="AP2144" s="81">
        <f t="shared" si="217"/>
        <v>3</v>
      </c>
      <c r="AQ2144" s="76">
        <f t="shared" si="218"/>
        <v>15</v>
      </c>
      <c r="AR2144" s="81">
        <f t="shared" si="219"/>
        <v>17</v>
      </c>
      <c r="AS2144" s="81" t="str">
        <f t="shared" si="220"/>
        <v>金币</v>
      </c>
      <c r="AT2144" s="103">
        <f t="shared" si="221"/>
        <v>56</v>
      </c>
      <c r="AU2144" s="82">
        <f>IF(AR2144&gt;0,SUMIFS(AT$13:AT2144,AQ$13:AQ2144,"="&amp;AQ2144),"[x]")</f>
        <v>504</v>
      </c>
    </row>
    <row r="2145" spans="40:47" ht="16.5" x14ac:dyDescent="0.2">
      <c r="AN2145" s="81">
        <v>2133</v>
      </c>
      <c r="AO2145" s="81">
        <f t="shared" si="216"/>
        <v>4</v>
      </c>
      <c r="AP2145" s="81">
        <f t="shared" si="217"/>
        <v>3</v>
      </c>
      <c r="AQ2145" s="76">
        <f t="shared" si="218"/>
        <v>15</v>
      </c>
      <c r="AR2145" s="81">
        <f t="shared" si="219"/>
        <v>18</v>
      </c>
      <c r="AS2145" s="81" t="str">
        <f t="shared" si="220"/>
        <v>金币</v>
      </c>
      <c r="AT2145" s="103">
        <f t="shared" si="221"/>
        <v>60</v>
      </c>
      <c r="AU2145" s="82">
        <f>IF(AR2145&gt;0,SUMIFS(AT$13:AT2145,AQ$13:AQ2145,"="&amp;AQ2145),"[x]")</f>
        <v>564</v>
      </c>
    </row>
    <row r="2146" spans="40:47" ht="16.5" x14ac:dyDescent="0.2">
      <c r="AN2146" s="81">
        <v>2134</v>
      </c>
      <c r="AO2146" s="81">
        <f t="shared" si="216"/>
        <v>4</v>
      </c>
      <c r="AP2146" s="81">
        <f t="shared" si="217"/>
        <v>3</v>
      </c>
      <c r="AQ2146" s="76">
        <f t="shared" si="218"/>
        <v>15</v>
      </c>
      <c r="AR2146" s="81">
        <f t="shared" si="219"/>
        <v>19</v>
      </c>
      <c r="AS2146" s="81" t="str">
        <f t="shared" si="220"/>
        <v>金币</v>
      </c>
      <c r="AT2146" s="103">
        <f t="shared" si="221"/>
        <v>63</v>
      </c>
      <c r="AU2146" s="82">
        <f>IF(AR2146&gt;0,SUMIFS(AT$13:AT2146,AQ$13:AQ2146,"="&amp;AQ2146),"[x]")</f>
        <v>627</v>
      </c>
    </row>
    <row r="2147" spans="40:47" ht="16.5" x14ac:dyDescent="0.2">
      <c r="AN2147" s="81">
        <v>2135</v>
      </c>
      <c r="AO2147" s="81">
        <f t="shared" si="216"/>
        <v>4</v>
      </c>
      <c r="AP2147" s="81">
        <f t="shared" si="217"/>
        <v>3</v>
      </c>
      <c r="AQ2147" s="76">
        <f t="shared" si="218"/>
        <v>15</v>
      </c>
      <c r="AR2147" s="81">
        <f t="shared" si="219"/>
        <v>20</v>
      </c>
      <c r="AS2147" s="81" t="str">
        <f t="shared" si="220"/>
        <v>金币</v>
      </c>
      <c r="AT2147" s="103">
        <f t="shared" si="221"/>
        <v>66</v>
      </c>
      <c r="AU2147" s="82">
        <f>IF(AR2147&gt;0,SUMIFS(AT$13:AT2147,AQ$13:AQ2147,"="&amp;AQ2147),"[x]")</f>
        <v>693</v>
      </c>
    </row>
    <row r="2148" spans="40:47" ht="16.5" x14ac:dyDescent="0.2">
      <c r="AN2148" s="81">
        <v>2136</v>
      </c>
      <c r="AO2148" s="81">
        <f t="shared" si="216"/>
        <v>4</v>
      </c>
      <c r="AP2148" s="81">
        <f t="shared" si="217"/>
        <v>3</v>
      </c>
      <c r="AQ2148" s="76">
        <f t="shared" si="218"/>
        <v>15</v>
      </c>
      <c r="AR2148" s="81">
        <f t="shared" si="219"/>
        <v>21</v>
      </c>
      <c r="AS2148" s="81" t="str">
        <f t="shared" si="220"/>
        <v>金币</v>
      </c>
      <c r="AT2148" s="103">
        <f t="shared" si="221"/>
        <v>70</v>
      </c>
      <c r="AU2148" s="82">
        <f>IF(AR2148&gt;0,SUMIFS(AT$13:AT2148,AQ$13:AQ2148,"="&amp;AQ2148),"[x]")</f>
        <v>763</v>
      </c>
    </row>
    <row r="2149" spans="40:47" ht="16.5" x14ac:dyDescent="0.2">
      <c r="AN2149" s="81">
        <v>2137</v>
      </c>
      <c r="AO2149" s="81">
        <f t="shared" si="216"/>
        <v>4</v>
      </c>
      <c r="AP2149" s="81">
        <f t="shared" si="217"/>
        <v>3</v>
      </c>
      <c r="AQ2149" s="76">
        <f t="shared" si="218"/>
        <v>15</v>
      </c>
      <c r="AR2149" s="81">
        <f t="shared" si="219"/>
        <v>22</v>
      </c>
      <c r="AS2149" s="81" t="str">
        <f t="shared" si="220"/>
        <v>金币</v>
      </c>
      <c r="AT2149" s="103">
        <f t="shared" si="221"/>
        <v>73</v>
      </c>
      <c r="AU2149" s="82">
        <f>IF(AR2149&gt;0,SUMIFS(AT$13:AT2149,AQ$13:AQ2149,"="&amp;AQ2149),"[x]")</f>
        <v>836</v>
      </c>
    </row>
    <row r="2150" spans="40:47" ht="16.5" x14ac:dyDescent="0.2">
      <c r="AN2150" s="81">
        <v>2138</v>
      </c>
      <c r="AO2150" s="81">
        <f t="shared" si="216"/>
        <v>4</v>
      </c>
      <c r="AP2150" s="81">
        <f t="shared" si="217"/>
        <v>3</v>
      </c>
      <c r="AQ2150" s="76">
        <f t="shared" si="218"/>
        <v>15</v>
      </c>
      <c r="AR2150" s="81">
        <f t="shared" si="219"/>
        <v>23</v>
      </c>
      <c r="AS2150" s="81" t="str">
        <f t="shared" si="220"/>
        <v>金币</v>
      </c>
      <c r="AT2150" s="103">
        <f t="shared" si="221"/>
        <v>76</v>
      </c>
      <c r="AU2150" s="82">
        <f>IF(AR2150&gt;0,SUMIFS(AT$13:AT2150,AQ$13:AQ2150,"="&amp;AQ2150),"[x]")</f>
        <v>912</v>
      </c>
    </row>
    <row r="2151" spans="40:47" ht="16.5" x14ac:dyDescent="0.2">
      <c r="AN2151" s="81">
        <v>2139</v>
      </c>
      <c r="AO2151" s="81">
        <f t="shared" si="216"/>
        <v>4</v>
      </c>
      <c r="AP2151" s="81">
        <f t="shared" si="217"/>
        <v>3</v>
      </c>
      <c r="AQ2151" s="76">
        <f t="shared" si="218"/>
        <v>15</v>
      </c>
      <c r="AR2151" s="81">
        <f t="shared" si="219"/>
        <v>24</v>
      </c>
      <c r="AS2151" s="81" t="str">
        <f t="shared" si="220"/>
        <v>金币</v>
      </c>
      <c r="AT2151" s="103">
        <f t="shared" si="221"/>
        <v>80</v>
      </c>
      <c r="AU2151" s="82">
        <f>IF(AR2151&gt;0,SUMIFS(AT$13:AT2151,AQ$13:AQ2151,"="&amp;AQ2151),"[x]")</f>
        <v>992</v>
      </c>
    </row>
    <row r="2152" spans="40:47" ht="16.5" x14ac:dyDescent="0.2">
      <c r="AN2152" s="81">
        <v>2140</v>
      </c>
      <c r="AO2152" s="81">
        <f t="shared" si="216"/>
        <v>4</v>
      </c>
      <c r="AP2152" s="81">
        <f t="shared" si="217"/>
        <v>3</v>
      </c>
      <c r="AQ2152" s="76">
        <f t="shared" si="218"/>
        <v>15</v>
      </c>
      <c r="AR2152" s="81">
        <f t="shared" si="219"/>
        <v>25</v>
      </c>
      <c r="AS2152" s="81" t="str">
        <f t="shared" si="220"/>
        <v>金币</v>
      </c>
      <c r="AT2152" s="103">
        <f t="shared" si="221"/>
        <v>83</v>
      </c>
      <c r="AU2152" s="82">
        <f>IF(AR2152&gt;0,SUMIFS(AT$13:AT2152,AQ$13:AQ2152,"="&amp;AQ2152),"[x]")</f>
        <v>1075</v>
      </c>
    </row>
    <row r="2153" spans="40:47" ht="16.5" x14ac:dyDescent="0.2">
      <c r="AN2153" s="81">
        <v>2141</v>
      </c>
      <c r="AO2153" s="81">
        <f t="shared" si="216"/>
        <v>4</v>
      </c>
      <c r="AP2153" s="81">
        <f t="shared" si="217"/>
        <v>3</v>
      </c>
      <c r="AQ2153" s="76">
        <f t="shared" si="218"/>
        <v>15</v>
      </c>
      <c r="AR2153" s="81">
        <f t="shared" si="219"/>
        <v>26</v>
      </c>
      <c r="AS2153" s="81" t="str">
        <f t="shared" si="220"/>
        <v>金币</v>
      </c>
      <c r="AT2153" s="103">
        <f t="shared" si="221"/>
        <v>86</v>
      </c>
      <c r="AU2153" s="82">
        <f>IF(AR2153&gt;0,SUMIFS(AT$13:AT2153,AQ$13:AQ2153,"="&amp;AQ2153),"[x]")</f>
        <v>1161</v>
      </c>
    </row>
    <row r="2154" spans="40:47" ht="16.5" x14ac:dyDescent="0.2">
      <c r="AN2154" s="81">
        <v>2142</v>
      </c>
      <c r="AO2154" s="81">
        <f t="shared" si="216"/>
        <v>4</v>
      </c>
      <c r="AP2154" s="81">
        <f t="shared" si="217"/>
        <v>3</v>
      </c>
      <c r="AQ2154" s="76">
        <f t="shared" si="218"/>
        <v>15</v>
      </c>
      <c r="AR2154" s="81">
        <f t="shared" si="219"/>
        <v>27</v>
      </c>
      <c r="AS2154" s="81" t="str">
        <f t="shared" si="220"/>
        <v>金币</v>
      </c>
      <c r="AT2154" s="103">
        <f t="shared" si="221"/>
        <v>90</v>
      </c>
      <c r="AU2154" s="82">
        <f>IF(AR2154&gt;0,SUMIFS(AT$13:AT2154,AQ$13:AQ2154,"="&amp;AQ2154),"[x]")</f>
        <v>1251</v>
      </c>
    </row>
    <row r="2155" spans="40:47" ht="16.5" x14ac:dyDescent="0.2">
      <c r="AN2155" s="81">
        <v>2143</v>
      </c>
      <c r="AO2155" s="81">
        <f t="shared" si="216"/>
        <v>4</v>
      </c>
      <c r="AP2155" s="81">
        <f t="shared" si="217"/>
        <v>3</v>
      </c>
      <c r="AQ2155" s="76">
        <f t="shared" si="218"/>
        <v>15</v>
      </c>
      <c r="AR2155" s="81">
        <f t="shared" si="219"/>
        <v>28</v>
      </c>
      <c r="AS2155" s="81" t="str">
        <f t="shared" si="220"/>
        <v>金币</v>
      </c>
      <c r="AT2155" s="103">
        <f t="shared" si="221"/>
        <v>93</v>
      </c>
      <c r="AU2155" s="82">
        <f>IF(AR2155&gt;0,SUMIFS(AT$13:AT2155,AQ$13:AQ2155,"="&amp;AQ2155),"[x]")</f>
        <v>1344</v>
      </c>
    </row>
    <row r="2156" spans="40:47" ht="16.5" x14ac:dyDescent="0.2">
      <c r="AN2156" s="81">
        <v>2144</v>
      </c>
      <c r="AO2156" s="81">
        <f t="shared" si="216"/>
        <v>4</v>
      </c>
      <c r="AP2156" s="81">
        <f t="shared" si="217"/>
        <v>3</v>
      </c>
      <c r="AQ2156" s="76">
        <f t="shared" si="218"/>
        <v>15</v>
      </c>
      <c r="AR2156" s="81">
        <f t="shared" si="219"/>
        <v>29</v>
      </c>
      <c r="AS2156" s="81" t="str">
        <f t="shared" si="220"/>
        <v>金币</v>
      </c>
      <c r="AT2156" s="103">
        <f t="shared" si="221"/>
        <v>96</v>
      </c>
      <c r="AU2156" s="82">
        <f>IF(AR2156&gt;0,SUMIFS(AT$13:AT2156,AQ$13:AQ2156,"="&amp;AQ2156),"[x]")</f>
        <v>1440</v>
      </c>
    </row>
    <row r="2157" spans="40:47" ht="16.5" x14ac:dyDescent="0.2">
      <c r="AN2157" s="81">
        <v>2145</v>
      </c>
      <c r="AO2157" s="81">
        <f t="shared" si="216"/>
        <v>4</v>
      </c>
      <c r="AP2157" s="81">
        <f t="shared" si="217"/>
        <v>3</v>
      </c>
      <c r="AQ2157" s="76">
        <f t="shared" si="218"/>
        <v>15</v>
      </c>
      <c r="AR2157" s="81">
        <f t="shared" si="219"/>
        <v>30</v>
      </c>
      <c r="AS2157" s="81" t="str">
        <f t="shared" si="220"/>
        <v>金币</v>
      </c>
      <c r="AT2157" s="103">
        <f t="shared" si="221"/>
        <v>100</v>
      </c>
      <c r="AU2157" s="82">
        <f>IF(AR2157&gt;0,SUMIFS(AT$13:AT2157,AQ$13:AQ2157,"="&amp;AQ2157),"[x]")</f>
        <v>1540</v>
      </c>
    </row>
    <row r="2158" spans="40:47" ht="16.5" x14ac:dyDescent="0.2">
      <c r="AN2158" s="81">
        <v>2146</v>
      </c>
      <c r="AO2158" s="81">
        <f t="shared" si="216"/>
        <v>4</v>
      </c>
      <c r="AP2158" s="81">
        <f t="shared" si="217"/>
        <v>3</v>
      </c>
      <c r="AQ2158" s="76">
        <f t="shared" si="218"/>
        <v>15</v>
      </c>
      <c r="AR2158" s="81">
        <f t="shared" si="219"/>
        <v>31</v>
      </c>
      <c r="AS2158" s="81" t="str">
        <f t="shared" si="220"/>
        <v>金币</v>
      </c>
      <c r="AT2158" s="103">
        <f t="shared" si="221"/>
        <v>103</v>
      </c>
      <c r="AU2158" s="82">
        <f>IF(AR2158&gt;0,SUMIFS(AT$13:AT2158,AQ$13:AQ2158,"="&amp;AQ2158),"[x]")</f>
        <v>1643</v>
      </c>
    </row>
    <row r="2159" spans="40:47" ht="16.5" x14ac:dyDescent="0.2">
      <c r="AN2159" s="81">
        <v>2147</v>
      </c>
      <c r="AO2159" s="81">
        <f t="shared" si="216"/>
        <v>4</v>
      </c>
      <c r="AP2159" s="81">
        <f t="shared" si="217"/>
        <v>3</v>
      </c>
      <c r="AQ2159" s="76">
        <f t="shared" si="218"/>
        <v>15</v>
      </c>
      <c r="AR2159" s="81">
        <f t="shared" si="219"/>
        <v>32</v>
      </c>
      <c r="AS2159" s="81" t="str">
        <f t="shared" si="220"/>
        <v>金币</v>
      </c>
      <c r="AT2159" s="103">
        <f t="shared" si="221"/>
        <v>106</v>
      </c>
      <c r="AU2159" s="82">
        <f>IF(AR2159&gt;0,SUMIFS(AT$13:AT2159,AQ$13:AQ2159,"="&amp;AQ2159),"[x]")</f>
        <v>1749</v>
      </c>
    </row>
    <row r="2160" spans="40:47" ht="16.5" x14ac:dyDescent="0.2">
      <c r="AN2160" s="81">
        <v>2148</v>
      </c>
      <c r="AO2160" s="81">
        <f t="shared" si="216"/>
        <v>4</v>
      </c>
      <c r="AP2160" s="81">
        <f t="shared" si="217"/>
        <v>3</v>
      </c>
      <c r="AQ2160" s="76">
        <f t="shared" si="218"/>
        <v>15</v>
      </c>
      <c r="AR2160" s="81">
        <f t="shared" si="219"/>
        <v>33</v>
      </c>
      <c r="AS2160" s="81" t="str">
        <f t="shared" si="220"/>
        <v>金币</v>
      </c>
      <c r="AT2160" s="103">
        <f t="shared" si="221"/>
        <v>110</v>
      </c>
      <c r="AU2160" s="82">
        <f>IF(AR2160&gt;0,SUMIFS(AT$13:AT2160,AQ$13:AQ2160,"="&amp;AQ2160),"[x]")</f>
        <v>1859</v>
      </c>
    </row>
    <row r="2161" spans="40:47" ht="16.5" x14ac:dyDescent="0.2">
      <c r="AN2161" s="81">
        <v>2149</v>
      </c>
      <c r="AO2161" s="81">
        <f t="shared" si="216"/>
        <v>4</v>
      </c>
      <c r="AP2161" s="81">
        <f t="shared" si="217"/>
        <v>3</v>
      </c>
      <c r="AQ2161" s="76">
        <f t="shared" si="218"/>
        <v>15</v>
      </c>
      <c r="AR2161" s="81">
        <f t="shared" si="219"/>
        <v>34</v>
      </c>
      <c r="AS2161" s="81" t="str">
        <f t="shared" si="220"/>
        <v>金币</v>
      </c>
      <c r="AT2161" s="103">
        <f t="shared" si="221"/>
        <v>113</v>
      </c>
      <c r="AU2161" s="82">
        <f>IF(AR2161&gt;0,SUMIFS(AT$13:AT2161,AQ$13:AQ2161,"="&amp;AQ2161),"[x]")</f>
        <v>1972</v>
      </c>
    </row>
    <row r="2162" spans="40:47" ht="16.5" x14ac:dyDescent="0.2">
      <c r="AN2162" s="81">
        <v>2150</v>
      </c>
      <c r="AO2162" s="81">
        <f t="shared" si="216"/>
        <v>4</v>
      </c>
      <c r="AP2162" s="81">
        <f t="shared" si="217"/>
        <v>3</v>
      </c>
      <c r="AQ2162" s="76">
        <f t="shared" si="218"/>
        <v>15</v>
      </c>
      <c r="AR2162" s="81">
        <f t="shared" si="219"/>
        <v>35</v>
      </c>
      <c r="AS2162" s="81" t="str">
        <f t="shared" si="220"/>
        <v>金币</v>
      </c>
      <c r="AT2162" s="103">
        <f t="shared" si="221"/>
        <v>116</v>
      </c>
      <c r="AU2162" s="82">
        <f>IF(AR2162&gt;0,SUMIFS(AT$13:AT2162,AQ$13:AQ2162,"="&amp;AQ2162),"[x]")</f>
        <v>2088</v>
      </c>
    </row>
    <row r="2163" spans="40:47" ht="16.5" x14ac:dyDescent="0.2">
      <c r="AN2163" s="81">
        <v>2151</v>
      </c>
      <c r="AO2163" s="81">
        <f t="shared" si="216"/>
        <v>4</v>
      </c>
      <c r="AP2163" s="81">
        <f t="shared" si="217"/>
        <v>3</v>
      </c>
      <c r="AQ2163" s="76">
        <f t="shared" si="218"/>
        <v>15</v>
      </c>
      <c r="AR2163" s="81">
        <f t="shared" si="219"/>
        <v>36</v>
      </c>
      <c r="AS2163" s="81" t="str">
        <f t="shared" si="220"/>
        <v>金币</v>
      </c>
      <c r="AT2163" s="103">
        <f t="shared" si="221"/>
        <v>120</v>
      </c>
      <c r="AU2163" s="82">
        <f>IF(AR2163&gt;0,SUMIFS(AT$13:AT2163,AQ$13:AQ2163,"="&amp;AQ2163),"[x]")</f>
        <v>2208</v>
      </c>
    </row>
    <row r="2164" spans="40:47" ht="16.5" x14ac:dyDescent="0.2">
      <c r="AN2164" s="81">
        <v>2152</v>
      </c>
      <c r="AO2164" s="81">
        <f t="shared" si="216"/>
        <v>4</v>
      </c>
      <c r="AP2164" s="81">
        <f t="shared" si="217"/>
        <v>3</v>
      </c>
      <c r="AQ2164" s="76">
        <f t="shared" si="218"/>
        <v>15</v>
      </c>
      <c r="AR2164" s="81">
        <f t="shared" si="219"/>
        <v>37</v>
      </c>
      <c r="AS2164" s="81" t="str">
        <f t="shared" si="220"/>
        <v>金币</v>
      </c>
      <c r="AT2164" s="103">
        <f t="shared" si="221"/>
        <v>123</v>
      </c>
      <c r="AU2164" s="82">
        <f>IF(AR2164&gt;0,SUMIFS(AT$13:AT2164,AQ$13:AQ2164,"="&amp;AQ2164),"[x]")</f>
        <v>2331</v>
      </c>
    </row>
    <row r="2165" spans="40:47" ht="16.5" x14ac:dyDescent="0.2">
      <c r="AN2165" s="81">
        <v>2153</v>
      </c>
      <c r="AO2165" s="81">
        <f t="shared" si="216"/>
        <v>4</v>
      </c>
      <c r="AP2165" s="81">
        <f t="shared" si="217"/>
        <v>3</v>
      </c>
      <c r="AQ2165" s="76">
        <f t="shared" si="218"/>
        <v>15</v>
      </c>
      <c r="AR2165" s="81">
        <f t="shared" si="219"/>
        <v>38</v>
      </c>
      <c r="AS2165" s="81" t="str">
        <f t="shared" si="220"/>
        <v>金币</v>
      </c>
      <c r="AT2165" s="103">
        <f t="shared" si="221"/>
        <v>126</v>
      </c>
      <c r="AU2165" s="82">
        <f>IF(AR2165&gt;0,SUMIFS(AT$13:AT2165,AQ$13:AQ2165,"="&amp;AQ2165),"[x]")</f>
        <v>2457</v>
      </c>
    </row>
    <row r="2166" spans="40:47" ht="16.5" x14ac:dyDescent="0.2">
      <c r="AN2166" s="81">
        <v>2154</v>
      </c>
      <c r="AO2166" s="81">
        <f t="shared" si="216"/>
        <v>4</v>
      </c>
      <c r="AP2166" s="81">
        <f t="shared" si="217"/>
        <v>3</v>
      </c>
      <c r="AQ2166" s="76">
        <f t="shared" si="218"/>
        <v>15</v>
      </c>
      <c r="AR2166" s="81">
        <f t="shared" si="219"/>
        <v>39</v>
      </c>
      <c r="AS2166" s="81" t="str">
        <f t="shared" si="220"/>
        <v>金币</v>
      </c>
      <c r="AT2166" s="103">
        <f t="shared" si="221"/>
        <v>130</v>
      </c>
      <c r="AU2166" s="82">
        <f>IF(AR2166&gt;0,SUMIFS(AT$13:AT2166,AQ$13:AQ2166,"="&amp;AQ2166),"[x]")</f>
        <v>2587</v>
      </c>
    </row>
    <row r="2167" spans="40:47" ht="16.5" x14ac:dyDescent="0.2">
      <c r="AN2167" s="81">
        <v>2155</v>
      </c>
      <c r="AO2167" s="81">
        <f t="shared" si="216"/>
        <v>4</v>
      </c>
      <c r="AP2167" s="81">
        <f t="shared" si="217"/>
        <v>3</v>
      </c>
      <c r="AQ2167" s="76">
        <f t="shared" si="218"/>
        <v>15</v>
      </c>
      <c r="AR2167" s="81">
        <f t="shared" si="219"/>
        <v>40</v>
      </c>
      <c r="AS2167" s="81" t="str">
        <f t="shared" si="220"/>
        <v>金币</v>
      </c>
      <c r="AT2167" s="103">
        <f t="shared" si="221"/>
        <v>133</v>
      </c>
      <c r="AU2167" s="82">
        <f>IF(AR2167&gt;0,SUMIFS(AT$13:AT2167,AQ$13:AQ2167,"="&amp;AQ2167),"[x]")</f>
        <v>2720</v>
      </c>
    </row>
    <row r="2168" spans="40:47" ht="16.5" x14ac:dyDescent="0.2">
      <c r="AN2168" s="81">
        <v>2156</v>
      </c>
      <c r="AO2168" s="81">
        <f t="shared" si="216"/>
        <v>4</v>
      </c>
      <c r="AP2168" s="81">
        <f t="shared" si="217"/>
        <v>3</v>
      </c>
      <c r="AQ2168" s="76">
        <f t="shared" si="218"/>
        <v>15</v>
      </c>
      <c r="AR2168" s="81">
        <f t="shared" si="219"/>
        <v>41</v>
      </c>
      <c r="AS2168" s="81" t="str">
        <f t="shared" si="220"/>
        <v>金币</v>
      </c>
      <c r="AT2168" s="103">
        <f t="shared" si="221"/>
        <v>63</v>
      </c>
      <c r="AU2168" s="82">
        <f>IF(AR2168&gt;0,SUMIFS(AT$13:AT2168,AQ$13:AQ2168,"="&amp;AQ2168),"[x]")</f>
        <v>2783</v>
      </c>
    </row>
    <row r="2169" spans="40:47" ht="16.5" x14ac:dyDescent="0.2">
      <c r="AN2169" s="81">
        <v>2157</v>
      </c>
      <c r="AO2169" s="81">
        <f t="shared" si="216"/>
        <v>4</v>
      </c>
      <c r="AP2169" s="81">
        <f t="shared" si="217"/>
        <v>3</v>
      </c>
      <c r="AQ2169" s="76">
        <f t="shared" si="218"/>
        <v>15</v>
      </c>
      <c r="AR2169" s="81">
        <f t="shared" si="219"/>
        <v>42</v>
      </c>
      <c r="AS2169" s="81" t="str">
        <f t="shared" si="220"/>
        <v>金币</v>
      </c>
      <c r="AT2169" s="103">
        <f t="shared" si="221"/>
        <v>76</v>
      </c>
      <c r="AU2169" s="82">
        <f>IF(AR2169&gt;0,SUMIFS(AT$13:AT2169,AQ$13:AQ2169,"="&amp;AQ2169),"[x]")</f>
        <v>2859</v>
      </c>
    </row>
    <row r="2170" spans="40:47" ht="16.5" x14ac:dyDescent="0.2">
      <c r="AN2170" s="81">
        <v>2158</v>
      </c>
      <c r="AO2170" s="81">
        <f t="shared" si="216"/>
        <v>4</v>
      </c>
      <c r="AP2170" s="81">
        <f t="shared" si="217"/>
        <v>3</v>
      </c>
      <c r="AQ2170" s="76">
        <f t="shared" si="218"/>
        <v>15</v>
      </c>
      <c r="AR2170" s="81">
        <f t="shared" si="219"/>
        <v>43</v>
      </c>
      <c r="AS2170" s="81" t="str">
        <f t="shared" si="220"/>
        <v>金币</v>
      </c>
      <c r="AT2170" s="103">
        <f t="shared" si="221"/>
        <v>88</v>
      </c>
      <c r="AU2170" s="82">
        <f>IF(AR2170&gt;0,SUMIFS(AT$13:AT2170,AQ$13:AQ2170,"="&amp;AQ2170),"[x]")</f>
        <v>2947</v>
      </c>
    </row>
    <row r="2171" spans="40:47" ht="16.5" x14ac:dyDescent="0.2">
      <c r="AN2171" s="81">
        <v>2159</v>
      </c>
      <c r="AO2171" s="81">
        <f t="shared" si="216"/>
        <v>4</v>
      </c>
      <c r="AP2171" s="81">
        <f t="shared" si="217"/>
        <v>3</v>
      </c>
      <c r="AQ2171" s="76">
        <f t="shared" si="218"/>
        <v>15</v>
      </c>
      <c r="AR2171" s="81">
        <f t="shared" si="219"/>
        <v>44</v>
      </c>
      <c r="AS2171" s="81" t="str">
        <f t="shared" si="220"/>
        <v>金币</v>
      </c>
      <c r="AT2171" s="103">
        <f t="shared" si="221"/>
        <v>101</v>
      </c>
      <c r="AU2171" s="82">
        <f>IF(AR2171&gt;0,SUMIFS(AT$13:AT2171,AQ$13:AQ2171,"="&amp;AQ2171),"[x]")</f>
        <v>3048</v>
      </c>
    </row>
    <row r="2172" spans="40:47" ht="16.5" x14ac:dyDescent="0.2">
      <c r="AN2172" s="81">
        <v>2160</v>
      </c>
      <c r="AO2172" s="81">
        <f t="shared" si="216"/>
        <v>4</v>
      </c>
      <c r="AP2172" s="81">
        <f t="shared" si="217"/>
        <v>3</v>
      </c>
      <c r="AQ2172" s="76">
        <f t="shared" si="218"/>
        <v>15</v>
      </c>
      <c r="AR2172" s="81">
        <f t="shared" si="219"/>
        <v>45</v>
      </c>
      <c r="AS2172" s="81" t="str">
        <f t="shared" si="220"/>
        <v>金币</v>
      </c>
      <c r="AT2172" s="103">
        <f t="shared" si="221"/>
        <v>114</v>
      </c>
      <c r="AU2172" s="82">
        <f>IF(AR2172&gt;0,SUMIFS(AT$13:AT2172,AQ$13:AQ2172,"="&amp;AQ2172),"[x]")</f>
        <v>3162</v>
      </c>
    </row>
    <row r="2173" spans="40:47" ht="16.5" x14ac:dyDescent="0.2">
      <c r="AN2173" s="81">
        <v>2161</v>
      </c>
      <c r="AO2173" s="81">
        <f t="shared" si="216"/>
        <v>4</v>
      </c>
      <c r="AP2173" s="81">
        <f t="shared" si="217"/>
        <v>3</v>
      </c>
      <c r="AQ2173" s="76">
        <f t="shared" si="218"/>
        <v>15</v>
      </c>
      <c r="AR2173" s="81">
        <f t="shared" si="219"/>
        <v>46</v>
      </c>
      <c r="AS2173" s="81" t="str">
        <f t="shared" si="220"/>
        <v>金币</v>
      </c>
      <c r="AT2173" s="103">
        <f t="shared" si="221"/>
        <v>127</v>
      </c>
      <c r="AU2173" s="82">
        <f>IF(AR2173&gt;0,SUMIFS(AT$13:AT2173,AQ$13:AQ2173,"="&amp;AQ2173),"[x]")</f>
        <v>3289</v>
      </c>
    </row>
    <row r="2174" spans="40:47" ht="16.5" x14ac:dyDescent="0.2">
      <c r="AN2174" s="81">
        <v>2162</v>
      </c>
      <c r="AO2174" s="81">
        <f t="shared" si="216"/>
        <v>4</v>
      </c>
      <c r="AP2174" s="81">
        <f t="shared" si="217"/>
        <v>3</v>
      </c>
      <c r="AQ2174" s="76">
        <f t="shared" si="218"/>
        <v>15</v>
      </c>
      <c r="AR2174" s="81">
        <f t="shared" si="219"/>
        <v>47</v>
      </c>
      <c r="AS2174" s="81" t="str">
        <f t="shared" si="220"/>
        <v>金币</v>
      </c>
      <c r="AT2174" s="103">
        <f t="shared" si="221"/>
        <v>139</v>
      </c>
      <c r="AU2174" s="82">
        <f>IF(AR2174&gt;0,SUMIFS(AT$13:AT2174,AQ$13:AQ2174,"="&amp;AQ2174),"[x]")</f>
        <v>3428</v>
      </c>
    </row>
    <row r="2175" spans="40:47" ht="16.5" x14ac:dyDescent="0.2">
      <c r="AN2175" s="81">
        <v>2163</v>
      </c>
      <c r="AO2175" s="81">
        <f t="shared" si="216"/>
        <v>4</v>
      </c>
      <c r="AP2175" s="81">
        <f t="shared" si="217"/>
        <v>3</v>
      </c>
      <c r="AQ2175" s="76">
        <f t="shared" si="218"/>
        <v>15</v>
      </c>
      <c r="AR2175" s="81">
        <f t="shared" si="219"/>
        <v>48</v>
      </c>
      <c r="AS2175" s="81" t="str">
        <f t="shared" si="220"/>
        <v>金币</v>
      </c>
      <c r="AT2175" s="103">
        <f t="shared" si="221"/>
        <v>152</v>
      </c>
      <c r="AU2175" s="82">
        <f>IF(AR2175&gt;0,SUMIFS(AT$13:AT2175,AQ$13:AQ2175,"="&amp;AQ2175),"[x]")</f>
        <v>3580</v>
      </c>
    </row>
    <row r="2176" spans="40:47" ht="16.5" x14ac:dyDescent="0.2">
      <c r="AN2176" s="81">
        <v>2164</v>
      </c>
      <c r="AO2176" s="81">
        <f t="shared" si="216"/>
        <v>4</v>
      </c>
      <c r="AP2176" s="81">
        <f t="shared" si="217"/>
        <v>3</v>
      </c>
      <c r="AQ2176" s="76">
        <f t="shared" si="218"/>
        <v>15</v>
      </c>
      <c r="AR2176" s="81">
        <f t="shared" si="219"/>
        <v>49</v>
      </c>
      <c r="AS2176" s="81" t="str">
        <f t="shared" si="220"/>
        <v>金币</v>
      </c>
      <c r="AT2176" s="103">
        <f t="shared" si="221"/>
        <v>165</v>
      </c>
      <c r="AU2176" s="82">
        <f>IF(AR2176&gt;0,SUMIFS(AT$13:AT2176,AQ$13:AQ2176,"="&amp;AQ2176),"[x]")</f>
        <v>3745</v>
      </c>
    </row>
    <row r="2177" spans="40:47" ht="16.5" x14ac:dyDescent="0.2">
      <c r="AN2177" s="81">
        <v>2165</v>
      </c>
      <c r="AO2177" s="81">
        <f t="shared" si="216"/>
        <v>4</v>
      </c>
      <c r="AP2177" s="81">
        <f t="shared" si="217"/>
        <v>3</v>
      </c>
      <c r="AQ2177" s="76">
        <f t="shared" si="218"/>
        <v>15</v>
      </c>
      <c r="AR2177" s="81">
        <f t="shared" si="219"/>
        <v>50</v>
      </c>
      <c r="AS2177" s="81" t="str">
        <f t="shared" si="220"/>
        <v>金币</v>
      </c>
      <c r="AT2177" s="103">
        <f t="shared" si="221"/>
        <v>177</v>
      </c>
      <c r="AU2177" s="82">
        <f>IF(AR2177&gt;0,SUMIFS(AT$13:AT2177,AQ$13:AQ2177,"="&amp;AQ2177),"[x]")</f>
        <v>3922</v>
      </c>
    </row>
    <row r="2178" spans="40:47" ht="16.5" x14ac:dyDescent="0.2">
      <c r="AN2178" s="81">
        <v>2166</v>
      </c>
      <c r="AO2178" s="81">
        <f t="shared" si="216"/>
        <v>4</v>
      </c>
      <c r="AP2178" s="81">
        <f t="shared" si="217"/>
        <v>3</v>
      </c>
      <c r="AQ2178" s="76">
        <f t="shared" si="218"/>
        <v>15</v>
      </c>
      <c r="AR2178" s="81">
        <f t="shared" si="219"/>
        <v>51</v>
      </c>
      <c r="AS2178" s="81" t="str">
        <f t="shared" si="220"/>
        <v>金币</v>
      </c>
      <c r="AT2178" s="103">
        <f t="shared" si="221"/>
        <v>190</v>
      </c>
      <c r="AU2178" s="82">
        <f>IF(AR2178&gt;0,SUMIFS(AT$13:AT2178,AQ$13:AQ2178,"="&amp;AQ2178),"[x]")</f>
        <v>4112</v>
      </c>
    </row>
    <row r="2179" spans="40:47" ht="16.5" x14ac:dyDescent="0.2">
      <c r="AN2179" s="81">
        <v>2167</v>
      </c>
      <c r="AO2179" s="81">
        <f t="shared" si="216"/>
        <v>4</v>
      </c>
      <c r="AP2179" s="81">
        <f t="shared" si="217"/>
        <v>3</v>
      </c>
      <c r="AQ2179" s="76">
        <f t="shared" si="218"/>
        <v>15</v>
      </c>
      <c r="AR2179" s="81">
        <f t="shared" si="219"/>
        <v>52</v>
      </c>
      <c r="AS2179" s="81" t="str">
        <f t="shared" si="220"/>
        <v>金币</v>
      </c>
      <c r="AT2179" s="103">
        <f t="shared" si="221"/>
        <v>203</v>
      </c>
      <c r="AU2179" s="82">
        <f>IF(AR2179&gt;0,SUMIFS(AT$13:AT2179,AQ$13:AQ2179,"="&amp;AQ2179),"[x]")</f>
        <v>4315</v>
      </c>
    </row>
    <row r="2180" spans="40:47" ht="16.5" x14ac:dyDescent="0.2">
      <c r="AN2180" s="81">
        <v>2168</v>
      </c>
      <c r="AO2180" s="81">
        <f t="shared" si="216"/>
        <v>4</v>
      </c>
      <c r="AP2180" s="81">
        <f t="shared" si="217"/>
        <v>3</v>
      </c>
      <c r="AQ2180" s="76">
        <f t="shared" si="218"/>
        <v>15</v>
      </c>
      <c r="AR2180" s="81">
        <f t="shared" si="219"/>
        <v>53</v>
      </c>
      <c r="AS2180" s="81" t="str">
        <f t="shared" si="220"/>
        <v>金币</v>
      </c>
      <c r="AT2180" s="103">
        <f t="shared" si="221"/>
        <v>216</v>
      </c>
      <c r="AU2180" s="82">
        <f>IF(AR2180&gt;0,SUMIFS(AT$13:AT2180,AQ$13:AQ2180,"="&amp;AQ2180),"[x]")</f>
        <v>4531</v>
      </c>
    </row>
    <row r="2181" spans="40:47" ht="16.5" x14ac:dyDescent="0.2">
      <c r="AN2181" s="81">
        <v>2169</v>
      </c>
      <c r="AO2181" s="81">
        <f t="shared" si="216"/>
        <v>4</v>
      </c>
      <c r="AP2181" s="81">
        <f t="shared" si="217"/>
        <v>3</v>
      </c>
      <c r="AQ2181" s="76">
        <f t="shared" si="218"/>
        <v>15</v>
      </c>
      <c r="AR2181" s="81">
        <f t="shared" si="219"/>
        <v>54</v>
      </c>
      <c r="AS2181" s="81" t="str">
        <f t="shared" si="220"/>
        <v>金币</v>
      </c>
      <c r="AT2181" s="103">
        <f t="shared" si="221"/>
        <v>228</v>
      </c>
      <c r="AU2181" s="82">
        <f>IF(AR2181&gt;0,SUMIFS(AT$13:AT2181,AQ$13:AQ2181,"="&amp;AQ2181),"[x]")</f>
        <v>4759</v>
      </c>
    </row>
    <row r="2182" spans="40:47" ht="16.5" x14ac:dyDescent="0.2">
      <c r="AN2182" s="81">
        <v>2170</v>
      </c>
      <c r="AO2182" s="81">
        <f t="shared" si="216"/>
        <v>4</v>
      </c>
      <c r="AP2182" s="81">
        <f t="shared" si="217"/>
        <v>3</v>
      </c>
      <c r="AQ2182" s="76">
        <f t="shared" si="218"/>
        <v>15</v>
      </c>
      <c r="AR2182" s="81">
        <f t="shared" si="219"/>
        <v>55</v>
      </c>
      <c r="AS2182" s="81" t="str">
        <f t="shared" si="220"/>
        <v>金币</v>
      </c>
      <c r="AT2182" s="103">
        <f t="shared" si="221"/>
        <v>241</v>
      </c>
      <c r="AU2182" s="82">
        <f>IF(AR2182&gt;0,SUMIFS(AT$13:AT2182,AQ$13:AQ2182,"="&amp;AQ2182),"[x]")</f>
        <v>5000</v>
      </c>
    </row>
    <row r="2183" spans="40:47" ht="16.5" x14ac:dyDescent="0.2">
      <c r="AN2183" s="81">
        <v>2171</v>
      </c>
      <c r="AO2183" s="81">
        <f t="shared" si="216"/>
        <v>4</v>
      </c>
      <c r="AP2183" s="81">
        <f t="shared" si="217"/>
        <v>3</v>
      </c>
      <c r="AQ2183" s="76">
        <f t="shared" si="218"/>
        <v>15</v>
      </c>
      <c r="AR2183" s="81">
        <f t="shared" si="219"/>
        <v>56</v>
      </c>
      <c r="AS2183" s="81" t="str">
        <f t="shared" si="220"/>
        <v>金币</v>
      </c>
      <c r="AT2183" s="103">
        <f t="shared" si="221"/>
        <v>254</v>
      </c>
      <c r="AU2183" s="82">
        <f>IF(AR2183&gt;0,SUMIFS(AT$13:AT2183,AQ$13:AQ2183,"="&amp;AQ2183),"[x]")</f>
        <v>5254</v>
      </c>
    </row>
    <row r="2184" spans="40:47" ht="16.5" x14ac:dyDescent="0.2">
      <c r="AN2184" s="81">
        <v>2172</v>
      </c>
      <c r="AO2184" s="81">
        <f t="shared" si="216"/>
        <v>4</v>
      </c>
      <c r="AP2184" s="81">
        <f t="shared" si="217"/>
        <v>3</v>
      </c>
      <c r="AQ2184" s="76">
        <f t="shared" si="218"/>
        <v>15</v>
      </c>
      <c r="AR2184" s="81">
        <f t="shared" si="219"/>
        <v>57</v>
      </c>
      <c r="AS2184" s="81" t="str">
        <f t="shared" si="220"/>
        <v>金币</v>
      </c>
      <c r="AT2184" s="103">
        <f t="shared" si="221"/>
        <v>266</v>
      </c>
      <c r="AU2184" s="82">
        <f>IF(AR2184&gt;0,SUMIFS(AT$13:AT2184,AQ$13:AQ2184,"="&amp;AQ2184),"[x]")</f>
        <v>5520</v>
      </c>
    </row>
    <row r="2185" spans="40:47" ht="16.5" x14ac:dyDescent="0.2">
      <c r="AN2185" s="81">
        <v>2173</v>
      </c>
      <c r="AO2185" s="81">
        <f t="shared" si="216"/>
        <v>4</v>
      </c>
      <c r="AP2185" s="81">
        <f t="shared" si="217"/>
        <v>3</v>
      </c>
      <c r="AQ2185" s="76">
        <f t="shared" si="218"/>
        <v>15</v>
      </c>
      <c r="AR2185" s="81">
        <f t="shared" si="219"/>
        <v>58</v>
      </c>
      <c r="AS2185" s="81" t="str">
        <f t="shared" si="220"/>
        <v>金币</v>
      </c>
      <c r="AT2185" s="103">
        <f t="shared" si="221"/>
        <v>279</v>
      </c>
      <c r="AU2185" s="82">
        <f>IF(AR2185&gt;0,SUMIFS(AT$13:AT2185,AQ$13:AQ2185,"="&amp;AQ2185),"[x]")</f>
        <v>5799</v>
      </c>
    </row>
    <row r="2186" spans="40:47" ht="16.5" x14ac:dyDescent="0.2">
      <c r="AN2186" s="81">
        <v>2174</v>
      </c>
      <c r="AO2186" s="81">
        <f t="shared" si="216"/>
        <v>4</v>
      </c>
      <c r="AP2186" s="81">
        <f t="shared" si="217"/>
        <v>3</v>
      </c>
      <c r="AQ2186" s="76">
        <f t="shared" si="218"/>
        <v>15</v>
      </c>
      <c r="AR2186" s="81">
        <f t="shared" si="219"/>
        <v>59</v>
      </c>
      <c r="AS2186" s="81" t="str">
        <f t="shared" si="220"/>
        <v>金币</v>
      </c>
      <c r="AT2186" s="103">
        <f t="shared" si="221"/>
        <v>292</v>
      </c>
      <c r="AU2186" s="82">
        <f>IF(AR2186&gt;0,SUMIFS(AT$13:AT2186,AQ$13:AQ2186,"="&amp;AQ2186),"[x]")</f>
        <v>6091</v>
      </c>
    </row>
    <row r="2187" spans="40:47" ht="16.5" x14ac:dyDescent="0.2">
      <c r="AN2187" s="81">
        <v>2175</v>
      </c>
      <c r="AO2187" s="81">
        <f t="shared" si="216"/>
        <v>4</v>
      </c>
      <c r="AP2187" s="81">
        <f t="shared" si="217"/>
        <v>3</v>
      </c>
      <c r="AQ2187" s="76">
        <f t="shared" si="218"/>
        <v>15</v>
      </c>
      <c r="AR2187" s="81">
        <f t="shared" si="219"/>
        <v>60</v>
      </c>
      <c r="AS2187" s="81" t="str">
        <f t="shared" si="220"/>
        <v>金币</v>
      </c>
      <c r="AT2187" s="103">
        <f t="shared" si="221"/>
        <v>305</v>
      </c>
      <c r="AU2187" s="82">
        <f>IF(AR2187&gt;0,SUMIFS(AT$13:AT2187,AQ$13:AQ2187,"="&amp;AQ2187),"[x]")</f>
        <v>6396</v>
      </c>
    </row>
    <row r="2188" spans="40:47" ht="16.5" x14ac:dyDescent="0.2">
      <c r="AN2188" s="81">
        <v>2176</v>
      </c>
      <c r="AO2188" s="81">
        <f t="shared" si="216"/>
        <v>4</v>
      </c>
      <c r="AP2188" s="81">
        <f t="shared" si="217"/>
        <v>3</v>
      </c>
      <c r="AQ2188" s="76">
        <f t="shared" si="218"/>
        <v>15</v>
      </c>
      <c r="AR2188" s="81">
        <f t="shared" si="219"/>
        <v>61</v>
      </c>
      <c r="AS2188" s="81" t="str">
        <f t="shared" si="220"/>
        <v>金币</v>
      </c>
      <c r="AT2188" s="103">
        <f t="shared" si="221"/>
        <v>317</v>
      </c>
      <c r="AU2188" s="82">
        <f>IF(AR2188&gt;0,SUMIFS(AT$13:AT2188,AQ$13:AQ2188,"="&amp;AQ2188),"[x]")</f>
        <v>6713</v>
      </c>
    </row>
    <row r="2189" spans="40:47" ht="16.5" x14ac:dyDescent="0.2">
      <c r="AN2189" s="81">
        <v>2177</v>
      </c>
      <c r="AO2189" s="81">
        <f t="shared" si="216"/>
        <v>4</v>
      </c>
      <c r="AP2189" s="81">
        <f t="shared" si="217"/>
        <v>3</v>
      </c>
      <c r="AQ2189" s="76">
        <f t="shared" si="218"/>
        <v>15</v>
      </c>
      <c r="AR2189" s="81">
        <f t="shared" si="219"/>
        <v>62</v>
      </c>
      <c r="AS2189" s="81" t="str">
        <f t="shared" si="220"/>
        <v>金币</v>
      </c>
      <c r="AT2189" s="103">
        <f t="shared" si="221"/>
        <v>330</v>
      </c>
      <c r="AU2189" s="82">
        <f>IF(AR2189&gt;0,SUMIFS(AT$13:AT2189,AQ$13:AQ2189,"="&amp;AQ2189),"[x]")</f>
        <v>7043</v>
      </c>
    </row>
    <row r="2190" spans="40:47" ht="16.5" x14ac:dyDescent="0.2">
      <c r="AN2190" s="81">
        <v>2178</v>
      </c>
      <c r="AO2190" s="81">
        <f t="shared" ref="AO2190:AO2253" si="222">INT((AN2190-1)/604)+1</f>
        <v>4</v>
      </c>
      <c r="AP2190" s="81">
        <f t="shared" ref="AP2190:AP2253" si="223">INT(MOD(INT((AN2190-1)/151),4))+1</f>
        <v>3</v>
      </c>
      <c r="AQ2190" s="76">
        <f t="shared" ref="AQ2190:AQ2253" si="224">(AO2190-1)*4+AP2190</f>
        <v>15</v>
      </c>
      <c r="AR2190" s="81">
        <f t="shared" ref="AR2190:AR2253" si="225">MOD(AN2190-1,151)</f>
        <v>63</v>
      </c>
      <c r="AS2190" s="81" t="str">
        <f t="shared" ref="AS2190:AS2253" si="226">IF(AR2190&gt;0,"金币","[x]")</f>
        <v>金币</v>
      </c>
      <c r="AT2190" s="103">
        <f t="shared" si="221"/>
        <v>343</v>
      </c>
      <c r="AU2190" s="82">
        <f>IF(AR2190&gt;0,SUMIFS(AT$13:AT2190,AQ$13:AQ2190,"="&amp;AQ2190),"[x]")</f>
        <v>7386</v>
      </c>
    </row>
    <row r="2191" spans="40:47" ht="16.5" x14ac:dyDescent="0.2">
      <c r="AN2191" s="81">
        <v>2179</v>
      </c>
      <c r="AO2191" s="81">
        <f t="shared" si="222"/>
        <v>4</v>
      </c>
      <c r="AP2191" s="81">
        <f t="shared" si="223"/>
        <v>3</v>
      </c>
      <c r="AQ2191" s="76">
        <f t="shared" si="224"/>
        <v>15</v>
      </c>
      <c r="AR2191" s="81">
        <f t="shared" si="225"/>
        <v>64</v>
      </c>
      <c r="AS2191" s="81" t="str">
        <f t="shared" si="226"/>
        <v>金币</v>
      </c>
      <c r="AT2191" s="103">
        <f t="shared" ref="AT2191:AT2254" si="227">IF(AR2191&gt;0,INT(INDEX($AL$13:$AL$162,AR2191)/48*INDEX($AL$4:$AL$9,AO2191)*INDEX($AO$4:$AO$7,AP2191)),"[x]")</f>
        <v>355</v>
      </c>
      <c r="AU2191" s="82">
        <f>IF(AR2191&gt;0,SUMIFS(AT$13:AT2191,AQ$13:AQ2191,"="&amp;AQ2191),"[x]")</f>
        <v>7741</v>
      </c>
    </row>
    <row r="2192" spans="40:47" ht="16.5" x14ac:dyDescent="0.2">
      <c r="AN2192" s="81">
        <v>2180</v>
      </c>
      <c r="AO2192" s="81">
        <f t="shared" si="222"/>
        <v>4</v>
      </c>
      <c r="AP2192" s="81">
        <f t="shared" si="223"/>
        <v>3</v>
      </c>
      <c r="AQ2192" s="76">
        <f t="shared" si="224"/>
        <v>15</v>
      </c>
      <c r="AR2192" s="81">
        <f t="shared" si="225"/>
        <v>65</v>
      </c>
      <c r="AS2192" s="81" t="str">
        <f t="shared" si="226"/>
        <v>金币</v>
      </c>
      <c r="AT2192" s="103">
        <f t="shared" si="227"/>
        <v>368</v>
      </c>
      <c r="AU2192" s="82">
        <f>IF(AR2192&gt;0,SUMIFS(AT$13:AT2192,AQ$13:AQ2192,"="&amp;AQ2192),"[x]")</f>
        <v>8109</v>
      </c>
    </row>
    <row r="2193" spans="40:47" ht="16.5" x14ac:dyDescent="0.2">
      <c r="AN2193" s="81">
        <v>2181</v>
      </c>
      <c r="AO2193" s="81">
        <f t="shared" si="222"/>
        <v>4</v>
      </c>
      <c r="AP2193" s="81">
        <f t="shared" si="223"/>
        <v>3</v>
      </c>
      <c r="AQ2193" s="76">
        <f t="shared" si="224"/>
        <v>15</v>
      </c>
      <c r="AR2193" s="81">
        <f t="shared" si="225"/>
        <v>66</v>
      </c>
      <c r="AS2193" s="81" t="str">
        <f t="shared" si="226"/>
        <v>金币</v>
      </c>
      <c r="AT2193" s="103">
        <f t="shared" si="227"/>
        <v>381</v>
      </c>
      <c r="AU2193" s="82">
        <f>IF(AR2193&gt;0,SUMIFS(AT$13:AT2193,AQ$13:AQ2193,"="&amp;AQ2193),"[x]")</f>
        <v>8490</v>
      </c>
    </row>
    <row r="2194" spans="40:47" ht="16.5" x14ac:dyDescent="0.2">
      <c r="AN2194" s="81">
        <v>2182</v>
      </c>
      <c r="AO2194" s="81">
        <f t="shared" si="222"/>
        <v>4</v>
      </c>
      <c r="AP2194" s="81">
        <f t="shared" si="223"/>
        <v>3</v>
      </c>
      <c r="AQ2194" s="76">
        <f t="shared" si="224"/>
        <v>15</v>
      </c>
      <c r="AR2194" s="81">
        <f t="shared" si="225"/>
        <v>67</v>
      </c>
      <c r="AS2194" s="81" t="str">
        <f t="shared" si="226"/>
        <v>金币</v>
      </c>
      <c r="AT2194" s="103">
        <f t="shared" si="227"/>
        <v>394</v>
      </c>
      <c r="AU2194" s="82">
        <f>IF(AR2194&gt;0,SUMIFS(AT$13:AT2194,AQ$13:AQ2194,"="&amp;AQ2194),"[x]")</f>
        <v>8884</v>
      </c>
    </row>
    <row r="2195" spans="40:47" ht="16.5" x14ac:dyDescent="0.2">
      <c r="AN2195" s="81">
        <v>2183</v>
      </c>
      <c r="AO2195" s="81">
        <f t="shared" si="222"/>
        <v>4</v>
      </c>
      <c r="AP2195" s="81">
        <f t="shared" si="223"/>
        <v>3</v>
      </c>
      <c r="AQ2195" s="76">
        <f t="shared" si="224"/>
        <v>15</v>
      </c>
      <c r="AR2195" s="81">
        <f t="shared" si="225"/>
        <v>68</v>
      </c>
      <c r="AS2195" s="81" t="str">
        <f t="shared" si="226"/>
        <v>金币</v>
      </c>
      <c r="AT2195" s="103">
        <f t="shared" si="227"/>
        <v>406</v>
      </c>
      <c r="AU2195" s="82">
        <f>IF(AR2195&gt;0,SUMIFS(AT$13:AT2195,AQ$13:AQ2195,"="&amp;AQ2195),"[x]")</f>
        <v>9290</v>
      </c>
    </row>
    <row r="2196" spans="40:47" ht="16.5" x14ac:dyDescent="0.2">
      <c r="AN2196" s="81">
        <v>2184</v>
      </c>
      <c r="AO2196" s="81">
        <f t="shared" si="222"/>
        <v>4</v>
      </c>
      <c r="AP2196" s="81">
        <f t="shared" si="223"/>
        <v>3</v>
      </c>
      <c r="AQ2196" s="76">
        <f t="shared" si="224"/>
        <v>15</v>
      </c>
      <c r="AR2196" s="81">
        <f t="shared" si="225"/>
        <v>69</v>
      </c>
      <c r="AS2196" s="81" t="str">
        <f t="shared" si="226"/>
        <v>金币</v>
      </c>
      <c r="AT2196" s="103">
        <f t="shared" si="227"/>
        <v>419</v>
      </c>
      <c r="AU2196" s="82">
        <f>IF(AR2196&gt;0,SUMIFS(AT$13:AT2196,AQ$13:AQ2196,"="&amp;AQ2196),"[x]")</f>
        <v>9709</v>
      </c>
    </row>
    <row r="2197" spans="40:47" ht="16.5" x14ac:dyDescent="0.2">
      <c r="AN2197" s="81">
        <v>2185</v>
      </c>
      <c r="AO2197" s="81">
        <f t="shared" si="222"/>
        <v>4</v>
      </c>
      <c r="AP2197" s="81">
        <f t="shared" si="223"/>
        <v>3</v>
      </c>
      <c r="AQ2197" s="76">
        <f t="shared" si="224"/>
        <v>15</v>
      </c>
      <c r="AR2197" s="81">
        <f t="shared" si="225"/>
        <v>70</v>
      </c>
      <c r="AS2197" s="81" t="str">
        <f t="shared" si="226"/>
        <v>金币</v>
      </c>
      <c r="AT2197" s="103">
        <f t="shared" si="227"/>
        <v>432</v>
      </c>
      <c r="AU2197" s="82">
        <f>IF(AR2197&gt;0,SUMIFS(AT$13:AT2197,AQ$13:AQ2197,"="&amp;AQ2197),"[x]")</f>
        <v>10141</v>
      </c>
    </row>
    <row r="2198" spans="40:47" ht="16.5" x14ac:dyDescent="0.2">
      <c r="AN2198" s="81">
        <v>2186</v>
      </c>
      <c r="AO2198" s="81">
        <f t="shared" si="222"/>
        <v>4</v>
      </c>
      <c r="AP2198" s="81">
        <f t="shared" si="223"/>
        <v>3</v>
      </c>
      <c r="AQ2198" s="76">
        <f t="shared" si="224"/>
        <v>15</v>
      </c>
      <c r="AR2198" s="81">
        <f t="shared" si="225"/>
        <v>71</v>
      </c>
      <c r="AS2198" s="81" t="str">
        <f t="shared" si="226"/>
        <v>金币</v>
      </c>
      <c r="AT2198" s="103">
        <f t="shared" si="227"/>
        <v>444</v>
      </c>
      <c r="AU2198" s="82">
        <f>IF(AR2198&gt;0,SUMIFS(AT$13:AT2198,AQ$13:AQ2198,"="&amp;AQ2198),"[x]")</f>
        <v>10585</v>
      </c>
    </row>
    <row r="2199" spans="40:47" ht="16.5" x14ac:dyDescent="0.2">
      <c r="AN2199" s="81">
        <v>2187</v>
      </c>
      <c r="AO2199" s="81">
        <f t="shared" si="222"/>
        <v>4</v>
      </c>
      <c r="AP2199" s="81">
        <f t="shared" si="223"/>
        <v>3</v>
      </c>
      <c r="AQ2199" s="76">
        <f t="shared" si="224"/>
        <v>15</v>
      </c>
      <c r="AR2199" s="81">
        <f t="shared" si="225"/>
        <v>72</v>
      </c>
      <c r="AS2199" s="81" t="str">
        <f t="shared" si="226"/>
        <v>金币</v>
      </c>
      <c r="AT2199" s="103">
        <f t="shared" si="227"/>
        <v>457</v>
      </c>
      <c r="AU2199" s="82">
        <f>IF(AR2199&gt;0,SUMIFS(AT$13:AT2199,AQ$13:AQ2199,"="&amp;AQ2199),"[x]")</f>
        <v>11042</v>
      </c>
    </row>
    <row r="2200" spans="40:47" ht="16.5" x14ac:dyDescent="0.2">
      <c r="AN2200" s="81">
        <v>2188</v>
      </c>
      <c r="AO2200" s="81">
        <f t="shared" si="222"/>
        <v>4</v>
      </c>
      <c r="AP2200" s="81">
        <f t="shared" si="223"/>
        <v>3</v>
      </c>
      <c r="AQ2200" s="76">
        <f t="shared" si="224"/>
        <v>15</v>
      </c>
      <c r="AR2200" s="81">
        <f t="shared" si="225"/>
        <v>73</v>
      </c>
      <c r="AS2200" s="81" t="str">
        <f t="shared" si="226"/>
        <v>金币</v>
      </c>
      <c r="AT2200" s="103">
        <f t="shared" si="227"/>
        <v>470</v>
      </c>
      <c r="AU2200" s="82">
        <f>IF(AR2200&gt;0,SUMIFS(AT$13:AT2200,AQ$13:AQ2200,"="&amp;AQ2200),"[x]")</f>
        <v>11512</v>
      </c>
    </row>
    <row r="2201" spans="40:47" ht="16.5" x14ac:dyDescent="0.2">
      <c r="AN2201" s="81">
        <v>2189</v>
      </c>
      <c r="AO2201" s="81">
        <f t="shared" si="222"/>
        <v>4</v>
      </c>
      <c r="AP2201" s="81">
        <f t="shared" si="223"/>
        <v>3</v>
      </c>
      <c r="AQ2201" s="76">
        <f t="shared" si="224"/>
        <v>15</v>
      </c>
      <c r="AR2201" s="81">
        <f t="shared" si="225"/>
        <v>74</v>
      </c>
      <c r="AS2201" s="81" t="str">
        <f t="shared" si="226"/>
        <v>金币</v>
      </c>
      <c r="AT2201" s="103">
        <f t="shared" si="227"/>
        <v>483</v>
      </c>
      <c r="AU2201" s="82">
        <f>IF(AR2201&gt;0,SUMIFS(AT$13:AT2201,AQ$13:AQ2201,"="&amp;AQ2201),"[x]")</f>
        <v>11995</v>
      </c>
    </row>
    <row r="2202" spans="40:47" ht="16.5" x14ac:dyDescent="0.2">
      <c r="AN2202" s="81">
        <v>2190</v>
      </c>
      <c r="AO2202" s="81">
        <f t="shared" si="222"/>
        <v>4</v>
      </c>
      <c r="AP2202" s="81">
        <f t="shared" si="223"/>
        <v>3</v>
      </c>
      <c r="AQ2202" s="76">
        <f t="shared" si="224"/>
        <v>15</v>
      </c>
      <c r="AR2202" s="81">
        <f t="shared" si="225"/>
        <v>75</v>
      </c>
      <c r="AS2202" s="81" t="str">
        <f t="shared" si="226"/>
        <v>金币</v>
      </c>
      <c r="AT2202" s="103">
        <f t="shared" si="227"/>
        <v>495</v>
      </c>
      <c r="AU2202" s="82">
        <f>IF(AR2202&gt;0,SUMIFS(AT$13:AT2202,AQ$13:AQ2202,"="&amp;AQ2202),"[x]")</f>
        <v>12490</v>
      </c>
    </row>
    <row r="2203" spans="40:47" ht="16.5" x14ac:dyDescent="0.2">
      <c r="AN2203" s="81">
        <v>2191</v>
      </c>
      <c r="AO2203" s="81">
        <f t="shared" si="222"/>
        <v>4</v>
      </c>
      <c r="AP2203" s="81">
        <f t="shared" si="223"/>
        <v>3</v>
      </c>
      <c r="AQ2203" s="76">
        <f t="shared" si="224"/>
        <v>15</v>
      </c>
      <c r="AR2203" s="81">
        <f t="shared" si="225"/>
        <v>76</v>
      </c>
      <c r="AS2203" s="81" t="str">
        <f t="shared" si="226"/>
        <v>金币</v>
      </c>
      <c r="AT2203" s="103">
        <f t="shared" si="227"/>
        <v>508</v>
      </c>
      <c r="AU2203" s="82">
        <f>IF(AR2203&gt;0,SUMIFS(AT$13:AT2203,AQ$13:AQ2203,"="&amp;AQ2203),"[x]")</f>
        <v>12998</v>
      </c>
    </row>
    <row r="2204" spans="40:47" ht="16.5" x14ac:dyDescent="0.2">
      <c r="AN2204" s="81">
        <v>2192</v>
      </c>
      <c r="AO2204" s="81">
        <f t="shared" si="222"/>
        <v>4</v>
      </c>
      <c r="AP2204" s="81">
        <f t="shared" si="223"/>
        <v>3</v>
      </c>
      <c r="AQ2204" s="76">
        <f t="shared" si="224"/>
        <v>15</v>
      </c>
      <c r="AR2204" s="81">
        <f t="shared" si="225"/>
        <v>77</v>
      </c>
      <c r="AS2204" s="81" t="str">
        <f t="shared" si="226"/>
        <v>金币</v>
      </c>
      <c r="AT2204" s="103">
        <f t="shared" si="227"/>
        <v>521</v>
      </c>
      <c r="AU2204" s="82">
        <f>IF(AR2204&gt;0,SUMIFS(AT$13:AT2204,AQ$13:AQ2204,"="&amp;AQ2204),"[x]")</f>
        <v>13519</v>
      </c>
    </row>
    <row r="2205" spans="40:47" ht="16.5" x14ac:dyDescent="0.2">
      <c r="AN2205" s="81">
        <v>2193</v>
      </c>
      <c r="AO2205" s="81">
        <f t="shared" si="222"/>
        <v>4</v>
      </c>
      <c r="AP2205" s="81">
        <f t="shared" si="223"/>
        <v>3</v>
      </c>
      <c r="AQ2205" s="76">
        <f t="shared" si="224"/>
        <v>15</v>
      </c>
      <c r="AR2205" s="81">
        <f t="shared" si="225"/>
        <v>78</v>
      </c>
      <c r="AS2205" s="81" t="str">
        <f t="shared" si="226"/>
        <v>金币</v>
      </c>
      <c r="AT2205" s="103">
        <f t="shared" si="227"/>
        <v>533</v>
      </c>
      <c r="AU2205" s="82">
        <f>IF(AR2205&gt;0,SUMIFS(AT$13:AT2205,AQ$13:AQ2205,"="&amp;AQ2205),"[x]")</f>
        <v>14052</v>
      </c>
    </row>
    <row r="2206" spans="40:47" ht="16.5" x14ac:dyDescent="0.2">
      <c r="AN2206" s="81">
        <v>2194</v>
      </c>
      <c r="AO2206" s="81">
        <f t="shared" si="222"/>
        <v>4</v>
      </c>
      <c r="AP2206" s="81">
        <f t="shared" si="223"/>
        <v>3</v>
      </c>
      <c r="AQ2206" s="76">
        <f t="shared" si="224"/>
        <v>15</v>
      </c>
      <c r="AR2206" s="81">
        <f t="shared" si="225"/>
        <v>79</v>
      </c>
      <c r="AS2206" s="81" t="str">
        <f t="shared" si="226"/>
        <v>金币</v>
      </c>
      <c r="AT2206" s="103">
        <f t="shared" si="227"/>
        <v>546</v>
      </c>
      <c r="AU2206" s="82">
        <f>IF(AR2206&gt;0,SUMIFS(AT$13:AT2206,AQ$13:AQ2206,"="&amp;AQ2206),"[x]")</f>
        <v>14598</v>
      </c>
    </row>
    <row r="2207" spans="40:47" ht="16.5" x14ac:dyDescent="0.2">
      <c r="AN2207" s="81">
        <v>2195</v>
      </c>
      <c r="AO2207" s="81">
        <f t="shared" si="222"/>
        <v>4</v>
      </c>
      <c r="AP2207" s="81">
        <f t="shared" si="223"/>
        <v>3</v>
      </c>
      <c r="AQ2207" s="76">
        <f t="shared" si="224"/>
        <v>15</v>
      </c>
      <c r="AR2207" s="81">
        <f t="shared" si="225"/>
        <v>80</v>
      </c>
      <c r="AS2207" s="81" t="str">
        <f t="shared" si="226"/>
        <v>金币</v>
      </c>
      <c r="AT2207" s="103">
        <f t="shared" si="227"/>
        <v>559</v>
      </c>
      <c r="AU2207" s="82">
        <f>IF(AR2207&gt;0,SUMIFS(AT$13:AT2207,AQ$13:AQ2207,"="&amp;AQ2207),"[x]")</f>
        <v>15157</v>
      </c>
    </row>
    <row r="2208" spans="40:47" ht="16.5" x14ac:dyDescent="0.2">
      <c r="AN2208" s="81">
        <v>2196</v>
      </c>
      <c r="AO2208" s="81">
        <f t="shared" si="222"/>
        <v>4</v>
      </c>
      <c r="AP2208" s="81">
        <f t="shared" si="223"/>
        <v>3</v>
      </c>
      <c r="AQ2208" s="76">
        <f t="shared" si="224"/>
        <v>15</v>
      </c>
      <c r="AR2208" s="81">
        <f t="shared" si="225"/>
        <v>81</v>
      </c>
      <c r="AS2208" s="81" t="str">
        <f t="shared" si="226"/>
        <v>金币</v>
      </c>
      <c r="AT2208" s="103">
        <f t="shared" si="227"/>
        <v>284</v>
      </c>
      <c r="AU2208" s="82">
        <f>IF(AR2208&gt;0,SUMIFS(AT$13:AT2208,AQ$13:AQ2208,"="&amp;AQ2208),"[x]")</f>
        <v>15441</v>
      </c>
    </row>
    <row r="2209" spans="40:47" ht="16.5" x14ac:dyDescent="0.2">
      <c r="AN2209" s="81">
        <v>2197</v>
      </c>
      <c r="AO2209" s="81">
        <f t="shared" si="222"/>
        <v>4</v>
      </c>
      <c r="AP2209" s="81">
        <f t="shared" si="223"/>
        <v>3</v>
      </c>
      <c r="AQ2209" s="76">
        <f t="shared" si="224"/>
        <v>15</v>
      </c>
      <c r="AR2209" s="81">
        <f t="shared" si="225"/>
        <v>82</v>
      </c>
      <c r="AS2209" s="81" t="str">
        <f t="shared" si="226"/>
        <v>金币</v>
      </c>
      <c r="AT2209" s="103">
        <f t="shared" si="227"/>
        <v>306</v>
      </c>
      <c r="AU2209" s="82">
        <f>IF(AR2209&gt;0,SUMIFS(AT$13:AT2209,AQ$13:AQ2209,"="&amp;AQ2209),"[x]")</f>
        <v>15747</v>
      </c>
    </row>
    <row r="2210" spans="40:47" ht="16.5" x14ac:dyDescent="0.2">
      <c r="AN2210" s="81">
        <v>2198</v>
      </c>
      <c r="AO2210" s="81">
        <f t="shared" si="222"/>
        <v>4</v>
      </c>
      <c r="AP2210" s="81">
        <f t="shared" si="223"/>
        <v>3</v>
      </c>
      <c r="AQ2210" s="76">
        <f t="shared" si="224"/>
        <v>15</v>
      </c>
      <c r="AR2210" s="81">
        <f t="shared" si="225"/>
        <v>83</v>
      </c>
      <c r="AS2210" s="81" t="str">
        <f t="shared" si="226"/>
        <v>金币</v>
      </c>
      <c r="AT2210" s="103">
        <f t="shared" si="227"/>
        <v>328</v>
      </c>
      <c r="AU2210" s="82">
        <f>IF(AR2210&gt;0,SUMIFS(AT$13:AT2210,AQ$13:AQ2210,"="&amp;AQ2210),"[x]")</f>
        <v>16075</v>
      </c>
    </row>
    <row r="2211" spans="40:47" ht="16.5" x14ac:dyDescent="0.2">
      <c r="AN2211" s="81">
        <v>2199</v>
      </c>
      <c r="AO2211" s="81">
        <f t="shared" si="222"/>
        <v>4</v>
      </c>
      <c r="AP2211" s="81">
        <f t="shared" si="223"/>
        <v>3</v>
      </c>
      <c r="AQ2211" s="76">
        <f t="shared" si="224"/>
        <v>15</v>
      </c>
      <c r="AR2211" s="81">
        <f t="shared" si="225"/>
        <v>84</v>
      </c>
      <c r="AS2211" s="81" t="str">
        <f t="shared" si="226"/>
        <v>金币</v>
      </c>
      <c r="AT2211" s="103">
        <f t="shared" si="227"/>
        <v>349</v>
      </c>
      <c r="AU2211" s="82">
        <f>IF(AR2211&gt;0,SUMIFS(AT$13:AT2211,AQ$13:AQ2211,"="&amp;AQ2211),"[x]")</f>
        <v>16424</v>
      </c>
    </row>
    <row r="2212" spans="40:47" ht="16.5" x14ac:dyDescent="0.2">
      <c r="AN2212" s="81">
        <v>2200</v>
      </c>
      <c r="AO2212" s="81">
        <f t="shared" si="222"/>
        <v>4</v>
      </c>
      <c r="AP2212" s="81">
        <f t="shared" si="223"/>
        <v>3</v>
      </c>
      <c r="AQ2212" s="76">
        <f t="shared" si="224"/>
        <v>15</v>
      </c>
      <c r="AR2212" s="81">
        <f t="shared" si="225"/>
        <v>85</v>
      </c>
      <c r="AS2212" s="81" t="str">
        <f t="shared" si="226"/>
        <v>金币</v>
      </c>
      <c r="AT2212" s="103">
        <f t="shared" si="227"/>
        <v>371</v>
      </c>
      <c r="AU2212" s="82">
        <f>IF(AR2212&gt;0,SUMIFS(AT$13:AT2212,AQ$13:AQ2212,"="&amp;AQ2212),"[x]")</f>
        <v>16795</v>
      </c>
    </row>
    <row r="2213" spans="40:47" ht="16.5" x14ac:dyDescent="0.2">
      <c r="AN2213" s="81">
        <v>2201</v>
      </c>
      <c r="AO2213" s="81">
        <f t="shared" si="222"/>
        <v>4</v>
      </c>
      <c r="AP2213" s="81">
        <f t="shared" si="223"/>
        <v>3</v>
      </c>
      <c r="AQ2213" s="76">
        <f t="shared" si="224"/>
        <v>15</v>
      </c>
      <c r="AR2213" s="81">
        <f t="shared" si="225"/>
        <v>86</v>
      </c>
      <c r="AS2213" s="81" t="str">
        <f t="shared" si="226"/>
        <v>金币</v>
      </c>
      <c r="AT2213" s="103">
        <f t="shared" si="227"/>
        <v>393</v>
      </c>
      <c r="AU2213" s="82">
        <f>IF(AR2213&gt;0,SUMIFS(AT$13:AT2213,AQ$13:AQ2213,"="&amp;AQ2213),"[x]")</f>
        <v>17188</v>
      </c>
    </row>
    <row r="2214" spans="40:47" ht="16.5" x14ac:dyDescent="0.2">
      <c r="AN2214" s="81">
        <v>2202</v>
      </c>
      <c r="AO2214" s="81">
        <f t="shared" si="222"/>
        <v>4</v>
      </c>
      <c r="AP2214" s="81">
        <f t="shared" si="223"/>
        <v>3</v>
      </c>
      <c r="AQ2214" s="76">
        <f t="shared" si="224"/>
        <v>15</v>
      </c>
      <c r="AR2214" s="81">
        <f t="shared" si="225"/>
        <v>87</v>
      </c>
      <c r="AS2214" s="81" t="str">
        <f t="shared" si="226"/>
        <v>金币</v>
      </c>
      <c r="AT2214" s="103">
        <f t="shared" si="227"/>
        <v>415</v>
      </c>
      <c r="AU2214" s="82">
        <f>IF(AR2214&gt;0,SUMIFS(AT$13:AT2214,AQ$13:AQ2214,"="&amp;AQ2214),"[x]")</f>
        <v>17603</v>
      </c>
    </row>
    <row r="2215" spans="40:47" ht="16.5" x14ac:dyDescent="0.2">
      <c r="AN2215" s="81">
        <v>2203</v>
      </c>
      <c r="AO2215" s="81">
        <f t="shared" si="222"/>
        <v>4</v>
      </c>
      <c r="AP2215" s="81">
        <f t="shared" si="223"/>
        <v>3</v>
      </c>
      <c r="AQ2215" s="76">
        <f t="shared" si="224"/>
        <v>15</v>
      </c>
      <c r="AR2215" s="81">
        <f t="shared" si="225"/>
        <v>88</v>
      </c>
      <c r="AS2215" s="81" t="str">
        <f t="shared" si="226"/>
        <v>金币</v>
      </c>
      <c r="AT2215" s="103">
        <f t="shared" si="227"/>
        <v>437</v>
      </c>
      <c r="AU2215" s="82">
        <f>IF(AR2215&gt;0,SUMIFS(AT$13:AT2215,AQ$13:AQ2215,"="&amp;AQ2215),"[x]")</f>
        <v>18040</v>
      </c>
    </row>
    <row r="2216" spans="40:47" ht="16.5" x14ac:dyDescent="0.2">
      <c r="AN2216" s="81">
        <v>2204</v>
      </c>
      <c r="AO2216" s="81">
        <f t="shared" si="222"/>
        <v>4</v>
      </c>
      <c r="AP2216" s="81">
        <f t="shared" si="223"/>
        <v>3</v>
      </c>
      <c r="AQ2216" s="76">
        <f t="shared" si="224"/>
        <v>15</v>
      </c>
      <c r="AR2216" s="81">
        <f t="shared" si="225"/>
        <v>89</v>
      </c>
      <c r="AS2216" s="81" t="str">
        <f t="shared" si="226"/>
        <v>金币</v>
      </c>
      <c r="AT2216" s="103">
        <f t="shared" si="227"/>
        <v>459</v>
      </c>
      <c r="AU2216" s="82">
        <f>IF(AR2216&gt;0,SUMIFS(AT$13:AT2216,AQ$13:AQ2216,"="&amp;AQ2216),"[x]")</f>
        <v>18499</v>
      </c>
    </row>
    <row r="2217" spans="40:47" ht="16.5" x14ac:dyDescent="0.2">
      <c r="AN2217" s="81">
        <v>2205</v>
      </c>
      <c r="AO2217" s="81">
        <f t="shared" si="222"/>
        <v>4</v>
      </c>
      <c r="AP2217" s="81">
        <f t="shared" si="223"/>
        <v>3</v>
      </c>
      <c r="AQ2217" s="76">
        <f t="shared" si="224"/>
        <v>15</v>
      </c>
      <c r="AR2217" s="81">
        <f t="shared" si="225"/>
        <v>90</v>
      </c>
      <c r="AS2217" s="81" t="str">
        <f t="shared" si="226"/>
        <v>金币</v>
      </c>
      <c r="AT2217" s="103">
        <f t="shared" si="227"/>
        <v>481</v>
      </c>
      <c r="AU2217" s="82">
        <f>IF(AR2217&gt;0,SUMIFS(AT$13:AT2217,AQ$13:AQ2217,"="&amp;AQ2217),"[x]")</f>
        <v>18980</v>
      </c>
    </row>
    <row r="2218" spans="40:47" ht="16.5" x14ac:dyDescent="0.2">
      <c r="AN2218" s="81">
        <v>2206</v>
      </c>
      <c r="AO2218" s="81">
        <f t="shared" si="222"/>
        <v>4</v>
      </c>
      <c r="AP2218" s="81">
        <f t="shared" si="223"/>
        <v>3</v>
      </c>
      <c r="AQ2218" s="76">
        <f t="shared" si="224"/>
        <v>15</v>
      </c>
      <c r="AR2218" s="81">
        <f t="shared" si="225"/>
        <v>91</v>
      </c>
      <c r="AS2218" s="81" t="str">
        <f t="shared" si="226"/>
        <v>金币</v>
      </c>
      <c r="AT2218" s="103">
        <f t="shared" si="227"/>
        <v>503</v>
      </c>
      <c r="AU2218" s="82">
        <f>IF(AR2218&gt;0,SUMIFS(AT$13:AT2218,AQ$13:AQ2218,"="&amp;AQ2218),"[x]")</f>
        <v>19483</v>
      </c>
    </row>
    <row r="2219" spans="40:47" ht="16.5" x14ac:dyDescent="0.2">
      <c r="AN2219" s="81">
        <v>2207</v>
      </c>
      <c r="AO2219" s="81">
        <f t="shared" si="222"/>
        <v>4</v>
      </c>
      <c r="AP2219" s="81">
        <f t="shared" si="223"/>
        <v>3</v>
      </c>
      <c r="AQ2219" s="76">
        <f t="shared" si="224"/>
        <v>15</v>
      </c>
      <c r="AR2219" s="81">
        <f t="shared" si="225"/>
        <v>92</v>
      </c>
      <c r="AS2219" s="81" t="str">
        <f t="shared" si="226"/>
        <v>金币</v>
      </c>
      <c r="AT2219" s="103">
        <f t="shared" si="227"/>
        <v>524</v>
      </c>
      <c r="AU2219" s="82">
        <f>IF(AR2219&gt;0,SUMIFS(AT$13:AT2219,AQ$13:AQ2219,"="&amp;AQ2219),"[x]")</f>
        <v>20007</v>
      </c>
    </row>
    <row r="2220" spans="40:47" ht="16.5" x14ac:dyDescent="0.2">
      <c r="AN2220" s="81">
        <v>2208</v>
      </c>
      <c r="AO2220" s="81">
        <f t="shared" si="222"/>
        <v>4</v>
      </c>
      <c r="AP2220" s="81">
        <f t="shared" si="223"/>
        <v>3</v>
      </c>
      <c r="AQ2220" s="76">
        <f t="shared" si="224"/>
        <v>15</v>
      </c>
      <c r="AR2220" s="81">
        <f t="shared" si="225"/>
        <v>93</v>
      </c>
      <c r="AS2220" s="81" t="str">
        <f t="shared" si="226"/>
        <v>金币</v>
      </c>
      <c r="AT2220" s="103">
        <f t="shared" si="227"/>
        <v>546</v>
      </c>
      <c r="AU2220" s="82">
        <f>IF(AR2220&gt;0,SUMIFS(AT$13:AT2220,AQ$13:AQ2220,"="&amp;AQ2220),"[x]")</f>
        <v>20553</v>
      </c>
    </row>
    <row r="2221" spans="40:47" ht="16.5" x14ac:dyDescent="0.2">
      <c r="AN2221" s="81">
        <v>2209</v>
      </c>
      <c r="AO2221" s="81">
        <f t="shared" si="222"/>
        <v>4</v>
      </c>
      <c r="AP2221" s="81">
        <f t="shared" si="223"/>
        <v>3</v>
      </c>
      <c r="AQ2221" s="76">
        <f t="shared" si="224"/>
        <v>15</v>
      </c>
      <c r="AR2221" s="81">
        <f t="shared" si="225"/>
        <v>94</v>
      </c>
      <c r="AS2221" s="81" t="str">
        <f t="shared" si="226"/>
        <v>金币</v>
      </c>
      <c r="AT2221" s="103">
        <f t="shared" si="227"/>
        <v>568</v>
      </c>
      <c r="AU2221" s="82">
        <f>IF(AR2221&gt;0,SUMIFS(AT$13:AT2221,AQ$13:AQ2221,"="&amp;AQ2221),"[x]")</f>
        <v>21121</v>
      </c>
    </row>
    <row r="2222" spans="40:47" ht="16.5" x14ac:dyDescent="0.2">
      <c r="AN2222" s="81">
        <v>2210</v>
      </c>
      <c r="AO2222" s="81">
        <f t="shared" si="222"/>
        <v>4</v>
      </c>
      <c r="AP2222" s="81">
        <f t="shared" si="223"/>
        <v>3</v>
      </c>
      <c r="AQ2222" s="76">
        <f t="shared" si="224"/>
        <v>15</v>
      </c>
      <c r="AR2222" s="81">
        <f t="shared" si="225"/>
        <v>95</v>
      </c>
      <c r="AS2222" s="81" t="str">
        <f t="shared" si="226"/>
        <v>金币</v>
      </c>
      <c r="AT2222" s="103">
        <f t="shared" si="227"/>
        <v>590</v>
      </c>
      <c r="AU2222" s="82">
        <f>IF(AR2222&gt;0,SUMIFS(AT$13:AT2222,AQ$13:AQ2222,"="&amp;AQ2222),"[x]")</f>
        <v>21711</v>
      </c>
    </row>
    <row r="2223" spans="40:47" ht="16.5" x14ac:dyDescent="0.2">
      <c r="AN2223" s="81">
        <v>2211</v>
      </c>
      <c r="AO2223" s="81">
        <f t="shared" si="222"/>
        <v>4</v>
      </c>
      <c r="AP2223" s="81">
        <f t="shared" si="223"/>
        <v>3</v>
      </c>
      <c r="AQ2223" s="76">
        <f t="shared" si="224"/>
        <v>15</v>
      </c>
      <c r="AR2223" s="81">
        <f t="shared" si="225"/>
        <v>96</v>
      </c>
      <c r="AS2223" s="81" t="str">
        <f t="shared" si="226"/>
        <v>金币</v>
      </c>
      <c r="AT2223" s="103">
        <f t="shared" si="227"/>
        <v>612</v>
      </c>
      <c r="AU2223" s="82">
        <f>IF(AR2223&gt;0,SUMIFS(AT$13:AT2223,AQ$13:AQ2223,"="&amp;AQ2223),"[x]")</f>
        <v>22323</v>
      </c>
    </row>
    <row r="2224" spans="40:47" ht="16.5" x14ac:dyDescent="0.2">
      <c r="AN2224" s="81">
        <v>2212</v>
      </c>
      <c r="AO2224" s="81">
        <f t="shared" si="222"/>
        <v>4</v>
      </c>
      <c r="AP2224" s="81">
        <f t="shared" si="223"/>
        <v>3</v>
      </c>
      <c r="AQ2224" s="76">
        <f t="shared" si="224"/>
        <v>15</v>
      </c>
      <c r="AR2224" s="81">
        <f t="shared" si="225"/>
        <v>97</v>
      </c>
      <c r="AS2224" s="81" t="str">
        <f t="shared" si="226"/>
        <v>金币</v>
      </c>
      <c r="AT2224" s="103">
        <f t="shared" si="227"/>
        <v>634</v>
      </c>
      <c r="AU2224" s="82">
        <f>IF(AR2224&gt;0,SUMIFS(AT$13:AT2224,AQ$13:AQ2224,"="&amp;AQ2224),"[x]")</f>
        <v>22957</v>
      </c>
    </row>
    <row r="2225" spans="40:47" ht="16.5" x14ac:dyDescent="0.2">
      <c r="AN2225" s="81">
        <v>2213</v>
      </c>
      <c r="AO2225" s="81">
        <f t="shared" si="222"/>
        <v>4</v>
      </c>
      <c r="AP2225" s="81">
        <f t="shared" si="223"/>
        <v>3</v>
      </c>
      <c r="AQ2225" s="76">
        <f t="shared" si="224"/>
        <v>15</v>
      </c>
      <c r="AR2225" s="81">
        <f t="shared" si="225"/>
        <v>98</v>
      </c>
      <c r="AS2225" s="81" t="str">
        <f t="shared" si="226"/>
        <v>金币</v>
      </c>
      <c r="AT2225" s="103">
        <f t="shared" si="227"/>
        <v>656</v>
      </c>
      <c r="AU2225" s="82">
        <f>IF(AR2225&gt;0,SUMIFS(AT$13:AT2225,AQ$13:AQ2225,"="&amp;AQ2225),"[x]")</f>
        <v>23613</v>
      </c>
    </row>
    <row r="2226" spans="40:47" ht="16.5" x14ac:dyDescent="0.2">
      <c r="AN2226" s="81">
        <v>2214</v>
      </c>
      <c r="AO2226" s="81">
        <f t="shared" si="222"/>
        <v>4</v>
      </c>
      <c r="AP2226" s="81">
        <f t="shared" si="223"/>
        <v>3</v>
      </c>
      <c r="AQ2226" s="76">
        <f t="shared" si="224"/>
        <v>15</v>
      </c>
      <c r="AR2226" s="81">
        <f t="shared" si="225"/>
        <v>99</v>
      </c>
      <c r="AS2226" s="81" t="str">
        <f t="shared" si="226"/>
        <v>金币</v>
      </c>
      <c r="AT2226" s="103">
        <f t="shared" si="227"/>
        <v>677</v>
      </c>
      <c r="AU2226" s="82">
        <f>IF(AR2226&gt;0,SUMIFS(AT$13:AT2226,AQ$13:AQ2226,"="&amp;AQ2226),"[x]")</f>
        <v>24290</v>
      </c>
    </row>
    <row r="2227" spans="40:47" ht="16.5" x14ac:dyDescent="0.2">
      <c r="AN2227" s="81">
        <v>2215</v>
      </c>
      <c r="AO2227" s="81">
        <f t="shared" si="222"/>
        <v>4</v>
      </c>
      <c r="AP2227" s="81">
        <f t="shared" si="223"/>
        <v>3</v>
      </c>
      <c r="AQ2227" s="76">
        <f t="shared" si="224"/>
        <v>15</v>
      </c>
      <c r="AR2227" s="81">
        <f t="shared" si="225"/>
        <v>100</v>
      </c>
      <c r="AS2227" s="81" t="str">
        <f t="shared" si="226"/>
        <v>金币</v>
      </c>
      <c r="AT2227" s="103">
        <f t="shared" si="227"/>
        <v>699</v>
      </c>
      <c r="AU2227" s="82">
        <f>IF(AR2227&gt;0,SUMIFS(AT$13:AT2227,AQ$13:AQ2227,"="&amp;AQ2227),"[x]")</f>
        <v>24989</v>
      </c>
    </row>
    <row r="2228" spans="40:47" ht="16.5" x14ac:dyDescent="0.2">
      <c r="AN2228" s="81">
        <v>2216</v>
      </c>
      <c r="AO2228" s="81">
        <f t="shared" si="222"/>
        <v>4</v>
      </c>
      <c r="AP2228" s="81">
        <f t="shared" si="223"/>
        <v>3</v>
      </c>
      <c r="AQ2228" s="76">
        <f t="shared" si="224"/>
        <v>15</v>
      </c>
      <c r="AR2228" s="81">
        <f t="shared" si="225"/>
        <v>101</v>
      </c>
      <c r="AS2228" s="81" t="str">
        <f t="shared" si="226"/>
        <v>金币</v>
      </c>
      <c r="AT2228" s="103">
        <f t="shared" si="227"/>
        <v>390</v>
      </c>
      <c r="AU2228" s="82">
        <f>IF(AR2228&gt;0,SUMIFS(AT$13:AT2228,AQ$13:AQ2228,"="&amp;AQ2228),"[x]")</f>
        <v>25379</v>
      </c>
    </row>
    <row r="2229" spans="40:47" ht="16.5" x14ac:dyDescent="0.2">
      <c r="AN2229" s="81">
        <v>2217</v>
      </c>
      <c r="AO2229" s="81">
        <f t="shared" si="222"/>
        <v>4</v>
      </c>
      <c r="AP2229" s="81">
        <f t="shared" si="223"/>
        <v>3</v>
      </c>
      <c r="AQ2229" s="76">
        <f t="shared" si="224"/>
        <v>15</v>
      </c>
      <c r="AR2229" s="81">
        <f t="shared" si="225"/>
        <v>102</v>
      </c>
      <c r="AS2229" s="81" t="str">
        <f t="shared" si="226"/>
        <v>金币</v>
      </c>
      <c r="AT2229" s="103">
        <f t="shared" si="227"/>
        <v>420</v>
      </c>
      <c r="AU2229" s="82">
        <f>IF(AR2229&gt;0,SUMIFS(AT$13:AT2229,AQ$13:AQ2229,"="&amp;AQ2229),"[x]")</f>
        <v>25799</v>
      </c>
    </row>
    <row r="2230" spans="40:47" ht="16.5" x14ac:dyDescent="0.2">
      <c r="AN2230" s="81">
        <v>2218</v>
      </c>
      <c r="AO2230" s="81">
        <f t="shared" si="222"/>
        <v>4</v>
      </c>
      <c r="AP2230" s="81">
        <f t="shared" si="223"/>
        <v>3</v>
      </c>
      <c r="AQ2230" s="76">
        <f t="shared" si="224"/>
        <v>15</v>
      </c>
      <c r="AR2230" s="81">
        <f t="shared" si="225"/>
        <v>103</v>
      </c>
      <c r="AS2230" s="81" t="str">
        <f t="shared" si="226"/>
        <v>金币</v>
      </c>
      <c r="AT2230" s="103">
        <f t="shared" si="227"/>
        <v>450</v>
      </c>
      <c r="AU2230" s="82">
        <f>IF(AR2230&gt;0,SUMIFS(AT$13:AT2230,AQ$13:AQ2230,"="&amp;AQ2230),"[x]")</f>
        <v>26249</v>
      </c>
    </row>
    <row r="2231" spans="40:47" ht="16.5" x14ac:dyDescent="0.2">
      <c r="AN2231" s="81">
        <v>2219</v>
      </c>
      <c r="AO2231" s="81">
        <f t="shared" si="222"/>
        <v>4</v>
      </c>
      <c r="AP2231" s="81">
        <f t="shared" si="223"/>
        <v>3</v>
      </c>
      <c r="AQ2231" s="76">
        <f t="shared" si="224"/>
        <v>15</v>
      </c>
      <c r="AR2231" s="81">
        <f t="shared" si="225"/>
        <v>104</v>
      </c>
      <c r="AS2231" s="81" t="str">
        <f t="shared" si="226"/>
        <v>金币</v>
      </c>
      <c r="AT2231" s="103">
        <f t="shared" si="227"/>
        <v>480</v>
      </c>
      <c r="AU2231" s="82">
        <f>IF(AR2231&gt;0,SUMIFS(AT$13:AT2231,AQ$13:AQ2231,"="&amp;AQ2231),"[x]")</f>
        <v>26729</v>
      </c>
    </row>
    <row r="2232" spans="40:47" ht="16.5" x14ac:dyDescent="0.2">
      <c r="AN2232" s="81">
        <v>2220</v>
      </c>
      <c r="AO2232" s="81">
        <f t="shared" si="222"/>
        <v>4</v>
      </c>
      <c r="AP2232" s="81">
        <f t="shared" si="223"/>
        <v>3</v>
      </c>
      <c r="AQ2232" s="76">
        <f t="shared" si="224"/>
        <v>15</v>
      </c>
      <c r="AR2232" s="81">
        <f t="shared" si="225"/>
        <v>105</v>
      </c>
      <c r="AS2232" s="81" t="str">
        <f t="shared" si="226"/>
        <v>金币</v>
      </c>
      <c r="AT2232" s="103">
        <f t="shared" si="227"/>
        <v>510</v>
      </c>
      <c r="AU2232" s="82">
        <f>IF(AR2232&gt;0,SUMIFS(AT$13:AT2232,AQ$13:AQ2232,"="&amp;AQ2232),"[x]")</f>
        <v>27239</v>
      </c>
    </row>
    <row r="2233" spans="40:47" ht="16.5" x14ac:dyDescent="0.2">
      <c r="AN2233" s="81">
        <v>2221</v>
      </c>
      <c r="AO2233" s="81">
        <f t="shared" si="222"/>
        <v>4</v>
      </c>
      <c r="AP2233" s="81">
        <f t="shared" si="223"/>
        <v>3</v>
      </c>
      <c r="AQ2233" s="76">
        <f t="shared" si="224"/>
        <v>15</v>
      </c>
      <c r="AR2233" s="81">
        <f t="shared" si="225"/>
        <v>106</v>
      </c>
      <c r="AS2233" s="81" t="str">
        <f t="shared" si="226"/>
        <v>金币</v>
      </c>
      <c r="AT2233" s="103">
        <f t="shared" si="227"/>
        <v>540</v>
      </c>
      <c r="AU2233" s="82">
        <f>IF(AR2233&gt;0,SUMIFS(AT$13:AT2233,AQ$13:AQ2233,"="&amp;AQ2233),"[x]")</f>
        <v>27779</v>
      </c>
    </row>
    <row r="2234" spans="40:47" ht="16.5" x14ac:dyDescent="0.2">
      <c r="AN2234" s="81">
        <v>2222</v>
      </c>
      <c r="AO2234" s="81">
        <f t="shared" si="222"/>
        <v>4</v>
      </c>
      <c r="AP2234" s="81">
        <f t="shared" si="223"/>
        <v>3</v>
      </c>
      <c r="AQ2234" s="76">
        <f t="shared" si="224"/>
        <v>15</v>
      </c>
      <c r="AR2234" s="81">
        <f t="shared" si="225"/>
        <v>107</v>
      </c>
      <c r="AS2234" s="81" t="str">
        <f t="shared" si="226"/>
        <v>金币</v>
      </c>
      <c r="AT2234" s="103">
        <f t="shared" si="227"/>
        <v>570</v>
      </c>
      <c r="AU2234" s="82">
        <f>IF(AR2234&gt;0,SUMIFS(AT$13:AT2234,AQ$13:AQ2234,"="&amp;AQ2234),"[x]")</f>
        <v>28349</v>
      </c>
    </row>
    <row r="2235" spans="40:47" ht="16.5" x14ac:dyDescent="0.2">
      <c r="AN2235" s="81">
        <v>2223</v>
      </c>
      <c r="AO2235" s="81">
        <f t="shared" si="222"/>
        <v>4</v>
      </c>
      <c r="AP2235" s="81">
        <f t="shared" si="223"/>
        <v>3</v>
      </c>
      <c r="AQ2235" s="76">
        <f t="shared" si="224"/>
        <v>15</v>
      </c>
      <c r="AR2235" s="81">
        <f t="shared" si="225"/>
        <v>108</v>
      </c>
      <c r="AS2235" s="81" t="str">
        <f t="shared" si="226"/>
        <v>金币</v>
      </c>
      <c r="AT2235" s="103">
        <f t="shared" si="227"/>
        <v>600</v>
      </c>
      <c r="AU2235" s="82">
        <f>IF(AR2235&gt;0,SUMIFS(AT$13:AT2235,AQ$13:AQ2235,"="&amp;AQ2235),"[x]")</f>
        <v>28949</v>
      </c>
    </row>
    <row r="2236" spans="40:47" ht="16.5" x14ac:dyDescent="0.2">
      <c r="AN2236" s="81">
        <v>2224</v>
      </c>
      <c r="AO2236" s="81">
        <f t="shared" si="222"/>
        <v>4</v>
      </c>
      <c r="AP2236" s="81">
        <f t="shared" si="223"/>
        <v>3</v>
      </c>
      <c r="AQ2236" s="76">
        <f t="shared" si="224"/>
        <v>15</v>
      </c>
      <c r="AR2236" s="81">
        <f t="shared" si="225"/>
        <v>109</v>
      </c>
      <c r="AS2236" s="81" t="str">
        <f t="shared" si="226"/>
        <v>金币</v>
      </c>
      <c r="AT2236" s="103">
        <f t="shared" si="227"/>
        <v>631</v>
      </c>
      <c r="AU2236" s="82">
        <f>IF(AR2236&gt;0,SUMIFS(AT$13:AT2236,AQ$13:AQ2236,"="&amp;AQ2236),"[x]")</f>
        <v>29580</v>
      </c>
    </row>
    <row r="2237" spans="40:47" ht="16.5" x14ac:dyDescent="0.2">
      <c r="AN2237" s="81">
        <v>2225</v>
      </c>
      <c r="AO2237" s="81">
        <f t="shared" si="222"/>
        <v>4</v>
      </c>
      <c r="AP2237" s="81">
        <f t="shared" si="223"/>
        <v>3</v>
      </c>
      <c r="AQ2237" s="76">
        <f t="shared" si="224"/>
        <v>15</v>
      </c>
      <c r="AR2237" s="81">
        <f t="shared" si="225"/>
        <v>110</v>
      </c>
      <c r="AS2237" s="81" t="str">
        <f t="shared" si="226"/>
        <v>金币</v>
      </c>
      <c r="AT2237" s="103">
        <f t="shared" si="227"/>
        <v>661</v>
      </c>
      <c r="AU2237" s="82">
        <f>IF(AR2237&gt;0,SUMIFS(AT$13:AT2237,AQ$13:AQ2237,"="&amp;AQ2237),"[x]")</f>
        <v>30241</v>
      </c>
    </row>
    <row r="2238" spans="40:47" ht="16.5" x14ac:dyDescent="0.2">
      <c r="AN2238" s="81">
        <v>2226</v>
      </c>
      <c r="AO2238" s="81">
        <f t="shared" si="222"/>
        <v>4</v>
      </c>
      <c r="AP2238" s="81">
        <f t="shared" si="223"/>
        <v>3</v>
      </c>
      <c r="AQ2238" s="76">
        <f t="shared" si="224"/>
        <v>15</v>
      </c>
      <c r="AR2238" s="81">
        <f t="shared" si="225"/>
        <v>111</v>
      </c>
      <c r="AS2238" s="81" t="str">
        <f t="shared" si="226"/>
        <v>金币</v>
      </c>
      <c r="AT2238" s="103">
        <f t="shared" si="227"/>
        <v>691</v>
      </c>
      <c r="AU2238" s="82">
        <f>IF(AR2238&gt;0,SUMIFS(AT$13:AT2238,AQ$13:AQ2238,"="&amp;AQ2238),"[x]")</f>
        <v>30932</v>
      </c>
    </row>
    <row r="2239" spans="40:47" ht="16.5" x14ac:dyDescent="0.2">
      <c r="AN2239" s="81">
        <v>2227</v>
      </c>
      <c r="AO2239" s="81">
        <f t="shared" si="222"/>
        <v>4</v>
      </c>
      <c r="AP2239" s="81">
        <f t="shared" si="223"/>
        <v>3</v>
      </c>
      <c r="AQ2239" s="76">
        <f t="shared" si="224"/>
        <v>15</v>
      </c>
      <c r="AR2239" s="81">
        <f t="shared" si="225"/>
        <v>112</v>
      </c>
      <c r="AS2239" s="81" t="str">
        <f t="shared" si="226"/>
        <v>金币</v>
      </c>
      <c r="AT2239" s="103">
        <f t="shared" si="227"/>
        <v>721</v>
      </c>
      <c r="AU2239" s="82">
        <f>IF(AR2239&gt;0,SUMIFS(AT$13:AT2239,AQ$13:AQ2239,"="&amp;AQ2239),"[x]")</f>
        <v>31653</v>
      </c>
    </row>
    <row r="2240" spans="40:47" ht="16.5" x14ac:dyDescent="0.2">
      <c r="AN2240" s="81">
        <v>2228</v>
      </c>
      <c r="AO2240" s="81">
        <f t="shared" si="222"/>
        <v>4</v>
      </c>
      <c r="AP2240" s="81">
        <f t="shared" si="223"/>
        <v>3</v>
      </c>
      <c r="AQ2240" s="76">
        <f t="shared" si="224"/>
        <v>15</v>
      </c>
      <c r="AR2240" s="81">
        <f t="shared" si="225"/>
        <v>113</v>
      </c>
      <c r="AS2240" s="81" t="str">
        <f t="shared" si="226"/>
        <v>金币</v>
      </c>
      <c r="AT2240" s="103">
        <f t="shared" si="227"/>
        <v>751</v>
      </c>
      <c r="AU2240" s="82">
        <f>IF(AR2240&gt;0,SUMIFS(AT$13:AT2240,AQ$13:AQ2240,"="&amp;AQ2240),"[x]")</f>
        <v>32404</v>
      </c>
    </row>
    <row r="2241" spans="40:47" ht="16.5" x14ac:dyDescent="0.2">
      <c r="AN2241" s="81">
        <v>2229</v>
      </c>
      <c r="AO2241" s="81">
        <f t="shared" si="222"/>
        <v>4</v>
      </c>
      <c r="AP2241" s="81">
        <f t="shared" si="223"/>
        <v>3</v>
      </c>
      <c r="AQ2241" s="76">
        <f t="shared" si="224"/>
        <v>15</v>
      </c>
      <c r="AR2241" s="81">
        <f t="shared" si="225"/>
        <v>114</v>
      </c>
      <c r="AS2241" s="81" t="str">
        <f t="shared" si="226"/>
        <v>金币</v>
      </c>
      <c r="AT2241" s="103">
        <f t="shared" si="227"/>
        <v>781</v>
      </c>
      <c r="AU2241" s="82">
        <f>IF(AR2241&gt;0,SUMIFS(AT$13:AT2241,AQ$13:AQ2241,"="&amp;AQ2241),"[x]")</f>
        <v>33185</v>
      </c>
    </row>
    <row r="2242" spans="40:47" ht="16.5" x14ac:dyDescent="0.2">
      <c r="AN2242" s="81">
        <v>2230</v>
      </c>
      <c r="AO2242" s="81">
        <f t="shared" si="222"/>
        <v>4</v>
      </c>
      <c r="AP2242" s="81">
        <f t="shared" si="223"/>
        <v>3</v>
      </c>
      <c r="AQ2242" s="76">
        <f t="shared" si="224"/>
        <v>15</v>
      </c>
      <c r="AR2242" s="81">
        <f t="shared" si="225"/>
        <v>115</v>
      </c>
      <c r="AS2242" s="81" t="str">
        <f t="shared" si="226"/>
        <v>金币</v>
      </c>
      <c r="AT2242" s="103">
        <f t="shared" si="227"/>
        <v>811</v>
      </c>
      <c r="AU2242" s="82">
        <f>IF(AR2242&gt;0,SUMIFS(AT$13:AT2242,AQ$13:AQ2242,"="&amp;AQ2242),"[x]")</f>
        <v>33996</v>
      </c>
    </row>
    <row r="2243" spans="40:47" ht="16.5" x14ac:dyDescent="0.2">
      <c r="AN2243" s="81">
        <v>2231</v>
      </c>
      <c r="AO2243" s="81">
        <f t="shared" si="222"/>
        <v>4</v>
      </c>
      <c r="AP2243" s="81">
        <f t="shared" si="223"/>
        <v>3</v>
      </c>
      <c r="AQ2243" s="76">
        <f t="shared" si="224"/>
        <v>15</v>
      </c>
      <c r="AR2243" s="81">
        <f t="shared" si="225"/>
        <v>116</v>
      </c>
      <c r="AS2243" s="81" t="str">
        <f t="shared" si="226"/>
        <v>金币</v>
      </c>
      <c r="AT2243" s="103">
        <f t="shared" si="227"/>
        <v>841</v>
      </c>
      <c r="AU2243" s="82">
        <f>IF(AR2243&gt;0,SUMIFS(AT$13:AT2243,AQ$13:AQ2243,"="&amp;AQ2243),"[x]")</f>
        <v>34837</v>
      </c>
    </row>
    <row r="2244" spans="40:47" ht="16.5" x14ac:dyDescent="0.2">
      <c r="AN2244" s="81">
        <v>2232</v>
      </c>
      <c r="AO2244" s="81">
        <f t="shared" si="222"/>
        <v>4</v>
      </c>
      <c r="AP2244" s="81">
        <f t="shared" si="223"/>
        <v>3</v>
      </c>
      <c r="AQ2244" s="76">
        <f t="shared" si="224"/>
        <v>15</v>
      </c>
      <c r="AR2244" s="81">
        <f t="shared" si="225"/>
        <v>117</v>
      </c>
      <c r="AS2244" s="81" t="str">
        <f t="shared" si="226"/>
        <v>金币</v>
      </c>
      <c r="AT2244" s="103">
        <f t="shared" si="227"/>
        <v>871</v>
      </c>
      <c r="AU2244" s="82">
        <f>IF(AR2244&gt;0,SUMIFS(AT$13:AT2244,AQ$13:AQ2244,"="&amp;AQ2244),"[x]")</f>
        <v>35708</v>
      </c>
    </row>
    <row r="2245" spans="40:47" ht="16.5" x14ac:dyDescent="0.2">
      <c r="AN2245" s="81">
        <v>2233</v>
      </c>
      <c r="AO2245" s="81">
        <f t="shared" si="222"/>
        <v>4</v>
      </c>
      <c r="AP2245" s="81">
        <f t="shared" si="223"/>
        <v>3</v>
      </c>
      <c r="AQ2245" s="76">
        <f t="shared" si="224"/>
        <v>15</v>
      </c>
      <c r="AR2245" s="81">
        <f t="shared" si="225"/>
        <v>118</v>
      </c>
      <c r="AS2245" s="81" t="str">
        <f t="shared" si="226"/>
        <v>金币</v>
      </c>
      <c r="AT2245" s="103">
        <f t="shared" si="227"/>
        <v>901</v>
      </c>
      <c r="AU2245" s="82">
        <f>IF(AR2245&gt;0,SUMIFS(AT$13:AT2245,AQ$13:AQ2245,"="&amp;AQ2245),"[x]")</f>
        <v>36609</v>
      </c>
    </row>
    <row r="2246" spans="40:47" ht="16.5" x14ac:dyDescent="0.2">
      <c r="AN2246" s="81">
        <v>2234</v>
      </c>
      <c r="AO2246" s="81">
        <f t="shared" si="222"/>
        <v>4</v>
      </c>
      <c r="AP2246" s="81">
        <f t="shared" si="223"/>
        <v>3</v>
      </c>
      <c r="AQ2246" s="76">
        <f t="shared" si="224"/>
        <v>15</v>
      </c>
      <c r="AR2246" s="81">
        <f t="shared" si="225"/>
        <v>119</v>
      </c>
      <c r="AS2246" s="81" t="str">
        <f t="shared" si="226"/>
        <v>金币</v>
      </c>
      <c r="AT2246" s="103">
        <f t="shared" si="227"/>
        <v>931</v>
      </c>
      <c r="AU2246" s="82">
        <f>IF(AR2246&gt;0,SUMIFS(AT$13:AT2246,AQ$13:AQ2246,"="&amp;AQ2246),"[x]")</f>
        <v>37540</v>
      </c>
    </row>
    <row r="2247" spans="40:47" ht="16.5" x14ac:dyDescent="0.2">
      <c r="AN2247" s="81">
        <v>2235</v>
      </c>
      <c r="AO2247" s="81">
        <f t="shared" si="222"/>
        <v>4</v>
      </c>
      <c r="AP2247" s="81">
        <f t="shared" si="223"/>
        <v>3</v>
      </c>
      <c r="AQ2247" s="76">
        <f t="shared" si="224"/>
        <v>15</v>
      </c>
      <c r="AR2247" s="81">
        <f t="shared" si="225"/>
        <v>120</v>
      </c>
      <c r="AS2247" s="81" t="str">
        <f t="shared" si="226"/>
        <v>金币</v>
      </c>
      <c r="AT2247" s="103">
        <f t="shared" si="227"/>
        <v>961</v>
      </c>
      <c r="AU2247" s="82">
        <f>IF(AR2247&gt;0,SUMIFS(AT$13:AT2247,AQ$13:AQ2247,"="&amp;AQ2247),"[x]")</f>
        <v>38501</v>
      </c>
    </row>
    <row r="2248" spans="40:47" ht="16.5" x14ac:dyDescent="0.2">
      <c r="AN2248" s="81">
        <v>2236</v>
      </c>
      <c r="AO2248" s="81">
        <f t="shared" si="222"/>
        <v>4</v>
      </c>
      <c r="AP2248" s="81">
        <f t="shared" si="223"/>
        <v>3</v>
      </c>
      <c r="AQ2248" s="76">
        <f t="shared" si="224"/>
        <v>15</v>
      </c>
      <c r="AR2248" s="81">
        <f t="shared" si="225"/>
        <v>121</v>
      </c>
      <c r="AS2248" s="81" t="str">
        <f t="shared" si="226"/>
        <v>金币</v>
      </c>
      <c r="AT2248" s="103">
        <f t="shared" si="227"/>
        <v>567</v>
      </c>
      <c r="AU2248" s="82">
        <f>IF(AR2248&gt;0,SUMIFS(AT$13:AT2248,AQ$13:AQ2248,"="&amp;AQ2248),"[x]")</f>
        <v>39068</v>
      </c>
    </row>
    <row r="2249" spans="40:47" ht="16.5" x14ac:dyDescent="0.2">
      <c r="AN2249" s="81">
        <v>2237</v>
      </c>
      <c r="AO2249" s="81">
        <f t="shared" si="222"/>
        <v>4</v>
      </c>
      <c r="AP2249" s="81">
        <f t="shared" si="223"/>
        <v>3</v>
      </c>
      <c r="AQ2249" s="76">
        <f t="shared" si="224"/>
        <v>15</v>
      </c>
      <c r="AR2249" s="81">
        <f t="shared" si="225"/>
        <v>122</v>
      </c>
      <c r="AS2249" s="81" t="str">
        <f t="shared" si="226"/>
        <v>金币</v>
      </c>
      <c r="AT2249" s="103">
        <f t="shared" si="227"/>
        <v>596</v>
      </c>
      <c r="AU2249" s="82">
        <f>IF(AR2249&gt;0,SUMIFS(AT$13:AT2249,AQ$13:AQ2249,"="&amp;AQ2249),"[x]")</f>
        <v>39664</v>
      </c>
    </row>
    <row r="2250" spans="40:47" ht="16.5" x14ac:dyDescent="0.2">
      <c r="AN2250" s="81">
        <v>2238</v>
      </c>
      <c r="AO2250" s="81">
        <f t="shared" si="222"/>
        <v>4</v>
      </c>
      <c r="AP2250" s="81">
        <f t="shared" si="223"/>
        <v>3</v>
      </c>
      <c r="AQ2250" s="76">
        <f t="shared" si="224"/>
        <v>15</v>
      </c>
      <c r="AR2250" s="81">
        <f t="shared" si="225"/>
        <v>123</v>
      </c>
      <c r="AS2250" s="81" t="str">
        <f t="shared" si="226"/>
        <v>金币</v>
      </c>
      <c r="AT2250" s="103">
        <f t="shared" si="227"/>
        <v>626</v>
      </c>
      <c r="AU2250" s="82">
        <f>IF(AR2250&gt;0,SUMIFS(AT$13:AT2250,AQ$13:AQ2250,"="&amp;AQ2250),"[x]")</f>
        <v>40290</v>
      </c>
    </row>
    <row r="2251" spans="40:47" ht="16.5" x14ac:dyDescent="0.2">
      <c r="AN2251" s="81">
        <v>2239</v>
      </c>
      <c r="AO2251" s="81">
        <f t="shared" si="222"/>
        <v>4</v>
      </c>
      <c r="AP2251" s="81">
        <f t="shared" si="223"/>
        <v>3</v>
      </c>
      <c r="AQ2251" s="76">
        <f t="shared" si="224"/>
        <v>15</v>
      </c>
      <c r="AR2251" s="81">
        <f t="shared" si="225"/>
        <v>124</v>
      </c>
      <c r="AS2251" s="81" t="str">
        <f t="shared" si="226"/>
        <v>金币</v>
      </c>
      <c r="AT2251" s="103">
        <f t="shared" si="227"/>
        <v>656</v>
      </c>
      <c r="AU2251" s="82">
        <f>IF(AR2251&gt;0,SUMIFS(AT$13:AT2251,AQ$13:AQ2251,"="&amp;AQ2251),"[x]")</f>
        <v>40946</v>
      </c>
    </row>
    <row r="2252" spans="40:47" ht="16.5" x14ac:dyDescent="0.2">
      <c r="AN2252" s="81">
        <v>2240</v>
      </c>
      <c r="AO2252" s="81">
        <f t="shared" si="222"/>
        <v>4</v>
      </c>
      <c r="AP2252" s="81">
        <f t="shared" si="223"/>
        <v>3</v>
      </c>
      <c r="AQ2252" s="76">
        <f t="shared" si="224"/>
        <v>15</v>
      </c>
      <c r="AR2252" s="81">
        <f t="shared" si="225"/>
        <v>125</v>
      </c>
      <c r="AS2252" s="81" t="str">
        <f t="shared" si="226"/>
        <v>金币</v>
      </c>
      <c r="AT2252" s="103">
        <f t="shared" si="227"/>
        <v>686</v>
      </c>
      <c r="AU2252" s="82">
        <f>IF(AR2252&gt;0,SUMIFS(AT$13:AT2252,AQ$13:AQ2252,"="&amp;AQ2252),"[x]")</f>
        <v>41632</v>
      </c>
    </row>
    <row r="2253" spans="40:47" ht="16.5" x14ac:dyDescent="0.2">
      <c r="AN2253" s="81">
        <v>2241</v>
      </c>
      <c r="AO2253" s="81">
        <f t="shared" si="222"/>
        <v>4</v>
      </c>
      <c r="AP2253" s="81">
        <f t="shared" si="223"/>
        <v>3</v>
      </c>
      <c r="AQ2253" s="76">
        <f t="shared" si="224"/>
        <v>15</v>
      </c>
      <c r="AR2253" s="81">
        <f t="shared" si="225"/>
        <v>126</v>
      </c>
      <c r="AS2253" s="81" t="str">
        <f t="shared" si="226"/>
        <v>金币</v>
      </c>
      <c r="AT2253" s="103">
        <f t="shared" si="227"/>
        <v>716</v>
      </c>
      <c r="AU2253" s="82">
        <f>IF(AR2253&gt;0,SUMIFS(AT$13:AT2253,AQ$13:AQ2253,"="&amp;AQ2253),"[x]")</f>
        <v>42348</v>
      </c>
    </row>
    <row r="2254" spans="40:47" ht="16.5" x14ac:dyDescent="0.2">
      <c r="AN2254" s="81">
        <v>2242</v>
      </c>
      <c r="AO2254" s="81">
        <f t="shared" ref="AO2254:AO2317" si="228">INT((AN2254-1)/604)+1</f>
        <v>4</v>
      </c>
      <c r="AP2254" s="81">
        <f t="shared" ref="AP2254:AP2317" si="229">INT(MOD(INT((AN2254-1)/151),4))+1</f>
        <v>3</v>
      </c>
      <c r="AQ2254" s="76">
        <f t="shared" ref="AQ2254:AQ2317" si="230">(AO2254-1)*4+AP2254</f>
        <v>15</v>
      </c>
      <c r="AR2254" s="81">
        <f t="shared" ref="AR2254:AR2317" si="231">MOD(AN2254-1,151)</f>
        <v>127</v>
      </c>
      <c r="AS2254" s="81" t="str">
        <f t="shared" ref="AS2254:AS2317" si="232">IF(AR2254&gt;0,"金币","[x]")</f>
        <v>金币</v>
      </c>
      <c r="AT2254" s="103">
        <f t="shared" si="227"/>
        <v>746</v>
      </c>
      <c r="AU2254" s="82">
        <f>IF(AR2254&gt;0,SUMIFS(AT$13:AT2254,AQ$13:AQ2254,"="&amp;AQ2254),"[x]")</f>
        <v>43094</v>
      </c>
    </row>
    <row r="2255" spans="40:47" ht="16.5" x14ac:dyDescent="0.2">
      <c r="AN2255" s="81">
        <v>2243</v>
      </c>
      <c r="AO2255" s="81">
        <f t="shared" si="228"/>
        <v>4</v>
      </c>
      <c r="AP2255" s="81">
        <f t="shared" si="229"/>
        <v>3</v>
      </c>
      <c r="AQ2255" s="76">
        <f t="shared" si="230"/>
        <v>15</v>
      </c>
      <c r="AR2255" s="81">
        <f t="shared" si="231"/>
        <v>128</v>
      </c>
      <c r="AS2255" s="81" t="str">
        <f t="shared" si="232"/>
        <v>金币</v>
      </c>
      <c r="AT2255" s="103">
        <f t="shared" ref="AT2255:AT2318" si="233">IF(AR2255&gt;0,INT(INDEX($AL$13:$AL$162,AR2255)/48*INDEX($AL$4:$AL$9,AO2255)*INDEX($AO$4:$AO$7,AP2255)),"[x]")</f>
        <v>776</v>
      </c>
      <c r="AU2255" s="82">
        <f>IF(AR2255&gt;0,SUMIFS(AT$13:AT2255,AQ$13:AQ2255,"="&amp;AQ2255),"[x]")</f>
        <v>43870</v>
      </c>
    </row>
    <row r="2256" spans="40:47" ht="16.5" x14ac:dyDescent="0.2">
      <c r="AN2256" s="81">
        <v>2244</v>
      </c>
      <c r="AO2256" s="81">
        <f t="shared" si="228"/>
        <v>4</v>
      </c>
      <c r="AP2256" s="81">
        <f t="shared" si="229"/>
        <v>3</v>
      </c>
      <c r="AQ2256" s="76">
        <f t="shared" si="230"/>
        <v>15</v>
      </c>
      <c r="AR2256" s="81">
        <f t="shared" si="231"/>
        <v>129</v>
      </c>
      <c r="AS2256" s="81" t="str">
        <f t="shared" si="232"/>
        <v>金币</v>
      </c>
      <c r="AT2256" s="103">
        <f t="shared" si="233"/>
        <v>805</v>
      </c>
      <c r="AU2256" s="82">
        <f>IF(AR2256&gt;0,SUMIFS(AT$13:AT2256,AQ$13:AQ2256,"="&amp;AQ2256),"[x]")</f>
        <v>44675</v>
      </c>
    </row>
    <row r="2257" spans="40:47" ht="16.5" x14ac:dyDescent="0.2">
      <c r="AN2257" s="81">
        <v>2245</v>
      </c>
      <c r="AO2257" s="81">
        <f t="shared" si="228"/>
        <v>4</v>
      </c>
      <c r="AP2257" s="81">
        <f t="shared" si="229"/>
        <v>3</v>
      </c>
      <c r="AQ2257" s="76">
        <f t="shared" si="230"/>
        <v>15</v>
      </c>
      <c r="AR2257" s="81">
        <f t="shared" si="231"/>
        <v>130</v>
      </c>
      <c r="AS2257" s="81" t="str">
        <f t="shared" si="232"/>
        <v>金币</v>
      </c>
      <c r="AT2257" s="103">
        <f t="shared" si="233"/>
        <v>835</v>
      </c>
      <c r="AU2257" s="82">
        <f>IF(AR2257&gt;0,SUMIFS(AT$13:AT2257,AQ$13:AQ2257,"="&amp;AQ2257),"[x]")</f>
        <v>45510</v>
      </c>
    </row>
    <row r="2258" spans="40:47" ht="16.5" x14ac:dyDescent="0.2">
      <c r="AN2258" s="81">
        <v>2246</v>
      </c>
      <c r="AO2258" s="81">
        <f t="shared" si="228"/>
        <v>4</v>
      </c>
      <c r="AP2258" s="81">
        <f t="shared" si="229"/>
        <v>3</v>
      </c>
      <c r="AQ2258" s="76">
        <f t="shared" si="230"/>
        <v>15</v>
      </c>
      <c r="AR2258" s="81">
        <f t="shared" si="231"/>
        <v>131</v>
      </c>
      <c r="AS2258" s="81" t="str">
        <f t="shared" si="232"/>
        <v>金币</v>
      </c>
      <c r="AT2258" s="103">
        <f t="shared" si="233"/>
        <v>865</v>
      </c>
      <c r="AU2258" s="82">
        <f>IF(AR2258&gt;0,SUMIFS(AT$13:AT2258,AQ$13:AQ2258,"="&amp;AQ2258),"[x]")</f>
        <v>46375</v>
      </c>
    </row>
    <row r="2259" spans="40:47" ht="16.5" x14ac:dyDescent="0.2">
      <c r="AN2259" s="81">
        <v>2247</v>
      </c>
      <c r="AO2259" s="81">
        <f t="shared" si="228"/>
        <v>4</v>
      </c>
      <c r="AP2259" s="81">
        <f t="shared" si="229"/>
        <v>3</v>
      </c>
      <c r="AQ2259" s="76">
        <f t="shared" si="230"/>
        <v>15</v>
      </c>
      <c r="AR2259" s="81">
        <f t="shared" si="231"/>
        <v>132</v>
      </c>
      <c r="AS2259" s="81" t="str">
        <f t="shared" si="232"/>
        <v>金币</v>
      </c>
      <c r="AT2259" s="103">
        <f t="shared" si="233"/>
        <v>895</v>
      </c>
      <c r="AU2259" s="82">
        <f>IF(AR2259&gt;0,SUMIFS(AT$13:AT2259,AQ$13:AQ2259,"="&amp;AQ2259),"[x]")</f>
        <v>47270</v>
      </c>
    </row>
    <row r="2260" spans="40:47" ht="16.5" x14ac:dyDescent="0.2">
      <c r="AN2260" s="81">
        <v>2248</v>
      </c>
      <c r="AO2260" s="81">
        <f t="shared" si="228"/>
        <v>4</v>
      </c>
      <c r="AP2260" s="81">
        <f t="shared" si="229"/>
        <v>3</v>
      </c>
      <c r="AQ2260" s="76">
        <f t="shared" si="230"/>
        <v>15</v>
      </c>
      <c r="AR2260" s="81">
        <f t="shared" si="231"/>
        <v>133</v>
      </c>
      <c r="AS2260" s="81" t="str">
        <f t="shared" si="232"/>
        <v>金币</v>
      </c>
      <c r="AT2260" s="103">
        <f t="shared" si="233"/>
        <v>925</v>
      </c>
      <c r="AU2260" s="82">
        <f>IF(AR2260&gt;0,SUMIFS(AT$13:AT2260,AQ$13:AQ2260,"="&amp;AQ2260),"[x]")</f>
        <v>48195</v>
      </c>
    </row>
    <row r="2261" spans="40:47" ht="16.5" x14ac:dyDescent="0.2">
      <c r="AN2261" s="81">
        <v>2249</v>
      </c>
      <c r="AO2261" s="81">
        <f t="shared" si="228"/>
        <v>4</v>
      </c>
      <c r="AP2261" s="81">
        <f t="shared" si="229"/>
        <v>3</v>
      </c>
      <c r="AQ2261" s="76">
        <f t="shared" si="230"/>
        <v>15</v>
      </c>
      <c r="AR2261" s="81">
        <f t="shared" si="231"/>
        <v>134</v>
      </c>
      <c r="AS2261" s="81" t="str">
        <f t="shared" si="232"/>
        <v>金币</v>
      </c>
      <c r="AT2261" s="103">
        <f t="shared" si="233"/>
        <v>955</v>
      </c>
      <c r="AU2261" s="82">
        <f>IF(AR2261&gt;0,SUMIFS(AT$13:AT2261,AQ$13:AQ2261,"="&amp;AQ2261),"[x]")</f>
        <v>49150</v>
      </c>
    </row>
    <row r="2262" spans="40:47" ht="16.5" x14ac:dyDescent="0.2">
      <c r="AN2262" s="81">
        <v>2250</v>
      </c>
      <c r="AO2262" s="81">
        <f t="shared" si="228"/>
        <v>4</v>
      </c>
      <c r="AP2262" s="81">
        <f t="shared" si="229"/>
        <v>3</v>
      </c>
      <c r="AQ2262" s="76">
        <f t="shared" si="230"/>
        <v>15</v>
      </c>
      <c r="AR2262" s="81">
        <f t="shared" si="231"/>
        <v>135</v>
      </c>
      <c r="AS2262" s="81" t="str">
        <f t="shared" si="232"/>
        <v>金币</v>
      </c>
      <c r="AT2262" s="103">
        <f t="shared" si="233"/>
        <v>984</v>
      </c>
      <c r="AU2262" s="82">
        <f>IF(AR2262&gt;0,SUMIFS(AT$13:AT2262,AQ$13:AQ2262,"="&amp;AQ2262),"[x]")</f>
        <v>50134</v>
      </c>
    </row>
    <row r="2263" spans="40:47" ht="16.5" x14ac:dyDescent="0.2">
      <c r="AN2263" s="81">
        <v>2251</v>
      </c>
      <c r="AO2263" s="81">
        <f t="shared" si="228"/>
        <v>4</v>
      </c>
      <c r="AP2263" s="81">
        <f t="shared" si="229"/>
        <v>3</v>
      </c>
      <c r="AQ2263" s="76">
        <f t="shared" si="230"/>
        <v>15</v>
      </c>
      <c r="AR2263" s="81">
        <f t="shared" si="231"/>
        <v>136</v>
      </c>
      <c r="AS2263" s="81" t="str">
        <f t="shared" si="232"/>
        <v>金币</v>
      </c>
      <c r="AT2263" s="103">
        <f t="shared" si="233"/>
        <v>1014</v>
      </c>
      <c r="AU2263" s="82">
        <f>IF(AR2263&gt;0,SUMIFS(AT$13:AT2263,AQ$13:AQ2263,"="&amp;AQ2263),"[x]")</f>
        <v>51148</v>
      </c>
    </row>
    <row r="2264" spans="40:47" ht="16.5" x14ac:dyDescent="0.2">
      <c r="AN2264" s="81">
        <v>2252</v>
      </c>
      <c r="AO2264" s="81">
        <f t="shared" si="228"/>
        <v>4</v>
      </c>
      <c r="AP2264" s="81">
        <f t="shared" si="229"/>
        <v>3</v>
      </c>
      <c r="AQ2264" s="76">
        <f t="shared" si="230"/>
        <v>15</v>
      </c>
      <c r="AR2264" s="81">
        <f t="shared" si="231"/>
        <v>137</v>
      </c>
      <c r="AS2264" s="81" t="str">
        <f t="shared" si="232"/>
        <v>金币</v>
      </c>
      <c r="AT2264" s="103">
        <f t="shared" si="233"/>
        <v>1044</v>
      </c>
      <c r="AU2264" s="82">
        <f>IF(AR2264&gt;0,SUMIFS(AT$13:AT2264,AQ$13:AQ2264,"="&amp;AQ2264),"[x]")</f>
        <v>52192</v>
      </c>
    </row>
    <row r="2265" spans="40:47" ht="16.5" x14ac:dyDescent="0.2">
      <c r="AN2265" s="81">
        <v>2253</v>
      </c>
      <c r="AO2265" s="81">
        <f t="shared" si="228"/>
        <v>4</v>
      </c>
      <c r="AP2265" s="81">
        <f t="shared" si="229"/>
        <v>3</v>
      </c>
      <c r="AQ2265" s="76">
        <f t="shared" si="230"/>
        <v>15</v>
      </c>
      <c r="AR2265" s="81">
        <f t="shared" si="231"/>
        <v>138</v>
      </c>
      <c r="AS2265" s="81" t="str">
        <f t="shared" si="232"/>
        <v>金币</v>
      </c>
      <c r="AT2265" s="103">
        <f t="shared" si="233"/>
        <v>1074</v>
      </c>
      <c r="AU2265" s="82">
        <f>IF(AR2265&gt;0,SUMIFS(AT$13:AT2265,AQ$13:AQ2265,"="&amp;AQ2265),"[x]")</f>
        <v>53266</v>
      </c>
    </row>
    <row r="2266" spans="40:47" ht="16.5" x14ac:dyDescent="0.2">
      <c r="AN2266" s="81">
        <v>2254</v>
      </c>
      <c r="AO2266" s="81">
        <f t="shared" si="228"/>
        <v>4</v>
      </c>
      <c r="AP2266" s="81">
        <f t="shared" si="229"/>
        <v>3</v>
      </c>
      <c r="AQ2266" s="76">
        <f t="shared" si="230"/>
        <v>15</v>
      </c>
      <c r="AR2266" s="81">
        <f t="shared" si="231"/>
        <v>139</v>
      </c>
      <c r="AS2266" s="81" t="str">
        <f t="shared" si="232"/>
        <v>金币</v>
      </c>
      <c r="AT2266" s="103">
        <f t="shared" si="233"/>
        <v>1104</v>
      </c>
      <c r="AU2266" s="82">
        <f>IF(AR2266&gt;0,SUMIFS(AT$13:AT2266,AQ$13:AQ2266,"="&amp;AQ2266),"[x]")</f>
        <v>54370</v>
      </c>
    </row>
    <row r="2267" spans="40:47" ht="16.5" x14ac:dyDescent="0.2">
      <c r="AN2267" s="81">
        <v>2255</v>
      </c>
      <c r="AO2267" s="81">
        <f t="shared" si="228"/>
        <v>4</v>
      </c>
      <c r="AP2267" s="81">
        <f t="shared" si="229"/>
        <v>3</v>
      </c>
      <c r="AQ2267" s="76">
        <f t="shared" si="230"/>
        <v>15</v>
      </c>
      <c r="AR2267" s="81">
        <f t="shared" si="231"/>
        <v>140</v>
      </c>
      <c r="AS2267" s="81" t="str">
        <f t="shared" si="232"/>
        <v>金币</v>
      </c>
      <c r="AT2267" s="103">
        <f t="shared" si="233"/>
        <v>1134</v>
      </c>
      <c r="AU2267" s="82">
        <f>IF(AR2267&gt;0,SUMIFS(AT$13:AT2267,AQ$13:AQ2267,"="&amp;AQ2267),"[x]")</f>
        <v>55504</v>
      </c>
    </row>
    <row r="2268" spans="40:47" ht="16.5" x14ac:dyDescent="0.2">
      <c r="AN2268" s="81">
        <v>2256</v>
      </c>
      <c r="AO2268" s="81">
        <f t="shared" si="228"/>
        <v>4</v>
      </c>
      <c r="AP2268" s="81">
        <f t="shared" si="229"/>
        <v>3</v>
      </c>
      <c r="AQ2268" s="76">
        <f t="shared" si="230"/>
        <v>15</v>
      </c>
      <c r="AR2268" s="81">
        <f t="shared" si="231"/>
        <v>141</v>
      </c>
      <c r="AS2268" s="81" t="str">
        <f t="shared" si="232"/>
        <v>金币</v>
      </c>
      <c r="AT2268" s="103">
        <f t="shared" si="233"/>
        <v>1164</v>
      </c>
      <c r="AU2268" s="82">
        <f>IF(AR2268&gt;0,SUMIFS(AT$13:AT2268,AQ$13:AQ2268,"="&amp;AQ2268),"[x]")</f>
        <v>56668</v>
      </c>
    </row>
    <row r="2269" spans="40:47" ht="16.5" x14ac:dyDescent="0.2">
      <c r="AN2269" s="81">
        <v>2257</v>
      </c>
      <c r="AO2269" s="81">
        <f t="shared" si="228"/>
        <v>4</v>
      </c>
      <c r="AP2269" s="81">
        <f t="shared" si="229"/>
        <v>3</v>
      </c>
      <c r="AQ2269" s="76">
        <f t="shared" si="230"/>
        <v>15</v>
      </c>
      <c r="AR2269" s="81">
        <f t="shared" si="231"/>
        <v>142</v>
      </c>
      <c r="AS2269" s="81" t="str">
        <f t="shared" si="232"/>
        <v>金币</v>
      </c>
      <c r="AT2269" s="103">
        <f t="shared" si="233"/>
        <v>1193</v>
      </c>
      <c r="AU2269" s="82">
        <f>IF(AR2269&gt;0,SUMIFS(AT$13:AT2269,AQ$13:AQ2269,"="&amp;AQ2269),"[x]")</f>
        <v>57861</v>
      </c>
    </row>
    <row r="2270" spans="40:47" ht="16.5" x14ac:dyDescent="0.2">
      <c r="AN2270" s="81">
        <v>2258</v>
      </c>
      <c r="AO2270" s="81">
        <f t="shared" si="228"/>
        <v>4</v>
      </c>
      <c r="AP2270" s="81">
        <f t="shared" si="229"/>
        <v>3</v>
      </c>
      <c r="AQ2270" s="76">
        <f t="shared" si="230"/>
        <v>15</v>
      </c>
      <c r="AR2270" s="81">
        <f t="shared" si="231"/>
        <v>143</v>
      </c>
      <c r="AS2270" s="81" t="str">
        <f t="shared" si="232"/>
        <v>金币</v>
      </c>
      <c r="AT2270" s="103">
        <f t="shared" si="233"/>
        <v>1223</v>
      </c>
      <c r="AU2270" s="82">
        <f>IF(AR2270&gt;0,SUMIFS(AT$13:AT2270,AQ$13:AQ2270,"="&amp;AQ2270),"[x]")</f>
        <v>59084</v>
      </c>
    </row>
    <row r="2271" spans="40:47" ht="16.5" x14ac:dyDescent="0.2">
      <c r="AN2271" s="81">
        <v>2259</v>
      </c>
      <c r="AO2271" s="81">
        <f t="shared" si="228"/>
        <v>4</v>
      </c>
      <c r="AP2271" s="81">
        <f t="shared" si="229"/>
        <v>3</v>
      </c>
      <c r="AQ2271" s="76">
        <f t="shared" si="230"/>
        <v>15</v>
      </c>
      <c r="AR2271" s="81">
        <f t="shared" si="231"/>
        <v>144</v>
      </c>
      <c r="AS2271" s="81" t="str">
        <f t="shared" si="232"/>
        <v>金币</v>
      </c>
      <c r="AT2271" s="103">
        <f t="shared" si="233"/>
        <v>1253</v>
      </c>
      <c r="AU2271" s="82">
        <f>IF(AR2271&gt;0,SUMIFS(AT$13:AT2271,AQ$13:AQ2271,"="&amp;AQ2271),"[x]")</f>
        <v>60337</v>
      </c>
    </row>
    <row r="2272" spans="40:47" ht="16.5" x14ac:dyDescent="0.2">
      <c r="AN2272" s="81">
        <v>2260</v>
      </c>
      <c r="AO2272" s="81">
        <f t="shared" si="228"/>
        <v>4</v>
      </c>
      <c r="AP2272" s="81">
        <f t="shared" si="229"/>
        <v>3</v>
      </c>
      <c r="AQ2272" s="76">
        <f t="shared" si="230"/>
        <v>15</v>
      </c>
      <c r="AR2272" s="81">
        <f t="shared" si="231"/>
        <v>145</v>
      </c>
      <c r="AS2272" s="81" t="str">
        <f t="shared" si="232"/>
        <v>金币</v>
      </c>
      <c r="AT2272" s="103">
        <f t="shared" si="233"/>
        <v>1283</v>
      </c>
      <c r="AU2272" s="82">
        <f>IF(AR2272&gt;0,SUMIFS(AT$13:AT2272,AQ$13:AQ2272,"="&amp;AQ2272),"[x]")</f>
        <v>61620</v>
      </c>
    </row>
    <row r="2273" spans="40:47" ht="16.5" x14ac:dyDescent="0.2">
      <c r="AN2273" s="81">
        <v>2261</v>
      </c>
      <c r="AO2273" s="81">
        <f t="shared" si="228"/>
        <v>4</v>
      </c>
      <c r="AP2273" s="81">
        <f t="shared" si="229"/>
        <v>3</v>
      </c>
      <c r="AQ2273" s="76">
        <f t="shared" si="230"/>
        <v>15</v>
      </c>
      <c r="AR2273" s="81">
        <f t="shared" si="231"/>
        <v>146</v>
      </c>
      <c r="AS2273" s="81" t="str">
        <f t="shared" si="232"/>
        <v>金币</v>
      </c>
      <c r="AT2273" s="103">
        <f t="shared" si="233"/>
        <v>1313</v>
      </c>
      <c r="AU2273" s="82">
        <f>IF(AR2273&gt;0,SUMIFS(AT$13:AT2273,AQ$13:AQ2273,"="&amp;AQ2273),"[x]")</f>
        <v>62933</v>
      </c>
    </row>
    <row r="2274" spans="40:47" ht="16.5" x14ac:dyDescent="0.2">
      <c r="AN2274" s="81">
        <v>2262</v>
      </c>
      <c r="AO2274" s="81">
        <f t="shared" si="228"/>
        <v>4</v>
      </c>
      <c r="AP2274" s="81">
        <f t="shared" si="229"/>
        <v>3</v>
      </c>
      <c r="AQ2274" s="76">
        <f t="shared" si="230"/>
        <v>15</v>
      </c>
      <c r="AR2274" s="81">
        <f t="shared" si="231"/>
        <v>147</v>
      </c>
      <c r="AS2274" s="81" t="str">
        <f t="shared" si="232"/>
        <v>金币</v>
      </c>
      <c r="AT2274" s="103">
        <f t="shared" si="233"/>
        <v>1343</v>
      </c>
      <c r="AU2274" s="82">
        <f>IF(AR2274&gt;0,SUMIFS(AT$13:AT2274,AQ$13:AQ2274,"="&amp;AQ2274),"[x]")</f>
        <v>64276</v>
      </c>
    </row>
    <row r="2275" spans="40:47" ht="16.5" x14ac:dyDescent="0.2">
      <c r="AN2275" s="81">
        <v>2263</v>
      </c>
      <c r="AO2275" s="81">
        <f t="shared" si="228"/>
        <v>4</v>
      </c>
      <c r="AP2275" s="81">
        <f t="shared" si="229"/>
        <v>3</v>
      </c>
      <c r="AQ2275" s="76">
        <f t="shared" si="230"/>
        <v>15</v>
      </c>
      <c r="AR2275" s="81">
        <f t="shared" si="231"/>
        <v>148</v>
      </c>
      <c r="AS2275" s="81" t="str">
        <f t="shared" si="232"/>
        <v>金币</v>
      </c>
      <c r="AT2275" s="103">
        <f t="shared" si="233"/>
        <v>1372</v>
      </c>
      <c r="AU2275" s="82">
        <f>IF(AR2275&gt;0,SUMIFS(AT$13:AT2275,AQ$13:AQ2275,"="&amp;AQ2275),"[x]")</f>
        <v>65648</v>
      </c>
    </row>
    <row r="2276" spans="40:47" ht="16.5" x14ac:dyDescent="0.2">
      <c r="AN2276" s="81">
        <v>2264</v>
      </c>
      <c r="AO2276" s="81">
        <f t="shared" si="228"/>
        <v>4</v>
      </c>
      <c r="AP2276" s="81">
        <f t="shared" si="229"/>
        <v>3</v>
      </c>
      <c r="AQ2276" s="76">
        <f t="shared" si="230"/>
        <v>15</v>
      </c>
      <c r="AR2276" s="81">
        <f t="shared" si="231"/>
        <v>149</v>
      </c>
      <c r="AS2276" s="81" t="str">
        <f t="shared" si="232"/>
        <v>金币</v>
      </c>
      <c r="AT2276" s="103">
        <f t="shared" si="233"/>
        <v>1402</v>
      </c>
      <c r="AU2276" s="82">
        <f>IF(AR2276&gt;0,SUMIFS(AT$13:AT2276,AQ$13:AQ2276,"="&amp;AQ2276),"[x]")</f>
        <v>67050</v>
      </c>
    </row>
    <row r="2277" spans="40:47" ht="16.5" x14ac:dyDescent="0.2">
      <c r="AN2277" s="81">
        <v>2265</v>
      </c>
      <c r="AO2277" s="81">
        <f t="shared" si="228"/>
        <v>4</v>
      </c>
      <c r="AP2277" s="81">
        <f t="shared" si="229"/>
        <v>3</v>
      </c>
      <c r="AQ2277" s="76">
        <f t="shared" si="230"/>
        <v>15</v>
      </c>
      <c r="AR2277" s="81">
        <f t="shared" si="231"/>
        <v>150</v>
      </c>
      <c r="AS2277" s="81" t="str">
        <f t="shared" si="232"/>
        <v>金币</v>
      </c>
      <c r="AT2277" s="103">
        <f t="shared" si="233"/>
        <v>1432</v>
      </c>
      <c r="AU2277" s="82">
        <f>IF(AR2277&gt;0,SUMIFS(AT$13:AT2277,AQ$13:AQ2277,"="&amp;AQ2277),"[x]")</f>
        <v>68482</v>
      </c>
    </row>
    <row r="2278" spans="40:47" ht="16.5" x14ac:dyDescent="0.2">
      <c r="AN2278" s="81">
        <v>2266</v>
      </c>
      <c r="AO2278" s="81">
        <f t="shared" si="228"/>
        <v>4</v>
      </c>
      <c r="AP2278" s="81">
        <f t="shared" si="229"/>
        <v>4</v>
      </c>
      <c r="AQ2278" s="76">
        <f t="shared" si="230"/>
        <v>16</v>
      </c>
      <c r="AR2278" s="81">
        <f t="shared" si="231"/>
        <v>0</v>
      </c>
      <c r="AS2278" s="81" t="str">
        <f t="shared" si="232"/>
        <v>[x]</v>
      </c>
      <c r="AT2278" s="103" t="str">
        <f t="shared" si="233"/>
        <v>[x]</v>
      </c>
      <c r="AU2278" s="82" t="str">
        <f>IF(AR2278&gt;0,SUMIFS(AT$13:AT2278,AQ$13:AQ2278,"="&amp;AQ2278),"[x]")</f>
        <v>[x]</v>
      </c>
    </row>
    <row r="2279" spans="40:47" ht="16.5" x14ac:dyDescent="0.2">
      <c r="AN2279" s="81">
        <v>2267</v>
      </c>
      <c r="AO2279" s="81">
        <f t="shared" si="228"/>
        <v>4</v>
      </c>
      <c r="AP2279" s="81">
        <f t="shared" si="229"/>
        <v>4</v>
      </c>
      <c r="AQ2279" s="76">
        <f t="shared" si="230"/>
        <v>16</v>
      </c>
      <c r="AR2279" s="81">
        <f t="shared" si="231"/>
        <v>1</v>
      </c>
      <c r="AS2279" s="81" t="str">
        <f t="shared" si="232"/>
        <v>金币</v>
      </c>
      <c r="AT2279" s="103">
        <f t="shared" si="233"/>
        <v>4</v>
      </c>
      <c r="AU2279" s="82">
        <f>IF(AR2279&gt;0,SUMIFS(AT$13:AT2279,AQ$13:AQ2279,"="&amp;AQ2279),"[x]")</f>
        <v>4</v>
      </c>
    </row>
    <row r="2280" spans="40:47" ht="16.5" x14ac:dyDescent="0.2">
      <c r="AN2280" s="81">
        <v>2268</v>
      </c>
      <c r="AO2280" s="81">
        <f t="shared" si="228"/>
        <v>4</v>
      </c>
      <c r="AP2280" s="81">
        <f t="shared" si="229"/>
        <v>4</v>
      </c>
      <c r="AQ2280" s="76">
        <f t="shared" si="230"/>
        <v>16</v>
      </c>
      <c r="AR2280" s="81">
        <f t="shared" si="231"/>
        <v>2</v>
      </c>
      <c r="AS2280" s="81" t="str">
        <f t="shared" si="232"/>
        <v>金币</v>
      </c>
      <c r="AT2280" s="103">
        <f t="shared" si="233"/>
        <v>8</v>
      </c>
      <c r="AU2280" s="82">
        <f>IF(AR2280&gt;0,SUMIFS(AT$13:AT2280,AQ$13:AQ2280,"="&amp;AQ2280),"[x]")</f>
        <v>12</v>
      </c>
    </row>
    <row r="2281" spans="40:47" ht="16.5" x14ac:dyDescent="0.2">
      <c r="AN2281" s="81">
        <v>2269</v>
      </c>
      <c r="AO2281" s="81">
        <f t="shared" si="228"/>
        <v>4</v>
      </c>
      <c r="AP2281" s="81">
        <f t="shared" si="229"/>
        <v>4</v>
      </c>
      <c r="AQ2281" s="76">
        <f t="shared" si="230"/>
        <v>16</v>
      </c>
      <c r="AR2281" s="81">
        <f t="shared" si="231"/>
        <v>3</v>
      </c>
      <c r="AS2281" s="81" t="str">
        <f t="shared" si="232"/>
        <v>金币</v>
      </c>
      <c r="AT2281" s="103">
        <f t="shared" si="233"/>
        <v>12</v>
      </c>
      <c r="AU2281" s="82">
        <f>IF(AR2281&gt;0,SUMIFS(AT$13:AT2281,AQ$13:AQ2281,"="&amp;AQ2281),"[x]")</f>
        <v>24</v>
      </c>
    </row>
    <row r="2282" spans="40:47" ht="16.5" x14ac:dyDescent="0.2">
      <c r="AN2282" s="81">
        <v>2270</v>
      </c>
      <c r="AO2282" s="81">
        <f t="shared" si="228"/>
        <v>4</v>
      </c>
      <c r="AP2282" s="81">
        <f t="shared" si="229"/>
        <v>4</v>
      </c>
      <c r="AQ2282" s="76">
        <f t="shared" si="230"/>
        <v>16</v>
      </c>
      <c r="AR2282" s="81">
        <f t="shared" si="231"/>
        <v>4</v>
      </c>
      <c r="AS2282" s="81" t="str">
        <f t="shared" si="232"/>
        <v>金币</v>
      </c>
      <c r="AT2282" s="103">
        <f t="shared" si="233"/>
        <v>16</v>
      </c>
      <c r="AU2282" s="82">
        <f>IF(AR2282&gt;0,SUMIFS(AT$13:AT2282,AQ$13:AQ2282,"="&amp;AQ2282),"[x]")</f>
        <v>40</v>
      </c>
    </row>
    <row r="2283" spans="40:47" ht="16.5" x14ac:dyDescent="0.2">
      <c r="AN2283" s="81">
        <v>2271</v>
      </c>
      <c r="AO2283" s="81">
        <f t="shared" si="228"/>
        <v>4</v>
      </c>
      <c r="AP2283" s="81">
        <f t="shared" si="229"/>
        <v>4</v>
      </c>
      <c r="AQ2283" s="76">
        <f t="shared" si="230"/>
        <v>16</v>
      </c>
      <c r="AR2283" s="81">
        <f t="shared" si="231"/>
        <v>5</v>
      </c>
      <c r="AS2283" s="81" t="str">
        <f t="shared" si="232"/>
        <v>金币</v>
      </c>
      <c r="AT2283" s="103">
        <f t="shared" si="233"/>
        <v>20</v>
      </c>
      <c r="AU2283" s="82">
        <f>IF(AR2283&gt;0,SUMIFS(AT$13:AT2283,AQ$13:AQ2283,"="&amp;AQ2283),"[x]")</f>
        <v>60</v>
      </c>
    </row>
    <row r="2284" spans="40:47" ht="16.5" x14ac:dyDescent="0.2">
      <c r="AN2284" s="81">
        <v>2272</v>
      </c>
      <c r="AO2284" s="81">
        <f t="shared" si="228"/>
        <v>4</v>
      </c>
      <c r="AP2284" s="81">
        <f t="shared" si="229"/>
        <v>4</v>
      </c>
      <c r="AQ2284" s="76">
        <f t="shared" si="230"/>
        <v>16</v>
      </c>
      <c r="AR2284" s="81">
        <f t="shared" si="231"/>
        <v>6</v>
      </c>
      <c r="AS2284" s="81" t="str">
        <f t="shared" si="232"/>
        <v>金币</v>
      </c>
      <c r="AT2284" s="103">
        <f t="shared" si="233"/>
        <v>25</v>
      </c>
      <c r="AU2284" s="82">
        <f>IF(AR2284&gt;0,SUMIFS(AT$13:AT2284,AQ$13:AQ2284,"="&amp;AQ2284),"[x]")</f>
        <v>85</v>
      </c>
    </row>
    <row r="2285" spans="40:47" ht="16.5" x14ac:dyDescent="0.2">
      <c r="AN2285" s="81">
        <v>2273</v>
      </c>
      <c r="AO2285" s="81">
        <f t="shared" si="228"/>
        <v>4</v>
      </c>
      <c r="AP2285" s="81">
        <f t="shared" si="229"/>
        <v>4</v>
      </c>
      <c r="AQ2285" s="76">
        <f t="shared" si="230"/>
        <v>16</v>
      </c>
      <c r="AR2285" s="81">
        <f t="shared" si="231"/>
        <v>7</v>
      </c>
      <c r="AS2285" s="81" t="str">
        <f t="shared" si="232"/>
        <v>金币</v>
      </c>
      <c r="AT2285" s="103">
        <f t="shared" si="233"/>
        <v>29</v>
      </c>
      <c r="AU2285" s="82">
        <f>IF(AR2285&gt;0,SUMIFS(AT$13:AT2285,AQ$13:AQ2285,"="&amp;AQ2285),"[x]")</f>
        <v>114</v>
      </c>
    </row>
    <row r="2286" spans="40:47" ht="16.5" x14ac:dyDescent="0.2">
      <c r="AN2286" s="81">
        <v>2274</v>
      </c>
      <c r="AO2286" s="81">
        <f t="shared" si="228"/>
        <v>4</v>
      </c>
      <c r="AP2286" s="81">
        <f t="shared" si="229"/>
        <v>4</v>
      </c>
      <c r="AQ2286" s="76">
        <f t="shared" si="230"/>
        <v>16</v>
      </c>
      <c r="AR2286" s="81">
        <f t="shared" si="231"/>
        <v>8</v>
      </c>
      <c r="AS2286" s="81" t="str">
        <f t="shared" si="232"/>
        <v>金币</v>
      </c>
      <c r="AT2286" s="103">
        <f t="shared" si="233"/>
        <v>33</v>
      </c>
      <c r="AU2286" s="82">
        <f>IF(AR2286&gt;0,SUMIFS(AT$13:AT2286,AQ$13:AQ2286,"="&amp;AQ2286),"[x]")</f>
        <v>147</v>
      </c>
    </row>
    <row r="2287" spans="40:47" ht="16.5" x14ac:dyDescent="0.2">
      <c r="AN2287" s="81">
        <v>2275</v>
      </c>
      <c r="AO2287" s="81">
        <f t="shared" si="228"/>
        <v>4</v>
      </c>
      <c r="AP2287" s="81">
        <f t="shared" si="229"/>
        <v>4</v>
      </c>
      <c r="AQ2287" s="76">
        <f t="shared" si="230"/>
        <v>16</v>
      </c>
      <c r="AR2287" s="81">
        <f t="shared" si="231"/>
        <v>9</v>
      </c>
      <c r="AS2287" s="81" t="str">
        <f t="shared" si="232"/>
        <v>金币</v>
      </c>
      <c r="AT2287" s="103">
        <f t="shared" si="233"/>
        <v>37</v>
      </c>
      <c r="AU2287" s="82">
        <f>IF(AR2287&gt;0,SUMIFS(AT$13:AT2287,AQ$13:AQ2287,"="&amp;AQ2287),"[x]")</f>
        <v>184</v>
      </c>
    </row>
    <row r="2288" spans="40:47" ht="16.5" x14ac:dyDescent="0.2">
      <c r="AN2288" s="81">
        <v>2276</v>
      </c>
      <c r="AO2288" s="81">
        <f t="shared" si="228"/>
        <v>4</v>
      </c>
      <c r="AP2288" s="81">
        <f t="shared" si="229"/>
        <v>4</v>
      </c>
      <c r="AQ2288" s="76">
        <f t="shared" si="230"/>
        <v>16</v>
      </c>
      <c r="AR2288" s="81">
        <f t="shared" si="231"/>
        <v>10</v>
      </c>
      <c r="AS2288" s="81" t="str">
        <f t="shared" si="232"/>
        <v>金币</v>
      </c>
      <c r="AT2288" s="103">
        <f t="shared" si="233"/>
        <v>41</v>
      </c>
      <c r="AU2288" s="82">
        <f>IF(AR2288&gt;0,SUMIFS(AT$13:AT2288,AQ$13:AQ2288,"="&amp;AQ2288),"[x]")</f>
        <v>225</v>
      </c>
    </row>
    <row r="2289" spans="40:47" ht="16.5" x14ac:dyDescent="0.2">
      <c r="AN2289" s="81">
        <v>2277</v>
      </c>
      <c r="AO2289" s="81">
        <f t="shared" si="228"/>
        <v>4</v>
      </c>
      <c r="AP2289" s="81">
        <f t="shared" si="229"/>
        <v>4</v>
      </c>
      <c r="AQ2289" s="76">
        <f t="shared" si="230"/>
        <v>16</v>
      </c>
      <c r="AR2289" s="81">
        <f t="shared" si="231"/>
        <v>11</v>
      </c>
      <c r="AS2289" s="81" t="str">
        <f t="shared" si="232"/>
        <v>金币</v>
      </c>
      <c r="AT2289" s="103">
        <f t="shared" si="233"/>
        <v>45</v>
      </c>
      <c r="AU2289" s="82">
        <f>IF(AR2289&gt;0,SUMIFS(AT$13:AT2289,AQ$13:AQ2289,"="&amp;AQ2289),"[x]")</f>
        <v>270</v>
      </c>
    </row>
    <row r="2290" spans="40:47" ht="16.5" x14ac:dyDescent="0.2">
      <c r="AN2290" s="81">
        <v>2278</v>
      </c>
      <c r="AO2290" s="81">
        <f t="shared" si="228"/>
        <v>4</v>
      </c>
      <c r="AP2290" s="81">
        <f t="shared" si="229"/>
        <v>4</v>
      </c>
      <c r="AQ2290" s="76">
        <f t="shared" si="230"/>
        <v>16</v>
      </c>
      <c r="AR2290" s="81">
        <f t="shared" si="231"/>
        <v>12</v>
      </c>
      <c r="AS2290" s="81" t="str">
        <f t="shared" si="232"/>
        <v>金币</v>
      </c>
      <c r="AT2290" s="103">
        <f t="shared" si="233"/>
        <v>50</v>
      </c>
      <c r="AU2290" s="82">
        <f>IF(AR2290&gt;0,SUMIFS(AT$13:AT2290,AQ$13:AQ2290,"="&amp;AQ2290),"[x]")</f>
        <v>320</v>
      </c>
    </row>
    <row r="2291" spans="40:47" ht="16.5" x14ac:dyDescent="0.2">
      <c r="AN2291" s="81">
        <v>2279</v>
      </c>
      <c r="AO2291" s="81">
        <f t="shared" si="228"/>
        <v>4</v>
      </c>
      <c r="AP2291" s="81">
        <f t="shared" si="229"/>
        <v>4</v>
      </c>
      <c r="AQ2291" s="76">
        <f t="shared" si="230"/>
        <v>16</v>
      </c>
      <c r="AR2291" s="81">
        <f t="shared" si="231"/>
        <v>13</v>
      </c>
      <c r="AS2291" s="81" t="str">
        <f t="shared" si="232"/>
        <v>金币</v>
      </c>
      <c r="AT2291" s="103">
        <f t="shared" si="233"/>
        <v>54</v>
      </c>
      <c r="AU2291" s="82">
        <f>IF(AR2291&gt;0,SUMIFS(AT$13:AT2291,AQ$13:AQ2291,"="&amp;AQ2291),"[x]")</f>
        <v>374</v>
      </c>
    </row>
    <row r="2292" spans="40:47" ht="16.5" x14ac:dyDescent="0.2">
      <c r="AN2292" s="81">
        <v>2280</v>
      </c>
      <c r="AO2292" s="81">
        <f t="shared" si="228"/>
        <v>4</v>
      </c>
      <c r="AP2292" s="81">
        <f t="shared" si="229"/>
        <v>4</v>
      </c>
      <c r="AQ2292" s="76">
        <f t="shared" si="230"/>
        <v>16</v>
      </c>
      <c r="AR2292" s="81">
        <f t="shared" si="231"/>
        <v>14</v>
      </c>
      <c r="AS2292" s="81" t="str">
        <f t="shared" si="232"/>
        <v>金币</v>
      </c>
      <c r="AT2292" s="103">
        <f t="shared" si="233"/>
        <v>58</v>
      </c>
      <c r="AU2292" s="82">
        <f>IF(AR2292&gt;0,SUMIFS(AT$13:AT2292,AQ$13:AQ2292,"="&amp;AQ2292),"[x]")</f>
        <v>432</v>
      </c>
    </row>
    <row r="2293" spans="40:47" ht="16.5" x14ac:dyDescent="0.2">
      <c r="AN2293" s="81">
        <v>2281</v>
      </c>
      <c r="AO2293" s="81">
        <f t="shared" si="228"/>
        <v>4</v>
      </c>
      <c r="AP2293" s="81">
        <f t="shared" si="229"/>
        <v>4</v>
      </c>
      <c r="AQ2293" s="76">
        <f t="shared" si="230"/>
        <v>16</v>
      </c>
      <c r="AR2293" s="81">
        <f t="shared" si="231"/>
        <v>15</v>
      </c>
      <c r="AS2293" s="81" t="str">
        <f t="shared" si="232"/>
        <v>金币</v>
      </c>
      <c r="AT2293" s="103">
        <f t="shared" si="233"/>
        <v>62</v>
      </c>
      <c r="AU2293" s="82">
        <f>IF(AR2293&gt;0,SUMIFS(AT$13:AT2293,AQ$13:AQ2293,"="&amp;AQ2293),"[x]")</f>
        <v>494</v>
      </c>
    </row>
    <row r="2294" spans="40:47" ht="16.5" x14ac:dyDescent="0.2">
      <c r="AN2294" s="81">
        <v>2282</v>
      </c>
      <c r="AO2294" s="81">
        <f t="shared" si="228"/>
        <v>4</v>
      </c>
      <c r="AP2294" s="81">
        <f t="shared" si="229"/>
        <v>4</v>
      </c>
      <c r="AQ2294" s="76">
        <f t="shared" si="230"/>
        <v>16</v>
      </c>
      <c r="AR2294" s="81">
        <f t="shared" si="231"/>
        <v>16</v>
      </c>
      <c r="AS2294" s="81" t="str">
        <f t="shared" si="232"/>
        <v>金币</v>
      </c>
      <c r="AT2294" s="103">
        <f t="shared" si="233"/>
        <v>66</v>
      </c>
      <c r="AU2294" s="82">
        <f>IF(AR2294&gt;0,SUMIFS(AT$13:AT2294,AQ$13:AQ2294,"="&amp;AQ2294),"[x]")</f>
        <v>560</v>
      </c>
    </row>
    <row r="2295" spans="40:47" ht="16.5" x14ac:dyDescent="0.2">
      <c r="AN2295" s="81">
        <v>2283</v>
      </c>
      <c r="AO2295" s="81">
        <f t="shared" si="228"/>
        <v>4</v>
      </c>
      <c r="AP2295" s="81">
        <f t="shared" si="229"/>
        <v>4</v>
      </c>
      <c r="AQ2295" s="76">
        <f t="shared" si="230"/>
        <v>16</v>
      </c>
      <c r="AR2295" s="81">
        <f t="shared" si="231"/>
        <v>17</v>
      </c>
      <c r="AS2295" s="81" t="str">
        <f t="shared" si="232"/>
        <v>金币</v>
      </c>
      <c r="AT2295" s="103">
        <f t="shared" si="233"/>
        <v>70</v>
      </c>
      <c r="AU2295" s="82">
        <f>IF(AR2295&gt;0,SUMIFS(AT$13:AT2295,AQ$13:AQ2295,"="&amp;AQ2295),"[x]")</f>
        <v>630</v>
      </c>
    </row>
    <row r="2296" spans="40:47" ht="16.5" x14ac:dyDescent="0.2">
      <c r="AN2296" s="81">
        <v>2284</v>
      </c>
      <c r="AO2296" s="81">
        <f t="shared" si="228"/>
        <v>4</v>
      </c>
      <c r="AP2296" s="81">
        <f t="shared" si="229"/>
        <v>4</v>
      </c>
      <c r="AQ2296" s="76">
        <f t="shared" si="230"/>
        <v>16</v>
      </c>
      <c r="AR2296" s="81">
        <f t="shared" si="231"/>
        <v>18</v>
      </c>
      <c r="AS2296" s="81" t="str">
        <f t="shared" si="232"/>
        <v>金币</v>
      </c>
      <c r="AT2296" s="103">
        <f t="shared" si="233"/>
        <v>75</v>
      </c>
      <c r="AU2296" s="82">
        <f>IF(AR2296&gt;0,SUMIFS(AT$13:AT2296,AQ$13:AQ2296,"="&amp;AQ2296),"[x]")</f>
        <v>705</v>
      </c>
    </row>
    <row r="2297" spans="40:47" ht="16.5" x14ac:dyDescent="0.2">
      <c r="AN2297" s="81">
        <v>2285</v>
      </c>
      <c r="AO2297" s="81">
        <f t="shared" si="228"/>
        <v>4</v>
      </c>
      <c r="AP2297" s="81">
        <f t="shared" si="229"/>
        <v>4</v>
      </c>
      <c r="AQ2297" s="76">
        <f t="shared" si="230"/>
        <v>16</v>
      </c>
      <c r="AR2297" s="81">
        <f t="shared" si="231"/>
        <v>19</v>
      </c>
      <c r="AS2297" s="81" t="str">
        <f t="shared" si="232"/>
        <v>金币</v>
      </c>
      <c r="AT2297" s="103">
        <f t="shared" si="233"/>
        <v>79</v>
      </c>
      <c r="AU2297" s="82">
        <f>IF(AR2297&gt;0,SUMIFS(AT$13:AT2297,AQ$13:AQ2297,"="&amp;AQ2297),"[x]")</f>
        <v>784</v>
      </c>
    </row>
    <row r="2298" spans="40:47" ht="16.5" x14ac:dyDescent="0.2">
      <c r="AN2298" s="81">
        <v>2286</v>
      </c>
      <c r="AO2298" s="81">
        <f t="shared" si="228"/>
        <v>4</v>
      </c>
      <c r="AP2298" s="81">
        <f t="shared" si="229"/>
        <v>4</v>
      </c>
      <c r="AQ2298" s="76">
        <f t="shared" si="230"/>
        <v>16</v>
      </c>
      <c r="AR2298" s="81">
        <f t="shared" si="231"/>
        <v>20</v>
      </c>
      <c r="AS2298" s="81" t="str">
        <f t="shared" si="232"/>
        <v>金币</v>
      </c>
      <c r="AT2298" s="103">
        <f t="shared" si="233"/>
        <v>83</v>
      </c>
      <c r="AU2298" s="82">
        <f>IF(AR2298&gt;0,SUMIFS(AT$13:AT2298,AQ$13:AQ2298,"="&amp;AQ2298),"[x]")</f>
        <v>867</v>
      </c>
    </row>
    <row r="2299" spans="40:47" ht="16.5" x14ac:dyDescent="0.2">
      <c r="AN2299" s="81">
        <v>2287</v>
      </c>
      <c r="AO2299" s="81">
        <f t="shared" si="228"/>
        <v>4</v>
      </c>
      <c r="AP2299" s="81">
        <f t="shared" si="229"/>
        <v>4</v>
      </c>
      <c r="AQ2299" s="76">
        <f t="shared" si="230"/>
        <v>16</v>
      </c>
      <c r="AR2299" s="81">
        <f t="shared" si="231"/>
        <v>21</v>
      </c>
      <c r="AS2299" s="81" t="str">
        <f t="shared" si="232"/>
        <v>金币</v>
      </c>
      <c r="AT2299" s="103">
        <f t="shared" si="233"/>
        <v>87</v>
      </c>
      <c r="AU2299" s="82">
        <f>IF(AR2299&gt;0,SUMIFS(AT$13:AT2299,AQ$13:AQ2299,"="&amp;AQ2299),"[x]")</f>
        <v>954</v>
      </c>
    </row>
    <row r="2300" spans="40:47" ht="16.5" x14ac:dyDescent="0.2">
      <c r="AN2300" s="81">
        <v>2288</v>
      </c>
      <c r="AO2300" s="81">
        <f t="shared" si="228"/>
        <v>4</v>
      </c>
      <c r="AP2300" s="81">
        <f t="shared" si="229"/>
        <v>4</v>
      </c>
      <c r="AQ2300" s="76">
        <f t="shared" si="230"/>
        <v>16</v>
      </c>
      <c r="AR2300" s="81">
        <f t="shared" si="231"/>
        <v>22</v>
      </c>
      <c r="AS2300" s="81" t="str">
        <f t="shared" si="232"/>
        <v>金币</v>
      </c>
      <c r="AT2300" s="103">
        <f t="shared" si="233"/>
        <v>91</v>
      </c>
      <c r="AU2300" s="82">
        <f>IF(AR2300&gt;0,SUMIFS(AT$13:AT2300,AQ$13:AQ2300,"="&amp;AQ2300),"[x]")</f>
        <v>1045</v>
      </c>
    </row>
    <row r="2301" spans="40:47" ht="16.5" x14ac:dyDescent="0.2">
      <c r="AN2301" s="81">
        <v>2289</v>
      </c>
      <c r="AO2301" s="81">
        <f t="shared" si="228"/>
        <v>4</v>
      </c>
      <c r="AP2301" s="81">
        <f t="shared" si="229"/>
        <v>4</v>
      </c>
      <c r="AQ2301" s="76">
        <f t="shared" si="230"/>
        <v>16</v>
      </c>
      <c r="AR2301" s="81">
        <f t="shared" si="231"/>
        <v>23</v>
      </c>
      <c r="AS2301" s="81" t="str">
        <f t="shared" si="232"/>
        <v>金币</v>
      </c>
      <c r="AT2301" s="103">
        <f t="shared" si="233"/>
        <v>95</v>
      </c>
      <c r="AU2301" s="82">
        <f>IF(AR2301&gt;0,SUMIFS(AT$13:AT2301,AQ$13:AQ2301,"="&amp;AQ2301),"[x]")</f>
        <v>1140</v>
      </c>
    </row>
    <row r="2302" spans="40:47" ht="16.5" x14ac:dyDescent="0.2">
      <c r="AN2302" s="81">
        <v>2290</v>
      </c>
      <c r="AO2302" s="81">
        <f t="shared" si="228"/>
        <v>4</v>
      </c>
      <c r="AP2302" s="81">
        <f t="shared" si="229"/>
        <v>4</v>
      </c>
      <c r="AQ2302" s="76">
        <f t="shared" si="230"/>
        <v>16</v>
      </c>
      <c r="AR2302" s="81">
        <f t="shared" si="231"/>
        <v>24</v>
      </c>
      <c r="AS2302" s="81" t="str">
        <f t="shared" si="232"/>
        <v>金币</v>
      </c>
      <c r="AT2302" s="103">
        <f t="shared" si="233"/>
        <v>100</v>
      </c>
      <c r="AU2302" s="82">
        <f>IF(AR2302&gt;0,SUMIFS(AT$13:AT2302,AQ$13:AQ2302,"="&amp;AQ2302),"[x]")</f>
        <v>1240</v>
      </c>
    </row>
    <row r="2303" spans="40:47" ht="16.5" x14ac:dyDescent="0.2">
      <c r="AN2303" s="81">
        <v>2291</v>
      </c>
      <c r="AO2303" s="81">
        <f t="shared" si="228"/>
        <v>4</v>
      </c>
      <c r="AP2303" s="81">
        <f t="shared" si="229"/>
        <v>4</v>
      </c>
      <c r="AQ2303" s="76">
        <f t="shared" si="230"/>
        <v>16</v>
      </c>
      <c r="AR2303" s="81">
        <f t="shared" si="231"/>
        <v>25</v>
      </c>
      <c r="AS2303" s="81" t="str">
        <f t="shared" si="232"/>
        <v>金币</v>
      </c>
      <c r="AT2303" s="103">
        <f t="shared" si="233"/>
        <v>104</v>
      </c>
      <c r="AU2303" s="82">
        <f>IF(AR2303&gt;0,SUMIFS(AT$13:AT2303,AQ$13:AQ2303,"="&amp;AQ2303),"[x]")</f>
        <v>1344</v>
      </c>
    </row>
    <row r="2304" spans="40:47" ht="16.5" x14ac:dyDescent="0.2">
      <c r="AN2304" s="81">
        <v>2292</v>
      </c>
      <c r="AO2304" s="81">
        <f t="shared" si="228"/>
        <v>4</v>
      </c>
      <c r="AP2304" s="81">
        <f t="shared" si="229"/>
        <v>4</v>
      </c>
      <c r="AQ2304" s="76">
        <f t="shared" si="230"/>
        <v>16</v>
      </c>
      <c r="AR2304" s="81">
        <f t="shared" si="231"/>
        <v>26</v>
      </c>
      <c r="AS2304" s="81" t="str">
        <f t="shared" si="232"/>
        <v>金币</v>
      </c>
      <c r="AT2304" s="103">
        <f t="shared" si="233"/>
        <v>108</v>
      </c>
      <c r="AU2304" s="82">
        <f>IF(AR2304&gt;0,SUMIFS(AT$13:AT2304,AQ$13:AQ2304,"="&amp;AQ2304),"[x]")</f>
        <v>1452</v>
      </c>
    </row>
    <row r="2305" spans="40:47" ht="16.5" x14ac:dyDescent="0.2">
      <c r="AN2305" s="81">
        <v>2293</v>
      </c>
      <c r="AO2305" s="81">
        <f t="shared" si="228"/>
        <v>4</v>
      </c>
      <c r="AP2305" s="81">
        <f t="shared" si="229"/>
        <v>4</v>
      </c>
      <c r="AQ2305" s="76">
        <f t="shared" si="230"/>
        <v>16</v>
      </c>
      <c r="AR2305" s="81">
        <f t="shared" si="231"/>
        <v>27</v>
      </c>
      <c r="AS2305" s="81" t="str">
        <f t="shared" si="232"/>
        <v>金币</v>
      </c>
      <c r="AT2305" s="103">
        <f t="shared" si="233"/>
        <v>112</v>
      </c>
      <c r="AU2305" s="82">
        <f>IF(AR2305&gt;0,SUMIFS(AT$13:AT2305,AQ$13:AQ2305,"="&amp;AQ2305),"[x]")</f>
        <v>1564</v>
      </c>
    </row>
    <row r="2306" spans="40:47" ht="16.5" x14ac:dyDescent="0.2">
      <c r="AN2306" s="81">
        <v>2294</v>
      </c>
      <c r="AO2306" s="81">
        <f t="shared" si="228"/>
        <v>4</v>
      </c>
      <c r="AP2306" s="81">
        <f t="shared" si="229"/>
        <v>4</v>
      </c>
      <c r="AQ2306" s="76">
        <f t="shared" si="230"/>
        <v>16</v>
      </c>
      <c r="AR2306" s="81">
        <f t="shared" si="231"/>
        <v>28</v>
      </c>
      <c r="AS2306" s="81" t="str">
        <f t="shared" si="232"/>
        <v>金币</v>
      </c>
      <c r="AT2306" s="103">
        <f t="shared" si="233"/>
        <v>116</v>
      </c>
      <c r="AU2306" s="82">
        <f>IF(AR2306&gt;0,SUMIFS(AT$13:AT2306,AQ$13:AQ2306,"="&amp;AQ2306),"[x]")</f>
        <v>1680</v>
      </c>
    </row>
    <row r="2307" spans="40:47" ht="16.5" x14ac:dyDescent="0.2">
      <c r="AN2307" s="81">
        <v>2295</v>
      </c>
      <c r="AO2307" s="81">
        <f t="shared" si="228"/>
        <v>4</v>
      </c>
      <c r="AP2307" s="81">
        <f t="shared" si="229"/>
        <v>4</v>
      </c>
      <c r="AQ2307" s="76">
        <f t="shared" si="230"/>
        <v>16</v>
      </c>
      <c r="AR2307" s="81">
        <f t="shared" si="231"/>
        <v>29</v>
      </c>
      <c r="AS2307" s="81" t="str">
        <f t="shared" si="232"/>
        <v>金币</v>
      </c>
      <c r="AT2307" s="103">
        <f t="shared" si="233"/>
        <v>121</v>
      </c>
      <c r="AU2307" s="82">
        <f>IF(AR2307&gt;0,SUMIFS(AT$13:AT2307,AQ$13:AQ2307,"="&amp;AQ2307),"[x]")</f>
        <v>1801</v>
      </c>
    </row>
    <row r="2308" spans="40:47" ht="16.5" x14ac:dyDescent="0.2">
      <c r="AN2308" s="81">
        <v>2296</v>
      </c>
      <c r="AO2308" s="81">
        <f t="shared" si="228"/>
        <v>4</v>
      </c>
      <c r="AP2308" s="81">
        <f t="shared" si="229"/>
        <v>4</v>
      </c>
      <c r="AQ2308" s="76">
        <f t="shared" si="230"/>
        <v>16</v>
      </c>
      <c r="AR2308" s="81">
        <f t="shared" si="231"/>
        <v>30</v>
      </c>
      <c r="AS2308" s="81" t="str">
        <f t="shared" si="232"/>
        <v>金币</v>
      </c>
      <c r="AT2308" s="103">
        <f t="shared" si="233"/>
        <v>125</v>
      </c>
      <c r="AU2308" s="82">
        <f>IF(AR2308&gt;0,SUMIFS(AT$13:AT2308,AQ$13:AQ2308,"="&amp;AQ2308),"[x]")</f>
        <v>1926</v>
      </c>
    </row>
    <row r="2309" spans="40:47" ht="16.5" x14ac:dyDescent="0.2">
      <c r="AN2309" s="81">
        <v>2297</v>
      </c>
      <c r="AO2309" s="81">
        <f t="shared" si="228"/>
        <v>4</v>
      </c>
      <c r="AP2309" s="81">
        <f t="shared" si="229"/>
        <v>4</v>
      </c>
      <c r="AQ2309" s="76">
        <f t="shared" si="230"/>
        <v>16</v>
      </c>
      <c r="AR2309" s="81">
        <f t="shared" si="231"/>
        <v>31</v>
      </c>
      <c r="AS2309" s="81" t="str">
        <f t="shared" si="232"/>
        <v>金币</v>
      </c>
      <c r="AT2309" s="103">
        <f t="shared" si="233"/>
        <v>129</v>
      </c>
      <c r="AU2309" s="82">
        <f>IF(AR2309&gt;0,SUMIFS(AT$13:AT2309,AQ$13:AQ2309,"="&amp;AQ2309),"[x]")</f>
        <v>2055</v>
      </c>
    </row>
    <row r="2310" spans="40:47" ht="16.5" x14ac:dyDescent="0.2">
      <c r="AN2310" s="81">
        <v>2298</v>
      </c>
      <c r="AO2310" s="81">
        <f t="shared" si="228"/>
        <v>4</v>
      </c>
      <c r="AP2310" s="81">
        <f t="shared" si="229"/>
        <v>4</v>
      </c>
      <c r="AQ2310" s="76">
        <f t="shared" si="230"/>
        <v>16</v>
      </c>
      <c r="AR2310" s="81">
        <f t="shared" si="231"/>
        <v>32</v>
      </c>
      <c r="AS2310" s="81" t="str">
        <f t="shared" si="232"/>
        <v>金币</v>
      </c>
      <c r="AT2310" s="103">
        <f t="shared" si="233"/>
        <v>133</v>
      </c>
      <c r="AU2310" s="82">
        <f>IF(AR2310&gt;0,SUMIFS(AT$13:AT2310,AQ$13:AQ2310,"="&amp;AQ2310),"[x]")</f>
        <v>2188</v>
      </c>
    </row>
    <row r="2311" spans="40:47" ht="16.5" x14ac:dyDescent="0.2">
      <c r="AN2311" s="81">
        <v>2299</v>
      </c>
      <c r="AO2311" s="81">
        <f t="shared" si="228"/>
        <v>4</v>
      </c>
      <c r="AP2311" s="81">
        <f t="shared" si="229"/>
        <v>4</v>
      </c>
      <c r="AQ2311" s="76">
        <f t="shared" si="230"/>
        <v>16</v>
      </c>
      <c r="AR2311" s="81">
        <f t="shared" si="231"/>
        <v>33</v>
      </c>
      <c r="AS2311" s="81" t="str">
        <f t="shared" si="232"/>
        <v>金币</v>
      </c>
      <c r="AT2311" s="103">
        <f t="shared" si="233"/>
        <v>137</v>
      </c>
      <c r="AU2311" s="82">
        <f>IF(AR2311&gt;0,SUMIFS(AT$13:AT2311,AQ$13:AQ2311,"="&amp;AQ2311),"[x]")</f>
        <v>2325</v>
      </c>
    </row>
    <row r="2312" spans="40:47" ht="16.5" x14ac:dyDescent="0.2">
      <c r="AN2312" s="81">
        <v>2300</v>
      </c>
      <c r="AO2312" s="81">
        <f t="shared" si="228"/>
        <v>4</v>
      </c>
      <c r="AP2312" s="81">
        <f t="shared" si="229"/>
        <v>4</v>
      </c>
      <c r="AQ2312" s="76">
        <f t="shared" si="230"/>
        <v>16</v>
      </c>
      <c r="AR2312" s="81">
        <f t="shared" si="231"/>
        <v>34</v>
      </c>
      <c r="AS2312" s="81" t="str">
        <f t="shared" si="232"/>
        <v>金币</v>
      </c>
      <c r="AT2312" s="103">
        <f t="shared" si="233"/>
        <v>141</v>
      </c>
      <c r="AU2312" s="82">
        <f>IF(AR2312&gt;0,SUMIFS(AT$13:AT2312,AQ$13:AQ2312,"="&amp;AQ2312),"[x]")</f>
        <v>2466</v>
      </c>
    </row>
    <row r="2313" spans="40:47" ht="16.5" x14ac:dyDescent="0.2">
      <c r="AN2313" s="81">
        <v>2301</v>
      </c>
      <c r="AO2313" s="81">
        <f t="shared" si="228"/>
        <v>4</v>
      </c>
      <c r="AP2313" s="81">
        <f t="shared" si="229"/>
        <v>4</v>
      </c>
      <c r="AQ2313" s="76">
        <f t="shared" si="230"/>
        <v>16</v>
      </c>
      <c r="AR2313" s="81">
        <f t="shared" si="231"/>
        <v>35</v>
      </c>
      <c r="AS2313" s="81" t="str">
        <f t="shared" si="232"/>
        <v>金币</v>
      </c>
      <c r="AT2313" s="103">
        <f t="shared" si="233"/>
        <v>146</v>
      </c>
      <c r="AU2313" s="82">
        <f>IF(AR2313&gt;0,SUMIFS(AT$13:AT2313,AQ$13:AQ2313,"="&amp;AQ2313),"[x]")</f>
        <v>2612</v>
      </c>
    </row>
    <row r="2314" spans="40:47" ht="16.5" x14ac:dyDescent="0.2">
      <c r="AN2314" s="81">
        <v>2302</v>
      </c>
      <c r="AO2314" s="81">
        <f t="shared" si="228"/>
        <v>4</v>
      </c>
      <c r="AP2314" s="81">
        <f t="shared" si="229"/>
        <v>4</v>
      </c>
      <c r="AQ2314" s="76">
        <f t="shared" si="230"/>
        <v>16</v>
      </c>
      <c r="AR2314" s="81">
        <f t="shared" si="231"/>
        <v>36</v>
      </c>
      <c r="AS2314" s="81" t="str">
        <f t="shared" si="232"/>
        <v>金币</v>
      </c>
      <c r="AT2314" s="103">
        <f t="shared" si="233"/>
        <v>150</v>
      </c>
      <c r="AU2314" s="82">
        <f>IF(AR2314&gt;0,SUMIFS(AT$13:AT2314,AQ$13:AQ2314,"="&amp;AQ2314),"[x]")</f>
        <v>2762</v>
      </c>
    </row>
    <row r="2315" spans="40:47" ht="16.5" x14ac:dyDescent="0.2">
      <c r="AN2315" s="81">
        <v>2303</v>
      </c>
      <c r="AO2315" s="81">
        <f t="shared" si="228"/>
        <v>4</v>
      </c>
      <c r="AP2315" s="81">
        <f t="shared" si="229"/>
        <v>4</v>
      </c>
      <c r="AQ2315" s="76">
        <f t="shared" si="230"/>
        <v>16</v>
      </c>
      <c r="AR2315" s="81">
        <f t="shared" si="231"/>
        <v>37</v>
      </c>
      <c r="AS2315" s="81" t="str">
        <f t="shared" si="232"/>
        <v>金币</v>
      </c>
      <c r="AT2315" s="103">
        <f t="shared" si="233"/>
        <v>154</v>
      </c>
      <c r="AU2315" s="82">
        <f>IF(AR2315&gt;0,SUMIFS(AT$13:AT2315,AQ$13:AQ2315,"="&amp;AQ2315),"[x]")</f>
        <v>2916</v>
      </c>
    </row>
    <row r="2316" spans="40:47" ht="16.5" x14ac:dyDescent="0.2">
      <c r="AN2316" s="81">
        <v>2304</v>
      </c>
      <c r="AO2316" s="81">
        <f t="shared" si="228"/>
        <v>4</v>
      </c>
      <c r="AP2316" s="81">
        <f t="shared" si="229"/>
        <v>4</v>
      </c>
      <c r="AQ2316" s="76">
        <f t="shared" si="230"/>
        <v>16</v>
      </c>
      <c r="AR2316" s="81">
        <f t="shared" si="231"/>
        <v>38</v>
      </c>
      <c r="AS2316" s="81" t="str">
        <f t="shared" si="232"/>
        <v>金币</v>
      </c>
      <c r="AT2316" s="103">
        <f t="shared" si="233"/>
        <v>158</v>
      </c>
      <c r="AU2316" s="82">
        <f>IF(AR2316&gt;0,SUMIFS(AT$13:AT2316,AQ$13:AQ2316,"="&amp;AQ2316),"[x]")</f>
        <v>3074</v>
      </c>
    </row>
    <row r="2317" spans="40:47" ht="16.5" x14ac:dyDescent="0.2">
      <c r="AN2317" s="81">
        <v>2305</v>
      </c>
      <c r="AO2317" s="81">
        <f t="shared" si="228"/>
        <v>4</v>
      </c>
      <c r="AP2317" s="81">
        <f t="shared" si="229"/>
        <v>4</v>
      </c>
      <c r="AQ2317" s="76">
        <f t="shared" si="230"/>
        <v>16</v>
      </c>
      <c r="AR2317" s="81">
        <f t="shared" si="231"/>
        <v>39</v>
      </c>
      <c r="AS2317" s="81" t="str">
        <f t="shared" si="232"/>
        <v>金币</v>
      </c>
      <c r="AT2317" s="103">
        <f t="shared" si="233"/>
        <v>162</v>
      </c>
      <c r="AU2317" s="82">
        <f>IF(AR2317&gt;0,SUMIFS(AT$13:AT2317,AQ$13:AQ2317,"="&amp;AQ2317),"[x]")</f>
        <v>3236</v>
      </c>
    </row>
    <row r="2318" spans="40:47" ht="16.5" x14ac:dyDescent="0.2">
      <c r="AN2318" s="81">
        <v>2306</v>
      </c>
      <c r="AO2318" s="81">
        <f t="shared" ref="AO2318:AO2381" si="234">INT((AN2318-1)/604)+1</f>
        <v>4</v>
      </c>
      <c r="AP2318" s="81">
        <f t="shared" ref="AP2318:AP2381" si="235">INT(MOD(INT((AN2318-1)/151),4))+1</f>
        <v>4</v>
      </c>
      <c r="AQ2318" s="76">
        <f t="shared" ref="AQ2318:AQ2381" si="236">(AO2318-1)*4+AP2318</f>
        <v>16</v>
      </c>
      <c r="AR2318" s="81">
        <f t="shared" ref="AR2318:AR2381" si="237">MOD(AN2318-1,151)</f>
        <v>40</v>
      </c>
      <c r="AS2318" s="81" t="str">
        <f t="shared" ref="AS2318:AS2381" si="238">IF(AR2318&gt;0,"金币","[x]")</f>
        <v>金币</v>
      </c>
      <c r="AT2318" s="103">
        <f t="shared" si="233"/>
        <v>166</v>
      </c>
      <c r="AU2318" s="82">
        <f>IF(AR2318&gt;0,SUMIFS(AT$13:AT2318,AQ$13:AQ2318,"="&amp;AQ2318),"[x]")</f>
        <v>3402</v>
      </c>
    </row>
    <row r="2319" spans="40:47" ht="16.5" x14ac:dyDescent="0.2">
      <c r="AN2319" s="81">
        <v>2307</v>
      </c>
      <c r="AO2319" s="81">
        <f t="shared" si="234"/>
        <v>4</v>
      </c>
      <c r="AP2319" s="81">
        <f t="shared" si="235"/>
        <v>4</v>
      </c>
      <c r="AQ2319" s="76">
        <f t="shared" si="236"/>
        <v>16</v>
      </c>
      <c r="AR2319" s="81">
        <f t="shared" si="237"/>
        <v>41</v>
      </c>
      <c r="AS2319" s="81" t="str">
        <f t="shared" si="238"/>
        <v>金币</v>
      </c>
      <c r="AT2319" s="103">
        <f t="shared" ref="AT2319:AT2382" si="239">IF(AR2319&gt;0,INT(INDEX($AL$13:$AL$162,AR2319)/48*INDEX($AL$4:$AL$9,AO2319)*INDEX($AO$4:$AO$7,AP2319)),"[x]")</f>
        <v>79</v>
      </c>
      <c r="AU2319" s="82">
        <f>IF(AR2319&gt;0,SUMIFS(AT$13:AT2319,AQ$13:AQ2319,"="&amp;AQ2319),"[x]")</f>
        <v>3481</v>
      </c>
    </row>
    <row r="2320" spans="40:47" ht="16.5" x14ac:dyDescent="0.2">
      <c r="AN2320" s="81">
        <v>2308</v>
      </c>
      <c r="AO2320" s="81">
        <f t="shared" si="234"/>
        <v>4</v>
      </c>
      <c r="AP2320" s="81">
        <f t="shared" si="235"/>
        <v>4</v>
      </c>
      <c r="AQ2320" s="76">
        <f t="shared" si="236"/>
        <v>16</v>
      </c>
      <c r="AR2320" s="81">
        <f t="shared" si="237"/>
        <v>42</v>
      </c>
      <c r="AS2320" s="81" t="str">
        <f t="shared" si="238"/>
        <v>金币</v>
      </c>
      <c r="AT2320" s="103">
        <f t="shared" si="239"/>
        <v>95</v>
      </c>
      <c r="AU2320" s="82">
        <f>IF(AR2320&gt;0,SUMIFS(AT$13:AT2320,AQ$13:AQ2320,"="&amp;AQ2320),"[x]")</f>
        <v>3576</v>
      </c>
    </row>
    <row r="2321" spans="40:47" ht="16.5" x14ac:dyDescent="0.2">
      <c r="AN2321" s="81">
        <v>2309</v>
      </c>
      <c r="AO2321" s="81">
        <f t="shared" si="234"/>
        <v>4</v>
      </c>
      <c r="AP2321" s="81">
        <f t="shared" si="235"/>
        <v>4</v>
      </c>
      <c r="AQ2321" s="76">
        <f t="shared" si="236"/>
        <v>16</v>
      </c>
      <c r="AR2321" s="81">
        <f t="shared" si="237"/>
        <v>43</v>
      </c>
      <c r="AS2321" s="81" t="str">
        <f t="shared" si="238"/>
        <v>金币</v>
      </c>
      <c r="AT2321" s="103">
        <f t="shared" si="239"/>
        <v>111</v>
      </c>
      <c r="AU2321" s="82">
        <f>IF(AR2321&gt;0,SUMIFS(AT$13:AT2321,AQ$13:AQ2321,"="&amp;AQ2321),"[x]")</f>
        <v>3687</v>
      </c>
    </row>
    <row r="2322" spans="40:47" ht="16.5" x14ac:dyDescent="0.2">
      <c r="AN2322" s="81">
        <v>2310</v>
      </c>
      <c r="AO2322" s="81">
        <f t="shared" si="234"/>
        <v>4</v>
      </c>
      <c r="AP2322" s="81">
        <f t="shared" si="235"/>
        <v>4</v>
      </c>
      <c r="AQ2322" s="76">
        <f t="shared" si="236"/>
        <v>16</v>
      </c>
      <c r="AR2322" s="81">
        <f t="shared" si="237"/>
        <v>44</v>
      </c>
      <c r="AS2322" s="81" t="str">
        <f t="shared" si="238"/>
        <v>金币</v>
      </c>
      <c r="AT2322" s="103">
        <f t="shared" si="239"/>
        <v>127</v>
      </c>
      <c r="AU2322" s="82">
        <f>IF(AR2322&gt;0,SUMIFS(AT$13:AT2322,AQ$13:AQ2322,"="&amp;AQ2322),"[x]")</f>
        <v>3814</v>
      </c>
    </row>
    <row r="2323" spans="40:47" ht="16.5" x14ac:dyDescent="0.2">
      <c r="AN2323" s="81">
        <v>2311</v>
      </c>
      <c r="AO2323" s="81">
        <f t="shared" si="234"/>
        <v>4</v>
      </c>
      <c r="AP2323" s="81">
        <f t="shared" si="235"/>
        <v>4</v>
      </c>
      <c r="AQ2323" s="76">
        <f t="shared" si="236"/>
        <v>16</v>
      </c>
      <c r="AR2323" s="81">
        <f t="shared" si="237"/>
        <v>45</v>
      </c>
      <c r="AS2323" s="81" t="str">
        <f t="shared" si="238"/>
        <v>金币</v>
      </c>
      <c r="AT2323" s="103">
        <f t="shared" si="239"/>
        <v>143</v>
      </c>
      <c r="AU2323" s="82">
        <f>IF(AR2323&gt;0,SUMIFS(AT$13:AT2323,AQ$13:AQ2323,"="&amp;AQ2323),"[x]")</f>
        <v>3957</v>
      </c>
    </row>
    <row r="2324" spans="40:47" ht="16.5" x14ac:dyDescent="0.2">
      <c r="AN2324" s="81">
        <v>2312</v>
      </c>
      <c r="AO2324" s="81">
        <f t="shared" si="234"/>
        <v>4</v>
      </c>
      <c r="AP2324" s="81">
        <f t="shared" si="235"/>
        <v>4</v>
      </c>
      <c r="AQ2324" s="76">
        <f t="shared" si="236"/>
        <v>16</v>
      </c>
      <c r="AR2324" s="81">
        <f t="shared" si="237"/>
        <v>46</v>
      </c>
      <c r="AS2324" s="81" t="str">
        <f t="shared" si="238"/>
        <v>金币</v>
      </c>
      <c r="AT2324" s="103">
        <f t="shared" si="239"/>
        <v>158</v>
      </c>
      <c r="AU2324" s="82">
        <f>IF(AR2324&gt;0,SUMIFS(AT$13:AT2324,AQ$13:AQ2324,"="&amp;AQ2324),"[x]")</f>
        <v>4115</v>
      </c>
    </row>
    <row r="2325" spans="40:47" ht="16.5" x14ac:dyDescent="0.2">
      <c r="AN2325" s="81">
        <v>2313</v>
      </c>
      <c r="AO2325" s="81">
        <f t="shared" si="234"/>
        <v>4</v>
      </c>
      <c r="AP2325" s="81">
        <f t="shared" si="235"/>
        <v>4</v>
      </c>
      <c r="AQ2325" s="76">
        <f t="shared" si="236"/>
        <v>16</v>
      </c>
      <c r="AR2325" s="81">
        <f t="shared" si="237"/>
        <v>47</v>
      </c>
      <c r="AS2325" s="81" t="str">
        <f t="shared" si="238"/>
        <v>金币</v>
      </c>
      <c r="AT2325" s="103">
        <f t="shared" si="239"/>
        <v>174</v>
      </c>
      <c r="AU2325" s="82">
        <f>IF(AR2325&gt;0,SUMIFS(AT$13:AT2325,AQ$13:AQ2325,"="&amp;AQ2325),"[x]")</f>
        <v>4289</v>
      </c>
    </row>
    <row r="2326" spans="40:47" ht="16.5" x14ac:dyDescent="0.2">
      <c r="AN2326" s="81">
        <v>2314</v>
      </c>
      <c r="AO2326" s="81">
        <f t="shared" si="234"/>
        <v>4</v>
      </c>
      <c r="AP2326" s="81">
        <f t="shared" si="235"/>
        <v>4</v>
      </c>
      <c r="AQ2326" s="76">
        <f t="shared" si="236"/>
        <v>16</v>
      </c>
      <c r="AR2326" s="81">
        <f t="shared" si="237"/>
        <v>48</v>
      </c>
      <c r="AS2326" s="81" t="str">
        <f t="shared" si="238"/>
        <v>金币</v>
      </c>
      <c r="AT2326" s="103">
        <f t="shared" si="239"/>
        <v>190</v>
      </c>
      <c r="AU2326" s="82">
        <f>IF(AR2326&gt;0,SUMIFS(AT$13:AT2326,AQ$13:AQ2326,"="&amp;AQ2326),"[x]")</f>
        <v>4479</v>
      </c>
    </row>
    <row r="2327" spans="40:47" ht="16.5" x14ac:dyDescent="0.2">
      <c r="AN2327" s="81">
        <v>2315</v>
      </c>
      <c r="AO2327" s="81">
        <f t="shared" si="234"/>
        <v>4</v>
      </c>
      <c r="AP2327" s="81">
        <f t="shared" si="235"/>
        <v>4</v>
      </c>
      <c r="AQ2327" s="76">
        <f t="shared" si="236"/>
        <v>16</v>
      </c>
      <c r="AR2327" s="81">
        <f t="shared" si="237"/>
        <v>49</v>
      </c>
      <c r="AS2327" s="81" t="str">
        <f t="shared" si="238"/>
        <v>金币</v>
      </c>
      <c r="AT2327" s="103">
        <f t="shared" si="239"/>
        <v>206</v>
      </c>
      <c r="AU2327" s="82">
        <f>IF(AR2327&gt;0,SUMIFS(AT$13:AT2327,AQ$13:AQ2327,"="&amp;AQ2327),"[x]")</f>
        <v>4685</v>
      </c>
    </row>
    <row r="2328" spans="40:47" ht="16.5" x14ac:dyDescent="0.2">
      <c r="AN2328" s="81">
        <v>2316</v>
      </c>
      <c r="AO2328" s="81">
        <f t="shared" si="234"/>
        <v>4</v>
      </c>
      <c r="AP2328" s="81">
        <f t="shared" si="235"/>
        <v>4</v>
      </c>
      <c r="AQ2328" s="76">
        <f t="shared" si="236"/>
        <v>16</v>
      </c>
      <c r="AR2328" s="81">
        <f t="shared" si="237"/>
        <v>50</v>
      </c>
      <c r="AS2328" s="81" t="str">
        <f t="shared" si="238"/>
        <v>金币</v>
      </c>
      <c r="AT2328" s="103">
        <f t="shared" si="239"/>
        <v>222</v>
      </c>
      <c r="AU2328" s="82">
        <f>IF(AR2328&gt;0,SUMIFS(AT$13:AT2328,AQ$13:AQ2328,"="&amp;AQ2328),"[x]")</f>
        <v>4907</v>
      </c>
    </row>
    <row r="2329" spans="40:47" ht="16.5" x14ac:dyDescent="0.2">
      <c r="AN2329" s="81">
        <v>2317</v>
      </c>
      <c r="AO2329" s="81">
        <f t="shared" si="234"/>
        <v>4</v>
      </c>
      <c r="AP2329" s="81">
        <f t="shared" si="235"/>
        <v>4</v>
      </c>
      <c r="AQ2329" s="76">
        <f t="shared" si="236"/>
        <v>16</v>
      </c>
      <c r="AR2329" s="81">
        <f t="shared" si="237"/>
        <v>51</v>
      </c>
      <c r="AS2329" s="81" t="str">
        <f t="shared" si="238"/>
        <v>金币</v>
      </c>
      <c r="AT2329" s="103">
        <f t="shared" si="239"/>
        <v>238</v>
      </c>
      <c r="AU2329" s="82">
        <f>IF(AR2329&gt;0,SUMIFS(AT$13:AT2329,AQ$13:AQ2329,"="&amp;AQ2329),"[x]")</f>
        <v>5145</v>
      </c>
    </row>
    <row r="2330" spans="40:47" ht="16.5" x14ac:dyDescent="0.2">
      <c r="AN2330" s="81">
        <v>2318</v>
      </c>
      <c r="AO2330" s="81">
        <f t="shared" si="234"/>
        <v>4</v>
      </c>
      <c r="AP2330" s="81">
        <f t="shared" si="235"/>
        <v>4</v>
      </c>
      <c r="AQ2330" s="76">
        <f t="shared" si="236"/>
        <v>16</v>
      </c>
      <c r="AR2330" s="81">
        <f t="shared" si="237"/>
        <v>52</v>
      </c>
      <c r="AS2330" s="81" t="str">
        <f t="shared" si="238"/>
        <v>金币</v>
      </c>
      <c r="AT2330" s="103">
        <f t="shared" si="239"/>
        <v>254</v>
      </c>
      <c r="AU2330" s="82">
        <f>IF(AR2330&gt;0,SUMIFS(AT$13:AT2330,AQ$13:AQ2330,"="&amp;AQ2330),"[x]")</f>
        <v>5399</v>
      </c>
    </row>
    <row r="2331" spans="40:47" ht="16.5" x14ac:dyDescent="0.2">
      <c r="AN2331" s="81">
        <v>2319</v>
      </c>
      <c r="AO2331" s="81">
        <f t="shared" si="234"/>
        <v>4</v>
      </c>
      <c r="AP2331" s="81">
        <f t="shared" si="235"/>
        <v>4</v>
      </c>
      <c r="AQ2331" s="76">
        <f t="shared" si="236"/>
        <v>16</v>
      </c>
      <c r="AR2331" s="81">
        <f t="shared" si="237"/>
        <v>53</v>
      </c>
      <c r="AS2331" s="81" t="str">
        <f t="shared" si="238"/>
        <v>金币</v>
      </c>
      <c r="AT2331" s="103">
        <f t="shared" si="239"/>
        <v>270</v>
      </c>
      <c r="AU2331" s="82">
        <f>IF(AR2331&gt;0,SUMIFS(AT$13:AT2331,AQ$13:AQ2331,"="&amp;AQ2331),"[x]")</f>
        <v>5669</v>
      </c>
    </row>
    <row r="2332" spans="40:47" ht="16.5" x14ac:dyDescent="0.2">
      <c r="AN2332" s="81">
        <v>2320</v>
      </c>
      <c r="AO2332" s="81">
        <f t="shared" si="234"/>
        <v>4</v>
      </c>
      <c r="AP2332" s="81">
        <f t="shared" si="235"/>
        <v>4</v>
      </c>
      <c r="AQ2332" s="76">
        <f t="shared" si="236"/>
        <v>16</v>
      </c>
      <c r="AR2332" s="81">
        <f t="shared" si="237"/>
        <v>54</v>
      </c>
      <c r="AS2332" s="81" t="str">
        <f t="shared" si="238"/>
        <v>金币</v>
      </c>
      <c r="AT2332" s="103">
        <f t="shared" si="239"/>
        <v>286</v>
      </c>
      <c r="AU2332" s="82">
        <f>IF(AR2332&gt;0,SUMIFS(AT$13:AT2332,AQ$13:AQ2332,"="&amp;AQ2332),"[x]")</f>
        <v>5955</v>
      </c>
    </row>
    <row r="2333" spans="40:47" ht="16.5" x14ac:dyDescent="0.2">
      <c r="AN2333" s="81">
        <v>2321</v>
      </c>
      <c r="AO2333" s="81">
        <f t="shared" si="234"/>
        <v>4</v>
      </c>
      <c r="AP2333" s="81">
        <f t="shared" si="235"/>
        <v>4</v>
      </c>
      <c r="AQ2333" s="76">
        <f t="shared" si="236"/>
        <v>16</v>
      </c>
      <c r="AR2333" s="81">
        <f t="shared" si="237"/>
        <v>55</v>
      </c>
      <c r="AS2333" s="81" t="str">
        <f t="shared" si="238"/>
        <v>金币</v>
      </c>
      <c r="AT2333" s="103">
        <f t="shared" si="239"/>
        <v>301</v>
      </c>
      <c r="AU2333" s="82">
        <f>IF(AR2333&gt;0,SUMIFS(AT$13:AT2333,AQ$13:AQ2333,"="&amp;AQ2333),"[x]")</f>
        <v>6256</v>
      </c>
    </row>
    <row r="2334" spans="40:47" ht="16.5" x14ac:dyDescent="0.2">
      <c r="AN2334" s="81">
        <v>2322</v>
      </c>
      <c r="AO2334" s="81">
        <f t="shared" si="234"/>
        <v>4</v>
      </c>
      <c r="AP2334" s="81">
        <f t="shared" si="235"/>
        <v>4</v>
      </c>
      <c r="AQ2334" s="76">
        <f t="shared" si="236"/>
        <v>16</v>
      </c>
      <c r="AR2334" s="81">
        <f t="shared" si="237"/>
        <v>56</v>
      </c>
      <c r="AS2334" s="81" t="str">
        <f t="shared" si="238"/>
        <v>金币</v>
      </c>
      <c r="AT2334" s="103">
        <f t="shared" si="239"/>
        <v>317</v>
      </c>
      <c r="AU2334" s="82">
        <f>IF(AR2334&gt;0,SUMIFS(AT$13:AT2334,AQ$13:AQ2334,"="&amp;AQ2334),"[x]")</f>
        <v>6573</v>
      </c>
    </row>
    <row r="2335" spans="40:47" ht="16.5" x14ac:dyDescent="0.2">
      <c r="AN2335" s="81">
        <v>2323</v>
      </c>
      <c r="AO2335" s="81">
        <f t="shared" si="234"/>
        <v>4</v>
      </c>
      <c r="AP2335" s="81">
        <f t="shared" si="235"/>
        <v>4</v>
      </c>
      <c r="AQ2335" s="76">
        <f t="shared" si="236"/>
        <v>16</v>
      </c>
      <c r="AR2335" s="81">
        <f t="shared" si="237"/>
        <v>57</v>
      </c>
      <c r="AS2335" s="81" t="str">
        <f t="shared" si="238"/>
        <v>金币</v>
      </c>
      <c r="AT2335" s="103">
        <f t="shared" si="239"/>
        <v>333</v>
      </c>
      <c r="AU2335" s="82">
        <f>IF(AR2335&gt;0,SUMIFS(AT$13:AT2335,AQ$13:AQ2335,"="&amp;AQ2335),"[x]")</f>
        <v>6906</v>
      </c>
    </row>
    <row r="2336" spans="40:47" ht="16.5" x14ac:dyDescent="0.2">
      <c r="AN2336" s="81">
        <v>2324</v>
      </c>
      <c r="AO2336" s="81">
        <f t="shared" si="234"/>
        <v>4</v>
      </c>
      <c r="AP2336" s="81">
        <f t="shared" si="235"/>
        <v>4</v>
      </c>
      <c r="AQ2336" s="76">
        <f t="shared" si="236"/>
        <v>16</v>
      </c>
      <c r="AR2336" s="81">
        <f t="shared" si="237"/>
        <v>58</v>
      </c>
      <c r="AS2336" s="81" t="str">
        <f t="shared" si="238"/>
        <v>金币</v>
      </c>
      <c r="AT2336" s="103">
        <f t="shared" si="239"/>
        <v>349</v>
      </c>
      <c r="AU2336" s="82">
        <f>IF(AR2336&gt;0,SUMIFS(AT$13:AT2336,AQ$13:AQ2336,"="&amp;AQ2336),"[x]")</f>
        <v>7255</v>
      </c>
    </row>
    <row r="2337" spans="40:47" ht="16.5" x14ac:dyDescent="0.2">
      <c r="AN2337" s="81">
        <v>2325</v>
      </c>
      <c r="AO2337" s="81">
        <f t="shared" si="234"/>
        <v>4</v>
      </c>
      <c r="AP2337" s="81">
        <f t="shared" si="235"/>
        <v>4</v>
      </c>
      <c r="AQ2337" s="76">
        <f t="shared" si="236"/>
        <v>16</v>
      </c>
      <c r="AR2337" s="81">
        <f t="shared" si="237"/>
        <v>59</v>
      </c>
      <c r="AS2337" s="81" t="str">
        <f t="shared" si="238"/>
        <v>金币</v>
      </c>
      <c r="AT2337" s="103">
        <f t="shared" si="239"/>
        <v>365</v>
      </c>
      <c r="AU2337" s="82">
        <f>IF(AR2337&gt;0,SUMIFS(AT$13:AT2337,AQ$13:AQ2337,"="&amp;AQ2337),"[x]")</f>
        <v>7620</v>
      </c>
    </row>
    <row r="2338" spans="40:47" ht="16.5" x14ac:dyDescent="0.2">
      <c r="AN2338" s="81">
        <v>2326</v>
      </c>
      <c r="AO2338" s="81">
        <f t="shared" si="234"/>
        <v>4</v>
      </c>
      <c r="AP2338" s="81">
        <f t="shared" si="235"/>
        <v>4</v>
      </c>
      <c r="AQ2338" s="76">
        <f t="shared" si="236"/>
        <v>16</v>
      </c>
      <c r="AR2338" s="81">
        <f t="shared" si="237"/>
        <v>60</v>
      </c>
      <c r="AS2338" s="81" t="str">
        <f t="shared" si="238"/>
        <v>金币</v>
      </c>
      <c r="AT2338" s="103">
        <f t="shared" si="239"/>
        <v>381</v>
      </c>
      <c r="AU2338" s="82">
        <f>IF(AR2338&gt;0,SUMIFS(AT$13:AT2338,AQ$13:AQ2338,"="&amp;AQ2338),"[x]")</f>
        <v>8001</v>
      </c>
    </row>
    <row r="2339" spans="40:47" ht="16.5" x14ac:dyDescent="0.2">
      <c r="AN2339" s="81">
        <v>2327</v>
      </c>
      <c r="AO2339" s="81">
        <f t="shared" si="234"/>
        <v>4</v>
      </c>
      <c r="AP2339" s="81">
        <f t="shared" si="235"/>
        <v>4</v>
      </c>
      <c r="AQ2339" s="76">
        <f t="shared" si="236"/>
        <v>16</v>
      </c>
      <c r="AR2339" s="81">
        <f t="shared" si="237"/>
        <v>61</v>
      </c>
      <c r="AS2339" s="81" t="str">
        <f t="shared" si="238"/>
        <v>金币</v>
      </c>
      <c r="AT2339" s="103">
        <f t="shared" si="239"/>
        <v>397</v>
      </c>
      <c r="AU2339" s="82">
        <f>IF(AR2339&gt;0,SUMIFS(AT$13:AT2339,AQ$13:AQ2339,"="&amp;AQ2339),"[x]")</f>
        <v>8398</v>
      </c>
    </row>
    <row r="2340" spans="40:47" ht="16.5" x14ac:dyDescent="0.2">
      <c r="AN2340" s="81">
        <v>2328</v>
      </c>
      <c r="AO2340" s="81">
        <f t="shared" si="234"/>
        <v>4</v>
      </c>
      <c r="AP2340" s="81">
        <f t="shared" si="235"/>
        <v>4</v>
      </c>
      <c r="AQ2340" s="76">
        <f t="shared" si="236"/>
        <v>16</v>
      </c>
      <c r="AR2340" s="81">
        <f t="shared" si="237"/>
        <v>62</v>
      </c>
      <c r="AS2340" s="81" t="str">
        <f t="shared" si="238"/>
        <v>金币</v>
      </c>
      <c r="AT2340" s="103">
        <f t="shared" si="239"/>
        <v>413</v>
      </c>
      <c r="AU2340" s="82">
        <f>IF(AR2340&gt;0,SUMIFS(AT$13:AT2340,AQ$13:AQ2340,"="&amp;AQ2340),"[x]")</f>
        <v>8811</v>
      </c>
    </row>
    <row r="2341" spans="40:47" ht="16.5" x14ac:dyDescent="0.2">
      <c r="AN2341" s="81">
        <v>2329</v>
      </c>
      <c r="AO2341" s="81">
        <f t="shared" si="234"/>
        <v>4</v>
      </c>
      <c r="AP2341" s="81">
        <f t="shared" si="235"/>
        <v>4</v>
      </c>
      <c r="AQ2341" s="76">
        <f t="shared" si="236"/>
        <v>16</v>
      </c>
      <c r="AR2341" s="81">
        <f t="shared" si="237"/>
        <v>63</v>
      </c>
      <c r="AS2341" s="81" t="str">
        <f t="shared" si="238"/>
        <v>金币</v>
      </c>
      <c r="AT2341" s="103">
        <f t="shared" si="239"/>
        <v>429</v>
      </c>
      <c r="AU2341" s="82">
        <f>IF(AR2341&gt;0,SUMIFS(AT$13:AT2341,AQ$13:AQ2341,"="&amp;AQ2341),"[x]")</f>
        <v>9240</v>
      </c>
    </row>
    <row r="2342" spans="40:47" ht="16.5" x14ac:dyDescent="0.2">
      <c r="AN2342" s="81">
        <v>2330</v>
      </c>
      <c r="AO2342" s="81">
        <f t="shared" si="234"/>
        <v>4</v>
      </c>
      <c r="AP2342" s="81">
        <f t="shared" si="235"/>
        <v>4</v>
      </c>
      <c r="AQ2342" s="76">
        <f t="shared" si="236"/>
        <v>16</v>
      </c>
      <c r="AR2342" s="81">
        <f t="shared" si="237"/>
        <v>64</v>
      </c>
      <c r="AS2342" s="81" t="str">
        <f t="shared" si="238"/>
        <v>金币</v>
      </c>
      <c r="AT2342" s="103">
        <f t="shared" si="239"/>
        <v>444</v>
      </c>
      <c r="AU2342" s="82">
        <f>IF(AR2342&gt;0,SUMIFS(AT$13:AT2342,AQ$13:AQ2342,"="&amp;AQ2342),"[x]")</f>
        <v>9684</v>
      </c>
    </row>
    <row r="2343" spans="40:47" ht="16.5" x14ac:dyDescent="0.2">
      <c r="AN2343" s="81">
        <v>2331</v>
      </c>
      <c r="AO2343" s="81">
        <f t="shared" si="234"/>
        <v>4</v>
      </c>
      <c r="AP2343" s="81">
        <f t="shared" si="235"/>
        <v>4</v>
      </c>
      <c r="AQ2343" s="76">
        <f t="shared" si="236"/>
        <v>16</v>
      </c>
      <c r="AR2343" s="81">
        <f t="shared" si="237"/>
        <v>65</v>
      </c>
      <c r="AS2343" s="81" t="str">
        <f t="shared" si="238"/>
        <v>金币</v>
      </c>
      <c r="AT2343" s="103">
        <f t="shared" si="239"/>
        <v>460</v>
      </c>
      <c r="AU2343" s="82">
        <f>IF(AR2343&gt;0,SUMIFS(AT$13:AT2343,AQ$13:AQ2343,"="&amp;AQ2343),"[x]")</f>
        <v>10144</v>
      </c>
    </row>
    <row r="2344" spans="40:47" ht="16.5" x14ac:dyDescent="0.2">
      <c r="AN2344" s="81">
        <v>2332</v>
      </c>
      <c r="AO2344" s="81">
        <f t="shared" si="234"/>
        <v>4</v>
      </c>
      <c r="AP2344" s="81">
        <f t="shared" si="235"/>
        <v>4</v>
      </c>
      <c r="AQ2344" s="76">
        <f t="shared" si="236"/>
        <v>16</v>
      </c>
      <c r="AR2344" s="81">
        <f t="shared" si="237"/>
        <v>66</v>
      </c>
      <c r="AS2344" s="81" t="str">
        <f t="shared" si="238"/>
        <v>金币</v>
      </c>
      <c r="AT2344" s="103">
        <f t="shared" si="239"/>
        <v>476</v>
      </c>
      <c r="AU2344" s="82">
        <f>IF(AR2344&gt;0,SUMIFS(AT$13:AT2344,AQ$13:AQ2344,"="&amp;AQ2344),"[x]")</f>
        <v>10620</v>
      </c>
    </row>
    <row r="2345" spans="40:47" ht="16.5" x14ac:dyDescent="0.2">
      <c r="AN2345" s="81">
        <v>2333</v>
      </c>
      <c r="AO2345" s="81">
        <f t="shared" si="234"/>
        <v>4</v>
      </c>
      <c r="AP2345" s="81">
        <f t="shared" si="235"/>
        <v>4</v>
      </c>
      <c r="AQ2345" s="76">
        <f t="shared" si="236"/>
        <v>16</v>
      </c>
      <c r="AR2345" s="81">
        <f t="shared" si="237"/>
        <v>67</v>
      </c>
      <c r="AS2345" s="81" t="str">
        <f t="shared" si="238"/>
        <v>金币</v>
      </c>
      <c r="AT2345" s="103">
        <f t="shared" si="239"/>
        <v>492</v>
      </c>
      <c r="AU2345" s="82">
        <f>IF(AR2345&gt;0,SUMIFS(AT$13:AT2345,AQ$13:AQ2345,"="&amp;AQ2345),"[x]")</f>
        <v>11112</v>
      </c>
    </row>
    <row r="2346" spans="40:47" ht="16.5" x14ac:dyDescent="0.2">
      <c r="AN2346" s="81">
        <v>2334</v>
      </c>
      <c r="AO2346" s="81">
        <f t="shared" si="234"/>
        <v>4</v>
      </c>
      <c r="AP2346" s="81">
        <f t="shared" si="235"/>
        <v>4</v>
      </c>
      <c r="AQ2346" s="76">
        <f t="shared" si="236"/>
        <v>16</v>
      </c>
      <c r="AR2346" s="81">
        <f t="shared" si="237"/>
        <v>68</v>
      </c>
      <c r="AS2346" s="81" t="str">
        <f t="shared" si="238"/>
        <v>金币</v>
      </c>
      <c r="AT2346" s="103">
        <f t="shared" si="239"/>
        <v>508</v>
      </c>
      <c r="AU2346" s="82">
        <f>IF(AR2346&gt;0,SUMIFS(AT$13:AT2346,AQ$13:AQ2346,"="&amp;AQ2346),"[x]")</f>
        <v>11620</v>
      </c>
    </row>
    <row r="2347" spans="40:47" ht="16.5" x14ac:dyDescent="0.2">
      <c r="AN2347" s="81">
        <v>2335</v>
      </c>
      <c r="AO2347" s="81">
        <f t="shared" si="234"/>
        <v>4</v>
      </c>
      <c r="AP2347" s="81">
        <f t="shared" si="235"/>
        <v>4</v>
      </c>
      <c r="AQ2347" s="76">
        <f t="shared" si="236"/>
        <v>16</v>
      </c>
      <c r="AR2347" s="81">
        <f t="shared" si="237"/>
        <v>69</v>
      </c>
      <c r="AS2347" s="81" t="str">
        <f t="shared" si="238"/>
        <v>金币</v>
      </c>
      <c r="AT2347" s="103">
        <f t="shared" si="239"/>
        <v>524</v>
      </c>
      <c r="AU2347" s="82">
        <f>IF(AR2347&gt;0,SUMIFS(AT$13:AT2347,AQ$13:AQ2347,"="&amp;AQ2347),"[x]")</f>
        <v>12144</v>
      </c>
    </row>
    <row r="2348" spans="40:47" ht="16.5" x14ac:dyDescent="0.2">
      <c r="AN2348" s="81">
        <v>2336</v>
      </c>
      <c r="AO2348" s="81">
        <f t="shared" si="234"/>
        <v>4</v>
      </c>
      <c r="AP2348" s="81">
        <f t="shared" si="235"/>
        <v>4</v>
      </c>
      <c r="AQ2348" s="76">
        <f t="shared" si="236"/>
        <v>16</v>
      </c>
      <c r="AR2348" s="81">
        <f t="shared" si="237"/>
        <v>70</v>
      </c>
      <c r="AS2348" s="81" t="str">
        <f t="shared" si="238"/>
        <v>金币</v>
      </c>
      <c r="AT2348" s="103">
        <f t="shared" si="239"/>
        <v>540</v>
      </c>
      <c r="AU2348" s="82">
        <f>IF(AR2348&gt;0,SUMIFS(AT$13:AT2348,AQ$13:AQ2348,"="&amp;AQ2348),"[x]")</f>
        <v>12684</v>
      </c>
    </row>
    <row r="2349" spans="40:47" ht="16.5" x14ac:dyDescent="0.2">
      <c r="AN2349" s="81">
        <v>2337</v>
      </c>
      <c r="AO2349" s="81">
        <f t="shared" si="234"/>
        <v>4</v>
      </c>
      <c r="AP2349" s="81">
        <f t="shared" si="235"/>
        <v>4</v>
      </c>
      <c r="AQ2349" s="76">
        <f t="shared" si="236"/>
        <v>16</v>
      </c>
      <c r="AR2349" s="81">
        <f t="shared" si="237"/>
        <v>71</v>
      </c>
      <c r="AS2349" s="81" t="str">
        <f t="shared" si="238"/>
        <v>金币</v>
      </c>
      <c r="AT2349" s="103">
        <f t="shared" si="239"/>
        <v>556</v>
      </c>
      <c r="AU2349" s="82">
        <f>IF(AR2349&gt;0,SUMIFS(AT$13:AT2349,AQ$13:AQ2349,"="&amp;AQ2349),"[x]")</f>
        <v>13240</v>
      </c>
    </row>
    <row r="2350" spans="40:47" ht="16.5" x14ac:dyDescent="0.2">
      <c r="AN2350" s="81">
        <v>2338</v>
      </c>
      <c r="AO2350" s="81">
        <f t="shared" si="234"/>
        <v>4</v>
      </c>
      <c r="AP2350" s="81">
        <f t="shared" si="235"/>
        <v>4</v>
      </c>
      <c r="AQ2350" s="76">
        <f t="shared" si="236"/>
        <v>16</v>
      </c>
      <c r="AR2350" s="81">
        <f t="shared" si="237"/>
        <v>72</v>
      </c>
      <c r="AS2350" s="81" t="str">
        <f t="shared" si="238"/>
        <v>金币</v>
      </c>
      <c r="AT2350" s="103">
        <f t="shared" si="239"/>
        <v>572</v>
      </c>
      <c r="AU2350" s="82">
        <f>IF(AR2350&gt;0,SUMIFS(AT$13:AT2350,AQ$13:AQ2350,"="&amp;AQ2350),"[x]")</f>
        <v>13812</v>
      </c>
    </row>
    <row r="2351" spans="40:47" ht="16.5" x14ac:dyDescent="0.2">
      <c r="AN2351" s="81">
        <v>2339</v>
      </c>
      <c r="AO2351" s="81">
        <f t="shared" si="234"/>
        <v>4</v>
      </c>
      <c r="AP2351" s="81">
        <f t="shared" si="235"/>
        <v>4</v>
      </c>
      <c r="AQ2351" s="76">
        <f t="shared" si="236"/>
        <v>16</v>
      </c>
      <c r="AR2351" s="81">
        <f t="shared" si="237"/>
        <v>73</v>
      </c>
      <c r="AS2351" s="81" t="str">
        <f t="shared" si="238"/>
        <v>金币</v>
      </c>
      <c r="AT2351" s="103">
        <f t="shared" si="239"/>
        <v>587</v>
      </c>
      <c r="AU2351" s="82">
        <f>IF(AR2351&gt;0,SUMIFS(AT$13:AT2351,AQ$13:AQ2351,"="&amp;AQ2351),"[x]")</f>
        <v>14399</v>
      </c>
    </row>
    <row r="2352" spans="40:47" ht="16.5" x14ac:dyDescent="0.2">
      <c r="AN2352" s="81">
        <v>2340</v>
      </c>
      <c r="AO2352" s="81">
        <f t="shared" si="234"/>
        <v>4</v>
      </c>
      <c r="AP2352" s="81">
        <f t="shared" si="235"/>
        <v>4</v>
      </c>
      <c r="AQ2352" s="76">
        <f t="shared" si="236"/>
        <v>16</v>
      </c>
      <c r="AR2352" s="81">
        <f t="shared" si="237"/>
        <v>74</v>
      </c>
      <c r="AS2352" s="81" t="str">
        <f t="shared" si="238"/>
        <v>金币</v>
      </c>
      <c r="AT2352" s="103">
        <f t="shared" si="239"/>
        <v>603</v>
      </c>
      <c r="AU2352" s="82">
        <f>IF(AR2352&gt;0,SUMIFS(AT$13:AT2352,AQ$13:AQ2352,"="&amp;AQ2352),"[x]")</f>
        <v>15002</v>
      </c>
    </row>
    <row r="2353" spans="40:47" ht="16.5" x14ac:dyDescent="0.2">
      <c r="AN2353" s="81">
        <v>2341</v>
      </c>
      <c r="AO2353" s="81">
        <f t="shared" si="234"/>
        <v>4</v>
      </c>
      <c r="AP2353" s="81">
        <f t="shared" si="235"/>
        <v>4</v>
      </c>
      <c r="AQ2353" s="76">
        <f t="shared" si="236"/>
        <v>16</v>
      </c>
      <c r="AR2353" s="81">
        <f t="shared" si="237"/>
        <v>75</v>
      </c>
      <c r="AS2353" s="81" t="str">
        <f t="shared" si="238"/>
        <v>金币</v>
      </c>
      <c r="AT2353" s="103">
        <f t="shared" si="239"/>
        <v>619</v>
      </c>
      <c r="AU2353" s="82">
        <f>IF(AR2353&gt;0,SUMIFS(AT$13:AT2353,AQ$13:AQ2353,"="&amp;AQ2353),"[x]")</f>
        <v>15621</v>
      </c>
    </row>
    <row r="2354" spans="40:47" ht="16.5" x14ac:dyDescent="0.2">
      <c r="AN2354" s="81">
        <v>2342</v>
      </c>
      <c r="AO2354" s="81">
        <f t="shared" si="234"/>
        <v>4</v>
      </c>
      <c r="AP2354" s="81">
        <f t="shared" si="235"/>
        <v>4</v>
      </c>
      <c r="AQ2354" s="76">
        <f t="shared" si="236"/>
        <v>16</v>
      </c>
      <c r="AR2354" s="81">
        <f t="shared" si="237"/>
        <v>76</v>
      </c>
      <c r="AS2354" s="81" t="str">
        <f t="shared" si="238"/>
        <v>金币</v>
      </c>
      <c r="AT2354" s="103">
        <f t="shared" si="239"/>
        <v>635</v>
      </c>
      <c r="AU2354" s="82">
        <f>IF(AR2354&gt;0,SUMIFS(AT$13:AT2354,AQ$13:AQ2354,"="&amp;AQ2354),"[x]")</f>
        <v>16256</v>
      </c>
    </row>
    <row r="2355" spans="40:47" ht="16.5" x14ac:dyDescent="0.2">
      <c r="AN2355" s="81">
        <v>2343</v>
      </c>
      <c r="AO2355" s="81">
        <f t="shared" si="234"/>
        <v>4</v>
      </c>
      <c r="AP2355" s="81">
        <f t="shared" si="235"/>
        <v>4</v>
      </c>
      <c r="AQ2355" s="76">
        <f t="shared" si="236"/>
        <v>16</v>
      </c>
      <c r="AR2355" s="81">
        <f t="shared" si="237"/>
        <v>77</v>
      </c>
      <c r="AS2355" s="81" t="str">
        <f t="shared" si="238"/>
        <v>金币</v>
      </c>
      <c r="AT2355" s="103">
        <f t="shared" si="239"/>
        <v>651</v>
      </c>
      <c r="AU2355" s="82">
        <f>IF(AR2355&gt;0,SUMIFS(AT$13:AT2355,AQ$13:AQ2355,"="&amp;AQ2355),"[x]")</f>
        <v>16907</v>
      </c>
    </row>
    <row r="2356" spans="40:47" ht="16.5" x14ac:dyDescent="0.2">
      <c r="AN2356" s="81">
        <v>2344</v>
      </c>
      <c r="AO2356" s="81">
        <f t="shared" si="234"/>
        <v>4</v>
      </c>
      <c r="AP2356" s="81">
        <f t="shared" si="235"/>
        <v>4</v>
      </c>
      <c r="AQ2356" s="76">
        <f t="shared" si="236"/>
        <v>16</v>
      </c>
      <c r="AR2356" s="81">
        <f t="shared" si="237"/>
        <v>78</v>
      </c>
      <c r="AS2356" s="81" t="str">
        <f t="shared" si="238"/>
        <v>金币</v>
      </c>
      <c r="AT2356" s="103">
        <f t="shared" si="239"/>
        <v>667</v>
      </c>
      <c r="AU2356" s="82">
        <f>IF(AR2356&gt;0,SUMIFS(AT$13:AT2356,AQ$13:AQ2356,"="&amp;AQ2356),"[x]")</f>
        <v>17574</v>
      </c>
    </row>
    <row r="2357" spans="40:47" ht="16.5" x14ac:dyDescent="0.2">
      <c r="AN2357" s="81">
        <v>2345</v>
      </c>
      <c r="AO2357" s="81">
        <f t="shared" si="234"/>
        <v>4</v>
      </c>
      <c r="AP2357" s="81">
        <f t="shared" si="235"/>
        <v>4</v>
      </c>
      <c r="AQ2357" s="76">
        <f t="shared" si="236"/>
        <v>16</v>
      </c>
      <c r="AR2357" s="81">
        <f t="shared" si="237"/>
        <v>79</v>
      </c>
      <c r="AS2357" s="81" t="str">
        <f t="shared" si="238"/>
        <v>金币</v>
      </c>
      <c r="AT2357" s="103">
        <f t="shared" si="239"/>
        <v>683</v>
      </c>
      <c r="AU2357" s="82">
        <f>IF(AR2357&gt;0,SUMIFS(AT$13:AT2357,AQ$13:AQ2357,"="&amp;AQ2357),"[x]")</f>
        <v>18257</v>
      </c>
    </row>
    <row r="2358" spans="40:47" ht="16.5" x14ac:dyDescent="0.2">
      <c r="AN2358" s="81">
        <v>2346</v>
      </c>
      <c r="AO2358" s="81">
        <f t="shared" si="234"/>
        <v>4</v>
      </c>
      <c r="AP2358" s="81">
        <f t="shared" si="235"/>
        <v>4</v>
      </c>
      <c r="AQ2358" s="76">
        <f t="shared" si="236"/>
        <v>16</v>
      </c>
      <c r="AR2358" s="81">
        <f t="shared" si="237"/>
        <v>80</v>
      </c>
      <c r="AS2358" s="81" t="str">
        <f t="shared" si="238"/>
        <v>金币</v>
      </c>
      <c r="AT2358" s="103">
        <f t="shared" si="239"/>
        <v>699</v>
      </c>
      <c r="AU2358" s="82">
        <f>IF(AR2358&gt;0,SUMIFS(AT$13:AT2358,AQ$13:AQ2358,"="&amp;AQ2358),"[x]")</f>
        <v>18956</v>
      </c>
    </row>
    <row r="2359" spans="40:47" ht="16.5" x14ac:dyDescent="0.2">
      <c r="AN2359" s="81">
        <v>2347</v>
      </c>
      <c r="AO2359" s="81">
        <f t="shared" si="234"/>
        <v>4</v>
      </c>
      <c r="AP2359" s="81">
        <f t="shared" si="235"/>
        <v>4</v>
      </c>
      <c r="AQ2359" s="76">
        <f t="shared" si="236"/>
        <v>16</v>
      </c>
      <c r="AR2359" s="81">
        <f t="shared" si="237"/>
        <v>81</v>
      </c>
      <c r="AS2359" s="81" t="str">
        <f t="shared" si="238"/>
        <v>金币</v>
      </c>
      <c r="AT2359" s="103">
        <f t="shared" si="239"/>
        <v>355</v>
      </c>
      <c r="AU2359" s="82">
        <f>IF(AR2359&gt;0,SUMIFS(AT$13:AT2359,AQ$13:AQ2359,"="&amp;AQ2359),"[x]")</f>
        <v>19311</v>
      </c>
    </row>
    <row r="2360" spans="40:47" ht="16.5" x14ac:dyDescent="0.2">
      <c r="AN2360" s="81">
        <v>2348</v>
      </c>
      <c r="AO2360" s="81">
        <f t="shared" si="234"/>
        <v>4</v>
      </c>
      <c r="AP2360" s="81">
        <f t="shared" si="235"/>
        <v>4</v>
      </c>
      <c r="AQ2360" s="76">
        <f t="shared" si="236"/>
        <v>16</v>
      </c>
      <c r="AR2360" s="81">
        <f t="shared" si="237"/>
        <v>82</v>
      </c>
      <c r="AS2360" s="81" t="str">
        <f t="shared" si="238"/>
        <v>金币</v>
      </c>
      <c r="AT2360" s="103">
        <f t="shared" si="239"/>
        <v>382</v>
      </c>
      <c r="AU2360" s="82">
        <f>IF(AR2360&gt;0,SUMIFS(AT$13:AT2360,AQ$13:AQ2360,"="&amp;AQ2360),"[x]")</f>
        <v>19693</v>
      </c>
    </row>
    <row r="2361" spans="40:47" ht="16.5" x14ac:dyDescent="0.2">
      <c r="AN2361" s="81">
        <v>2349</v>
      </c>
      <c r="AO2361" s="81">
        <f t="shared" si="234"/>
        <v>4</v>
      </c>
      <c r="AP2361" s="81">
        <f t="shared" si="235"/>
        <v>4</v>
      </c>
      <c r="AQ2361" s="76">
        <f t="shared" si="236"/>
        <v>16</v>
      </c>
      <c r="AR2361" s="81">
        <f t="shared" si="237"/>
        <v>83</v>
      </c>
      <c r="AS2361" s="81" t="str">
        <f t="shared" si="238"/>
        <v>金币</v>
      </c>
      <c r="AT2361" s="103">
        <f t="shared" si="239"/>
        <v>410</v>
      </c>
      <c r="AU2361" s="82">
        <f>IF(AR2361&gt;0,SUMIFS(AT$13:AT2361,AQ$13:AQ2361,"="&amp;AQ2361),"[x]")</f>
        <v>20103</v>
      </c>
    </row>
    <row r="2362" spans="40:47" ht="16.5" x14ac:dyDescent="0.2">
      <c r="AN2362" s="81">
        <v>2350</v>
      </c>
      <c r="AO2362" s="81">
        <f t="shared" si="234"/>
        <v>4</v>
      </c>
      <c r="AP2362" s="81">
        <f t="shared" si="235"/>
        <v>4</v>
      </c>
      <c r="AQ2362" s="76">
        <f t="shared" si="236"/>
        <v>16</v>
      </c>
      <c r="AR2362" s="81">
        <f t="shared" si="237"/>
        <v>84</v>
      </c>
      <c r="AS2362" s="81" t="str">
        <f t="shared" si="238"/>
        <v>金币</v>
      </c>
      <c r="AT2362" s="103">
        <f t="shared" si="239"/>
        <v>437</v>
      </c>
      <c r="AU2362" s="82">
        <f>IF(AR2362&gt;0,SUMIFS(AT$13:AT2362,AQ$13:AQ2362,"="&amp;AQ2362),"[x]")</f>
        <v>20540</v>
      </c>
    </row>
    <row r="2363" spans="40:47" ht="16.5" x14ac:dyDescent="0.2">
      <c r="AN2363" s="81">
        <v>2351</v>
      </c>
      <c r="AO2363" s="81">
        <f t="shared" si="234"/>
        <v>4</v>
      </c>
      <c r="AP2363" s="81">
        <f t="shared" si="235"/>
        <v>4</v>
      </c>
      <c r="AQ2363" s="76">
        <f t="shared" si="236"/>
        <v>16</v>
      </c>
      <c r="AR2363" s="81">
        <f t="shared" si="237"/>
        <v>85</v>
      </c>
      <c r="AS2363" s="81" t="str">
        <f t="shared" si="238"/>
        <v>金币</v>
      </c>
      <c r="AT2363" s="103">
        <f t="shared" si="239"/>
        <v>464</v>
      </c>
      <c r="AU2363" s="82">
        <f>IF(AR2363&gt;0,SUMIFS(AT$13:AT2363,AQ$13:AQ2363,"="&amp;AQ2363),"[x]")</f>
        <v>21004</v>
      </c>
    </row>
    <row r="2364" spans="40:47" ht="16.5" x14ac:dyDescent="0.2">
      <c r="AN2364" s="81">
        <v>2352</v>
      </c>
      <c r="AO2364" s="81">
        <f t="shared" si="234"/>
        <v>4</v>
      </c>
      <c r="AP2364" s="81">
        <f t="shared" si="235"/>
        <v>4</v>
      </c>
      <c r="AQ2364" s="76">
        <f t="shared" si="236"/>
        <v>16</v>
      </c>
      <c r="AR2364" s="81">
        <f t="shared" si="237"/>
        <v>86</v>
      </c>
      <c r="AS2364" s="81" t="str">
        <f t="shared" si="238"/>
        <v>金币</v>
      </c>
      <c r="AT2364" s="103">
        <f t="shared" si="239"/>
        <v>492</v>
      </c>
      <c r="AU2364" s="82">
        <f>IF(AR2364&gt;0,SUMIFS(AT$13:AT2364,AQ$13:AQ2364,"="&amp;AQ2364),"[x]")</f>
        <v>21496</v>
      </c>
    </row>
    <row r="2365" spans="40:47" ht="16.5" x14ac:dyDescent="0.2">
      <c r="AN2365" s="81">
        <v>2353</v>
      </c>
      <c r="AO2365" s="81">
        <f t="shared" si="234"/>
        <v>4</v>
      </c>
      <c r="AP2365" s="81">
        <f t="shared" si="235"/>
        <v>4</v>
      </c>
      <c r="AQ2365" s="76">
        <f t="shared" si="236"/>
        <v>16</v>
      </c>
      <c r="AR2365" s="81">
        <f t="shared" si="237"/>
        <v>87</v>
      </c>
      <c r="AS2365" s="81" t="str">
        <f t="shared" si="238"/>
        <v>金币</v>
      </c>
      <c r="AT2365" s="103">
        <f t="shared" si="239"/>
        <v>519</v>
      </c>
      <c r="AU2365" s="82">
        <f>IF(AR2365&gt;0,SUMIFS(AT$13:AT2365,AQ$13:AQ2365,"="&amp;AQ2365),"[x]")</f>
        <v>22015</v>
      </c>
    </row>
    <row r="2366" spans="40:47" ht="16.5" x14ac:dyDescent="0.2">
      <c r="AN2366" s="81">
        <v>2354</v>
      </c>
      <c r="AO2366" s="81">
        <f t="shared" si="234"/>
        <v>4</v>
      </c>
      <c r="AP2366" s="81">
        <f t="shared" si="235"/>
        <v>4</v>
      </c>
      <c r="AQ2366" s="76">
        <f t="shared" si="236"/>
        <v>16</v>
      </c>
      <c r="AR2366" s="81">
        <f t="shared" si="237"/>
        <v>88</v>
      </c>
      <c r="AS2366" s="81" t="str">
        <f t="shared" si="238"/>
        <v>金币</v>
      </c>
      <c r="AT2366" s="103">
        <f t="shared" si="239"/>
        <v>546</v>
      </c>
      <c r="AU2366" s="82">
        <f>IF(AR2366&gt;0,SUMIFS(AT$13:AT2366,AQ$13:AQ2366,"="&amp;AQ2366),"[x]")</f>
        <v>22561</v>
      </c>
    </row>
    <row r="2367" spans="40:47" ht="16.5" x14ac:dyDescent="0.2">
      <c r="AN2367" s="81">
        <v>2355</v>
      </c>
      <c r="AO2367" s="81">
        <f t="shared" si="234"/>
        <v>4</v>
      </c>
      <c r="AP2367" s="81">
        <f t="shared" si="235"/>
        <v>4</v>
      </c>
      <c r="AQ2367" s="76">
        <f t="shared" si="236"/>
        <v>16</v>
      </c>
      <c r="AR2367" s="81">
        <f t="shared" si="237"/>
        <v>89</v>
      </c>
      <c r="AS2367" s="81" t="str">
        <f t="shared" si="238"/>
        <v>金币</v>
      </c>
      <c r="AT2367" s="103">
        <f t="shared" si="239"/>
        <v>574</v>
      </c>
      <c r="AU2367" s="82">
        <f>IF(AR2367&gt;0,SUMIFS(AT$13:AT2367,AQ$13:AQ2367,"="&amp;AQ2367),"[x]")</f>
        <v>23135</v>
      </c>
    </row>
    <row r="2368" spans="40:47" ht="16.5" x14ac:dyDescent="0.2">
      <c r="AN2368" s="81">
        <v>2356</v>
      </c>
      <c r="AO2368" s="81">
        <f t="shared" si="234"/>
        <v>4</v>
      </c>
      <c r="AP2368" s="81">
        <f t="shared" si="235"/>
        <v>4</v>
      </c>
      <c r="AQ2368" s="76">
        <f t="shared" si="236"/>
        <v>16</v>
      </c>
      <c r="AR2368" s="81">
        <f t="shared" si="237"/>
        <v>90</v>
      </c>
      <c r="AS2368" s="81" t="str">
        <f t="shared" si="238"/>
        <v>金币</v>
      </c>
      <c r="AT2368" s="103">
        <f t="shared" si="239"/>
        <v>601</v>
      </c>
      <c r="AU2368" s="82">
        <f>IF(AR2368&gt;0,SUMIFS(AT$13:AT2368,AQ$13:AQ2368,"="&amp;AQ2368),"[x]")</f>
        <v>23736</v>
      </c>
    </row>
    <row r="2369" spans="40:47" ht="16.5" x14ac:dyDescent="0.2">
      <c r="AN2369" s="81">
        <v>2357</v>
      </c>
      <c r="AO2369" s="81">
        <f t="shared" si="234"/>
        <v>4</v>
      </c>
      <c r="AP2369" s="81">
        <f t="shared" si="235"/>
        <v>4</v>
      </c>
      <c r="AQ2369" s="76">
        <f t="shared" si="236"/>
        <v>16</v>
      </c>
      <c r="AR2369" s="81">
        <f t="shared" si="237"/>
        <v>91</v>
      </c>
      <c r="AS2369" s="81" t="str">
        <f t="shared" si="238"/>
        <v>金币</v>
      </c>
      <c r="AT2369" s="103">
        <f t="shared" si="239"/>
        <v>628</v>
      </c>
      <c r="AU2369" s="82">
        <f>IF(AR2369&gt;0,SUMIFS(AT$13:AT2369,AQ$13:AQ2369,"="&amp;AQ2369),"[x]")</f>
        <v>24364</v>
      </c>
    </row>
    <row r="2370" spans="40:47" ht="16.5" x14ac:dyDescent="0.2">
      <c r="AN2370" s="81">
        <v>2358</v>
      </c>
      <c r="AO2370" s="81">
        <f t="shared" si="234"/>
        <v>4</v>
      </c>
      <c r="AP2370" s="81">
        <f t="shared" si="235"/>
        <v>4</v>
      </c>
      <c r="AQ2370" s="76">
        <f t="shared" si="236"/>
        <v>16</v>
      </c>
      <c r="AR2370" s="81">
        <f t="shared" si="237"/>
        <v>92</v>
      </c>
      <c r="AS2370" s="81" t="str">
        <f t="shared" si="238"/>
        <v>金币</v>
      </c>
      <c r="AT2370" s="103">
        <f t="shared" si="239"/>
        <v>656</v>
      </c>
      <c r="AU2370" s="82">
        <f>IF(AR2370&gt;0,SUMIFS(AT$13:AT2370,AQ$13:AQ2370,"="&amp;AQ2370),"[x]")</f>
        <v>25020</v>
      </c>
    </row>
    <row r="2371" spans="40:47" ht="16.5" x14ac:dyDescent="0.2">
      <c r="AN2371" s="81">
        <v>2359</v>
      </c>
      <c r="AO2371" s="81">
        <f t="shared" si="234"/>
        <v>4</v>
      </c>
      <c r="AP2371" s="81">
        <f t="shared" si="235"/>
        <v>4</v>
      </c>
      <c r="AQ2371" s="76">
        <f t="shared" si="236"/>
        <v>16</v>
      </c>
      <c r="AR2371" s="81">
        <f t="shared" si="237"/>
        <v>93</v>
      </c>
      <c r="AS2371" s="81" t="str">
        <f t="shared" si="238"/>
        <v>金币</v>
      </c>
      <c r="AT2371" s="103">
        <f t="shared" si="239"/>
        <v>683</v>
      </c>
      <c r="AU2371" s="82">
        <f>IF(AR2371&gt;0,SUMIFS(AT$13:AT2371,AQ$13:AQ2371,"="&amp;AQ2371),"[x]")</f>
        <v>25703</v>
      </c>
    </row>
    <row r="2372" spans="40:47" ht="16.5" x14ac:dyDescent="0.2">
      <c r="AN2372" s="81">
        <v>2360</v>
      </c>
      <c r="AO2372" s="81">
        <f t="shared" si="234"/>
        <v>4</v>
      </c>
      <c r="AP2372" s="81">
        <f t="shared" si="235"/>
        <v>4</v>
      </c>
      <c r="AQ2372" s="76">
        <f t="shared" si="236"/>
        <v>16</v>
      </c>
      <c r="AR2372" s="81">
        <f t="shared" si="237"/>
        <v>94</v>
      </c>
      <c r="AS2372" s="81" t="str">
        <f t="shared" si="238"/>
        <v>金币</v>
      </c>
      <c r="AT2372" s="103">
        <f t="shared" si="239"/>
        <v>710</v>
      </c>
      <c r="AU2372" s="82">
        <f>IF(AR2372&gt;0,SUMIFS(AT$13:AT2372,AQ$13:AQ2372,"="&amp;AQ2372),"[x]")</f>
        <v>26413</v>
      </c>
    </row>
    <row r="2373" spans="40:47" ht="16.5" x14ac:dyDescent="0.2">
      <c r="AN2373" s="81">
        <v>2361</v>
      </c>
      <c r="AO2373" s="81">
        <f t="shared" si="234"/>
        <v>4</v>
      </c>
      <c r="AP2373" s="81">
        <f t="shared" si="235"/>
        <v>4</v>
      </c>
      <c r="AQ2373" s="76">
        <f t="shared" si="236"/>
        <v>16</v>
      </c>
      <c r="AR2373" s="81">
        <f t="shared" si="237"/>
        <v>95</v>
      </c>
      <c r="AS2373" s="81" t="str">
        <f t="shared" si="238"/>
        <v>金币</v>
      </c>
      <c r="AT2373" s="103">
        <f t="shared" si="239"/>
        <v>738</v>
      </c>
      <c r="AU2373" s="82">
        <f>IF(AR2373&gt;0,SUMIFS(AT$13:AT2373,AQ$13:AQ2373,"="&amp;AQ2373),"[x]")</f>
        <v>27151</v>
      </c>
    </row>
    <row r="2374" spans="40:47" ht="16.5" x14ac:dyDescent="0.2">
      <c r="AN2374" s="81">
        <v>2362</v>
      </c>
      <c r="AO2374" s="81">
        <f t="shared" si="234"/>
        <v>4</v>
      </c>
      <c r="AP2374" s="81">
        <f t="shared" si="235"/>
        <v>4</v>
      </c>
      <c r="AQ2374" s="76">
        <f t="shared" si="236"/>
        <v>16</v>
      </c>
      <c r="AR2374" s="81">
        <f t="shared" si="237"/>
        <v>96</v>
      </c>
      <c r="AS2374" s="81" t="str">
        <f t="shared" si="238"/>
        <v>金币</v>
      </c>
      <c r="AT2374" s="103">
        <f t="shared" si="239"/>
        <v>765</v>
      </c>
      <c r="AU2374" s="82">
        <f>IF(AR2374&gt;0,SUMIFS(AT$13:AT2374,AQ$13:AQ2374,"="&amp;AQ2374),"[x]")</f>
        <v>27916</v>
      </c>
    </row>
    <row r="2375" spans="40:47" ht="16.5" x14ac:dyDescent="0.2">
      <c r="AN2375" s="81">
        <v>2363</v>
      </c>
      <c r="AO2375" s="81">
        <f t="shared" si="234"/>
        <v>4</v>
      </c>
      <c r="AP2375" s="81">
        <f t="shared" si="235"/>
        <v>4</v>
      </c>
      <c r="AQ2375" s="76">
        <f t="shared" si="236"/>
        <v>16</v>
      </c>
      <c r="AR2375" s="81">
        <f t="shared" si="237"/>
        <v>97</v>
      </c>
      <c r="AS2375" s="81" t="str">
        <f t="shared" si="238"/>
        <v>金币</v>
      </c>
      <c r="AT2375" s="103">
        <f t="shared" si="239"/>
        <v>792</v>
      </c>
      <c r="AU2375" s="82">
        <f>IF(AR2375&gt;0,SUMIFS(AT$13:AT2375,AQ$13:AQ2375,"="&amp;AQ2375),"[x]")</f>
        <v>28708</v>
      </c>
    </row>
    <row r="2376" spans="40:47" ht="16.5" x14ac:dyDescent="0.2">
      <c r="AN2376" s="81">
        <v>2364</v>
      </c>
      <c r="AO2376" s="81">
        <f t="shared" si="234"/>
        <v>4</v>
      </c>
      <c r="AP2376" s="81">
        <f t="shared" si="235"/>
        <v>4</v>
      </c>
      <c r="AQ2376" s="76">
        <f t="shared" si="236"/>
        <v>16</v>
      </c>
      <c r="AR2376" s="81">
        <f t="shared" si="237"/>
        <v>98</v>
      </c>
      <c r="AS2376" s="81" t="str">
        <f t="shared" si="238"/>
        <v>金币</v>
      </c>
      <c r="AT2376" s="103">
        <f t="shared" si="239"/>
        <v>820</v>
      </c>
      <c r="AU2376" s="82">
        <f>IF(AR2376&gt;0,SUMIFS(AT$13:AT2376,AQ$13:AQ2376,"="&amp;AQ2376),"[x]")</f>
        <v>29528</v>
      </c>
    </row>
    <row r="2377" spans="40:47" ht="16.5" x14ac:dyDescent="0.2">
      <c r="AN2377" s="81">
        <v>2365</v>
      </c>
      <c r="AO2377" s="81">
        <f t="shared" si="234"/>
        <v>4</v>
      </c>
      <c r="AP2377" s="81">
        <f t="shared" si="235"/>
        <v>4</v>
      </c>
      <c r="AQ2377" s="76">
        <f t="shared" si="236"/>
        <v>16</v>
      </c>
      <c r="AR2377" s="81">
        <f t="shared" si="237"/>
        <v>99</v>
      </c>
      <c r="AS2377" s="81" t="str">
        <f t="shared" si="238"/>
        <v>金币</v>
      </c>
      <c r="AT2377" s="103">
        <f t="shared" si="239"/>
        <v>847</v>
      </c>
      <c r="AU2377" s="82">
        <f>IF(AR2377&gt;0,SUMIFS(AT$13:AT2377,AQ$13:AQ2377,"="&amp;AQ2377),"[x]")</f>
        <v>30375</v>
      </c>
    </row>
    <row r="2378" spans="40:47" ht="16.5" x14ac:dyDescent="0.2">
      <c r="AN2378" s="81">
        <v>2366</v>
      </c>
      <c r="AO2378" s="81">
        <f t="shared" si="234"/>
        <v>4</v>
      </c>
      <c r="AP2378" s="81">
        <f t="shared" si="235"/>
        <v>4</v>
      </c>
      <c r="AQ2378" s="76">
        <f t="shared" si="236"/>
        <v>16</v>
      </c>
      <c r="AR2378" s="81">
        <f t="shared" si="237"/>
        <v>100</v>
      </c>
      <c r="AS2378" s="81" t="str">
        <f t="shared" si="238"/>
        <v>金币</v>
      </c>
      <c r="AT2378" s="103">
        <f t="shared" si="239"/>
        <v>874</v>
      </c>
      <c r="AU2378" s="82">
        <f>IF(AR2378&gt;0,SUMIFS(AT$13:AT2378,AQ$13:AQ2378,"="&amp;AQ2378),"[x]")</f>
        <v>31249</v>
      </c>
    </row>
    <row r="2379" spans="40:47" ht="16.5" x14ac:dyDescent="0.2">
      <c r="AN2379" s="81">
        <v>2367</v>
      </c>
      <c r="AO2379" s="81">
        <f t="shared" si="234"/>
        <v>4</v>
      </c>
      <c r="AP2379" s="81">
        <f t="shared" si="235"/>
        <v>4</v>
      </c>
      <c r="AQ2379" s="76">
        <f t="shared" si="236"/>
        <v>16</v>
      </c>
      <c r="AR2379" s="81">
        <f t="shared" si="237"/>
        <v>101</v>
      </c>
      <c r="AS2379" s="81" t="str">
        <f t="shared" si="238"/>
        <v>金币</v>
      </c>
      <c r="AT2379" s="103">
        <f t="shared" si="239"/>
        <v>488</v>
      </c>
      <c r="AU2379" s="82">
        <f>IF(AR2379&gt;0,SUMIFS(AT$13:AT2379,AQ$13:AQ2379,"="&amp;AQ2379),"[x]")</f>
        <v>31737</v>
      </c>
    </row>
    <row r="2380" spans="40:47" ht="16.5" x14ac:dyDescent="0.2">
      <c r="AN2380" s="81">
        <v>2368</v>
      </c>
      <c r="AO2380" s="81">
        <f t="shared" si="234"/>
        <v>4</v>
      </c>
      <c r="AP2380" s="81">
        <f t="shared" si="235"/>
        <v>4</v>
      </c>
      <c r="AQ2380" s="76">
        <f t="shared" si="236"/>
        <v>16</v>
      </c>
      <c r="AR2380" s="81">
        <f t="shared" si="237"/>
        <v>102</v>
      </c>
      <c r="AS2380" s="81" t="str">
        <f t="shared" si="238"/>
        <v>金币</v>
      </c>
      <c r="AT2380" s="103">
        <f t="shared" si="239"/>
        <v>525</v>
      </c>
      <c r="AU2380" s="82">
        <f>IF(AR2380&gt;0,SUMIFS(AT$13:AT2380,AQ$13:AQ2380,"="&amp;AQ2380),"[x]")</f>
        <v>32262</v>
      </c>
    </row>
    <row r="2381" spans="40:47" ht="16.5" x14ac:dyDescent="0.2">
      <c r="AN2381" s="81">
        <v>2369</v>
      </c>
      <c r="AO2381" s="81">
        <f t="shared" si="234"/>
        <v>4</v>
      </c>
      <c r="AP2381" s="81">
        <f t="shared" si="235"/>
        <v>4</v>
      </c>
      <c r="AQ2381" s="76">
        <f t="shared" si="236"/>
        <v>16</v>
      </c>
      <c r="AR2381" s="81">
        <f t="shared" si="237"/>
        <v>103</v>
      </c>
      <c r="AS2381" s="81" t="str">
        <f t="shared" si="238"/>
        <v>金币</v>
      </c>
      <c r="AT2381" s="103">
        <f t="shared" si="239"/>
        <v>563</v>
      </c>
      <c r="AU2381" s="82">
        <f>IF(AR2381&gt;0,SUMIFS(AT$13:AT2381,AQ$13:AQ2381,"="&amp;AQ2381),"[x]")</f>
        <v>32825</v>
      </c>
    </row>
    <row r="2382" spans="40:47" ht="16.5" x14ac:dyDescent="0.2">
      <c r="AN2382" s="81">
        <v>2370</v>
      </c>
      <c r="AO2382" s="81">
        <f t="shared" ref="AO2382:AO2445" si="240">INT((AN2382-1)/604)+1</f>
        <v>4</v>
      </c>
      <c r="AP2382" s="81">
        <f t="shared" ref="AP2382:AP2445" si="241">INT(MOD(INT((AN2382-1)/151),4))+1</f>
        <v>4</v>
      </c>
      <c r="AQ2382" s="76">
        <f t="shared" ref="AQ2382:AQ2445" si="242">(AO2382-1)*4+AP2382</f>
        <v>16</v>
      </c>
      <c r="AR2382" s="81">
        <f t="shared" ref="AR2382:AR2445" si="243">MOD(AN2382-1,151)</f>
        <v>104</v>
      </c>
      <c r="AS2382" s="81" t="str">
        <f t="shared" ref="AS2382:AS2445" si="244">IF(AR2382&gt;0,"金币","[x]")</f>
        <v>金币</v>
      </c>
      <c r="AT2382" s="103">
        <f t="shared" si="239"/>
        <v>600</v>
      </c>
      <c r="AU2382" s="82">
        <f>IF(AR2382&gt;0,SUMIFS(AT$13:AT2382,AQ$13:AQ2382,"="&amp;AQ2382),"[x]")</f>
        <v>33425</v>
      </c>
    </row>
    <row r="2383" spans="40:47" ht="16.5" x14ac:dyDescent="0.2">
      <c r="AN2383" s="81">
        <v>2371</v>
      </c>
      <c r="AO2383" s="81">
        <f t="shared" si="240"/>
        <v>4</v>
      </c>
      <c r="AP2383" s="81">
        <f t="shared" si="241"/>
        <v>4</v>
      </c>
      <c r="AQ2383" s="76">
        <f t="shared" si="242"/>
        <v>16</v>
      </c>
      <c r="AR2383" s="81">
        <f t="shared" si="243"/>
        <v>105</v>
      </c>
      <c r="AS2383" s="81" t="str">
        <f t="shared" si="244"/>
        <v>金币</v>
      </c>
      <c r="AT2383" s="103">
        <f t="shared" ref="AT2383:AT2446" si="245">IF(AR2383&gt;0,INT(INDEX($AL$13:$AL$162,AR2383)/48*INDEX($AL$4:$AL$9,AO2383)*INDEX($AO$4:$AO$7,AP2383)),"[x]")</f>
        <v>638</v>
      </c>
      <c r="AU2383" s="82">
        <f>IF(AR2383&gt;0,SUMIFS(AT$13:AT2383,AQ$13:AQ2383,"="&amp;AQ2383),"[x]")</f>
        <v>34063</v>
      </c>
    </row>
    <row r="2384" spans="40:47" ht="16.5" x14ac:dyDescent="0.2">
      <c r="AN2384" s="81">
        <v>2372</v>
      </c>
      <c r="AO2384" s="81">
        <f t="shared" si="240"/>
        <v>4</v>
      </c>
      <c r="AP2384" s="81">
        <f t="shared" si="241"/>
        <v>4</v>
      </c>
      <c r="AQ2384" s="76">
        <f t="shared" si="242"/>
        <v>16</v>
      </c>
      <c r="AR2384" s="81">
        <f t="shared" si="243"/>
        <v>106</v>
      </c>
      <c r="AS2384" s="81" t="str">
        <f t="shared" si="244"/>
        <v>金币</v>
      </c>
      <c r="AT2384" s="103">
        <f t="shared" si="245"/>
        <v>676</v>
      </c>
      <c r="AU2384" s="82">
        <f>IF(AR2384&gt;0,SUMIFS(AT$13:AT2384,AQ$13:AQ2384,"="&amp;AQ2384),"[x]")</f>
        <v>34739</v>
      </c>
    </row>
    <row r="2385" spans="40:47" ht="16.5" x14ac:dyDescent="0.2">
      <c r="AN2385" s="81">
        <v>2373</v>
      </c>
      <c r="AO2385" s="81">
        <f t="shared" si="240"/>
        <v>4</v>
      </c>
      <c r="AP2385" s="81">
        <f t="shared" si="241"/>
        <v>4</v>
      </c>
      <c r="AQ2385" s="76">
        <f t="shared" si="242"/>
        <v>16</v>
      </c>
      <c r="AR2385" s="81">
        <f t="shared" si="243"/>
        <v>107</v>
      </c>
      <c r="AS2385" s="81" t="str">
        <f t="shared" si="244"/>
        <v>金币</v>
      </c>
      <c r="AT2385" s="103">
        <f t="shared" si="245"/>
        <v>713</v>
      </c>
      <c r="AU2385" s="82">
        <f>IF(AR2385&gt;0,SUMIFS(AT$13:AT2385,AQ$13:AQ2385,"="&amp;AQ2385),"[x]")</f>
        <v>35452</v>
      </c>
    </row>
    <row r="2386" spans="40:47" ht="16.5" x14ac:dyDescent="0.2">
      <c r="AN2386" s="81">
        <v>2374</v>
      </c>
      <c r="AO2386" s="81">
        <f t="shared" si="240"/>
        <v>4</v>
      </c>
      <c r="AP2386" s="81">
        <f t="shared" si="241"/>
        <v>4</v>
      </c>
      <c r="AQ2386" s="76">
        <f t="shared" si="242"/>
        <v>16</v>
      </c>
      <c r="AR2386" s="81">
        <f t="shared" si="243"/>
        <v>108</v>
      </c>
      <c r="AS2386" s="81" t="str">
        <f t="shared" si="244"/>
        <v>金币</v>
      </c>
      <c r="AT2386" s="103">
        <f t="shared" si="245"/>
        <v>751</v>
      </c>
      <c r="AU2386" s="82">
        <f>IF(AR2386&gt;0,SUMIFS(AT$13:AT2386,AQ$13:AQ2386,"="&amp;AQ2386),"[x]")</f>
        <v>36203</v>
      </c>
    </row>
    <row r="2387" spans="40:47" ht="16.5" x14ac:dyDescent="0.2">
      <c r="AN2387" s="81">
        <v>2375</v>
      </c>
      <c r="AO2387" s="81">
        <f t="shared" si="240"/>
        <v>4</v>
      </c>
      <c r="AP2387" s="81">
        <f t="shared" si="241"/>
        <v>4</v>
      </c>
      <c r="AQ2387" s="76">
        <f t="shared" si="242"/>
        <v>16</v>
      </c>
      <c r="AR2387" s="81">
        <f t="shared" si="243"/>
        <v>109</v>
      </c>
      <c r="AS2387" s="81" t="str">
        <f t="shared" si="244"/>
        <v>金币</v>
      </c>
      <c r="AT2387" s="103">
        <f t="shared" si="245"/>
        <v>788</v>
      </c>
      <c r="AU2387" s="82">
        <f>IF(AR2387&gt;0,SUMIFS(AT$13:AT2387,AQ$13:AQ2387,"="&amp;AQ2387),"[x]")</f>
        <v>36991</v>
      </c>
    </row>
    <row r="2388" spans="40:47" ht="16.5" x14ac:dyDescent="0.2">
      <c r="AN2388" s="81">
        <v>2376</v>
      </c>
      <c r="AO2388" s="81">
        <f t="shared" si="240"/>
        <v>4</v>
      </c>
      <c r="AP2388" s="81">
        <f t="shared" si="241"/>
        <v>4</v>
      </c>
      <c r="AQ2388" s="76">
        <f t="shared" si="242"/>
        <v>16</v>
      </c>
      <c r="AR2388" s="81">
        <f t="shared" si="243"/>
        <v>110</v>
      </c>
      <c r="AS2388" s="81" t="str">
        <f t="shared" si="244"/>
        <v>金币</v>
      </c>
      <c r="AT2388" s="103">
        <f t="shared" si="245"/>
        <v>826</v>
      </c>
      <c r="AU2388" s="82">
        <f>IF(AR2388&gt;0,SUMIFS(AT$13:AT2388,AQ$13:AQ2388,"="&amp;AQ2388),"[x]")</f>
        <v>37817</v>
      </c>
    </row>
    <row r="2389" spans="40:47" ht="16.5" x14ac:dyDescent="0.2">
      <c r="AN2389" s="81">
        <v>2377</v>
      </c>
      <c r="AO2389" s="81">
        <f t="shared" si="240"/>
        <v>4</v>
      </c>
      <c r="AP2389" s="81">
        <f t="shared" si="241"/>
        <v>4</v>
      </c>
      <c r="AQ2389" s="76">
        <f t="shared" si="242"/>
        <v>16</v>
      </c>
      <c r="AR2389" s="81">
        <f t="shared" si="243"/>
        <v>111</v>
      </c>
      <c r="AS2389" s="81" t="str">
        <f t="shared" si="244"/>
        <v>金币</v>
      </c>
      <c r="AT2389" s="103">
        <f t="shared" si="245"/>
        <v>863</v>
      </c>
      <c r="AU2389" s="82">
        <f>IF(AR2389&gt;0,SUMIFS(AT$13:AT2389,AQ$13:AQ2389,"="&amp;AQ2389),"[x]")</f>
        <v>38680</v>
      </c>
    </row>
    <row r="2390" spans="40:47" ht="16.5" x14ac:dyDescent="0.2">
      <c r="AN2390" s="81">
        <v>2378</v>
      </c>
      <c r="AO2390" s="81">
        <f t="shared" si="240"/>
        <v>4</v>
      </c>
      <c r="AP2390" s="81">
        <f t="shared" si="241"/>
        <v>4</v>
      </c>
      <c r="AQ2390" s="76">
        <f t="shared" si="242"/>
        <v>16</v>
      </c>
      <c r="AR2390" s="81">
        <f t="shared" si="243"/>
        <v>112</v>
      </c>
      <c r="AS2390" s="81" t="str">
        <f t="shared" si="244"/>
        <v>金币</v>
      </c>
      <c r="AT2390" s="103">
        <f t="shared" si="245"/>
        <v>901</v>
      </c>
      <c r="AU2390" s="82">
        <f>IF(AR2390&gt;0,SUMIFS(AT$13:AT2390,AQ$13:AQ2390,"="&amp;AQ2390),"[x]")</f>
        <v>39581</v>
      </c>
    </row>
    <row r="2391" spans="40:47" ht="16.5" x14ac:dyDescent="0.2">
      <c r="AN2391" s="81">
        <v>2379</v>
      </c>
      <c r="AO2391" s="81">
        <f t="shared" si="240"/>
        <v>4</v>
      </c>
      <c r="AP2391" s="81">
        <f t="shared" si="241"/>
        <v>4</v>
      </c>
      <c r="AQ2391" s="76">
        <f t="shared" si="242"/>
        <v>16</v>
      </c>
      <c r="AR2391" s="81">
        <f t="shared" si="243"/>
        <v>113</v>
      </c>
      <c r="AS2391" s="81" t="str">
        <f t="shared" si="244"/>
        <v>金币</v>
      </c>
      <c r="AT2391" s="103">
        <f t="shared" si="245"/>
        <v>939</v>
      </c>
      <c r="AU2391" s="82">
        <f>IF(AR2391&gt;0,SUMIFS(AT$13:AT2391,AQ$13:AQ2391,"="&amp;AQ2391),"[x]")</f>
        <v>40520</v>
      </c>
    </row>
    <row r="2392" spans="40:47" ht="16.5" x14ac:dyDescent="0.2">
      <c r="AN2392" s="81">
        <v>2380</v>
      </c>
      <c r="AO2392" s="81">
        <f t="shared" si="240"/>
        <v>4</v>
      </c>
      <c r="AP2392" s="81">
        <f t="shared" si="241"/>
        <v>4</v>
      </c>
      <c r="AQ2392" s="76">
        <f t="shared" si="242"/>
        <v>16</v>
      </c>
      <c r="AR2392" s="81">
        <f t="shared" si="243"/>
        <v>114</v>
      </c>
      <c r="AS2392" s="81" t="str">
        <f t="shared" si="244"/>
        <v>金币</v>
      </c>
      <c r="AT2392" s="103">
        <f t="shared" si="245"/>
        <v>976</v>
      </c>
      <c r="AU2392" s="82">
        <f>IF(AR2392&gt;0,SUMIFS(AT$13:AT2392,AQ$13:AQ2392,"="&amp;AQ2392),"[x]")</f>
        <v>41496</v>
      </c>
    </row>
    <row r="2393" spans="40:47" ht="16.5" x14ac:dyDescent="0.2">
      <c r="AN2393" s="81">
        <v>2381</v>
      </c>
      <c r="AO2393" s="81">
        <f t="shared" si="240"/>
        <v>4</v>
      </c>
      <c r="AP2393" s="81">
        <f t="shared" si="241"/>
        <v>4</v>
      </c>
      <c r="AQ2393" s="76">
        <f t="shared" si="242"/>
        <v>16</v>
      </c>
      <c r="AR2393" s="81">
        <f t="shared" si="243"/>
        <v>115</v>
      </c>
      <c r="AS2393" s="81" t="str">
        <f t="shared" si="244"/>
        <v>金币</v>
      </c>
      <c r="AT2393" s="103">
        <f t="shared" si="245"/>
        <v>1014</v>
      </c>
      <c r="AU2393" s="82">
        <f>IF(AR2393&gt;0,SUMIFS(AT$13:AT2393,AQ$13:AQ2393,"="&amp;AQ2393),"[x]")</f>
        <v>42510</v>
      </c>
    </row>
    <row r="2394" spans="40:47" ht="16.5" x14ac:dyDescent="0.2">
      <c r="AN2394" s="81">
        <v>2382</v>
      </c>
      <c r="AO2394" s="81">
        <f t="shared" si="240"/>
        <v>4</v>
      </c>
      <c r="AP2394" s="81">
        <f t="shared" si="241"/>
        <v>4</v>
      </c>
      <c r="AQ2394" s="76">
        <f t="shared" si="242"/>
        <v>16</v>
      </c>
      <c r="AR2394" s="81">
        <f t="shared" si="243"/>
        <v>116</v>
      </c>
      <c r="AS2394" s="81" t="str">
        <f t="shared" si="244"/>
        <v>金币</v>
      </c>
      <c r="AT2394" s="103">
        <f t="shared" si="245"/>
        <v>1051</v>
      </c>
      <c r="AU2394" s="82">
        <f>IF(AR2394&gt;0,SUMIFS(AT$13:AT2394,AQ$13:AQ2394,"="&amp;AQ2394),"[x]")</f>
        <v>43561</v>
      </c>
    </row>
    <row r="2395" spans="40:47" ht="16.5" x14ac:dyDescent="0.2">
      <c r="AN2395" s="81">
        <v>2383</v>
      </c>
      <c r="AO2395" s="81">
        <f t="shared" si="240"/>
        <v>4</v>
      </c>
      <c r="AP2395" s="81">
        <f t="shared" si="241"/>
        <v>4</v>
      </c>
      <c r="AQ2395" s="76">
        <f t="shared" si="242"/>
        <v>16</v>
      </c>
      <c r="AR2395" s="81">
        <f t="shared" si="243"/>
        <v>117</v>
      </c>
      <c r="AS2395" s="81" t="str">
        <f t="shared" si="244"/>
        <v>金币</v>
      </c>
      <c r="AT2395" s="103">
        <f t="shared" si="245"/>
        <v>1089</v>
      </c>
      <c r="AU2395" s="82">
        <f>IF(AR2395&gt;0,SUMIFS(AT$13:AT2395,AQ$13:AQ2395,"="&amp;AQ2395),"[x]")</f>
        <v>44650</v>
      </c>
    </row>
    <row r="2396" spans="40:47" ht="16.5" x14ac:dyDescent="0.2">
      <c r="AN2396" s="81">
        <v>2384</v>
      </c>
      <c r="AO2396" s="81">
        <f t="shared" si="240"/>
        <v>4</v>
      </c>
      <c r="AP2396" s="81">
        <f t="shared" si="241"/>
        <v>4</v>
      </c>
      <c r="AQ2396" s="76">
        <f t="shared" si="242"/>
        <v>16</v>
      </c>
      <c r="AR2396" s="81">
        <f t="shared" si="243"/>
        <v>118</v>
      </c>
      <c r="AS2396" s="81" t="str">
        <f t="shared" si="244"/>
        <v>金币</v>
      </c>
      <c r="AT2396" s="103">
        <f t="shared" si="245"/>
        <v>1126</v>
      </c>
      <c r="AU2396" s="82">
        <f>IF(AR2396&gt;0,SUMIFS(AT$13:AT2396,AQ$13:AQ2396,"="&amp;AQ2396),"[x]")</f>
        <v>45776</v>
      </c>
    </row>
    <row r="2397" spans="40:47" ht="16.5" x14ac:dyDescent="0.2">
      <c r="AN2397" s="81">
        <v>2385</v>
      </c>
      <c r="AO2397" s="81">
        <f t="shared" si="240"/>
        <v>4</v>
      </c>
      <c r="AP2397" s="81">
        <f t="shared" si="241"/>
        <v>4</v>
      </c>
      <c r="AQ2397" s="76">
        <f t="shared" si="242"/>
        <v>16</v>
      </c>
      <c r="AR2397" s="81">
        <f t="shared" si="243"/>
        <v>119</v>
      </c>
      <c r="AS2397" s="81" t="str">
        <f t="shared" si="244"/>
        <v>金币</v>
      </c>
      <c r="AT2397" s="103">
        <f t="shared" si="245"/>
        <v>1164</v>
      </c>
      <c r="AU2397" s="82">
        <f>IF(AR2397&gt;0,SUMIFS(AT$13:AT2397,AQ$13:AQ2397,"="&amp;AQ2397),"[x]")</f>
        <v>46940</v>
      </c>
    </row>
    <row r="2398" spans="40:47" ht="16.5" x14ac:dyDescent="0.2">
      <c r="AN2398" s="81">
        <v>2386</v>
      </c>
      <c r="AO2398" s="81">
        <f t="shared" si="240"/>
        <v>4</v>
      </c>
      <c r="AP2398" s="81">
        <f t="shared" si="241"/>
        <v>4</v>
      </c>
      <c r="AQ2398" s="76">
        <f t="shared" si="242"/>
        <v>16</v>
      </c>
      <c r="AR2398" s="81">
        <f t="shared" si="243"/>
        <v>120</v>
      </c>
      <c r="AS2398" s="81" t="str">
        <f t="shared" si="244"/>
        <v>金币</v>
      </c>
      <c r="AT2398" s="103">
        <f t="shared" si="245"/>
        <v>1201</v>
      </c>
      <c r="AU2398" s="82">
        <f>IF(AR2398&gt;0,SUMIFS(AT$13:AT2398,AQ$13:AQ2398,"="&amp;AQ2398),"[x]")</f>
        <v>48141</v>
      </c>
    </row>
    <row r="2399" spans="40:47" ht="16.5" x14ac:dyDescent="0.2">
      <c r="AN2399" s="81">
        <v>2387</v>
      </c>
      <c r="AO2399" s="81">
        <f t="shared" si="240"/>
        <v>4</v>
      </c>
      <c r="AP2399" s="81">
        <f t="shared" si="241"/>
        <v>4</v>
      </c>
      <c r="AQ2399" s="76">
        <f t="shared" si="242"/>
        <v>16</v>
      </c>
      <c r="AR2399" s="81">
        <f t="shared" si="243"/>
        <v>121</v>
      </c>
      <c r="AS2399" s="81" t="str">
        <f t="shared" si="244"/>
        <v>金币</v>
      </c>
      <c r="AT2399" s="103">
        <f t="shared" si="245"/>
        <v>708</v>
      </c>
      <c r="AU2399" s="82">
        <f>IF(AR2399&gt;0,SUMIFS(AT$13:AT2399,AQ$13:AQ2399,"="&amp;AQ2399),"[x]")</f>
        <v>48849</v>
      </c>
    </row>
    <row r="2400" spans="40:47" ht="16.5" x14ac:dyDescent="0.2">
      <c r="AN2400" s="81">
        <v>2388</v>
      </c>
      <c r="AO2400" s="81">
        <f t="shared" si="240"/>
        <v>4</v>
      </c>
      <c r="AP2400" s="81">
        <f t="shared" si="241"/>
        <v>4</v>
      </c>
      <c r="AQ2400" s="76">
        <f t="shared" si="242"/>
        <v>16</v>
      </c>
      <c r="AR2400" s="81">
        <f t="shared" si="243"/>
        <v>122</v>
      </c>
      <c r="AS2400" s="81" t="str">
        <f t="shared" si="244"/>
        <v>金币</v>
      </c>
      <c r="AT2400" s="103">
        <f t="shared" si="245"/>
        <v>746</v>
      </c>
      <c r="AU2400" s="82">
        <f>IF(AR2400&gt;0,SUMIFS(AT$13:AT2400,AQ$13:AQ2400,"="&amp;AQ2400),"[x]")</f>
        <v>49595</v>
      </c>
    </row>
    <row r="2401" spans="40:47" ht="16.5" x14ac:dyDescent="0.2">
      <c r="AN2401" s="81">
        <v>2389</v>
      </c>
      <c r="AO2401" s="81">
        <f t="shared" si="240"/>
        <v>4</v>
      </c>
      <c r="AP2401" s="81">
        <f t="shared" si="241"/>
        <v>4</v>
      </c>
      <c r="AQ2401" s="76">
        <f t="shared" si="242"/>
        <v>16</v>
      </c>
      <c r="AR2401" s="81">
        <f t="shared" si="243"/>
        <v>123</v>
      </c>
      <c r="AS2401" s="81" t="str">
        <f t="shared" si="244"/>
        <v>金币</v>
      </c>
      <c r="AT2401" s="103">
        <f t="shared" si="245"/>
        <v>783</v>
      </c>
      <c r="AU2401" s="82">
        <f>IF(AR2401&gt;0,SUMIFS(AT$13:AT2401,AQ$13:AQ2401,"="&amp;AQ2401),"[x]")</f>
        <v>50378</v>
      </c>
    </row>
    <row r="2402" spans="40:47" ht="16.5" x14ac:dyDescent="0.2">
      <c r="AN2402" s="81">
        <v>2390</v>
      </c>
      <c r="AO2402" s="81">
        <f t="shared" si="240"/>
        <v>4</v>
      </c>
      <c r="AP2402" s="81">
        <f t="shared" si="241"/>
        <v>4</v>
      </c>
      <c r="AQ2402" s="76">
        <f t="shared" si="242"/>
        <v>16</v>
      </c>
      <c r="AR2402" s="81">
        <f t="shared" si="243"/>
        <v>124</v>
      </c>
      <c r="AS2402" s="81" t="str">
        <f t="shared" si="244"/>
        <v>金币</v>
      </c>
      <c r="AT2402" s="103">
        <f t="shared" si="245"/>
        <v>820</v>
      </c>
      <c r="AU2402" s="82">
        <f>IF(AR2402&gt;0,SUMIFS(AT$13:AT2402,AQ$13:AQ2402,"="&amp;AQ2402),"[x]")</f>
        <v>51198</v>
      </c>
    </row>
    <row r="2403" spans="40:47" ht="16.5" x14ac:dyDescent="0.2">
      <c r="AN2403" s="81">
        <v>2391</v>
      </c>
      <c r="AO2403" s="81">
        <f t="shared" si="240"/>
        <v>4</v>
      </c>
      <c r="AP2403" s="81">
        <f t="shared" si="241"/>
        <v>4</v>
      </c>
      <c r="AQ2403" s="76">
        <f t="shared" si="242"/>
        <v>16</v>
      </c>
      <c r="AR2403" s="81">
        <f t="shared" si="243"/>
        <v>125</v>
      </c>
      <c r="AS2403" s="81" t="str">
        <f t="shared" si="244"/>
        <v>金币</v>
      </c>
      <c r="AT2403" s="103">
        <f t="shared" si="245"/>
        <v>858</v>
      </c>
      <c r="AU2403" s="82">
        <f>IF(AR2403&gt;0,SUMIFS(AT$13:AT2403,AQ$13:AQ2403,"="&amp;AQ2403),"[x]")</f>
        <v>52056</v>
      </c>
    </row>
    <row r="2404" spans="40:47" ht="16.5" x14ac:dyDescent="0.2">
      <c r="AN2404" s="81">
        <v>2392</v>
      </c>
      <c r="AO2404" s="81">
        <f t="shared" si="240"/>
        <v>4</v>
      </c>
      <c r="AP2404" s="81">
        <f t="shared" si="241"/>
        <v>4</v>
      </c>
      <c r="AQ2404" s="76">
        <f t="shared" si="242"/>
        <v>16</v>
      </c>
      <c r="AR2404" s="81">
        <f t="shared" si="243"/>
        <v>126</v>
      </c>
      <c r="AS2404" s="81" t="str">
        <f t="shared" si="244"/>
        <v>金币</v>
      </c>
      <c r="AT2404" s="103">
        <f t="shared" si="245"/>
        <v>895</v>
      </c>
      <c r="AU2404" s="82">
        <f>IF(AR2404&gt;0,SUMIFS(AT$13:AT2404,AQ$13:AQ2404,"="&amp;AQ2404),"[x]")</f>
        <v>52951</v>
      </c>
    </row>
    <row r="2405" spans="40:47" ht="16.5" x14ac:dyDescent="0.2">
      <c r="AN2405" s="81">
        <v>2393</v>
      </c>
      <c r="AO2405" s="81">
        <f t="shared" si="240"/>
        <v>4</v>
      </c>
      <c r="AP2405" s="81">
        <f t="shared" si="241"/>
        <v>4</v>
      </c>
      <c r="AQ2405" s="76">
        <f t="shared" si="242"/>
        <v>16</v>
      </c>
      <c r="AR2405" s="81">
        <f t="shared" si="243"/>
        <v>127</v>
      </c>
      <c r="AS2405" s="81" t="str">
        <f t="shared" si="244"/>
        <v>金币</v>
      </c>
      <c r="AT2405" s="103">
        <f t="shared" si="245"/>
        <v>932</v>
      </c>
      <c r="AU2405" s="82">
        <f>IF(AR2405&gt;0,SUMIFS(AT$13:AT2405,AQ$13:AQ2405,"="&amp;AQ2405),"[x]")</f>
        <v>53883</v>
      </c>
    </row>
    <row r="2406" spans="40:47" ht="16.5" x14ac:dyDescent="0.2">
      <c r="AN2406" s="81">
        <v>2394</v>
      </c>
      <c r="AO2406" s="81">
        <f t="shared" si="240"/>
        <v>4</v>
      </c>
      <c r="AP2406" s="81">
        <f t="shared" si="241"/>
        <v>4</v>
      </c>
      <c r="AQ2406" s="76">
        <f t="shared" si="242"/>
        <v>16</v>
      </c>
      <c r="AR2406" s="81">
        <f t="shared" si="243"/>
        <v>128</v>
      </c>
      <c r="AS2406" s="81" t="str">
        <f t="shared" si="244"/>
        <v>金币</v>
      </c>
      <c r="AT2406" s="103">
        <f t="shared" si="245"/>
        <v>970</v>
      </c>
      <c r="AU2406" s="82">
        <f>IF(AR2406&gt;0,SUMIFS(AT$13:AT2406,AQ$13:AQ2406,"="&amp;AQ2406),"[x]")</f>
        <v>54853</v>
      </c>
    </row>
    <row r="2407" spans="40:47" ht="16.5" x14ac:dyDescent="0.2">
      <c r="AN2407" s="81">
        <v>2395</v>
      </c>
      <c r="AO2407" s="81">
        <f t="shared" si="240"/>
        <v>4</v>
      </c>
      <c r="AP2407" s="81">
        <f t="shared" si="241"/>
        <v>4</v>
      </c>
      <c r="AQ2407" s="76">
        <f t="shared" si="242"/>
        <v>16</v>
      </c>
      <c r="AR2407" s="81">
        <f t="shared" si="243"/>
        <v>129</v>
      </c>
      <c r="AS2407" s="81" t="str">
        <f t="shared" si="244"/>
        <v>金币</v>
      </c>
      <c r="AT2407" s="103">
        <f t="shared" si="245"/>
        <v>1007</v>
      </c>
      <c r="AU2407" s="82">
        <f>IF(AR2407&gt;0,SUMIFS(AT$13:AT2407,AQ$13:AQ2407,"="&amp;AQ2407),"[x]")</f>
        <v>55860</v>
      </c>
    </row>
    <row r="2408" spans="40:47" ht="16.5" x14ac:dyDescent="0.2">
      <c r="AN2408" s="81">
        <v>2396</v>
      </c>
      <c r="AO2408" s="81">
        <f t="shared" si="240"/>
        <v>4</v>
      </c>
      <c r="AP2408" s="81">
        <f t="shared" si="241"/>
        <v>4</v>
      </c>
      <c r="AQ2408" s="76">
        <f t="shared" si="242"/>
        <v>16</v>
      </c>
      <c r="AR2408" s="81">
        <f t="shared" si="243"/>
        <v>130</v>
      </c>
      <c r="AS2408" s="81" t="str">
        <f t="shared" si="244"/>
        <v>金币</v>
      </c>
      <c r="AT2408" s="103">
        <f t="shared" si="245"/>
        <v>1044</v>
      </c>
      <c r="AU2408" s="82">
        <f>IF(AR2408&gt;0,SUMIFS(AT$13:AT2408,AQ$13:AQ2408,"="&amp;AQ2408),"[x]")</f>
        <v>56904</v>
      </c>
    </row>
    <row r="2409" spans="40:47" ht="16.5" x14ac:dyDescent="0.2">
      <c r="AN2409" s="81">
        <v>2397</v>
      </c>
      <c r="AO2409" s="81">
        <f t="shared" si="240"/>
        <v>4</v>
      </c>
      <c r="AP2409" s="81">
        <f t="shared" si="241"/>
        <v>4</v>
      </c>
      <c r="AQ2409" s="76">
        <f t="shared" si="242"/>
        <v>16</v>
      </c>
      <c r="AR2409" s="81">
        <f t="shared" si="243"/>
        <v>131</v>
      </c>
      <c r="AS2409" s="81" t="str">
        <f t="shared" si="244"/>
        <v>金币</v>
      </c>
      <c r="AT2409" s="103">
        <f t="shared" si="245"/>
        <v>1081</v>
      </c>
      <c r="AU2409" s="82">
        <f>IF(AR2409&gt;0,SUMIFS(AT$13:AT2409,AQ$13:AQ2409,"="&amp;AQ2409),"[x]")</f>
        <v>57985</v>
      </c>
    </row>
    <row r="2410" spans="40:47" ht="16.5" x14ac:dyDescent="0.2">
      <c r="AN2410" s="81">
        <v>2398</v>
      </c>
      <c r="AO2410" s="81">
        <f t="shared" si="240"/>
        <v>4</v>
      </c>
      <c r="AP2410" s="81">
        <f t="shared" si="241"/>
        <v>4</v>
      </c>
      <c r="AQ2410" s="76">
        <f t="shared" si="242"/>
        <v>16</v>
      </c>
      <c r="AR2410" s="81">
        <f t="shared" si="243"/>
        <v>132</v>
      </c>
      <c r="AS2410" s="81" t="str">
        <f t="shared" si="244"/>
        <v>金币</v>
      </c>
      <c r="AT2410" s="103">
        <f t="shared" si="245"/>
        <v>1119</v>
      </c>
      <c r="AU2410" s="82">
        <f>IF(AR2410&gt;0,SUMIFS(AT$13:AT2410,AQ$13:AQ2410,"="&amp;AQ2410),"[x]")</f>
        <v>59104</v>
      </c>
    </row>
    <row r="2411" spans="40:47" ht="16.5" x14ac:dyDescent="0.2">
      <c r="AN2411" s="81">
        <v>2399</v>
      </c>
      <c r="AO2411" s="81">
        <f t="shared" si="240"/>
        <v>4</v>
      </c>
      <c r="AP2411" s="81">
        <f t="shared" si="241"/>
        <v>4</v>
      </c>
      <c r="AQ2411" s="76">
        <f t="shared" si="242"/>
        <v>16</v>
      </c>
      <c r="AR2411" s="81">
        <f t="shared" si="243"/>
        <v>133</v>
      </c>
      <c r="AS2411" s="81" t="str">
        <f t="shared" si="244"/>
        <v>金币</v>
      </c>
      <c r="AT2411" s="103">
        <f t="shared" si="245"/>
        <v>1156</v>
      </c>
      <c r="AU2411" s="82">
        <f>IF(AR2411&gt;0,SUMIFS(AT$13:AT2411,AQ$13:AQ2411,"="&amp;AQ2411),"[x]")</f>
        <v>60260</v>
      </c>
    </row>
    <row r="2412" spans="40:47" ht="16.5" x14ac:dyDescent="0.2">
      <c r="AN2412" s="81">
        <v>2400</v>
      </c>
      <c r="AO2412" s="81">
        <f t="shared" si="240"/>
        <v>4</v>
      </c>
      <c r="AP2412" s="81">
        <f t="shared" si="241"/>
        <v>4</v>
      </c>
      <c r="AQ2412" s="76">
        <f t="shared" si="242"/>
        <v>16</v>
      </c>
      <c r="AR2412" s="81">
        <f t="shared" si="243"/>
        <v>134</v>
      </c>
      <c r="AS2412" s="81" t="str">
        <f t="shared" si="244"/>
        <v>金币</v>
      </c>
      <c r="AT2412" s="103">
        <f t="shared" si="245"/>
        <v>1193</v>
      </c>
      <c r="AU2412" s="82">
        <f>IF(AR2412&gt;0,SUMIFS(AT$13:AT2412,AQ$13:AQ2412,"="&amp;AQ2412),"[x]")</f>
        <v>61453</v>
      </c>
    </row>
    <row r="2413" spans="40:47" ht="16.5" x14ac:dyDescent="0.2">
      <c r="AN2413" s="81">
        <v>2401</v>
      </c>
      <c r="AO2413" s="81">
        <f t="shared" si="240"/>
        <v>4</v>
      </c>
      <c r="AP2413" s="81">
        <f t="shared" si="241"/>
        <v>4</v>
      </c>
      <c r="AQ2413" s="76">
        <f t="shared" si="242"/>
        <v>16</v>
      </c>
      <c r="AR2413" s="81">
        <f t="shared" si="243"/>
        <v>135</v>
      </c>
      <c r="AS2413" s="81" t="str">
        <f t="shared" si="244"/>
        <v>金币</v>
      </c>
      <c r="AT2413" s="103">
        <f t="shared" si="245"/>
        <v>1231</v>
      </c>
      <c r="AU2413" s="82">
        <f>IF(AR2413&gt;0,SUMIFS(AT$13:AT2413,AQ$13:AQ2413,"="&amp;AQ2413),"[x]")</f>
        <v>62684</v>
      </c>
    </row>
    <row r="2414" spans="40:47" ht="16.5" x14ac:dyDescent="0.2">
      <c r="AN2414" s="81">
        <v>2402</v>
      </c>
      <c r="AO2414" s="81">
        <f t="shared" si="240"/>
        <v>4</v>
      </c>
      <c r="AP2414" s="81">
        <f t="shared" si="241"/>
        <v>4</v>
      </c>
      <c r="AQ2414" s="76">
        <f t="shared" si="242"/>
        <v>16</v>
      </c>
      <c r="AR2414" s="81">
        <f t="shared" si="243"/>
        <v>136</v>
      </c>
      <c r="AS2414" s="81" t="str">
        <f t="shared" si="244"/>
        <v>金币</v>
      </c>
      <c r="AT2414" s="103">
        <f t="shared" si="245"/>
        <v>1268</v>
      </c>
      <c r="AU2414" s="82">
        <f>IF(AR2414&gt;0,SUMIFS(AT$13:AT2414,AQ$13:AQ2414,"="&amp;AQ2414),"[x]")</f>
        <v>63952</v>
      </c>
    </row>
    <row r="2415" spans="40:47" ht="16.5" x14ac:dyDescent="0.2">
      <c r="AN2415" s="81">
        <v>2403</v>
      </c>
      <c r="AO2415" s="81">
        <f t="shared" si="240"/>
        <v>4</v>
      </c>
      <c r="AP2415" s="81">
        <f t="shared" si="241"/>
        <v>4</v>
      </c>
      <c r="AQ2415" s="76">
        <f t="shared" si="242"/>
        <v>16</v>
      </c>
      <c r="AR2415" s="81">
        <f t="shared" si="243"/>
        <v>137</v>
      </c>
      <c r="AS2415" s="81" t="str">
        <f t="shared" si="244"/>
        <v>金币</v>
      </c>
      <c r="AT2415" s="103">
        <f t="shared" si="245"/>
        <v>1305</v>
      </c>
      <c r="AU2415" s="82">
        <f>IF(AR2415&gt;0,SUMIFS(AT$13:AT2415,AQ$13:AQ2415,"="&amp;AQ2415),"[x]")</f>
        <v>65257</v>
      </c>
    </row>
    <row r="2416" spans="40:47" ht="16.5" x14ac:dyDescent="0.2">
      <c r="AN2416" s="81">
        <v>2404</v>
      </c>
      <c r="AO2416" s="81">
        <f t="shared" si="240"/>
        <v>4</v>
      </c>
      <c r="AP2416" s="81">
        <f t="shared" si="241"/>
        <v>4</v>
      </c>
      <c r="AQ2416" s="76">
        <f t="shared" si="242"/>
        <v>16</v>
      </c>
      <c r="AR2416" s="81">
        <f t="shared" si="243"/>
        <v>138</v>
      </c>
      <c r="AS2416" s="81" t="str">
        <f t="shared" si="244"/>
        <v>金币</v>
      </c>
      <c r="AT2416" s="103">
        <f t="shared" si="245"/>
        <v>1343</v>
      </c>
      <c r="AU2416" s="82">
        <f>IF(AR2416&gt;0,SUMIFS(AT$13:AT2416,AQ$13:AQ2416,"="&amp;AQ2416),"[x]")</f>
        <v>66600</v>
      </c>
    </row>
    <row r="2417" spans="40:47" ht="16.5" x14ac:dyDescent="0.2">
      <c r="AN2417" s="81">
        <v>2405</v>
      </c>
      <c r="AO2417" s="81">
        <f t="shared" si="240"/>
        <v>4</v>
      </c>
      <c r="AP2417" s="81">
        <f t="shared" si="241"/>
        <v>4</v>
      </c>
      <c r="AQ2417" s="76">
        <f t="shared" si="242"/>
        <v>16</v>
      </c>
      <c r="AR2417" s="81">
        <f t="shared" si="243"/>
        <v>139</v>
      </c>
      <c r="AS2417" s="81" t="str">
        <f t="shared" si="244"/>
        <v>金币</v>
      </c>
      <c r="AT2417" s="103">
        <f t="shared" si="245"/>
        <v>1380</v>
      </c>
      <c r="AU2417" s="82">
        <f>IF(AR2417&gt;0,SUMIFS(AT$13:AT2417,AQ$13:AQ2417,"="&amp;AQ2417),"[x]")</f>
        <v>67980</v>
      </c>
    </row>
    <row r="2418" spans="40:47" ht="16.5" x14ac:dyDescent="0.2">
      <c r="AN2418" s="81">
        <v>2406</v>
      </c>
      <c r="AO2418" s="81">
        <f t="shared" si="240"/>
        <v>4</v>
      </c>
      <c r="AP2418" s="81">
        <f t="shared" si="241"/>
        <v>4</v>
      </c>
      <c r="AQ2418" s="76">
        <f t="shared" si="242"/>
        <v>16</v>
      </c>
      <c r="AR2418" s="81">
        <f t="shared" si="243"/>
        <v>140</v>
      </c>
      <c r="AS2418" s="81" t="str">
        <f t="shared" si="244"/>
        <v>金币</v>
      </c>
      <c r="AT2418" s="103">
        <f t="shared" si="245"/>
        <v>1417</v>
      </c>
      <c r="AU2418" s="82">
        <f>IF(AR2418&gt;0,SUMIFS(AT$13:AT2418,AQ$13:AQ2418,"="&amp;AQ2418),"[x]")</f>
        <v>69397</v>
      </c>
    </row>
    <row r="2419" spans="40:47" ht="16.5" x14ac:dyDescent="0.2">
      <c r="AN2419" s="81">
        <v>2407</v>
      </c>
      <c r="AO2419" s="81">
        <f t="shared" si="240"/>
        <v>4</v>
      </c>
      <c r="AP2419" s="81">
        <f t="shared" si="241"/>
        <v>4</v>
      </c>
      <c r="AQ2419" s="76">
        <f t="shared" si="242"/>
        <v>16</v>
      </c>
      <c r="AR2419" s="81">
        <f t="shared" si="243"/>
        <v>141</v>
      </c>
      <c r="AS2419" s="81" t="str">
        <f t="shared" si="244"/>
        <v>金币</v>
      </c>
      <c r="AT2419" s="103">
        <f t="shared" si="245"/>
        <v>1455</v>
      </c>
      <c r="AU2419" s="82">
        <f>IF(AR2419&gt;0,SUMIFS(AT$13:AT2419,AQ$13:AQ2419,"="&amp;AQ2419),"[x]")</f>
        <v>70852</v>
      </c>
    </row>
    <row r="2420" spans="40:47" ht="16.5" x14ac:dyDescent="0.2">
      <c r="AN2420" s="81">
        <v>2408</v>
      </c>
      <c r="AO2420" s="81">
        <f t="shared" si="240"/>
        <v>4</v>
      </c>
      <c r="AP2420" s="81">
        <f t="shared" si="241"/>
        <v>4</v>
      </c>
      <c r="AQ2420" s="76">
        <f t="shared" si="242"/>
        <v>16</v>
      </c>
      <c r="AR2420" s="81">
        <f t="shared" si="243"/>
        <v>142</v>
      </c>
      <c r="AS2420" s="81" t="str">
        <f t="shared" si="244"/>
        <v>金币</v>
      </c>
      <c r="AT2420" s="103">
        <f t="shared" si="245"/>
        <v>1492</v>
      </c>
      <c r="AU2420" s="82">
        <f>IF(AR2420&gt;0,SUMIFS(AT$13:AT2420,AQ$13:AQ2420,"="&amp;AQ2420),"[x]")</f>
        <v>72344</v>
      </c>
    </row>
    <row r="2421" spans="40:47" ht="16.5" x14ac:dyDescent="0.2">
      <c r="AN2421" s="81">
        <v>2409</v>
      </c>
      <c r="AO2421" s="81">
        <f t="shared" si="240"/>
        <v>4</v>
      </c>
      <c r="AP2421" s="81">
        <f t="shared" si="241"/>
        <v>4</v>
      </c>
      <c r="AQ2421" s="76">
        <f t="shared" si="242"/>
        <v>16</v>
      </c>
      <c r="AR2421" s="81">
        <f t="shared" si="243"/>
        <v>143</v>
      </c>
      <c r="AS2421" s="81" t="str">
        <f t="shared" si="244"/>
        <v>金币</v>
      </c>
      <c r="AT2421" s="103">
        <f t="shared" si="245"/>
        <v>1529</v>
      </c>
      <c r="AU2421" s="82">
        <f>IF(AR2421&gt;0,SUMIFS(AT$13:AT2421,AQ$13:AQ2421,"="&amp;AQ2421),"[x]")</f>
        <v>73873</v>
      </c>
    </row>
    <row r="2422" spans="40:47" ht="16.5" x14ac:dyDescent="0.2">
      <c r="AN2422" s="81">
        <v>2410</v>
      </c>
      <c r="AO2422" s="81">
        <f t="shared" si="240"/>
        <v>4</v>
      </c>
      <c r="AP2422" s="81">
        <f t="shared" si="241"/>
        <v>4</v>
      </c>
      <c r="AQ2422" s="76">
        <f t="shared" si="242"/>
        <v>16</v>
      </c>
      <c r="AR2422" s="81">
        <f t="shared" si="243"/>
        <v>144</v>
      </c>
      <c r="AS2422" s="81" t="str">
        <f t="shared" si="244"/>
        <v>金币</v>
      </c>
      <c r="AT2422" s="103">
        <f t="shared" si="245"/>
        <v>1566</v>
      </c>
      <c r="AU2422" s="82">
        <f>IF(AR2422&gt;0,SUMIFS(AT$13:AT2422,AQ$13:AQ2422,"="&amp;AQ2422),"[x]")</f>
        <v>75439</v>
      </c>
    </row>
    <row r="2423" spans="40:47" ht="16.5" x14ac:dyDescent="0.2">
      <c r="AN2423" s="81">
        <v>2411</v>
      </c>
      <c r="AO2423" s="81">
        <f t="shared" si="240"/>
        <v>4</v>
      </c>
      <c r="AP2423" s="81">
        <f t="shared" si="241"/>
        <v>4</v>
      </c>
      <c r="AQ2423" s="76">
        <f t="shared" si="242"/>
        <v>16</v>
      </c>
      <c r="AR2423" s="81">
        <f t="shared" si="243"/>
        <v>145</v>
      </c>
      <c r="AS2423" s="81" t="str">
        <f t="shared" si="244"/>
        <v>金币</v>
      </c>
      <c r="AT2423" s="103">
        <f t="shared" si="245"/>
        <v>1604</v>
      </c>
      <c r="AU2423" s="82">
        <f>IF(AR2423&gt;0,SUMIFS(AT$13:AT2423,AQ$13:AQ2423,"="&amp;AQ2423),"[x]")</f>
        <v>77043</v>
      </c>
    </row>
    <row r="2424" spans="40:47" ht="16.5" x14ac:dyDescent="0.2">
      <c r="AN2424" s="81">
        <v>2412</v>
      </c>
      <c r="AO2424" s="81">
        <f t="shared" si="240"/>
        <v>4</v>
      </c>
      <c r="AP2424" s="81">
        <f t="shared" si="241"/>
        <v>4</v>
      </c>
      <c r="AQ2424" s="76">
        <f t="shared" si="242"/>
        <v>16</v>
      </c>
      <c r="AR2424" s="81">
        <f t="shared" si="243"/>
        <v>146</v>
      </c>
      <c r="AS2424" s="81" t="str">
        <f t="shared" si="244"/>
        <v>金币</v>
      </c>
      <c r="AT2424" s="103">
        <f t="shared" si="245"/>
        <v>1641</v>
      </c>
      <c r="AU2424" s="82">
        <f>IF(AR2424&gt;0,SUMIFS(AT$13:AT2424,AQ$13:AQ2424,"="&amp;AQ2424),"[x]")</f>
        <v>78684</v>
      </c>
    </row>
    <row r="2425" spans="40:47" ht="16.5" x14ac:dyDescent="0.2">
      <c r="AN2425" s="81">
        <v>2413</v>
      </c>
      <c r="AO2425" s="81">
        <f t="shared" si="240"/>
        <v>4</v>
      </c>
      <c r="AP2425" s="81">
        <f t="shared" si="241"/>
        <v>4</v>
      </c>
      <c r="AQ2425" s="76">
        <f t="shared" si="242"/>
        <v>16</v>
      </c>
      <c r="AR2425" s="81">
        <f t="shared" si="243"/>
        <v>147</v>
      </c>
      <c r="AS2425" s="81" t="str">
        <f t="shared" si="244"/>
        <v>金币</v>
      </c>
      <c r="AT2425" s="103">
        <f t="shared" si="245"/>
        <v>1678</v>
      </c>
      <c r="AU2425" s="82">
        <f>IF(AR2425&gt;0,SUMIFS(AT$13:AT2425,AQ$13:AQ2425,"="&amp;AQ2425),"[x]")</f>
        <v>80362</v>
      </c>
    </row>
    <row r="2426" spans="40:47" ht="16.5" x14ac:dyDescent="0.2">
      <c r="AN2426" s="81">
        <v>2414</v>
      </c>
      <c r="AO2426" s="81">
        <f t="shared" si="240"/>
        <v>4</v>
      </c>
      <c r="AP2426" s="81">
        <f t="shared" si="241"/>
        <v>4</v>
      </c>
      <c r="AQ2426" s="76">
        <f t="shared" si="242"/>
        <v>16</v>
      </c>
      <c r="AR2426" s="81">
        <f t="shared" si="243"/>
        <v>148</v>
      </c>
      <c r="AS2426" s="81" t="str">
        <f t="shared" si="244"/>
        <v>金币</v>
      </c>
      <c r="AT2426" s="103">
        <f t="shared" si="245"/>
        <v>1716</v>
      </c>
      <c r="AU2426" s="82">
        <f>IF(AR2426&gt;0,SUMIFS(AT$13:AT2426,AQ$13:AQ2426,"="&amp;AQ2426),"[x]")</f>
        <v>82078</v>
      </c>
    </row>
    <row r="2427" spans="40:47" ht="16.5" x14ac:dyDescent="0.2">
      <c r="AN2427" s="81">
        <v>2415</v>
      </c>
      <c r="AO2427" s="81">
        <f t="shared" si="240"/>
        <v>4</v>
      </c>
      <c r="AP2427" s="81">
        <f t="shared" si="241"/>
        <v>4</v>
      </c>
      <c r="AQ2427" s="76">
        <f t="shared" si="242"/>
        <v>16</v>
      </c>
      <c r="AR2427" s="81">
        <f t="shared" si="243"/>
        <v>149</v>
      </c>
      <c r="AS2427" s="81" t="str">
        <f t="shared" si="244"/>
        <v>金币</v>
      </c>
      <c r="AT2427" s="103">
        <f t="shared" si="245"/>
        <v>1753</v>
      </c>
      <c r="AU2427" s="82">
        <f>IF(AR2427&gt;0,SUMIFS(AT$13:AT2427,AQ$13:AQ2427,"="&amp;AQ2427),"[x]")</f>
        <v>83831</v>
      </c>
    </row>
    <row r="2428" spans="40:47" ht="16.5" x14ac:dyDescent="0.2">
      <c r="AN2428" s="81">
        <v>2416</v>
      </c>
      <c r="AO2428" s="81">
        <f t="shared" si="240"/>
        <v>4</v>
      </c>
      <c r="AP2428" s="81">
        <f t="shared" si="241"/>
        <v>4</v>
      </c>
      <c r="AQ2428" s="76">
        <f t="shared" si="242"/>
        <v>16</v>
      </c>
      <c r="AR2428" s="81">
        <f t="shared" si="243"/>
        <v>150</v>
      </c>
      <c r="AS2428" s="81" t="str">
        <f t="shared" si="244"/>
        <v>金币</v>
      </c>
      <c r="AT2428" s="103">
        <f t="shared" si="245"/>
        <v>1790</v>
      </c>
      <c r="AU2428" s="82">
        <f>IF(AR2428&gt;0,SUMIFS(AT$13:AT2428,AQ$13:AQ2428,"="&amp;AQ2428),"[x]")</f>
        <v>85621</v>
      </c>
    </row>
    <row r="2429" spans="40:47" ht="16.5" x14ac:dyDescent="0.2">
      <c r="AN2429" s="81">
        <v>2417</v>
      </c>
      <c r="AO2429" s="81">
        <f t="shared" si="240"/>
        <v>5</v>
      </c>
      <c r="AP2429" s="81">
        <f t="shared" si="241"/>
        <v>1</v>
      </c>
      <c r="AQ2429" s="76">
        <f t="shared" si="242"/>
        <v>17</v>
      </c>
      <c r="AR2429" s="81">
        <f t="shared" si="243"/>
        <v>0</v>
      </c>
      <c r="AS2429" s="81" t="str">
        <f t="shared" si="244"/>
        <v>[x]</v>
      </c>
      <c r="AT2429" s="103" t="str">
        <f t="shared" si="245"/>
        <v>[x]</v>
      </c>
      <c r="AU2429" s="82" t="str">
        <f>IF(AR2429&gt;0,SUMIFS(AT$13:AT2429,AQ$13:AQ2429,"="&amp;AQ2429),"[x]")</f>
        <v>[x]</v>
      </c>
    </row>
    <row r="2430" spans="40:47" ht="16.5" x14ac:dyDescent="0.2">
      <c r="AN2430" s="81">
        <v>2418</v>
      </c>
      <c r="AO2430" s="81">
        <f t="shared" si="240"/>
        <v>5</v>
      </c>
      <c r="AP2430" s="81">
        <f t="shared" si="241"/>
        <v>1</v>
      </c>
      <c r="AQ2430" s="76">
        <f t="shared" si="242"/>
        <v>17</v>
      </c>
      <c r="AR2430" s="81">
        <f t="shared" si="243"/>
        <v>1</v>
      </c>
      <c r="AS2430" s="81" t="str">
        <f t="shared" si="244"/>
        <v>金币</v>
      </c>
      <c r="AT2430" s="103">
        <f t="shared" si="245"/>
        <v>2</v>
      </c>
      <c r="AU2430" s="82">
        <f>IF(AR2430&gt;0,SUMIFS(AT$13:AT2430,AQ$13:AQ2430,"="&amp;AQ2430),"[x]")</f>
        <v>2</v>
      </c>
    </row>
    <row r="2431" spans="40:47" ht="16.5" x14ac:dyDescent="0.2">
      <c r="AN2431" s="81">
        <v>2419</v>
      </c>
      <c r="AO2431" s="81">
        <f t="shared" si="240"/>
        <v>5</v>
      </c>
      <c r="AP2431" s="81">
        <f t="shared" si="241"/>
        <v>1</v>
      </c>
      <c r="AQ2431" s="76">
        <f t="shared" si="242"/>
        <v>17</v>
      </c>
      <c r="AR2431" s="81">
        <f t="shared" si="243"/>
        <v>2</v>
      </c>
      <c r="AS2431" s="81" t="str">
        <f t="shared" si="244"/>
        <v>金币</v>
      </c>
      <c r="AT2431" s="103">
        <f t="shared" si="245"/>
        <v>4</v>
      </c>
      <c r="AU2431" s="82">
        <f>IF(AR2431&gt;0,SUMIFS(AT$13:AT2431,AQ$13:AQ2431,"="&amp;AQ2431),"[x]")</f>
        <v>6</v>
      </c>
    </row>
    <row r="2432" spans="40:47" ht="16.5" x14ac:dyDescent="0.2">
      <c r="AN2432" s="81">
        <v>2420</v>
      </c>
      <c r="AO2432" s="81">
        <f t="shared" si="240"/>
        <v>5</v>
      </c>
      <c r="AP2432" s="81">
        <f t="shared" si="241"/>
        <v>1</v>
      </c>
      <c r="AQ2432" s="76">
        <f t="shared" si="242"/>
        <v>17</v>
      </c>
      <c r="AR2432" s="81">
        <f t="shared" si="243"/>
        <v>3</v>
      </c>
      <c r="AS2432" s="81" t="str">
        <f t="shared" si="244"/>
        <v>金币</v>
      </c>
      <c r="AT2432" s="103">
        <f t="shared" si="245"/>
        <v>6</v>
      </c>
      <c r="AU2432" s="82">
        <f>IF(AR2432&gt;0,SUMIFS(AT$13:AT2432,AQ$13:AQ2432,"="&amp;AQ2432),"[x]")</f>
        <v>12</v>
      </c>
    </row>
    <row r="2433" spans="40:47" ht="16.5" x14ac:dyDescent="0.2">
      <c r="AN2433" s="81">
        <v>2421</v>
      </c>
      <c r="AO2433" s="81">
        <f t="shared" si="240"/>
        <v>5</v>
      </c>
      <c r="AP2433" s="81">
        <f t="shared" si="241"/>
        <v>1</v>
      </c>
      <c r="AQ2433" s="76">
        <f t="shared" si="242"/>
        <v>17</v>
      </c>
      <c r="AR2433" s="81">
        <f t="shared" si="243"/>
        <v>4</v>
      </c>
      <c r="AS2433" s="81" t="str">
        <f t="shared" si="244"/>
        <v>金币</v>
      </c>
      <c r="AT2433" s="103">
        <f t="shared" si="245"/>
        <v>9</v>
      </c>
      <c r="AU2433" s="82">
        <f>IF(AR2433&gt;0,SUMIFS(AT$13:AT2433,AQ$13:AQ2433,"="&amp;AQ2433),"[x]")</f>
        <v>21</v>
      </c>
    </row>
    <row r="2434" spans="40:47" ht="16.5" x14ac:dyDescent="0.2">
      <c r="AN2434" s="81">
        <v>2422</v>
      </c>
      <c r="AO2434" s="81">
        <f t="shared" si="240"/>
        <v>5</v>
      </c>
      <c r="AP2434" s="81">
        <f t="shared" si="241"/>
        <v>1</v>
      </c>
      <c r="AQ2434" s="76">
        <f t="shared" si="242"/>
        <v>17</v>
      </c>
      <c r="AR2434" s="81">
        <f t="shared" si="243"/>
        <v>5</v>
      </c>
      <c r="AS2434" s="81" t="str">
        <f t="shared" si="244"/>
        <v>金币</v>
      </c>
      <c r="AT2434" s="103">
        <f t="shared" si="245"/>
        <v>11</v>
      </c>
      <c r="AU2434" s="82">
        <f>IF(AR2434&gt;0,SUMIFS(AT$13:AT2434,AQ$13:AQ2434,"="&amp;AQ2434),"[x]")</f>
        <v>32</v>
      </c>
    </row>
    <row r="2435" spans="40:47" ht="16.5" x14ac:dyDescent="0.2">
      <c r="AN2435" s="81">
        <v>2423</v>
      </c>
      <c r="AO2435" s="81">
        <f t="shared" si="240"/>
        <v>5</v>
      </c>
      <c r="AP2435" s="81">
        <f t="shared" si="241"/>
        <v>1</v>
      </c>
      <c r="AQ2435" s="76">
        <f t="shared" si="242"/>
        <v>17</v>
      </c>
      <c r="AR2435" s="81">
        <f t="shared" si="243"/>
        <v>6</v>
      </c>
      <c r="AS2435" s="81" t="str">
        <f t="shared" si="244"/>
        <v>金币</v>
      </c>
      <c r="AT2435" s="103">
        <f t="shared" si="245"/>
        <v>13</v>
      </c>
      <c r="AU2435" s="82">
        <f>IF(AR2435&gt;0,SUMIFS(AT$13:AT2435,AQ$13:AQ2435,"="&amp;AQ2435),"[x]")</f>
        <v>45</v>
      </c>
    </row>
    <row r="2436" spans="40:47" ht="16.5" x14ac:dyDescent="0.2">
      <c r="AN2436" s="81">
        <v>2424</v>
      </c>
      <c r="AO2436" s="81">
        <f t="shared" si="240"/>
        <v>5</v>
      </c>
      <c r="AP2436" s="81">
        <f t="shared" si="241"/>
        <v>1</v>
      </c>
      <c r="AQ2436" s="76">
        <f t="shared" si="242"/>
        <v>17</v>
      </c>
      <c r="AR2436" s="81">
        <f t="shared" si="243"/>
        <v>7</v>
      </c>
      <c r="AS2436" s="81" t="str">
        <f t="shared" si="244"/>
        <v>金币</v>
      </c>
      <c r="AT2436" s="103">
        <f t="shared" si="245"/>
        <v>16</v>
      </c>
      <c r="AU2436" s="82">
        <f>IF(AR2436&gt;0,SUMIFS(AT$13:AT2436,AQ$13:AQ2436,"="&amp;AQ2436),"[x]")</f>
        <v>61</v>
      </c>
    </row>
    <row r="2437" spans="40:47" ht="16.5" x14ac:dyDescent="0.2">
      <c r="AN2437" s="81">
        <v>2425</v>
      </c>
      <c r="AO2437" s="81">
        <f t="shared" si="240"/>
        <v>5</v>
      </c>
      <c r="AP2437" s="81">
        <f t="shared" si="241"/>
        <v>1</v>
      </c>
      <c r="AQ2437" s="76">
        <f t="shared" si="242"/>
        <v>17</v>
      </c>
      <c r="AR2437" s="81">
        <f t="shared" si="243"/>
        <v>8</v>
      </c>
      <c r="AS2437" s="81" t="str">
        <f t="shared" si="244"/>
        <v>金币</v>
      </c>
      <c r="AT2437" s="103">
        <f t="shared" si="245"/>
        <v>18</v>
      </c>
      <c r="AU2437" s="82">
        <f>IF(AR2437&gt;0,SUMIFS(AT$13:AT2437,AQ$13:AQ2437,"="&amp;AQ2437),"[x]")</f>
        <v>79</v>
      </c>
    </row>
    <row r="2438" spans="40:47" ht="16.5" x14ac:dyDescent="0.2">
      <c r="AN2438" s="81">
        <v>2426</v>
      </c>
      <c r="AO2438" s="81">
        <f t="shared" si="240"/>
        <v>5</v>
      </c>
      <c r="AP2438" s="81">
        <f t="shared" si="241"/>
        <v>1</v>
      </c>
      <c r="AQ2438" s="76">
        <f t="shared" si="242"/>
        <v>17</v>
      </c>
      <c r="AR2438" s="81">
        <f t="shared" si="243"/>
        <v>9</v>
      </c>
      <c r="AS2438" s="81" t="str">
        <f t="shared" si="244"/>
        <v>金币</v>
      </c>
      <c r="AT2438" s="103">
        <f t="shared" si="245"/>
        <v>20</v>
      </c>
      <c r="AU2438" s="82">
        <f>IF(AR2438&gt;0,SUMIFS(AT$13:AT2438,AQ$13:AQ2438,"="&amp;AQ2438),"[x]")</f>
        <v>99</v>
      </c>
    </row>
    <row r="2439" spans="40:47" ht="16.5" x14ac:dyDescent="0.2">
      <c r="AN2439" s="81">
        <v>2427</v>
      </c>
      <c r="AO2439" s="81">
        <f t="shared" si="240"/>
        <v>5</v>
      </c>
      <c r="AP2439" s="81">
        <f t="shared" si="241"/>
        <v>1</v>
      </c>
      <c r="AQ2439" s="76">
        <f t="shared" si="242"/>
        <v>17</v>
      </c>
      <c r="AR2439" s="81">
        <f t="shared" si="243"/>
        <v>10</v>
      </c>
      <c r="AS2439" s="81" t="str">
        <f t="shared" si="244"/>
        <v>金币</v>
      </c>
      <c r="AT2439" s="103">
        <f t="shared" si="245"/>
        <v>22</v>
      </c>
      <c r="AU2439" s="82">
        <f>IF(AR2439&gt;0,SUMIFS(AT$13:AT2439,AQ$13:AQ2439,"="&amp;AQ2439),"[x]")</f>
        <v>121</v>
      </c>
    </row>
    <row r="2440" spans="40:47" ht="16.5" x14ac:dyDescent="0.2">
      <c r="AN2440" s="81">
        <v>2428</v>
      </c>
      <c r="AO2440" s="81">
        <f t="shared" si="240"/>
        <v>5</v>
      </c>
      <c r="AP2440" s="81">
        <f t="shared" si="241"/>
        <v>1</v>
      </c>
      <c r="AQ2440" s="76">
        <f t="shared" si="242"/>
        <v>17</v>
      </c>
      <c r="AR2440" s="81">
        <f t="shared" si="243"/>
        <v>11</v>
      </c>
      <c r="AS2440" s="81" t="str">
        <f t="shared" si="244"/>
        <v>金币</v>
      </c>
      <c r="AT2440" s="103">
        <f t="shared" si="245"/>
        <v>25</v>
      </c>
      <c r="AU2440" s="82">
        <f>IF(AR2440&gt;0,SUMIFS(AT$13:AT2440,AQ$13:AQ2440,"="&amp;AQ2440),"[x]")</f>
        <v>146</v>
      </c>
    </row>
    <row r="2441" spans="40:47" ht="16.5" x14ac:dyDescent="0.2">
      <c r="AN2441" s="81">
        <v>2429</v>
      </c>
      <c r="AO2441" s="81">
        <f t="shared" si="240"/>
        <v>5</v>
      </c>
      <c r="AP2441" s="81">
        <f t="shared" si="241"/>
        <v>1</v>
      </c>
      <c r="AQ2441" s="76">
        <f t="shared" si="242"/>
        <v>17</v>
      </c>
      <c r="AR2441" s="81">
        <f t="shared" si="243"/>
        <v>12</v>
      </c>
      <c r="AS2441" s="81" t="str">
        <f t="shared" si="244"/>
        <v>金币</v>
      </c>
      <c r="AT2441" s="103">
        <f t="shared" si="245"/>
        <v>27</v>
      </c>
      <c r="AU2441" s="82">
        <f>IF(AR2441&gt;0,SUMIFS(AT$13:AT2441,AQ$13:AQ2441,"="&amp;AQ2441),"[x]")</f>
        <v>173</v>
      </c>
    </row>
    <row r="2442" spans="40:47" ht="16.5" x14ac:dyDescent="0.2">
      <c r="AN2442" s="81">
        <v>2430</v>
      </c>
      <c r="AO2442" s="81">
        <f t="shared" si="240"/>
        <v>5</v>
      </c>
      <c r="AP2442" s="81">
        <f t="shared" si="241"/>
        <v>1</v>
      </c>
      <c r="AQ2442" s="76">
        <f t="shared" si="242"/>
        <v>17</v>
      </c>
      <c r="AR2442" s="81">
        <f t="shared" si="243"/>
        <v>13</v>
      </c>
      <c r="AS2442" s="81" t="str">
        <f t="shared" si="244"/>
        <v>金币</v>
      </c>
      <c r="AT2442" s="103">
        <f t="shared" si="245"/>
        <v>29</v>
      </c>
      <c r="AU2442" s="82">
        <f>IF(AR2442&gt;0,SUMIFS(AT$13:AT2442,AQ$13:AQ2442,"="&amp;AQ2442),"[x]")</f>
        <v>202</v>
      </c>
    </row>
    <row r="2443" spans="40:47" ht="16.5" x14ac:dyDescent="0.2">
      <c r="AN2443" s="81">
        <v>2431</v>
      </c>
      <c r="AO2443" s="81">
        <f t="shared" si="240"/>
        <v>5</v>
      </c>
      <c r="AP2443" s="81">
        <f t="shared" si="241"/>
        <v>1</v>
      </c>
      <c r="AQ2443" s="76">
        <f t="shared" si="242"/>
        <v>17</v>
      </c>
      <c r="AR2443" s="81">
        <f t="shared" si="243"/>
        <v>14</v>
      </c>
      <c r="AS2443" s="81" t="str">
        <f t="shared" si="244"/>
        <v>金币</v>
      </c>
      <c r="AT2443" s="103">
        <f t="shared" si="245"/>
        <v>32</v>
      </c>
      <c r="AU2443" s="82">
        <f>IF(AR2443&gt;0,SUMIFS(AT$13:AT2443,AQ$13:AQ2443,"="&amp;AQ2443),"[x]")</f>
        <v>234</v>
      </c>
    </row>
    <row r="2444" spans="40:47" ht="16.5" x14ac:dyDescent="0.2">
      <c r="AN2444" s="81">
        <v>2432</v>
      </c>
      <c r="AO2444" s="81">
        <f t="shared" si="240"/>
        <v>5</v>
      </c>
      <c r="AP2444" s="81">
        <f t="shared" si="241"/>
        <v>1</v>
      </c>
      <c r="AQ2444" s="76">
        <f t="shared" si="242"/>
        <v>17</v>
      </c>
      <c r="AR2444" s="81">
        <f t="shared" si="243"/>
        <v>15</v>
      </c>
      <c r="AS2444" s="81" t="str">
        <f t="shared" si="244"/>
        <v>金币</v>
      </c>
      <c r="AT2444" s="103">
        <f t="shared" si="245"/>
        <v>34</v>
      </c>
      <c r="AU2444" s="82">
        <f>IF(AR2444&gt;0,SUMIFS(AT$13:AT2444,AQ$13:AQ2444,"="&amp;AQ2444),"[x]")</f>
        <v>268</v>
      </c>
    </row>
    <row r="2445" spans="40:47" ht="16.5" x14ac:dyDescent="0.2">
      <c r="AN2445" s="81">
        <v>2433</v>
      </c>
      <c r="AO2445" s="81">
        <f t="shared" si="240"/>
        <v>5</v>
      </c>
      <c r="AP2445" s="81">
        <f t="shared" si="241"/>
        <v>1</v>
      </c>
      <c r="AQ2445" s="76">
        <f t="shared" si="242"/>
        <v>17</v>
      </c>
      <c r="AR2445" s="81">
        <f t="shared" si="243"/>
        <v>16</v>
      </c>
      <c r="AS2445" s="81" t="str">
        <f t="shared" si="244"/>
        <v>金币</v>
      </c>
      <c r="AT2445" s="103">
        <f t="shared" si="245"/>
        <v>36</v>
      </c>
      <c r="AU2445" s="82">
        <f>IF(AR2445&gt;0,SUMIFS(AT$13:AT2445,AQ$13:AQ2445,"="&amp;AQ2445),"[x]")</f>
        <v>304</v>
      </c>
    </row>
    <row r="2446" spans="40:47" ht="16.5" x14ac:dyDescent="0.2">
      <c r="AN2446" s="81">
        <v>2434</v>
      </c>
      <c r="AO2446" s="81">
        <f t="shared" ref="AO2446:AO2509" si="246">INT((AN2446-1)/604)+1</f>
        <v>5</v>
      </c>
      <c r="AP2446" s="81">
        <f t="shared" ref="AP2446:AP2509" si="247">INT(MOD(INT((AN2446-1)/151),4))+1</f>
        <v>1</v>
      </c>
      <c r="AQ2446" s="76">
        <f t="shared" ref="AQ2446:AQ2509" si="248">(AO2446-1)*4+AP2446</f>
        <v>17</v>
      </c>
      <c r="AR2446" s="81">
        <f t="shared" ref="AR2446:AR2509" si="249">MOD(AN2446-1,151)</f>
        <v>17</v>
      </c>
      <c r="AS2446" s="81" t="str">
        <f t="shared" ref="AS2446:AS2509" si="250">IF(AR2446&gt;0,"金币","[x]")</f>
        <v>金币</v>
      </c>
      <c r="AT2446" s="103">
        <f t="shared" si="245"/>
        <v>39</v>
      </c>
      <c r="AU2446" s="82">
        <f>IF(AR2446&gt;0,SUMIFS(AT$13:AT2446,AQ$13:AQ2446,"="&amp;AQ2446),"[x]")</f>
        <v>343</v>
      </c>
    </row>
    <row r="2447" spans="40:47" ht="16.5" x14ac:dyDescent="0.2">
      <c r="AN2447" s="81">
        <v>2435</v>
      </c>
      <c r="AO2447" s="81">
        <f t="shared" si="246"/>
        <v>5</v>
      </c>
      <c r="AP2447" s="81">
        <f t="shared" si="247"/>
        <v>1</v>
      </c>
      <c r="AQ2447" s="76">
        <f t="shared" si="248"/>
        <v>17</v>
      </c>
      <c r="AR2447" s="81">
        <f t="shared" si="249"/>
        <v>18</v>
      </c>
      <c r="AS2447" s="81" t="str">
        <f t="shared" si="250"/>
        <v>金币</v>
      </c>
      <c r="AT2447" s="103">
        <f t="shared" ref="AT2447:AT2510" si="251">IF(AR2447&gt;0,INT(INDEX($AL$13:$AL$162,AR2447)/48*INDEX($AL$4:$AL$9,AO2447)*INDEX($AO$4:$AO$7,AP2447)),"[x]")</f>
        <v>41</v>
      </c>
      <c r="AU2447" s="82">
        <f>IF(AR2447&gt;0,SUMIFS(AT$13:AT2447,AQ$13:AQ2447,"="&amp;AQ2447),"[x]")</f>
        <v>384</v>
      </c>
    </row>
    <row r="2448" spans="40:47" ht="16.5" x14ac:dyDescent="0.2">
      <c r="AN2448" s="81">
        <v>2436</v>
      </c>
      <c r="AO2448" s="81">
        <f t="shared" si="246"/>
        <v>5</v>
      </c>
      <c r="AP2448" s="81">
        <f t="shared" si="247"/>
        <v>1</v>
      </c>
      <c r="AQ2448" s="76">
        <f t="shared" si="248"/>
        <v>17</v>
      </c>
      <c r="AR2448" s="81">
        <f t="shared" si="249"/>
        <v>19</v>
      </c>
      <c r="AS2448" s="81" t="str">
        <f t="shared" si="250"/>
        <v>金币</v>
      </c>
      <c r="AT2448" s="103">
        <f t="shared" si="251"/>
        <v>43</v>
      </c>
      <c r="AU2448" s="82">
        <f>IF(AR2448&gt;0,SUMIFS(AT$13:AT2448,AQ$13:AQ2448,"="&amp;AQ2448),"[x]")</f>
        <v>427</v>
      </c>
    </row>
    <row r="2449" spans="40:47" ht="16.5" x14ac:dyDescent="0.2">
      <c r="AN2449" s="81">
        <v>2437</v>
      </c>
      <c r="AO2449" s="81">
        <f t="shared" si="246"/>
        <v>5</v>
      </c>
      <c r="AP2449" s="81">
        <f t="shared" si="247"/>
        <v>1</v>
      </c>
      <c r="AQ2449" s="76">
        <f t="shared" si="248"/>
        <v>17</v>
      </c>
      <c r="AR2449" s="81">
        <f t="shared" si="249"/>
        <v>20</v>
      </c>
      <c r="AS2449" s="81" t="str">
        <f t="shared" si="250"/>
        <v>金币</v>
      </c>
      <c r="AT2449" s="103">
        <f t="shared" si="251"/>
        <v>45</v>
      </c>
      <c r="AU2449" s="82">
        <f>IF(AR2449&gt;0,SUMIFS(AT$13:AT2449,AQ$13:AQ2449,"="&amp;AQ2449),"[x]")</f>
        <v>472</v>
      </c>
    </row>
    <row r="2450" spans="40:47" ht="16.5" x14ac:dyDescent="0.2">
      <c r="AN2450" s="81">
        <v>2438</v>
      </c>
      <c r="AO2450" s="81">
        <f t="shared" si="246"/>
        <v>5</v>
      </c>
      <c r="AP2450" s="81">
        <f t="shared" si="247"/>
        <v>1</v>
      </c>
      <c r="AQ2450" s="76">
        <f t="shared" si="248"/>
        <v>17</v>
      </c>
      <c r="AR2450" s="81">
        <f t="shared" si="249"/>
        <v>21</v>
      </c>
      <c r="AS2450" s="81" t="str">
        <f t="shared" si="250"/>
        <v>金币</v>
      </c>
      <c r="AT2450" s="103">
        <f t="shared" si="251"/>
        <v>48</v>
      </c>
      <c r="AU2450" s="82">
        <f>IF(AR2450&gt;0,SUMIFS(AT$13:AT2450,AQ$13:AQ2450,"="&amp;AQ2450),"[x]")</f>
        <v>520</v>
      </c>
    </row>
    <row r="2451" spans="40:47" ht="16.5" x14ac:dyDescent="0.2">
      <c r="AN2451" s="81">
        <v>2439</v>
      </c>
      <c r="AO2451" s="81">
        <f t="shared" si="246"/>
        <v>5</v>
      </c>
      <c r="AP2451" s="81">
        <f t="shared" si="247"/>
        <v>1</v>
      </c>
      <c r="AQ2451" s="76">
        <f t="shared" si="248"/>
        <v>17</v>
      </c>
      <c r="AR2451" s="81">
        <f t="shared" si="249"/>
        <v>22</v>
      </c>
      <c r="AS2451" s="81" t="str">
        <f t="shared" si="250"/>
        <v>金币</v>
      </c>
      <c r="AT2451" s="103">
        <f t="shared" si="251"/>
        <v>50</v>
      </c>
      <c r="AU2451" s="82">
        <f>IF(AR2451&gt;0,SUMIFS(AT$13:AT2451,AQ$13:AQ2451,"="&amp;AQ2451),"[x]")</f>
        <v>570</v>
      </c>
    </row>
    <row r="2452" spans="40:47" ht="16.5" x14ac:dyDescent="0.2">
      <c r="AN2452" s="81">
        <v>2440</v>
      </c>
      <c r="AO2452" s="81">
        <f t="shared" si="246"/>
        <v>5</v>
      </c>
      <c r="AP2452" s="81">
        <f t="shared" si="247"/>
        <v>1</v>
      </c>
      <c r="AQ2452" s="76">
        <f t="shared" si="248"/>
        <v>17</v>
      </c>
      <c r="AR2452" s="81">
        <f t="shared" si="249"/>
        <v>23</v>
      </c>
      <c r="AS2452" s="81" t="str">
        <f t="shared" si="250"/>
        <v>金币</v>
      </c>
      <c r="AT2452" s="103">
        <f t="shared" si="251"/>
        <v>52</v>
      </c>
      <c r="AU2452" s="82">
        <f>IF(AR2452&gt;0,SUMIFS(AT$13:AT2452,AQ$13:AQ2452,"="&amp;AQ2452),"[x]")</f>
        <v>622</v>
      </c>
    </row>
    <row r="2453" spans="40:47" ht="16.5" x14ac:dyDescent="0.2">
      <c r="AN2453" s="81">
        <v>2441</v>
      </c>
      <c r="AO2453" s="81">
        <f t="shared" si="246"/>
        <v>5</v>
      </c>
      <c r="AP2453" s="81">
        <f t="shared" si="247"/>
        <v>1</v>
      </c>
      <c r="AQ2453" s="76">
        <f t="shared" si="248"/>
        <v>17</v>
      </c>
      <c r="AR2453" s="81">
        <f t="shared" si="249"/>
        <v>24</v>
      </c>
      <c r="AS2453" s="81" t="str">
        <f t="shared" si="250"/>
        <v>金币</v>
      </c>
      <c r="AT2453" s="103">
        <f t="shared" si="251"/>
        <v>55</v>
      </c>
      <c r="AU2453" s="82">
        <f>IF(AR2453&gt;0,SUMIFS(AT$13:AT2453,AQ$13:AQ2453,"="&amp;AQ2453),"[x]")</f>
        <v>677</v>
      </c>
    </row>
    <row r="2454" spans="40:47" ht="16.5" x14ac:dyDescent="0.2">
      <c r="AN2454" s="81">
        <v>2442</v>
      </c>
      <c r="AO2454" s="81">
        <f t="shared" si="246"/>
        <v>5</v>
      </c>
      <c r="AP2454" s="81">
        <f t="shared" si="247"/>
        <v>1</v>
      </c>
      <c r="AQ2454" s="76">
        <f t="shared" si="248"/>
        <v>17</v>
      </c>
      <c r="AR2454" s="81">
        <f t="shared" si="249"/>
        <v>25</v>
      </c>
      <c r="AS2454" s="81" t="str">
        <f t="shared" si="250"/>
        <v>金币</v>
      </c>
      <c r="AT2454" s="103">
        <f t="shared" si="251"/>
        <v>57</v>
      </c>
      <c r="AU2454" s="82">
        <f>IF(AR2454&gt;0,SUMIFS(AT$13:AT2454,AQ$13:AQ2454,"="&amp;AQ2454),"[x]")</f>
        <v>734</v>
      </c>
    </row>
    <row r="2455" spans="40:47" ht="16.5" x14ac:dyDescent="0.2">
      <c r="AN2455" s="81">
        <v>2443</v>
      </c>
      <c r="AO2455" s="81">
        <f t="shared" si="246"/>
        <v>5</v>
      </c>
      <c r="AP2455" s="81">
        <f t="shared" si="247"/>
        <v>1</v>
      </c>
      <c r="AQ2455" s="76">
        <f t="shared" si="248"/>
        <v>17</v>
      </c>
      <c r="AR2455" s="81">
        <f t="shared" si="249"/>
        <v>26</v>
      </c>
      <c r="AS2455" s="81" t="str">
        <f t="shared" si="250"/>
        <v>金币</v>
      </c>
      <c r="AT2455" s="103">
        <f t="shared" si="251"/>
        <v>59</v>
      </c>
      <c r="AU2455" s="82">
        <f>IF(AR2455&gt;0,SUMIFS(AT$13:AT2455,AQ$13:AQ2455,"="&amp;AQ2455),"[x]")</f>
        <v>793</v>
      </c>
    </row>
    <row r="2456" spans="40:47" ht="16.5" x14ac:dyDescent="0.2">
      <c r="AN2456" s="81">
        <v>2444</v>
      </c>
      <c r="AO2456" s="81">
        <f t="shared" si="246"/>
        <v>5</v>
      </c>
      <c r="AP2456" s="81">
        <f t="shared" si="247"/>
        <v>1</v>
      </c>
      <c r="AQ2456" s="76">
        <f t="shared" si="248"/>
        <v>17</v>
      </c>
      <c r="AR2456" s="81">
        <f t="shared" si="249"/>
        <v>27</v>
      </c>
      <c r="AS2456" s="81" t="str">
        <f t="shared" si="250"/>
        <v>金币</v>
      </c>
      <c r="AT2456" s="103">
        <f t="shared" si="251"/>
        <v>61</v>
      </c>
      <c r="AU2456" s="82">
        <f>IF(AR2456&gt;0,SUMIFS(AT$13:AT2456,AQ$13:AQ2456,"="&amp;AQ2456),"[x]")</f>
        <v>854</v>
      </c>
    </row>
    <row r="2457" spans="40:47" ht="16.5" x14ac:dyDescent="0.2">
      <c r="AN2457" s="81">
        <v>2445</v>
      </c>
      <c r="AO2457" s="81">
        <f t="shared" si="246"/>
        <v>5</v>
      </c>
      <c r="AP2457" s="81">
        <f t="shared" si="247"/>
        <v>1</v>
      </c>
      <c r="AQ2457" s="76">
        <f t="shared" si="248"/>
        <v>17</v>
      </c>
      <c r="AR2457" s="81">
        <f t="shared" si="249"/>
        <v>28</v>
      </c>
      <c r="AS2457" s="81" t="str">
        <f t="shared" si="250"/>
        <v>金币</v>
      </c>
      <c r="AT2457" s="103">
        <f t="shared" si="251"/>
        <v>64</v>
      </c>
      <c r="AU2457" s="82">
        <f>IF(AR2457&gt;0,SUMIFS(AT$13:AT2457,AQ$13:AQ2457,"="&amp;AQ2457),"[x]")</f>
        <v>918</v>
      </c>
    </row>
    <row r="2458" spans="40:47" ht="16.5" x14ac:dyDescent="0.2">
      <c r="AN2458" s="81">
        <v>2446</v>
      </c>
      <c r="AO2458" s="81">
        <f t="shared" si="246"/>
        <v>5</v>
      </c>
      <c r="AP2458" s="81">
        <f t="shared" si="247"/>
        <v>1</v>
      </c>
      <c r="AQ2458" s="76">
        <f t="shared" si="248"/>
        <v>17</v>
      </c>
      <c r="AR2458" s="81">
        <f t="shared" si="249"/>
        <v>29</v>
      </c>
      <c r="AS2458" s="81" t="str">
        <f t="shared" si="250"/>
        <v>金币</v>
      </c>
      <c r="AT2458" s="103">
        <f t="shared" si="251"/>
        <v>66</v>
      </c>
      <c r="AU2458" s="82">
        <f>IF(AR2458&gt;0,SUMIFS(AT$13:AT2458,AQ$13:AQ2458,"="&amp;AQ2458),"[x]")</f>
        <v>984</v>
      </c>
    </row>
    <row r="2459" spans="40:47" ht="16.5" x14ac:dyDescent="0.2">
      <c r="AN2459" s="81">
        <v>2447</v>
      </c>
      <c r="AO2459" s="81">
        <f t="shared" si="246"/>
        <v>5</v>
      </c>
      <c r="AP2459" s="81">
        <f t="shared" si="247"/>
        <v>1</v>
      </c>
      <c r="AQ2459" s="76">
        <f t="shared" si="248"/>
        <v>17</v>
      </c>
      <c r="AR2459" s="81">
        <f t="shared" si="249"/>
        <v>30</v>
      </c>
      <c r="AS2459" s="81" t="str">
        <f t="shared" si="250"/>
        <v>金币</v>
      </c>
      <c r="AT2459" s="103">
        <f t="shared" si="251"/>
        <v>68</v>
      </c>
      <c r="AU2459" s="82">
        <f>IF(AR2459&gt;0,SUMIFS(AT$13:AT2459,AQ$13:AQ2459,"="&amp;AQ2459),"[x]")</f>
        <v>1052</v>
      </c>
    </row>
    <row r="2460" spans="40:47" ht="16.5" x14ac:dyDescent="0.2">
      <c r="AN2460" s="81">
        <v>2448</v>
      </c>
      <c r="AO2460" s="81">
        <f t="shared" si="246"/>
        <v>5</v>
      </c>
      <c r="AP2460" s="81">
        <f t="shared" si="247"/>
        <v>1</v>
      </c>
      <c r="AQ2460" s="76">
        <f t="shared" si="248"/>
        <v>17</v>
      </c>
      <c r="AR2460" s="81">
        <f t="shared" si="249"/>
        <v>31</v>
      </c>
      <c r="AS2460" s="81" t="str">
        <f t="shared" si="250"/>
        <v>金币</v>
      </c>
      <c r="AT2460" s="103">
        <f t="shared" si="251"/>
        <v>71</v>
      </c>
      <c r="AU2460" s="82">
        <f>IF(AR2460&gt;0,SUMIFS(AT$13:AT2460,AQ$13:AQ2460,"="&amp;AQ2460),"[x]")</f>
        <v>1123</v>
      </c>
    </row>
    <row r="2461" spans="40:47" ht="16.5" x14ac:dyDescent="0.2">
      <c r="AN2461" s="81">
        <v>2449</v>
      </c>
      <c r="AO2461" s="81">
        <f t="shared" si="246"/>
        <v>5</v>
      </c>
      <c r="AP2461" s="81">
        <f t="shared" si="247"/>
        <v>1</v>
      </c>
      <c r="AQ2461" s="76">
        <f t="shared" si="248"/>
        <v>17</v>
      </c>
      <c r="AR2461" s="81">
        <f t="shared" si="249"/>
        <v>32</v>
      </c>
      <c r="AS2461" s="81" t="str">
        <f t="shared" si="250"/>
        <v>金币</v>
      </c>
      <c r="AT2461" s="103">
        <f t="shared" si="251"/>
        <v>73</v>
      </c>
      <c r="AU2461" s="82">
        <f>IF(AR2461&gt;0,SUMIFS(AT$13:AT2461,AQ$13:AQ2461,"="&amp;AQ2461),"[x]")</f>
        <v>1196</v>
      </c>
    </row>
    <row r="2462" spans="40:47" ht="16.5" x14ac:dyDescent="0.2">
      <c r="AN2462" s="81">
        <v>2450</v>
      </c>
      <c r="AO2462" s="81">
        <f t="shared" si="246"/>
        <v>5</v>
      </c>
      <c r="AP2462" s="81">
        <f t="shared" si="247"/>
        <v>1</v>
      </c>
      <c r="AQ2462" s="76">
        <f t="shared" si="248"/>
        <v>17</v>
      </c>
      <c r="AR2462" s="81">
        <f t="shared" si="249"/>
        <v>33</v>
      </c>
      <c r="AS2462" s="81" t="str">
        <f t="shared" si="250"/>
        <v>金币</v>
      </c>
      <c r="AT2462" s="103">
        <f t="shared" si="251"/>
        <v>75</v>
      </c>
      <c r="AU2462" s="82">
        <f>IF(AR2462&gt;0,SUMIFS(AT$13:AT2462,AQ$13:AQ2462,"="&amp;AQ2462),"[x]")</f>
        <v>1271</v>
      </c>
    </row>
    <row r="2463" spans="40:47" ht="16.5" x14ac:dyDescent="0.2">
      <c r="AN2463" s="81">
        <v>2451</v>
      </c>
      <c r="AO2463" s="81">
        <f t="shared" si="246"/>
        <v>5</v>
      </c>
      <c r="AP2463" s="81">
        <f t="shared" si="247"/>
        <v>1</v>
      </c>
      <c r="AQ2463" s="76">
        <f t="shared" si="248"/>
        <v>17</v>
      </c>
      <c r="AR2463" s="81">
        <f t="shared" si="249"/>
        <v>34</v>
      </c>
      <c r="AS2463" s="81" t="str">
        <f t="shared" si="250"/>
        <v>金币</v>
      </c>
      <c r="AT2463" s="103">
        <f t="shared" si="251"/>
        <v>78</v>
      </c>
      <c r="AU2463" s="82">
        <f>IF(AR2463&gt;0,SUMIFS(AT$13:AT2463,AQ$13:AQ2463,"="&amp;AQ2463),"[x]")</f>
        <v>1349</v>
      </c>
    </row>
    <row r="2464" spans="40:47" ht="16.5" x14ac:dyDescent="0.2">
      <c r="AN2464" s="81">
        <v>2452</v>
      </c>
      <c r="AO2464" s="81">
        <f t="shared" si="246"/>
        <v>5</v>
      </c>
      <c r="AP2464" s="81">
        <f t="shared" si="247"/>
        <v>1</v>
      </c>
      <c r="AQ2464" s="76">
        <f t="shared" si="248"/>
        <v>17</v>
      </c>
      <c r="AR2464" s="81">
        <f t="shared" si="249"/>
        <v>35</v>
      </c>
      <c r="AS2464" s="81" t="str">
        <f t="shared" si="250"/>
        <v>金币</v>
      </c>
      <c r="AT2464" s="103">
        <f t="shared" si="251"/>
        <v>80</v>
      </c>
      <c r="AU2464" s="82">
        <f>IF(AR2464&gt;0,SUMIFS(AT$13:AT2464,AQ$13:AQ2464,"="&amp;AQ2464),"[x]")</f>
        <v>1429</v>
      </c>
    </row>
    <row r="2465" spans="40:47" ht="16.5" x14ac:dyDescent="0.2">
      <c r="AN2465" s="81">
        <v>2453</v>
      </c>
      <c r="AO2465" s="81">
        <f t="shared" si="246"/>
        <v>5</v>
      </c>
      <c r="AP2465" s="81">
        <f t="shared" si="247"/>
        <v>1</v>
      </c>
      <c r="AQ2465" s="76">
        <f t="shared" si="248"/>
        <v>17</v>
      </c>
      <c r="AR2465" s="81">
        <f t="shared" si="249"/>
        <v>36</v>
      </c>
      <c r="AS2465" s="81" t="str">
        <f t="shared" si="250"/>
        <v>金币</v>
      </c>
      <c r="AT2465" s="103">
        <f t="shared" si="251"/>
        <v>82</v>
      </c>
      <c r="AU2465" s="82">
        <f>IF(AR2465&gt;0,SUMIFS(AT$13:AT2465,AQ$13:AQ2465,"="&amp;AQ2465),"[x]")</f>
        <v>1511</v>
      </c>
    </row>
    <row r="2466" spans="40:47" ht="16.5" x14ac:dyDescent="0.2">
      <c r="AN2466" s="81">
        <v>2454</v>
      </c>
      <c r="AO2466" s="81">
        <f t="shared" si="246"/>
        <v>5</v>
      </c>
      <c r="AP2466" s="81">
        <f t="shared" si="247"/>
        <v>1</v>
      </c>
      <c r="AQ2466" s="76">
        <f t="shared" si="248"/>
        <v>17</v>
      </c>
      <c r="AR2466" s="81">
        <f t="shared" si="249"/>
        <v>37</v>
      </c>
      <c r="AS2466" s="81" t="str">
        <f t="shared" si="250"/>
        <v>金币</v>
      </c>
      <c r="AT2466" s="103">
        <f t="shared" si="251"/>
        <v>84</v>
      </c>
      <c r="AU2466" s="82">
        <f>IF(AR2466&gt;0,SUMIFS(AT$13:AT2466,AQ$13:AQ2466,"="&amp;AQ2466),"[x]")</f>
        <v>1595</v>
      </c>
    </row>
    <row r="2467" spans="40:47" ht="16.5" x14ac:dyDescent="0.2">
      <c r="AN2467" s="81">
        <v>2455</v>
      </c>
      <c r="AO2467" s="81">
        <f t="shared" si="246"/>
        <v>5</v>
      </c>
      <c r="AP2467" s="81">
        <f t="shared" si="247"/>
        <v>1</v>
      </c>
      <c r="AQ2467" s="76">
        <f t="shared" si="248"/>
        <v>17</v>
      </c>
      <c r="AR2467" s="81">
        <f t="shared" si="249"/>
        <v>38</v>
      </c>
      <c r="AS2467" s="81" t="str">
        <f t="shared" si="250"/>
        <v>金币</v>
      </c>
      <c r="AT2467" s="103">
        <f t="shared" si="251"/>
        <v>87</v>
      </c>
      <c r="AU2467" s="82">
        <f>IF(AR2467&gt;0,SUMIFS(AT$13:AT2467,AQ$13:AQ2467,"="&amp;AQ2467),"[x]")</f>
        <v>1682</v>
      </c>
    </row>
    <row r="2468" spans="40:47" ht="16.5" x14ac:dyDescent="0.2">
      <c r="AN2468" s="81">
        <v>2456</v>
      </c>
      <c r="AO2468" s="81">
        <f t="shared" si="246"/>
        <v>5</v>
      </c>
      <c r="AP2468" s="81">
        <f t="shared" si="247"/>
        <v>1</v>
      </c>
      <c r="AQ2468" s="76">
        <f t="shared" si="248"/>
        <v>17</v>
      </c>
      <c r="AR2468" s="81">
        <f t="shared" si="249"/>
        <v>39</v>
      </c>
      <c r="AS2468" s="81" t="str">
        <f t="shared" si="250"/>
        <v>金币</v>
      </c>
      <c r="AT2468" s="103">
        <f t="shared" si="251"/>
        <v>89</v>
      </c>
      <c r="AU2468" s="82">
        <f>IF(AR2468&gt;0,SUMIFS(AT$13:AT2468,AQ$13:AQ2468,"="&amp;AQ2468),"[x]")</f>
        <v>1771</v>
      </c>
    </row>
    <row r="2469" spans="40:47" ht="16.5" x14ac:dyDescent="0.2">
      <c r="AN2469" s="81">
        <v>2457</v>
      </c>
      <c r="AO2469" s="81">
        <f t="shared" si="246"/>
        <v>5</v>
      </c>
      <c r="AP2469" s="81">
        <f t="shared" si="247"/>
        <v>1</v>
      </c>
      <c r="AQ2469" s="76">
        <f t="shared" si="248"/>
        <v>17</v>
      </c>
      <c r="AR2469" s="81">
        <f t="shared" si="249"/>
        <v>40</v>
      </c>
      <c r="AS2469" s="81" t="str">
        <f t="shared" si="250"/>
        <v>金币</v>
      </c>
      <c r="AT2469" s="103">
        <f t="shared" si="251"/>
        <v>91</v>
      </c>
      <c r="AU2469" s="82">
        <f>IF(AR2469&gt;0,SUMIFS(AT$13:AT2469,AQ$13:AQ2469,"="&amp;AQ2469),"[x]")</f>
        <v>1862</v>
      </c>
    </row>
    <row r="2470" spans="40:47" ht="16.5" x14ac:dyDescent="0.2">
      <c r="AN2470" s="81">
        <v>2458</v>
      </c>
      <c r="AO2470" s="81">
        <f t="shared" si="246"/>
        <v>5</v>
      </c>
      <c r="AP2470" s="81">
        <f t="shared" si="247"/>
        <v>1</v>
      </c>
      <c r="AQ2470" s="76">
        <f t="shared" si="248"/>
        <v>17</v>
      </c>
      <c r="AR2470" s="81">
        <f t="shared" si="249"/>
        <v>41</v>
      </c>
      <c r="AS2470" s="81" t="str">
        <f t="shared" si="250"/>
        <v>金币</v>
      </c>
      <c r="AT2470" s="103">
        <f t="shared" si="251"/>
        <v>43</v>
      </c>
      <c r="AU2470" s="82">
        <f>IF(AR2470&gt;0,SUMIFS(AT$13:AT2470,AQ$13:AQ2470,"="&amp;AQ2470),"[x]")</f>
        <v>1905</v>
      </c>
    </row>
    <row r="2471" spans="40:47" ht="16.5" x14ac:dyDescent="0.2">
      <c r="AN2471" s="81">
        <v>2459</v>
      </c>
      <c r="AO2471" s="81">
        <f t="shared" si="246"/>
        <v>5</v>
      </c>
      <c r="AP2471" s="81">
        <f t="shared" si="247"/>
        <v>1</v>
      </c>
      <c r="AQ2471" s="76">
        <f t="shared" si="248"/>
        <v>17</v>
      </c>
      <c r="AR2471" s="81">
        <f t="shared" si="249"/>
        <v>42</v>
      </c>
      <c r="AS2471" s="81" t="str">
        <f t="shared" si="250"/>
        <v>金币</v>
      </c>
      <c r="AT2471" s="103">
        <f t="shared" si="251"/>
        <v>52</v>
      </c>
      <c r="AU2471" s="82">
        <f>IF(AR2471&gt;0,SUMIFS(AT$13:AT2471,AQ$13:AQ2471,"="&amp;AQ2471),"[x]")</f>
        <v>1957</v>
      </c>
    </row>
    <row r="2472" spans="40:47" ht="16.5" x14ac:dyDescent="0.2">
      <c r="AN2472" s="81">
        <v>2460</v>
      </c>
      <c r="AO2472" s="81">
        <f t="shared" si="246"/>
        <v>5</v>
      </c>
      <c r="AP2472" s="81">
        <f t="shared" si="247"/>
        <v>1</v>
      </c>
      <c r="AQ2472" s="76">
        <f t="shared" si="248"/>
        <v>17</v>
      </c>
      <c r="AR2472" s="81">
        <f t="shared" si="249"/>
        <v>43</v>
      </c>
      <c r="AS2472" s="81" t="str">
        <f t="shared" si="250"/>
        <v>金币</v>
      </c>
      <c r="AT2472" s="103">
        <f t="shared" si="251"/>
        <v>61</v>
      </c>
      <c r="AU2472" s="82">
        <f>IF(AR2472&gt;0,SUMIFS(AT$13:AT2472,AQ$13:AQ2472,"="&amp;AQ2472),"[x]")</f>
        <v>2018</v>
      </c>
    </row>
    <row r="2473" spans="40:47" ht="16.5" x14ac:dyDescent="0.2">
      <c r="AN2473" s="81">
        <v>2461</v>
      </c>
      <c r="AO2473" s="81">
        <f t="shared" si="246"/>
        <v>5</v>
      </c>
      <c r="AP2473" s="81">
        <f t="shared" si="247"/>
        <v>1</v>
      </c>
      <c r="AQ2473" s="76">
        <f t="shared" si="248"/>
        <v>17</v>
      </c>
      <c r="AR2473" s="81">
        <f t="shared" si="249"/>
        <v>44</v>
      </c>
      <c r="AS2473" s="81" t="str">
        <f t="shared" si="250"/>
        <v>金币</v>
      </c>
      <c r="AT2473" s="103">
        <f t="shared" si="251"/>
        <v>69</v>
      </c>
      <c r="AU2473" s="82">
        <f>IF(AR2473&gt;0,SUMIFS(AT$13:AT2473,AQ$13:AQ2473,"="&amp;AQ2473),"[x]")</f>
        <v>2087</v>
      </c>
    </row>
    <row r="2474" spans="40:47" ht="16.5" x14ac:dyDescent="0.2">
      <c r="AN2474" s="81">
        <v>2462</v>
      </c>
      <c r="AO2474" s="81">
        <f t="shared" si="246"/>
        <v>5</v>
      </c>
      <c r="AP2474" s="81">
        <f t="shared" si="247"/>
        <v>1</v>
      </c>
      <c r="AQ2474" s="76">
        <f t="shared" si="248"/>
        <v>17</v>
      </c>
      <c r="AR2474" s="81">
        <f t="shared" si="249"/>
        <v>45</v>
      </c>
      <c r="AS2474" s="81" t="str">
        <f t="shared" si="250"/>
        <v>金币</v>
      </c>
      <c r="AT2474" s="103">
        <f t="shared" si="251"/>
        <v>78</v>
      </c>
      <c r="AU2474" s="82">
        <f>IF(AR2474&gt;0,SUMIFS(AT$13:AT2474,AQ$13:AQ2474,"="&amp;AQ2474),"[x]")</f>
        <v>2165</v>
      </c>
    </row>
    <row r="2475" spans="40:47" ht="16.5" x14ac:dyDescent="0.2">
      <c r="AN2475" s="81">
        <v>2463</v>
      </c>
      <c r="AO2475" s="81">
        <f t="shared" si="246"/>
        <v>5</v>
      </c>
      <c r="AP2475" s="81">
        <f t="shared" si="247"/>
        <v>1</v>
      </c>
      <c r="AQ2475" s="76">
        <f t="shared" si="248"/>
        <v>17</v>
      </c>
      <c r="AR2475" s="81">
        <f t="shared" si="249"/>
        <v>46</v>
      </c>
      <c r="AS2475" s="81" t="str">
        <f t="shared" si="250"/>
        <v>金币</v>
      </c>
      <c r="AT2475" s="103">
        <f t="shared" si="251"/>
        <v>87</v>
      </c>
      <c r="AU2475" s="82">
        <f>IF(AR2475&gt;0,SUMIFS(AT$13:AT2475,AQ$13:AQ2475,"="&amp;AQ2475),"[x]")</f>
        <v>2252</v>
      </c>
    </row>
    <row r="2476" spans="40:47" ht="16.5" x14ac:dyDescent="0.2">
      <c r="AN2476" s="81">
        <v>2464</v>
      </c>
      <c r="AO2476" s="81">
        <f t="shared" si="246"/>
        <v>5</v>
      </c>
      <c r="AP2476" s="81">
        <f t="shared" si="247"/>
        <v>1</v>
      </c>
      <c r="AQ2476" s="76">
        <f t="shared" si="248"/>
        <v>17</v>
      </c>
      <c r="AR2476" s="81">
        <f t="shared" si="249"/>
        <v>47</v>
      </c>
      <c r="AS2476" s="81" t="str">
        <f t="shared" si="250"/>
        <v>金币</v>
      </c>
      <c r="AT2476" s="103">
        <f t="shared" si="251"/>
        <v>96</v>
      </c>
      <c r="AU2476" s="82">
        <f>IF(AR2476&gt;0,SUMIFS(AT$13:AT2476,AQ$13:AQ2476,"="&amp;AQ2476),"[x]")</f>
        <v>2348</v>
      </c>
    </row>
    <row r="2477" spans="40:47" ht="16.5" x14ac:dyDescent="0.2">
      <c r="AN2477" s="81">
        <v>2465</v>
      </c>
      <c r="AO2477" s="81">
        <f t="shared" si="246"/>
        <v>5</v>
      </c>
      <c r="AP2477" s="81">
        <f t="shared" si="247"/>
        <v>1</v>
      </c>
      <c r="AQ2477" s="76">
        <f t="shared" si="248"/>
        <v>17</v>
      </c>
      <c r="AR2477" s="81">
        <f t="shared" si="249"/>
        <v>48</v>
      </c>
      <c r="AS2477" s="81" t="str">
        <f t="shared" si="250"/>
        <v>金币</v>
      </c>
      <c r="AT2477" s="103">
        <f t="shared" si="251"/>
        <v>104</v>
      </c>
      <c r="AU2477" s="82">
        <f>IF(AR2477&gt;0,SUMIFS(AT$13:AT2477,AQ$13:AQ2477,"="&amp;AQ2477),"[x]")</f>
        <v>2452</v>
      </c>
    </row>
    <row r="2478" spans="40:47" ht="16.5" x14ac:dyDescent="0.2">
      <c r="AN2478" s="81">
        <v>2466</v>
      </c>
      <c r="AO2478" s="81">
        <f t="shared" si="246"/>
        <v>5</v>
      </c>
      <c r="AP2478" s="81">
        <f t="shared" si="247"/>
        <v>1</v>
      </c>
      <c r="AQ2478" s="76">
        <f t="shared" si="248"/>
        <v>17</v>
      </c>
      <c r="AR2478" s="81">
        <f t="shared" si="249"/>
        <v>49</v>
      </c>
      <c r="AS2478" s="81" t="str">
        <f t="shared" si="250"/>
        <v>金币</v>
      </c>
      <c r="AT2478" s="103">
        <f t="shared" si="251"/>
        <v>113</v>
      </c>
      <c r="AU2478" s="82">
        <f>IF(AR2478&gt;0,SUMIFS(AT$13:AT2478,AQ$13:AQ2478,"="&amp;AQ2478),"[x]")</f>
        <v>2565</v>
      </c>
    </row>
    <row r="2479" spans="40:47" ht="16.5" x14ac:dyDescent="0.2">
      <c r="AN2479" s="81">
        <v>2467</v>
      </c>
      <c r="AO2479" s="81">
        <f t="shared" si="246"/>
        <v>5</v>
      </c>
      <c r="AP2479" s="81">
        <f t="shared" si="247"/>
        <v>1</v>
      </c>
      <c r="AQ2479" s="76">
        <f t="shared" si="248"/>
        <v>17</v>
      </c>
      <c r="AR2479" s="81">
        <f t="shared" si="249"/>
        <v>50</v>
      </c>
      <c r="AS2479" s="81" t="str">
        <f t="shared" si="250"/>
        <v>金币</v>
      </c>
      <c r="AT2479" s="103">
        <f t="shared" si="251"/>
        <v>122</v>
      </c>
      <c r="AU2479" s="82">
        <f>IF(AR2479&gt;0,SUMIFS(AT$13:AT2479,AQ$13:AQ2479,"="&amp;AQ2479),"[x]")</f>
        <v>2687</v>
      </c>
    </row>
    <row r="2480" spans="40:47" ht="16.5" x14ac:dyDescent="0.2">
      <c r="AN2480" s="81">
        <v>2468</v>
      </c>
      <c r="AO2480" s="81">
        <f t="shared" si="246"/>
        <v>5</v>
      </c>
      <c r="AP2480" s="81">
        <f t="shared" si="247"/>
        <v>1</v>
      </c>
      <c r="AQ2480" s="76">
        <f t="shared" si="248"/>
        <v>17</v>
      </c>
      <c r="AR2480" s="81">
        <f t="shared" si="249"/>
        <v>51</v>
      </c>
      <c r="AS2480" s="81" t="str">
        <f t="shared" si="250"/>
        <v>金币</v>
      </c>
      <c r="AT2480" s="103">
        <f t="shared" si="251"/>
        <v>131</v>
      </c>
      <c r="AU2480" s="82">
        <f>IF(AR2480&gt;0,SUMIFS(AT$13:AT2480,AQ$13:AQ2480,"="&amp;AQ2480),"[x]")</f>
        <v>2818</v>
      </c>
    </row>
    <row r="2481" spans="40:47" ht="16.5" x14ac:dyDescent="0.2">
      <c r="AN2481" s="81">
        <v>2469</v>
      </c>
      <c r="AO2481" s="81">
        <f t="shared" si="246"/>
        <v>5</v>
      </c>
      <c r="AP2481" s="81">
        <f t="shared" si="247"/>
        <v>1</v>
      </c>
      <c r="AQ2481" s="76">
        <f t="shared" si="248"/>
        <v>17</v>
      </c>
      <c r="AR2481" s="81">
        <f t="shared" si="249"/>
        <v>52</v>
      </c>
      <c r="AS2481" s="81" t="str">
        <f t="shared" si="250"/>
        <v>金币</v>
      </c>
      <c r="AT2481" s="103">
        <f t="shared" si="251"/>
        <v>139</v>
      </c>
      <c r="AU2481" s="82">
        <f>IF(AR2481&gt;0,SUMIFS(AT$13:AT2481,AQ$13:AQ2481,"="&amp;AQ2481),"[x]")</f>
        <v>2957</v>
      </c>
    </row>
    <row r="2482" spans="40:47" ht="16.5" x14ac:dyDescent="0.2">
      <c r="AN2482" s="81">
        <v>2470</v>
      </c>
      <c r="AO2482" s="81">
        <f t="shared" si="246"/>
        <v>5</v>
      </c>
      <c r="AP2482" s="81">
        <f t="shared" si="247"/>
        <v>1</v>
      </c>
      <c r="AQ2482" s="76">
        <f t="shared" si="248"/>
        <v>17</v>
      </c>
      <c r="AR2482" s="81">
        <f t="shared" si="249"/>
        <v>53</v>
      </c>
      <c r="AS2482" s="81" t="str">
        <f t="shared" si="250"/>
        <v>金币</v>
      </c>
      <c r="AT2482" s="103">
        <f t="shared" si="251"/>
        <v>148</v>
      </c>
      <c r="AU2482" s="82">
        <f>IF(AR2482&gt;0,SUMIFS(AT$13:AT2482,AQ$13:AQ2482,"="&amp;AQ2482),"[x]")</f>
        <v>3105</v>
      </c>
    </row>
    <row r="2483" spans="40:47" ht="16.5" x14ac:dyDescent="0.2">
      <c r="AN2483" s="81">
        <v>2471</v>
      </c>
      <c r="AO2483" s="81">
        <f t="shared" si="246"/>
        <v>5</v>
      </c>
      <c r="AP2483" s="81">
        <f t="shared" si="247"/>
        <v>1</v>
      </c>
      <c r="AQ2483" s="76">
        <f t="shared" si="248"/>
        <v>17</v>
      </c>
      <c r="AR2483" s="81">
        <f t="shared" si="249"/>
        <v>54</v>
      </c>
      <c r="AS2483" s="81" t="str">
        <f t="shared" si="250"/>
        <v>金币</v>
      </c>
      <c r="AT2483" s="103">
        <f t="shared" si="251"/>
        <v>157</v>
      </c>
      <c r="AU2483" s="82">
        <f>IF(AR2483&gt;0,SUMIFS(AT$13:AT2483,AQ$13:AQ2483,"="&amp;AQ2483),"[x]")</f>
        <v>3262</v>
      </c>
    </row>
    <row r="2484" spans="40:47" ht="16.5" x14ac:dyDescent="0.2">
      <c r="AN2484" s="81">
        <v>2472</v>
      </c>
      <c r="AO2484" s="81">
        <f t="shared" si="246"/>
        <v>5</v>
      </c>
      <c r="AP2484" s="81">
        <f t="shared" si="247"/>
        <v>1</v>
      </c>
      <c r="AQ2484" s="76">
        <f t="shared" si="248"/>
        <v>17</v>
      </c>
      <c r="AR2484" s="81">
        <f t="shared" si="249"/>
        <v>55</v>
      </c>
      <c r="AS2484" s="81" t="str">
        <f t="shared" si="250"/>
        <v>金币</v>
      </c>
      <c r="AT2484" s="103">
        <f t="shared" si="251"/>
        <v>166</v>
      </c>
      <c r="AU2484" s="82">
        <f>IF(AR2484&gt;0,SUMIFS(AT$13:AT2484,AQ$13:AQ2484,"="&amp;AQ2484),"[x]")</f>
        <v>3428</v>
      </c>
    </row>
    <row r="2485" spans="40:47" ht="16.5" x14ac:dyDescent="0.2">
      <c r="AN2485" s="81">
        <v>2473</v>
      </c>
      <c r="AO2485" s="81">
        <f t="shared" si="246"/>
        <v>5</v>
      </c>
      <c r="AP2485" s="81">
        <f t="shared" si="247"/>
        <v>1</v>
      </c>
      <c r="AQ2485" s="76">
        <f t="shared" si="248"/>
        <v>17</v>
      </c>
      <c r="AR2485" s="81">
        <f t="shared" si="249"/>
        <v>56</v>
      </c>
      <c r="AS2485" s="81" t="str">
        <f t="shared" si="250"/>
        <v>金币</v>
      </c>
      <c r="AT2485" s="103">
        <f t="shared" si="251"/>
        <v>174</v>
      </c>
      <c r="AU2485" s="82">
        <f>IF(AR2485&gt;0,SUMIFS(AT$13:AT2485,AQ$13:AQ2485,"="&amp;AQ2485),"[x]")</f>
        <v>3602</v>
      </c>
    </row>
    <row r="2486" spans="40:47" ht="16.5" x14ac:dyDescent="0.2">
      <c r="AN2486" s="81">
        <v>2474</v>
      </c>
      <c r="AO2486" s="81">
        <f t="shared" si="246"/>
        <v>5</v>
      </c>
      <c r="AP2486" s="81">
        <f t="shared" si="247"/>
        <v>1</v>
      </c>
      <c r="AQ2486" s="76">
        <f t="shared" si="248"/>
        <v>17</v>
      </c>
      <c r="AR2486" s="81">
        <f t="shared" si="249"/>
        <v>57</v>
      </c>
      <c r="AS2486" s="81" t="str">
        <f t="shared" si="250"/>
        <v>金币</v>
      </c>
      <c r="AT2486" s="103">
        <f t="shared" si="251"/>
        <v>183</v>
      </c>
      <c r="AU2486" s="82">
        <f>IF(AR2486&gt;0,SUMIFS(AT$13:AT2486,AQ$13:AQ2486,"="&amp;AQ2486),"[x]")</f>
        <v>3785</v>
      </c>
    </row>
    <row r="2487" spans="40:47" ht="16.5" x14ac:dyDescent="0.2">
      <c r="AN2487" s="81">
        <v>2475</v>
      </c>
      <c r="AO2487" s="81">
        <f t="shared" si="246"/>
        <v>5</v>
      </c>
      <c r="AP2487" s="81">
        <f t="shared" si="247"/>
        <v>1</v>
      </c>
      <c r="AQ2487" s="76">
        <f t="shared" si="248"/>
        <v>17</v>
      </c>
      <c r="AR2487" s="81">
        <f t="shared" si="249"/>
        <v>58</v>
      </c>
      <c r="AS2487" s="81" t="str">
        <f t="shared" si="250"/>
        <v>金币</v>
      </c>
      <c r="AT2487" s="103">
        <f t="shared" si="251"/>
        <v>192</v>
      </c>
      <c r="AU2487" s="82">
        <f>IF(AR2487&gt;0,SUMIFS(AT$13:AT2487,AQ$13:AQ2487,"="&amp;AQ2487),"[x]")</f>
        <v>3977</v>
      </c>
    </row>
    <row r="2488" spans="40:47" ht="16.5" x14ac:dyDescent="0.2">
      <c r="AN2488" s="81">
        <v>2476</v>
      </c>
      <c r="AO2488" s="81">
        <f t="shared" si="246"/>
        <v>5</v>
      </c>
      <c r="AP2488" s="81">
        <f t="shared" si="247"/>
        <v>1</v>
      </c>
      <c r="AQ2488" s="76">
        <f t="shared" si="248"/>
        <v>17</v>
      </c>
      <c r="AR2488" s="81">
        <f t="shared" si="249"/>
        <v>59</v>
      </c>
      <c r="AS2488" s="81" t="str">
        <f t="shared" si="250"/>
        <v>金币</v>
      </c>
      <c r="AT2488" s="103">
        <f t="shared" si="251"/>
        <v>201</v>
      </c>
      <c r="AU2488" s="82">
        <f>IF(AR2488&gt;0,SUMIFS(AT$13:AT2488,AQ$13:AQ2488,"="&amp;AQ2488),"[x]")</f>
        <v>4178</v>
      </c>
    </row>
    <row r="2489" spans="40:47" ht="16.5" x14ac:dyDescent="0.2">
      <c r="AN2489" s="81">
        <v>2477</v>
      </c>
      <c r="AO2489" s="81">
        <f t="shared" si="246"/>
        <v>5</v>
      </c>
      <c r="AP2489" s="81">
        <f t="shared" si="247"/>
        <v>1</v>
      </c>
      <c r="AQ2489" s="76">
        <f t="shared" si="248"/>
        <v>17</v>
      </c>
      <c r="AR2489" s="81">
        <f t="shared" si="249"/>
        <v>60</v>
      </c>
      <c r="AS2489" s="81" t="str">
        <f t="shared" si="250"/>
        <v>金币</v>
      </c>
      <c r="AT2489" s="103">
        <f t="shared" si="251"/>
        <v>209</v>
      </c>
      <c r="AU2489" s="82">
        <f>IF(AR2489&gt;0,SUMIFS(AT$13:AT2489,AQ$13:AQ2489,"="&amp;AQ2489),"[x]")</f>
        <v>4387</v>
      </c>
    </row>
    <row r="2490" spans="40:47" ht="16.5" x14ac:dyDescent="0.2">
      <c r="AN2490" s="81">
        <v>2478</v>
      </c>
      <c r="AO2490" s="81">
        <f t="shared" si="246"/>
        <v>5</v>
      </c>
      <c r="AP2490" s="81">
        <f t="shared" si="247"/>
        <v>1</v>
      </c>
      <c r="AQ2490" s="76">
        <f t="shared" si="248"/>
        <v>17</v>
      </c>
      <c r="AR2490" s="81">
        <f t="shared" si="249"/>
        <v>61</v>
      </c>
      <c r="AS2490" s="81" t="str">
        <f t="shared" si="250"/>
        <v>金币</v>
      </c>
      <c r="AT2490" s="103">
        <f t="shared" si="251"/>
        <v>218</v>
      </c>
      <c r="AU2490" s="82">
        <f>IF(AR2490&gt;0,SUMIFS(AT$13:AT2490,AQ$13:AQ2490,"="&amp;AQ2490),"[x]")</f>
        <v>4605</v>
      </c>
    </row>
    <row r="2491" spans="40:47" ht="16.5" x14ac:dyDescent="0.2">
      <c r="AN2491" s="81">
        <v>2479</v>
      </c>
      <c r="AO2491" s="81">
        <f t="shared" si="246"/>
        <v>5</v>
      </c>
      <c r="AP2491" s="81">
        <f t="shared" si="247"/>
        <v>1</v>
      </c>
      <c r="AQ2491" s="76">
        <f t="shared" si="248"/>
        <v>17</v>
      </c>
      <c r="AR2491" s="81">
        <f t="shared" si="249"/>
        <v>62</v>
      </c>
      <c r="AS2491" s="81" t="str">
        <f t="shared" si="250"/>
        <v>金币</v>
      </c>
      <c r="AT2491" s="103">
        <f t="shared" si="251"/>
        <v>227</v>
      </c>
      <c r="AU2491" s="82">
        <f>IF(AR2491&gt;0,SUMIFS(AT$13:AT2491,AQ$13:AQ2491,"="&amp;AQ2491),"[x]")</f>
        <v>4832</v>
      </c>
    </row>
    <row r="2492" spans="40:47" ht="16.5" x14ac:dyDescent="0.2">
      <c r="AN2492" s="81">
        <v>2480</v>
      </c>
      <c r="AO2492" s="81">
        <f t="shared" si="246"/>
        <v>5</v>
      </c>
      <c r="AP2492" s="81">
        <f t="shared" si="247"/>
        <v>1</v>
      </c>
      <c r="AQ2492" s="76">
        <f t="shared" si="248"/>
        <v>17</v>
      </c>
      <c r="AR2492" s="81">
        <f t="shared" si="249"/>
        <v>63</v>
      </c>
      <c r="AS2492" s="81" t="str">
        <f t="shared" si="250"/>
        <v>金币</v>
      </c>
      <c r="AT2492" s="103">
        <f t="shared" si="251"/>
        <v>235</v>
      </c>
      <c r="AU2492" s="82">
        <f>IF(AR2492&gt;0,SUMIFS(AT$13:AT2492,AQ$13:AQ2492,"="&amp;AQ2492),"[x]")</f>
        <v>5067</v>
      </c>
    </row>
    <row r="2493" spans="40:47" ht="16.5" x14ac:dyDescent="0.2">
      <c r="AN2493" s="81">
        <v>2481</v>
      </c>
      <c r="AO2493" s="81">
        <f t="shared" si="246"/>
        <v>5</v>
      </c>
      <c r="AP2493" s="81">
        <f t="shared" si="247"/>
        <v>1</v>
      </c>
      <c r="AQ2493" s="76">
        <f t="shared" si="248"/>
        <v>17</v>
      </c>
      <c r="AR2493" s="81">
        <f t="shared" si="249"/>
        <v>64</v>
      </c>
      <c r="AS2493" s="81" t="str">
        <f t="shared" si="250"/>
        <v>金币</v>
      </c>
      <c r="AT2493" s="103">
        <f t="shared" si="251"/>
        <v>244</v>
      </c>
      <c r="AU2493" s="82">
        <f>IF(AR2493&gt;0,SUMIFS(AT$13:AT2493,AQ$13:AQ2493,"="&amp;AQ2493),"[x]")</f>
        <v>5311</v>
      </c>
    </row>
    <row r="2494" spans="40:47" ht="16.5" x14ac:dyDescent="0.2">
      <c r="AN2494" s="81">
        <v>2482</v>
      </c>
      <c r="AO2494" s="81">
        <f t="shared" si="246"/>
        <v>5</v>
      </c>
      <c r="AP2494" s="81">
        <f t="shared" si="247"/>
        <v>1</v>
      </c>
      <c r="AQ2494" s="76">
        <f t="shared" si="248"/>
        <v>17</v>
      </c>
      <c r="AR2494" s="81">
        <f t="shared" si="249"/>
        <v>65</v>
      </c>
      <c r="AS2494" s="81" t="str">
        <f t="shared" si="250"/>
        <v>金币</v>
      </c>
      <c r="AT2494" s="103">
        <f t="shared" si="251"/>
        <v>253</v>
      </c>
      <c r="AU2494" s="82">
        <f>IF(AR2494&gt;0,SUMIFS(AT$13:AT2494,AQ$13:AQ2494,"="&amp;AQ2494),"[x]")</f>
        <v>5564</v>
      </c>
    </row>
    <row r="2495" spans="40:47" ht="16.5" x14ac:dyDescent="0.2">
      <c r="AN2495" s="81">
        <v>2483</v>
      </c>
      <c r="AO2495" s="81">
        <f t="shared" si="246"/>
        <v>5</v>
      </c>
      <c r="AP2495" s="81">
        <f t="shared" si="247"/>
        <v>1</v>
      </c>
      <c r="AQ2495" s="76">
        <f t="shared" si="248"/>
        <v>17</v>
      </c>
      <c r="AR2495" s="81">
        <f t="shared" si="249"/>
        <v>66</v>
      </c>
      <c r="AS2495" s="81" t="str">
        <f t="shared" si="250"/>
        <v>金币</v>
      </c>
      <c r="AT2495" s="103">
        <f t="shared" si="251"/>
        <v>262</v>
      </c>
      <c r="AU2495" s="82">
        <f>IF(AR2495&gt;0,SUMIFS(AT$13:AT2495,AQ$13:AQ2495,"="&amp;AQ2495),"[x]")</f>
        <v>5826</v>
      </c>
    </row>
    <row r="2496" spans="40:47" ht="16.5" x14ac:dyDescent="0.2">
      <c r="AN2496" s="81">
        <v>2484</v>
      </c>
      <c r="AO2496" s="81">
        <f t="shared" si="246"/>
        <v>5</v>
      </c>
      <c r="AP2496" s="81">
        <f t="shared" si="247"/>
        <v>1</v>
      </c>
      <c r="AQ2496" s="76">
        <f t="shared" si="248"/>
        <v>17</v>
      </c>
      <c r="AR2496" s="81">
        <f t="shared" si="249"/>
        <v>67</v>
      </c>
      <c r="AS2496" s="81" t="str">
        <f t="shared" si="250"/>
        <v>金币</v>
      </c>
      <c r="AT2496" s="103">
        <f t="shared" si="251"/>
        <v>270</v>
      </c>
      <c r="AU2496" s="82">
        <f>IF(AR2496&gt;0,SUMIFS(AT$13:AT2496,AQ$13:AQ2496,"="&amp;AQ2496),"[x]")</f>
        <v>6096</v>
      </c>
    </row>
    <row r="2497" spans="40:47" ht="16.5" x14ac:dyDescent="0.2">
      <c r="AN2497" s="81">
        <v>2485</v>
      </c>
      <c r="AO2497" s="81">
        <f t="shared" si="246"/>
        <v>5</v>
      </c>
      <c r="AP2497" s="81">
        <f t="shared" si="247"/>
        <v>1</v>
      </c>
      <c r="AQ2497" s="76">
        <f t="shared" si="248"/>
        <v>17</v>
      </c>
      <c r="AR2497" s="81">
        <f t="shared" si="249"/>
        <v>68</v>
      </c>
      <c r="AS2497" s="81" t="str">
        <f t="shared" si="250"/>
        <v>金币</v>
      </c>
      <c r="AT2497" s="103">
        <f t="shared" si="251"/>
        <v>279</v>
      </c>
      <c r="AU2497" s="82">
        <f>IF(AR2497&gt;0,SUMIFS(AT$13:AT2497,AQ$13:AQ2497,"="&amp;AQ2497),"[x]")</f>
        <v>6375</v>
      </c>
    </row>
    <row r="2498" spans="40:47" ht="16.5" x14ac:dyDescent="0.2">
      <c r="AN2498" s="81">
        <v>2486</v>
      </c>
      <c r="AO2498" s="81">
        <f t="shared" si="246"/>
        <v>5</v>
      </c>
      <c r="AP2498" s="81">
        <f t="shared" si="247"/>
        <v>1</v>
      </c>
      <c r="AQ2498" s="76">
        <f t="shared" si="248"/>
        <v>17</v>
      </c>
      <c r="AR2498" s="81">
        <f t="shared" si="249"/>
        <v>69</v>
      </c>
      <c r="AS2498" s="81" t="str">
        <f t="shared" si="250"/>
        <v>金币</v>
      </c>
      <c r="AT2498" s="103">
        <f t="shared" si="251"/>
        <v>288</v>
      </c>
      <c r="AU2498" s="82">
        <f>IF(AR2498&gt;0,SUMIFS(AT$13:AT2498,AQ$13:AQ2498,"="&amp;AQ2498),"[x]")</f>
        <v>6663</v>
      </c>
    </row>
    <row r="2499" spans="40:47" ht="16.5" x14ac:dyDescent="0.2">
      <c r="AN2499" s="81">
        <v>2487</v>
      </c>
      <c r="AO2499" s="81">
        <f t="shared" si="246"/>
        <v>5</v>
      </c>
      <c r="AP2499" s="81">
        <f t="shared" si="247"/>
        <v>1</v>
      </c>
      <c r="AQ2499" s="76">
        <f t="shared" si="248"/>
        <v>17</v>
      </c>
      <c r="AR2499" s="81">
        <f t="shared" si="249"/>
        <v>70</v>
      </c>
      <c r="AS2499" s="81" t="str">
        <f t="shared" si="250"/>
        <v>金币</v>
      </c>
      <c r="AT2499" s="103">
        <f t="shared" si="251"/>
        <v>297</v>
      </c>
      <c r="AU2499" s="82">
        <f>IF(AR2499&gt;0,SUMIFS(AT$13:AT2499,AQ$13:AQ2499,"="&amp;AQ2499),"[x]")</f>
        <v>6960</v>
      </c>
    </row>
    <row r="2500" spans="40:47" ht="16.5" x14ac:dyDescent="0.2">
      <c r="AN2500" s="81">
        <v>2488</v>
      </c>
      <c r="AO2500" s="81">
        <f t="shared" si="246"/>
        <v>5</v>
      </c>
      <c r="AP2500" s="81">
        <f t="shared" si="247"/>
        <v>1</v>
      </c>
      <c r="AQ2500" s="76">
        <f t="shared" si="248"/>
        <v>17</v>
      </c>
      <c r="AR2500" s="81">
        <f t="shared" si="249"/>
        <v>71</v>
      </c>
      <c r="AS2500" s="81" t="str">
        <f t="shared" si="250"/>
        <v>金币</v>
      </c>
      <c r="AT2500" s="103">
        <f t="shared" si="251"/>
        <v>305</v>
      </c>
      <c r="AU2500" s="82">
        <f>IF(AR2500&gt;0,SUMIFS(AT$13:AT2500,AQ$13:AQ2500,"="&amp;AQ2500),"[x]")</f>
        <v>7265</v>
      </c>
    </row>
    <row r="2501" spans="40:47" ht="16.5" x14ac:dyDescent="0.2">
      <c r="AN2501" s="81">
        <v>2489</v>
      </c>
      <c r="AO2501" s="81">
        <f t="shared" si="246"/>
        <v>5</v>
      </c>
      <c r="AP2501" s="81">
        <f t="shared" si="247"/>
        <v>1</v>
      </c>
      <c r="AQ2501" s="76">
        <f t="shared" si="248"/>
        <v>17</v>
      </c>
      <c r="AR2501" s="81">
        <f t="shared" si="249"/>
        <v>72</v>
      </c>
      <c r="AS2501" s="81" t="str">
        <f t="shared" si="250"/>
        <v>金币</v>
      </c>
      <c r="AT2501" s="103">
        <f t="shared" si="251"/>
        <v>314</v>
      </c>
      <c r="AU2501" s="82">
        <f>IF(AR2501&gt;0,SUMIFS(AT$13:AT2501,AQ$13:AQ2501,"="&amp;AQ2501),"[x]")</f>
        <v>7579</v>
      </c>
    </row>
    <row r="2502" spans="40:47" ht="16.5" x14ac:dyDescent="0.2">
      <c r="AN2502" s="81">
        <v>2490</v>
      </c>
      <c r="AO2502" s="81">
        <f t="shared" si="246"/>
        <v>5</v>
      </c>
      <c r="AP2502" s="81">
        <f t="shared" si="247"/>
        <v>1</v>
      </c>
      <c r="AQ2502" s="76">
        <f t="shared" si="248"/>
        <v>17</v>
      </c>
      <c r="AR2502" s="81">
        <f t="shared" si="249"/>
        <v>73</v>
      </c>
      <c r="AS2502" s="81" t="str">
        <f t="shared" si="250"/>
        <v>金币</v>
      </c>
      <c r="AT2502" s="103">
        <f t="shared" si="251"/>
        <v>323</v>
      </c>
      <c r="AU2502" s="82">
        <f>IF(AR2502&gt;0,SUMIFS(AT$13:AT2502,AQ$13:AQ2502,"="&amp;AQ2502),"[x]")</f>
        <v>7902</v>
      </c>
    </row>
    <row r="2503" spans="40:47" ht="16.5" x14ac:dyDescent="0.2">
      <c r="AN2503" s="81">
        <v>2491</v>
      </c>
      <c r="AO2503" s="81">
        <f t="shared" si="246"/>
        <v>5</v>
      </c>
      <c r="AP2503" s="81">
        <f t="shared" si="247"/>
        <v>1</v>
      </c>
      <c r="AQ2503" s="76">
        <f t="shared" si="248"/>
        <v>17</v>
      </c>
      <c r="AR2503" s="81">
        <f t="shared" si="249"/>
        <v>74</v>
      </c>
      <c r="AS2503" s="81" t="str">
        <f t="shared" si="250"/>
        <v>金币</v>
      </c>
      <c r="AT2503" s="103">
        <f t="shared" si="251"/>
        <v>332</v>
      </c>
      <c r="AU2503" s="82">
        <f>IF(AR2503&gt;0,SUMIFS(AT$13:AT2503,AQ$13:AQ2503,"="&amp;AQ2503),"[x]")</f>
        <v>8234</v>
      </c>
    </row>
    <row r="2504" spans="40:47" ht="16.5" x14ac:dyDescent="0.2">
      <c r="AN2504" s="81">
        <v>2492</v>
      </c>
      <c r="AO2504" s="81">
        <f t="shared" si="246"/>
        <v>5</v>
      </c>
      <c r="AP2504" s="81">
        <f t="shared" si="247"/>
        <v>1</v>
      </c>
      <c r="AQ2504" s="76">
        <f t="shared" si="248"/>
        <v>17</v>
      </c>
      <c r="AR2504" s="81">
        <f t="shared" si="249"/>
        <v>75</v>
      </c>
      <c r="AS2504" s="81" t="str">
        <f t="shared" si="250"/>
        <v>金币</v>
      </c>
      <c r="AT2504" s="103">
        <f t="shared" si="251"/>
        <v>340</v>
      </c>
      <c r="AU2504" s="82">
        <f>IF(AR2504&gt;0,SUMIFS(AT$13:AT2504,AQ$13:AQ2504,"="&amp;AQ2504),"[x]")</f>
        <v>8574</v>
      </c>
    </row>
    <row r="2505" spans="40:47" ht="16.5" x14ac:dyDescent="0.2">
      <c r="AN2505" s="81">
        <v>2493</v>
      </c>
      <c r="AO2505" s="81">
        <f t="shared" si="246"/>
        <v>5</v>
      </c>
      <c r="AP2505" s="81">
        <f t="shared" si="247"/>
        <v>1</v>
      </c>
      <c r="AQ2505" s="76">
        <f t="shared" si="248"/>
        <v>17</v>
      </c>
      <c r="AR2505" s="81">
        <f t="shared" si="249"/>
        <v>76</v>
      </c>
      <c r="AS2505" s="81" t="str">
        <f t="shared" si="250"/>
        <v>金币</v>
      </c>
      <c r="AT2505" s="103">
        <f t="shared" si="251"/>
        <v>349</v>
      </c>
      <c r="AU2505" s="82">
        <f>IF(AR2505&gt;0,SUMIFS(AT$13:AT2505,AQ$13:AQ2505,"="&amp;AQ2505),"[x]")</f>
        <v>8923</v>
      </c>
    </row>
    <row r="2506" spans="40:47" ht="16.5" x14ac:dyDescent="0.2">
      <c r="AN2506" s="81">
        <v>2494</v>
      </c>
      <c r="AO2506" s="81">
        <f t="shared" si="246"/>
        <v>5</v>
      </c>
      <c r="AP2506" s="81">
        <f t="shared" si="247"/>
        <v>1</v>
      </c>
      <c r="AQ2506" s="76">
        <f t="shared" si="248"/>
        <v>17</v>
      </c>
      <c r="AR2506" s="81">
        <f t="shared" si="249"/>
        <v>77</v>
      </c>
      <c r="AS2506" s="81" t="str">
        <f t="shared" si="250"/>
        <v>金币</v>
      </c>
      <c r="AT2506" s="103">
        <f t="shared" si="251"/>
        <v>358</v>
      </c>
      <c r="AU2506" s="82">
        <f>IF(AR2506&gt;0,SUMIFS(AT$13:AT2506,AQ$13:AQ2506,"="&amp;AQ2506),"[x]")</f>
        <v>9281</v>
      </c>
    </row>
    <row r="2507" spans="40:47" ht="16.5" x14ac:dyDescent="0.2">
      <c r="AN2507" s="81">
        <v>2495</v>
      </c>
      <c r="AO2507" s="81">
        <f t="shared" si="246"/>
        <v>5</v>
      </c>
      <c r="AP2507" s="81">
        <f t="shared" si="247"/>
        <v>1</v>
      </c>
      <c r="AQ2507" s="76">
        <f t="shared" si="248"/>
        <v>17</v>
      </c>
      <c r="AR2507" s="81">
        <f t="shared" si="249"/>
        <v>78</v>
      </c>
      <c r="AS2507" s="81" t="str">
        <f t="shared" si="250"/>
        <v>金币</v>
      </c>
      <c r="AT2507" s="103">
        <f t="shared" si="251"/>
        <v>367</v>
      </c>
      <c r="AU2507" s="82">
        <f>IF(AR2507&gt;0,SUMIFS(AT$13:AT2507,AQ$13:AQ2507,"="&amp;AQ2507),"[x]")</f>
        <v>9648</v>
      </c>
    </row>
    <row r="2508" spans="40:47" ht="16.5" x14ac:dyDescent="0.2">
      <c r="AN2508" s="81">
        <v>2496</v>
      </c>
      <c r="AO2508" s="81">
        <f t="shared" si="246"/>
        <v>5</v>
      </c>
      <c r="AP2508" s="81">
        <f t="shared" si="247"/>
        <v>1</v>
      </c>
      <c r="AQ2508" s="76">
        <f t="shared" si="248"/>
        <v>17</v>
      </c>
      <c r="AR2508" s="81">
        <f t="shared" si="249"/>
        <v>79</v>
      </c>
      <c r="AS2508" s="81" t="str">
        <f t="shared" si="250"/>
        <v>金币</v>
      </c>
      <c r="AT2508" s="103">
        <f t="shared" si="251"/>
        <v>375</v>
      </c>
      <c r="AU2508" s="82">
        <f>IF(AR2508&gt;0,SUMIFS(AT$13:AT2508,AQ$13:AQ2508,"="&amp;AQ2508),"[x]")</f>
        <v>10023</v>
      </c>
    </row>
    <row r="2509" spans="40:47" ht="16.5" x14ac:dyDescent="0.2">
      <c r="AN2509" s="81">
        <v>2497</v>
      </c>
      <c r="AO2509" s="81">
        <f t="shared" si="246"/>
        <v>5</v>
      </c>
      <c r="AP2509" s="81">
        <f t="shared" si="247"/>
        <v>1</v>
      </c>
      <c r="AQ2509" s="76">
        <f t="shared" si="248"/>
        <v>17</v>
      </c>
      <c r="AR2509" s="81">
        <f t="shared" si="249"/>
        <v>80</v>
      </c>
      <c r="AS2509" s="81" t="str">
        <f t="shared" si="250"/>
        <v>金币</v>
      </c>
      <c r="AT2509" s="103">
        <f t="shared" si="251"/>
        <v>384</v>
      </c>
      <c r="AU2509" s="82">
        <f>IF(AR2509&gt;0,SUMIFS(AT$13:AT2509,AQ$13:AQ2509,"="&amp;AQ2509),"[x]")</f>
        <v>10407</v>
      </c>
    </row>
    <row r="2510" spans="40:47" ht="16.5" x14ac:dyDescent="0.2">
      <c r="AN2510" s="81">
        <v>2498</v>
      </c>
      <c r="AO2510" s="81">
        <f t="shared" ref="AO2510:AO2573" si="252">INT((AN2510-1)/604)+1</f>
        <v>5</v>
      </c>
      <c r="AP2510" s="81">
        <f t="shared" ref="AP2510:AP2573" si="253">INT(MOD(INT((AN2510-1)/151),4))+1</f>
        <v>1</v>
      </c>
      <c r="AQ2510" s="76">
        <f t="shared" ref="AQ2510:AQ2573" si="254">(AO2510-1)*4+AP2510</f>
        <v>17</v>
      </c>
      <c r="AR2510" s="81">
        <f t="shared" ref="AR2510:AR2573" si="255">MOD(AN2510-1,151)</f>
        <v>81</v>
      </c>
      <c r="AS2510" s="81" t="str">
        <f t="shared" ref="AS2510:AS2573" si="256">IF(AR2510&gt;0,"金币","[x]")</f>
        <v>金币</v>
      </c>
      <c r="AT2510" s="103">
        <f t="shared" si="251"/>
        <v>195</v>
      </c>
      <c r="AU2510" s="82">
        <f>IF(AR2510&gt;0,SUMIFS(AT$13:AT2510,AQ$13:AQ2510,"="&amp;AQ2510),"[x]")</f>
        <v>10602</v>
      </c>
    </row>
    <row r="2511" spans="40:47" ht="16.5" x14ac:dyDescent="0.2">
      <c r="AN2511" s="81">
        <v>2499</v>
      </c>
      <c r="AO2511" s="81">
        <f t="shared" si="252"/>
        <v>5</v>
      </c>
      <c r="AP2511" s="81">
        <f t="shared" si="253"/>
        <v>1</v>
      </c>
      <c r="AQ2511" s="76">
        <f t="shared" si="254"/>
        <v>17</v>
      </c>
      <c r="AR2511" s="81">
        <f t="shared" si="255"/>
        <v>82</v>
      </c>
      <c r="AS2511" s="81" t="str">
        <f t="shared" si="256"/>
        <v>金币</v>
      </c>
      <c r="AT2511" s="103">
        <f t="shared" ref="AT2511:AT2574" si="257">IF(AR2511&gt;0,INT(INDEX($AL$13:$AL$162,AR2511)/48*INDEX($AL$4:$AL$9,AO2511)*INDEX($AO$4:$AO$7,AP2511)),"[x]")</f>
        <v>210</v>
      </c>
      <c r="AU2511" s="82">
        <f>IF(AR2511&gt;0,SUMIFS(AT$13:AT2511,AQ$13:AQ2511,"="&amp;AQ2511),"[x]")</f>
        <v>10812</v>
      </c>
    </row>
    <row r="2512" spans="40:47" ht="16.5" x14ac:dyDescent="0.2">
      <c r="AN2512" s="81">
        <v>2500</v>
      </c>
      <c r="AO2512" s="81">
        <f t="shared" si="252"/>
        <v>5</v>
      </c>
      <c r="AP2512" s="81">
        <f t="shared" si="253"/>
        <v>1</v>
      </c>
      <c r="AQ2512" s="76">
        <f t="shared" si="254"/>
        <v>17</v>
      </c>
      <c r="AR2512" s="81">
        <f t="shared" si="255"/>
        <v>83</v>
      </c>
      <c r="AS2512" s="81" t="str">
        <f t="shared" si="256"/>
        <v>金币</v>
      </c>
      <c r="AT2512" s="103">
        <f t="shared" si="257"/>
        <v>225</v>
      </c>
      <c r="AU2512" s="82">
        <f>IF(AR2512&gt;0,SUMIFS(AT$13:AT2512,AQ$13:AQ2512,"="&amp;AQ2512),"[x]")</f>
        <v>11037</v>
      </c>
    </row>
    <row r="2513" spans="40:47" ht="16.5" x14ac:dyDescent="0.2">
      <c r="AN2513" s="81">
        <v>2501</v>
      </c>
      <c r="AO2513" s="81">
        <f t="shared" si="252"/>
        <v>5</v>
      </c>
      <c r="AP2513" s="81">
        <f t="shared" si="253"/>
        <v>1</v>
      </c>
      <c r="AQ2513" s="76">
        <f t="shared" si="254"/>
        <v>17</v>
      </c>
      <c r="AR2513" s="81">
        <f t="shared" si="255"/>
        <v>84</v>
      </c>
      <c r="AS2513" s="81" t="str">
        <f t="shared" si="256"/>
        <v>金币</v>
      </c>
      <c r="AT2513" s="103">
        <f t="shared" si="257"/>
        <v>240</v>
      </c>
      <c r="AU2513" s="82">
        <f>IF(AR2513&gt;0,SUMIFS(AT$13:AT2513,AQ$13:AQ2513,"="&amp;AQ2513),"[x]")</f>
        <v>11277</v>
      </c>
    </row>
    <row r="2514" spans="40:47" ht="16.5" x14ac:dyDescent="0.2">
      <c r="AN2514" s="81">
        <v>2502</v>
      </c>
      <c r="AO2514" s="81">
        <f t="shared" si="252"/>
        <v>5</v>
      </c>
      <c r="AP2514" s="81">
        <f t="shared" si="253"/>
        <v>1</v>
      </c>
      <c r="AQ2514" s="76">
        <f t="shared" si="254"/>
        <v>17</v>
      </c>
      <c r="AR2514" s="81">
        <f t="shared" si="255"/>
        <v>85</v>
      </c>
      <c r="AS2514" s="81" t="str">
        <f t="shared" si="256"/>
        <v>金币</v>
      </c>
      <c r="AT2514" s="103">
        <f t="shared" si="257"/>
        <v>255</v>
      </c>
      <c r="AU2514" s="82">
        <f>IF(AR2514&gt;0,SUMIFS(AT$13:AT2514,AQ$13:AQ2514,"="&amp;AQ2514),"[x]")</f>
        <v>11532</v>
      </c>
    </row>
    <row r="2515" spans="40:47" ht="16.5" x14ac:dyDescent="0.2">
      <c r="AN2515" s="81">
        <v>2503</v>
      </c>
      <c r="AO2515" s="81">
        <f t="shared" si="252"/>
        <v>5</v>
      </c>
      <c r="AP2515" s="81">
        <f t="shared" si="253"/>
        <v>1</v>
      </c>
      <c r="AQ2515" s="76">
        <f t="shared" si="254"/>
        <v>17</v>
      </c>
      <c r="AR2515" s="81">
        <f t="shared" si="255"/>
        <v>86</v>
      </c>
      <c r="AS2515" s="81" t="str">
        <f t="shared" si="256"/>
        <v>金币</v>
      </c>
      <c r="AT2515" s="103">
        <f t="shared" si="257"/>
        <v>270</v>
      </c>
      <c r="AU2515" s="82">
        <f>IF(AR2515&gt;0,SUMIFS(AT$13:AT2515,AQ$13:AQ2515,"="&amp;AQ2515),"[x]")</f>
        <v>11802</v>
      </c>
    </row>
    <row r="2516" spans="40:47" ht="16.5" x14ac:dyDescent="0.2">
      <c r="AN2516" s="81">
        <v>2504</v>
      </c>
      <c r="AO2516" s="81">
        <f t="shared" si="252"/>
        <v>5</v>
      </c>
      <c r="AP2516" s="81">
        <f t="shared" si="253"/>
        <v>1</v>
      </c>
      <c r="AQ2516" s="76">
        <f t="shared" si="254"/>
        <v>17</v>
      </c>
      <c r="AR2516" s="81">
        <f t="shared" si="255"/>
        <v>87</v>
      </c>
      <c r="AS2516" s="81" t="str">
        <f t="shared" si="256"/>
        <v>金币</v>
      </c>
      <c r="AT2516" s="103">
        <f t="shared" si="257"/>
        <v>285</v>
      </c>
      <c r="AU2516" s="82">
        <f>IF(AR2516&gt;0,SUMIFS(AT$13:AT2516,AQ$13:AQ2516,"="&amp;AQ2516),"[x]")</f>
        <v>12087</v>
      </c>
    </row>
    <row r="2517" spans="40:47" ht="16.5" x14ac:dyDescent="0.2">
      <c r="AN2517" s="81">
        <v>2505</v>
      </c>
      <c r="AO2517" s="81">
        <f t="shared" si="252"/>
        <v>5</v>
      </c>
      <c r="AP2517" s="81">
        <f t="shared" si="253"/>
        <v>1</v>
      </c>
      <c r="AQ2517" s="76">
        <f t="shared" si="254"/>
        <v>17</v>
      </c>
      <c r="AR2517" s="81">
        <f t="shared" si="255"/>
        <v>88</v>
      </c>
      <c r="AS2517" s="81" t="str">
        <f t="shared" si="256"/>
        <v>金币</v>
      </c>
      <c r="AT2517" s="103">
        <f t="shared" si="257"/>
        <v>300</v>
      </c>
      <c r="AU2517" s="82">
        <f>IF(AR2517&gt;0,SUMIFS(AT$13:AT2517,AQ$13:AQ2517,"="&amp;AQ2517),"[x]")</f>
        <v>12387</v>
      </c>
    </row>
    <row r="2518" spans="40:47" ht="16.5" x14ac:dyDescent="0.2">
      <c r="AN2518" s="81">
        <v>2506</v>
      </c>
      <c r="AO2518" s="81">
        <f t="shared" si="252"/>
        <v>5</v>
      </c>
      <c r="AP2518" s="81">
        <f t="shared" si="253"/>
        <v>1</v>
      </c>
      <c r="AQ2518" s="76">
        <f t="shared" si="254"/>
        <v>17</v>
      </c>
      <c r="AR2518" s="81">
        <f t="shared" si="255"/>
        <v>89</v>
      </c>
      <c r="AS2518" s="81" t="str">
        <f t="shared" si="256"/>
        <v>金币</v>
      </c>
      <c r="AT2518" s="103">
        <f t="shared" si="257"/>
        <v>315</v>
      </c>
      <c r="AU2518" s="82">
        <f>IF(AR2518&gt;0,SUMIFS(AT$13:AT2518,AQ$13:AQ2518,"="&amp;AQ2518),"[x]")</f>
        <v>12702</v>
      </c>
    </row>
    <row r="2519" spans="40:47" ht="16.5" x14ac:dyDescent="0.2">
      <c r="AN2519" s="81">
        <v>2507</v>
      </c>
      <c r="AO2519" s="81">
        <f t="shared" si="252"/>
        <v>5</v>
      </c>
      <c r="AP2519" s="81">
        <f t="shared" si="253"/>
        <v>1</v>
      </c>
      <c r="AQ2519" s="76">
        <f t="shared" si="254"/>
        <v>17</v>
      </c>
      <c r="AR2519" s="81">
        <f t="shared" si="255"/>
        <v>90</v>
      </c>
      <c r="AS2519" s="81" t="str">
        <f t="shared" si="256"/>
        <v>金币</v>
      </c>
      <c r="AT2519" s="103">
        <f t="shared" si="257"/>
        <v>330</v>
      </c>
      <c r="AU2519" s="82">
        <f>IF(AR2519&gt;0,SUMIFS(AT$13:AT2519,AQ$13:AQ2519,"="&amp;AQ2519),"[x]")</f>
        <v>13032</v>
      </c>
    </row>
    <row r="2520" spans="40:47" ht="16.5" x14ac:dyDescent="0.2">
      <c r="AN2520" s="81">
        <v>2508</v>
      </c>
      <c r="AO2520" s="81">
        <f t="shared" si="252"/>
        <v>5</v>
      </c>
      <c r="AP2520" s="81">
        <f t="shared" si="253"/>
        <v>1</v>
      </c>
      <c r="AQ2520" s="76">
        <f t="shared" si="254"/>
        <v>17</v>
      </c>
      <c r="AR2520" s="81">
        <f t="shared" si="255"/>
        <v>91</v>
      </c>
      <c r="AS2520" s="81" t="str">
        <f t="shared" si="256"/>
        <v>金币</v>
      </c>
      <c r="AT2520" s="103">
        <f t="shared" si="257"/>
        <v>345</v>
      </c>
      <c r="AU2520" s="82">
        <f>IF(AR2520&gt;0,SUMIFS(AT$13:AT2520,AQ$13:AQ2520,"="&amp;AQ2520),"[x]")</f>
        <v>13377</v>
      </c>
    </row>
    <row r="2521" spans="40:47" ht="16.5" x14ac:dyDescent="0.2">
      <c r="AN2521" s="81">
        <v>2509</v>
      </c>
      <c r="AO2521" s="81">
        <f t="shared" si="252"/>
        <v>5</v>
      </c>
      <c r="AP2521" s="81">
        <f t="shared" si="253"/>
        <v>1</v>
      </c>
      <c r="AQ2521" s="76">
        <f t="shared" si="254"/>
        <v>17</v>
      </c>
      <c r="AR2521" s="81">
        <f t="shared" si="255"/>
        <v>92</v>
      </c>
      <c r="AS2521" s="81" t="str">
        <f t="shared" si="256"/>
        <v>金币</v>
      </c>
      <c r="AT2521" s="103">
        <f t="shared" si="257"/>
        <v>360</v>
      </c>
      <c r="AU2521" s="82">
        <f>IF(AR2521&gt;0,SUMIFS(AT$13:AT2521,AQ$13:AQ2521,"="&amp;AQ2521),"[x]")</f>
        <v>13737</v>
      </c>
    </row>
    <row r="2522" spans="40:47" ht="16.5" x14ac:dyDescent="0.2">
      <c r="AN2522" s="81">
        <v>2510</v>
      </c>
      <c r="AO2522" s="81">
        <f t="shared" si="252"/>
        <v>5</v>
      </c>
      <c r="AP2522" s="81">
        <f t="shared" si="253"/>
        <v>1</v>
      </c>
      <c r="AQ2522" s="76">
        <f t="shared" si="254"/>
        <v>17</v>
      </c>
      <c r="AR2522" s="81">
        <f t="shared" si="255"/>
        <v>93</v>
      </c>
      <c r="AS2522" s="81" t="str">
        <f t="shared" si="256"/>
        <v>金币</v>
      </c>
      <c r="AT2522" s="103">
        <f t="shared" si="257"/>
        <v>375</v>
      </c>
      <c r="AU2522" s="82">
        <f>IF(AR2522&gt;0,SUMIFS(AT$13:AT2522,AQ$13:AQ2522,"="&amp;AQ2522),"[x]")</f>
        <v>14112</v>
      </c>
    </row>
    <row r="2523" spans="40:47" ht="16.5" x14ac:dyDescent="0.2">
      <c r="AN2523" s="81">
        <v>2511</v>
      </c>
      <c r="AO2523" s="81">
        <f t="shared" si="252"/>
        <v>5</v>
      </c>
      <c r="AP2523" s="81">
        <f t="shared" si="253"/>
        <v>1</v>
      </c>
      <c r="AQ2523" s="76">
        <f t="shared" si="254"/>
        <v>17</v>
      </c>
      <c r="AR2523" s="81">
        <f t="shared" si="255"/>
        <v>94</v>
      </c>
      <c r="AS2523" s="81" t="str">
        <f t="shared" si="256"/>
        <v>金币</v>
      </c>
      <c r="AT2523" s="103">
        <f t="shared" si="257"/>
        <v>390</v>
      </c>
      <c r="AU2523" s="82">
        <f>IF(AR2523&gt;0,SUMIFS(AT$13:AT2523,AQ$13:AQ2523,"="&amp;AQ2523),"[x]")</f>
        <v>14502</v>
      </c>
    </row>
    <row r="2524" spans="40:47" ht="16.5" x14ac:dyDescent="0.2">
      <c r="AN2524" s="81">
        <v>2512</v>
      </c>
      <c r="AO2524" s="81">
        <f t="shared" si="252"/>
        <v>5</v>
      </c>
      <c r="AP2524" s="81">
        <f t="shared" si="253"/>
        <v>1</v>
      </c>
      <c r="AQ2524" s="76">
        <f t="shared" si="254"/>
        <v>17</v>
      </c>
      <c r="AR2524" s="81">
        <f t="shared" si="255"/>
        <v>95</v>
      </c>
      <c r="AS2524" s="81" t="str">
        <f t="shared" si="256"/>
        <v>金币</v>
      </c>
      <c r="AT2524" s="103">
        <f t="shared" si="257"/>
        <v>405</v>
      </c>
      <c r="AU2524" s="82">
        <f>IF(AR2524&gt;0,SUMIFS(AT$13:AT2524,AQ$13:AQ2524,"="&amp;AQ2524),"[x]")</f>
        <v>14907</v>
      </c>
    </row>
    <row r="2525" spans="40:47" ht="16.5" x14ac:dyDescent="0.2">
      <c r="AN2525" s="81">
        <v>2513</v>
      </c>
      <c r="AO2525" s="81">
        <f t="shared" si="252"/>
        <v>5</v>
      </c>
      <c r="AP2525" s="81">
        <f t="shared" si="253"/>
        <v>1</v>
      </c>
      <c r="AQ2525" s="76">
        <f t="shared" si="254"/>
        <v>17</v>
      </c>
      <c r="AR2525" s="81">
        <f t="shared" si="255"/>
        <v>96</v>
      </c>
      <c r="AS2525" s="81" t="str">
        <f t="shared" si="256"/>
        <v>金币</v>
      </c>
      <c r="AT2525" s="103">
        <f t="shared" si="257"/>
        <v>421</v>
      </c>
      <c r="AU2525" s="82">
        <f>IF(AR2525&gt;0,SUMIFS(AT$13:AT2525,AQ$13:AQ2525,"="&amp;AQ2525),"[x]")</f>
        <v>15328</v>
      </c>
    </row>
    <row r="2526" spans="40:47" ht="16.5" x14ac:dyDescent="0.2">
      <c r="AN2526" s="81">
        <v>2514</v>
      </c>
      <c r="AO2526" s="81">
        <f t="shared" si="252"/>
        <v>5</v>
      </c>
      <c r="AP2526" s="81">
        <f t="shared" si="253"/>
        <v>1</v>
      </c>
      <c r="AQ2526" s="76">
        <f t="shared" si="254"/>
        <v>17</v>
      </c>
      <c r="AR2526" s="81">
        <f t="shared" si="255"/>
        <v>97</v>
      </c>
      <c r="AS2526" s="81" t="str">
        <f t="shared" si="256"/>
        <v>金币</v>
      </c>
      <c r="AT2526" s="103">
        <f t="shared" si="257"/>
        <v>436</v>
      </c>
      <c r="AU2526" s="82">
        <f>IF(AR2526&gt;0,SUMIFS(AT$13:AT2526,AQ$13:AQ2526,"="&amp;AQ2526),"[x]")</f>
        <v>15764</v>
      </c>
    </row>
    <row r="2527" spans="40:47" ht="16.5" x14ac:dyDescent="0.2">
      <c r="AN2527" s="81">
        <v>2515</v>
      </c>
      <c r="AO2527" s="81">
        <f t="shared" si="252"/>
        <v>5</v>
      </c>
      <c r="AP2527" s="81">
        <f t="shared" si="253"/>
        <v>1</v>
      </c>
      <c r="AQ2527" s="76">
        <f t="shared" si="254"/>
        <v>17</v>
      </c>
      <c r="AR2527" s="81">
        <f t="shared" si="255"/>
        <v>98</v>
      </c>
      <c r="AS2527" s="81" t="str">
        <f t="shared" si="256"/>
        <v>金币</v>
      </c>
      <c r="AT2527" s="103">
        <f t="shared" si="257"/>
        <v>451</v>
      </c>
      <c r="AU2527" s="82">
        <f>IF(AR2527&gt;0,SUMIFS(AT$13:AT2527,AQ$13:AQ2527,"="&amp;AQ2527),"[x]")</f>
        <v>16215</v>
      </c>
    </row>
    <row r="2528" spans="40:47" ht="16.5" x14ac:dyDescent="0.2">
      <c r="AN2528" s="81">
        <v>2516</v>
      </c>
      <c r="AO2528" s="81">
        <f t="shared" si="252"/>
        <v>5</v>
      </c>
      <c r="AP2528" s="81">
        <f t="shared" si="253"/>
        <v>1</v>
      </c>
      <c r="AQ2528" s="76">
        <f t="shared" si="254"/>
        <v>17</v>
      </c>
      <c r="AR2528" s="81">
        <f t="shared" si="255"/>
        <v>99</v>
      </c>
      <c r="AS2528" s="81" t="str">
        <f t="shared" si="256"/>
        <v>金币</v>
      </c>
      <c r="AT2528" s="103">
        <f t="shared" si="257"/>
        <v>466</v>
      </c>
      <c r="AU2528" s="82">
        <f>IF(AR2528&gt;0,SUMIFS(AT$13:AT2528,AQ$13:AQ2528,"="&amp;AQ2528),"[x]")</f>
        <v>16681</v>
      </c>
    </row>
    <row r="2529" spans="40:47" ht="16.5" x14ac:dyDescent="0.2">
      <c r="AN2529" s="81">
        <v>2517</v>
      </c>
      <c r="AO2529" s="81">
        <f t="shared" si="252"/>
        <v>5</v>
      </c>
      <c r="AP2529" s="81">
        <f t="shared" si="253"/>
        <v>1</v>
      </c>
      <c r="AQ2529" s="76">
        <f t="shared" si="254"/>
        <v>17</v>
      </c>
      <c r="AR2529" s="81">
        <f t="shared" si="255"/>
        <v>100</v>
      </c>
      <c r="AS2529" s="81" t="str">
        <f t="shared" si="256"/>
        <v>金币</v>
      </c>
      <c r="AT2529" s="103">
        <f t="shared" si="257"/>
        <v>481</v>
      </c>
      <c r="AU2529" s="82">
        <f>IF(AR2529&gt;0,SUMIFS(AT$13:AT2529,AQ$13:AQ2529,"="&amp;AQ2529),"[x]")</f>
        <v>17162</v>
      </c>
    </row>
    <row r="2530" spans="40:47" ht="16.5" x14ac:dyDescent="0.2">
      <c r="AN2530" s="81">
        <v>2518</v>
      </c>
      <c r="AO2530" s="81">
        <f t="shared" si="252"/>
        <v>5</v>
      </c>
      <c r="AP2530" s="81">
        <f t="shared" si="253"/>
        <v>1</v>
      </c>
      <c r="AQ2530" s="76">
        <f t="shared" si="254"/>
        <v>17</v>
      </c>
      <c r="AR2530" s="81">
        <f t="shared" si="255"/>
        <v>101</v>
      </c>
      <c r="AS2530" s="81" t="str">
        <f t="shared" si="256"/>
        <v>金币</v>
      </c>
      <c r="AT2530" s="103">
        <f t="shared" si="257"/>
        <v>268</v>
      </c>
      <c r="AU2530" s="82">
        <f>IF(AR2530&gt;0,SUMIFS(AT$13:AT2530,AQ$13:AQ2530,"="&amp;AQ2530),"[x]")</f>
        <v>17430</v>
      </c>
    </row>
    <row r="2531" spans="40:47" ht="16.5" x14ac:dyDescent="0.2">
      <c r="AN2531" s="81">
        <v>2519</v>
      </c>
      <c r="AO2531" s="81">
        <f t="shared" si="252"/>
        <v>5</v>
      </c>
      <c r="AP2531" s="81">
        <f t="shared" si="253"/>
        <v>1</v>
      </c>
      <c r="AQ2531" s="76">
        <f t="shared" si="254"/>
        <v>17</v>
      </c>
      <c r="AR2531" s="81">
        <f t="shared" si="255"/>
        <v>102</v>
      </c>
      <c r="AS2531" s="81" t="str">
        <f t="shared" si="256"/>
        <v>金币</v>
      </c>
      <c r="AT2531" s="103">
        <f t="shared" si="257"/>
        <v>289</v>
      </c>
      <c r="AU2531" s="82">
        <f>IF(AR2531&gt;0,SUMIFS(AT$13:AT2531,AQ$13:AQ2531,"="&amp;AQ2531),"[x]")</f>
        <v>17719</v>
      </c>
    </row>
    <row r="2532" spans="40:47" ht="16.5" x14ac:dyDescent="0.2">
      <c r="AN2532" s="81">
        <v>2520</v>
      </c>
      <c r="AO2532" s="81">
        <f t="shared" si="252"/>
        <v>5</v>
      </c>
      <c r="AP2532" s="81">
        <f t="shared" si="253"/>
        <v>1</v>
      </c>
      <c r="AQ2532" s="76">
        <f t="shared" si="254"/>
        <v>17</v>
      </c>
      <c r="AR2532" s="81">
        <f t="shared" si="255"/>
        <v>103</v>
      </c>
      <c r="AS2532" s="81" t="str">
        <f t="shared" si="256"/>
        <v>金币</v>
      </c>
      <c r="AT2532" s="103">
        <f t="shared" si="257"/>
        <v>309</v>
      </c>
      <c r="AU2532" s="82">
        <f>IF(AR2532&gt;0,SUMIFS(AT$13:AT2532,AQ$13:AQ2532,"="&amp;AQ2532),"[x]")</f>
        <v>18028</v>
      </c>
    </row>
    <row r="2533" spans="40:47" ht="16.5" x14ac:dyDescent="0.2">
      <c r="AN2533" s="81">
        <v>2521</v>
      </c>
      <c r="AO2533" s="81">
        <f t="shared" si="252"/>
        <v>5</v>
      </c>
      <c r="AP2533" s="81">
        <f t="shared" si="253"/>
        <v>1</v>
      </c>
      <c r="AQ2533" s="76">
        <f t="shared" si="254"/>
        <v>17</v>
      </c>
      <c r="AR2533" s="81">
        <f t="shared" si="255"/>
        <v>104</v>
      </c>
      <c r="AS2533" s="81" t="str">
        <f t="shared" si="256"/>
        <v>金币</v>
      </c>
      <c r="AT2533" s="103">
        <f t="shared" si="257"/>
        <v>330</v>
      </c>
      <c r="AU2533" s="82">
        <f>IF(AR2533&gt;0,SUMIFS(AT$13:AT2533,AQ$13:AQ2533,"="&amp;AQ2533),"[x]")</f>
        <v>18358</v>
      </c>
    </row>
    <row r="2534" spans="40:47" ht="16.5" x14ac:dyDescent="0.2">
      <c r="AN2534" s="81">
        <v>2522</v>
      </c>
      <c r="AO2534" s="81">
        <f t="shared" si="252"/>
        <v>5</v>
      </c>
      <c r="AP2534" s="81">
        <f t="shared" si="253"/>
        <v>1</v>
      </c>
      <c r="AQ2534" s="76">
        <f t="shared" si="254"/>
        <v>17</v>
      </c>
      <c r="AR2534" s="81">
        <f t="shared" si="255"/>
        <v>105</v>
      </c>
      <c r="AS2534" s="81" t="str">
        <f t="shared" si="256"/>
        <v>金币</v>
      </c>
      <c r="AT2534" s="103">
        <f t="shared" si="257"/>
        <v>351</v>
      </c>
      <c r="AU2534" s="82">
        <f>IF(AR2534&gt;0,SUMIFS(AT$13:AT2534,AQ$13:AQ2534,"="&amp;AQ2534),"[x]")</f>
        <v>18709</v>
      </c>
    </row>
    <row r="2535" spans="40:47" ht="16.5" x14ac:dyDescent="0.2">
      <c r="AN2535" s="81">
        <v>2523</v>
      </c>
      <c r="AO2535" s="81">
        <f t="shared" si="252"/>
        <v>5</v>
      </c>
      <c r="AP2535" s="81">
        <f t="shared" si="253"/>
        <v>1</v>
      </c>
      <c r="AQ2535" s="76">
        <f t="shared" si="254"/>
        <v>17</v>
      </c>
      <c r="AR2535" s="81">
        <f t="shared" si="255"/>
        <v>106</v>
      </c>
      <c r="AS2535" s="81" t="str">
        <f t="shared" si="256"/>
        <v>金币</v>
      </c>
      <c r="AT2535" s="103">
        <f t="shared" si="257"/>
        <v>371</v>
      </c>
      <c r="AU2535" s="82">
        <f>IF(AR2535&gt;0,SUMIFS(AT$13:AT2535,AQ$13:AQ2535,"="&amp;AQ2535),"[x]")</f>
        <v>19080</v>
      </c>
    </row>
    <row r="2536" spans="40:47" ht="16.5" x14ac:dyDescent="0.2">
      <c r="AN2536" s="81">
        <v>2524</v>
      </c>
      <c r="AO2536" s="81">
        <f t="shared" si="252"/>
        <v>5</v>
      </c>
      <c r="AP2536" s="81">
        <f t="shared" si="253"/>
        <v>1</v>
      </c>
      <c r="AQ2536" s="76">
        <f t="shared" si="254"/>
        <v>17</v>
      </c>
      <c r="AR2536" s="81">
        <f t="shared" si="255"/>
        <v>107</v>
      </c>
      <c r="AS2536" s="81" t="str">
        <f t="shared" si="256"/>
        <v>金币</v>
      </c>
      <c r="AT2536" s="103">
        <f t="shared" si="257"/>
        <v>392</v>
      </c>
      <c r="AU2536" s="82">
        <f>IF(AR2536&gt;0,SUMIFS(AT$13:AT2536,AQ$13:AQ2536,"="&amp;AQ2536),"[x]")</f>
        <v>19472</v>
      </c>
    </row>
    <row r="2537" spans="40:47" ht="16.5" x14ac:dyDescent="0.2">
      <c r="AN2537" s="81">
        <v>2525</v>
      </c>
      <c r="AO2537" s="81">
        <f t="shared" si="252"/>
        <v>5</v>
      </c>
      <c r="AP2537" s="81">
        <f t="shared" si="253"/>
        <v>1</v>
      </c>
      <c r="AQ2537" s="76">
        <f t="shared" si="254"/>
        <v>17</v>
      </c>
      <c r="AR2537" s="81">
        <f t="shared" si="255"/>
        <v>108</v>
      </c>
      <c r="AS2537" s="81" t="str">
        <f t="shared" si="256"/>
        <v>金币</v>
      </c>
      <c r="AT2537" s="103">
        <f t="shared" si="257"/>
        <v>413</v>
      </c>
      <c r="AU2537" s="82">
        <f>IF(AR2537&gt;0,SUMIFS(AT$13:AT2537,AQ$13:AQ2537,"="&amp;AQ2537),"[x]")</f>
        <v>19885</v>
      </c>
    </row>
    <row r="2538" spans="40:47" ht="16.5" x14ac:dyDescent="0.2">
      <c r="AN2538" s="81">
        <v>2526</v>
      </c>
      <c r="AO2538" s="81">
        <f t="shared" si="252"/>
        <v>5</v>
      </c>
      <c r="AP2538" s="81">
        <f t="shared" si="253"/>
        <v>1</v>
      </c>
      <c r="AQ2538" s="76">
        <f t="shared" si="254"/>
        <v>17</v>
      </c>
      <c r="AR2538" s="81">
        <f t="shared" si="255"/>
        <v>109</v>
      </c>
      <c r="AS2538" s="81" t="str">
        <f t="shared" si="256"/>
        <v>金币</v>
      </c>
      <c r="AT2538" s="103">
        <f t="shared" si="257"/>
        <v>433</v>
      </c>
      <c r="AU2538" s="82">
        <f>IF(AR2538&gt;0,SUMIFS(AT$13:AT2538,AQ$13:AQ2538,"="&amp;AQ2538),"[x]")</f>
        <v>20318</v>
      </c>
    </row>
    <row r="2539" spans="40:47" ht="16.5" x14ac:dyDescent="0.2">
      <c r="AN2539" s="81">
        <v>2527</v>
      </c>
      <c r="AO2539" s="81">
        <f t="shared" si="252"/>
        <v>5</v>
      </c>
      <c r="AP2539" s="81">
        <f t="shared" si="253"/>
        <v>1</v>
      </c>
      <c r="AQ2539" s="76">
        <f t="shared" si="254"/>
        <v>17</v>
      </c>
      <c r="AR2539" s="81">
        <f t="shared" si="255"/>
        <v>110</v>
      </c>
      <c r="AS2539" s="81" t="str">
        <f t="shared" si="256"/>
        <v>金币</v>
      </c>
      <c r="AT2539" s="103">
        <f t="shared" si="257"/>
        <v>454</v>
      </c>
      <c r="AU2539" s="82">
        <f>IF(AR2539&gt;0,SUMIFS(AT$13:AT2539,AQ$13:AQ2539,"="&amp;AQ2539),"[x]")</f>
        <v>20772</v>
      </c>
    </row>
    <row r="2540" spans="40:47" ht="16.5" x14ac:dyDescent="0.2">
      <c r="AN2540" s="81">
        <v>2528</v>
      </c>
      <c r="AO2540" s="81">
        <f t="shared" si="252"/>
        <v>5</v>
      </c>
      <c r="AP2540" s="81">
        <f t="shared" si="253"/>
        <v>1</v>
      </c>
      <c r="AQ2540" s="76">
        <f t="shared" si="254"/>
        <v>17</v>
      </c>
      <c r="AR2540" s="81">
        <f t="shared" si="255"/>
        <v>111</v>
      </c>
      <c r="AS2540" s="81" t="str">
        <f t="shared" si="256"/>
        <v>金币</v>
      </c>
      <c r="AT2540" s="103">
        <f t="shared" si="257"/>
        <v>475</v>
      </c>
      <c r="AU2540" s="82">
        <f>IF(AR2540&gt;0,SUMIFS(AT$13:AT2540,AQ$13:AQ2540,"="&amp;AQ2540),"[x]")</f>
        <v>21247</v>
      </c>
    </row>
    <row r="2541" spans="40:47" ht="16.5" x14ac:dyDescent="0.2">
      <c r="AN2541" s="81">
        <v>2529</v>
      </c>
      <c r="AO2541" s="81">
        <f t="shared" si="252"/>
        <v>5</v>
      </c>
      <c r="AP2541" s="81">
        <f t="shared" si="253"/>
        <v>1</v>
      </c>
      <c r="AQ2541" s="76">
        <f t="shared" si="254"/>
        <v>17</v>
      </c>
      <c r="AR2541" s="81">
        <f t="shared" si="255"/>
        <v>112</v>
      </c>
      <c r="AS2541" s="81" t="str">
        <f t="shared" si="256"/>
        <v>金币</v>
      </c>
      <c r="AT2541" s="103">
        <f t="shared" si="257"/>
        <v>495</v>
      </c>
      <c r="AU2541" s="82">
        <f>IF(AR2541&gt;0,SUMIFS(AT$13:AT2541,AQ$13:AQ2541,"="&amp;AQ2541),"[x]")</f>
        <v>21742</v>
      </c>
    </row>
    <row r="2542" spans="40:47" ht="16.5" x14ac:dyDescent="0.2">
      <c r="AN2542" s="81">
        <v>2530</v>
      </c>
      <c r="AO2542" s="81">
        <f t="shared" si="252"/>
        <v>5</v>
      </c>
      <c r="AP2542" s="81">
        <f t="shared" si="253"/>
        <v>1</v>
      </c>
      <c r="AQ2542" s="76">
        <f t="shared" si="254"/>
        <v>17</v>
      </c>
      <c r="AR2542" s="81">
        <f t="shared" si="255"/>
        <v>113</v>
      </c>
      <c r="AS2542" s="81" t="str">
        <f t="shared" si="256"/>
        <v>金币</v>
      </c>
      <c r="AT2542" s="103">
        <f t="shared" si="257"/>
        <v>516</v>
      </c>
      <c r="AU2542" s="82">
        <f>IF(AR2542&gt;0,SUMIFS(AT$13:AT2542,AQ$13:AQ2542,"="&amp;AQ2542),"[x]")</f>
        <v>22258</v>
      </c>
    </row>
    <row r="2543" spans="40:47" ht="16.5" x14ac:dyDescent="0.2">
      <c r="AN2543" s="81">
        <v>2531</v>
      </c>
      <c r="AO2543" s="81">
        <f t="shared" si="252"/>
        <v>5</v>
      </c>
      <c r="AP2543" s="81">
        <f t="shared" si="253"/>
        <v>1</v>
      </c>
      <c r="AQ2543" s="76">
        <f t="shared" si="254"/>
        <v>17</v>
      </c>
      <c r="AR2543" s="81">
        <f t="shared" si="255"/>
        <v>114</v>
      </c>
      <c r="AS2543" s="81" t="str">
        <f t="shared" si="256"/>
        <v>金币</v>
      </c>
      <c r="AT2543" s="103">
        <f t="shared" si="257"/>
        <v>537</v>
      </c>
      <c r="AU2543" s="82">
        <f>IF(AR2543&gt;0,SUMIFS(AT$13:AT2543,AQ$13:AQ2543,"="&amp;AQ2543),"[x]")</f>
        <v>22795</v>
      </c>
    </row>
    <row r="2544" spans="40:47" ht="16.5" x14ac:dyDescent="0.2">
      <c r="AN2544" s="81">
        <v>2532</v>
      </c>
      <c r="AO2544" s="81">
        <f t="shared" si="252"/>
        <v>5</v>
      </c>
      <c r="AP2544" s="81">
        <f t="shared" si="253"/>
        <v>1</v>
      </c>
      <c r="AQ2544" s="76">
        <f t="shared" si="254"/>
        <v>17</v>
      </c>
      <c r="AR2544" s="81">
        <f t="shared" si="255"/>
        <v>115</v>
      </c>
      <c r="AS2544" s="81" t="str">
        <f t="shared" si="256"/>
        <v>金币</v>
      </c>
      <c r="AT2544" s="103">
        <f t="shared" si="257"/>
        <v>557</v>
      </c>
      <c r="AU2544" s="82">
        <f>IF(AR2544&gt;0,SUMIFS(AT$13:AT2544,AQ$13:AQ2544,"="&amp;AQ2544),"[x]")</f>
        <v>23352</v>
      </c>
    </row>
    <row r="2545" spans="40:47" ht="16.5" x14ac:dyDescent="0.2">
      <c r="AN2545" s="81">
        <v>2533</v>
      </c>
      <c r="AO2545" s="81">
        <f t="shared" si="252"/>
        <v>5</v>
      </c>
      <c r="AP2545" s="81">
        <f t="shared" si="253"/>
        <v>1</v>
      </c>
      <c r="AQ2545" s="76">
        <f t="shared" si="254"/>
        <v>17</v>
      </c>
      <c r="AR2545" s="81">
        <f t="shared" si="255"/>
        <v>116</v>
      </c>
      <c r="AS2545" s="81" t="str">
        <f t="shared" si="256"/>
        <v>金币</v>
      </c>
      <c r="AT2545" s="103">
        <f t="shared" si="257"/>
        <v>578</v>
      </c>
      <c r="AU2545" s="82">
        <f>IF(AR2545&gt;0,SUMIFS(AT$13:AT2545,AQ$13:AQ2545,"="&amp;AQ2545),"[x]")</f>
        <v>23930</v>
      </c>
    </row>
    <row r="2546" spans="40:47" ht="16.5" x14ac:dyDescent="0.2">
      <c r="AN2546" s="81">
        <v>2534</v>
      </c>
      <c r="AO2546" s="81">
        <f t="shared" si="252"/>
        <v>5</v>
      </c>
      <c r="AP2546" s="81">
        <f t="shared" si="253"/>
        <v>1</v>
      </c>
      <c r="AQ2546" s="76">
        <f t="shared" si="254"/>
        <v>17</v>
      </c>
      <c r="AR2546" s="81">
        <f t="shared" si="255"/>
        <v>117</v>
      </c>
      <c r="AS2546" s="81" t="str">
        <f t="shared" si="256"/>
        <v>金币</v>
      </c>
      <c r="AT2546" s="103">
        <f t="shared" si="257"/>
        <v>599</v>
      </c>
      <c r="AU2546" s="82">
        <f>IF(AR2546&gt;0,SUMIFS(AT$13:AT2546,AQ$13:AQ2546,"="&amp;AQ2546),"[x]")</f>
        <v>24529</v>
      </c>
    </row>
    <row r="2547" spans="40:47" ht="16.5" x14ac:dyDescent="0.2">
      <c r="AN2547" s="81">
        <v>2535</v>
      </c>
      <c r="AO2547" s="81">
        <f t="shared" si="252"/>
        <v>5</v>
      </c>
      <c r="AP2547" s="81">
        <f t="shared" si="253"/>
        <v>1</v>
      </c>
      <c r="AQ2547" s="76">
        <f t="shared" si="254"/>
        <v>17</v>
      </c>
      <c r="AR2547" s="81">
        <f t="shared" si="255"/>
        <v>118</v>
      </c>
      <c r="AS2547" s="81" t="str">
        <f t="shared" si="256"/>
        <v>金币</v>
      </c>
      <c r="AT2547" s="103">
        <f t="shared" si="257"/>
        <v>619</v>
      </c>
      <c r="AU2547" s="82">
        <f>IF(AR2547&gt;0,SUMIFS(AT$13:AT2547,AQ$13:AQ2547,"="&amp;AQ2547),"[x]")</f>
        <v>25148</v>
      </c>
    </row>
    <row r="2548" spans="40:47" ht="16.5" x14ac:dyDescent="0.2">
      <c r="AN2548" s="81">
        <v>2536</v>
      </c>
      <c r="AO2548" s="81">
        <f t="shared" si="252"/>
        <v>5</v>
      </c>
      <c r="AP2548" s="81">
        <f t="shared" si="253"/>
        <v>1</v>
      </c>
      <c r="AQ2548" s="76">
        <f t="shared" si="254"/>
        <v>17</v>
      </c>
      <c r="AR2548" s="81">
        <f t="shared" si="255"/>
        <v>119</v>
      </c>
      <c r="AS2548" s="81" t="str">
        <f t="shared" si="256"/>
        <v>金币</v>
      </c>
      <c r="AT2548" s="103">
        <f t="shared" si="257"/>
        <v>640</v>
      </c>
      <c r="AU2548" s="82">
        <f>IF(AR2548&gt;0,SUMIFS(AT$13:AT2548,AQ$13:AQ2548,"="&amp;AQ2548),"[x]")</f>
        <v>25788</v>
      </c>
    </row>
    <row r="2549" spans="40:47" ht="16.5" x14ac:dyDescent="0.2">
      <c r="AN2549" s="81">
        <v>2537</v>
      </c>
      <c r="AO2549" s="81">
        <f t="shared" si="252"/>
        <v>5</v>
      </c>
      <c r="AP2549" s="81">
        <f t="shared" si="253"/>
        <v>1</v>
      </c>
      <c r="AQ2549" s="76">
        <f t="shared" si="254"/>
        <v>17</v>
      </c>
      <c r="AR2549" s="81">
        <f t="shared" si="255"/>
        <v>120</v>
      </c>
      <c r="AS2549" s="81" t="str">
        <f t="shared" si="256"/>
        <v>金币</v>
      </c>
      <c r="AT2549" s="103">
        <f t="shared" si="257"/>
        <v>661</v>
      </c>
      <c r="AU2549" s="82">
        <f>IF(AR2549&gt;0,SUMIFS(AT$13:AT2549,AQ$13:AQ2549,"="&amp;AQ2549),"[x]")</f>
        <v>26449</v>
      </c>
    </row>
    <row r="2550" spans="40:47" ht="16.5" x14ac:dyDescent="0.2">
      <c r="AN2550" s="81">
        <v>2538</v>
      </c>
      <c r="AO2550" s="81">
        <f t="shared" si="252"/>
        <v>5</v>
      </c>
      <c r="AP2550" s="81">
        <f t="shared" si="253"/>
        <v>1</v>
      </c>
      <c r="AQ2550" s="76">
        <f t="shared" si="254"/>
        <v>17</v>
      </c>
      <c r="AR2550" s="81">
        <f t="shared" si="255"/>
        <v>121</v>
      </c>
      <c r="AS2550" s="81" t="str">
        <f t="shared" si="256"/>
        <v>金币</v>
      </c>
      <c r="AT2550" s="103">
        <f t="shared" si="257"/>
        <v>389</v>
      </c>
      <c r="AU2550" s="82">
        <f>IF(AR2550&gt;0,SUMIFS(AT$13:AT2550,AQ$13:AQ2550,"="&amp;AQ2550),"[x]")</f>
        <v>26838</v>
      </c>
    </row>
    <row r="2551" spans="40:47" ht="16.5" x14ac:dyDescent="0.2">
      <c r="AN2551" s="81">
        <v>2539</v>
      </c>
      <c r="AO2551" s="81">
        <f t="shared" si="252"/>
        <v>5</v>
      </c>
      <c r="AP2551" s="81">
        <f t="shared" si="253"/>
        <v>1</v>
      </c>
      <c r="AQ2551" s="76">
        <f t="shared" si="254"/>
        <v>17</v>
      </c>
      <c r="AR2551" s="81">
        <f t="shared" si="255"/>
        <v>122</v>
      </c>
      <c r="AS2551" s="81" t="str">
        <f t="shared" si="256"/>
        <v>金币</v>
      </c>
      <c r="AT2551" s="103">
        <f t="shared" si="257"/>
        <v>410</v>
      </c>
      <c r="AU2551" s="82">
        <f>IF(AR2551&gt;0,SUMIFS(AT$13:AT2551,AQ$13:AQ2551,"="&amp;AQ2551),"[x]")</f>
        <v>27248</v>
      </c>
    </row>
    <row r="2552" spans="40:47" ht="16.5" x14ac:dyDescent="0.2">
      <c r="AN2552" s="81">
        <v>2540</v>
      </c>
      <c r="AO2552" s="81">
        <f t="shared" si="252"/>
        <v>5</v>
      </c>
      <c r="AP2552" s="81">
        <f t="shared" si="253"/>
        <v>1</v>
      </c>
      <c r="AQ2552" s="76">
        <f t="shared" si="254"/>
        <v>17</v>
      </c>
      <c r="AR2552" s="81">
        <f t="shared" si="255"/>
        <v>123</v>
      </c>
      <c r="AS2552" s="81" t="str">
        <f t="shared" si="256"/>
        <v>金币</v>
      </c>
      <c r="AT2552" s="103">
        <f t="shared" si="257"/>
        <v>430</v>
      </c>
      <c r="AU2552" s="82">
        <f>IF(AR2552&gt;0,SUMIFS(AT$13:AT2552,AQ$13:AQ2552,"="&amp;AQ2552),"[x]")</f>
        <v>27678</v>
      </c>
    </row>
    <row r="2553" spans="40:47" ht="16.5" x14ac:dyDescent="0.2">
      <c r="AN2553" s="81">
        <v>2541</v>
      </c>
      <c r="AO2553" s="81">
        <f t="shared" si="252"/>
        <v>5</v>
      </c>
      <c r="AP2553" s="81">
        <f t="shared" si="253"/>
        <v>1</v>
      </c>
      <c r="AQ2553" s="76">
        <f t="shared" si="254"/>
        <v>17</v>
      </c>
      <c r="AR2553" s="81">
        <f t="shared" si="255"/>
        <v>124</v>
      </c>
      <c r="AS2553" s="81" t="str">
        <f t="shared" si="256"/>
        <v>金币</v>
      </c>
      <c r="AT2553" s="103">
        <f t="shared" si="257"/>
        <v>451</v>
      </c>
      <c r="AU2553" s="82">
        <f>IF(AR2553&gt;0,SUMIFS(AT$13:AT2553,AQ$13:AQ2553,"="&amp;AQ2553),"[x]")</f>
        <v>28129</v>
      </c>
    </row>
    <row r="2554" spans="40:47" ht="16.5" x14ac:dyDescent="0.2">
      <c r="AN2554" s="81">
        <v>2542</v>
      </c>
      <c r="AO2554" s="81">
        <f t="shared" si="252"/>
        <v>5</v>
      </c>
      <c r="AP2554" s="81">
        <f t="shared" si="253"/>
        <v>1</v>
      </c>
      <c r="AQ2554" s="76">
        <f t="shared" si="254"/>
        <v>17</v>
      </c>
      <c r="AR2554" s="81">
        <f t="shared" si="255"/>
        <v>125</v>
      </c>
      <c r="AS2554" s="81" t="str">
        <f t="shared" si="256"/>
        <v>金币</v>
      </c>
      <c r="AT2554" s="103">
        <f t="shared" si="257"/>
        <v>471</v>
      </c>
      <c r="AU2554" s="82">
        <f>IF(AR2554&gt;0,SUMIFS(AT$13:AT2554,AQ$13:AQ2554,"="&amp;AQ2554),"[x]")</f>
        <v>28600</v>
      </c>
    </row>
    <row r="2555" spans="40:47" ht="16.5" x14ac:dyDescent="0.2">
      <c r="AN2555" s="81">
        <v>2543</v>
      </c>
      <c r="AO2555" s="81">
        <f t="shared" si="252"/>
        <v>5</v>
      </c>
      <c r="AP2555" s="81">
        <f t="shared" si="253"/>
        <v>1</v>
      </c>
      <c r="AQ2555" s="76">
        <f t="shared" si="254"/>
        <v>17</v>
      </c>
      <c r="AR2555" s="81">
        <f t="shared" si="255"/>
        <v>126</v>
      </c>
      <c r="AS2555" s="81" t="str">
        <f t="shared" si="256"/>
        <v>金币</v>
      </c>
      <c r="AT2555" s="103">
        <f t="shared" si="257"/>
        <v>492</v>
      </c>
      <c r="AU2555" s="82">
        <f>IF(AR2555&gt;0,SUMIFS(AT$13:AT2555,AQ$13:AQ2555,"="&amp;AQ2555),"[x]")</f>
        <v>29092</v>
      </c>
    </row>
    <row r="2556" spans="40:47" ht="16.5" x14ac:dyDescent="0.2">
      <c r="AN2556" s="81">
        <v>2544</v>
      </c>
      <c r="AO2556" s="81">
        <f t="shared" si="252"/>
        <v>5</v>
      </c>
      <c r="AP2556" s="81">
        <f t="shared" si="253"/>
        <v>1</v>
      </c>
      <c r="AQ2556" s="76">
        <f t="shared" si="254"/>
        <v>17</v>
      </c>
      <c r="AR2556" s="81">
        <f t="shared" si="255"/>
        <v>127</v>
      </c>
      <c r="AS2556" s="81" t="str">
        <f t="shared" si="256"/>
        <v>金币</v>
      </c>
      <c r="AT2556" s="103">
        <f t="shared" si="257"/>
        <v>513</v>
      </c>
      <c r="AU2556" s="82">
        <f>IF(AR2556&gt;0,SUMIFS(AT$13:AT2556,AQ$13:AQ2556,"="&amp;AQ2556),"[x]")</f>
        <v>29605</v>
      </c>
    </row>
    <row r="2557" spans="40:47" ht="16.5" x14ac:dyDescent="0.2">
      <c r="AN2557" s="81">
        <v>2545</v>
      </c>
      <c r="AO2557" s="81">
        <f t="shared" si="252"/>
        <v>5</v>
      </c>
      <c r="AP2557" s="81">
        <f t="shared" si="253"/>
        <v>1</v>
      </c>
      <c r="AQ2557" s="76">
        <f t="shared" si="254"/>
        <v>17</v>
      </c>
      <c r="AR2557" s="81">
        <f t="shared" si="255"/>
        <v>128</v>
      </c>
      <c r="AS2557" s="81" t="str">
        <f t="shared" si="256"/>
        <v>金币</v>
      </c>
      <c r="AT2557" s="103">
        <f t="shared" si="257"/>
        <v>533</v>
      </c>
      <c r="AU2557" s="82">
        <f>IF(AR2557&gt;0,SUMIFS(AT$13:AT2557,AQ$13:AQ2557,"="&amp;AQ2557),"[x]")</f>
        <v>30138</v>
      </c>
    </row>
    <row r="2558" spans="40:47" ht="16.5" x14ac:dyDescent="0.2">
      <c r="AN2558" s="81">
        <v>2546</v>
      </c>
      <c r="AO2558" s="81">
        <f t="shared" si="252"/>
        <v>5</v>
      </c>
      <c r="AP2558" s="81">
        <f t="shared" si="253"/>
        <v>1</v>
      </c>
      <c r="AQ2558" s="76">
        <f t="shared" si="254"/>
        <v>17</v>
      </c>
      <c r="AR2558" s="81">
        <f t="shared" si="255"/>
        <v>129</v>
      </c>
      <c r="AS2558" s="81" t="str">
        <f t="shared" si="256"/>
        <v>金币</v>
      </c>
      <c r="AT2558" s="103">
        <f t="shared" si="257"/>
        <v>554</v>
      </c>
      <c r="AU2558" s="82">
        <f>IF(AR2558&gt;0,SUMIFS(AT$13:AT2558,AQ$13:AQ2558,"="&amp;AQ2558),"[x]")</f>
        <v>30692</v>
      </c>
    </row>
    <row r="2559" spans="40:47" ht="16.5" x14ac:dyDescent="0.2">
      <c r="AN2559" s="81">
        <v>2547</v>
      </c>
      <c r="AO2559" s="81">
        <f t="shared" si="252"/>
        <v>5</v>
      </c>
      <c r="AP2559" s="81">
        <f t="shared" si="253"/>
        <v>1</v>
      </c>
      <c r="AQ2559" s="76">
        <f t="shared" si="254"/>
        <v>17</v>
      </c>
      <c r="AR2559" s="81">
        <f t="shared" si="255"/>
        <v>130</v>
      </c>
      <c r="AS2559" s="81" t="str">
        <f t="shared" si="256"/>
        <v>金币</v>
      </c>
      <c r="AT2559" s="103">
        <f t="shared" si="257"/>
        <v>574</v>
      </c>
      <c r="AU2559" s="82">
        <f>IF(AR2559&gt;0,SUMIFS(AT$13:AT2559,AQ$13:AQ2559,"="&amp;AQ2559),"[x]")</f>
        <v>31266</v>
      </c>
    </row>
    <row r="2560" spans="40:47" ht="16.5" x14ac:dyDescent="0.2">
      <c r="AN2560" s="81">
        <v>2548</v>
      </c>
      <c r="AO2560" s="81">
        <f t="shared" si="252"/>
        <v>5</v>
      </c>
      <c r="AP2560" s="81">
        <f t="shared" si="253"/>
        <v>1</v>
      </c>
      <c r="AQ2560" s="76">
        <f t="shared" si="254"/>
        <v>17</v>
      </c>
      <c r="AR2560" s="81">
        <f t="shared" si="255"/>
        <v>131</v>
      </c>
      <c r="AS2560" s="81" t="str">
        <f t="shared" si="256"/>
        <v>金币</v>
      </c>
      <c r="AT2560" s="103">
        <f t="shared" si="257"/>
        <v>595</v>
      </c>
      <c r="AU2560" s="82">
        <f>IF(AR2560&gt;0,SUMIFS(AT$13:AT2560,AQ$13:AQ2560,"="&amp;AQ2560),"[x]")</f>
        <v>31861</v>
      </c>
    </row>
    <row r="2561" spans="40:47" ht="16.5" x14ac:dyDescent="0.2">
      <c r="AN2561" s="81">
        <v>2549</v>
      </c>
      <c r="AO2561" s="81">
        <f t="shared" si="252"/>
        <v>5</v>
      </c>
      <c r="AP2561" s="81">
        <f t="shared" si="253"/>
        <v>1</v>
      </c>
      <c r="AQ2561" s="76">
        <f t="shared" si="254"/>
        <v>17</v>
      </c>
      <c r="AR2561" s="81">
        <f t="shared" si="255"/>
        <v>132</v>
      </c>
      <c r="AS2561" s="81" t="str">
        <f t="shared" si="256"/>
        <v>金币</v>
      </c>
      <c r="AT2561" s="103">
        <f t="shared" si="257"/>
        <v>615</v>
      </c>
      <c r="AU2561" s="82">
        <f>IF(AR2561&gt;0,SUMIFS(AT$13:AT2561,AQ$13:AQ2561,"="&amp;AQ2561),"[x]")</f>
        <v>32476</v>
      </c>
    </row>
    <row r="2562" spans="40:47" ht="16.5" x14ac:dyDescent="0.2">
      <c r="AN2562" s="81">
        <v>2550</v>
      </c>
      <c r="AO2562" s="81">
        <f t="shared" si="252"/>
        <v>5</v>
      </c>
      <c r="AP2562" s="81">
        <f t="shared" si="253"/>
        <v>1</v>
      </c>
      <c r="AQ2562" s="76">
        <f t="shared" si="254"/>
        <v>17</v>
      </c>
      <c r="AR2562" s="81">
        <f t="shared" si="255"/>
        <v>133</v>
      </c>
      <c r="AS2562" s="81" t="str">
        <f t="shared" si="256"/>
        <v>金币</v>
      </c>
      <c r="AT2562" s="103">
        <f t="shared" si="257"/>
        <v>636</v>
      </c>
      <c r="AU2562" s="82">
        <f>IF(AR2562&gt;0,SUMIFS(AT$13:AT2562,AQ$13:AQ2562,"="&amp;AQ2562),"[x]")</f>
        <v>33112</v>
      </c>
    </row>
    <row r="2563" spans="40:47" ht="16.5" x14ac:dyDescent="0.2">
      <c r="AN2563" s="81">
        <v>2551</v>
      </c>
      <c r="AO2563" s="81">
        <f t="shared" si="252"/>
        <v>5</v>
      </c>
      <c r="AP2563" s="81">
        <f t="shared" si="253"/>
        <v>1</v>
      </c>
      <c r="AQ2563" s="76">
        <f t="shared" si="254"/>
        <v>17</v>
      </c>
      <c r="AR2563" s="81">
        <f t="shared" si="255"/>
        <v>134</v>
      </c>
      <c r="AS2563" s="81" t="str">
        <f t="shared" si="256"/>
        <v>金币</v>
      </c>
      <c r="AT2563" s="103">
        <f t="shared" si="257"/>
        <v>656</v>
      </c>
      <c r="AU2563" s="82">
        <f>IF(AR2563&gt;0,SUMIFS(AT$13:AT2563,AQ$13:AQ2563,"="&amp;AQ2563),"[x]")</f>
        <v>33768</v>
      </c>
    </row>
    <row r="2564" spans="40:47" ht="16.5" x14ac:dyDescent="0.2">
      <c r="AN2564" s="81">
        <v>2552</v>
      </c>
      <c r="AO2564" s="81">
        <f t="shared" si="252"/>
        <v>5</v>
      </c>
      <c r="AP2564" s="81">
        <f t="shared" si="253"/>
        <v>1</v>
      </c>
      <c r="AQ2564" s="76">
        <f t="shared" si="254"/>
        <v>17</v>
      </c>
      <c r="AR2564" s="81">
        <f t="shared" si="255"/>
        <v>135</v>
      </c>
      <c r="AS2564" s="81" t="str">
        <f t="shared" si="256"/>
        <v>金币</v>
      </c>
      <c r="AT2564" s="103">
        <f t="shared" si="257"/>
        <v>677</v>
      </c>
      <c r="AU2564" s="82">
        <f>IF(AR2564&gt;0,SUMIFS(AT$13:AT2564,AQ$13:AQ2564,"="&amp;AQ2564),"[x]")</f>
        <v>34445</v>
      </c>
    </row>
    <row r="2565" spans="40:47" ht="16.5" x14ac:dyDescent="0.2">
      <c r="AN2565" s="81">
        <v>2553</v>
      </c>
      <c r="AO2565" s="81">
        <f t="shared" si="252"/>
        <v>5</v>
      </c>
      <c r="AP2565" s="81">
        <f t="shared" si="253"/>
        <v>1</v>
      </c>
      <c r="AQ2565" s="76">
        <f t="shared" si="254"/>
        <v>17</v>
      </c>
      <c r="AR2565" s="81">
        <f t="shared" si="255"/>
        <v>136</v>
      </c>
      <c r="AS2565" s="81" t="str">
        <f t="shared" si="256"/>
        <v>金币</v>
      </c>
      <c r="AT2565" s="103">
        <f t="shared" si="257"/>
        <v>697</v>
      </c>
      <c r="AU2565" s="82">
        <f>IF(AR2565&gt;0,SUMIFS(AT$13:AT2565,AQ$13:AQ2565,"="&amp;AQ2565),"[x]")</f>
        <v>35142</v>
      </c>
    </row>
    <row r="2566" spans="40:47" ht="16.5" x14ac:dyDescent="0.2">
      <c r="AN2566" s="81">
        <v>2554</v>
      </c>
      <c r="AO2566" s="81">
        <f t="shared" si="252"/>
        <v>5</v>
      </c>
      <c r="AP2566" s="81">
        <f t="shared" si="253"/>
        <v>1</v>
      </c>
      <c r="AQ2566" s="76">
        <f t="shared" si="254"/>
        <v>17</v>
      </c>
      <c r="AR2566" s="81">
        <f t="shared" si="255"/>
        <v>137</v>
      </c>
      <c r="AS2566" s="81" t="str">
        <f t="shared" si="256"/>
        <v>金币</v>
      </c>
      <c r="AT2566" s="103">
        <f t="shared" si="257"/>
        <v>718</v>
      </c>
      <c r="AU2566" s="82">
        <f>IF(AR2566&gt;0,SUMIFS(AT$13:AT2566,AQ$13:AQ2566,"="&amp;AQ2566),"[x]")</f>
        <v>35860</v>
      </c>
    </row>
    <row r="2567" spans="40:47" ht="16.5" x14ac:dyDescent="0.2">
      <c r="AN2567" s="81">
        <v>2555</v>
      </c>
      <c r="AO2567" s="81">
        <f t="shared" si="252"/>
        <v>5</v>
      </c>
      <c r="AP2567" s="81">
        <f t="shared" si="253"/>
        <v>1</v>
      </c>
      <c r="AQ2567" s="76">
        <f t="shared" si="254"/>
        <v>17</v>
      </c>
      <c r="AR2567" s="81">
        <f t="shared" si="255"/>
        <v>138</v>
      </c>
      <c r="AS2567" s="81" t="str">
        <f t="shared" si="256"/>
        <v>金币</v>
      </c>
      <c r="AT2567" s="103">
        <f t="shared" si="257"/>
        <v>738</v>
      </c>
      <c r="AU2567" s="82">
        <f>IF(AR2567&gt;0,SUMIFS(AT$13:AT2567,AQ$13:AQ2567,"="&amp;AQ2567),"[x]")</f>
        <v>36598</v>
      </c>
    </row>
    <row r="2568" spans="40:47" ht="16.5" x14ac:dyDescent="0.2">
      <c r="AN2568" s="81">
        <v>2556</v>
      </c>
      <c r="AO2568" s="81">
        <f t="shared" si="252"/>
        <v>5</v>
      </c>
      <c r="AP2568" s="81">
        <f t="shared" si="253"/>
        <v>1</v>
      </c>
      <c r="AQ2568" s="76">
        <f t="shared" si="254"/>
        <v>17</v>
      </c>
      <c r="AR2568" s="81">
        <f t="shared" si="255"/>
        <v>139</v>
      </c>
      <c r="AS2568" s="81" t="str">
        <f t="shared" si="256"/>
        <v>金币</v>
      </c>
      <c r="AT2568" s="103">
        <f t="shared" si="257"/>
        <v>759</v>
      </c>
      <c r="AU2568" s="82">
        <f>IF(AR2568&gt;0,SUMIFS(AT$13:AT2568,AQ$13:AQ2568,"="&amp;AQ2568),"[x]")</f>
        <v>37357</v>
      </c>
    </row>
    <row r="2569" spans="40:47" ht="16.5" x14ac:dyDescent="0.2">
      <c r="AN2569" s="81">
        <v>2557</v>
      </c>
      <c r="AO2569" s="81">
        <f t="shared" si="252"/>
        <v>5</v>
      </c>
      <c r="AP2569" s="81">
        <f t="shared" si="253"/>
        <v>1</v>
      </c>
      <c r="AQ2569" s="76">
        <f t="shared" si="254"/>
        <v>17</v>
      </c>
      <c r="AR2569" s="81">
        <f t="shared" si="255"/>
        <v>140</v>
      </c>
      <c r="AS2569" s="81" t="str">
        <f t="shared" si="256"/>
        <v>金币</v>
      </c>
      <c r="AT2569" s="103">
        <f t="shared" si="257"/>
        <v>779</v>
      </c>
      <c r="AU2569" s="82">
        <f>IF(AR2569&gt;0,SUMIFS(AT$13:AT2569,AQ$13:AQ2569,"="&amp;AQ2569),"[x]")</f>
        <v>38136</v>
      </c>
    </row>
    <row r="2570" spans="40:47" ht="16.5" x14ac:dyDescent="0.2">
      <c r="AN2570" s="81">
        <v>2558</v>
      </c>
      <c r="AO2570" s="81">
        <f t="shared" si="252"/>
        <v>5</v>
      </c>
      <c r="AP2570" s="81">
        <f t="shared" si="253"/>
        <v>1</v>
      </c>
      <c r="AQ2570" s="76">
        <f t="shared" si="254"/>
        <v>17</v>
      </c>
      <c r="AR2570" s="81">
        <f t="shared" si="255"/>
        <v>141</v>
      </c>
      <c r="AS2570" s="81" t="str">
        <f t="shared" si="256"/>
        <v>金币</v>
      </c>
      <c r="AT2570" s="103">
        <f t="shared" si="257"/>
        <v>800</v>
      </c>
      <c r="AU2570" s="82">
        <f>IF(AR2570&gt;0,SUMIFS(AT$13:AT2570,AQ$13:AQ2570,"="&amp;AQ2570),"[x]")</f>
        <v>38936</v>
      </c>
    </row>
    <row r="2571" spans="40:47" ht="16.5" x14ac:dyDescent="0.2">
      <c r="AN2571" s="81">
        <v>2559</v>
      </c>
      <c r="AO2571" s="81">
        <f t="shared" si="252"/>
        <v>5</v>
      </c>
      <c r="AP2571" s="81">
        <f t="shared" si="253"/>
        <v>1</v>
      </c>
      <c r="AQ2571" s="76">
        <f t="shared" si="254"/>
        <v>17</v>
      </c>
      <c r="AR2571" s="81">
        <f t="shared" si="255"/>
        <v>142</v>
      </c>
      <c r="AS2571" s="81" t="str">
        <f t="shared" si="256"/>
        <v>金币</v>
      </c>
      <c r="AT2571" s="103">
        <f t="shared" si="257"/>
        <v>820</v>
      </c>
      <c r="AU2571" s="82">
        <f>IF(AR2571&gt;0,SUMIFS(AT$13:AT2571,AQ$13:AQ2571,"="&amp;AQ2571),"[x]")</f>
        <v>39756</v>
      </c>
    </row>
    <row r="2572" spans="40:47" ht="16.5" x14ac:dyDescent="0.2">
      <c r="AN2572" s="81">
        <v>2560</v>
      </c>
      <c r="AO2572" s="81">
        <f t="shared" si="252"/>
        <v>5</v>
      </c>
      <c r="AP2572" s="81">
        <f t="shared" si="253"/>
        <v>1</v>
      </c>
      <c r="AQ2572" s="76">
        <f t="shared" si="254"/>
        <v>17</v>
      </c>
      <c r="AR2572" s="81">
        <f t="shared" si="255"/>
        <v>143</v>
      </c>
      <c r="AS2572" s="81" t="str">
        <f t="shared" si="256"/>
        <v>金币</v>
      </c>
      <c r="AT2572" s="103">
        <f t="shared" si="257"/>
        <v>841</v>
      </c>
      <c r="AU2572" s="82">
        <f>IF(AR2572&gt;0,SUMIFS(AT$13:AT2572,AQ$13:AQ2572,"="&amp;AQ2572),"[x]")</f>
        <v>40597</v>
      </c>
    </row>
    <row r="2573" spans="40:47" ht="16.5" x14ac:dyDescent="0.2">
      <c r="AN2573" s="81">
        <v>2561</v>
      </c>
      <c r="AO2573" s="81">
        <f t="shared" si="252"/>
        <v>5</v>
      </c>
      <c r="AP2573" s="81">
        <f t="shared" si="253"/>
        <v>1</v>
      </c>
      <c r="AQ2573" s="76">
        <f t="shared" si="254"/>
        <v>17</v>
      </c>
      <c r="AR2573" s="81">
        <f t="shared" si="255"/>
        <v>144</v>
      </c>
      <c r="AS2573" s="81" t="str">
        <f t="shared" si="256"/>
        <v>金币</v>
      </c>
      <c r="AT2573" s="103">
        <f t="shared" si="257"/>
        <v>861</v>
      </c>
      <c r="AU2573" s="82">
        <f>IF(AR2573&gt;0,SUMIFS(AT$13:AT2573,AQ$13:AQ2573,"="&amp;AQ2573),"[x]")</f>
        <v>41458</v>
      </c>
    </row>
    <row r="2574" spans="40:47" ht="16.5" x14ac:dyDescent="0.2">
      <c r="AN2574" s="81">
        <v>2562</v>
      </c>
      <c r="AO2574" s="81">
        <f t="shared" ref="AO2574:AO2637" si="258">INT((AN2574-1)/604)+1</f>
        <v>5</v>
      </c>
      <c r="AP2574" s="81">
        <f t="shared" ref="AP2574:AP2637" si="259">INT(MOD(INT((AN2574-1)/151),4))+1</f>
        <v>1</v>
      </c>
      <c r="AQ2574" s="76">
        <f t="shared" ref="AQ2574:AQ2637" si="260">(AO2574-1)*4+AP2574</f>
        <v>17</v>
      </c>
      <c r="AR2574" s="81">
        <f t="shared" ref="AR2574:AR2637" si="261">MOD(AN2574-1,151)</f>
        <v>145</v>
      </c>
      <c r="AS2574" s="81" t="str">
        <f t="shared" ref="AS2574:AS2637" si="262">IF(AR2574&gt;0,"金币","[x]")</f>
        <v>金币</v>
      </c>
      <c r="AT2574" s="103">
        <f t="shared" si="257"/>
        <v>882</v>
      </c>
      <c r="AU2574" s="82">
        <f>IF(AR2574&gt;0,SUMIFS(AT$13:AT2574,AQ$13:AQ2574,"="&amp;AQ2574),"[x]")</f>
        <v>42340</v>
      </c>
    </row>
    <row r="2575" spans="40:47" ht="16.5" x14ac:dyDescent="0.2">
      <c r="AN2575" s="81">
        <v>2563</v>
      </c>
      <c r="AO2575" s="81">
        <f t="shared" si="258"/>
        <v>5</v>
      </c>
      <c r="AP2575" s="81">
        <f t="shared" si="259"/>
        <v>1</v>
      </c>
      <c r="AQ2575" s="76">
        <f t="shared" si="260"/>
        <v>17</v>
      </c>
      <c r="AR2575" s="81">
        <f t="shared" si="261"/>
        <v>146</v>
      </c>
      <c r="AS2575" s="81" t="str">
        <f t="shared" si="262"/>
        <v>金币</v>
      </c>
      <c r="AT2575" s="103">
        <f t="shared" ref="AT2575:AT2638" si="263">IF(AR2575&gt;0,INT(INDEX($AL$13:$AL$162,AR2575)/48*INDEX($AL$4:$AL$9,AO2575)*INDEX($AO$4:$AO$7,AP2575)),"[x]")</f>
        <v>902</v>
      </c>
      <c r="AU2575" s="82">
        <f>IF(AR2575&gt;0,SUMIFS(AT$13:AT2575,AQ$13:AQ2575,"="&amp;AQ2575),"[x]")</f>
        <v>43242</v>
      </c>
    </row>
    <row r="2576" spans="40:47" ht="16.5" x14ac:dyDescent="0.2">
      <c r="AN2576" s="81">
        <v>2564</v>
      </c>
      <c r="AO2576" s="81">
        <f t="shared" si="258"/>
        <v>5</v>
      </c>
      <c r="AP2576" s="81">
        <f t="shared" si="259"/>
        <v>1</v>
      </c>
      <c r="AQ2576" s="76">
        <f t="shared" si="260"/>
        <v>17</v>
      </c>
      <c r="AR2576" s="81">
        <f t="shared" si="261"/>
        <v>147</v>
      </c>
      <c r="AS2576" s="81" t="str">
        <f t="shared" si="262"/>
        <v>金币</v>
      </c>
      <c r="AT2576" s="103">
        <f t="shared" si="263"/>
        <v>923</v>
      </c>
      <c r="AU2576" s="82">
        <f>IF(AR2576&gt;0,SUMIFS(AT$13:AT2576,AQ$13:AQ2576,"="&amp;AQ2576),"[x]")</f>
        <v>44165</v>
      </c>
    </row>
    <row r="2577" spans="40:47" ht="16.5" x14ac:dyDescent="0.2">
      <c r="AN2577" s="81">
        <v>2565</v>
      </c>
      <c r="AO2577" s="81">
        <f t="shared" si="258"/>
        <v>5</v>
      </c>
      <c r="AP2577" s="81">
        <f t="shared" si="259"/>
        <v>1</v>
      </c>
      <c r="AQ2577" s="76">
        <f t="shared" si="260"/>
        <v>17</v>
      </c>
      <c r="AR2577" s="81">
        <f t="shared" si="261"/>
        <v>148</v>
      </c>
      <c r="AS2577" s="81" t="str">
        <f t="shared" si="262"/>
        <v>金币</v>
      </c>
      <c r="AT2577" s="103">
        <f t="shared" si="263"/>
        <v>943</v>
      </c>
      <c r="AU2577" s="82">
        <f>IF(AR2577&gt;0,SUMIFS(AT$13:AT2577,AQ$13:AQ2577,"="&amp;AQ2577),"[x]")</f>
        <v>45108</v>
      </c>
    </row>
    <row r="2578" spans="40:47" ht="16.5" x14ac:dyDescent="0.2">
      <c r="AN2578" s="81">
        <v>2566</v>
      </c>
      <c r="AO2578" s="81">
        <f t="shared" si="258"/>
        <v>5</v>
      </c>
      <c r="AP2578" s="81">
        <f t="shared" si="259"/>
        <v>1</v>
      </c>
      <c r="AQ2578" s="76">
        <f t="shared" si="260"/>
        <v>17</v>
      </c>
      <c r="AR2578" s="81">
        <f t="shared" si="261"/>
        <v>149</v>
      </c>
      <c r="AS2578" s="81" t="str">
        <f t="shared" si="262"/>
        <v>金币</v>
      </c>
      <c r="AT2578" s="103">
        <f t="shared" si="263"/>
        <v>964</v>
      </c>
      <c r="AU2578" s="82">
        <f>IF(AR2578&gt;0,SUMIFS(AT$13:AT2578,AQ$13:AQ2578,"="&amp;AQ2578),"[x]")</f>
        <v>46072</v>
      </c>
    </row>
    <row r="2579" spans="40:47" ht="16.5" x14ac:dyDescent="0.2">
      <c r="AN2579" s="81">
        <v>2567</v>
      </c>
      <c r="AO2579" s="81">
        <f t="shared" si="258"/>
        <v>5</v>
      </c>
      <c r="AP2579" s="81">
        <f t="shared" si="259"/>
        <v>1</v>
      </c>
      <c r="AQ2579" s="76">
        <f t="shared" si="260"/>
        <v>17</v>
      </c>
      <c r="AR2579" s="81">
        <f t="shared" si="261"/>
        <v>150</v>
      </c>
      <c r="AS2579" s="81" t="str">
        <f t="shared" si="262"/>
        <v>金币</v>
      </c>
      <c r="AT2579" s="103">
        <f t="shared" si="263"/>
        <v>984</v>
      </c>
      <c r="AU2579" s="82">
        <f>IF(AR2579&gt;0,SUMIFS(AT$13:AT2579,AQ$13:AQ2579,"="&amp;AQ2579),"[x]")</f>
        <v>47056</v>
      </c>
    </row>
    <row r="2580" spans="40:47" ht="16.5" x14ac:dyDescent="0.2">
      <c r="AN2580" s="81">
        <v>2568</v>
      </c>
      <c r="AO2580" s="81">
        <f t="shared" si="258"/>
        <v>5</v>
      </c>
      <c r="AP2580" s="81">
        <f t="shared" si="259"/>
        <v>2</v>
      </c>
      <c r="AQ2580" s="76">
        <f t="shared" si="260"/>
        <v>18</v>
      </c>
      <c r="AR2580" s="81">
        <f t="shared" si="261"/>
        <v>0</v>
      </c>
      <c r="AS2580" s="81" t="str">
        <f t="shared" si="262"/>
        <v>[x]</v>
      </c>
      <c r="AT2580" s="103" t="str">
        <f t="shared" si="263"/>
        <v>[x]</v>
      </c>
      <c r="AU2580" s="82" t="str">
        <f>IF(AR2580&gt;0,SUMIFS(AT$13:AT2580,AQ$13:AQ2580,"="&amp;AQ2580),"[x]")</f>
        <v>[x]</v>
      </c>
    </row>
    <row r="2581" spans="40:47" ht="16.5" x14ac:dyDescent="0.2">
      <c r="AN2581" s="81">
        <v>2569</v>
      </c>
      <c r="AO2581" s="81">
        <f t="shared" si="258"/>
        <v>5</v>
      </c>
      <c r="AP2581" s="81">
        <f t="shared" si="259"/>
        <v>2</v>
      </c>
      <c r="AQ2581" s="76">
        <f t="shared" si="260"/>
        <v>18</v>
      </c>
      <c r="AR2581" s="81">
        <f t="shared" si="261"/>
        <v>1</v>
      </c>
      <c r="AS2581" s="81" t="str">
        <f t="shared" si="262"/>
        <v>金币</v>
      </c>
      <c r="AT2581" s="103">
        <f t="shared" si="263"/>
        <v>2</v>
      </c>
      <c r="AU2581" s="82">
        <f>IF(AR2581&gt;0,SUMIFS(AT$13:AT2581,AQ$13:AQ2581,"="&amp;AQ2581),"[x]")</f>
        <v>2</v>
      </c>
    </row>
    <row r="2582" spans="40:47" ht="16.5" x14ac:dyDescent="0.2">
      <c r="AN2582" s="81">
        <v>2570</v>
      </c>
      <c r="AO2582" s="81">
        <f t="shared" si="258"/>
        <v>5</v>
      </c>
      <c r="AP2582" s="81">
        <f t="shared" si="259"/>
        <v>2</v>
      </c>
      <c r="AQ2582" s="76">
        <f t="shared" si="260"/>
        <v>18</v>
      </c>
      <c r="AR2582" s="81">
        <f t="shared" si="261"/>
        <v>2</v>
      </c>
      <c r="AS2582" s="81" t="str">
        <f t="shared" si="262"/>
        <v>金币</v>
      </c>
      <c r="AT2582" s="103">
        <f t="shared" si="263"/>
        <v>5</v>
      </c>
      <c r="AU2582" s="82">
        <f>IF(AR2582&gt;0,SUMIFS(AT$13:AT2582,AQ$13:AQ2582,"="&amp;AQ2582),"[x]")</f>
        <v>7</v>
      </c>
    </row>
    <row r="2583" spans="40:47" ht="16.5" x14ac:dyDescent="0.2">
      <c r="AN2583" s="81">
        <v>2571</v>
      </c>
      <c r="AO2583" s="81">
        <f t="shared" si="258"/>
        <v>5</v>
      </c>
      <c r="AP2583" s="81">
        <f t="shared" si="259"/>
        <v>2</v>
      </c>
      <c r="AQ2583" s="76">
        <f t="shared" si="260"/>
        <v>18</v>
      </c>
      <c r="AR2583" s="81">
        <f t="shared" si="261"/>
        <v>3</v>
      </c>
      <c r="AS2583" s="81" t="str">
        <f t="shared" si="262"/>
        <v>金币</v>
      </c>
      <c r="AT2583" s="103">
        <f t="shared" si="263"/>
        <v>8</v>
      </c>
      <c r="AU2583" s="82">
        <f>IF(AR2583&gt;0,SUMIFS(AT$13:AT2583,AQ$13:AQ2583,"="&amp;AQ2583),"[x]")</f>
        <v>15</v>
      </c>
    </row>
    <row r="2584" spans="40:47" ht="16.5" x14ac:dyDescent="0.2">
      <c r="AN2584" s="81">
        <v>2572</v>
      </c>
      <c r="AO2584" s="81">
        <f t="shared" si="258"/>
        <v>5</v>
      </c>
      <c r="AP2584" s="81">
        <f t="shared" si="259"/>
        <v>2</v>
      </c>
      <c r="AQ2584" s="76">
        <f t="shared" si="260"/>
        <v>18</v>
      </c>
      <c r="AR2584" s="81">
        <f t="shared" si="261"/>
        <v>4</v>
      </c>
      <c r="AS2584" s="81" t="str">
        <f t="shared" si="262"/>
        <v>金币</v>
      </c>
      <c r="AT2584" s="103">
        <f t="shared" si="263"/>
        <v>11</v>
      </c>
      <c r="AU2584" s="82">
        <f>IF(AR2584&gt;0,SUMIFS(AT$13:AT2584,AQ$13:AQ2584,"="&amp;AQ2584),"[x]")</f>
        <v>26</v>
      </c>
    </row>
    <row r="2585" spans="40:47" ht="16.5" x14ac:dyDescent="0.2">
      <c r="AN2585" s="81">
        <v>2573</v>
      </c>
      <c r="AO2585" s="81">
        <f t="shared" si="258"/>
        <v>5</v>
      </c>
      <c r="AP2585" s="81">
        <f t="shared" si="259"/>
        <v>2</v>
      </c>
      <c r="AQ2585" s="76">
        <f t="shared" si="260"/>
        <v>18</v>
      </c>
      <c r="AR2585" s="81">
        <f t="shared" si="261"/>
        <v>5</v>
      </c>
      <c r="AS2585" s="81" t="str">
        <f t="shared" si="262"/>
        <v>金币</v>
      </c>
      <c r="AT2585" s="103">
        <f t="shared" si="263"/>
        <v>14</v>
      </c>
      <c r="AU2585" s="82">
        <f>IF(AR2585&gt;0,SUMIFS(AT$13:AT2585,AQ$13:AQ2585,"="&amp;AQ2585),"[x]")</f>
        <v>40</v>
      </c>
    </row>
    <row r="2586" spans="40:47" ht="16.5" x14ac:dyDescent="0.2">
      <c r="AN2586" s="81">
        <v>2574</v>
      </c>
      <c r="AO2586" s="81">
        <f t="shared" si="258"/>
        <v>5</v>
      </c>
      <c r="AP2586" s="81">
        <f t="shared" si="259"/>
        <v>2</v>
      </c>
      <c r="AQ2586" s="76">
        <f t="shared" si="260"/>
        <v>18</v>
      </c>
      <c r="AR2586" s="81">
        <f t="shared" si="261"/>
        <v>6</v>
      </c>
      <c r="AS2586" s="81" t="str">
        <f t="shared" si="262"/>
        <v>金币</v>
      </c>
      <c r="AT2586" s="103">
        <f t="shared" si="263"/>
        <v>17</v>
      </c>
      <c r="AU2586" s="82">
        <f>IF(AR2586&gt;0,SUMIFS(AT$13:AT2586,AQ$13:AQ2586,"="&amp;AQ2586),"[x]")</f>
        <v>57</v>
      </c>
    </row>
    <row r="2587" spans="40:47" ht="16.5" x14ac:dyDescent="0.2">
      <c r="AN2587" s="81">
        <v>2575</v>
      </c>
      <c r="AO2587" s="81">
        <f t="shared" si="258"/>
        <v>5</v>
      </c>
      <c r="AP2587" s="81">
        <f t="shared" si="259"/>
        <v>2</v>
      </c>
      <c r="AQ2587" s="76">
        <f t="shared" si="260"/>
        <v>18</v>
      </c>
      <c r="AR2587" s="81">
        <f t="shared" si="261"/>
        <v>7</v>
      </c>
      <c r="AS2587" s="81" t="str">
        <f t="shared" si="262"/>
        <v>金币</v>
      </c>
      <c r="AT2587" s="103">
        <f t="shared" si="263"/>
        <v>20</v>
      </c>
      <c r="AU2587" s="82">
        <f>IF(AR2587&gt;0,SUMIFS(AT$13:AT2587,AQ$13:AQ2587,"="&amp;AQ2587),"[x]")</f>
        <v>77</v>
      </c>
    </row>
    <row r="2588" spans="40:47" ht="16.5" x14ac:dyDescent="0.2">
      <c r="AN2588" s="81">
        <v>2576</v>
      </c>
      <c r="AO2588" s="81">
        <f t="shared" si="258"/>
        <v>5</v>
      </c>
      <c r="AP2588" s="81">
        <f t="shared" si="259"/>
        <v>2</v>
      </c>
      <c r="AQ2588" s="76">
        <f t="shared" si="260"/>
        <v>18</v>
      </c>
      <c r="AR2588" s="81">
        <f t="shared" si="261"/>
        <v>8</v>
      </c>
      <c r="AS2588" s="81" t="str">
        <f t="shared" si="262"/>
        <v>金币</v>
      </c>
      <c r="AT2588" s="103">
        <f t="shared" si="263"/>
        <v>23</v>
      </c>
      <c r="AU2588" s="82">
        <f>IF(AR2588&gt;0,SUMIFS(AT$13:AT2588,AQ$13:AQ2588,"="&amp;AQ2588),"[x]")</f>
        <v>100</v>
      </c>
    </row>
    <row r="2589" spans="40:47" ht="16.5" x14ac:dyDescent="0.2">
      <c r="AN2589" s="81">
        <v>2577</v>
      </c>
      <c r="AO2589" s="81">
        <f t="shared" si="258"/>
        <v>5</v>
      </c>
      <c r="AP2589" s="81">
        <f t="shared" si="259"/>
        <v>2</v>
      </c>
      <c r="AQ2589" s="76">
        <f t="shared" si="260"/>
        <v>18</v>
      </c>
      <c r="AR2589" s="81">
        <f t="shared" si="261"/>
        <v>9</v>
      </c>
      <c r="AS2589" s="81" t="str">
        <f t="shared" si="262"/>
        <v>金币</v>
      </c>
      <c r="AT2589" s="103">
        <f t="shared" si="263"/>
        <v>26</v>
      </c>
      <c r="AU2589" s="82">
        <f>IF(AR2589&gt;0,SUMIFS(AT$13:AT2589,AQ$13:AQ2589,"="&amp;AQ2589),"[x]")</f>
        <v>126</v>
      </c>
    </row>
    <row r="2590" spans="40:47" ht="16.5" x14ac:dyDescent="0.2">
      <c r="AN2590" s="81">
        <v>2578</v>
      </c>
      <c r="AO2590" s="81">
        <f t="shared" si="258"/>
        <v>5</v>
      </c>
      <c r="AP2590" s="81">
        <f t="shared" si="259"/>
        <v>2</v>
      </c>
      <c r="AQ2590" s="76">
        <f t="shared" si="260"/>
        <v>18</v>
      </c>
      <c r="AR2590" s="81">
        <f t="shared" si="261"/>
        <v>10</v>
      </c>
      <c r="AS2590" s="81" t="str">
        <f t="shared" si="262"/>
        <v>金币</v>
      </c>
      <c r="AT2590" s="103">
        <f t="shared" si="263"/>
        <v>29</v>
      </c>
      <c r="AU2590" s="82">
        <f>IF(AR2590&gt;0,SUMIFS(AT$13:AT2590,AQ$13:AQ2590,"="&amp;AQ2590),"[x]")</f>
        <v>155</v>
      </c>
    </row>
    <row r="2591" spans="40:47" ht="16.5" x14ac:dyDescent="0.2">
      <c r="AN2591" s="81">
        <v>2579</v>
      </c>
      <c r="AO2591" s="81">
        <f t="shared" si="258"/>
        <v>5</v>
      </c>
      <c r="AP2591" s="81">
        <f t="shared" si="259"/>
        <v>2</v>
      </c>
      <c r="AQ2591" s="76">
        <f t="shared" si="260"/>
        <v>18</v>
      </c>
      <c r="AR2591" s="81">
        <f t="shared" si="261"/>
        <v>11</v>
      </c>
      <c r="AS2591" s="81" t="str">
        <f t="shared" si="262"/>
        <v>金币</v>
      </c>
      <c r="AT2591" s="103">
        <f t="shared" si="263"/>
        <v>32</v>
      </c>
      <c r="AU2591" s="82">
        <f>IF(AR2591&gt;0,SUMIFS(AT$13:AT2591,AQ$13:AQ2591,"="&amp;AQ2591),"[x]")</f>
        <v>187</v>
      </c>
    </row>
    <row r="2592" spans="40:47" ht="16.5" x14ac:dyDescent="0.2">
      <c r="AN2592" s="81">
        <v>2580</v>
      </c>
      <c r="AO2592" s="81">
        <f t="shared" si="258"/>
        <v>5</v>
      </c>
      <c r="AP2592" s="81">
        <f t="shared" si="259"/>
        <v>2</v>
      </c>
      <c r="AQ2592" s="76">
        <f t="shared" si="260"/>
        <v>18</v>
      </c>
      <c r="AR2592" s="81">
        <f t="shared" si="261"/>
        <v>12</v>
      </c>
      <c r="AS2592" s="81" t="str">
        <f t="shared" si="262"/>
        <v>金币</v>
      </c>
      <c r="AT2592" s="103">
        <f t="shared" si="263"/>
        <v>35</v>
      </c>
      <c r="AU2592" s="82">
        <f>IF(AR2592&gt;0,SUMIFS(AT$13:AT2592,AQ$13:AQ2592,"="&amp;AQ2592),"[x]")</f>
        <v>222</v>
      </c>
    </row>
    <row r="2593" spans="40:47" ht="16.5" x14ac:dyDescent="0.2">
      <c r="AN2593" s="81">
        <v>2581</v>
      </c>
      <c r="AO2593" s="81">
        <f t="shared" si="258"/>
        <v>5</v>
      </c>
      <c r="AP2593" s="81">
        <f t="shared" si="259"/>
        <v>2</v>
      </c>
      <c r="AQ2593" s="76">
        <f t="shared" si="260"/>
        <v>18</v>
      </c>
      <c r="AR2593" s="81">
        <f t="shared" si="261"/>
        <v>13</v>
      </c>
      <c r="AS2593" s="81" t="str">
        <f t="shared" si="262"/>
        <v>金币</v>
      </c>
      <c r="AT2593" s="103">
        <f t="shared" si="263"/>
        <v>38</v>
      </c>
      <c r="AU2593" s="82">
        <f>IF(AR2593&gt;0,SUMIFS(AT$13:AT2593,AQ$13:AQ2593,"="&amp;AQ2593),"[x]")</f>
        <v>260</v>
      </c>
    </row>
    <row r="2594" spans="40:47" ht="16.5" x14ac:dyDescent="0.2">
      <c r="AN2594" s="81">
        <v>2582</v>
      </c>
      <c r="AO2594" s="81">
        <f t="shared" si="258"/>
        <v>5</v>
      </c>
      <c r="AP2594" s="81">
        <f t="shared" si="259"/>
        <v>2</v>
      </c>
      <c r="AQ2594" s="76">
        <f t="shared" si="260"/>
        <v>18</v>
      </c>
      <c r="AR2594" s="81">
        <f t="shared" si="261"/>
        <v>14</v>
      </c>
      <c r="AS2594" s="81" t="str">
        <f t="shared" si="262"/>
        <v>金币</v>
      </c>
      <c r="AT2594" s="103">
        <f t="shared" si="263"/>
        <v>41</v>
      </c>
      <c r="AU2594" s="82">
        <f>IF(AR2594&gt;0,SUMIFS(AT$13:AT2594,AQ$13:AQ2594,"="&amp;AQ2594),"[x]")</f>
        <v>301</v>
      </c>
    </row>
    <row r="2595" spans="40:47" ht="16.5" x14ac:dyDescent="0.2">
      <c r="AN2595" s="81">
        <v>2583</v>
      </c>
      <c r="AO2595" s="81">
        <f t="shared" si="258"/>
        <v>5</v>
      </c>
      <c r="AP2595" s="81">
        <f t="shared" si="259"/>
        <v>2</v>
      </c>
      <c r="AQ2595" s="76">
        <f t="shared" si="260"/>
        <v>18</v>
      </c>
      <c r="AR2595" s="81">
        <f t="shared" si="261"/>
        <v>15</v>
      </c>
      <c r="AS2595" s="81" t="str">
        <f t="shared" si="262"/>
        <v>金币</v>
      </c>
      <c r="AT2595" s="103">
        <f t="shared" si="263"/>
        <v>44</v>
      </c>
      <c r="AU2595" s="82">
        <f>IF(AR2595&gt;0,SUMIFS(AT$13:AT2595,AQ$13:AQ2595,"="&amp;AQ2595),"[x]")</f>
        <v>345</v>
      </c>
    </row>
    <row r="2596" spans="40:47" ht="16.5" x14ac:dyDescent="0.2">
      <c r="AN2596" s="81">
        <v>2584</v>
      </c>
      <c r="AO2596" s="81">
        <f t="shared" si="258"/>
        <v>5</v>
      </c>
      <c r="AP2596" s="81">
        <f t="shared" si="259"/>
        <v>2</v>
      </c>
      <c r="AQ2596" s="76">
        <f t="shared" si="260"/>
        <v>18</v>
      </c>
      <c r="AR2596" s="81">
        <f t="shared" si="261"/>
        <v>16</v>
      </c>
      <c r="AS2596" s="81" t="str">
        <f t="shared" si="262"/>
        <v>金币</v>
      </c>
      <c r="AT2596" s="103">
        <f t="shared" si="263"/>
        <v>47</v>
      </c>
      <c r="AU2596" s="82">
        <f>IF(AR2596&gt;0,SUMIFS(AT$13:AT2596,AQ$13:AQ2596,"="&amp;AQ2596),"[x]")</f>
        <v>392</v>
      </c>
    </row>
    <row r="2597" spans="40:47" ht="16.5" x14ac:dyDescent="0.2">
      <c r="AN2597" s="81">
        <v>2585</v>
      </c>
      <c r="AO2597" s="81">
        <f t="shared" si="258"/>
        <v>5</v>
      </c>
      <c r="AP2597" s="81">
        <f t="shared" si="259"/>
        <v>2</v>
      </c>
      <c r="AQ2597" s="76">
        <f t="shared" si="260"/>
        <v>18</v>
      </c>
      <c r="AR2597" s="81">
        <f t="shared" si="261"/>
        <v>17</v>
      </c>
      <c r="AS2597" s="81" t="str">
        <f t="shared" si="262"/>
        <v>金币</v>
      </c>
      <c r="AT2597" s="103">
        <f t="shared" si="263"/>
        <v>50</v>
      </c>
      <c r="AU2597" s="82">
        <f>IF(AR2597&gt;0,SUMIFS(AT$13:AT2597,AQ$13:AQ2597,"="&amp;AQ2597),"[x]")</f>
        <v>442</v>
      </c>
    </row>
    <row r="2598" spans="40:47" ht="16.5" x14ac:dyDescent="0.2">
      <c r="AN2598" s="81">
        <v>2586</v>
      </c>
      <c r="AO2598" s="81">
        <f t="shared" si="258"/>
        <v>5</v>
      </c>
      <c r="AP2598" s="81">
        <f t="shared" si="259"/>
        <v>2</v>
      </c>
      <c r="AQ2598" s="76">
        <f t="shared" si="260"/>
        <v>18</v>
      </c>
      <c r="AR2598" s="81">
        <f t="shared" si="261"/>
        <v>18</v>
      </c>
      <c r="AS2598" s="81" t="str">
        <f t="shared" si="262"/>
        <v>金币</v>
      </c>
      <c r="AT2598" s="103">
        <f t="shared" si="263"/>
        <v>53</v>
      </c>
      <c r="AU2598" s="82">
        <f>IF(AR2598&gt;0,SUMIFS(AT$13:AT2598,AQ$13:AQ2598,"="&amp;AQ2598),"[x]")</f>
        <v>495</v>
      </c>
    </row>
    <row r="2599" spans="40:47" ht="16.5" x14ac:dyDescent="0.2">
      <c r="AN2599" s="81">
        <v>2587</v>
      </c>
      <c r="AO2599" s="81">
        <f t="shared" si="258"/>
        <v>5</v>
      </c>
      <c r="AP2599" s="81">
        <f t="shared" si="259"/>
        <v>2</v>
      </c>
      <c r="AQ2599" s="76">
        <f t="shared" si="260"/>
        <v>18</v>
      </c>
      <c r="AR2599" s="81">
        <f t="shared" si="261"/>
        <v>19</v>
      </c>
      <c r="AS2599" s="81" t="str">
        <f t="shared" si="262"/>
        <v>金币</v>
      </c>
      <c r="AT2599" s="103">
        <f t="shared" si="263"/>
        <v>56</v>
      </c>
      <c r="AU2599" s="82">
        <f>IF(AR2599&gt;0,SUMIFS(AT$13:AT2599,AQ$13:AQ2599,"="&amp;AQ2599),"[x]")</f>
        <v>551</v>
      </c>
    </row>
    <row r="2600" spans="40:47" ht="16.5" x14ac:dyDescent="0.2">
      <c r="AN2600" s="81">
        <v>2588</v>
      </c>
      <c r="AO2600" s="81">
        <f t="shared" si="258"/>
        <v>5</v>
      </c>
      <c r="AP2600" s="81">
        <f t="shared" si="259"/>
        <v>2</v>
      </c>
      <c r="AQ2600" s="76">
        <f t="shared" si="260"/>
        <v>18</v>
      </c>
      <c r="AR2600" s="81">
        <f t="shared" si="261"/>
        <v>20</v>
      </c>
      <c r="AS2600" s="81" t="str">
        <f t="shared" si="262"/>
        <v>金币</v>
      </c>
      <c r="AT2600" s="103">
        <f t="shared" si="263"/>
        <v>59</v>
      </c>
      <c r="AU2600" s="82">
        <f>IF(AR2600&gt;0,SUMIFS(AT$13:AT2600,AQ$13:AQ2600,"="&amp;AQ2600),"[x]")</f>
        <v>610</v>
      </c>
    </row>
    <row r="2601" spans="40:47" ht="16.5" x14ac:dyDescent="0.2">
      <c r="AN2601" s="81">
        <v>2589</v>
      </c>
      <c r="AO2601" s="81">
        <f t="shared" si="258"/>
        <v>5</v>
      </c>
      <c r="AP2601" s="81">
        <f t="shared" si="259"/>
        <v>2</v>
      </c>
      <c r="AQ2601" s="76">
        <f t="shared" si="260"/>
        <v>18</v>
      </c>
      <c r="AR2601" s="81">
        <f t="shared" si="261"/>
        <v>21</v>
      </c>
      <c r="AS2601" s="81" t="str">
        <f t="shared" si="262"/>
        <v>金币</v>
      </c>
      <c r="AT2601" s="103">
        <f t="shared" si="263"/>
        <v>62</v>
      </c>
      <c r="AU2601" s="82">
        <f>IF(AR2601&gt;0,SUMIFS(AT$13:AT2601,AQ$13:AQ2601,"="&amp;AQ2601),"[x]")</f>
        <v>672</v>
      </c>
    </row>
    <row r="2602" spans="40:47" ht="16.5" x14ac:dyDescent="0.2">
      <c r="AN2602" s="81">
        <v>2590</v>
      </c>
      <c r="AO2602" s="81">
        <f t="shared" si="258"/>
        <v>5</v>
      </c>
      <c r="AP2602" s="81">
        <f t="shared" si="259"/>
        <v>2</v>
      </c>
      <c r="AQ2602" s="76">
        <f t="shared" si="260"/>
        <v>18</v>
      </c>
      <c r="AR2602" s="81">
        <f t="shared" si="261"/>
        <v>22</v>
      </c>
      <c r="AS2602" s="81" t="str">
        <f t="shared" si="262"/>
        <v>金币</v>
      </c>
      <c r="AT2602" s="103">
        <f t="shared" si="263"/>
        <v>65</v>
      </c>
      <c r="AU2602" s="82">
        <f>IF(AR2602&gt;0,SUMIFS(AT$13:AT2602,AQ$13:AQ2602,"="&amp;AQ2602),"[x]")</f>
        <v>737</v>
      </c>
    </row>
    <row r="2603" spans="40:47" ht="16.5" x14ac:dyDescent="0.2">
      <c r="AN2603" s="81">
        <v>2591</v>
      </c>
      <c r="AO2603" s="81">
        <f t="shared" si="258"/>
        <v>5</v>
      </c>
      <c r="AP2603" s="81">
        <f t="shared" si="259"/>
        <v>2</v>
      </c>
      <c r="AQ2603" s="76">
        <f t="shared" si="260"/>
        <v>18</v>
      </c>
      <c r="AR2603" s="81">
        <f t="shared" si="261"/>
        <v>23</v>
      </c>
      <c r="AS2603" s="81" t="str">
        <f t="shared" si="262"/>
        <v>金币</v>
      </c>
      <c r="AT2603" s="103">
        <f t="shared" si="263"/>
        <v>68</v>
      </c>
      <c r="AU2603" s="82">
        <f>IF(AR2603&gt;0,SUMIFS(AT$13:AT2603,AQ$13:AQ2603,"="&amp;AQ2603),"[x]")</f>
        <v>805</v>
      </c>
    </row>
    <row r="2604" spans="40:47" ht="16.5" x14ac:dyDescent="0.2">
      <c r="AN2604" s="81">
        <v>2592</v>
      </c>
      <c r="AO2604" s="81">
        <f t="shared" si="258"/>
        <v>5</v>
      </c>
      <c r="AP2604" s="81">
        <f t="shared" si="259"/>
        <v>2</v>
      </c>
      <c r="AQ2604" s="76">
        <f t="shared" si="260"/>
        <v>18</v>
      </c>
      <c r="AR2604" s="81">
        <f t="shared" si="261"/>
        <v>24</v>
      </c>
      <c r="AS2604" s="81" t="str">
        <f t="shared" si="262"/>
        <v>金币</v>
      </c>
      <c r="AT2604" s="103">
        <f t="shared" si="263"/>
        <v>71</v>
      </c>
      <c r="AU2604" s="82">
        <f>IF(AR2604&gt;0,SUMIFS(AT$13:AT2604,AQ$13:AQ2604,"="&amp;AQ2604),"[x]")</f>
        <v>876</v>
      </c>
    </row>
    <row r="2605" spans="40:47" ht="16.5" x14ac:dyDescent="0.2">
      <c r="AN2605" s="81">
        <v>2593</v>
      </c>
      <c r="AO2605" s="81">
        <f t="shared" si="258"/>
        <v>5</v>
      </c>
      <c r="AP2605" s="81">
        <f t="shared" si="259"/>
        <v>2</v>
      </c>
      <c r="AQ2605" s="76">
        <f t="shared" si="260"/>
        <v>18</v>
      </c>
      <c r="AR2605" s="81">
        <f t="shared" si="261"/>
        <v>25</v>
      </c>
      <c r="AS2605" s="81" t="str">
        <f t="shared" si="262"/>
        <v>金币</v>
      </c>
      <c r="AT2605" s="103">
        <f t="shared" si="263"/>
        <v>74</v>
      </c>
      <c r="AU2605" s="82">
        <f>IF(AR2605&gt;0,SUMIFS(AT$13:AT2605,AQ$13:AQ2605,"="&amp;AQ2605),"[x]")</f>
        <v>950</v>
      </c>
    </row>
    <row r="2606" spans="40:47" ht="16.5" x14ac:dyDescent="0.2">
      <c r="AN2606" s="81">
        <v>2594</v>
      </c>
      <c r="AO2606" s="81">
        <f t="shared" si="258"/>
        <v>5</v>
      </c>
      <c r="AP2606" s="81">
        <f t="shared" si="259"/>
        <v>2</v>
      </c>
      <c r="AQ2606" s="76">
        <f t="shared" si="260"/>
        <v>18</v>
      </c>
      <c r="AR2606" s="81">
        <f t="shared" si="261"/>
        <v>26</v>
      </c>
      <c r="AS2606" s="81" t="str">
        <f t="shared" si="262"/>
        <v>金币</v>
      </c>
      <c r="AT2606" s="103">
        <f t="shared" si="263"/>
        <v>77</v>
      </c>
      <c r="AU2606" s="82">
        <f>IF(AR2606&gt;0,SUMIFS(AT$13:AT2606,AQ$13:AQ2606,"="&amp;AQ2606),"[x]")</f>
        <v>1027</v>
      </c>
    </row>
    <row r="2607" spans="40:47" ht="16.5" x14ac:dyDescent="0.2">
      <c r="AN2607" s="81">
        <v>2595</v>
      </c>
      <c r="AO2607" s="81">
        <f t="shared" si="258"/>
        <v>5</v>
      </c>
      <c r="AP2607" s="81">
        <f t="shared" si="259"/>
        <v>2</v>
      </c>
      <c r="AQ2607" s="76">
        <f t="shared" si="260"/>
        <v>18</v>
      </c>
      <c r="AR2607" s="81">
        <f t="shared" si="261"/>
        <v>27</v>
      </c>
      <c r="AS2607" s="81" t="str">
        <f t="shared" si="262"/>
        <v>金币</v>
      </c>
      <c r="AT2607" s="103">
        <f t="shared" si="263"/>
        <v>80</v>
      </c>
      <c r="AU2607" s="82">
        <f>IF(AR2607&gt;0,SUMIFS(AT$13:AT2607,AQ$13:AQ2607,"="&amp;AQ2607),"[x]")</f>
        <v>1107</v>
      </c>
    </row>
    <row r="2608" spans="40:47" ht="16.5" x14ac:dyDescent="0.2">
      <c r="AN2608" s="81">
        <v>2596</v>
      </c>
      <c r="AO2608" s="81">
        <f t="shared" si="258"/>
        <v>5</v>
      </c>
      <c r="AP2608" s="81">
        <f t="shared" si="259"/>
        <v>2</v>
      </c>
      <c r="AQ2608" s="76">
        <f t="shared" si="260"/>
        <v>18</v>
      </c>
      <c r="AR2608" s="81">
        <f t="shared" si="261"/>
        <v>28</v>
      </c>
      <c r="AS2608" s="81" t="str">
        <f t="shared" si="262"/>
        <v>金币</v>
      </c>
      <c r="AT2608" s="103">
        <f t="shared" si="263"/>
        <v>83</v>
      </c>
      <c r="AU2608" s="82">
        <f>IF(AR2608&gt;0,SUMIFS(AT$13:AT2608,AQ$13:AQ2608,"="&amp;AQ2608),"[x]")</f>
        <v>1190</v>
      </c>
    </row>
    <row r="2609" spans="40:47" ht="16.5" x14ac:dyDescent="0.2">
      <c r="AN2609" s="81">
        <v>2597</v>
      </c>
      <c r="AO2609" s="81">
        <f t="shared" si="258"/>
        <v>5</v>
      </c>
      <c r="AP2609" s="81">
        <f t="shared" si="259"/>
        <v>2</v>
      </c>
      <c r="AQ2609" s="76">
        <f t="shared" si="260"/>
        <v>18</v>
      </c>
      <c r="AR2609" s="81">
        <f t="shared" si="261"/>
        <v>29</v>
      </c>
      <c r="AS2609" s="81" t="str">
        <f t="shared" si="262"/>
        <v>金币</v>
      </c>
      <c r="AT2609" s="103">
        <f t="shared" si="263"/>
        <v>86</v>
      </c>
      <c r="AU2609" s="82">
        <f>IF(AR2609&gt;0,SUMIFS(AT$13:AT2609,AQ$13:AQ2609,"="&amp;AQ2609),"[x]")</f>
        <v>1276</v>
      </c>
    </row>
    <row r="2610" spans="40:47" ht="16.5" x14ac:dyDescent="0.2">
      <c r="AN2610" s="81">
        <v>2598</v>
      </c>
      <c r="AO2610" s="81">
        <f t="shared" si="258"/>
        <v>5</v>
      </c>
      <c r="AP2610" s="81">
        <f t="shared" si="259"/>
        <v>2</v>
      </c>
      <c r="AQ2610" s="76">
        <f t="shared" si="260"/>
        <v>18</v>
      </c>
      <c r="AR2610" s="81">
        <f t="shared" si="261"/>
        <v>30</v>
      </c>
      <c r="AS2610" s="81" t="str">
        <f t="shared" si="262"/>
        <v>金币</v>
      </c>
      <c r="AT2610" s="103">
        <f t="shared" si="263"/>
        <v>89</v>
      </c>
      <c r="AU2610" s="82">
        <f>IF(AR2610&gt;0,SUMIFS(AT$13:AT2610,AQ$13:AQ2610,"="&amp;AQ2610),"[x]")</f>
        <v>1365</v>
      </c>
    </row>
    <row r="2611" spans="40:47" ht="16.5" x14ac:dyDescent="0.2">
      <c r="AN2611" s="81">
        <v>2599</v>
      </c>
      <c r="AO2611" s="81">
        <f t="shared" si="258"/>
        <v>5</v>
      </c>
      <c r="AP2611" s="81">
        <f t="shared" si="259"/>
        <v>2</v>
      </c>
      <c r="AQ2611" s="76">
        <f t="shared" si="260"/>
        <v>18</v>
      </c>
      <c r="AR2611" s="81">
        <f t="shared" si="261"/>
        <v>31</v>
      </c>
      <c r="AS2611" s="81" t="str">
        <f t="shared" si="262"/>
        <v>金币</v>
      </c>
      <c r="AT2611" s="103">
        <f t="shared" si="263"/>
        <v>92</v>
      </c>
      <c r="AU2611" s="82">
        <f>IF(AR2611&gt;0,SUMIFS(AT$13:AT2611,AQ$13:AQ2611,"="&amp;AQ2611),"[x]")</f>
        <v>1457</v>
      </c>
    </row>
    <row r="2612" spans="40:47" ht="16.5" x14ac:dyDescent="0.2">
      <c r="AN2612" s="81">
        <v>2600</v>
      </c>
      <c r="AO2612" s="81">
        <f t="shared" si="258"/>
        <v>5</v>
      </c>
      <c r="AP2612" s="81">
        <f t="shared" si="259"/>
        <v>2</v>
      </c>
      <c r="AQ2612" s="76">
        <f t="shared" si="260"/>
        <v>18</v>
      </c>
      <c r="AR2612" s="81">
        <f t="shared" si="261"/>
        <v>32</v>
      </c>
      <c r="AS2612" s="81" t="str">
        <f t="shared" si="262"/>
        <v>金币</v>
      </c>
      <c r="AT2612" s="103">
        <f t="shared" si="263"/>
        <v>95</v>
      </c>
      <c r="AU2612" s="82">
        <f>IF(AR2612&gt;0,SUMIFS(AT$13:AT2612,AQ$13:AQ2612,"="&amp;AQ2612),"[x]")</f>
        <v>1552</v>
      </c>
    </row>
    <row r="2613" spans="40:47" ht="16.5" x14ac:dyDescent="0.2">
      <c r="AN2613" s="81">
        <v>2601</v>
      </c>
      <c r="AO2613" s="81">
        <f t="shared" si="258"/>
        <v>5</v>
      </c>
      <c r="AP2613" s="81">
        <f t="shared" si="259"/>
        <v>2</v>
      </c>
      <c r="AQ2613" s="76">
        <f t="shared" si="260"/>
        <v>18</v>
      </c>
      <c r="AR2613" s="81">
        <f t="shared" si="261"/>
        <v>33</v>
      </c>
      <c r="AS2613" s="81" t="str">
        <f t="shared" si="262"/>
        <v>金币</v>
      </c>
      <c r="AT2613" s="103">
        <f t="shared" si="263"/>
        <v>98</v>
      </c>
      <c r="AU2613" s="82">
        <f>IF(AR2613&gt;0,SUMIFS(AT$13:AT2613,AQ$13:AQ2613,"="&amp;AQ2613),"[x]")</f>
        <v>1650</v>
      </c>
    </row>
    <row r="2614" spans="40:47" ht="16.5" x14ac:dyDescent="0.2">
      <c r="AN2614" s="81">
        <v>2602</v>
      </c>
      <c r="AO2614" s="81">
        <f t="shared" si="258"/>
        <v>5</v>
      </c>
      <c r="AP2614" s="81">
        <f t="shared" si="259"/>
        <v>2</v>
      </c>
      <c r="AQ2614" s="76">
        <f t="shared" si="260"/>
        <v>18</v>
      </c>
      <c r="AR2614" s="81">
        <f t="shared" si="261"/>
        <v>34</v>
      </c>
      <c r="AS2614" s="81" t="str">
        <f t="shared" si="262"/>
        <v>金币</v>
      </c>
      <c r="AT2614" s="103">
        <f t="shared" si="263"/>
        <v>101</v>
      </c>
      <c r="AU2614" s="82">
        <f>IF(AR2614&gt;0,SUMIFS(AT$13:AT2614,AQ$13:AQ2614,"="&amp;AQ2614),"[x]")</f>
        <v>1751</v>
      </c>
    </row>
    <row r="2615" spans="40:47" ht="16.5" x14ac:dyDescent="0.2">
      <c r="AN2615" s="81">
        <v>2603</v>
      </c>
      <c r="AO2615" s="81">
        <f t="shared" si="258"/>
        <v>5</v>
      </c>
      <c r="AP2615" s="81">
        <f t="shared" si="259"/>
        <v>2</v>
      </c>
      <c r="AQ2615" s="76">
        <f t="shared" si="260"/>
        <v>18</v>
      </c>
      <c r="AR2615" s="81">
        <f t="shared" si="261"/>
        <v>35</v>
      </c>
      <c r="AS2615" s="81" t="str">
        <f t="shared" si="262"/>
        <v>金币</v>
      </c>
      <c r="AT2615" s="103">
        <f t="shared" si="263"/>
        <v>104</v>
      </c>
      <c r="AU2615" s="82">
        <f>IF(AR2615&gt;0,SUMIFS(AT$13:AT2615,AQ$13:AQ2615,"="&amp;AQ2615),"[x]")</f>
        <v>1855</v>
      </c>
    </row>
    <row r="2616" spans="40:47" ht="16.5" x14ac:dyDescent="0.2">
      <c r="AN2616" s="81">
        <v>2604</v>
      </c>
      <c r="AO2616" s="81">
        <f t="shared" si="258"/>
        <v>5</v>
      </c>
      <c r="AP2616" s="81">
        <f t="shared" si="259"/>
        <v>2</v>
      </c>
      <c r="AQ2616" s="76">
        <f t="shared" si="260"/>
        <v>18</v>
      </c>
      <c r="AR2616" s="81">
        <f t="shared" si="261"/>
        <v>36</v>
      </c>
      <c r="AS2616" s="81" t="str">
        <f t="shared" si="262"/>
        <v>金币</v>
      </c>
      <c r="AT2616" s="103">
        <f t="shared" si="263"/>
        <v>107</v>
      </c>
      <c r="AU2616" s="82">
        <f>IF(AR2616&gt;0,SUMIFS(AT$13:AT2616,AQ$13:AQ2616,"="&amp;AQ2616),"[x]")</f>
        <v>1962</v>
      </c>
    </row>
    <row r="2617" spans="40:47" ht="16.5" x14ac:dyDescent="0.2">
      <c r="AN2617" s="81">
        <v>2605</v>
      </c>
      <c r="AO2617" s="81">
        <f t="shared" si="258"/>
        <v>5</v>
      </c>
      <c r="AP2617" s="81">
        <f t="shared" si="259"/>
        <v>2</v>
      </c>
      <c r="AQ2617" s="76">
        <f t="shared" si="260"/>
        <v>18</v>
      </c>
      <c r="AR2617" s="81">
        <f t="shared" si="261"/>
        <v>37</v>
      </c>
      <c r="AS2617" s="81" t="str">
        <f t="shared" si="262"/>
        <v>金币</v>
      </c>
      <c r="AT2617" s="103">
        <f t="shared" si="263"/>
        <v>110</v>
      </c>
      <c r="AU2617" s="82">
        <f>IF(AR2617&gt;0,SUMIFS(AT$13:AT2617,AQ$13:AQ2617,"="&amp;AQ2617),"[x]")</f>
        <v>2072</v>
      </c>
    </row>
    <row r="2618" spans="40:47" ht="16.5" x14ac:dyDescent="0.2">
      <c r="AN2618" s="81">
        <v>2606</v>
      </c>
      <c r="AO2618" s="81">
        <f t="shared" si="258"/>
        <v>5</v>
      </c>
      <c r="AP2618" s="81">
        <f t="shared" si="259"/>
        <v>2</v>
      </c>
      <c r="AQ2618" s="76">
        <f t="shared" si="260"/>
        <v>18</v>
      </c>
      <c r="AR2618" s="81">
        <f t="shared" si="261"/>
        <v>38</v>
      </c>
      <c r="AS2618" s="81" t="str">
        <f t="shared" si="262"/>
        <v>金币</v>
      </c>
      <c r="AT2618" s="103">
        <f t="shared" si="263"/>
        <v>113</v>
      </c>
      <c r="AU2618" s="82">
        <f>IF(AR2618&gt;0,SUMIFS(AT$13:AT2618,AQ$13:AQ2618,"="&amp;AQ2618),"[x]")</f>
        <v>2185</v>
      </c>
    </row>
    <row r="2619" spans="40:47" ht="16.5" x14ac:dyDescent="0.2">
      <c r="AN2619" s="81">
        <v>2607</v>
      </c>
      <c r="AO2619" s="81">
        <f t="shared" si="258"/>
        <v>5</v>
      </c>
      <c r="AP2619" s="81">
        <f t="shared" si="259"/>
        <v>2</v>
      </c>
      <c r="AQ2619" s="76">
        <f t="shared" si="260"/>
        <v>18</v>
      </c>
      <c r="AR2619" s="81">
        <f t="shared" si="261"/>
        <v>39</v>
      </c>
      <c r="AS2619" s="81" t="str">
        <f t="shared" si="262"/>
        <v>金币</v>
      </c>
      <c r="AT2619" s="103">
        <f t="shared" si="263"/>
        <v>116</v>
      </c>
      <c r="AU2619" s="82">
        <f>IF(AR2619&gt;0,SUMIFS(AT$13:AT2619,AQ$13:AQ2619,"="&amp;AQ2619),"[x]")</f>
        <v>2301</v>
      </c>
    </row>
    <row r="2620" spans="40:47" ht="16.5" x14ac:dyDescent="0.2">
      <c r="AN2620" s="81">
        <v>2608</v>
      </c>
      <c r="AO2620" s="81">
        <f t="shared" si="258"/>
        <v>5</v>
      </c>
      <c r="AP2620" s="81">
        <f t="shared" si="259"/>
        <v>2</v>
      </c>
      <c r="AQ2620" s="76">
        <f t="shared" si="260"/>
        <v>18</v>
      </c>
      <c r="AR2620" s="81">
        <f t="shared" si="261"/>
        <v>40</v>
      </c>
      <c r="AS2620" s="81" t="str">
        <f t="shared" si="262"/>
        <v>金币</v>
      </c>
      <c r="AT2620" s="103">
        <f t="shared" si="263"/>
        <v>119</v>
      </c>
      <c r="AU2620" s="82">
        <f>IF(AR2620&gt;0,SUMIFS(AT$13:AT2620,AQ$13:AQ2620,"="&amp;AQ2620),"[x]")</f>
        <v>2420</v>
      </c>
    </row>
    <row r="2621" spans="40:47" ht="16.5" x14ac:dyDescent="0.2">
      <c r="AN2621" s="81">
        <v>2609</v>
      </c>
      <c r="AO2621" s="81">
        <f t="shared" si="258"/>
        <v>5</v>
      </c>
      <c r="AP2621" s="81">
        <f t="shared" si="259"/>
        <v>2</v>
      </c>
      <c r="AQ2621" s="76">
        <f t="shared" si="260"/>
        <v>18</v>
      </c>
      <c r="AR2621" s="81">
        <f t="shared" si="261"/>
        <v>41</v>
      </c>
      <c r="AS2621" s="81" t="str">
        <f t="shared" si="262"/>
        <v>金币</v>
      </c>
      <c r="AT2621" s="103">
        <f t="shared" si="263"/>
        <v>56</v>
      </c>
      <c r="AU2621" s="82">
        <f>IF(AR2621&gt;0,SUMIFS(AT$13:AT2621,AQ$13:AQ2621,"="&amp;AQ2621),"[x]")</f>
        <v>2476</v>
      </c>
    </row>
    <row r="2622" spans="40:47" ht="16.5" x14ac:dyDescent="0.2">
      <c r="AN2622" s="81">
        <v>2610</v>
      </c>
      <c r="AO2622" s="81">
        <f t="shared" si="258"/>
        <v>5</v>
      </c>
      <c r="AP2622" s="81">
        <f t="shared" si="259"/>
        <v>2</v>
      </c>
      <c r="AQ2622" s="76">
        <f t="shared" si="260"/>
        <v>18</v>
      </c>
      <c r="AR2622" s="81">
        <f t="shared" si="261"/>
        <v>42</v>
      </c>
      <c r="AS2622" s="81" t="str">
        <f t="shared" si="262"/>
        <v>金币</v>
      </c>
      <c r="AT2622" s="103">
        <f t="shared" si="263"/>
        <v>68</v>
      </c>
      <c r="AU2622" s="82">
        <f>IF(AR2622&gt;0,SUMIFS(AT$13:AT2622,AQ$13:AQ2622,"="&amp;AQ2622),"[x]")</f>
        <v>2544</v>
      </c>
    </row>
    <row r="2623" spans="40:47" ht="16.5" x14ac:dyDescent="0.2">
      <c r="AN2623" s="81">
        <v>2611</v>
      </c>
      <c r="AO2623" s="81">
        <f t="shared" si="258"/>
        <v>5</v>
      </c>
      <c r="AP2623" s="81">
        <f t="shared" si="259"/>
        <v>2</v>
      </c>
      <c r="AQ2623" s="76">
        <f t="shared" si="260"/>
        <v>18</v>
      </c>
      <c r="AR2623" s="81">
        <f t="shared" si="261"/>
        <v>43</v>
      </c>
      <c r="AS2623" s="81" t="str">
        <f t="shared" si="262"/>
        <v>金币</v>
      </c>
      <c r="AT2623" s="103">
        <f t="shared" si="263"/>
        <v>79</v>
      </c>
      <c r="AU2623" s="82">
        <f>IF(AR2623&gt;0,SUMIFS(AT$13:AT2623,AQ$13:AQ2623,"="&amp;AQ2623),"[x]")</f>
        <v>2623</v>
      </c>
    </row>
    <row r="2624" spans="40:47" ht="16.5" x14ac:dyDescent="0.2">
      <c r="AN2624" s="81">
        <v>2612</v>
      </c>
      <c r="AO2624" s="81">
        <f t="shared" si="258"/>
        <v>5</v>
      </c>
      <c r="AP2624" s="81">
        <f t="shared" si="259"/>
        <v>2</v>
      </c>
      <c r="AQ2624" s="76">
        <f t="shared" si="260"/>
        <v>18</v>
      </c>
      <c r="AR2624" s="81">
        <f t="shared" si="261"/>
        <v>44</v>
      </c>
      <c r="AS2624" s="81" t="str">
        <f t="shared" si="262"/>
        <v>金币</v>
      </c>
      <c r="AT2624" s="103">
        <f t="shared" si="263"/>
        <v>90</v>
      </c>
      <c r="AU2624" s="82">
        <f>IF(AR2624&gt;0,SUMIFS(AT$13:AT2624,AQ$13:AQ2624,"="&amp;AQ2624),"[x]")</f>
        <v>2713</v>
      </c>
    </row>
    <row r="2625" spans="40:47" ht="16.5" x14ac:dyDescent="0.2">
      <c r="AN2625" s="81">
        <v>2613</v>
      </c>
      <c r="AO2625" s="81">
        <f t="shared" si="258"/>
        <v>5</v>
      </c>
      <c r="AP2625" s="81">
        <f t="shared" si="259"/>
        <v>2</v>
      </c>
      <c r="AQ2625" s="76">
        <f t="shared" si="260"/>
        <v>18</v>
      </c>
      <c r="AR2625" s="81">
        <f t="shared" si="261"/>
        <v>45</v>
      </c>
      <c r="AS2625" s="81" t="str">
        <f t="shared" si="262"/>
        <v>金币</v>
      </c>
      <c r="AT2625" s="103">
        <f t="shared" si="263"/>
        <v>102</v>
      </c>
      <c r="AU2625" s="82">
        <f>IF(AR2625&gt;0,SUMIFS(AT$13:AT2625,AQ$13:AQ2625,"="&amp;AQ2625),"[x]")</f>
        <v>2815</v>
      </c>
    </row>
    <row r="2626" spans="40:47" ht="16.5" x14ac:dyDescent="0.2">
      <c r="AN2626" s="81">
        <v>2614</v>
      </c>
      <c r="AO2626" s="81">
        <f t="shared" si="258"/>
        <v>5</v>
      </c>
      <c r="AP2626" s="81">
        <f t="shared" si="259"/>
        <v>2</v>
      </c>
      <c r="AQ2626" s="76">
        <f t="shared" si="260"/>
        <v>18</v>
      </c>
      <c r="AR2626" s="81">
        <f t="shared" si="261"/>
        <v>46</v>
      </c>
      <c r="AS2626" s="81" t="str">
        <f t="shared" si="262"/>
        <v>金币</v>
      </c>
      <c r="AT2626" s="103">
        <f t="shared" si="263"/>
        <v>113</v>
      </c>
      <c r="AU2626" s="82">
        <f>IF(AR2626&gt;0,SUMIFS(AT$13:AT2626,AQ$13:AQ2626,"="&amp;AQ2626),"[x]")</f>
        <v>2928</v>
      </c>
    </row>
    <row r="2627" spans="40:47" ht="16.5" x14ac:dyDescent="0.2">
      <c r="AN2627" s="81">
        <v>2615</v>
      </c>
      <c r="AO2627" s="81">
        <f t="shared" si="258"/>
        <v>5</v>
      </c>
      <c r="AP2627" s="81">
        <f t="shared" si="259"/>
        <v>2</v>
      </c>
      <c r="AQ2627" s="76">
        <f t="shared" si="260"/>
        <v>18</v>
      </c>
      <c r="AR2627" s="81">
        <f t="shared" si="261"/>
        <v>47</v>
      </c>
      <c r="AS2627" s="81" t="str">
        <f t="shared" si="262"/>
        <v>金币</v>
      </c>
      <c r="AT2627" s="103">
        <f t="shared" si="263"/>
        <v>124</v>
      </c>
      <c r="AU2627" s="82">
        <f>IF(AR2627&gt;0,SUMIFS(AT$13:AT2627,AQ$13:AQ2627,"="&amp;AQ2627),"[x]")</f>
        <v>3052</v>
      </c>
    </row>
    <row r="2628" spans="40:47" ht="16.5" x14ac:dyDescent="0.2">
      <c r="AN2628" s="81">
        <v>2616</v>
      </c>
      <c r="AO2628" s="81">
        <f t="shared" si="258"/>
        <v>5</v>
      </c>
      <c r="AP2628" s="81">
        <f t="shared" si="259"/>
        <v>2</v>
      </c>
      <c r="AQ2628" s="76">
        <f t="shared" si="260"/>
        <v>18</v>
      </c>
      <c r="AR2628" s="81">
        <f t="shared" si="261"/>
        <v>48</v>
      </c>
      <c r="AS2628" s="81" t="str">
        <f t="shared" si="262"/>
        <v>金币</v>
      </c>
      <c r="AT2628" s="103">
        <f t="shared" si="263"/>
        <v>136</v>
      </c>
      <c r="AU2628" s="82">
        <f>IF(AR2628&gt;0,SUMIFS(AT$13:AT2628,AQ$13:AQ2628,"="&amp;AQ2628),"[x]")</f>
        <v>3188</v>
      </c>
    </row>
    <row r="2629" spans="40:47" ht="16.5" x14ac:dyDescent="0.2">
      <c r="AN2629" s="81">
        <v>2617</v>
      </c>
      <c r="AO2629" s="81">
        <f t="shared" si="258"/>
        <v>5</v>
      </c>
      <c r="AP2629" s="81">
        <f t="shared" si="259"/>
        <v>2</v>
      </c>
      <c r="AQ2629" s="76">
        <f t="shared" si="260"/>
        <v>18</v>
      </c>
      <c r="AR2629" s="81">
        <f t="shared" si="261"/>
        <v>49</v>
      </c>
      <c r="AS2629" s="81" t="str">
        <f t="shared" si="262"/>
        <v>金币</v>
      </c>
      <c r="AT2629" s="103">
        <f t="shared" si="263"/>
        <v>147</v>
      </c>
      <c r="AU2629" s="82">
        <f>IF(AR2629&gt;0,SUMIFS(AT$13:AT2629,AQ$13:AQ2629,"="&amp;AQ2629),"[x]")</f>
        <v>3335</v>
      </c>
    </row>
    <row r="2630" spans="40:47" ht="16.5" x14ac:dyDescent="0.2">
      <c r="AN2630" s="81">
        <v>2618</v>
      </c>
      <c r="AO2630" s="81">
        <f t="shared" si="258"/>
        <v>5</v>
      </c>
      <c r="AP2630" s="81">
        <f t="shared" si="259"/>
        <v>2</v>
      </c>
      <c r="AQ2630" s="76">
        <f t="shared" si="260"/>
        <v>18</v>
      </c>
      <c r="AR2630" s="81">
        <f t="shared" si="261"/>
        <v>50</v>
      </c>
      <c r="AS2630" s="81" t="str">
        <f t="shared" si="262"/>
        <v>金币</v>
      </c>
      <c r="AT2630" s="103">
        <f t="shared" si="263"/>
        <v>159</v>
      </c>
      <c r="AU2630" s="82">
        <f>IF(AR2630&gt;0,SUMIFS(AT$13:AT2630,AQ$13:AQ2630,"="&amp;AQ2630),"[x]")</f>
        <v>3494</v>
      </c>
    </row>
    <row r="2631" spans="40:47" ht="16.5" x14ac:dyDescent="0.2">
      <c r="AN2631" s="81">
        <v>2619</v>
      </c>
      <c r="AO2631" s="81">
        <f t="shared" si="258"/>
        <v>5</v>
      </c>
      <c r="AP2631" s="81">
        <f t="shared" si="259"/>
        <v>2</v>
      </c>
      <c r="AQ2631" s="76">
        <f t="shared" si="260"/>
        <v>18</v>
      </c>
      <c r="AR2631" s="81">
        <f t="shared" si="261"/>
        <v>51</v>
      </c>
      <c r="AS2631" s="81" t="str">
        <f t="shared" si="262"/>
        <v>金币</v>
      </c>
      <c r="AT2631" s="103">
        <f t="shared" si="263"/>
        <v>170</v>
      </c>
      <c r="AU2631" s="82">
        <f>IF(AR2631&gt;0,SUMIFS(AT$13:AT2631,AQ$13:AQ2631,"="&amp;AQ2631),"[x]")</f>
        <v>3664</v>
      </c>
    </row>
    <row r="2632" spans="40:47" ht="16.5" x14ac:dyDescent="0.2">
      <c r="AN2632" s="81">
        <v>2620</v>
      </c>
      <c r="AO2632" s="81">
        <f t="shared" si="258"/>
        <v>5</v>
      </c>
      <c r="AP2632" s="81">
        <f t="shared" si="259"/>
        <v>2</v>
      </c>
      <c r="AQ2632" s="76">
        <f t="shared" si="260"/>
        <v>18</v>
      </c>
      <c r="AR2632" s="81">
        <f t="shared" si="261"/>
        <v>52</v>
      </c>
      <c r="AS2632" s="81" t="str">
        <f t="shared" si="262"/>
        <v>金币</v>
      </c>
      <c r="AT2632" s="103">
        <f t="shared" si="263"/>
        <v>181</v>
      </c>
      <c r="AU2632" s="82">
        <f>IF(AR2632&gt;0,SUMIFS(AT$13:AT2632,AQ$13:AQ2632,"="&amp;AQ2632),"[x]")</f>
        <v>3845</v>
      </c>
    </row>
    <row r="2633" spans="40:47" ht="16.5" x14ac:dyDescent="0.2">
      <c r="AN2633" s="81">
        <v>2621</v>
      </c>
      <c r="AO2633" s="81">
        <f t="shared" si="258"/>
        <v>5</v>
      </c>
      <c r="AP2633" s="81">
        <f t="shared" si="259"/>
        <v>2</v>
      </c>
      <c r="AQ2633" s="76">
        <f t="shared" si="260"/>
        <v>18</v>
      </c>
      <c r="AR2633" s="81">
        <f t="shared" si="261"/>
        <v>53</v>
      </c>
      <c r="AS2633" s="81" t="str">
        <f t="shared" si="262"/>
        <v>金币</v>
      </c>
      <c r="AT2633" s="103">
        <f t="shared" si="263"/>
        <v>193</v>
      </c>
      <c r="AU2633" s="82">
        <f>IF(AR2633&gt;0,SUMIFS(AT$13:AT2633,AQ$13:AQ2633,"="&amp;AQ2633),"[x]")</f>
        <v>4038</v>
      </c>
    </row>
    <row r="2634" spans="40:47" ht="16.5" x14ac:dyDescent="0.2">
      <c r="AN2634" s="81">
        <v>2622</v>
      </c>
      <c r="AO2634" s="81">
        <f t="shared" si="258"/>
        <v>5</v>
      </c>
      <c r="AP2634" s="81">
        <f t="shared" si="259"/>
        <v>2</v>
      </c>
      <c r="AQ2634" s="76">
        <f t="shared" si="260"/>
        <v>18</v>
      </c>
      <c r="AR2634" s="81">
        <f t="shared" si="261"/>
        <v>54</v>
      </c>
      <c r="AS2634" s="81" t="str">
        <f t="shared" si="262"/>
        <v>金币</v>
      </c>
      <c r="AT2634" s="103">
        <f t="shared" si="263"/>
        <v>204</v>
      </c>
      <c r="AU2634" s="82">
        <f>IF(AR2634&gt;0,SUMIFS(AT$13:AT2634,AQ$13:AQ2634,"="&amp;AQ2634),"[x]")</f>
        <v>4242</v>
      </c>
    </row>
    <row r="2635" spans="40:47" ht="16.5" x14ac:dyDescent="0.2">
      <c r="AN2635" s="81">
        <v>2623</v>
      </c>
      <c r="AO2635" s="81">
        <f t="shared" si="258"/>
        <v>5</v>
      </c>
      <c r="AP2635" s="81">
        <f t="shared" si="259"/>
        <v>2</v>
      </c>
      <c r="AQ2635" s="76">
        <f t="shared" si="260"/>
        <v>18</v>
      </c>
      <c r="AR2635" s="81">
        <f t="shared" si="261"/>
        <v>55</v>
      </c>
      <c r="AS2635" s="81" t="str">
        <f t="shared" si="262"/>
        <v>金币</v>
      </c>
      <c r="AT2635" s="103">
        <f t="shared" si="263"/>
        <v>215</v>
      </c>
      <c r="AU2635" s="82">
        <f>IF(AR2635&gt;0,SUMIFS(AT$13:AT2635,AQ$13:AQ2635,"="&amp;AQ2635),"[x]")</f>
        <v>4457</v>
      </c>
    </row>
    <row r="2636" spans="40:47" ht="16.5" x14ac:dyDescent="0.2">
      <c r="AN2636" s="81">
        <v>2624</v>
      </c>
      <c r="AO2636" s="81">
        <f t="shared" si="258"/>
        <v>5</v>
      </c>
      <c r="AP2636" s="81">
        <f t="shared" si="259"/>
        <v>2</v>
      </c>
      <c r="AQ2636" s="76">
        <f t="shared" si="260"/>
        <v>18</v>
      </c>
      <c r="AR2636" s="81">
        <f t="shared" si="261"/>
        <v>56</v>
      </c>
      <c r="AS2636" s="81" t="str">
        <f t="shared" si="262"/>
        <v>金币</v>
      </c>
      <c r="AT2636" s="103">
        <f t="shared" si="263"/>
        <v>227</v>
      </c>
      <c r="AU2636" s="82">
        <f>IF(AR2636&gt;0,SUMIFS(AT$13:AT2636,AQ$13:AQ2636,"="&amp;AQ2636),"[x]")</f>
        <v>4684</v>
      </c>
    </row>
    <row r="2637" spans="40:47" ht="16.5" x14ac:dyDescent="0.2">
      <c r="AN2637" s="81">
        <v>2625</v>
      </c>
      <c r="AO2637" s="81">
        <f t="shared" si="258"/>
        <v>5</v>
      </c>
      <c r="AP2637" s="81">
        <f t="shared" si="259"/>
        <v>2</v>
      </c>
      <c r="AQ2637" s="76">
        <f t="shared" si="260"/>
        <v>18</v>
      </c>
      <c r="AR2637" s="81">
        <f t="shared" si="261"/>
        <v>57</v>
      </c>
      <c r="AS2637" s="81" t="str">
        <f t="shared" si="262"/>
        <v>金币</v>
      </c>
      <c r="AT2637" s="103">
        <f t="shared" si="263"/>
        <v>238</v>
      </c>
      <c r="AU2637" s="82">
        <f>IF(AR2637&gt;0,SUMIFS(AT$13:AT2637,AQ$13:AQ2637,"="&amp;AQ2637),"[x]")</f>
        <v>4922</v>
      </c>
    </row>
    <row r="2638" spans="40:47" ht="16.5" x14ac:dyDescent="0.2">
      <c r="AN2638" s="81">
        <v>2626</v>
      </c>
      <c r="AO2638" s="81">
        <f t="shared" ref="AO2638:AO2701" si="264">INT((AN2638-1)/604)+1</f>
        <v>5</v>
      </c>
      <c r="AP2638" s="81">
        <f t="shared" ref="AP2638:AP2701" si="265">INT(MOD(INT((AN2638-1)/151),4))+1</f>
        <v>2</v>
      </c>
      <c r="AQ2638" s="76">
        <f t="shared" ref="AQ2638:AQ2701" si="266">(AO2638-1)*4+AP2638</f>
        <v>18</v>
      </c>
      <c r="AR2638" s="81">
        <f t="shared" ref="AR2638:AR2701" si="267">MOD(AN2638-1,151)</f>
        <v>58</v>
      </c>
      <c r="AS2638" s="81" t="str">
        <f t="shared" ref="AS2638:AS2701" si="268">IF(AR2638&gt;0,"金币","[x]")</f>
        <v>金币</v>
      </c>
      <c r="AT2638" s="103">
        <f t="shared" si="263"/>
        <v>249</v>
      </c>
      <c r="AU2638" s="82">
        <f>IF(AR2638&gt;0,SUMIFS(AT$13:AT2638,AQ$13:AQ2638,"="&amp;AQ2638),"[x]")</f>
        <v>5171</v>
      </c>
    </row>
    <row r="2639" spans="40:47" ht="16.5" x14ac:dyDescent="0.2">
      <c r="AN2639" s="81">
        <v>2627</v>
      </c>
      <c r="AO2639" s="81">
        <f t="shared" si="264"/>
        <v>5</v>
      </c>
      <c r="AP2639" s="81">
        <f t="shared" si="265"/>
        <v>2</v>
      </c>
      <c r="AQ2639" s="76">
        <f t="shared" si="266"/>
        <v>18</v>
      </c>
      <c r="AR2639" s="81">
        <f t="shared" si="267"/>
        <v>59</v>
      </c>
      <c r="AS2639" s="81" t="str">
        <f t="shared" si="268"/>
        <v>金币</v>
      </c>
      <c r="AT2639" s="103">
        <f t="shared" ref="AT2639:AT2702" si="269">IF(AR2639&gt;0,INT(INDEX($AL$13:$AL$162,AR2639)/48*INDEX($AL$4:$AL$9,AO2639)*INDEX($AO$4:$AO$7,AP2639)),"[x]")</f>
        <v>261</v>
      </c>
      <c r="AU2639" s="82">
        <f>IF(AR2639&gt;0,SUMIFS(AT$13:AT2639,AQ$13:AQ2639,"="&amp;AQ2639),"[x]")</f>
        <v>5432</v>
      </c>
    </row>
    <row r="2640" spans="40:47" ht="16.5" x14ac:dyDescent="0.2">
      <c r="AN2640" s="81">
        <v>2628</v>
      </c>
      <c r="AO2640" s="81">
        <f t="shared" si="264"/>
        <v>5</v>
      </c>
      <c r="AP2640" s="81">
        <f t="shared" si="265"/>
        <v>2</v>
      </c>
      <c r="AQ2640" s="76">
        <f t="shared" si="266"/>
        <v>18</v>
      </c>
      <c r="AR2640" s="81">
        <f t="shared" si="267"/>
        <v>60</v>
      </c>
      <c r="AS2640" s="81" t="str">
        <f t="shared" si="268"/>
        <v>金币</v>
      </c>
      <c r="AT2640" s="103">
        <f t="shared" si="269"/>
        <v>272</v>
      </c>
      <c r="AU2640" s="82">
        <f>IF(AR2640&gt;0,SUMIFS(AT$13:AT2640,AQ$13:AQ2640,"="&amp;AQ2640),"[x]")</f>
        <v>5704</v>
      </c>
    </row>
    <row r="2641" spans="40:47" ht="16.5" x14ac:dyDescent="0.2">
      <c r="AN2641" s="81">
        <v>2629</v>
      </c>
      <c r="AO2641" s="81">
        <f t="shared" si="264"/>
        <v>5</v>
      </c>
      <c r="AP2641" s="81">
        <f t="shared" si="265"/>
        <v>2</v>
      </c>
      <c r="AQ2641" s="76">
        <f t="shared" si="266"/>
        <v>18</v>
      </c>
      <c r="AR2641" s="81">
        <f t="shared" si="267"/>
        <v>61</v>
      </c>
      <c r="AS2641" s="81" t="str">
        <f t="shared" si="268"/>
        <v>金币</v>
      </c>
      <c r="AT2641" s="103">
        <f t="shared" si="269"/>
        <v>284</v>
      </c>
      <c r="AU2641" s="82">
        <f>IF(AR2641&gt;0,SUMIFS(AT$13:AT2641,AQ$13:AQ2641,"="&amp;AQ2641),"[x]")</f>
        <v>5988</v>
      </c>
    </row>
    <row r="2642" spans="40:47" ht="16.5" x14ac:dyDescent="0.2">
      <c r="AN2642" s="81">
        <v>2630</v>
      </c>
      <c r="AO2642" s="81">
        <f t="shared" si="264"/>
        <v>5</v>
      </c>
      <c r="AP2642" s="81">
        <f t="shared" si="265"/>
        <v>2</v>
      </c>
      <c r="AQ2642" s="76">
        <f t="shared" si="266"/>
        <v>18</v>
      </c>
      <c r="AR2642" s="81">
        <f t="shared" si="267"/>
        <v>62</v>
      </c>
      <c r="AS2642" s="81" t="str">
        <f t="shared" si="268"/>
        <v>金币</v>
      </c>
      <c r="AT2642" s="103">
        <f t="shared" si="269"/>
        <v>295</v>
      </c>
      <c r="AU2642" s="82">
        <f>IF(AR2642&gt;0,SUMIFS(AT$13:AT2642,AQ$13:AQ2642,"="&amp;AQ2642),"[x]")</f>
        <v>6283</v>
      </c>
    </row>
    <row r="2643" spans="40:47" ht="16.5" x14ac:dyDescent="0.2">
      <c r="AN2643" s="81">
        <v>2631</v>
      </c>
      <c r="AO2643" s="81">
        <f t="shared" si="264"/>
        <v>5</v>
      </c>
      <c r="AP2643" s="81">
        <f t="shared" si="265"/>
        <v>2</v>
      </c>
      <c r="AQ2643" s="76">
        <f t="shared" si="266"/>
        <v>18</v>
      </c>
      <c r="AR2643" s="81">
        <f t="shared" si="267"/>
        <v>63</v>
      </c>
      <c r="AS2643" s="81" t="str">
        <f t="shared" si="268"/>
        <v>金币</v>
      </c>
      <c r="AT2643" s="103">
        <f t="shared" si="269"/>
        <v>306</v>
      </c>
      <c r="AU2643" s="82">
        <f>IF(AR2643&gt;0,SUMIFS(AT$13:AT2643,AQ$13:AQ2643,"="&amp;AQ2643),"[x]")</f>
        <v>6589</v>
      </c>
    </row>
    <row r="2644" spans="40:47" ht="16.5" x14ac:dyDescent="0.2">
      <c r="AN2644" s="81">
        <v>2632</v>
      </c>
      <c r="AO2644" s="81">
        <f t="shared" si="264"/>
        <v>5</v>
      </c>
      <c r="AP2644" s="81">
        <f t="shared" si="265"/>
        <v>2</v>
      </c>
      <c r="AQ2644" s="76">
        <f t="shared" si="266"/>
        <v>18</v>
      </c>
      <c r="AR2644" s="81">
        <f t="shared" si="267"/>
        <v>64</v>
      </c>
      <c r="AS2644" s="81" t="str">
        <f t="shared" si="268"/>
        <v>金币</v>
      </c>
      <c r="AT2644" s="103">
        <f t="shared" si="269"/>
        <v>318</v>
      </c>
      <c r="AU2644" s="82">
        <f>IF(AR2644&gt;0,SUMIFS(AT$13:AT2644,AQ$13:AQ2644,"="&amp;AQ2644),"[x]")</f>
        <v>6907</v>
      </c>
    </row>
    <row r="2645" spans="40:47" ht="16.5" x14ac:dyDescent="0.2">
      <c r="AN2645" s="81">
        <v>2633</v>
      </c>
      <c r="AO2645" s="81">
        <f t="shared" si="264"/>
        <v>5</v>
      </c>
      <c r="AP2645" s="81">
        <f t="shared" si="265"/>
        <v>2</v>
      </c>
      <c r="AQ2645" s="76">
        <f t="shared" si="266"/>
        <v>18</v>
      </c>
      <c r="AR2645" s="81">
        <f t="shared" si="267"/>
        <v>65</v>
      </c>
      <c r="AS2645" s="81" t="str">
        <f t="shared" si="268"/>
        <v>金币</v>
      </c>
      <c r="AT2645" s="103">
        <f t="shared" si="269"/>
        <v>329</v>
      </c>
      <c r="AU2645" s="82">
        <f>IF(AR2645&gt;0,SUMIFS(AT$13:AT2645,AQ$13:AQ2645,"="&amp;AQ2645),"[x]")</f>
        <v>7236</v>
      </c>
    </row>
    <row r="2646" spans="40:47" ht="16.5" x14ac:dyDescent="0.2">
      <c r="AN2646" s="81">
        <v>2634</v>
      </c>
      <c r="AO2646" s="81">
        <f t="shared" si="264"/>
        <v>5</v>
      </c>
      <c r="AP2646" s="81">
        <f t="shared" si="265"/>
        <v>2</v>
      </c>
      <c r="AQ2646" s="76">
        <f t="shared" si="266"/>
        <v>18</v>
      </c>
      <c r="AR2646" s="81">
        <f t="shared" si="267"/>
        <v>66</v>
      </c>
      <c r="AS2646" s="81" t="str">
        <f t="shared" si="268"/>
        <v>金币</v>
      </c>
      <c r="AT2646" s="103">
        <f t="shared" si="269"/>
        <v>340</v>
      </c>
      <c r="AU2646" s="82">
        <f>IF(AR2646&gt;0,SUMIFS(AT$13:AT2646,AQ$13:AQ2646,"="&amp;AQ2646),"[x]")</f>
        <v>7576</v>
      </c>
    </row>
    <row r="2647" spans="40:47" ht="16.5" x14ac:dyDescent="0.2">
      <c r="AN2647" s="81">
        <v>2635</v>
      </c>
      <c r="AO2647" s="81">
        <f t="shared" si="264"/>
        <v>5</v>
      </c>
      <c r="AP2647" s="81">
        <f t="shared" si="265"/>
        <v>2</v>
      </c>
      <c r="AQ2647" s="76">
        <f t="shared" si="266"/>
        <v>18</v>
      </c>
      <c r="AR2647" s="81">
        <f t="shared" si="267"/>
        <v>67</v>
      </c>
      <c r="AS2647" s="81" t="str">
        <f t="shared" si="268"/>
        <v>金币</v>
      </c>
      <c r="AT2647" s="103">
        <f t="shared" si="269"/>
        <v>352</v>
      </c>
      <c r="AU2647" s="82">
        <f>IF(AR2647&gt;0,SUMIFS(AT$13:AT2647,AQ$13:AQ2647,"="&amp;AQ2647),"[x]")</f>
        <v>7928</v>
      </c>
    </row>
    <row r="2648" spans="40:47" ht="16.5" x14ac:dyDescent="0.2">
      <c r="AN2648" s="81">
        <v>2636</v>
      </c>
      <c r="AO2648" s="81">
        <f t="shared" si="264"/>
        <v>5</v>
      </c>
      <c r="AP2648" s="81">
        <f t="shared" si="265"/>
        <v>2</v>
      </c>
      <c r="AQ2648" s="76">
        <f t="shared" si="266"/>
        <v>18</v>
      </c>
      <c r="AR2648" s="81">
        <f t="shared" si="267"/>
        <v>68</v>
      </c>
      <c r="AS2648" s="81" t="str">
        <f t="shared" si="268"/>
        <v>金币</v>
      </c>
      <c r="AT2648" s="103">
        <f t="shared" si="269"/>
        <v>363</v>
      </c>
      <c r="AU2648" s="82">
        <f>IF(AR2648&gt;0,SUMIFS(AT$13:AT2648,AQ$13:AQ2648,"="&amp;AQ2648),"[x]")</f>
        <v>8291</v>
      </c>
    </row>
    <row r="2649" spans="40:47" ht="16.5" x14ac:dyDescent="0.2">
      <c r="AN2649" s="81">
        <v>2637</v>
      </c>
      <c r="AO2649" s="81">
        <f t="shared" si="264"/>
        <v>5</v>
      </c>
      <c r="AP2649" s="81">
        <f t="shared" si="265"/>
        <v>2</v>
      </c>
      <c r="AQ2649" s="76">
        <f t="shared" si="266"/>
        <v>18</v>
      </c>
      <c r="AR2649" s="81">
        <f t="shared" si="267"/>
        <v>69</v>
      </c>
      <c r="AS2649" s="81" t="str">
        <f t="shared" si="268"/>
        <v>金币</v>
      </c>
      <c r="AT2649" s="103">
        <f t="shared" si="269"/>
        <v>374</v>
      </c>
      <c r="AU2649" s="82">
        <f>IF(AR2649&gt;0,SUMIFS(AT$13:AT2649,AQ$13:AQ2649,"="&amp;AQ2649),"[x]")</f>
        <v>8665</v>
      </c>
    </row>
    <row r="2650" spans="40:47" ht="16.5" x14ac:dyDescent="0.2">
      <c r="AN2650" s="81">
        <v>2638</v>
      </c>
      <c r="AO2650" s="81">
        <f t="shared" si="264"/>
        <v>5</v>
      </c>
      <c r="AP2650" s="81">
        <f t="shared" si="265"/>
        <v>2</v>
      </c>
      <c r="AQ2650" s="76">
        <f t="shared" si="266"/>
        <v>18</v>
      </c>
      <c r="AR2650" s="81">
        <f t="shared" si="267"/>
        <v>70</v>
      </c>
      <c r="AS2650" s="81" t="str">
        <f t="shared" si="268"/>
        <v>金币</v>
      </c>
      <c r="AT2650" s="103">
        <f t="shared" si="269"/>
        <v>386</v>
      </c>
      <c r="AU2650" s="82">
        <f>IF(AR2650&gt;0,SUMIFS(AT$13:AT2650,AQ$13:AQ2650,"="&amp;AQ2650),"[x]")</f>
        <v>9051</v>
      </c>
    </row>
    <row r="2651" spans="40:47" ht="16.5" x14ac:dyDescent="0.2">
      <c r="AN2651" s="81">
        <v>2639</v>
      </c>
      <c r="AO2651" s="81">
        <f t="shared" si="264"/>
        <v>5</v>
      </c>
      <c r="AP2651" s="81">
        <f t="shared" si="265"/>
        <v>2</v>
      </c>
      <c r="AQ2651" s="76">
        <f t="shared" si="266"/>
        <v>18</v>
      </c>
      <c r="AR2651" s="81">
        <f t="shared" si="267"/>
        <v>71</v>
      </c>
      <c r="AS2651" s="81" t="str">
        <f t="shared" si="268"/>
        <v>金币</v>
      </c>
      <c r="AT2651" s="103">
        <f t="shared" si="269"/>
        <v>397</v>
      </c>
      <c r="AU2651" s="82">
        <f>IF(AR2651&gt;0,SUMIFS(AT$13:AT2651,AQ$13:AQ2651,"="&amp;AQ2651),"[x]")</f>
        <v>9448</v>
      </c>
    </row>
    <row r="2652" spans="40:47" ht="16.5" x14ac:dyDescent="0.2">
      <c r="AN2652" s="81">
        <v>2640</v>
      </c>
      <c r="AO2652" s="81">
        <f t="shared" si="264"/>
        <v>5</v>
      </c>
      <c r="AP2652" s="81">
        <f t="shared" si="265"/>
        <v>2</v>
      </c>
      <c r="AQ2652" s="76">
        <f t="shared" si="266"/>
        <v>18</v>
      </c>
      <c r="AR2652" s="81">
        <f t="shared" si="267"/>
        <v>72</v>
      </c>
      <c r="AS2652" s="81" t="str">
        <f t="shared" si="268"/>
        <v>金币</v>
      </c>
      <c r="AT2652" s="103">
        <f t="shared" si="269"/>
        <v>408</v>
      </c>
      <c r="AU2652" s="82">
        <f>IF(AR2652&gt;0,SUMIFS(AT$13:AT2652,AQ$13:AQ2652,"="&amp;AQ2652),"[x]")</f>
        <v>9856</v>
      </c>
    </row>
    <row r="2653" spans="40:47" ht="16.5" x14ac:dyDescent="0.2">
      <c r="AN2653" s="81">
        <v>2641</v>
      </c>
      <c r="AO2653" s="81">
        <f t="shared" si="264"/>
        <v>5</v>
      </c>
      <c r="AP2653" s="81">
        <f t="shared" si="265"/>
        <v>2</v>
      </c>
      <c r="AQ2653" s="76">
        <f t="shared" si="266"/>
        <v>18</v>
      </c>
      <c r="AR2653" s="81">
        <f t="shared" si="267"/>
        <v>73</v>
      </c>
      <c r="AS2653" s="81" t="str">
        <f t="shared" si="268"/>
        <v>金币</v>
      </c>
      <c r="AT2653" s="103">
        <f t="shared" si="269"/>
        <v>420</v>
      </c>
      <c r="AU2653" s="82">
        <f>IF(AR2653&gt;0,SUMIFS(AT$13:AT2653,AQ$13:AQ2653,"="&amp;AQ2653),"[x]")</f>
        <v>10276</v>
      </c>
    </row>
    <row r="2654" spans="40:47" ht="16.5" x14ac:dyDescent="0.2">
      <c r="AN2654" s="81">
        <v>2642</v>
      </c>
      <c r="AO2654" s="81">
        <f t="shared" si="264"/>
        <v>5</v>
      </c>
      <c r="AP2654" s="81">
        <f t="shared" si="265"/>
        <v>2</v>
      </c>
      <c r="AQ2654" s="76">
        <f t="shared" si="266"/>
        <v>18</v>
      </c>
      <c r="AR2654" s="81">
        <f t="shared" si="267"/>
        <v>74</v>
      </c>
      <c r="AS2654" s="81" t="str">
        <f t="shared" si="268"/>
        <v>金币</v>
      </c>
      <c r="AT2654" s="103">
        <f t="shared" si="269"/>
        <v>431</v>
      </c>
      <c r="AU2654" s="82">
        <f>IF(AR2654&gt;0,SUMIFS(AT$13:AT2654,AQ$13:AQ2654,"="&amp;AQ2654),"[x]")</f>
        <v>10707</v>
      </c>
    </row>
    <row r="2655" spans="40:47" ht="16.5" x14ac:dyDescent="0.2">
      <c r="AN2655" s="81">
        <v>2643</v>
      </c>
      <c r="AO2655" s="81">
        <f t="shared" si="264"/>
        <v>5</v>
      </c>
      <c r="AP2655" s="81">
        <f t="shared" si="265"/>
        <v>2</v>
      </c>
      <c r="AQ2655" s="76">
        <f t="shared" si="266"/>
        <v>18</v>
      </c>
      <c r="AR2655" s="81">
        <f t="shared" si="267"/>
        <v>75</v>
      </c>
      <c r="AS2655" s="81" t="str">
        <f t="shared" si="268"/>
        <v>金币</v>
      </c>
      <c r="AT2655" s="103">
        <f t="shared" si="269"/>
        <v>443</v>
      </c>
      <c r="AU2655" s="82">
        <f>IF(AR2655&gt;0,SUMIFS(AT$13:AT2655,AQ$13:AQ2655,"="&amp;AQ2655),"[x]")</f>
        <v>11150</v>
      </c>
    </row>
    <row r="2656" spans="40:47" ht="16.5" x14ac:dyDescent="0.2">
      <c r="AN2656" s="81">
        <v>2644</v>
      </c>
      <c r="AO2656" s="81">
        <f t="shared" si="264"/>
        <v>5</v>
      </c>
      <c r="AP2656" s="81">
        <f t="shared" si="265"/>
        <v>2</v>
      </c>
      <c r="AQ2656" s="76">
        <f t="shared" si="266"/>
        <v>18</v>
      </c>
      <c r="AR2656" s="81">
        <f t="shared" si="267"/>
        <v>76</v>
      </c>
      <c r="AS2656" s="81" t="str">
        <f t="shared" si="268"/>
        <v>金币</v>
      </c>
      <c r="AT2656" s="103">
        <f t="shared" si="269"/>
        <v>454</v>
      </c>
      <c r="AU2656" s="82">
        <f>IF(AR2656&gt;0,SUMIFS(AT$13:AT2656,AQ$13:AQ2656,"="&amp;AQ2656),"[x]")</f>
        <v>11604</v>
      </c>
    </row>
    <row r="2657" spans="40:47" ht="16.5" x14ac:dyDescent="0.2">
      <c r="AN2657" s="81">
        <v>2645</v>
      </c>
      <c r="AO2657" s="81">
        <f t="shared" si="264"/>
        <v>5</v>
      </c>
      <c r="AP2657" s="81">
        <f t="shared" si="265"/>
        <v>2</v>
      </c>
      <c r="AQ2657" s="76">
        <f t="shared" si="266"/>
        <v>18</v>
      </c>
      <c r="AR2657" s="81">
        <f t="shared" si="267"/>
        <v>77</v>
      </c>
      <c r="AS2657" s="81" t="str">
        <f t="shared" si="268"/>
        <v>金币</v>
      </c>
      <c r="AT2657" s="103">
        <f t="shared" si="269"/>
        <v>465</v>
      </c>
      <c r="AU2657" s="82">
        <f>IF(AR2657&gt;0,SUMIFS(AT$13:AT2657,AQ$13:AQ2657,"="&amp;AQ2657),"[x]")</f>
        <v>12069</v>
      </c>
    </row>
    <row r="2658" spans="40:47" ht="16.5" x14ac:dyDescent="0.2">
      <c r="AN2658" s="81">
        <v>2646</v>
      </c>
      <c r="AO2658" s="81">
        <f t="shared" si="264"/>
        <v>5</v>
      </c>
      <c r="AP2658" s="81">
        <f t="shared" si="265"/>
        <v>2</v>
      </c>
      <c r="AQ2658" s="76">
        <f t="shared" si="266"/>
        <v>18</v>
      </c>
      <c r="AR2658" s="81">
        <f t="shared" si="267"/>
        <v>78</v>
      </c>
      <c r="AS2658" s="81" t="str">
        <f t="shared" si="268"/>
        <v>金币</v>
      </c>
      <c r="AT2658" s="103">
        <f t="shared" si="269"/>
        <v>477</v>
      </c>
      <c r="AU2658" s="82">
        <f>IF(AR2658&gt;0,SUMIFS(AT$13:AT2658,AQ$13:AQ2658,"="&amp;AQ2658),"[x]")</f>
        <v>12546</v>
      </c>
    </row>
    <row r="2659" spans="40:47" ht="16.5" x14ac:dyDescent="0.2">
      <c r="AN2659" s="81">
        <v>2647</v>
      </c>
      <c r="AO2659" s="81">
        <f t="shared" si="264"/>
        <v>5</v>
      </c>
      <c r="AP2659" s="81">
        <f t="shared" si="265"/>
        <v>2</v>
      </c>
      <c r="AQ2659" s="76">
        <f t="shared" si="266"/>
        <v>18</v>
      </c>
      <c r="AR2659" s="81">
        <f t="shared" si="267"/>
        <v>79</v>
      </c>
      <c r="AS2659" s="81" t="str">
        <f t="shared" si="268"/>
        <v>金币</v>
      </c>
      <c r="AT2659" s="103">
        <f t="shared" si="269"/>
        <v>488</v>
      </c>
      <c r="AU2659" s="82">
        <f>IF(AR2659&gt;0,SUMIFS(AT$13:AT2659,AQ$13:AQ2659,"="&amp;AQ2659),"[x]")</f>
        <v>13034</v>
      </c>
    </row>
    <row r="2660" spans="40:47" ht="16.5" x14ac:dyDescent="0.2">
      <c r="AN2660" s="81">
        <v>2648</v>
      </c>
      <c r="AO2660" s="81">
        <f t="shared" si="264"/>
        <v>5</v>
      </c>
      <c r="AP2660" s="81">
        <f t="shared" si="265"/>
        <v>2</v>
      </c>
      <c r="AQ2660" s="76">
        <f t="shared" si="266"/>
        <v>18</v>
      </c>
      <c r="AR2660" s="81">
        <f t="shared" si="267"/>
        <v>80</v>
      </c>
      <c r="AS2660" s="81" t="str">
        <f t="shared" si="268"/>
        <v>金币</v>
      </c>
      <c r="AT2660" s="103">
        <f t="shared" si="269"/>
        <v>499</v>
      </c>
      <c r="AU2660" s="82">
        <f>IF(AR2660&gt;0,SUMIFS(AT$13:AT2660,AQ$13:AQ2660,"="&amp;AQ2660),"[x]")</f>
        <v>13533</v>
      </c>
    </row>
    <row r="2661" spans="40:47" ht="16.5" x14ac:dyDescent="0.2">
      <c r="AN2661" s="81">
        <v>2649</v>
      </c>
      <c r="AO2661" s="81">
        <f t="shared" si="264"/>
        <v>5</v>
      </c>
      <c r="AP2661" s="81">
        <f t="shared" si="265"/>
        <v>2</v>
      </c>
      <c r="AQ2661" s="76">
        <f t="shared" si="266"/>
        <v>18</v>
      </c>
      <c r="AR2661" s="81">
        <f t="shared" si="267"/>
        <v>81</v>
      </c>
      <c r="AS2661" s="81" t="str">
        <f t="shared" si="268"/>
        <v>金币</v>
      </c>
      <c r="AT2661" s="103">
        <f t="shared" si="269"/>
        <v>254</v>
      </c>
      <c r="AU2661" s="82">
        <f>IF(AR2661&gt;0,SUMIFS(AT$13:AT2661,AQ$13:AQ2661,"="&amp;AQ2661),"[x]")</f>
        <v>13787</v>
      </c>
    </row>
    <row r="2662" spans="40:47" ht="16.5" x14ac:dyDescent="0.2">
      <c r="AN2662" s="81">
        <v>2650</v>
      </c>
      <c r="AO2662" s="81">
        <f t="shared" si="264"/>
        <v>5</v>
      </c>
      <c r="AP2662" s="81">
        <f t="shared" si="265"/>
        <v>2</v>
      </c>
      <c r="AQ2662" s="76">
        <f t="shared" si="266"/>
        <v>18</v>
      </c>
      <c r="AR2662" s="81">
        <f t="shared" si="267"/>
        <v>82</v>
      </c>
      <c r="AS2662" s="81" t="str">
        <f t="shared" si="268"/>
        <v>金币</v>
      </c>
      <c r="AT2662" s="103">
        <f t="shared" si="269"/>
        <v>273</v>
      </c>
      <c r="AU2662" s="82">
        <f>IF(AR2662&gt;0,SUMIFS(AT$13:AT2662,AQ$13:AQ2662,"="&amp;AQ2662),"[x]")</f>
        <v>14060</v>
      </c>
    </row>
    <row r="2663" spans="40:47" ht="16.5" x14ac:dyDescent="0.2">
      <c r="AN2663" s="81">
        <v>2651</v>
      </c>
      <c r="AO2663" s="81">
        <f t="shared" si="264"/>
        <v>5</v>
      </c>
      <c r="AP2663" s="81">
        <f t="shared" si="265"/>
        <v>2</v>
      </c>
      <c r="AQ2663" s="76">
        <f t="shared" si="266"/>
        <v>18</v>
      </c>
      <c r="AR2663" s="81">
        <f t="shared" si="267"/>
        <v>83</v>
      </c>
      <c r="AS2663" s="81" t="str">
        <f t="shared" si="268"/>
        <v>金币</v>
      </c>
      <c r="AT2663" s="103">
        <f t="shared" si="269"/>
        <v>293</v>
      </c>
      <c r="AU2663" s="82">
        <f>IF(AR2663&gt;0,SUMIFS(AT$13:AT2663,AQ$13:AQ2663,"="&amp;AQ2663),"[x]")</f>
        <v>14353</v>
      </c>
    </row>
    <row r="2664" spans="40:47" ht="16.5" x14ac:dyDescent="0.2">
      <c r="AN2664" s="81">
        <v>2652</v>
      </c>
      <c r="AO2664" s="81">
        <f t="shared" si="264"/>
        <v>5</v>
      </c>
      <c r="AP2664" s="81">
        <f t="shared" si="265"/>
        <v>2</v>
      </c>
      <c r="AQ2664" s="76">
        <f t="shared" si="266"/>
        <v>18</v>
      </c>
      <c r="AR2664" s="81">
        <f t="shared" si="267"/>
        <v>84</v>
      </c>
      <c r="AS2664" s="81" t="str">
        <f t="shared" si="268"/>
        <v>金币</v>
      </c>
      <c r="AT2664" s="103">
        <f t="shared" si="269"/>
        <v>312</v>
      </c>
      <c r="AU2664" s="82">
        <f>IF(AR2664&gt;0,SUMIFS(AT$13:AT2664,AQ$13:AQ2664,"="&amp;AQ2664),"[x]")</f>
        <v>14665</v>
      </c>
    </row>
    <row r="2665" spans="40:47" ht="16.5" x14ac:dyDescent="0.2">
      <c r="AN2665" s="81">
        <v>2653</v>
      </c>
      <c r="AO2665" s="81">
        <f t="shared" si="264"/>
        <v>5</v>
      </c>
      <c r="AP2665" s="81">
        <f t="shared" si="265"/>
        <v>2</v>
      </c>
      <c r="AQ2665" s="76">
        <f t="shared" si="266"/>
        <v>18</v>
      </c>
      <c r="AR2665" s="81">
        <f t="shared" si="267"/>
        <v>85</v>
      </c>
      <c r="AS2665" s="81" t="str">
        <f t="shared" si="268"/>
        <v>金币</v>
      </c>
      <c r="AT2665" s="103">
        <f t="shared" si="269"/>
        <v>332</v>
      </c>
      <c r="AU2665" s="82">
        <f>IF(AR2665&gt;0,SUMIFS(AT$13:AT2665,AQ$13:AQ2665,"="&amp;AQ2665),"[x]")</f>
        <v>14997</v>
      </c>
    </row>
    <row r="2666" spans="40:47" ht="16.5" x14ac:dyDescent="0.2">
      <c r="AN2666" s="81">
        <v>2654</v>
      </c>
      <c r="AO2666" s="81">
        <f t="shared" si="264"/>
        <v>5</v>
      </c>
      <c r="AP2666" s="81">
        <f t="shared" si="265"/>
        <v>2</v>
      </c>
      <c r="AQ2666" s="76">
        <f t="shared" si="266"/>
        <v>18</v>
      </c>
      <c r="AR2666" s="81">
        <f t="shared" si="267"/>
        <v>86</v>
      </c>
      <c r="AS2666" s="81" t="str">
        <f t="shared" si="268"/>
        <v>金币</v>
      </c>
      <c r="AT2666" s="103">
        <f t="shared" si="269"/>
        <v>351</v>
      </c>
      <c r="AU2666" s="82">
        <f>IF(AR2666&gt;0,SUMIFS(AT$13:AT2666,AQ$13:AQ2666,"="&amp;AQ2666),"[x]")</f>
        <v>15348</v>
      </c>
    </row>
    <row r="2667" spans="40:47" ht="16.5" x14ac:dyDescent="0.2">
      <c r="AN2667" s="81">
        <v>2655</v>
      </c>
      <c r="AO2667" s="81">
        <f t="shared" si="264"/>
        <v>5</v>
      </c>
      <c r="AP2667" s="81">
        <f t="shared" si="265"/>
        <v>2</v>
      </c>
      <c r="AQ2667" s="76">
        <f t="shared" si="266"/>
        <v>18</v>
      </c>
      <c r="AR2667" s="81">
        <f t="shared" si="267"/>
        <v>87</v>
      </c>
      <c r="AS2667" s="81" t="str">
        <f t="shared" si="268"/>
        <v>金币</v>
      </c>
      <c r="AT2667" s="103">
        <f t="shared" si="269"/>
        <v>371</v>
      </c>
      <c r="AU2667" s="82">
        <f>IF(AR2667&gt;0,SUMIFS(AT$13:AT2667,AQ$13:AQ2667,"="&amp;AQ2667),"[x]")</f>
        <v>15719</v>
      </c>
    </row>
    <row r="2668" spans="40:47" ht="16.5" x14ac:dyDescent="0.2">
      <c r="AN2668" s="81">
        <v>2656</v>
      </c>
      <c r="AO2668" s="81">
        <f t="shared" si="264"/>
        <v>5</v>
      </c>
      <c r="AP2668" s="81">
        <f t="shared" si="265"/>
        <v>2</v>
      </c>
      <c r="AQ2668" s="76">
        <f t="shared" si="266"/>
        <v>18</v>
      </c>
      <c r="AR2668" s="81">
        <f t="shared" si="267"/>
        <v>88</v>
      </c>
      <c r="AS2668" s="81" t="str">
        <f t="shared" si="268"/>
        <v>金币</v>
      </c>
      <c r="AT2668" s="103">
        <f t="shared" si="269"/>
        <v>390</v>
      </c>
      <c r="AU2668" s="82">
        <f>IF(AR2668&gt;0,SUMIFS(AT$13:AT2668,AQ$13:AQ2668,"="&amp;AQ2668),"[x]")</f>
        <v>16109</v>
      </c>
    </row>
    <row r="2669" spans="40:47" ht="16.5" x14ac:dyDescent="0.2">
      <c r="AN2669" s="81">
        <v>2657</v>
      </c>
      <c r="AO2669" s="81">
        <f t="shared" si="264"/>
        <v>5</v>
      </c>
      <c r="AP2669" s="81">
        <f t="shared" si="265"/>
        <v>2</v>
      </c>
      <c r="AQ2669" s="76">
        <f t="shared" si="266"/>
        <v>18</v>
      </c>
      <c r="AR2669" s="81">
        <f t="shared" si="267"/>
        <v>89</v>
      </c>
      <c r="AS2669" s="81" t="str">
        <f t="shared" si="268"/>
        <v>金币</v>
      </c>
      <c r="AT2669" s="103">
        <f t="shared" si="269"/>
        <v>410</v>
      </c>
      <c r="AU2669" s="82">
        <f>IF(AR2669&gt;0,SUMIFS(AT$13:AT2669,AQ$13:AQ2669,"="&amp;AQ2669),"[x]")</f>
        <v>16519</v>
      </c>
    </row>
    <row r="2670" spans="40:47" ht="16.5" x14ac:dyDescent="0.2">
      <c r="AN2670" s="81">
        <v>2658</v>
      </c>
      <c r="AO2670" s="81">
        <f t="shared" si="264"/>
        <v>5</v>
      </c>
      <c r="AP2670" s="81">
        <f t="shared" si="265"/>
        <v>2</v>
      </c>
      <c r="AQ2670" s="76">
        <f t="shared" si="266"/>
        <v>18</v>
      </c>
      <c r="AR2670" s="81">
        <f t="shared" si="267"/>
        <v>90</v>
      </c>
      <c r="AS2670" s="81" t="str">
        <f t="shared" si="268"/>
        <v>金币</v>
      </c>
      <c r="AT2670" s="103">
        <f t="shared" si="269"/>
        <v>430</v>
      </c>
      <c r="AU2670" s="82">
        <f>IF(AR2670&gt;0,SUMIFS(AT$13:AT2670,AQ$13:AQ2670,"="&amp;AQ2670),"[x]")</f>
        <v>16949</v>
      </c>
    </row>
    <row r="2671" spans="40:47" ht="16.5" x14ac:dyDescent="0.2">
      <c r="AN2671" s="81">
        <v>2659</v>
      </c>
      <c r="AO2671" s="81">
        <f t="shared" si="264"/>
        <v>5</v>
      </c>
      <c r="AP2671" s="81">
        <f t="shared" si="265"/>
        <v>2</v>
      </c>
      <c r="AQ2671" s="76">
        <f t="shared" si="266"/>
        <v>18</v>
      </c>
      <c r="AR2671" s="81">
        <f t="shared" si="267"/>
        <v>91</v>
      </c>
      <c r="AS2671" s="81" t="str">
        <f t="shared" si="268"/>
        <v>金币</v>
      </c>
      <c r="AT2671" s="103">
        <f t="shared" si="269"/>
        <v>449</v>
      </c>
      <c r="AU2671" s="82">
        <f>IF(AR2671&gt;0,SUMIFS(AT$13:AT2671,AQ$13:AQ2671,"="&amp;AQ2671),"[x]")</f>
        <v>17398</v>
      </c>
    </row>
    <row r="2672" spans="40:47" ht="16.5" x14ac:dyDescent="0.2">
      <c r="AN2672" s="81">
        <v>2660</v>
      </c>
      <c r="AO2672" s="81">
        <f t="shared" si="264"/>
        <v>5</v>
      </c>
      <c r="AP2672" s="81">
        <f t="shared" si="265"/>
        <v>2</v>
      </c>
      <c r="AQ2672" s="76">
        <f t="shared" si="266"/>
        <v>18</v>
      </c>
      <c r="AR2672" s="81">
        <f t="shared" si="267"/>
        <v>92</v>
      </c>
      <c r="AS2672" s="81" t="str">
        <f t="shared" si="268"/>
        <v>金币</v>
      </c>
      <c r="AT2672" s="103">
        <f t="shared" si="269"/>
        <v>469</v>
      </c>
      <c r="AU2672" s="82">
        <f>IF(AR2672&gt;0,SUMIFS(AT$13:AT2672,AQ$13:AQ2672,"="&amp;AQ2672),"[x]")</f>
        <v>17867</v>
      </c>
    </row>
    <row r="2673" spans="40:47" ht="16.5" x14ac:dyDescent="0.2">
      <c r="AN2673" s="81">
        <v>2661</v>
      </c>
      <c r="AO2673" s="81">
        <f t="shared" si="264"/>
        <v>5</v>
      </c>
      <c r="AP2673" s="81">
        <f t="shared" si="265"/>
        <v>2</v>
      </c>
      <c r="AQ2673" s="76">
        <f t="shared" si="266"/>
        <v>18</v>
      </c>
      <c r="AR2673" s="81">
        <f t="shared" si="267"/>
        <v>93</v>
      </c>
      <c r="AS2673" s="81" t="str">
        <f t="shared" si="268"/>
        <v>金币</v>
      </c>
      <c r="AT2673" s="103">
        <f t="shared" si="269"/>
        <v>488</v>
      </c>
      <c r="AU2673" s="82">
        <f>IF(AR2673&gt;0,SUMIFS(AT$13:AT2673,AQ$13:AQ2673,"="&amp;AQ2673),"[x]")</f>
        <v>18355</v>
      </c>
    </row>
    <row r="2674" spans="40:47" ht="16.5" x14ac:dyDescent="0.2">
      <c r="AN2674" s="81">
        <v>2662</v>
      </c>
      <c r="AO2674" s="81">
        <f t="shared" si="264"/>
        <v>5</v>
      </c>
      <c r="AP2674" s="81">
        <f t="shared" si="265"/>
        <v>2</v>
      </c>
      <c r="AQ2674" s="76">
        <f t="shared" si="266"/>
        <v>18</v>
      </c>
      <c r="AR2674" s="81">
        <f t="shared" si="267"/>
        <v>94</v>
      </c>
      <c r="AS2674" s="81" t="str">
        <f t="shared" si="268"/>
        <v>金币</v>
      </c>
      <c r="AT2674" s="103">
        <f t="shared" si="269"/>
        <v>508</v>
      </c>
      <c r="AU2674" s="82">
        <f>IF(AR2674&gt;0,SUMIFS(AT$13:AT2674,AQ$13:AQ2674,"="&amp;AQ2674),"[x]")</f>
        <v>18863</v>
      </c>
    </row>
    <row r="2675" spans="40:47" ht="16.5" x14ac:dyDescent="0.2">
      <c r="AN2675" s="81">
        <v>2663</v>
      </c>
      <c r="AO2675" s="81">
        <f t="shared" si="264"/>
        <v>5</v>
      </c>
      <c r="AP2675" s="81">
        <f t="shared" si="265"/>
        <v>2</v>
      </c>
      <c r="AQ2675" s="76">
        <f t="shared" si="266"/>
        <v>18</v>
      </c>
      <c r="AR2675" s="81">
        <f t="shared" si="267"/>
        <v>95</v>
      </c>
      <c r="AS2675" s="81" t="str">
        <f t="shared" si="268"/>
        <v>金币</v>
      </c>
      <c r="AT2675" s="103">
        <f t="shared" si="269"/>
        <v>527</v>
      </c>
      <c r="AU2675" s="82">
        <f>IF(AR2675&gt;0,SUMIFS(AT$13:AT2675,AQ$13:AQ2675,"="&amp;AQ2675),"[x]")</f>
        <v>19390</v>
      </c>
    </row>
    <row r="2676" spans="40:47" ht="16.5" x14ac:dyDescent="0.2">
      <c r="AN2676" s="81">
        <v>2664</v>
      </c>
      <c r="AO2676" s="81">
        <f t="shared" si="264"/>
        <v>5</v>
      </c>
      <c r="AP2676" s="81">
        <f t="shared" si="265"/>
        <v>2</v>
      </c>
      <c r="AQ2676" s="76">
        <f t="shared" si="266"/>
        <v>18</v>
      </c>
      <c r="AR2676" s="81">
        <f t="shared" si="267"/>
        <v>96</v>
      </c>
      <c r="AS2676" s="81" t="str">
        <f t="shared" si="268"/>
        <v>金币</v>
      </c>
      <c r="AT2676" s="103">
        <f t="shared" si="269"/>
        <v>547</v>
      </c>
      <c r="AU2676" s="82">
        <f>IF(AR2676&gt;0,SUMIFS(AT$13:AT2676,AQ$13:AQ2676,"="&amp;AQ2676),"[x]")</f>
        <v>19937</v>
      </c>
    </row>
    <row r="2677" spans="40:47" ht="16.5" x14ac:dyDescent="0.2">
      <c r="AN2677" s="81">
        <v>2665</v>
      </c>
      <c r="AO2677" s="81">
        <f t="shared" si="264"/>
        <v>5</v>
      </c>
      <c r="AP2677" s="81">
        <f t="shared" si="265"/>
        <v>2</v>
      </c>
      <c r="AQ2677" s="76">
        <f t="shared" si="266"/>
        <v>18</v>
      </c>
      <c r="AR2677" s="81">
        <f t="shared" si="267"/>
        <v>97</v>
      </c>
      <c r="AS2677" s="81" t="str">
        <f t="shared" si="268"/>
        <v>金币</v>
      </c>
      <c r="AT2677" s="103">
        <f t="shared" si="269"/>
        <v>566</v>
      </c>
      <c r="AU2677" s="82">
        <f>IF(AR2677&gt;0,SUMIFS(AT$13:AT2677,AQ$13:AQ2677,"="&amp;AQ2677),"[x]")</f>
        <v>20503</v>
      </c>
    </row>
    <row r="2678" spans="40:47" ht="16.5" x14ac:dyDescent="0.2">
      <c r="AN2678" s="81">
        <v>2666</v>
      </c>
      <c r="AO2678" s="81">
        <f t="shared" si="264"/>
        <v>5</v>
      </c>
      <c r="AP2678" s="81">
        <f t="shared" si="265"/>
        <v>2</v>
      </c>
      <c r="AQ2678" s="76">
        <f t="shared" si="266"/>
        <v>18</v>
      </c>
      <c r="AR2678" s="81">
        <f t="shared" si="267"/>
        <v>98</v>
      </c>
      <c r="AS2678" s="81" t="str">
        <f t="shared" si="268"/>
        <v>金币</v>
      </c>
      <c r="AT2678" s="103">
        <f t="shared" si="269"/>
        <v>586</v>
      </c>
      <c r="AU2678" s="82">
        <f>IF(AR2678&gt;0,SUMIFS(AT$13:AT2678,AQ$13:AQ2678,"="&amp;AQ2678),"[x]")</f>
        <v>21089</v>
      </c>
    </row>
    <row r="2679" spans="40:47" ht="16.5" x14ac:dyDescent="0.2">
      <c r="AN2679" s="81">
        <v>2667</v>
      </c>
      <c r="AO2679" s="81">
        <f t="shared" si="264"/>
        <v>5</v>
      </c>
      <c r="AP2679" s="81">
        <f t="shared" si="265"/>
        <v>2</v>
      </c>
      <c r="AQ2679" s="76">
        <f t="shared" si="266"/>
        <v>18</v>
      </c>
      <c r="AR2679" s="81">
        <f t="shared" si="267"/>
        <v>99</v>
      </c>
      <c r="AS2679" s="81" t="str">
        <f t="shared" si="268"/>
        <v>金币</v>
      </c>
      <c r="AT2679" s="103">
        <f t="shared" si="269"/>
        <v>605</v>
      </c>
      <c r="AU2679" s="82">
        <f>IF(AR2679&gt;0,SUMIFS(AT$13:AT2679,AQ$13:AQ2679,"="&amp;AQ2679),"[x]")</f>
        <v>21694</v>
      </c>
    </row>
    <row r="2680" spans="40:47" ht="16.5" x14ac:dyDescent="0.2">
      <c r="AN2680" s="81">
        <v>2668</v>
      </c>
      <c r="AO2680" s="81">
        <f t="shared" si="264"/>
        <v>5</v>
      </c>
      <c r="AP2680" s="81">
        <f t="shared" si="265"/>
        <v>2</v>
      </c>
      <c r="AQ2680" s="76">
        <f t="shared" si="266"/>
        <v>18</v>
      </c>
      <c r="AR2680" s="81">
        <f t="shared" si="267"/>
        <v>100</v>
      </c>
      <c r="AS2680" s="81" t="str">
        <f t="shared" si="268"/>
        <v>金币</v>
      </c>
      <c r="AT2680" s="103">
        <f t="shared" si="269"/>
        <v>625</v>
      </c>
      <c r="AU2680" s="82">
        <f>IF(AR2680&gt;0,SUMIFS(AT$13:AT2680,AQ$13:AQ2680,"="&amp;AQ2680),"[x]")</f>
        <v>22319</v>
      </c>
    </row>
    <row r="2681" spans="40:47" ht="16.5" x14ac:dyDescent="0.2">
      <c r="AN2681" s="81">
        <v>2669</v>
      </c>
      <c r="AO2681" s="81">
        <f t="shared" si="264"/>
        <v>5</v>
      </c>
      <c r="AP2681" s="81">
        <f t="shared" si="265"/>
        <v>2</v>
      </c>
      <c r="AQ2681" s="76">
        <f t="shared" si="266"/>
        <v>18</v>
      </c>
      <c r="AR2681" s="81">
        <f t="shared" si="267"/>
        <v>101</v>
      </c>
      <c r="AS2681" s="81" t="str">
        <f t="shared" si="268"/>
        <v>金币</v>
      </c>
      <c r="AT2681" s="103">
        <f t="shared" si="269"/>
        <v>349</v>
      </c>
      <c r="AU2681" s="82">
        <f>IF(AR2681&gt;0,SUMIFS(AT$13:AT2681,AQ$13:AQ2681,"="&amp;AQ2681),"[x]")</f>
        <v>22668</v>
      </c>
    </row>
    <row r="2682" spans="40:47" ht="16.5" x14ac:dyDescent="0.2">
      <c r="AN2682" s="81">
        <v>2670</v>
      </c>
      <c r="AO2682" s="81">
        <f t="shared" si="264"/>
        <v>5</v>
      </c>
      <c r="AP2682" s="81">
        <f t="shared" si="265"/>
        <v>2</v>
      </c>
      <c r="AQ2682" s="76">
        <f t="shared" si="266"/>
        <v>18</v>
      </c>
      <c r="AR2682" s="81">
        <f t="shared" si="267"/>
        <v>102</v>
      </c>
      <c r="AS2682" s="81" t="str">
        <f t="shared" si="268"/>
        <v>金币</v>
      </c>
      <c r="AT2682" s="103">
        <f t="shared" si="269"/>
        <v>375</v>
      </c>
      <c r="AU2682" s="82">
        <f>IF(AR2682&gt;0,SUMIFS(AT$13:AT2682,AQ$13:AQ2682,"="&amp;AQ2682),"[x]")</f>
        <v>23043</v>
      </c>
    </row>
    <row r="2683" spans="40:47" ht="16.5" x14ac:dyDescent="0.2">
      <c r="AN2683" s="81">
        <v>2671</v>
      </c>
      <c r="AO2683" s="81">
        <f t="shared" si="264"/>
        <v>5</v>
      </c>
      <c r="AP2683" s="81">
        <f t="shared" si="265"/>
        <v>2</v>
      </c>
      <c r="AQ2683" s="76">
        <f t="shared" si="266"/>
        <v>18</v>
      </c>
      <c r="AR2683" s="81">
        <f t="shared" si="267"/>
        <v>103</v>
      </c>
      <c r="AS2683" s="81" t="str">
        <f t="shared" si="268"/>
        <v>金币</v>
      </c>
      <c r="AT2683" s="103">
        <f t="shared" si="269"/>
        <v>402</v>
      </c>
      <c r="AU2683" s="82">
        <f>IF(AR2683&gt;0,SUMIFS(AT$13:AT2683,AQ$13:AQ2683,"="&amp;AQ2683),"[x]")</f>
        <v>23445</v>
      </c>
    </row>
    <row r="2684" spans="40:47" ht="16.5" x14ac:dyDescent="0.2">
      <c r="AN2684" s="81">
        <v>2672</v>
      </c>
      <c r="AO2684" s="81">
        <f t="shared" si="264"/>
        <v>5</v>
      </c>
      <c r="AP2684" s="81">
        <f t="shared" si="265"/>
        <v>2</v>
      </c>
      <c r="AQ2684" s="76">
        <f t="shared" si="266"/>
        <v>18</v>
      </c>
      <c r="AR2684" s="81">
        <f t="shared" si="267"/>
        <v>104</v>
      </c>
      <c r="AS2684" s="81" t="str">
        <f t="shared" si="268"/>
        <v>金币</v>
      </c>
      <c r="AT2684" s="103">
        <f t="shared" si="269"/>
        <v>429</v>
      </c>
      <c r="AU2684" s="82">
        <f>IF(AR2684&gt;0,SUMIFS(AT$13:AT2684,AQ$13:AQ2684,"="&amp;AQ2684),"[x]")</f>
        <v>23874</v>
      </c>
    </row>
    <row r="2685" spans="40:47" ht="16.5" x14ac:dyDescent="0.2">
      <c r="AN2685" s="81">
        <v>2673</v>
      </c>
      <c r="AO2685" s="81">
        <f t="shared" si="264"/>
        <v>5</v>
      </c>
      <c r="AP2685" s="81">
        <f t="shared" si="265"/>
        <v>2</v>
      </c>
      <c r="AQ2685" s="76">
        <f t="shared" si="266"/>
        <v>18</v>
      </c>
      <c r="AR2685" s="81">
        <f t="shared" si="267"/>
        <v>105</v>
      </c>
      <c r="AS2685" s="81" t="str">
        <f t="shared" si="268"/>
        <v>金币</v>
      </c>
      <c r="AT2685" s="103">
        <f t="shared" si="269"/>
        <v>456</v>
      </c>
      <c r="AU2685" s="82">
        <f>IF(AR2685&gt;0,SUMIFS(AT$13:AT2685,AQ$13:AQ2685,"="&amp;AQ2685),"[x]")</f>
        <v>24330</v>
      </c>
    </row>
    <row r="2686" spans="40:47" ht="16.5" x14ac:dyDescent="0.2">
      <c r="AN2686" s="81">
        <v>2674</v>
      </c>
      <c r="AO2686" s="81">
        <f t="shared" si="264"/>
        <v>5</v>
      </c>
      <c r="AP2686" s="81">
        <f t="shared" si="265"/>
        <v>2</v>
      </c>
      <c r="AQ2686" s="76">
        <f t="shared" si="266"/>
        <v>18</v>
      </c>
      <c r="AR2686" s="81">
        <f t="shared" si="267"/>
        <v>106</v>
      </c>
      <c r="AS2686" s="81" t="str">
        <f t="shared" si="268"/>
        <v>金币</v>
      </c>
      <c r="AT2686" s="103">
        <f t="shared" si="269"/>
        <v>483</v>
      </c>
      <c r="AU2686" s="82">
        <f>IF(AR2686&gt;0,SUMIFS(AT$13:AT2686,AQ$13:AQ2686,"="&amp;AQ2686),"[x]")</f>
        <v>24813</v>
      </c>
    </row>
    <row r="2687" spans="40:47" ht="16.5" x14ac:dyDescent="0.2">
      <c r="AN2687" s="81">
        <v>2675</v>
      </c>
      <c r="AO2687" s="81">
        <f t="shared" si="264"/>
        <v>5</v>
      </c>
      <c r="AP2687" s="81">
        <f t="shared" si="265"/>
        <v>2</v>
      </c>
      <c r="AQ2687" s="76">
        <f t="shared" si="266"/>
        <v>18</v>
      </c>
      <c r="AR2687" s="81">
        <f t="shared" si="267"/>
        <v>107</v>
      </c>
      <c r="AS2687" s="81" t="str">
        <f t="shared" si="268"/>
        <v>金币</v>
      </c>
      <c r="AT2687" s="103">
        <f t="shared" si="269"/>
        <v>510</v>
      </c>
      <c r="AU2687" s="82">
        <f>IF(AR2687&gt;0,SUMIFS(AT$13:AT2687,AQ$13:AQ2687,"="&amp;AQ2687),"[x]")</f>
        <v>25323</v>
      </c>
    </row>
    <row r="2688" spans="40:47" ht="16.5" x14ac:dyDescent="0.2">
      <c r="AN2688" s="81">
        <v>2676</v>
      </c>
      <c r="AO2688" s="81">
        <f t="shared" si="264"/>
        <v>5</v>
      </c>
      <c r="AP2688" s="81">
        <f t="shared" si="265"/>
        <v>2</v>
      </c>
      <c r="AQ2688" s="76">
        <f t="shared" si="266"/>
        <v>18</v>
      </c>
      <c r="AR2688" s="81">
        <f t="shared" si="267"/>
        <v>108</v>
      </c>
      <c r="AS2688" s="81" t="str">
        <f t="shared" si="268"/>
        <v>金币</v>
      </c>
      <c r="AT2688" s="103">
        <f t="shared" si="269"/>
        <v>537</v>
      </c>
      <c r="AU2688" s="82">
        <f>IF(AR2688&gt;0,SUMIFS(AT$13:AT2688,AQ$13:AQ2688,"="&amp;AQ2688),"[x]")</f>
        <v>25860</v>
      </c>
    </row>
    <row r="2689" spans="40:47" ht="16.5" x14ac:dyDescent="0.2">
      <c r="AN2689" s="81">
        <v>2677</v>
      </c>
      <c r="AO2689" s="81">
        <f t="shared" si="264"/>
        <v>5</v>
      </c>
      <c r="AP2689" s="81">
        <f t="shared" si="265"/>
        <v>2</v>
      </c>
      <c r="AQ2689" s="76">
        <f t="shared" si="266"/>
        <v>18</v>
      </c>
      <c r="AR2689" s="81">
        <f t="shared" si="267"/>
        <v>109</v>
      </c>
      <c r="AS2689" s="81" t="str">
        <f t="shared" si="268"/>
        <v>金币</v>
      </c>
      <c r="AT2689" s="103">
        <f t="shared" si="269"/>
        <v>563</v>
      </c>
      <c r="AU2689" s="82">
        <f>IF(AR2689&gt;0,SUMIFS(AT$13:AT2689,AQ$13:AQ2689,"="&amp;AQ2689),"[x]")</f>
        <v>26423</v>
      </c>
    </row>
    <row r="2690" spans="40:47" ht="16.5" x14ac:dyDescent="0.2">
      <c r="AN2690" s="81">
        <v>2678</v>
      </c>
      <c r="AO2690" s="81">
        <f t="shared" si="264"/>
        <v>5</v>
      </c>
      <c r="AP2690" s="81">
        <f t="shared" si="265"/>
        <v>2</v>
      </c>
      <c r="AQ2690" s="76">
        <f t="shared" si="266"/>
        <v>18</v>
      </c>
      <c r="AR2690" s="81">
        <f t="shared" si="267"/>
        <v>110</v>
      </c>
      <c r="AS2690" s="81" t="str">
        <f t="shared" si="268"/>
        <v>金币</v>
      </c>
      <c r="AT2690" s="103">
        <f t="shared" si="269"/>
        <v>590</v>
      </c>
      <c r="AU2690" s="82">
        <f>IF(AR2690&gt;0,SUMIFS(AT$13:AT2690,AQ$13:AQ2690,"="&amp;AQ2690),"[x]")</f>
        <v>27013</v>
      </c>
    </row>
    <row r="2691" spans="40:47" ht="16.5" x14ac:dyDescent="0.2">
      <c r="AN2691" s="81">
        <v>2679</v>
      </c>
      <c r="AO2691" s="81">
        <f t="shared" si="264"/>
        <v>5</v>
      </c>
      <c r="AP2691" s="81">
        <f t="shared" si="265"/>
        <v>2</v>
      </c>
      <c r="AQ2691" s="76">
        <f t="shared" si="266"/>
        <v>18</v>
      </c>
      <c r="AR2691" s="81">
        <f t="shared" si="267"/>
        <v>111</v>
      </c>
      <c r="AS2691" s="81" t="str">
        <f t="shared" si="268"/>
        <v>金币</v>
      </c>
      <c r="AT2691" s="103">
        <f t="shared" si="269"/>
        <v>617</v>
      </c>
      <c r="AU2691" s="82">
        <f>IF(AR2691&gt;0,SUMIFS(AT$13:AT2691,AQ$13:AQ2691,"="&amp;AQ2691),"[x]")</f>
        <v>27630</v>
      </c>
    </row>
    <row r="2692" spans="40:47" ht="16.5" x14ac:dyDescent="0.2">
      <c r="AN2692" s="81">
        <v>2680</v>
      </c>
      <c r="AO2692" s="81">
        <f t="shared" si="264"/>
        <v>5</v>
      </c>
      <c r="AP2692" s="81">
        <f t="shared" si="265"/>
        <v>2</v>
      </c>
      <c r="AQ2692" s="76">
        <f t="shared" si="266"/>
        <v>18</v>
      </c>
      <c r="AR2692" s="81">
        <f t="shared" si="267"/>
        <v>112</v>
      </c>
      <c r="AS2692" s="81" t="str">
        <f t="shared" si="268"/>
        <v>金币</v>
      </c>
      <c r="AT2692" s="103">
        <f t="shared" si="269"/>
        <v>644</v>
      </c>
      <c r="AU2692" s="82">
        <f>IF(AR2692&gt;0,SUMIFS(AT$13:AT2692,AQ$13:AQ2692,"="&amp;AQ2692),"[x]")</f>
        <v>28274</v>
      </c>
    </row>
    <row r="2693" spans="40:47" ht="16.5" x14ac:dyDescent="0.2">
      <c r="AN2693" s="81">
        <v>2681</v>
      </c>
      <c r="AO2693" s="81">
        <f t="shared" si="264"/>
        <v>5</v>
      </c>
      <c r="AP2693" s="81">
        <f t="shared" si="265"/>
        <v>2</v>
      </c>
      <c r="AQ2693" s="76">
        <f t="shared" si="266"/>
        <v>18</v>
      </c>
      <c r="AR2693" s="81">
        <f t="shared" si="267"/>
        <v>113</v>
      </c>
      <c r="AS2693" s="81" t="str">
        <f t="shared" si="268"/>
        <v>金币</v>
      </c>
      <c r="AT2693" s="103">
        <f t="shared" si="269"/>
        <v>671</v>
      </c>
      <c r="AU2693" s="82">
        <f>IF(AR2693&gt;0,SUMIFS(AT$13:AT2693,AQ$13:AQ2693,"="&amp;AQ2693),"[x]")</f>
        <v>28945</v>
      </c>
    </row>
    <row r="2694" spans="40:47" ht="16.5" x14ac:dyDescent="0.2">
      <c r="AN2694" s="81">
        <v>2682</v>
      </c>
      <c r="AO2694" s="81">
        <f t="shared" si="264"/>
        <v>5</v>
      </c>
      <c r="AP2694" s="81">
        <f t="shared" si="265"/>
        <v>2</v>
      </c>
      <c r="AQ2694" s="76">
        <f t="shared" si="266"/>
        <v>18</v>
      </c>
      <c r="AR2694" s="81">
        <f t="shared" si="267"/>
        <v>114</v>
      </c>
      <c r="AS2694" s="81" t="str">
        <f t="shared" si="268"/>
        <v>金币</v>
      </c>
      <c r="AT2694" s="103">
        <f t="shared" si="269"/>
        <v>698</v>
      </c>
      <c r="AU2694" s="82">
        <f>IF(AR2694&gt;0,SUMIFS(AT$13:AT2694,AQ$13:AQ2694,"="&amp;AQ2694),"[x]")</f>
        <v>29643</v>
      </c>
    </row>
    <row r="2695" spans="40:47" ht="16.5" x14ac:dyDescent="0.2">
      <c r="AN2695" s="81">
        <v>2683</v>
      </c>
      <c r="AO2695" s="81">
        <f t="shared" si="264"/>
        <v>5</v>
      </c>
      <c r="AP2695" s="81">
        <f t="shared" si="265"/>
        <v>2</v>
      </c>
      <c r="AQ2695" s="76">
        <f t="shared" si="266"/>
        <v>18</v>
      </c>
      <c r="AR2695" s="81">
        <f t="shared" si="267"/>
        <v>115</v>
      </c>
      <c r="AS2695" s="81" t="str">
        <f t="shared" si="268"/>
        <v>金币</v>
      </c>
      <c r="AT2695" s="103">
        <f t="shared" si="269"/>
        <v>725</v>
      </c>
      <c r="AU2695" s="82">
        <f>IF(AR2695&gt;0,SUMIFS(AT$13:AT2695,AQ$13:AQ2695,"="&amp;AQ2695),"[x]")</f>
        <v>30368</v>
      </c>
    </row>
    <row r="2696" spans="40:47" ht="16.5" x14ac:dyDescent="0.2">
      <c r="AN2696" s="81">
        <v>2684</v>
      </c>
      <c r="AO2696" s="81">
        <f t="shared" si="264"/>
        <v>5</v>
      </c>
      <c r="AP2696" s="81">
        <f t="shared" si="265"/>
        <v>2</v>
      </c>
      <c r="AQ2696" s="76">
        <f t="shared" si="266"/>
        <v>18</v>
      </c>
      <c r="AR2696" s="81">
        <f t="shared" si="267"/>
        <v>116</v>
      </c>
      <c r="AS2696" s="81" t="str">
        <f t="shared" si="268"/>
        <v>金币</v>
      </c>
      <c r="AT2696" s="103">
        <f t="shared" si="269"/>
        <v>751</v>
      </c>
      <c r="AU2696" s="82">
        <f>IF(AR2696&gt;0,SUMIFS(AT$13:AT2696,AQ$13:AQ2696,"="&amp;AQ2696),"[x]")</f>
        <v>31119</v>
      </c>
    </row>
    <row r="2697" spans="40:47" ht="16.5" x14ac:dyDescent="0.2">
      <c r="AN2697" s="81">
        <v>2685</v>
      </c>
      <c r="AO2697" s="81">
        <f t="shared" si="264"/>
        <v>5</v>
      </c>
      <c r="AP2697" s="81">
        <f t="shared" si="265"/>
        <v>2</v>
      </c>
      <c r="AQ2697" s="76">
        <f t="shared" si="266"/>
        <v>18</v>
      </c>
      <c r="AR2697" s="81">
        <f t="shared" si="267"/>
        <v>117</v>
      </c>
      <c r="AS2697" s="81" t="str">
        <f t="shared" si="268"/>
        <v>金币</v>
      </c>
      <c r="AT2697" s="103">
        <f t="shared" si="269"/>
        <v>778</v>
      </c>
      <c r="AU2697" s="82">
        <f>IF(AR2697&gt;0,SUMIFS(AT$13:AT2697,AQ$13:AQ2697,"="&amp;AQ2697),"[x]")</f>
        <v>31897</v>
      </c>
    </row>
    <row r="2698" spans="40:47" ht="16.5" x14ac:dyDescent="0.2">
      <c r="AN2698" s="81">
        <v>2686</v>
      </c>
      <c r="AO2698" s="81">
        <f t="shared" si="264"/>
        <v>5</v>
      </c>
      <c r="AP2698" s="81">
        <f t="shared" si="265"/>
        <v>2</v>
      </c>
      <c r="AQ2698" s="76">
        <f t="shared" si="266"/>
        <v>18</v>
      </c>
      <c r="AR2698" s="81">
        <f t="shared" si="267"/>
        <v>118</v>
      </c>
      <c r="AS2698" s="81" t="str">
        <f t="shared" si="268"/>
        <v>金币</v>
      </c>
      <c r="AT2698" s="103">
        <f t="shared" si="269"/>
        <v>805</v>
      </c>
      <c r="AU2698" s="82">
        <f>IF(AR2698&gt;0,SUMIFS(AT$13:AT2698,AQ$13:AQ2698,"="&amp;AQ2698),"[x]")</f>
        <v>32702</v>
      </c>
    </row>
    <row r="2699" spans="40:47" ht="16.5" x14ac:dyDescent="0.2">
      <c r="AN2699" s="81">
        <v>2687</v>
      </c>
      <c r="AO2699" s="81">
        <f t="shared" si="264"/>
        <v>5</v>
      </c>
      <c r="AP2699" s="81">
        <f t="shared" si="265"/>
        <v>2</v>
      </c>
      <c r="AQ2699" s="76">
        <f t="shared" si="266"/>
        <v>18</v>
      </c>
      <c r="AR2699" s="81">
        <f t="shared" si="267"/>
        <v>119</v>
      </c>
      <c r="AS2699" s="81" t="str">
        <f t="shared" si="268"/>
        <v>金币</v>
      </c>
      <c r="AT2699" s="103">
        <f t="shared" si="269"/>
        <v>832</v>
      </c>
      <c r="AU2699" s="82">
        <f>IF(AR2699&gt;0,SUMIFS(AT$13:AT2699,AQ$13:AQ2699,"="&amp;AQ2699),"[x]")</f>
        <v>33534</v>
      </c>
    </row>
    <row r="2700" spans="40:47" ht="16.5" x14ac:dyDescent="0.2">
      <c r="AN2700" s="81">
        <v>2688</v>
      </c>
      <c r="AO2700" s="81">
        <f t="shared" si="264"/>
        <v>5</v>
      </c>
      <c r="AP2700" s="81">
        <f t="shared" si="265"/>
        <v>2</v>
      </c>
      <c r="AQ2700" s="76">
        <f t="shared" si="266"/>
        <v>18</v>
      </c>
      <c r="AR2700" s="81">
        <f t="shared" si="267"/>
        <v>120</v>
      </c>
      <c r="AS2700" s="81" t="str">
        <f t="shared" si="268"/>
        <v>金币</v>
      </c>
      <c r="AT2700" s="103">
        <f t="shared" si="269"/>
        <v>859</v>
      </c>
      <c r="AU2700" s="82">
        <f>IF(AR2700&gt;0,SUMIFS(AT$13:AT2700,AQ$13:AQ2700,"="&amp;AQ2700),"[x]")</f>
        <v>34393</v>
      </c>
    </row>
    <row r="2701" spans="40:47" ht="16.5" x14ac:dyDescent="0.2">
      <c r="AN2701" s="81">
        <v>2689</v>
      </c>
      <c r="AO2701" s="81">
        <f t="shared" si="264"/>
        <v>5</v>
      </c>
      <c r="AP2701" s="81">
        <f t="shared" si="265"/>
        <v>2</v>
      </c>
      <c r="AQ2701" s="76">
        <f t="shared" si="266"/>
        <v>18</v>
      </c>
      <c r="AR2701" s="81">
        <f t="shared" si="267"/>
        <v>121</v>
      </c>
      <c r="AS2701" s="81" t="str">
        <f t="shared" si="268"/>
        <v>金币</v>
      </c>
      <c r="AT2701" s="103">
        <f t="shared" si="269"/>
        <v>506</v>
      </c>
      <c r="AU2701" s="82">
        <f>IF(AR2701&gt;0,SUMIFS(AT$13:AT2701,AQ$13:AQ2701,"="&amp;AQ2701),"[x]")</f>
        <v>34899</v>
      </c>
    </row>
    <row r="2702" spans="40:47" ht="16.5" x14ac:dyDescent="0.2">
      <c r="AN2702" s="81">
        <v>2690</v>
      </c>
      <c r="AO2702" s="81">
        <f t="shared" ref="AO2702:AO2765" si="270">INT((AN2702-1)/604)+1</f>
        <v>5</v>
      </c>
      <c r="AP2702" s="81">
        <f t="shared" ref="AP2702:AP2765" si="271">INT(MOD(INT((AN2702-1)/151),4))+1</f>
        <v>2</v>
      </c>
      <c r="AQ2702" s="76">
        <f t="shared" ref="AQ2702:AQ2765" si="272">(AO2702-1)*4+AP2702</f>
        <v>18</v>
      </c>
      <c r="AR2702" s="81">
        <f t="shared" ref="AR2702:AR2765" si="273">MOD(AN2702-1,151)</f>
        <v>122</v>
      </c>
      <c r="AS2702" s="81" t="str">
        <f t="shared" ref="AS2702:AS2765" si="274">IF(AR2702&gt;0,"金币","[x]")</f>
        <v>金币</v>
      </c>
      <c r="AT2702" s="103">
        <f t="shared" si="269"/>
        <v>533</v>
      </c>
      <c r="AU2702" s="82">
        <f>IF(AR2702&gt;0,SUMIFS(AT$13:AT2702,AQ$13:AQ2702,"="&amp;AQ2702),"[x]")</f>
        <v>35432</v>
      </c>
    </row>
    <row r="2703" spans="40:47" ht="16.5" x14ac:dyDescent="0.2">
      <c r="AN2703" s="81">
        <v>2691</v>
      </c>
      <c r="AO2703" s="81">
        <f t="shared" si="270"/>
        <v>5</v>
      </c>
      <c r="AP2703" s="81">
        <f t="shared" si="271"/>
        <v>2</v>
      </c>
      <c r="AQ2703" s="76">
        <f t="shared" si="272"/>
        <v>18</v>
      </c>
      <c r="AR2703" s="81">
        <f t="shared" si="273"/>
        <v>123</v>
      </c>
      <c r="AS2703" s="81" t="str">
        <f t="shared" si="274"/>
        <v>金币</v>
      </c>
      <c r="AT2703" s="103">
        <f t="shared" ref="AT2703:AT2766" si="275">IF(AR2703&gt;0,INT(INDEX($AL$13:$AL$162,AR2703)/48*INDEX($AL$4:$AL$9,AO2703)*INDEX($AO$4:$AO$7,AP2703)),"[x]")</f>
        <v>560</v>
      </c>
      <c r="AU2703" s="82">
        <f>IF(AR2703&gt;0,SUMIFS(AT$13:AT2703,AQ$13:AQ2703,"="&amp;AQ2703),"[x]")</f>
        <v>35992</v>
      </c>
    </row>
    <row r="2704" spans="40:47" ht="16.5" x14ac:dyDescent="0.2">
      <c r="AN2704" s="81">
        <v>2692</v>
      </c>
      <c r="AO2704" s="81">
        <f t="shared" si="270"/>
        <v>5</v>
      </c>
      <c r="AP2704" s="81">
        <f t="shared" si="271"/>
        <v>2</v>
      </c>
      <c r="AQ2704" s="76">
        <f t="shared" si="272"/>
        <v>18</v>
      </c>
      <c r="AR2704" s="81">
        <f t="shared" si="273"/>
        <v>124</v>
      </c>
      <c r="AS2704" s="81" t="str">
        <f t="shared" si="274"/>
        <v>金币</v>
      </c>
      <c r="AT2704" s="103">
        <f t="shared" si="275"/>
        <v>586</v>
      </c>
      <c r="AU2704" s="82">
        <f>IF(AR2704&gt;0,SUMIFS(AT$13:AT2704,AQ$13:AQ2704,"="&amp;AQ2704),"[x]")</f>
        <v>36578</v>
      </c>
    </row>
    <row r="2705" spans="40:47" ht="16.5" x14ac:dyDescent="0.2">
      <c r="AN2705" s="81">
        <v>2693</v>
      </c>
      <c r="AO2705" s="81">
        <f t="shared" si="270"/>
        <v>5</v>
      </c>
      <c r="AP2705" s="81">
        <f t="shared" si="271"/>
        <v>2</v>
      </c>
      <c r="AQ2705" s="76">
        <f t="shared" si="272"/>
        <v>18</v>
      </c>
      <c r="AR2705" s="81">
        <f t="shared" si="273"/>
        <v>125</v>
      </c>
      <c r="AS2705" s="81" t="str">
        <f t="shared" si="274"/>
        <v>金币</v>
      </c>
      <c r="AT2705" s="103">
        <f t="shared" si="275"/>
        <v>613</v>
      </c>
      <c r="AU2705" s="82">
        <f>IF(AR2705&gt;0,SUMIFS(AT$13:AT2705,AQ$13:AQ2705,"="&amp;AQ2705),"[x]")</f>
        <v>37191</v>
      </c>
    </row>
    <row r="2706" spans="40:47" ht="16.5" x14ac:dyDescent="0.2">
      <c r="AN2706" s="81">
        <v>2694</v>
      </c>
      <c r="AO2706" s="81">
        <f t="shared" si="270"/>
        <v>5</v>
      </c>
      <c r="AP2706" s="81">
        <f t="shared" si="271"/>
        <v>2</v>
      </c>
      <c r="AQ2706" s="76">
        <f t="shared" si="272"/>
        <v>18</v>
      </c>
      <c r="AR2706" s="81">
        <f t="shared" si="273"/>
        <v>126</v>
      </c>
      <c r="AS2706" s="81" t="str">
        <f t="shared" si="274"/>
        <v>金币</v>
      </c>
      <c r="AT2706" s="103">
        <f t="shared" si="275"/>
        <v>640</v>
      </c>
      <c r="AU2706" s="82">
        <f>IF(AR2706&gt;0,SUMIFS(AT$13:AT2706,AQ$13:AQ2706,"="&amp;AQ2706),"[x]")</f>
        <v>37831</v>
      </c>
    </row>
    <row r="2707" spans="40:47" ht="16.5" x14ac:dyDescent="0.2">
      <c r="AN2707" s="81">
        <v>2695</v>
      </c>
      <c r="AO2707" s="81">
        <f t="shared" si="270"/>
        <v>5</v>
      </c>
      <c r="AP2707" s="81">
        <f t="shared" si="271"/>
        <v>2</v>
      </c>
      <c r="AQ2707" s="76">
        <f t="shared" si="272"/>
        <v>18</v>
      </c>
      <c r="AR2707" s="81">
        <f t="shared" si="273"/>
        <v>127</v>
      </c>
      <c r="AS2707" s="81" t="str">
        <f t="shared" si="274"/>
        <v>金币</v>
      </c>
      <c r="AT2707" s="103">
        <f t="shared" si="275"/>
        <v>666</v>
      </c>
      <c r="AU2707" s="82">
        <f>IF(AR2707&gt;0,SUMIFS(AT$13:AT2707,AQ$13:AQ2707,"="&amp;AQ2707),"[x]")</f>
        <v>38497</v>
      </c>
    </row>
    <row r="2708" spans="40:47" ht="16.5" x14ac:dyDescent="0.2">
      <c r="AN2708" s="81">
        <v>2696</v>
      </c>
      <c r="AO2708" s="81">
        <f t="shared" si="270"/>
        <v>5</v>
      </c>
      <c r="AP2708" s="81">
        <f t="shared" si="271"/>
        <v>2</v>
      </c>
      <c r="AQ2708" s="76">
        <f t="shared" si="272"/>
        <v>18</v>
      </c>
      <c r="AR2708" s="81">
        <f t="shared" si="273"/>
        <v>128</v>
      </c>
      <c r="AS2708" s="81" t="str">
        <f t="shared" si="274"/>
        <v>金币</v>
      </c>
      <c r="AT2708" s="103">
        <f t="shared" si="275"/>
        <v>693</v>
      </c>
      <c r="AU2708" s="82">
        <f>IF(AR2708&gt;0,SUMIFS(AT$13:AT2708,AQ$13:AQ2708,"="&amp;AQ2708),"[x]")</f>
        <v>39190</v>
      </c>
    </row>
    <row r="2709" spans="40:47" ht="16.5" x14ac:dyDescent="0.2">
      <c r="AN2709" s="81">
        <v>2697</v>
      </c>
      <c r="AO2709" s="81">
        <f t="shared" si="270"/>
        <v>5</v>
      </c>
      <c r="AP2709" s="81">
        <f t="shared" si="271"/>
        <v>2</v>
      </c>
      <c r="AQ2709" s="76">
        <f t="shared" si="272"/>
        <v>18</v>
      </c>
      <c r="AR2709" s="81">
        <f t="shared" si="273"/>
        <v>129</v>
      </c>
      <c r="AS2709" s="81" t="str">
        <f t="shared" si="274"/>
        <v>金币</v>
      </c>
      <c r="AT2709" s="103">
        <f t="shared" si="275"/>
        <v>720</v>
      </c>
      <c r="AU2709" s="82">
        <f>IF(AR2709&gt;0,SUMIFS(AT$13:AT2709,AQ$13:AQ2709,"="&amp;AQ2709),"[x]")</f>
        <v>39910</v>
      </c>
    </row>
    <row r="2710" spans="40:47" ht="16.5" x14ac:dyDescent="0.2">
      <c r="AN2710" s="81">
        <v>2698</v>
      </c>
      <c r="AO2710" s="81">
        <f t="shared" si="270"/>
        <v>5</v>
      </c>
      <c r="AP2710" s="81">
        <f t="shared" si="271"/>
        <v>2</v>
      </c>
      <c r="AQ2710" s="76">
        <f t="shared" si="272"/>
        <v>18</v>
      </c>
      <c r="AR2710" s="81">
        <f t="shared" si="273"/>
        <v>130</v>
      </c>
      <c r="AS2710" s="81" t="str">
        <f t="shared" si="274"/>
        <v>金币</v>
      </c>
      <c r="AT2710" s="103">
        <f t="shared" si="275"/>
        <v>746</v>
      </c>
      <c r="AU2710" s="82">
        <f>IF(AR2710&gt;0,SUMIFS(AT$13:AT2710,AQ$13:AQ2710,"="&amp;AQ2710),"[x]")</f>
        <v>40656</v>
      </c>
    </row>
    <row r="2711" spans="40:47" ht="16.5" x14ac:dyDescent="0.2">
      <c r="AN2711" s="81">
        <v>2699</v>
      </c>
      <c r="AO2711" s="81">
        <f t="shared" si="270"/>
        <v>5</v>
      </c>
      <c r="AP2711" s="81">
        <f t="shared" si="271"/>
        <v>2</v>
      </c>
      <c r="AQ2711" s="76">
        <f t="shared" si="272"/>
        <v>18</v>
      </c>
      <c r="AR2711" s="81">
        <f t="shared" si="273"/>
        <v>131</v>
      </c>
      <c r="AS2711" s="81" t="str">
        <f t="shared" si="274"/>
        <v>金币</v>
      </c>
      <c r="AT2711" s="103">
        <f t="shared" si="275"/>
        <v>773</v>
      </c>
      <c r="AU2711" s="82">
        <f>IF(AR2711&gt;0,SUMIFS(AT$13:AT2711,AQ$13:AQ2711,"="&amp;AQ2711),"[x]")</f>
        <v>41429</v>
      </c>
    </row>
    <row r="2712" spans="40:47" ht="16.5" x14ac:dyDescent="0.2">
      <c r="AN2712" s="81">
        <v>2700</v>
      </c>
      <c r="AO2712" s="81">
        <f t="shared" si="270"/>
        <v>5</v>
      </c>
      <c r="AP2712" s="81">
        <f t="shared" si="271"/>
        <v>2</v>
      </c>
      <c r="AQ2712" s="76">
        <f t="shared" si="272"/>
        <v>18</v>
      </c>
      <c r="AR2712" s="81">
        <f t="shared" si="273"/>
        <v>132</v>
      </c>
      <c r="AS2712" s="81" t="str">
        <f t="shared" si="274"/>
        <v>金币</v>
      </c>
      <c r="AT2712" s="103">
        <f t="shared" si="275"/>
        <v>800</v>
      </c>
      <c r="AU2712" s="82">
        <f>IF(AR2712&gt;0,SUMIFS(AT$13:AT2712,AQ$13:AQ2712,"="&amp;AQ2712),"[x]")</f>
        <v>42229</v>
      </c>
    </row>
    <row r="2713" spans="40:47" ht="16.5" x14ac:dyDescent="0.2">
      <c r="AN2713" s="81">
        <v>2701</v>
      </c>
      <c r="AO2713" s="81">
        <f t="shared" si="270"/>
        <v>5</v>
      </c>
      <c r="AP2713" s="81">
        <f t="shared" si="271"/>
        <v>2</v>
      </c>
      <c r="AQ2713" s="76">
        <f t="shared" si="272"/>
        <v>18</v>
      </c>
      <c r="AR2713" s="81">
        <f t="shared" si="273"/>
        <v>133</v>
      </c>
      <c r="AS2713" s="81" t="str">
        <f t="shared" si="274"/>
        <v>金币</v>
      </c>
      <c r="AT2713" s="103">
        <f t="shared" si="275"/>
        <v>826</v>
      </c>
      <c r="AU2713" s="82">
        <f>IF(AR2713&gt;0,SUMIFS(AT$13:AT2713,AQ$13:AQ2713,"="&amp;AQ2713),"[x]")</f>
        <v>43055</v>
      </c>
    </row>
    <row r="2714" spans="40:47" ht="16.5" x14ac:dyDescent="0.2">
      <c r="AN2714" s="81">
        <v>2702</v>
      </c>
      <c r="AO2714" s="81">
        <f t="shared" si="270"/>
        <v>5</v>
      </c>
      <c r="AP2714" s="81">
        <f t="shared" si="271"/>
        <v>2</v>
      </c>
      <c r="AQ2714" s="76">
        <f t="shared" si="272"/>
        <v>18</v>
      </c>
      <c r="AR2714" s="81">
        <f t="shared" si="273"/>
        <v>134</v>
      </c>
      <c r="AS2714" s="81" t="str">
        <f t="shared" si="274"/>
        <v>金币</v>
      </c>
      <c r="AT2714" s="103">
        <f t="shared" si="275"/>
        <v>853</v>
      </c>
      <c r="AU2714" s="82">
        <f>IF(AR2714&gt;0,SUMIFS(AT$13:AT2714,AQ$13:AQ2714,"="&amp;AQ2714),"[x]")</f>
        <v>43908</v>
      </c>
    </row>
    <row r="2715" spans="40:47" ht="16.5" x14ac:dyDescent="0.2">
      <c r="AN2715" s="81">
        <v>2703</v>
      </c>
      <c r="AO2715" s="81">
        <f t="shared" si="270"/>
        <v>5</v>
      </c>
      <c r="AP2715" s="81">
        <f t="shared" si="271"/>
        <v>2</v>
      </c>
      <c r="AQ2715" s="76">
        <f t="shared" si="272"/>
        <v>18</v>
      </c>
      <c r="AR2715" s="81">
        <f t="shared" si="273"/>
        <v>135</v>
      </c>
      <c r="AS2715" s="81" t="str">
        <f t="shared" si="274"/>
        <v>金币</v>
      </c>
      <c r="AT2715" s="103">
        <f t="shared" si="275"/>
        <v>880</v>
      </c>
      <c r="AU2715" s="82">
        <f>IF(AR2715&gt;0,SUMIFS(AT$13:AT2715,AQ$13:AQ2715,"="&amp;AQ2715),"[x]")</f>
        <v>44788</v>
      </c>
    </row>
    <row r="2716" spans="40:47" ht="16.5" x14ac:dyDescent="0.2">
      <c r="AN2716" s="81">
        <v>2704</v>
      </c>
      <c r="AO2716" s="81">
        <f t="shared" si="270"/>
        <v>5</v>
      </c>
      <c r="AP2716" s="81">
        <f t="shared" si="271"/>
        <v>2</v>
      </c>
      <c r="AQ2716" s="76">
        <f t="shared" si="272"/>
        <v>18</v>
      </c>
      <c r="AR2716" s="81">
        <f t="shared" si="273"/>
        <v>136</v>
      </c>
      <c r="AS2716" s="81" t="str">
        <f t="shared" si="274"/>
        <v>金币</v>
      </c>
      <c r="AT2716" s="103">
        <f t="shared" si="275"/>
        <v>906</v>
      </c>
      <c r="AU2716" s="82">
        <f>IF(AR2716&gt;0,SUMIFS(AT$13:AT2716,AQ$13:AQ2716,"="&amp;AQ2716),"[x]")</f>
        <v>45694</v>
      </c>
    </row>
    <row r="2717" spans="40:47" ht="16.5" x14ac:dyDescent="0.2">
      <c r="AN2717" s="81">
        <v>2705</v>
      </c>
      <c r="AO2717" s="81">
        <f t="shared" si="270"/>
        <v>5</v>
      </c>
      <c r="AP2717" s="81">
        <f t="shared" si="271"/>
        <v>2</v>
      </c>
      <c r="AQ2717" s="76">
        <f t="shared" si="272"/>
        <v>18</v>
      </c>
      <c r="AR2717" s="81">
        <f t="shared" si="273"/>
        <v>137</v>
      </c>
      <c r="AS2717" s="81" t="str">
        <f t="shared" si="274"/>
        <v>金币</v>
      </c>
      <c r="AT2717" s="103">
        <f t="shared" si="275"/>
        <v>933</v>
      </c>
      <c r="AU2717" s="82">
        <f>IF(AR2717&gt;0,SUMIFS(AT$13:AT2717,AQ$13:AQ2717,"="&amp;AQ2717),"[x]")</f>
        <v>46627</v>
      </c>
    </row>
    <row r="2718" spans="40:47" ht="16.5" x14ac:dyDescent="0.2">
      <c r="AN2718" s="81">
        <v>2706</v>
      </c>
      <c r="AO2718" s="81">
        <f t="shared" si="270"/>
        <v>5</v>
      </c>
      <c r="AP2718" s="81">
        <f t="shared" si="271"/>
        <v>2</v>
      </c>
      <c r="AQ2718" s="76">
        <f t="shared" si="272"/>
        <v>18</v>
      </c>
      <c r="AR2718" s="81">
        <f t="shared" si="273"/>
        <v>138</v>
      </c>
      <c r="AS2718" s="81" t="str">
        <f t="shared" si="274"/>
        <v>金币</v>
      </c>
      <c r="AT2718" s="103">
        <f t="shared" si="275"/>
        <v>960</v>
      </c>
      <c r="AU2718" s="82">
        <f>IF(AR2718&gt;0,SUMIFS(AT$13:AT2718,AQ$13:AQ2718,"="&amp;AQ2718),"[x]")</f>
        <v>47587</v>
      </c>
    </row>
    <row r="2719" spans="40:47" ht="16.5" x14ac:dyDescent="0.2">
      <c r="AN2719" s="81">
        <v>2707</v>
      </c>
      <c r="AO2719" s="81">
        <f t="shared" si="270"/>
        <v>5</v>
      </c>
      <c r="AP2719" s="81">
        <f t="shared" si="271"/>
        <v>2</v>
      </c>
      <c r="AQ2719" s="76">
        <f t="shared" si="272"/>
        <v>18</v>
      </c>
      <c r="AR2719" s="81">
        <f t="shared" si="273"/>
        <v>139</v>
      </c>
      <c r="AS2719" s="81" t="str">
        <f t="shared" si="274"/>
        <v>金币</v>
      </c>
      <c r="AT2719" s="103">
        <f t="shared" si="275"/>
        <v>987</v>
      </c>
      <c r="AU2719" s="82">
        <f>IF(AR2719&gt;0,SUMIFS(AT$13:AT2719,AQ$13:AQ2719,"="&amp;AQ2719),"[x]")</f>
        <v>48574</v>
      </c>
    </row>
    <row r="2720" spans="40:47" ht="16.5" x14ac:dyDescent="0.2">
      <c r="AN2720" s="81">
        <v>2708</v>
      </c>
      <c r="AO2720" s="81">
        <f t="shared" si="270"/>
        <v>5</v>
      </c>
      <c r="AP2720" s="81">
        <f t="shared" si="271"/>
        <v>2</v>
      </c>
      <c r="AQ2720" s="76">
        <f t="shared" si="272"/>
        <v>18</v>
      </c>
      <c r="AR2720" s="81">
        <f t="shared" si="273"/>
        <v>140</v>
      </c>
      <c r="AS2720" s="81" t="str">
        <f t="shared" si="274"/>
        <v>金币</v>
      </c>
      <c r="AT2720" s="103">
        <f t="shared" si="275"/>
        <v>1013</v>
      </c>
      <c r="AU2720" s="82">
        <f>IF(AR2720&gt;0,SUMIFS(AT$13:AT2720,AQ$13:AQ2720,"="&amp;AQ2720),"[x]")</f>
        <v>49587</v>
      </c>
    </row>
    <row r="2721" spans="40:47" ht="16.5" x14ac:dyDescent="0.2">
      <c r="AN2721" s="81">
        <v>2709</v>
      </c>
      <c r="AO2721" s="81">
        <f t="shared" si="270"/>
        <v>5</v>
      </c>
      <c r="AP2721" s="81">
        <f t="shared" si="271"/>
        <v>2</v>
      </c>
      <c r="AQ2721" s="76">
        <f t="shared" si="272"/>
        <v>18</v>
      </c>
      <c r="AR2721" s="81">
        <f t="shared" si="273"/>
        <v>141</v>
      </c>
      <c r="AS2721" s="81" t="str">
        <f t="shared" si="274"/>
        <v>金币</v>
      </c>
      <c r="AT2721" s="103">
        <f t="shared" si="275"/>
        <v>1040</v>
      </c>
      <c r="AU2721" s="82">
        <f>IF(AR2721&gt;0,SUMIFS(AT$13:AT2721,AQ$13:AQ2721,"="&amp;AQ2721),"[x]")</f>
        <v>50627</v>
      </c>
    </row>
    <row r="2722" spans="40:47" ht="16.5" x14ac:dyDescent="0.2">
      <c r="AN2722" s="81">
        <v>2710</v>
      </c>
      <c r="AO2722" s="81">
        <f t="shared" si="270"/>
        <v>5</v>
      </c>
      <c r="AP2722" s="81">
        <f t="shared" si="271"/>
        <v>2</v>
      </c>
      <c r="AQ2722" s="76">
        <f t="shared" si="272"/>
        <v>18</v>
      </c>
      <c r="AR2722" s="81">
        <f t="shared" si="273"/>
        <v>142</v>
      </c>
      <c r="AS2722" s="81" t="str">
        <f t="shared" si="274"/>
        <v>金币</v>
      </c>
      <c r="AT2722" s="103">
        <f t="shared" si="275"/>
        <v>1067</v>
      </c>
      <c r="AU2722" s="82">
        <f>IF(AR2722&gt;0,SUMIFS(AT$13:AT2722,AQ$13:AQ2722,"="&amp;AQ2722),"[x]")</f>
        <v>51694</v>
      </c>
    </row>
    <row r="2723" spans="40:47" ht="16.5" x14ac:dyDescent="0.2">
      <c r="AN2723" s="81">
        <v>2711</v>
      </c>
      <c r="AO2723" s="81">
        <f t="shared" si="270"/>
        <v>5</v>
      </c>
      <c r="AP2723" s="81">
        <f t="shared" si="271"/>
        <v>2</v>
      </c>
      <c r="AQ2723" s="76">
        <f t="shared" si="272"/>
        <v>18</v>
      </c>
      <c r="AR2723" s="81">
        <f t="shared" si="273"/>
        <v>143</v>
      </c>
      <c r="AS2723" s="81" t="str">
        <f t="shared" si="274"/>
        <v>金币</v>
      </c>
      <c r="AT2723" s="103">
        <f t="shared" si="275"/>
        <v>1093</v>
      </c>
      <c r="AU2723" s="82">
        <f>IF(AR2723&gt;0,SUMIFS(AT$13:AT2723,AQ$13:AQ2723,"="&amp;AQ2723),"[x]")</f>
        <v>52787</v>
      </c>
    </row>
    <row r="2724" spans="40:47" ht="16.5" x14ac:dyDescent="0.2">
      <c r="AN2724" s="81">
        <v>2712</v>
      </c>
      <c r="AO2724" s="81">
        <f t="shared" si="270"/>
        <v>5</v>
      </c>
      <c r="AP2724" s="81">
        <f t="shared" si="271"/>
        <v>2</v>
      </c>
      <c r="AQ2724" s="76">
        <f t="shared" si="272"/>
        <v>18</v>
      </c>
      <c r="AR2724" s="81">
        <f t="shared" si="273"/>
        <v>144</v>
      </c>
      <c r="AS2724" s="81" t="str">
        <f t="shared" si="274"/>
        <v>金币</v>
      </c>
      <c r="AT2724" s="103">
        <f t="shared" si="275"/>
        <v>1120</v>
      </c>
      <c r="AU2724" s="82">
        <f>IF(AR2724&gt;0,SUMIFS(AT$13:AT2724,AQ$13:AQ2724,"="&amp;AQ2724),"[x]")</f>
        <v>53907</v>
      </c>
    </row>
    <row r="2725" spans="40:47" ht="16.5" x14ac:dyDescent="0.2">
      <c r="AN2725" s="81">
        <v>2713</v>
      </c>
      <c r="AO2725" s="81">
        <f t="shared" si="270"/>
        <v>5</v>
      </c>
      <c r="AP2725" s="81">
        <f t="shared" si="271"/>
        <v>2</v>
      </c>
      <c r="AQ2725" s="76">
        <f t="shared" si="272"/>
        <v>18</v>
      </c>
      <c r="AR2725" s="81">
        <f t="shared" si="273"/>
        <v>145</v>
      </c>
      <c r="AS2725" s="81" t="str">
        <f t="shared" si="274"/>
        <v>金币</v>
      </c>
      <c r="AT2725" s="103">
        <f t="shared" si="275"/>
        <v>1147</v>
      </c>
      <c r="AU2725" s="82">
        <f>IF(AR2725&gt;0,SUMIFS(AT$13:AT2725,AQ$13:AQ2725,"="&amp;AQ2725),"[x]")</f>
        <v>55054</v>
      </c>
    </row>
    <row r="2726" spans="40:47" ht="16.5" x14ac:dyDescent="0.2">
      <c r="AN2726" s="81">
        <v>2714</v>
      </c>
      <c r="AO2726" s="81">
        <f t="shared" si="270"/>
        <v>5</v>
      </c>
      <c r="AP2726" s="81">
        <f t="shared" si="271"/>
        <v>2</v>
      </c>
      <c r="AQ2726" s="76">
        <f t="shared" si="272"/>
        <v>18</v>
      </c>
      <c r="AR2726" s="81">
        <f t="shared" si="273"/>
        <v>146</v>
      </c>
      <c r="AS2726" s="81" t="str">
        <f t="shared" si="274"/>
        <v>金币</v>
      </c>
      <c r="AT2726" s="103">
        <f t="shared" si="275"/>
        <v>1173</v>
      </c>
      <c r="AU2726" s="82">
        <f>IF(AR2726&gt;0,SUMIFS(AT$13:AT2726,AQ$13:AQ2726,"="&amp;AQ2726),"[x]")</f>
        <v>56227</v>
      </c>
    </row>
    <row r="2727" spans="40:47" ht="16.5" x14ac:dyDescent="0.2">
      <c r="AN2727" s="81">
        <v>2715</v>
      </c>
      <c r="AO2727" s="81">
        <f t="shared" si="270"/>
        <v>5</v>
      </c>
      <c r="AP2727" s="81">
        <f t="shared" si="271"/>
        <v>2</v>
      </c>
      <c r="AQ2727" s="76">
        <f t="shared" si="272"/>
        <v>18</v>
      </c>
      <c r="AR2727" s="81">
        <f t="shared" si="273"/>
        <v>147</v>
      </c>
      <c r="AS2727" s="81" t="str">
        <f t="shared" si="274"/>
        <v>金币</v>
      </c>
      <c r="AT2727" s="103">
        <f t="shared" si="275"/>
        <v>1200</v>
      </c>
      <c r="AU2727" s="82">
        <f>IF(AR2727&gt;0,SUMIFS(AT$13:AT2727,AQ$13:AQ2727,"="&amp;AQ2727),"[x]")</f>
        <v>57427</v>
      </c>
    </row>
    <row r="2728" spans="40:47" ht="16.5" x14ac:dyDescent="0.2">
      <c r="AN2728" s="81">
        <v>2716</v>
      </c>
      <c r="AO2728" s="81">
        <f t="shared" si="270"/>
        <v>5</v>
      </c>
      <c r="AP2728" s="81">
        <f t="shared" si="271"/>
        <v>2</v>
      </c>
      <c r="AQ2728" s="76">
        <f t="shared" si="272"/>
        <v>18</v>
      </c>
      <c r="AR2728" s="81">
        <f t="shared" si="273"/>
        <v>148</v>
      </c>
      <c r="AS2728" s="81" t="str">
        <f t="shared" si="274"/>
        <v>金币</v>
      </c>
      <c r="AT2728" s="103">
        <f t="shared" si="275"/>
        <v>1227</v>
      </c>
      <c r="AU2728" s="82">
        <f>IF(AR2728&gt;0,SUMIFS(AT$13:AT2728,AQ$13:AQ2728,"="&amp;AQ2728),"[x]")</f>
        <v>58654</v>
      </c>
    </row>
    <row r="2729" spans="40:47" ht="16.5" x14ac:dyDescent="0.2">
      <c r="AN2729" s="81">
        <v>2717</v>
      </c>
      <c r="AO2729" s="81">
        <f t="shared" si="270"/>
        <v>5</v>
      </c>
      <c r="AP2729" s="81">
        <f t="shared" si="271"/>
        <v>2</v>
      </c>
      <c r="AQ2729" s="76">
        <f t="shared" si="272"/>
        <v>18</v>
      </c>
      <c r="AR2729" s="81">
        <f t="shared" si="273"/>
        <v>149</v>
      </c>
      <c r="AS2729" s="81" t="str">
        <f t="shared" si="274"/>
        <v>金币</v>
      </c>
      <c r="AT2729" s="103">
        <f t="shared" si="275"/>
        <v>1253</v>
      </c>
      <c r="AU2729" s="82">
        <f>IF(AR2729&gt;0,SUMIFS(AT$13:AT2729,AQ$13:AQ2729,"="&amp;AQ2729),"[x]")</f>
        <v>59907</v>
      </c>
    </row>
    <row r="2730" spans="40:47" ht="16.5" x14ac:dyDescent="0.2">
      <c r="AN2730" s="81">
        <v>2718</v>
      </c>
      <c r="AO2730" s="81">
        <f t="shared" si="270"/>
        <v>5</v>
      </c>
      <c r="AP2730" s="81">
        <f t="shared" si="271"/>
        <v>2</v>
      </c>
      <c r="AQ2730" s="76">
        <f t="shared" si="272"/>
        <v>18</v>
      </c>
      <c r="AR2730" s="81">
        <f t="shared" si="273"/>
        <v>150</v>
      </c>
      <c r="AS2730" s="81" t="str">
        <f t="shared" si="274"/>
        <v>金币</v>
      </c>
      <c r="AT2730" s="103">
        <f t="shared" si="275"/>
        <v>1280</v>
      </c>
      <c r="AU2730" s="82">
        <f>IF(AR2730&gt;0,SUMIFS(AT$13:AT2730,AQ$13:AQ2730,"="&amp;AQ2730),"[x]")</f>
        <v>61187</v>
      </c>
    </row>
    <row r="2731" spans="40:47" ht="16.5" x14ac:dyDescent="0.2">
      <c r="AN2731" s="81">
        <v>2719</v>
      </c>
      <c r="AO2731" s="81">
        <f t="shared" si="270"/>
        <v>5</v>
      </c>
      <c r="AP2731" s="81">
        <f t="shared" si="271"/>
        <v>3</v>
      </c>
      <c r="AQ2731" s="76">
        <f t="shared" si="272"/>
        <v>19</v>
      </c>
      <c r="AR2731" s="81">
        <f t="shared" si="273"/>
        <v>0</v>
      </c>
      <c r="AS2731" s="81" t="str">
        <f t="shared" si="274"/>
        <v>[x]</v>
      </c>
      <c r="AT2731" s="103" t="str">
        <f t="shared" si="275"/>
        <v>[x]</v>
      </c>
      <c r="AU2731" s="82" t="str">
        <f>IF(AR2731&gt;0,SUMIFS(AT$13:AT2731,AQ$13:AQ2731,"="&amp;AQ2731),"[x]")</f>
        <v>[x]</v>
      </c>
    </row>
    <row r="2732" spans="40:47" ht="16.5" x14ac:dyDescent="0.2">
      <c r="AN2732" s="81">
        <v>2720</v>
      </c>
      <c r="AO2732" s="81">
        <f t="shared" si="270"/>
        <v>5</v>
      </c>
      <c r="AP2732" s="81">
        <f t="shared" si="271"/>
        <v>3</v>
      </c>
      <c r="AQ2732" s="76">
        <f t="shared" si="272"/>
        <v>19</v>
      </c>
      <c r="AR2732" s="81">
        <f t="shared" si="273"/>
        <v>1</v>
      </c>
      <c r="AS2732" s="81" t="str">
        <f t="shared" si="274"/>
        <v>金币</v>
      </c>
      <c r="AT2732" s="103">
        <f t="shared" si="275"/>
        <v>3</v>
      </c>
      <c r="AU2732" s="82">
        <f>IF(AR2732&gt;0,SUMIFS(AT$13:AT2732,AQ$13:AQ2732,"="&amp;AQ2732),"[x]")</f>
        <v>3</v>
      </c>
    </row>
    <row r="2733" spans="40:47" ht="16.5" x14ac:dyDescent="0.2">
      <c r="AN2733" s="81">
        <v>2721</v>
      </c>
      <c r="AO2733" s="81">
        <f t="shared" si="270"/>
        <v>5</v>
      </c>
      <c r="AP2733" s="81">
        <f t="shared" si="271"/>
        <v>3</v>
      </c>
      <c r="AQ2733" s="76">
        <f t="shared" si="272"/>
        <v>19</v>
      </c>
      <c r="AR2733" s="81">
        <f t="shared" si="273"/>
        <v>2</v>
      </c>
      <c r="AS2733" s="81" t="str">
        <f t="shared" si="274"/>
        <v>金币</v>
      </c>
      <c r="AT2733" s="103">
        <f t="shared" si="275"/>
        <v>7</v>
      </c>
      <c r="AU2733" s="82">
        <f>IF(AR2733&gt;0,SUMIFS(AT$13:AT2733,AQ$13:AQ2733,"="&amp;AQ2733),"[x]")</f>
        <v>10</v>
      </c>
    </row>
    <row r="2734" spans="40:47" ht="16.5" x14ac:dyDescent="0.2">
      <c r="AN2734" s="81">
        <v>2722</v>
      </c>
      <c r="AO2734" s="81">
        <f t="shared" si="270"/>
        <v>5</v>
      </c>
      <c r="AP2734" s="81">
        <f t="shared" si="271"/>
        <v>3</v>
      </c>
      <c r="AQ2734" s="76">
        <f t="shared" si="272"/>
        <v>19</v>
      </c>
      <c r="AR2734" s="81">
        <f t="shared" si="273"/>
        <v>3</v>
      </c>
      <c r="AS2734" s="81" t="str">
        <f t="shared" si="274"/>
        <v>金币</v>
      </c>
      <c r="AT2734" s="103">
        <f t="shared" si="275"/>
        <v>11</v>
      </c>
      <c r="AU2734" s="82">
        <f>IF(AR2734&gt;0,SUMIFS(AT$13:AT2734,AQ$13:AQ2734,"="&amp;AQ2734),"[x]")</f>
        <v>21</v>
      </c>
    </row>
    <row r="2735" spans="40:47" ht="16.5" x14ac:dyDescent="0.2">
      <c r="AN2735" s="81">
        <v>2723</v>
      </c>
      <c r="AO2735" s="81">
        <f t="shared" si="270"/>
        <v>5</v>
      </c>
      <c r="AP2735" s="81">
        <f t="shared" si="271"/>
        <v>3</v>
      </c>
      <c r="AQ2735" s="76">
        <f t="shared" si="272"/>
        <v>19</v>
      </c>
      <c r="AR2735" s="81">
        <f t="shared" si="273"/>
        <v>4</v>
      </c>
      <c r="AS2735" s="81" t="str">
        <f t="shared" si="274"/>
        <v>金币</v>
      </c>
      <c r="AT2735" s="103">
        <f t="shared" si="275"/>
        <v>14</v>
      </c>
      <c r="AU2735" s="82">
        <f>IF(AR2735&gt;0,SUMIFS(AT$13:AT2735,AQ$13:AQ2735,"="&amp;AQ2735),"[x]")</f>
        <v>35</v>
      </c>
    </row>
    <row r="2736" spans="40:47" ht="16.5" x14ac:dyDescent="0.2">
      <c r="AN2736" s="81">
        <v>2724</v>
      </c>
      <c r="AO2736" s="81">
        <f t="shared" si="270"/>
        <v>5</v>
      </c>
      <c r="AP2736" s="81">
        <f t="shared" si="271"/>
        <v>3</v>
      </c>
      <c r="AQ2736" s="76">
        <f t="shared" si="272"/>
        <v>19</v>
      </c>
      <c r="AR2736" s="81">
        <f t="shared" si="273"/>
        <v>5</v>
      </c>
      <c r="AS2736" s="81" t="str">
        <f t="shared" si="274"/>
        <v>金币</v>
      </c>
      <c r="AT2736" s="103">
        <f t="shared" si="275"/>
        <v>18</v>
      </c>
      <c r="AU2736" s="82">
        <f>IF(AR2736&gt;0,SUMIFS(AT$13:AT2736,AQ$13:AQ2736,"="&amp;AQ2736),"[x]")</f>
        <v>53</v>
      </c>
    </row>
    <row r="2737" spans="40:47" ht="16.5" x14ac:dyDescent="0.2">
      <c r="AN2737" s="81">
        <v>2725</v>
      </c>
      <c r="AO2737" s="81">
        <f t="shared" si="270"/>
        <v>5</v>
      </c>
      <c r="AP2737" s="81">
        <f t="shared" si="271"/>
        <v>3</v>
      </c>
      <c r="AQ2737" s="76">
        <f t="shared" si="272"/>
        <v>19</v>
      </c>
      <c r="AR2737" s="81">
        <f t="shared" si="273"/>
        <v>6</v>
      </c>
      <c r="AS2737" s="81" t="str">
        <f t="shared" si="274"/>
        <v>金币</v>
      </c>
      <c r="AT2737" s="103">
        <f t="shared" si="275"/>
        <v>22</v>
      </c>
      <c r="AU2737" s="82">
        <f>IF(AR2737&gt;0,SUMIFS(AT$13:AT2737,AQ$13:AQ2737,"="&amp;AQ2737),"[x]")</f>
        <v>75</v>
      </c>
    </row>
    <row r="2738" spans="40:47" ht="16.5" x14ac:dyDescent="0.2">
      <c r="AN2738" s="81">
        <v>2726</v>
      </c>
      <c r="AO2738" s="81">
        <f t="shared" si="270"/>
        <v>5</v>
      </c>
      <c r="AP2738" s="81">
        <f t="shared" si="271"/>
        <v>3</v>
      </c>
      <c r="AQ2738" s="76">
        <f t="shared" si="272"/>
        <v>19</v>
      </c>
      <c r="AR2738" s="81">
        <f t="shared" si="273"/>
        <v>7</v>
      </c>
      <c r="AS2738" s="81" t="str">
        <f t="shared" si="274"/>
        <v>金币</v>
      </c>
      <c r="AT2738" s="103">
        <f t="shared" si="275"/>
        <v>25</v>
      </c>
      <c r="AU2738" s="82">
        <f>IF(AR2738&gt;0,SUMIFS(AT$13:AT2738,AQ$13:AQ2738,"="&amp;AQ2738),"[x]")</f>
        <v>100</v>
      </c>
    </row>
    <row r="2739" spans="40:47" ht="16.5" x14ac:dyDescent="0.2">
      <c r="AN2739" s="81">
        <v>2727</v>
      </c>
      <c r="AO2739" s="81">
        <f t="shared" si="270"/>
        <v>5</v>
      </c>
      <c r="AP2739" s="81">
        <f t="shared" si="271"/>
        <v>3</v>
      </c>
      <c r="AQ2739" s="76">
        <f t="shared" si="272"/>
        <v>19</v>
      </c>
      <c r="AR2739" s="81">
        <f t="shared" si="273"/>
        <v>8</v>
      </c>
      <c r="AS2739" s="81" t="str">
        <f t="shared" si="274"/>
        <v>金币</v>
      </c>
      <c r="AT2739" s="103">
        <f t="shared" si="275"/>
        <v>29</v>
      </c>
      <c r="AU2739" s="82">
        <f>IF(AR2739&gt;0,SUMIFS(AT$13:AT2739,AQ$13:AQ2739,"="&amp;AQ2739),"[x]")</f>
        <v>129</v>
      </c>
    </row>
    <row r="2740" spans="40:47" ht="16.5" x14ac:dyDescent="0.2">
      <c r="AN2740" s="81">
        <v>2728</v>
      </c>
      <c r="AO2740" s="81">
        <f t="shared" si="270"/>
        <v>5</v>
      </c>
      <c r="AP2740" s="81">
        <f t="shared" si="271"/>
        <v>3</v>
      </c>
      <c r="AQ2740" s="76">
        <f t="shared" si="272"/>
        <v>19</v>
      </c>
      <c r="AR2740" s="81">
        <f t="shared" si="273"/>
        <v>9</v>
      </c>
      <c r="AS2740" s="81" t="str">
        <f t="shared" si="274"/>
        <v>金币</v>
      </c>
      <c r="AT2740" s="103">
        <f t="shared" si="275"/>
        <v>33</v>
      </c>
      <c r="AU2740" s="82">
        <f>IF(AR2740&gt;0,SUMIFS(AT$13:AT2740,AQ$13:AQ2740,"="&amp;AQ2740),"[x]")</f>
        <v>162</v>
      </c>
    </row>
    <row r="2741" spans="40:47" ht="16.5" x14ac:dyDescent="0.2">
      <c r="AN2741" s="81">
        <v>2729</v>
      </c>
      <c r="AO2741" s="81">
        <f t="shared" si="270"/>
        <v>5</v>
      </c>
      <c r="AP2741" s="81">
        <f t="shared" si="271"/>
        <v>3</v>
      </c>
      <c r="AQ2741" s="76">
        <f t="shared" si="272"/>
        <v>19</v>
      </c>
      <c r="AR2741" s="81">
        <f t="shared" si="273"/>
        <v>10</v>
      </c>
      <c r="AS2741" s="81" t="str">
        <f t="shared" si="274"/>
        <v>金币</v>
      </c>
      <c r="AT2741" s="103">
        <f t="shared" si="275"/>
        <v>36</v>
      </c>
      <c r="AU2741" s="82">
        <f>IF(AR2741&gt;0,SUMIFS(AT$13:AT2741,AQ$13:AQ2741,"="&amp;AQ2741),"[x]")</f>
        <v>198</v>
      </c>
    </row>
    <row r="2742" spans="40:47" ht="16.5" x14ac:dyDescent="0.2">
      <c r="AN2742" s="81">
        <v>2730</v>
      </c>
      <c r="AO2742" s="81">
        <f t="shared" si="270"/>
        <v>5</v>
      </c>
      <c r="AP2742" s="81">
        <f t="shared" si="271"/>
        <v>3</v>
      </c>
      <c r="AQ2742" s="76">
        <f t="shared" si="272"/>
        <v>19</v>
      </c>
      <c r="AR2742" s="81">
        <f t="shared" si="273"/>
        <v>11</v>
      </c>
      <c r="AS2742" s="81" t="str">
        <f t="shared" si="274"/>
        <v>金币</v>
      </c>
      <c r="AT2742" s="103">
        <f t="shared" si="275"/>
        <v>40</v>
      </c>
      <c r="AU2742" s="82">
        <f>IF(AR2742&gt;0,SUMIFS(AT$13:AT2742,AQ$13:AQ2742,"="&amp;AQ2742),"[x]")</f>
        <v>238</v>
      </c>
    </row>
    <row r="2743" spans="40:47" ht="16.5" x14ac:dyDescent="0.2">
      <c r="AN2743" s="81">
        <v>2731</v>
      </c>
      <c r="AO2743" s="81">
        <f t="shared" si="270"/>
        <v>5</v>
      </c>
      <c r="AP2743" s="81">
        <f t="shared" si="271"/>
        <v>3</v>
      </c>
      <c r="AQ2743" s="76">
        <f t="shared" si="272"/>
        <v>19</v>
      </c>
      <c r="AR2743" s="81">
        <f t="shared" si="273"/>
        <v>12</v>
      </c>
      <c r="AS2743" s="81" t="str">
        <f t="shared" si="274"/>
        <v>金币</v>
      </c>
      <c r="AT2743" s="103">
        <f t="shared" si="275"/>
        <v>44</v>
      </c>
      <c r="AU2743" s="82">
        <f>IF(AR2743&gt;0,SUMIFS(AT$13:AT2743,AQ$13:AQ2743,"="&amp;AQ2743),"[x]")</f>
        <v>282</v>
      </c>
    </row>
    <row r="2744" spans="40:47" ht="16.5" x14ac:dyDescent="0.2">
      <c r="AN2744" s="81">
        <v>2732</v>
      </c>
      <c r="AO2744" s="81">
        <f t="shared" si="270"/>
        <v>5</v>
      </c>
      <c r="AP2744" s="81">
        <f t="shared" si="271"/>
        <v>3</v>
      </c>
      <c r="AQ2744" s="76">
        <f t="shared" si="272"/>
        <v>19</v>
      </c>
      <c r="AR2744" s="81">
        <f t="shared" si="273"/>
        <v>13</v>
      </c>
      <c r="AS2744" s="81" t="str">
        <f t="shared" si="274"/>
        <v>金币</v>
      </c>
      <c r="AT2744" s="103">
        <f t="shared" si="275"/>
        <v>47</v>
      </c>
      <c r="AU2744" s="82">
        <f>IF(AR2744&gt;0,SUMIFS(AT$13:AT2744,AQ$13:AQ2744,"="&amp;AQ2744),"[x]")</f>
        <v>329</v>
      </c>
    </row>
    <row r="2745" spans="40:47" ht="16.5" x14ac:dyDescent="0.2">
      <c r="AN2745" s="81">
        <v>2733</v>
      </c>
      <c r="AO2745" s="81">
        <f t="shared" si="270"/>
        <v>5</v>
      </c>
      <c r="AP2745" s="81">
        <f t="shared" si="271"/>
        <v>3</v>
      </c>
      <c r="AQ2745" s="76">
        <f t="shared" si="272"/>
        <v>19</v>
      </c>
      <c r="AR2745" s="81">
        <f t="shared" si="273"/>
        <v>14</v>
      </c>
      <c r="AS2745" s="81" t="str">
        <f t="shared" si="274"/>
        <v>金币</v>
      </c>
      <c r="AT2745" s="103">
        <f t="shared" si="275"/>
        <v>51</v>
      </c>
      <c r="AU2745" s="82">
        <f>IF(AR2745&gt;0,SUMIFS(AT$13:AT2745,AQ$13:AQ2745,"="&amp;AQ2745),"[x]")</f>
        <v>380</v>
      </c>
    </row>
    <row r="2746" spans="40:47" ht="16.5" x14ac:dyDescent="0.2">
      <c r="AN2746" s="81">
        <v>2734</v>
      </c>
      <c r="AO2746" s="81">
        <f t="shared" si="270"/>
        <v>5</v>
      </c>
      <c r="AP2746" s="81">
        <f t="shared" si="271"/>
        <v>3</v>
      </c>
      <c r="AQ2746" s="76">
        <f t="shared" si="272"/>
        <v>19</v>
      </c>
      <c r="AR2746" s="81">
        <f t="shared" si="273"/>
        <v>15</v>
      </c>
      <c r="AS2746" s="81" t="str">
        <f t="shared" si="274"/>
        <v>金币</v>
      </c>
      <c r="AT2746" s="103">
        <f t="shared" si="275"/>
        <v>55</v>
      </c>
      <c r="AU2746" s="82">
        <f>IF(AR2746&gt;0,SUMIFS(AT$13:AT2746,AQ$13:AQ2746,"="&amp;AQ2746),"[x]")</f>
        <v>435</v>
      </c>
    </row>
    <row r="2747" spans="40:47" ht="16.5" x14ac:dyDescent="0.2">
      <c r="AN2747" s="81">
        <v>2735</v>
      </c>
      <c r="AO2747" s="81">
        <f t="shared" si="270"/>
        <v>5</v>
      </c>
      <c r="AP2747" s="81">
        <f t="shared" si="271"/>
        <v>3</v>
      </c>
      <c r="AQ2747" s="76">
        <f t="shared" si="272"/>
        <v>19</v>
      </c>
      <c r="AR2747" s="81">
        <f t="shared" si="273"/>
        <v>16</v>
      </c>
      <c r="AS2747" s="81" t="str">
        <f t="shared" si="274"/>
        <v>金币</v>
      </c>
      <c r="AT2747" s="103">
        <f t="shared" si="275"/>
        <v>58</v>
      </c>
      <c r="AU2747" s="82">
        <f>IF(AR2747&gt;0,SUMIFS(AT$13:AT2747,AQ$13:AQ2747,"="&amp;AQ2747),"[x]")</f>
        <v>493</v>
      </c>
    </row>
    <row r="2748" spans="40:47" ht="16.5" x14ac:dyDescent="0.2">
      <c r="AN2748" s="81">
        <v>2736</v>
      </c>
      <c r="AO2748" s="81">
        <f t="shared" si="270"/>
        <v>5</v>
      </c>
      <c r="AP2748" s="81">
        <f t="shared" si="271"/>
        <v>3</v>
      </c>
      <c r="AQ2748" s="76">
        <f t="shared" si="272"/>
        <v>19</v>
      </c>
      <c r="AR2748" s="81">
        <f t="shared" si="273"/>
        <v>17</v>
      </c>
      <c r="AS2748" s="81" t="str">
        <f t="shared" si="274"/>
        <v>金币</v>
      </c>
      <c r="AT2748" s="103">
        <f t="shared" si="275"/>
        <v>62</v>
      </c>
      <c r="AU2748" s="82">
        <f>IF(AR2748&gt;0,SUMIFS(AT$13:AT2748,AQ$13:AQ2748,"="&amp;AQ2748),"[x]")</f>
        <v>555</v>
      </c>
    </row>
    <row r="2749" spans="40:47" ht="16.5" x14ac:dyDescent="0.2">
      <c r="AN2749" s="81">
        <v>2737</v>
      </c>
      <c r="AO2749" s="81">
        <f t="shared" si="270"/>
        <v>5</v>
      </c>
      <c r="AP2749" s="81">
        <f t="shared" si="271"/>
        <v>3</v>
      </c>
      <c r="AQ2749" s="76">
        <f t="shared" si="272"/>
        <v>19</v>
      </c>
      <c r="AR2749" s="81">
        <f t="shared" si="273"/>
        <v>18</v>
      </c>
      <c r="AS2749" s="81" t="str">
        <f t="shared" si="274"/>
        <v>金币</v>
      </c>
      <c r="AT2749" s="103">
        <f t="shared" si="275"/>
        <v>66</v>
      </c>
      <c r="AU2749" s="82">
        <f>IF(AR2749&gt;0,SUMIFS(AT$13:AT2749,AQ$13:AQ2749,"="&amp;AQ2749),"[x]")</f>
        <v>621</v>
      </c>
    </row>
    <row r="2750" spans="40:47" ht="16.5" x14ac:dyDescent="0.2">
      <c r="AN2750" s="81">
        <v>2738</v>
      </c>
      <c r="AO2750" s="81">
        <f t="shared" si="270"/>
        <v>5</v>
      </c>
      <c r="AP2750" s="81">
        <f t="shared" si="271"/>
        <v>3</v>
      </c>
      <c r="AQ2750" s="76">
        <f t="shared" si="272"/>
        <v>19</v>
      </c>
      <c r="AR2750" s="81">
        <f t="shared" si="273"/>
        <v>19</v>
      </c>
      <c r="AS2750" s="81" t="str">
        <f t="shared" si="274"/>
        <v>金币</v>
      </c>
      <c r="AT2750" s="103">
        <f t="shared" si="275"/>
        <v>69</v>
      </c>
      <c r="AU2750" s="82">
        <f>IF(AR2750&gt;0,SUMIFS(AT$13:AT2750,AQ$13:AQ2750,"="&amp;AQ2750),"[x]")</f>
        <v>690</v>
      </c>
    </row>
    <row r="2751" spans="40:47" ht="16.5" x14ac:dyDescent="0.2">
      <c r="AN2751" s="81">
        <v>2739</v>
      </c>
      <c r="AO2751" s="81">
        <f t="shared" si="270"/>
        <v>5</v>
      </c>
      <c r="AP2751" s="81">
        <f t="shared" si="271"/>
        <v>3</v>
      </c>
      <c r="AQ2751" s="76">
        <f t="shared" si="272"/>
        <v>19</v>
      </c>
      <c r="AR2751" s="81">
        <f t="shared" si="273"/>
        <v>20</v>
      </c>
      <c r="AS2751" s="81" t="str">
        <f t="shared" si="274"/>
        <v>金币</v>
      </c>
      <c r="AT2751" s="103">
        <f t="shared" si="275"/>
        <v>73</v>
      </c>
      <c r="AU2751" s="82">
        <f>IF(AR2751&gt;0,SUMIFS(AT$13:AT2751,AQ$13:AQ2751,"="&amp;AQ2751),"[x]")</f>
        <v>763</v>
      </c>
    </row>
    <row r="2752" spans="40:47" ht="16.5" x14ac:dyDescent="0.2">
      <c r="AN2752" s="81">
        <v>2740</v>
      </c>
      <c r="AO2752" s="81">
        <f t="shared" si="270"/>
        <v>5</v>
      </c>
      <c r="AP2752" s="81">
        <f t="shared" si="271"/>
        <v>3</v>
      </c>
      <c r="AQ2752" s="76">
        <f t="shared" si="272"/>
        <v>19</v>
      </c>
      <c r="AR2752" s="81">
        <f t="shared" si="273"/>
        <v>21</v>
      </c>
      <c r="AS2752" s="81" t="str">
        <f t="shared" si="274"/>
        <v>金币</v>
      </c>
      <c r="AT2752" s="103">
        <f t="shared" si="275"/>
        <v>77</v>
      </c>
      <c r="AU2752" s="82">
        <f>IF(AR2752&gt;0,SUMIFS(AT$13:AT2752,AQ$13:AQ2752,"="&amp;AQ2752),"[x]")</f>
        <v>840</v>
      </c>
    </row>
    <row r="2753" spans="40:47" ht="16.5" x14ac:dyDescent="0.2">
      <c r="AN2753" s="81">
        <v>2741</v>
      </c>
      <c r="AO2753" s="81">
        <f t="shared" si="270"/>
        <v>5</v>
      </c>
      <c r="AP2753" s="81">
        <f t="shared" si="271"/>
        <v>3</v>
      </c>
      <c r="AQ2753" s="76">
        <f t="shared" si="272"/>
        <v>19</v>
      </c>
      <c r="AR2753" s="81">
        <f t="shared" si="273"/>
        <v>22</v>
      </c>
      <c r="AS2753" s="81" t="str">
        <f t="shared" si="274"/>
        <v>金币</v>
      </c>
      <c r="AT2753" s="103">
        <f t="shared" si="275"/>
        <v>80</v>
      </c>
      <c r="AU2753" s="82">
        <f>IF(AR2753&gt;0,SUMIFS(AT$13:AT2753,AQ$13:AQ2753,"="&amp;AQ2753),"[x]")</f>
        <v>920</v>
      </c>
    </row>
    <row r="2754" spans="40:47" ht="16.5" x14ac:dyDescent="0.2">
      <c r="AN2754" s="81">
        <v>2742</v>
      </c>
      <c r="AO2754" s="81">
        <f t="shared" si="270"/>
        <v>5</v>
      </c>
      <c r="AP2754" s="81">
        <f t="shared" si="271"/>
        <v>3</v>
      </c>
      <c r="AQ2754" s="76">
        <f t="shared" si="272"/>
        <v>19</v>
      </c>
      <c r="AR2754" s="81">
        <f t="shared" si="273"/>
        <v>23</v>
      </c>
      <c r="AS2754" s="81" t="str">
        <f t="shared" si="274"/>
        <v>金币</v>
      </c>
      <c r="AT2754" s="103">
        <f t="shared" si="275"/>
        <v>84</v>
      </c>
      <c r="AU2754" s="82">
        <f>IF(AR2754&gt;0,SUMIFS(AT$13:AT2754,AQ$13:AQ2754,"="&amp;AQ2754),"[x]")</f>
        <v>1004</v>
      </c>
    </row>
    <row r="2755" spans="40:47" ht="16.5" x14ac:dyDescent="0.2">
      <c r="AN2755" s="81">
        <v>2743</v>
      </c>
      <c r="AO2755" s="81">
        <f t="shared" si="270"/>
        <v>5</v>
      </c>
      <c r="AP2755" s="81">
        <f t="shared" si="271"/>
        <v>3</v>
      </c>
      <c r="AQ2755" s="76">
        <f t="shared" si="272"/>
        <v>19</v>
      </c>
      <c r="AR2755" s="81">
        <f t="shared" si="273"/>
        <v>24</v>
      </c>
      <c r="AS2755" s="81" t="str">
        <f t="shared" si="274"/>
        <v>金币</v>
      </c>
      <c r="AT2755" s="103">
        <f t="shared" si="275"/>
        <v>88</v>
      </c>
      <c r="AU2755" s="82">
        <f>IF(AR2755&gt;0,SUMIFS(AT$13:AT2755,AQ$13:AQ2755,"="&amp;AQ2755),"[x]")</f>
        <v>1092</v>
      </c>
    </row>
    <row r="2756" spans="40:47" ht="16.5" x14ac:dyDescent="0.2">
      <c r="AN2756" s="81">
        <v>2744</v>
      </c>
      <c r="AO2756" s="81">
        <f t="shared" si="270"/>
        <v>5</v>
      </c>
      <c r="AP2756" s="81">
        <f t="shared" si="271"/>
        <v>3</v>
      </c>
      <c r="AQ2756" s="76">
        <f t="shared" si="272"/>
        <v>19</v>
      </c>
      <c r="AR2756" s="81">
        <f t="shared" si="273"/>
        <v>25</v>
      </c>
      <c r="AS2756" s="81" t="str">
        <f t="shared" si="274"/>
        <v>金币</v>
      </c>
      <c r="AT2756" s="103">
        <f t="shared" si="275"/>
        <v>91</v>
      </c>
      <c r="AU2756" s="82">
        <f>IF(AR2756&gt;0,SUMIFS(AT$13:AT2756,AQ$13:AQ2756,"="&amp;AQ2756),"[x]")</f>
        <v>1183</v>
      </c>
    </row>
    <row r="2757" spans="40:47" ht="16.5" x14ac:dyDescent="0.2">
      <c r="AN2757" s="81">
        <v>2745</v>
      </c>
      <c r="AO2757" s="81">
        <f t="shared" si="270"/>
        <v>5</v>
      </c>
      <c r="AP2757" s="81">
        <f t="shared" si="271"/>
        <v>3</v>
      </c>
      <c r="AQ2757" s="76">
        <f t="shared" si="272"/>
        <v>19</v>
      </c>
      <c r="AR2757" s="81">
        <f t="shared" si="273"/>
        <v>26</v>
      </c>
      <c r="AS2757" s="81" t="str">
        <f t="shared" si="274"/>
        <v>金币</v>
      </c>
      <c r="AT2757" s="103">
        <f t="shared" si="275"/>
        <v>95</v>
      </c>
      <c r="AU2757" s="82">
        <f>IF(AR2757&gt;0,SUMIFS(AT$13:AT2757,AQ$13:AQ2757,"="&amp;AQ2757),"[x]")</f>
        <v>1278</v>
      </c>
    </row>
    <row r="2758" spans="40:47" ht="16.5" x14ac:dyDescent="0.2">
      <c r="AN2758" s="81">
        <v>2746</v>
      </c>
      <c r="AO2758" s="81">
        <f t="shared" si="270"/>
        <v>5</v>
      </c>
      <c r="AP2758" s="81">
        <f t="shared" si="271"/>
        <v>3</v>
      </c>
      <c r="AQ2758" s="76">
        <f t="shared" si="272"/>
        <v>19</v>
      </c>
      <c r="AR2758" s="81">
        <f t="shared" si="273"/>
        <v>27</v>
      </c>
      <c r="AS2758" s="81" t="str">
        <f t="shared" si="274"/>
        <v>金币</v>
      </c>
      <c r="AT2758" s="103">
        <f t="shared" si="275"/>
        <v>99</v>
      </c>
      <c r="AU2758" s="82">
        <f>IF(AR2758&gt;0,SUMIFS(AT$13:AT2758,AQ$13:AQ2758,"="&amp;AQ2758),"[x]")</f>
        <v>1377</v>
      </c>
    </row>
    <row r="2759" spans="40:47" ht="16.5" x14ac:dyDescent="0.2">
      <c r="AN2759" s="81">
        <v>2747</v>
      </c>
      <c r="AO2759" s="81">
        <f t="shared" si="270"/>
        <v>5</v>
      </c>
      <c r="AP2759" s="81">
        <f t="shared" si="271"/>
        <v>3</v>
      </c>
      <c r="AQ2759" s="76">
        <f t="shared" si="272"/>
        <v>19</v>
      </c>
      <c r="AR2759" s="81">
        <f t="shared" si="273"/>
        <v>28</v>
      </c>
      <c r="AS2759" s="81" t="str">
        <f t="shared" si="274"/>
        <v>金币</v>
      </c>
      <c r="AT2759" s="103">
        <f t="shared" si="275"/>
        <v>102</v>
      </c>
      <c r="AU2759" s="82">
        <f>IF(AR2759&gt;0,SUMIFS(AT$13:AT2759,AQ$13:AQ2759,"="&amp;AQ2759),"[x]")</f>
        <v>1479</v>
      </c>
    </row>
    <row r="2760" spans="40:47" ht="16.5" x14ac:dyDescent="0.2">
      <c r="AN2760" s="81">
        <v>2748</v>
      </c>
      <c r="AO2760" s="81">
        <f t="shared" si="270"/>
        <v>5</v>
      </c>
      <c r="AP2760" s="81">
        <f t="shared" si="271"/>
        <v>3</v>
      </c>
      <c r="AQ2760" s="76">
        <f t="shared" si="272"/>
        <v>19</v>
      </c>
      <c r="AR2760" s="81">
        <f t="shared" si="273"/>
        <v>29</v>
      </c>
      <c r="AS2760" s="81" t="str">
        <f t="shared" si="274"/>
        <v>金币</v>
      </c>
      <c r="AT2760" s="103">
        <f t="shared" si="275"/>
        <v>106</v>
      </c>
      <c r="AU2760" s="82">
        <f>IF(AR2760&gt;0,SUMIFS(AT$13:AT2760,AQ$13:AQ2760,"="&amp;AQ2760),"[x]")</f>
        <v>1585</v>
      </c>
    </row>
    <row r="2761" spans="40:47" ht="16.5" x14ac:dyDescent="0.2">
      <c r="AN2761" s="81">
        <v>2749</v>
      </c>
      <c r="AO2761" s="81">
        <f t="shared" si="270"/>
        <v>5</v>
      </c>
      <c r="AP2761" s="81">
        <f t="shared" si="271"/>
        <v>3</v>
      </c>
      <c r="AQ2761" s="76">
        <f t="shared" si="272"/>
        <v>19</v>
      </c>
      <c r="AR2761" s="81">
        <f t="shared" si="273"/>
        <v>30</v>
      </c>
      <c r="AS2761" s="81" t="str">
        <f t="shared" si="274"/>
        <v>金币</v>
      </c>
      <c r="AT2761" s="103">
        <f t="shared" si="275"/>
        <v>110</v>
      </c>
      <c r="AU2761" s="82">
        <f>IF(AR2761&gt;0,SUMIFS(AT$13:AT2761,AQ$13:AQ2761,"="&amp;AQ2761),"[x]")</f>
        <v>1695</v>
      </c>
    </row>
    <row r="2762" spans="40:47" ht="16.5" x14ac:dyDescent="0.2">
      <c r="AN2762" s="81">
        <v>2750</v>
      </c>
      <c r="AO2762" s="81">
        <f t="shared" si="270"/>
        <v>5</v>
      </c>
      <c r="AP2762" s="81">
        <f t="shared" si="271"/>
        <v>3</v>
      </c>
      <c r="AQ2762" s="76">
        <f t="shared" si="272"/>
        <v>19</v>
      </c>
      <c r="AR2762" s="81">
        <f t="shared" si="273"/>
        <v>31</v>
      </c>
      <c r="AS2762" s="81" t="str">
        <f t="shared" si="274"/>
        <v>金币</v>
      </c>
      <c r="AT2762" s="103">
        <f t="shared" si="275"/>
        <v>113</v>
      </c>
      <c r="AU2762" s="82">
        <f>IF(AR2762&gt;0,SUMIFS(AT$13:AT2762,AQ$13:AQ2762,"="&amp;AQ2762),"[x]")</f>
        <v>1808</v>
      </c>
    </row>
    <row r="2763" spans="40:47" ht="16.5" x14ac:dyDescent="0.2">
      <c r="AN2763" s="81">
        <v>2751</v>
      </c>
      <c r="AO2763" s="81">
        <f t="shared" si="270"/>
        <v>5</v>
      </c>
      <c r="AP2763" s="81">
        <f t="shared" si="271"/>
        <v>3</v>
      </c>
      <c r="AQ2763" s="76">
        <f t="shared" si="272"/>
        <v>19</v>
      </c>
      <c r="AR2763" s="81">
        <f t="shared" si="273"/>
        <v>32</v>
      </c>
      <c r="AS2763" s="81" t="str">
        <f t="shared" si="274"/>
        <v>金币</v>
      </c>
      <c r="AT2763" s="103">
        <f t="shared" si="275"/>
        <v>117</v>
      </c>
      <c r="AU2763" s="82">
        <f>IF(AR2763&gt;0,SUMIFS(AT$13:AT2763,AQ$13:AQ2763,"="&amp;AQ2763),"[x]")</f>
        <v>1925</v>
      </c>
    </row>
    <row r="2764" spans="40:47" ht="16.5" x14ac:dyDescent="0.2">
      <c r="AN2764" s="81">
        <v>2752</v>
      </c>
      <c r="AO2764" s="81">
        <f t="shared" si="270"/>
        <v>5</v>
      </c>
      <c r="AP2764" s="81">
        <f t="shared" si="271"/>
        <v>3</v>
      </c>
      <c r="AQ2764" s="76">
        <f t="shared" si="272"/>
        <v>19</v>
      </c>
      <c r="AR2764" s="81">
        <f t="shared" si="273"/>
        <v>33</v>
      </c>
      <c r="AS2764" s="81" t="str">
        <f t="shared" si="274"/>
        <v>金币</v>
      </c>
      <c r="AT2764" s="103">
        <f t="shared" si="275"/>
        <v>121</v>
      </c>
      <c r="AU2764" s="82">
        <f>IF(AR2764&gt;0,SUMIFS(AT$13:AT2764,AQ$13:AQ2764,"="&amp;AQ2764),"[x]")</f>
        <v>2046</v>
      </c>
    </row>
    <row r="2765" spans="40:47" ht="16.5" x14ac:dyDescent="0.2">
      <c r="AN2765" s="81">
        <v>2753</v>
      </c>
      <c r="AO2765" s="81">
        <f t="shared" si="270"/>
        <v>5</v>
      </c>
      <c r="AP2765" s="81">
        <f t="shared" si="271"/>
        <v>3</v>
      </c>
      <c r="AQ2765" s="76">
        <f t="shared" si="272"/>
        <v>19</v>
      </c>
      <c r="AR2765" s="81">
        <f t="shared" si="273"/>
        <v>34</v>
      </c>
      <c r="AS2765" s="81" t="str">
        <f t="shared" si="274"/>
        <v>金币</v>
      </c>
      <c r="AT2765" s="103">
        <f t="shared" si="275"/>
        <v>124</v>
      </c>
      <c r="AU2765" s="82">
        <f>IF(AR2765&gt;0,SUMIFS(AT$13:AT2765,AQ$13:AQ2765,"="&amp;AQ2765),"[x]")</f>
        <v>2170</v>
      </c>
    </row>
    <row r="2766" spans="40:47" ht="16.5" x14ac:dyDescent="0.2">
      <c r="AN2766" s="81">
        <v>2754</v>
      </c>
      <c r="AO2766" s="81">
        <f t="shared" ref="AO2766:AO2829" si="276">INT((AN2766-1)/604)+1</f>
        <v>5</v>
      </c>
      <c r="AP2766" s="81">
        <f t="shared" ref="AP2766:AP2829" si="277">INT(MOD(INT((AN2766-1)/151),4))+1</f>
        <v>3</v>
      </c>
      <c r="AQ2766" s="76">
        <f t="shared" ref="AQ2766:AQ2829" si="278">(AO2766-1)*4+AP2766</f>
        <v>19</v>
      </c>
      <c r="AR2766" s="81">
        <f t="shared" ref="AR2766:AR2829" si="279">MOD(AN2766-1,151)</f>
        <v>35</v>
      </c>
      <c r="AS2766" s="81" t="str">
        <f t="shared" ref="AS2766:AS2829" si="280">IF(AR2766&gt;0,"金币","[x]")</f>
        <v>金币</v>
      </c>
      <c r="AT2766" s="103">
        <f t="shared" si="275"/>
        <v>128</v>
      </c>
      <c r="AU2766" s="82">
        <f>IF(AR2766&gt;0,SUMIFS(AT$13:AT2766,AQ$13:AQ2766,"="&amp;AQ2766),"[x]")</f>
        <v>2298</v>
      </c>
    </row>
    <row r="2767" spans="40:47" ht="16.5" x14ac:dyDescent="0.2">
      <c r="AN2767" s="81">
        <v>2755</v>
      </c>
      <c r="AO2767" s="81">
        <f t="shared" si="276"/>
        <v>5</v>
      </c>
      <c r="AP2767" s="81">
        <f t="shared" si="277"/>
        <v>3</v>
      </c>
      <c r="AQ2767" s="76">
        <f t="shared" si="278"/>
        <v>19</v>
      </c>
      <c r="AR2767" s="81">
        <f t="shared" si="279"/>
        <v>36</v>
      </c>
      <c r="AS2767" s="81" t="str">
        <f t="shared" si="280"/>
        <v>金币</v>
      </c>
      <c r="AT2767" s="103">
        <f t="shared" ref="AT2767:AT2830" si="281">IF(AR2767&gt;0,INT(INDEX($AL$13:$AL$162,AR2767)/48*INDEX($AL$4:$AL$9,AO2767)*INDEX($AO$4:$AO$7,AP2767)),"[x]")</f>
        <v>132</v>
      </c>
      <c r="AU2767" s="82">
        <f>IF(AR2767&gt;0,SUMIFS(AT$13:AT2767,AQ$13:AQ2767,"="&amp;AQ2767),"[x]")</f>
        <v>2430</v>
      </c>
    </row>
    <row r="2768" spans="40:47" ht="16.5" x14ac:dyDescent="0.2">
      <c r="AN2768" s="81">
        <v>2756</v>
      </c>
      <c r="AO2768" s="81">
        <f t="shared" si="276"/>
        <v>5</v>
      </c>
      <c r="AP2768" s="81">
        <f t="shared" si="277"/>
        <v>3</v>
      </c>
      <c r="AQ2768" s="76">
        <f t="shared" si="278"/>
        <v>19</v>
      </c>
      <c r="AR2768" s="81">
        <f t="shared" si="279"/>
        <v>37</v>
      </c>
      <c r="AS2768" s="81" t="str">
        <f t="shared" si="280"/>
        <v>金币</v>
      </c>
      <c r="AT2768" s="103">
        <f t="shared" si="281"/>
        <v>135</v>
      </c>
      <c r="AU2768" s="82">
        <f>IF(AR2768&gt;0,SUMIFS(AT$13:AT2768,AQ$13:AQ2768,"="&amp;AQ2768),"[x]")</f>
        <v>2565</v>
      </c>
    </row>
    <row r="2769" spans="40:47" ht="16.5" x14ac:dyDescent="0.2">
      <c r="AN2769" s="81">
        <v>2757</v>
      </c>
      <c r="AO2769" s="81">
        <f t="shared" si="276"/>
        <v>5</v>
      </c>
      <c r="AP2769" s="81">
        <f t="shared" si="277"/>
        <v>3</v>
      </c>
      <c r="AQ2769" s="76">
        <f t="shared" si="278"/>
        <v>19</v>
      </c>
      <c r="AR2769" s="81">
        <f t="shared" si="279"/>
        <v>38</v>
      </c>
      <c r="AS2769" s="81" t="str">
        <f t="shared" si="280"/>
        <v>金币</v>
      </c>
      <c r="AT2769" s="103">
        <f t="shared" si="281"/>
        <v>139</v>
      </c>
      <c r="AU2769" s="82">
        <f>IF(AR2769&gt;0,SUMIFS(AT$13:AT2769,AQ$13:AQ2769,"="&amp;AQ2769),"[x]")</f>
        <v>2704</v>
      </c>
    </row>
    <row r="2770" spans="40:47" ht="16.5" x14ac:dyDescent="0.2">
      <c r="AN2770" s="81">
        <v>2758</v>
      </c>
      <c r="AO2770" s="81">
        <f t="shared" si="276"/>
        <v>5</v>
      </c>
      <c r="AP2770" s="81">
        <f t="shared" si="277"/>
        <v>3</v>
      </c>
      <c r="AQ2770" s="76">
        <f t="shared" si="278"/>
        <v>19</v>
      </c>
      <c r="AR2770" s="81">
        <f t="shared" si="279"/>
        <v>39</v>
      </c>
      <c r="AS2770" s="81" t="str">
        <f t="shared" si="280"/>
        <v>金币</v>
      </c>
      <c r="AT2770" s="103">
        <f t="shared" si="281"/>
        <v>143</v>
      </c>
      <c r="AU2770" s="82">
        <f>IF(AR2770&gt;0,SUMIFS(AT$13:AT2770,AQ$13:AQ2770,"="&amp;AQ2770),"[x]")</f>
        <v>2847</v>
      </c>
    </row>
    <row r="2771" spans="40:47" ht="16.5" x14ac:dyDescent="0.2">
      <c r="AN2771" s="81">
        <v>2759</v>
      </c>
      <c r="AO2771" s="81">
        <f t="shared" si="276"/>
        <v>5</v>
      </c>
      <c r="AP2771" s="81">
        <f t="shared" si="277"/>
        <v>3</v>
      </c>
      <c r="AQ2771" s="76">
        <f t="shared" si="278"/>
        <v>19</v>
      </c>
      <c r="AR2771" s="81">
        <f t="shared" si="279"/>
        <v>40</v>
      </c>
      <c r="AS2771" s="81" t="str">
        <f t="shared" si="280"/>
        <v>金币</v>
      </c>
      <c r="AT2771" s="103">
        <f t="shared" si="281"/>
        <v>146</v>
      </c>
      <c r="AU2771" s="82">
        <f>IF(AR2771&gt;0,SUMIFS(AT$13:AT2771,AQ$13:AQ2771,"="&amp;AQ2771),"[x]")</f>
        <v>2993</v>
      </c>
    </row>
    <row r="2772" spans="40:47" ht="16.5" x14ac:dyDescent="0.2">
      <c r="AN2772" s="81">
        <v>2760</v>
      </c>
      <c r="AO2772" s="81">
        <f t="shared" si="276"/>
        <v>5</v>
      </c>
      <c r="AP2772" s="81">
        <f t="shared" si="277"/>
        <v>3</v>
      </c>
      <c r="AQ2772" s="76">
        <f t="shared" si="278"/>
        <v>19</v>
      </c>
      <c r="AR2772" s="81">
        <f t="shared" si="279"/>
        <v>41</v>
      </c>
      <c r="AS2772" s="81" t="str">
        <f t="shared" si="280"/>
        <v>金币</v>
      </c>
      <c r="AT2772" s="103">
        <f t="shared" si="281"/>
        <v>69</v>
      </c>
      <c r="AU2772" s="82">
        <f>IF(AR2772&gt;0,SUMIFS(AT$13:AT2772,AQ$13:AQ2772,"="&amp;AQ2772),"[x]")</f>
        <v>3062</v>
      </c>
    </row>
    <row r="2773" spans="40:47" ht="16.5" x14ac:dyDescent="0.2">
      <c r="AN2773" s="81">
        <v>2761</v>
      </c>
      <c r="AO2773" s="81">
        <f t="shared" si="276"/>
        <v>5</v>
      </c>
      <c r="AP2773" s="81">
        <f t="shared" si="277"/>
        <v>3</v>
      </c>
      <c r="AQ2773" s="76">
        <f t="shared" si="278"/>
        <v>19</v>
      </c>
      <c r="AR2773" s="81">
        <f t="shared" si="279"/>
        <v>42</v>
      </c>
      <c r="AS2773" s="81" t="str">
        <f t="shared" si="280"/>
        <v>金币</v>
      </c>
      <c r="AT2773" s="103">
        <f t="shared" si="281"/>
        <v>83</v>
      </c>
      <c r="AU2773" s="82">
        <f>IF(AR2773&gt;0,SUMIFS(AT$13:AT2773,AQ$13:AQ2773,"="&amp;AQ2773),"[x]")</f>
        <v>3145</v>
      </c>
    </row>
    <row r="2774" spans="40:47" ht="16.5" x14ac:dyDescent="0.2">
      <c r="AN2774" s="81">
        <v>2762</v>
      </c>
      <c r="AO2774" s="81">
        <f t="shared" si="276"/>
        <v>5</v>
      </c>
      <c r="AP2774" s="81">
        <f t="shared" si="277"/>
        <v>3</v>
      </c>
      <c r="AQ2774" s="76">
        <f t="shared" si="278"/>
        <v>19</v>
      </c>
      <c r="AR2774" s="81">
        <f t="shared" si="279"/>
        <v>43</v>
      </c>
      <c r="AS2774" s="81" t="str">
        <f t="shared" si="280"/>
        <v>金币</v>
      </c>
      <c r="AT2774" s="103">
        <f t="shared" si="281"/>
        <v>97</v>
      </c>
      <c r="AU2774" s="82">
        <f>IF(AR2774&gt;0,SUMIFS(AT$13:AT2774,AQ$13:AQ2774,"="&amp;AQ2774),"[x]")</f>
        <v>3242</v>
      </c>
    </row>
    <row r="2775" spans="40:47" ht="16.5" x14ac:dyDescent="0.2">
      <c r="AN2775" s="81">
        <v>2763</v>
      </c>
      <c r="AO2775" s="81">
        <f t="shared" si="276"/>
        <v>5</v>
      </c>
      <c r="AP2775" s="81">
        <f t="shared" si="277"/>
        <v>3</v>
      </c>
      <c r="AQ2775" s="76">
        <f t="shared" si="278"/>
        <v>19</v>
      </c>
      <c r="AR2775" s="81">
        <f t="shared" si="279"/>
        <v>44</v>
      </c>
      <c r="AS2775" s="81" t="str">
        <f t="shared" si="280"/>
        <v>金币</v>
      </c>
      <c r="AT2775" s="103">
        <f t="shared" si="281"/>
        <v>111</v>
      </c>
      <c r="AU2775" s="82">
        <f>IF(AR2775&gt;0,SUMIFS(AT$13:AT2775,AQ$13:AQ2775,"="&amp;AQ2775),"[x]")</f>
        <v>3353</v>
      </c>
    </row>
    <row r="2776" spans="40:47" ht="16.5" x14ac:dyDescent="0.2">
      <c r="AN2776" s="81">
        <v>2764</v>
      </c>
      <c r="AO2776" s="81">
        <f t="shared" si="276"/>
        <v>5</v>
      </c>
      <c r="AP2776" s="81">
        <f t="shared" si="277"/>
        <v>3</v>
      </c>
      <c r="AQ2776" s="76">
        <f t="shared" si="278"/>
        <v>19</v>
      </c>
      <c r="AR2776" s="81">
        <f t="shared" si="279"/>
        <v>45</v>
      </c>
      <c r="AS2776" s="81" t="str">
        <f t="shared" si="280"/>
        <v>金币</v>
      </c>
      <c r="AT2776" s="103">
        <f t="shared" si="281"/>
        <v>125</v>
      </c>
      <c r="AU2776" s="82">
        <f>IF(AR2776&gt;0,SUMIFS(AT$13:AT2776,AQ$13:AQ2776,"="&amp;AQ2776),"[x]")</f>
        <v>3478</v>
      </c>
    </row>
    <row r="2777" spans="40:47" ht="16.5" x14ac:dyDescent="0.2">
      <c r="AN2777" s="81">
        <v>2765</v>
      </c>
      <c r="AO2777" s="81">
        <f t="shared" si="276"/>
        <v>5</v>
      </c>
      <c r="AP2777" s="81">
        <f t="shared" si="277"/>
        <v>3</v>
      </c>
      <c r="AQ2777" s="76">
        <f t="shared" si="278"/>
        <v>19</v>
      </c>
      <c r="AR2777" s="81">
        <f t="shared" si="279"/>
        <v>46</v>
      </c>
      <c r="AS2777" s="81" t="str">
        <f t="shared" si="280"/>
        <v>金币</v>
      </c>
      <c r="AT2777" s="103">
        <f t="shared" si="281"/>
        <v>139</v>
      </c>
      <c r="AU2777" s="82">
        <f>IF(AR2777&gt;0,SUMIFS(AT$13:AT2777,AQ$13:AQ2777,"="&amp;AQ2777),"[x]")</f>
        <v>3617</v>
      </c>
    </row>
    <row r="2778" spans="40:47" ht="16.5" x14ac:dyDescent="0.2">
      <c r="AN2778" s="81">
        <v>2766</v>
      </c>
      <c r="AO2778" s="81">
        <f t="shared" si="276"/>
        <v>5</v>
      </c>
      <c r="AP2778" s="81">
        <f t="shared" si="277"/>
        <v>3</v>
      </c>
      <c r="AQ2778" s="76">
        <f t="shared" si="278"/>
        <v>19</v>
      </c>
      <c r="AR2778" s="81">
        <f t="shared" si="279"/>
        <v>47</v>
      </c>
      <c r="AS2778" s="81" t="str">
        <f t="shared" si="280"/>
        <v>金币</v>
      </c>
      <c r="AT2778" s="103">
        <f t="shared" si="281"/>
        <v>153</v>
      </c>
      <c r="AU2778" s="82">
        <f>IF(AR2778&gt;0,SUMIFS(AT$13:AT2778,AQ$13:AQ2778,"="&amp;AQ2778),"[x]")</f>
        <v>3770</v>
      </c>
    </row>
    <row r="2779" spans="40:47" ht="16.5" x14ac:dyDescent="0.2">
      <c r="AN2779" s="81">
        <v>2767</v>
      </c>
      <c r="AO2779" s="81">
        <f t="shared" si="276"/>
        <v>5</v>
      </c>
      <c r="AP2779" s="81">
        <f t="shared" si="277"/>
        <v>3</v>
      </c>
      <c r="AQ2779" s="76">
        <f t="shared" si="278"/>
        <v>19</v>
      </c>
      <c r="AR2779" s="81">
        <f t="shared" si="279"/>
        <v>48</v>
      </c>
      <c r="AS2779" s="81" t="str">
        <f t="shared" si="280"/>
        <v>金币</v>
      </c>
      <c r="AT2779" s="103">
        <f t="shared" si="281"/>
        <v>167</v>
      </c>
      <c r="AU2779" s="82">
        <f>IF(AR2779&gt;0,SUMIFS(AT$13:AT2779,AQ$13:AQ2779,"="&amp;AQ2779),"[x]")</f>
        <v>3937</v>
      </c>
    </row>
    <row r="2780" spans="40:47" ht="16.5" x14ac:dyDescent="0.2">
      <c r="AN2780" s="81">
        <v>2768</v>
      </c>
      <c r="AO2780" s="81">
        <f t="shared" si="276"/>
        <v>5</v>
      </c>
      <c r="AP2780" s="81">
        <f t="shared" si="277"/>
        <v>3</v>
      </c>
      <c r="AQ2780" s="76">
        <f t="shared" si="278"/>
        <v>19</v>
      </c>
      <c r="AR2780" s="81">
        <f t="shared" si="279"/>
        <v>49</v>
      </c>
      <c r="AS2780" s="81" t="str">
        <f t="shared" si="280"/>
        <v>金币</v>
      </c>
      <c r="AT2780" s="103">
        <f t="shared" si="281"/>
        <v>181</v>
      </c>
      <c r="AU2780" s="82">
        <f>IF(AR2780&gt;0,SUMIFS(AT$13:AT2780,AQ$13:AQ2780,"="&amp;AQ2780),"[x]")</f>
        <v>4118</v>
      </c>
    </row>
    <row r="2781" spans="40:47" ht="16.5" x14ac:dyDescent="0.2">
      <c r="AN2781" s="81">
        <v>2769</v>
      </c>
      <c r="AO2781" s="81">
        <f t="shared" si="276"/>
        <v>5</v>
      </c>
      <c r="AP2781" s="81">
        <f t="shared" si="277"/>
        <v>3</v>
      </c>
      <c r="AQ2781" s="76">
        <f t="shared" si="278"/>
        <v>19</v>
      </c>
      <c r="AR2781" s="81">
        <f t="shared" si="279"/>
        <v>50</v>
      </c>
      <c r="AS2781" s="81" t="str">
        <f t="shared" si="280"/>
        <v>金币</v>
      </c>
      <c r="AT2781" s="103">
        <f t="shared" si="281"/>
        <v>195</v>
      </c>
      <c r="AU2781" s="82">
        <f>IF(AR2781&gt;0,SUMIFS(AT$13:AT2781,AQ$13:AQ2781,"="&amp;AQ2781),"[x]")</f>
        <v>4313</v>
      </c>
    </row>
    <row r="2782" spans="40:47" ht="16.5" x14ac:dyDescent="0.2">
      <c r="AN2782" s="81">
        <v>2770</v>
      </c>
      <c r="AO2782" s="81">
        <f t="shared" si="276"/>
        <v>5</v>
      </c>
      <c r="AP2782" s="81">
        <f t="shared" si="277"/>
        <v>3</v>
      </c>
      <c r="AQ2782" s="76">
        <f t="shared" si="278"/>
        <v>19</v>
      </c>
      <c r="AR2782" s="81">
        <f t="shared" si="279"/>
        <v>51</v>
      </c>
      <c r="AS2782" s="81" t="str">
        <f t="shared" si="280"/>
        <v>金币</v>
      </c>
      <c r="AT2782" s="103">
        <f t="shared" si="281"/>
        <v>209</v>
      </c>
      <c r="AU2782" s="82">
        <f>IF(AR2782&gt;0,SUMIFS(AT$13:AT2782,AQ$13:AQ2782,"="&amp;AQ2782),"[x]")</f>
        <v>4522</v>
      </c>
    </row>
    <row r="2783" spans="40:47" ht="16.5" x14ac:dyDescent="0.2">
      <c r="AN2783" s="81">
        <v>2771</v>
      </c>
      <c r="AO2783" s="81">
        <f t="shared" si="276"/>
        <v>5</v>
      </c>
      <c r="AP2783" s="81">
        <f t="shared" si="277"/>
        <v>3</v>
      </c>
      <c r="AQ2783" s="76">
        <f t="shared" si="278"/>
        <v>19</v>
      </c>
      <c r="AR2783" s="81">
        <f t="shared" si="279"/>
        <v>52</v>
      </c>
      <c r="AS2783" s="81" t="str">
        <f t="shared" si="280"/>
        <v>金币</v>
      </c>
      <c r="AT2783" s="103">
        <f t="shared" si="281"/>
        <v>223</v>
      </c>
      <c r="AU2783" s="82">
        <f>IF(AR2783&gt;0,SUMIFS(AT$13:AT2783,AQ$13:AQ2783,"="&amp;AQ2783),"[x]")</f>
        <v>4745</v>
      </c>
    </row>
    <row r="2784" spans="40:47" ht="16.5" x14ac:dyDescent="0.2">
      <c r="AN2784" s="81">
        <v>2772</v>
      </c>
      <c r="AO2784" s="81">
        <f t="shared" si="276"/>
        <v>5</v>
      </c>
      <c r="AP2784" s="81">
        <f t="shared" si="277"/>
        <v>3</v>
      </c>
      <c r="AQ2784" s="76">
        <f t="shared" si="278"/>
        <v>19</v>
      </c>
      <c r="AR2784" s="81">
        <f t="shared" si="279"/>
        <v>53</v>
      </c>
      <c r="AS2784" s="81" t="str">
        <f t="shared" si="280"/>
        <v>金币</v>
      </c>
      <c r="AT2784" s="103">
        <f t="shared" si="281"/>
        <v>237</v>
      </c>
      <c r="AU2784" s="82">
        <f>IF(AR2784&gt;0,SUMIFS(AT$13:AT2784,AQ$13:AQ2784,"="&amp;AQ2784),"[x]")</f>
        <v>4982</v>
      </c>
    </row>
    <row r="2785" spans="40:47" ht="16.5" x14ac:dyDescent="0.2">
      <c r="AN2785" s="81">
        <v>2773</v>
      </c>
      <c r="AO2785" s="81">
        <f t="shared" si="276"/>
        <v>5</v>
      </c>
      <c r="AP2785" s="81">
        <f t="shared" si="277"/>
        <v>3</v>
      </c>
      <c r="AQ2785" s="76">
        <f t="shared" si="278"/>
        <v>19</v>
      </c>
      <c r="AR2785" s="81">
        <f t="shared" si="279"/>
        <v>54</v>
      </c>
      <c r="AS2785" s="81" t="str">
        <f t="shared" si="280"/>
        <v>金币</v>
      </c>
      <c r="AT2785" s="103">
        <f t="shared" si="281"/>
        <v>251</v>
      </c>
      <c r="AU2785" s="82">
        <f>IF(AR2785&gt;0,SUMIFS(AT$13:AT2785,AQ$13:AQ2785,"="&amp;AQ2785),"[x]")</f>
        <v>5233</v>
      </c>
    </row>
    <row r="2786" spans="40:47" ht="16.5" x14ac:dyDescent="0.2">
      <c r="AN2786" s="81">
        <v>2774</v>
      </c>
      <c r="AO2786" s="81">
        <f t="shared" si="276"/>
        <v>5</v>
      </c>
      <c r="AP2786" s="81">
        <f t="shared" si="277"/>
        <v>3</v>
      </c>
      <c r="AQ2786" s="76">
        <f t="shared" si="278"/>
        <v>19</v>
      </c>
      <c r="AR2786" s="81">
        <f t="shared" si="279"/>
        <v>55</v>
      </c>
      <c r="AS2786" s="81" t="str">
        <f t="shared" si="280"/>
        <v>金币</v>
      </c>
      <c r="AT2786" s="103">
        <f t="shared" si="281"/>
        <v>265</v>
      </c>
      <c r="AU2786" s="82">
        <f>IF(AR2786&gt;0,SUMIFS(AT$13:AT2786,AQ$13:AQ2786,"="&amp;AQ2786),"[x]")</f>
        <v>5498</v>
      </c>
    </row>
    <row r="2787" spans="40:47" ht="16.5" x14ac:dyDescent="0.2">
      <c r="AN2787" s="81">
        <v>2775</v>
      </c>
      <c r="AO2787" s="81">
        <f t="shared" si="276"/>
        <v>5</v>
      </c>
      <c r="AP2787" s="81">
        <f t="shared" si="277"/>
        <v>3</v>
      </c>
      <c r="AQ2787" s="76">
        <f t="shared" si="278"/>
        <v>19</v>
      </c>
      <c r="AR2787" s="81">
        <f t="shared" si="279"/>
        <v>56</v>
      </c>
      <c r="AS2787" s="81" t="str">
        <f t="shared" si="280"/>
        <v>金币</v>
      </c>
      <c r="AT2787" s="103">
        <f t="shared" si="281"/>
        <v>279</v>
      </c>
      <c r="AU2787" s="82">
        <f>IF(AR2787&gt;0,SUMIFS(AT$13:AT2787,AQ$13:AQ2787,"="&amp;AQ2787),"[x]")</f>
        <v>5777</v>
      </c>
    </row>
    <row r="2788" spans="40:47" ht="16.5" x14ac:dyDescent="0.2">
      <c r="AN2788" s="81">
        <v>2776</v>
      </c>
      <c r="AO2788" s="81">
        <f t="shared" si="276"/>
        <v>5</v>
      </c>
      <c r="AP2788" s="81">
        <f t="shared" si="277"/>
        <v>3</v>
      </c>
      <c r="AQ2788" s="76">
        <f t="shared" si="278"/>
        <v>19</v>
      </c>
      <c r="AR2788" s="81">
        <f t="shared" si="279"/>
        <v>57</v>
      </c>
      <c r="AS2788" s="81" t="str">
        <f t="shared" si="280"/>
        <v>金币</v>
      </c>
      <c r="AT2788" s="103">
        <f t="shared" si="281"/>
        <v>293</v>
      </c>
      <c r="AU2788" s="82">
        <f>IF(AR2788&gt;0,SUMIFS(AT$13:AT2788,AQ$13:AQ2788,"="&amp;AQ2788),"[x]")</f>
        <v>6070</v>
      </c>
    </row>
    <row r="2789" spans="40:47" ht="16.5" x14ac:dyDescent="0.2">
      <c r="AN2789" s="81">
        <v>2777</v>
      </c>
      <c r="AO2789" s="81">
        <f t="shared" si="276"/>
        <v>5</v>
      </c>
      <c r="AP2789" s="81">
        <f t="shared" si="277"/>
        <v>3</v>
      </c>
      <c r="AQ2789" s="76">
        <f t="shared" si="278"/>
        <v>19</v>
      </c>
      <c r="AR2789" s="81">
        <f t="shared" si="279"/>
        <v>58</v>
      </c>
      <c r="AS2789" s="81" t="str">
        <f t="shared" si="280"/>
        <v>金币</v>
      </c>
      <c r="AT2789" s="103">
        <f t="shared" si="281"/>
        <v>307</v>
      </c>
      <c r="AU2789" s="82">
        <f>IF(AR2789&gt;0,SUMIFS(AT$13:AT2789,AQ$13:AQ2789,"="&amp;AQ2789),"[x]")</f>
        <v>6377</v>
      </c>
    </row>
    <row r="2790" spans="40:47" ht="16.5" x14ac:dyDescent="0.2">
      <c r="AN2790" s="81">
        <v>2778</v>
      </c>
      <c r="AO2790" s="81">
        <f t="shared" si="276"/>
        <v>5</v>
      </c>
      <c r="AP2790" s="81">
        <f t="shared" si="277"/>
        <v>3</v>
      </c>
      <c r="AQ2790" s="76">
        <f t="shared" si="278"/>
        <v>19</v>
      </c>
      <c r="AR2790" s="81">
        <f t="shared" si="279"/>
        <v>59</v>
      </c>
      <c r="AS2790" s="81" t="str">
        <f t="shared" si="280"/>
        <v>金币</v>
      </c>
      <c r="AT2790" s="103">
        <f t="shared" si="281"/>
        <v>321</v>
      </c>
      <c r="AU2790" s="82">
        <f>IF(AR2790&gt;0,SUMIFS(AT$13:AT2790,AQ$13:AQ2790,"="&amp;AQ2790),"[x]")</f>
        <v>6698</v>
      </c>
    </row>
    <row r="2791" spans="40:47" ht="16.5" x14ac:dyDescent="0.2">
      <c r="AN2791" s="81">
        <v>2779</v>
      </c>
      <c r="AO2791" s="81">
        <f t="shared" si="276"/>
        <v>5</v>
      </c>
      <c r="AP2791" s="81">
        <f t="shared" si="277"/>
        <v>3</v>
      </c>
      <c r="AQ2791" s="76">
        <f t="shared" si="278"/>
        <v>19</v>
      </c>
      <c r="AR2791" s="81">
        <f t="shared" si="279"/>
        <v>60</v>
      </c>
      <c r="AS2791" s="81" t="str">
        <f t="shared" si="280"/>
        <v>金币</v>
      </c>
      <c r="AT2791" s="103">
        <f t="shared" si="281"/>
        <v>335</v>
      </c>
      <c r="AU2791" s="82">
        <f>IF(AR2791&gt;0,SUMIFS(AT$13:AT2791,AQ$13:AQ2791,"="&amp;AQ2791),"[x]")</f>
        <v>7033</v>
      </c>
    </row>
    <row r="2792" spans="40:47" ht="16.5" x14ac:dyDescent="0.2">
      <c r="AN2792" s="81">
        <v>2780</v>
      </c>
      <c r="AO2792" s="81">
        <f t="shared" si="276"/>
        <v>5</v>
      </c>
      <c r="AP2792" s="81">
        <f t="shared" si="277"/>
        <v>3</v>
      </c>
      <c r="AQ2792" s="76">
        <f t="shared" si="278"/>
        <v>19</v>
      </c>
      <c r="AR2792" s="81">
        <f t="shared" si="279"/>
        <v>61</v>
      </c>
      <c r="AS2792" s="81" t="str">
        <f t="shared" si="280"/>
        <v>金币</v>
      </c>
      <c r="AT2792" s="103">
        <f t="shared" si="281"/>
        <v>349</v>
      </c>
      <c r="AU2792" s="82">
        <f>IF(AR2792&gt;0,SUMIFS(AT$13:AT2792,AQ$13:AQ2792,"="&amp;AQ2792),"[x]")</f>
        <v>7382</v>
      </c>
    </row>
    <row r="2793" spans="40:47" ht="16.5" x14ac:dyDescent="0.2">
      <c r="AN2793" s="81">
        <v>2781</v>
      </c>
      <c r="AO2793" s="81">
        <f t="shared" si="276"/>
        <v>5</v>
      </c>
      <c r="AP2793" s="81">
        <f t="shared" si="277"/>
        <v>3</v>
      </c>
      <c r="AQ2793" s="76">
        <f t="shared" si="278"/>
        <v>19</v>
      </c>
      <c r="AR2793" s="81">
        <f t="shared" si="279"/>
        <v>62</v>
      </c>
      <c r="AS2793" s="81" t="str">
        <f t="shared" si="280"/>
        <v>金币</v>
      </c>
      <c r="AT2793" s="103">
        <f t="shared" si="281"/>
        <v>363</v>
      </c>
      <c r="AU2793" s="82">
        <f>IF(AR2793&gt;0,SUMIFS(AT$13:AT2793,AQ$13:AQ2793,"="&amp;AQ2793),"[x]")</f>
        <v>7745</v>
      </c>
    </row>
    <row r="2794" spans="40:47" ht="16.5" x14ac:dyDescent="0.2">
      <c r="AN2794" s="81">
        <v>2782</v>
      </c>
      <c r="AO2794" s="81">
        <f t="shared" si="276"/>
        <v>5</v>
      </c>
      <c r="AP2794" s="81">
        <f t="shared" si="277"/>
        <v>3</v>
      </c>
      <c r="AQ2794" s="76">
        <f t="shared" si="278"/>
        <v>19</v>
      </c>
      <c r="AR2794" s="81">
        <f t="shared" si="279"/>
        <v>63</v>
      </c>
      <c r="AS2794" s="81" t="str">
        <f t="shared" si="280"/>
        <v>金币</v>
      </c>
      <c r="AT2794" s="103">
        <f t="shared" si="281"/>
        <v>377</v>
      </c>
      <c r="AU2794" s="82">
        <f>IF(AR2794&gt;0,SUMIFS(AT$13:AT2794,AQ$13:AQ2794,"="&amp;AQ2794),"[x]")</f>
        <v>8122</v>
      </c>
    </row>
    <row r="2795" spans="40:47" ht="16.5" x14ac:dyDescent="0.2">
      <c r="AN2795" s="81">
        <v>2783</v>
      </c>
      <c r="AO2795" s="81">
        <f t="shared" si="276"/>
        <v>5</v>
      </c>
      <c r="AP2795" s="81">
        <f t="shared" si="277"/>
        <v>3</v>
      </c>
      <c r="AQ2795" s="76">
        <f t="shared" si="278"/>
        <v>19</v>
      </c>
      <c r="AR2795" s="81">
        <f t="shared" si="279"/>
        <v>64</v>
      </c>
      <c r="AS2795" s="81" t="str">
        <f t="shared" si="280"/>
        <v>金币</v>
      </c>
      <c r="AT2795" s="103">
        <f t="shared" si="281"/>
        <v>391</v>
      </c>
      <c r="AU2795" s="82">
        <f>IF(AR2795&gt;0,SUMIFS(AT$13:AT2795,AQ$13:AQ2795,"="&amp;AQ2795),"[x]")</f>
        <v>8513</v>
      </c>
    </row>
    <row r="2796" spans="40:47" ht="16.5" x14ac:dyDescent="0.2">
      <c r="AN2796" s="81">
        <v>2784</v>
      </c>
      <c r="AO2796" s="81">
        <f t="shared" si="276"/>
        <v>5</v>
      </c>
      <c r="AP2796" s="81">
        <f t="shared" si="277"/>
        <v>3</v>
      </c>
      <c r="AQ2796" s="76">
        <f t="shared" si="278"/>
        <v>19</v>
      </c>
      <c r="AR2796" s="81">
        <f t="shared" si="279"/>
        <v>65</v>
      </c>
      <c r="AS2796" s="81" t="str">
        <f t="shared" si="280"/>
        <v>金币</v>
      </c>
      <c r="AT2796" s="103">
        <f t="shared" si="281"/>
        <v>405</v>
      </c>
      <c r="AU2796" s="82">
        <f>IF(AR2796&gt;0,SUMIFS(AT$13:AT2796,AQ$13:AQ2796,"="&amp;AQ2796),"[x]")</f>
        <v>8918</v>
      </c>
    </row>
    <row r="2797" spans="40:47" ht="16.5" x14ac:dyDescent="0.2">
      <c r="AN2797" s="81">
        <v>2785</v>
      </c>
      <c r="AO2797" s="81">
        <f t="shared" si="276"/>
        <v>5</v>
      </c>
      <c r="AP2797" s="81">
        <f t="shared" si="277"/>
        <v>3</v>
      </c>
      <c r="AQ2797" s="76">
        <f t="shared" si="278"/>
        <v>19</v>
      </c>
      <c r="AR2797" s="81">
        <f t="shared" si="279"/>
        <v>66</v>
      </c>
      <c r="AS2797" s="81" t="str">
        <f t="shared" si="280"/>
        <v>金币</v>
      </c>
      <c r="AT2797" s="103">
        <f t="shared" si="281"/>
        <v>419</v>
      </c>
      <c r="AU2797" s="82">
        <f>IF(AR2797&gt;0,SUMIFS(AT$13:AT2797,AQ$13:AQ2797,"="&amp;AQ2797),"[x]")</f>
        <v>9337</v>
      </c>
    </row>
    <row r="2798" spans="40:47" ht="16.5" x14ac:dyDescent="0.2">
      <c r="AN2798" s="81">
        <v>2786</v>
      </c>
      <c r="AO2798" s="81">
        <f t="shared" si="276"/>
        <v>5</v>
      </c>
      <c r="AP2798" s="81">
        <f t="shared" si="277"/>
        <v>3</v>
      </c>
      <c r="AQ2798" s="76">
        <f t="shared" si="278"/>
        <v>19</v>
      </c>
      <c r="AR2798" s="81">
        <f t="shared" si="279"/>
        <v>67</v>
      </c>
      <c r="AS2798" s="81" t="str">
        <f t="shared" si="280"/>
        <v>金币</v>
      </c>
      <c r="AT2798" s="103">
        <f t="shared" si="281"/>
        <v>433</v>
      </c>
      <c r="AU2798" s="82">
        <f>IF(AR2798&gt;0,SUMIFS(AT$13:AT2798,AQ$13:AQ2798,"="&amp;AQ2798),"[x]")</f>
        <v>9770</v>
      </c>
    </row>
    <row r="2799" spans="40:47" ht="16.5" x14ac:dyDescent="0.2">
      <c r="AN2799" s="81">
        <v>2787</v>
      </c>
      <c r="AO2799" s="81">
        <f t="shared" si="276"/>
        <v>5</v>
      </c>
      <c r="AP2799" s="81">
        <f t="shared" si="277"/>
        <v>3</v>
      </c>
      <c r="AQ2799" s="76">
        <f t="shared" si="278"/>
        <v>19</v>
      </c>
      <c r="AR2799" s="81">
        <f t="shared" si="279"/>
        <v>68</v>
      </c>
      <c r="AS2799" s="81" t="str">
        <f t="shared" si="280"/>
        <v>金币</v>
      </c>
      <c r="AT2799" s="103">
        <f t="shared" si="281"/>
        <v>447</v>
      </c>
      <c r="AU2799" s="82">
        <f>IF(AR2799&gt;0,SUMIFS(AT$13:AT2799,AQ$13:AQ2799,"="&amp;AQ2799),"[x]")</f>
        <v>10217</v>
      </c>
    </row>
    <row r="2800" spans="40:47" ht="16.5" x14ac:dyDescent="0.2">
      <c r="AN2800" s="81">
        <v>2788</v>
      </c>
      <c r="AO2800" s="81">
        <f t="shared" si="276"/>
        <v>5</v>
      </c>
      <c r="AP2800" s="81">
        <f t="shared" si="277"/>
        <v>3</v>
      </c>
      <c r="AQ2800" s="76">
        <f t="shared" si="278"/>
        <v>19</v>
      </c>
      <c r="AR2800" s="81">
        <f t="shared" si="279"/>
        <v>69</v>
      </c>
      <c r="AS2800" s="81" t="str">
        <f t="shared" si="280"/>
        <v>金币</v>
      </c>
      <c r="AT2800" s="103">
        <f t="shared" si="281"/>
        <v>461</v>
      </c>
      <c r="AU2800" s="82">
        <f>IF(AR2800&gt;0,SUMIFS(AT$13:AT2800,AQ$13:AQ2800,"="&amp;AQ2800),"[x]")</f>
        <v>10678</v>
      </c>
    </row>
    <row r="2801" spans="40:47" ht="16.5" x14ac:dyDescent="0.2">
      <c r="AN2801" s="81">
        <v>2789</v>
      </c>
      <c r="AO2801" s="81">
        <f t="shared" si="276"/>
        <v>5</v>
      </c>
      <c r="AP2801" s="81">
        <f t="shared" si="277"/>
        <v>3</v>
      </c>
      <c r="AQ2801" s="76">
        <f t="shared" si="278"/>
        <v>19</v>
      </c>
      <c r="AR2801" s="81">
        <f t="shared" si="279"/>
        <v>70</v>
      </c>
      <c r="AS2801" s="81" t="str">
        <f t="shared" si="280"/>
        <v>金币</v>
      </c>
      <c r="AT2801" s="103">
        <f t="shared" si="281"/>
        <v>475</v>
      </c>
      <c r="AU2801" s="82">
        <f>IF(AR2801&gt;0,SUMIFS(AT$13:AT2801,AQ$13:AQ2801,"="&amp;AQ2801),"[x]")</f>
        <v>11153</v>
      </c>
    </row>
    <row r="2802" spans="40:47" ht="16.5" x14ac:dyDescent="0.2">
      <c r="AN2802" s="81">
        <v>2790</v>
      </c>
      <c r="AO2802" s="81">
        <f t="shared" si="276"/>
        <v>5</v>
      </c>
      <c r="AP2802" s="81">
        <f t="shared" si="277"/>
        <v>3</v>
      </c>
      <c r="AQ2802" s="76">
        <f t="shared" si="278"/>
        <v>19</v>
      </c>
      <c r="AR2802" s="81">
        <f t="shared" si="279"/>
        <v>71</v>
      </c>
      <c r="AS2802" s="81" t="str">
        <f t="shared" si="280"/>
        <v>金币</v>
      </c>
      <c r="AT2802" s="103">
        <f t="shared" si="281"/>
        <v>489</v>
      </c>
      <c r="AU2802" s="82">
        <f>IF(AR2802&gt;0,SUMIFS(AT$13:AT2802,AQ$13:AQ2802,"="&amp;AQ2802),"[x]")</f>
        <v>11642</v>
      </c>
    </row>
    <row r="2803" spans="40:47" ht="16.5" x14ac:dyDescent="0.2">
      <c r="AN2803" s="81">
        <v>2791</v>
      </c>
      <c r="AO2803" s="81">
        <f t="shared" si="276"/>
        <v>5</v>
      </c>
      <c r="AP2803" s="81">
        <f t="shared" si="277"/>
        <v>3</v>
      </c>
      <c r="AQ2803" s="76">
        <f t="shared" si="278"/>
        <v>19</v>
      </c>
      <c r="AR2803" s="81">
        <f t="shared" si="279"/>
        <v>72</v>
      </c>
      <c r="AS2803" s="81" t="str">
        <f t="shared" si="280"/>
        <v>金币</v>
      </c>
      <c r="AT2803" s="103">
        <f t="shared" si="281"/>
        <v>503</v>
      </c>
      <c r="AU2803" s="82">
        <f>IF(AR2803&gt;0,SUMIFS(AT$13:AT2803,AQ$13:AQ2803,"="&amp;AQ2803),"[x]")</f>
        <v>12145</v>
      </c>
    </row>
    <row r="2804" spans="40:47" ht="16.5" x14ac:dyDescent="0.2">
      <c r="AN2804" s="81">
        <v>2792</v>
      </c>
      <c r="AO2804" s="81">
        <f t="shared" si="276"/>
        <v>5</v>
      </c>
      <c r="AP2804" s="81">
        <f t="shared" si="277"/>
        <v>3</v>
      </c>
      <c r="AQ2804" s="76">
        <f t="shared" si="278"/>
        <v>19</v>
      </c>
      <c r="AR2804" s="81">
        <f t="shared" si="279"/>
        <v>73</v>
      </c>
      <c r="AS2804" s="81" t="str">
        <f t="shared" si="280"/>
        <v>金币</v>
      </c>
      <c r="AT2804" s="103">
        <f t="shared" si="281"/>
        <v>517</v>
      </c>
      <c r="AU2804" s="82">
        <f>IF(AR2804&gt;0,SUMIFS(AT$13:AT2804,AQ$13:AQ2804,"="&amp;AQ2804),"[x]")</f>
        <v>12662</v>
      </c>
    </row>
    <row r="2805" spans="40:47" ht="16.5" x14ac:dyDescent="0.2">
      <c r="AN2805" s="81">
        <v>2793</v>
      </c>
      <c r="AO2805" s="81">
        <f t="shared" si="276"/>
        <v>5</v>
      </c>
      <c r="AP2805" s="81">
        <f t="shared" si="277"/>
        <v>3</v>
      </c>
      <c r="AQ2805" s="76">
        <f t="shared" si="278"/>
        <v>19</v>
      </c>
      <c r="AR2805" s="81">
        <f t="shared" si="279"/>
        <v>74</v>
      </c>
      <c r="AS2805" s="81" t="str">
        <f t="shared" si="280"/>
        <v>金币</v>
      </c>
      <c r="AT2805" s="103">
        <f t="shared" si="281"/>
        <v>531</v>
      </c>
      <c r="AU2805" s="82">
        <f>IF(AR2805&gt;0,SUMIFS(AT$13:AT2805,AQ$13:AQ2805,"="&amp;AQ2805),"[x]")</f>
        <v>13193</v>
      </c>
    </row>
    <row r="2806" spans="40:47" ht="16.5" x14ac:dyDescent="0.2">
      <c r="AN2806" s="81">
        <v>2794</v>
      </c>
      <c r="AO2806" s="81">
        <f t="shared" si="276"/>
        <v>5</v>
      </c>
      <c r="AP2806" s="81">
        <f t="shared" si="277"/>
        <v>3</v>
      </c>
      <c r="AQ2806" s="76">
        <f t="shared" si="278"/>
        <v>19</v>
      </c>
      <c r="AR2806" s="81">
        <f t="shared" si="279"/>
        <v>75</v>
      </c>
      <c r="AS2806" s="81" t="str">
        <f t="shared" si="280"/>
        <v>金币</v>
      </c>
      <c r="AT2806" s="103">
        <f t="shared" si="281"/>
        <v>545</v>
      </c>
      <c r="AU2806" s="82">
        <f>IF(AR2806&gt;0,SUMIFS(AT$13:AT2806,AQ$13:AQ2806,"="&amp;AQ2806),"[x]")</f>
        <v>13738</v>
      </c>
    </row>
    <row r="2807" spans="40:47" ht="16.5" x14ac:dyDescent="0.2">
      <c r="AN2807" s="81">
        <v>2795</v>
      </c>
      <c r="AO2807" s="81">
        <f t="shared" si="276"/>
        <v>5</v>
      </c>
      <c r="AP2807" s="81">
        <f t="shared" si="277"/>
        <v>3</v>
      </c>
      <c r="AQ2807" s="76">
        <f t="shared" si="278"/>
        <v>19</v>
      </c>
      <c r="AR2807" s="81">
        <f t="shared" si="279"/>
        <v>76</v>
      </c>
      <c r="AS2807" s="81" t="str">
        <f t="shared" si="280"/>
        <v>金币</v>
      </c>
      <c r="AT2807" s="103">
        <f t="shared" si="281"/>
        <v>559</v>
      </c>
      <c r="AU2807" s="82">
        <f>IF(AR2807&gt;0,SUMIFS(AT$13:AT2807,AQ$13:AQ2807,"="&amp;AQ2807),"[x]")</f>
        <v>14297</v>
      </c>
    </row>
    <row r="2808" spans="40:47" ht="16.5" x14ac:dyDescent="0.2">
      <c r="AN2808" s="81">
        <v>2796</v>
      </c>
      <c r="AO2808" s="81">
        <f t="shared" si="276"/>
        <v>5</v>
      </c>
      <c r="AP2808" s="81">
        <f t="shared" si="277"/>
        <v>3</v>
      </c>
      <c r="AQ2808" s="76">
        <f t="shared" si="278"/>
        <v>19</v>
      </c>
      <c r="AR2808" s="81">
        <f t="shared" si="279"/>
        <v>77</v>
      </c>
      <c r="AS2808" s="81" t="str">
        <f t="shared" si="280"/>
        <v>金币</v>
      </c>
      <c r="AT2808" s="103">
        <f t="shared" si="281"/>
        <v>573</v>
      </c>
      <c r="AU2808" s="82">
        <f>IF(AR2808&gt;0,SUMIFS(AT$13:AT2808,AQ$13:AQ2808,"="&amp;AQ2808),"[x]")</f>
        <v>14870</v>
      </c>
    </row>
    <row r="2809" spans="40:47" ht="16.5" x14ac:dyDescent="0.2">
      <c r="AN2809" s="81">
        <v>2797</v>
      </c>
      <c r="AO2809" s="81">
        <f t="shared" si="276"/>
        <v>5</v>
      </c>
      <c r="AP2809" s="81">
        <f t="shared" si="277"/>
        <v>3</v>
      </c>
      <c r="AQ2809" s="76">
        <f t="shared" si="278"/>
        <v>19</v>
      </c>
      <c r="AR2809" s="81">
        <f t="shared" si="279"/>
        <v>78</v>
      </c>
      <c r="AS2809" s="81" t="str">
        <f t="shared" si="280"/>
        <v>金币</v>
      </c>
      <c r="AT2809" s="103">
        <f t="shared" si="281"/>
        <v>587</v>
      </c>
      <c r="AU2809" s="82">
        <f>IF(AR2809&gt;0,SUMIFS(AT$13:AT2809,AQ$13:AQ2809,"="&amp;AQ2809),"[x]")</f>
        <v>15457</v>
      </c>
    </row>
    <row r="2810" spans="40:47" ht="16.5" x14ac:dyDescent="0.2">
      <c r="AN2810" s="81">
        <v>2798</v>
      </c>
      <c r="AO2810" s="81">
        <f t="shared" si="276"/>
        <v>5</v>
      </c>
      <c r="AP2810" s="81">
        <f t="shared" si="277"/>
        <v>3</v>
      </c>
      <c r="AQ2810" s="76">
        <f t="shared" si="278"/>
        <v>19</v>
      </c>
      <c r="AR2810" s="81">
        <f t="shared" si="279"/>
        <v>79</v>
      </c>
      <c r="AS2810" s="81" t="str">
        <f t="shared" si="280"/>
        <v>金币</v>
      </c>
      <c r="AT2810" s="103">
        <f t="shared" si="281"/>
        <v>601</v>
      </c>
      <c r="AU2810" s="82">
        <f>IF(AR2810&gt;0,SUMIFS(AT$13:AT2810,AQ$13:AQ2810,"="&amp;AQ2810),"[x]")</f>
        <v>16058</v>
      </c>
    </row>
    <row r="2811" spans="40:47" ht="16.5" x14ac:dyDescent="0.2">
      <c r="AN2811" s="81">
        <v>2799</v>
      </c>
      <c r="AO2811" s="81">
        <f t="shared" si="276"/>
        <v>5</v>
      </c>
      <c r="AP2811" s="81">
        <f t="shared" si="277"/>
        <v>3</v>
      </c>
      <c r="AQ2811" s="76">
        <f t="shared" si="278"/>
        <v>19</v>
      </c>
      <c r="AR2811" s="81">
        <f t="shared" si="279"/>
        <v>80</v>
      </c>
      <c r="AS2811" s="81" t="str">
        <f t="shared" si="280"/>
        <v>金币</v>
      </c>
      <c r="AT2811" s="103">
        <f t="shared" si="281"/>
        <v>615</v>
      </c>
      <c r="AU2811" s="82">
        <f>IF(AR2811&gt;0,SUMIFS(AT$13:AT2811,AQ$13:AQ2811,"="&amp;AQ2811),"[x]")</f>
        <v>16673</v>
      </c>
    </row>
    <row r="2812" spans="40:47" ht="16.5" x14ac:dyDescent="0.2">
      <c r="AN2812" s="81">
        <v>2800</v>
      </c>
      <c r="AO2812" s="81">
        <f t="shared" si="276"/>
        <v>5</v>
      </c>
      <c r="AP2812" s="81">
        <f t="shared" si="277"/>
        <v>3</v>
      </c>
      <c r="AQ2812" s="76">
        <f t="shared" si="278"/>
        <v>19</v>
      </c>
      <c r="AR2812" s="81">
        <f t="shared" si="279"/>
        <v>81</v>
      </c>
      <c r="AS2812" s="81" t="str">
        <f t="shared" si="280"/>
        <v>金币</v>
      </c>
      <c r="AT2812" s="103">
        <f t="shared" si="281"/>
        <v>312</v>
      </c>
      <c r="AU2812" s="82">
        <f>IF(AR2812&gt;0,SUMIFS(AT$13:AT2812,AQ$13:AQ2812,"="&amp;AQ2812),"[x]")</f>
        <v>16985</v>
      </c>
    </row>
    <row r="2813" spans="40:47" ht="16.5" x14ac:dyDescent="0.2">
      <c r="AN2813" s="81">
        <v>2801</v>
      </c>
      <c r="AO2813" s="81">
        <f t="shared" si="276"/>
        <v>5</v>
      </c>
      <c r="AP2813" s="81">
        <f t="shared" si="277"/>
        <v>3</v>
      </c>
      <c r="AQ2813" s="76">
        <f t="shared" si="278"/>
        <v>19</v>
      </c>
      <c r="AR2813" s="81">
        <f t="shared" si="279"/>
        <v>82</v>
      </c>
      <c r="AS2813" s="81" t="str">
        <f t="shared" si="280"/>
        <v>金币</v>
      </c>
      <c r="AT2813" s="103">
        <f t="shared" si="281"/>
        <v>336</v>
      </c>
      <c r="AU2813" s="82">
        <f>IF(AR2813&gt;0,SUMIFS(AT$13:AT2813,AQ$13:AQ2813,"="&amp;AQ2813),"[x]")</f>
        <v>17321</v>
      </c>
    </row>
    <row r="2814" spans="40:47" ht="16.5" x14ac:dyDescent="0.2">
      <c r="AN2814" s="81">
        <v>2802</v>
      </c>
      <c r="AO2814" s="81">
        <f t="shared" si="276"/>
        <v>5</v>
      </c>
      <c r="AP2814" s="81">
        <f t="shared" si="277"/>
        <v>3</v>
      </c>
      <c r="AQ2814" s="76">
        <f t="shared" si="278"/>
        <v>19</v>
      </c>
      <c r="AR2814" s="81">
        <f t="shared" si="279"/>
        <v>83</v>
      </c>
      <c r="AS2814" s="81" t="str">
        <f t="shared" si="280"/>
        <v>金币</v>
      </c>
      <c r="AT2814" s="103">
        <f t="shared" si="281"/>
        <v>360</v>
      </c>
      <c r="AU2814" s="82">
        <f>IF(AR2814&gt;0,SUMIFS(AT$13:AT2814,AQ$13:AQ2814,"="&amp;AQ2814),"[x]")</f>
        <v>17681</v>
      </c>
    </row>
    <row r="2815" spans="40:47" ht="16.5" x14ac:dyDescent="0.2">
      <c r="AN2815" s="81">
        <v>2803</v>
      </c>
      <c r="AO2815" s="81">
        <f t="shared" si="276"/>
        <v>5</v>
      </c>
      <c r="AP2815" s="81">
        <f t="shared" si="277"/>
        <v>3</v>
      </c>
      <c r="AQ2815" s="76">
        <f t="shared" si="278"/>
        <v>19</v>
      </c>
      <c r="AR2815" s="81">
        <f t="shared" si="279"/>
        <v>84</v>
      </c>
      <c r="AS2815" s="81" t="str">
        <f t="shared" si="280"/>
        <v>金币</v>
      </c>
      <c r="AT2815" s="103">
        <f t="shared" si="281"/>
        <v>384</v>
      </c>
      <c r="AU2815" s="82">
        <f>IF(AR2815&gt;0,SUMIFS(AT$13:AT2815,AQ$13:AQ2815,"="&amp;AQ2815),"[x]")</f>
        <v>18065</v>
      </c>
    </row>
    <row r="2816" spans="40:47" ht="16.5" x14ac:dyDescent="0.2">
      <c r="AN2816" s="81">
        <v>2804</v>
      </c>
      <c r="AO2816" s="81">
        <f t="shared" si="276"/>
        <v>5</v>
      </c>
      <c r="AP2816" s="81">
        <f t="shared" si="277"/>
        <v>3</v>
      </c>
      <c r="AQ2816" s="76">
        <f t="shared" si="278"/>
        <v>19</v>
      </c>
      <c r="AR2816" s="81">
        <f t="shared" si="279"/>
        <v>85</v>
      </c>
      <c r="AS2816" s="81" t="str">
        <f t="shared" si="280"/>
        <v>金币</v>
      </c>
      <c r="AT2816" s="103">
        <f t="shared" si="281"/>
        <v>408</v>
      </c>
      <c r="AU2816" s="82">
        <f>IF(AR2816&gt;0,SUMIFS(AT$13:AT2816,AQ$13:AQ2816,"="&amp;AQ2816),"[x]")</f>
        <v>18473</v>
      </c>
    </row>
    <row r="2817" spans="40:47" ht="16.5" x14ac:dyDescent="0.2">
      <c r="AN2817" s="81">
        <v>2805</v>
      </c>
      <c r="AO2817" s="81">
        <f t="shared" si="276"/>
        <v>5</v>
      </c>
      <c r="AP2817" s="81">
        <f t="shared" si="277"/>
        <v>3</v>
      </c>
      <c r="AQ2817" s="76">
        <f t="shared" si="278"/>
        <v>19</v>
      </c>
      <c r="AR2817" s="81">
        <f t="shared" si="279"/>
        <v>86</v>
      </c>
      <c r="AS2817" s="81" t="str">
        <f t="shared" si="280"/>
        <v>金币</v>
      </c>
      <c r="AT2817" s="103">
        <f t="shared" si="281"/>
        <v>433</v>
      </c>
      <c r="AU2817" s="82">
        <f>IF(AR2817&gt;0,SUMIFS(AT$13:AT2817,AQ$13:AQ2817,"="&amp;AQ2817),"[x]")</f>
        <v>18906</v>
      </c>
    </row>
    <row r="2818" spans="40:47" ht="16.5" x14ac:dyDescent="0.2">
      <c r="AN2818" s="81">
        <v>2806</v>
      </c>
      <c r="AO2818" s="81">
        <f t="shared" si="276"/>
        <v>5</v>
      </c>
      <c r="AP2818" s="81">
        <f t="shared" si="277"/>
        <v>3</v>
      </c>
      <c r="AQ2818" s="76">
        <f t="shared" si="278"/>
        <v>19</v>
      </c>
      <c r="AR2818" s="81">
        <f t="shared" si="279"/>
        <v>87</v>
      </c>
      <c r="AS2818" s="81" t="str">
        <f t="shared" si="280"/>
        <v>金币</v>
      </c>
      <c r="AT2818" s="103">
        <f t="shared" si="281"/>
        <v>457</v>
      </c>
      <c r="AU2818" s="82">
        <f>IF(AR2818&gt;0,SUMIFS(AT$13:AT2818,AQ$13:AQ2818,"="&amp;AQ2818),"[x]")</f>
        <v>19363</v>
      </c>
    </row>
    <row r="2819" spans="40:47" ht="16.5" x14ac:dyDescent="0.2">
      <c r="AN2819" s="81">
        <v>2807</v>
      </c>
      <c r="AO2819" s="81">
        <f t="shared" si="276"/>
        <v>5</v>
      </c>
      <c r="AP2819" s="81">
        <f t="shared" si="277"/>
        <v>3</v>
      </c>
      <c r="AQ2819" s="76">
        <f t="shared" si="278"/>
        <v>19</v>
      </c>
      <c r="AR2819" s="81">
        <f t="shared" si="279"/>
        <v>88</v>
      </c>
      <c r="AS2819" s="81" t="str">
        <f t="shared" si="280"/>
        <v>金币</v>
      </c>
      <c r="AT2819" s="103">
        <f t="shared" si="281"/>
        <v>481</v>
      </c>
      <c r="AU2819" s="82">
        <f>IF(AR2819&gt;0,SUMIFS(AT$13:AT2819,AQ$13:AQ2819,"="&amp;AQ2819),"[x]")</f>
        <v>19844</v>
      </c>
    </row>
    <row r="2820" spans="40:47" ht="16.5" x14ac:dyDescent="0.2">
      <c r="AN2820" s="81">
        <v>2808</v>
      </c>
      <c r="AO2820" s="81">
        <f t="shared" si="276"/>
        <v>5</v>
      </c>
      <c r="AP2820" s="81">
        <f t="shared" si="277"/>
        <v>3</v>
      </c>
      <c r="AQ2820" s="76">
        <f t="shared" si="278"/>
        <v>19</v>
      </c>
      <c r="AR2820" s="81">
        <f t="shared" si="279"/>
        <v>89</v>
      </c>
      <c r="AS2820" s="81" t="str">
        <f t="shared" si="280"/>
        <v>金币</v>
      </c>
      <c r="AT2820" s="103">
        <f t="shared" si="281"/>
        <v>505</v>
      </c>
      <c r="AU2820" s="82">
        <f>IF(AR2820&gt;0,SUMIFS(AT$13:AT2820,AQ$13:AQ2820,"="&amp;AQ2820),"[x]")</f>
        <v>20349</v>
      </c>
    </row>
    <row r="2821" spans="40:47" ht="16.5" x14ac:dyDescent="0.2">
      <c r="AN2821" s="81">
        <v>2809</v>
      </c>
      <c r="AO2821" s="81">
        <f t="shared" si="276"/>
        <v>5</v>
      </c>
      <c r="AP2821" s="81">
        <f t="shared" si="277"/>
        <v>3</v>
      </c>
      <c r="AQ2821" s="76">
        <f t="shared" si="278"/>
        <v>19</v>
      </c>
      <c r="AR2821" s="81">
        <f t="shared" si="279"/>
        <v>90</v>
      </c>
      <c r="AS2821" s="81" t="str">
        <f t="shared" si="280"/>
        <v>金币</v>
      </c>
      <c r="AT2821" s="103">
        <f t="shared" si="281"/>
        <v>529</v>
      </c>
      <c r="AU2821" s="82">
        <f>IF(AR2821&gt;0,SUMIFS(AT$13:AT2821,AQ$13:AQ2821,"="&amp;AQ2821),"[x]")</f>
        <v>20878</v>
      </c>
    </row>
    <row r="2822" spans="40:47" ht="16.5" x14ac:dyDescent="0.2">
      <c r="AN2822" s="81">
        <v>2810</v>
      </c>
      <c r="AO2822" s="81">
        <f t="shared" si="276"/>
        <v>5</v>
      </c>
      <c r="AP2822" s="81">
        <f t="shared" si="277"/>
        <v>3</v>
      </c>
      <c r="AQ2822" s="76">
        <f t="shared" si="278"/>
        <v>19</v>
      </c>
      <c r="AR2822" s="81">
        <f t="shared" si="279"/>
        <v>91</v>
      </c>
      <c r="AS2822" s="81" t="str">
        <f t="shared" si="280"/>
        <v>金币</v>
      </c>
      <c r="AT2822" s="103">
        <f t="shared" si="281"/>
        <v>553</v>
      </c>
      <c r="AU2822" s="82">
        <f>IF(AR2822&gt;0,SUMIFS(AT$13:AT2822,AQ$13:AQ2822,"="&amp;AQ2822),"[x]")</f>
        <v>21431</v>
      </c>
    </row>
    <row r="2823" spans="40:47" ht="16.5" x14ac:dyDescent="0.2">
      <c r="AN2823" s="81">
        <v>2811</v>
      </c>
      <c r="AO2823" s="81">
        <f t="shared" si="276"/>
        <v>5</v>
      </c>
      <c r="AP2823" s="81">
        <f t="shared" si="277"/>
        <v>3</v>
      </c>
      <c r="AQ2823" s="76">
        <f t="shared" si="278"/>
        <v>19</v>
      </c>
      <c r="AR2823" s="81">
        <f t="shared" si="279"/>
        <v>92</v>
      </c>
      <c r="AS2823" s="81" t="str">
        <f t="shared" si="280"/>
        <v>金币</v>
      </c>
      <c r="AT2823" s="103">
        <f t="shared" si="281"/>
        <v>577</v>
      </c>
      <c r="AU2823" s="82">
        <f>IF(AR2823&gt;0,SUMIFS(AT$13:AT2823,AQ$13:AQ2823,"="&amp;AQ2823),"[x]")</f>
        <v>22008</v>
      </c>
    </row>
    <row r="2824" spans="40:47" ht="16.5" x14ac:dyDescent="0.2">
      <c r="AN2824" s="81">
        <v>2812</v>
      </c>
      <c r="AO2824" s="81">
        <f t="shared" si="276"/>
        <v>5</v>
      </c>
      <c r="AP2824" s="81">
        <f t="shared" si="277"/>
        <v>3</v>
      </c>
      <c r="AQ2824" s="76">
        <f t="shared" si="278"/>
        <v>19</v>
      </c>
      <c r="AR2824" s="81">
        <f t="shared" si="279"/>
        <v>93</v>
      </c>
      <c r="AS2824" s="81" t="str">
        <f t="shared" si="280"/>
        <v>金币</v>
      </c>
      <c r="AT2824" s="103">
        <f t="shared" si="281"/>
        <v>601</v>
      </c>
      <c r="AU2824" s="82">
        <f>IF(AR2824&gt;0,SUMIFS(AT$13:AT2824,AQ$13:AQ2824,"="&amp;AQ2824),"[x]")</f>
        <v>22609</v>
      </c>
    </row>
    <row r="2825" spans="40:47" ht="16.5" x14ac:dyDescent="0.2">
      <c r="AN2825" s="81">
        <v>2813</v>
      </c>
      <c r="AO2825" s="81">
        <f t="shared" si="276"/>
        <v>5</v>
      </c>
      <c r="AP2825" s="81">
        <f t="shared" si="277"/>
        <v>3</v>
      </c>
      <c r="AQ2825" s="76">
        <f t="shared" si="278"/>
        <v>19</v>
      </c>
      <c r="AR2825" s="81">
        <f t="shared" si="279"/>
        <v>94</v>
      </c>
      <c r="AS2825" s="81" t="str">
        <f t="shared" si="280"/>
        <v>金币</v>
      </c>
      <c r="AT2825" s="103">
        <f t="shared" si="281"/>
        <v>625</v>
      </c>
      <c r="AU2825" s="82">
        <f>IF(AR2825&gt;0,SUMIFS(AT$13:AT2825,AQ$13:AQ2825,"="&amp;AQ2825),"[x]")</f>
        <v>23234</v>
      </c>
    </row>
    <row r="2826" spans="40:47" ht="16.5" x14ac:dyDescent="0.2">
      <c r="AN2826" s="81">
        <v>2814</v>
      </c>
      <c r="AO2826" s="81">
        <f t="shared" si="276"/>
        <v>5</v>
      </c>
      <c r="AP2826" s="81">
        <f t="shared" si="277"/>
        <v>3</v>
      </c>
      <c r="AQ2826" s="76">
        <f t="shared" si="278"/>
        <v>19</v>
      </c>
      <c r="AR2826" s="81">
        <f t="shared" si="279"/>
        <v>95</v>
      </c>
      <c r="AS2826" s="81" t="str">
        <f t="shared" si="280"/>
        <v>金币</v>
      </c>
      <c r="AT2826" s="103">
        <f t="shared" si="281"/>
        <v>649</v>
      </c>
      <c r="AU2826" s="82">
        <f>IF(AR2826&gt;0,SUMIFS(AT$13:AT2826,AQ$13:AQ2826,"="&amp;AQ2826),"[x]")</f>
        <v>23883</v>
      </c>
    </row>
    <row r="2827" spans="40:47" ht="16.5" x14ac:dyDescent="0.2">
      <c r="AN2827" s="81">
        <v>2815</v>
      </c>
      <c r="AO2827" s="81">
        <f t="shared" si="276"/>
        <v>5</v>
      </c>
      <c r="AP2827" s="81">
        <f t="shared" si="277"/>
        <v>3</v>
      </c>
      <c r="AQ2827" s="76">
        <f t="shared" si="278"/>
        <v>19</v>
      </c>
      <c r="AR2827" s="81">
        <f t="shared" si="279"/>
        <v>96</v>
      </c>
      <c r="AS2827" s="81" t="str">
        <f t="shared" si="280"/>
        <v>金币</v>
      </c>
      <c r="AT2827" s="103">
        <f t="shared" si="281"/>
        <v>673</v>
      </c>
      <c r="AU2827" s="82">
        <f>IF(AR2827&gt;0,SUMIFS(AT$13:AT2827,AQ$13:AQ2827,"="&amp;AQ2827),"[x]")</f>
        <v>24556</v>
      </c>
    </row>
    <row r="2828" spans="40:47" ht="16.5" x14ac:dyDescent="0.2">
      <c r="AN2828" s="81">
        <v>2816</v>
      </c>
      <c r="AO2828" s="81">
        <f t="shared" si="276"/>
        <v>5</v>
      </c>
      <c r="AP2828" s="81">
        <f t="shared" si="277"/>
        <v>3</v>
      </c>
      <c r="AQ2828" s="76">
        <f t="shared" si="278"/>
        <v>19</v>
      </c>
      <c r="AR2828" s="81">
        <f t="shared" si="279"/>
        <v>97</v>
      </c>
      <c r="AS2828" s="81" t="str">
        <f t="shared" si="280"/>
        <v>金币</v>
      </c>
      <c r="AT2828" s="103">
        <f t="shared" si="281"/>
        <v>697</v>
      </c>
      <c r="AU2828" s="82">
        <f>IF(AR2828&gt;0,SUMIFS(AT$13:AT2828,AQ$13:AQ2828,"="&amp;AQ2828),"[x]")</f>
        <v>25253</v>
      </c>
    </row>
    <row r="2829" spans="40:47" ht="16.5" x14ac:dyDescent="0.2">
      <c r="AN2829" s="81">
        <v>2817</v>
      </c>
      <c r="AO2829" s="81">
        <f t="shared" si="276"/>
        <v>5</v>
      </c>
      <c r="AP2829" s="81">
        <f t="shared" si="277"/>
        <v>3</v>
      </c>
      <c r="AQ2829" s="76">
        <f t="shared" si="278"/>
        <v>19</v>
      </c>
      <c r="AR2829" s="81">
        <f t="shared" si="279"/>
        <v>98</v>
      </c>
      <c r="AS2829" s="81" t="str">
        <f t="shared" si="280"/>
        <v>金币</v>
      </c>
      <c r="AT2829" s="103">
        <f t="shared" si="281"/>
        <v>721</v>
      </c>
      <c r="AU2829" s="82">
        <f>IF(AR2829&gt;0,SUMIFS(AT$13:AT2829,AQ$13:AQ2829,"="&amp;AQ2829),"[x]")</f>
        <v>25974</v>
      </c>
    </row>
    <row r="2830" spans="40:47" ht="16.5" x14ac:dyDescent="0.2">
      <c r="AN2830" s="81">
        <v>2818</v>
      </c>
      <c r="AO2830" s="81">
        <f t="shared" ref="AO2830:AO2893" si="282">INT((AN2830-1)/604)+1</f>
        <v>5</v>
      </c>
      <c r="AP2830" s="81">
        <f t="shared" ref="AP2830:AP2893" si="283">INT(MOD(INT((AN2830-1)/151),4))+1</f>
        <v>3</v>
      </c>
      <c r="AQ2830" s="76">
        <f t="shared" ref="AQ2830:AQ2893" si="284">(AO2830-1)*4+AP2830</f>
        <v>19</v>
      </c>
      <c r="AR2830" s="81">
        <f t="shared" ref="AR2830:AR2893" si="285">MOD(AN2830-1,151)</f>
        <v>99</v>
      </c>
      <c r="AS2830" s="81" t="str">
        <f t="shared" ref="AS2830:AS2893" si="286">IF(AR2830&gt;0,"金币","[x]")</f>
        <v>金币</v>
      </c>
      <c r="AT2830" s="103">
        <f t="shared" si="281"/>
        <v>745</v>
      </c>
      <c r="AU2830" s="82">
        <f>IF(AR2830&gt;0,SUMIFS(AT$13:AT2830,AQ$13:AQ2830,"="&amp;AQ2830),"[x]")</f>
        <v>26719</v>
      </c>
    </row>
    <row r="2831" spans="40:47" ht="16.5" x14ac:dyDescent="0.2">
      <c r="AN2831" s="81">
        <v>2819</v>
      </c>
      <c r="AO2831" s="81">
        <f t="shared" si="282"/>
        <v>5</v>
      </c>
      <c r="AP2831" s="81">
        <f t="shared" si="283"/>
        <v>3</v>
      </c>
      <c r="AQ2831" s="76">
        <f t="shared" si="284"/>
        <v>19</v>
      </c>
      <c r="AR2831" s="81">
        <f t="shared" si="285"/>
        <v>100</v>
      </c>
      <c r="AS2831" s="81" t="str">
        <f t="shared" si="286"/>
        <v>金币</v>
      </c>
      <c r="AT2831" s="103">
        <f t="shared" ref="AT2831:AT2894" si="287">IF(AR2831&gt;0,INT(INDEX($AL$13:$AL$162,AR2831)/48*INDEX($AL$4:$AL$9,AO2831)*INDEX($AO$4:$AO$7,AP2831)),"[x]")</f>
        <v>769</v>
      </c>
      <c r="AU2831" s="82">
        <f>IF(AR2831&gt;0,SUMIFS(AT$13:AT2831,AQ$13:AQ2831,"="&amp;AQ2831),"[x]")</f>
        <v>27488</v>
      </c>
    </row>
    <row r="2832" spans="40:47" ht="16.5" x14ac:dyDescent="0.2">
      <c r="AN2832" s="81">
        <v>2820</v>
      </c>
      <c r="AO2832" s="81">
        <f t="shared" si="282"/>
        <v>5</v>
      </c>
      <c r="AP2832" s="81">
        <f t="shared" si="283"/>
        <v>3</v>
      </c>
      <c r="AQ2832" s="76">
        <f t="shared" si="284"/>
        <v>19</v>
      </c>
      <c r="AR2832" s="81">
        <f t="shared" si="285"/>
        <v>101</v>
      </c>
      <c r="AS2832" s="81" t="str">
        <f t="shared" si="286"/>
        <v>金币</v>
      </c>
      <c r="AT2832" s="103">
        <f t="shared" si="287"/>
        <v>429</v>
      </c>
      <c r="AU2832" s="82">
        <f>IF(AR2832&gt;0,SUMIFS(AT$13:AT2832,AQ$13:AQ2832,"="&amp;AQ2832),"[x]")</f>
        <v>27917</v>
      </c>
    </row>
    <row r="2833" spans="40:47" ht="16.5" x14ac:dyDescent="0.2">
      <c r="AN2833" s="81">
        <v>2821</v>
      </c>
      <c r="AO2833" s="81">
        <f t="shared" si="282"/>
        <v>5</v>
      </c>
      <c r="AP2833" s="81">
        <f t="shared" si="283"/>
        <v>3</v>
      </c>
      <c r="AQ2833" s="76">
        <f t="shared" si="284"/>
        <v>19</v>
      </c>
      <c r="AR2833" s="81">
        <f t="shared" si="285"/>
        <v>102</v>
      </c>
      <c r="AS2833" s="81" t="str">
        <f t="shared" si="286"/>
        <v>金币</v>
      </c>
      <c r="AT2833" s="103">
        <f t="shared" si="287"/>
        <v>462</v>
      </c>
      <c r="AU2833" s="82">
        <f>IF(AR2833&gt;0,SUMIFS(AT$13:AT2833,AQ$13:AQ2833,"="&amp;AQ2833),"[x]")</f>
        <v>28379</v>
      </c>
    </row>
    <row r="2834" spans="40:47" ht="16.5" x14ac:dyDescent="0.2">
      <c r="AN2834" s="81">
        <v>2822</v>
      </c>
      <c r="AO2834" s="81">
        <f t="shared" si="282"/>
        <v>5</v>
      </c>
      <c r="AP2834" s="81">
        <f t="shared" si="283"/>
        <v>3</v>
      </c>
      <c r="AQ2834" s="76">
        <f t="shared" si="284"/>
        <v>19</v>
      </c>
      <c r="AR2834" s="81">
        <f t="shared" si="285"/>
        <v>103</v>
      </c>
      <c r="AS2834" s="81" t="str">
        <f t="shared" si="286"/>
        <v>金币</v>
      </c>
      <c r="AT2834" s="103">
        <f t="shared" si="287"/>
        <v>495</v>
      </c>
      <c r="AU2834" s="82">
        <f>IF(AR2834&gt;0,SUMIFS(AT$13:AT2834,AQ$13:AQ2834,"="&amp;AQ2834),"[x]")</f>
        <v>28874</v>
      </c>
    </row>
    <row r="2835" spans="40:47" ht="16.5" x14ac:dyDescent="0.2">
      <c r="AN2835" s="81">
        <v>2823</v>
      </c>
      <c r="AO2835" s="81">
        <f t="shared" si="282"/>
        <v>5</v>
      </c>
      <c r="AP2835" s="81">
        <f t="shared" si="283"/>
        <v>3</v>
      </c>
      <c r="AQ2835" s="76">
        <f t="shared" si="284"/>
        <v>19</v>
      </c>
      <c r="AR2835" s="81">
        <f t="shared" si="285"/>
        <v>104</v>
      </c>
      <c r="AS2835" s="81" t="str">
        <f t="shared" si="286"/>
        <v>金币</v>
      </c>
      <c r="AT2835" s="103">
        <f t="shared" si="287"/>
        <v>528</v>
      </c>
      <c r="AU2835" s="82">
        <f>IF(AR2835&gt;0,SUMIFS(AT$13:AT2835,AQ$13:AQ2835,"="&amp;AQ2835),"[x]")</f>
        <v>29402</v>
      </c>
    </row>
    <row r="2836" spans="40:47" ht="16.5" x14ac:dyDescent="0.2">
      <c r="AN2836" s="81">
        <v>2824</v>
      </c>
      <c r="AO2836" s="81">
        <f t="shared" si="282"/>
        <v>5</v>
      </c>
      <c r="AP2836" s="81">
        <f t="shared" si="283"/>
        <v>3</v>
      </c>
      <c r="AQ2836" s="76">
        <f t="shared" si="284"/>
        <v>19</v>
      </c>
      <c r="AR2836" s="81">
        <f t="shared" si="285"/>
        <v>105</v>
      </c>
      <c r="AS2836" s="81" t="str">
        <f t="shared" si="286"/>
        <v>金币</v>
      </c>
      <c r="AT2836" s="103">
        <f t="shared" si="287"/>
        <v>561</v>
      </c>
      <c r="AU2836" s="82">
        <f>IF(AR2836&gt;0,SUMIFS(AT$13:AT2836,AQ$13:AQ2836,"="&amp;AQ2836),"[x]")</f>
        <v>29963</v>
      </c>
    </row>
    <row r="2837" spans="40:47" ht="16.5" x14ac:dyDescent="0.2">
      <c r="AN2837" s="81">
        <v>2825</v>
      </c>
      <c r="AO2837" s="81">
        <f t="shared" si="282"/>
        <v>5</v>
      </c>
      <c r="AP2837" s="81">
        <f t="shared" si="283"/>
        <v>3</v>
      </c>
      <c r="AQ2837" s="76">
        <f t="shared" si="284"/>
        <v>19</v>
      </c>
      <c r="AR2837" s="81">
        <f t="shared" si="285"/>
        <v>106</v>
      </c>
      <c r="AS2837" s="81" t="str">
        <f t="shared" si="286"/>
        <v>金币</v>
      </c>
      <c r="AT2837" s="103">
        <f t="shared" si="287"/>
        <v>594</v>
      </c>
      <c r="AU2837" s="82">
        <f>IF(AR2837&gt;0,SUMIFS(AT$13:AT2837,AQ$13:AQ2837,"="&amp;AQ2837),"[x]")</f>
        <v>30557</v>
      </c>
    </row>
    <row r="2838" spans="40:47" ht="16.5" x14ac:dyDescent="0.2">
      <c r="AN2838" s="81">
        <v>2826</v>
      </c>
      <c r="AO2838" s="81">
        <f t="shared" si="282"/>
        <v>5</v>
      </c>
      <c r="AP2838" s="81">
        <f t="shared" si="283"/>
        <v>3</v>
      </c>
      <c r="AQ2838" s="76">
        <f t="shared" si="284"/>
        <v>19</v>
      </c>
      <c r="AR2838" s="81">
        <f t="shared" si="285"/>
        <v>107</v>
      </c>
      <c r="AS2838" s="81" t="str">
        <f t="shared" si="286"/>
        <v>金币</v>
      </c>
      <c r="AT2838" s="103">
        <f t="shared" si="287"/>
        <v>627</v>
      </c>
      <c r="AU2838" s="82">
        <f>IF(AR2838&gt;0,SUMIFS(AT$13:AT2838,AQ$13:AQ2838,"="&amp;AQ2838),"[x]")</f>
        <v>31184</v>
      </c>
    </row>
    <row r="2839" spans="40:47" ht="16.5" x14ac:dyDescent="0.2">
      <c r="AN2839" s="81">
        <v>2827</v>
      </c>
      <c r="AO2839" s="81">
        <f t="shared" si="282"/>
        <v>5</v>
      </c>
      <c r="AP2839" s="81">
        <f t="shared" si="283"/>
        <v>3</v>
      </c>
      <c r="AQ2839" s="76">
        <f t="shared" si="284"/>
        <v>19</v>
      </c>
      <c r="AR2839" s="81">
        <f t="shared" si="285"/>
        <v>108</v>
      </c>
      <c r="AS2839" s="81" t="str">
        <f t="shared" si="286"/>
        <v>金币</v>
      </c>
      <c r="AT2839" s="103">
        <f t="shared" si="287"/>
        <v>661</v>
      </c>
      <c r="AU2839" s="82">
        <f>IF(AR2839&gt;0,SUMIFS(AT$13:AT2839,AQ$13:AQ2839,"="&amp;AQ2839),"[x]")</f>
        <v>31845</v>
      </c>
    </row>
    <row r="2840" spans="40:47" ht="16.5" x14ac:dyDescent="0.2">
      <c r="AN2840" s="81">
        <v>2828</v>
      </c>
      <c r="AO2840" s="81">
        <f t="shared" si="282"/>
        <v>5</v>
      </c>
      <c r="AP2840" s="81">
        <f t="shared" si="283"/>
        <v>3</v>
      </c>
      <c r="AQ2840" s="76">
        <f t="shared" si="284"/>
        <v>19</v>
      </c>
      <c r="AR2840" s="81">
        <f t="shared" si="285"/>
        <v>109</v>
      </c>
      <c r="AS2840" s="81" t="str">
        <f t="shared" si="286"/>
        <v>金币</v>
      </c>
      <c r="AT2840" s="103">
        <f t="shared" si="287"/>
        <v>694</v>
      </c>
      <c r="AU2840" s="82">
        <f>IF(AR2840&gt;0,SUMIFS(AT$13:AT2840,AQ$13:AQ2840,"="&amp;AQ2840),"[x]")</f>
        <v>32539</v>
      </c>
    </row>
    <row r="2841" spans="40:47" ht="16.5" x14ac:dyDescent="0.2">
      <c r="AN2841" s="81">
        <v>2829</v>
      </c>
      <c r="AO2841" s="81">
        <f t="shared" si="282"/>
        <v>5</v>
      </c>
      <c r="AP2841" s="81">
        <f t="shared" si="283"/>
        <v>3</v>
      </c>
      <c r="AQ2841" s="76">
        <f t="shared" si="284"/>
        <v>19</v>
      </c>
      <c r="AR2841" s="81">
        <f t="shared" si="285"/>
        <v>110</v>
      </c>
      <c r="AS2841" s="81" t="str">
        <f t="shared" si="286"/>
        <v>金币</v>
      </c>
      <c r="AT2841" s="103">
        <f t="shared" si="287"/>
        <v>727</v>
      </c>
      <c r="AU2841" s="82">
        <f>IF(AR2841&gt;0,SUMIFS(AT$13:AT2841,AQ$13:AQ2841,"="&amp;AQ2841),"[x]")</f>
        <v>33266</v>
      </c>
    </row>
    <row r="2842" spans="40:47" ht="16.5" x14ac:dyDescent="0.2">
      <c r="AN2842" s="81">
        <v>2830</v>
      </c>
      <c r="AO2842" s="81">
        <f t="shared" si="282"/>
        <v>5</v>
      </c>
      <c r="AP2842" s="81">
        <f t="shared" si="283"/>
        <v>3</v>
      </c>
      <c r="AQ2842" s="76">
        <f t="shared" si="284"/>
        <v>19</v>
      </c>
      <c r="AR2842" s="81">
        <f t="shared" si="285"/>
        <v>111</v>
      </c>
      <c r="AS2842" s="81" t="str">
        <f t="shared" si="286"/>
        <v>金币</v>
      </c>
      <c r="AT2842" s="103">
        <f t="shared" si="287"/>
        <v>760</v>
      </c>
      <c r="AU2842" s="82">
        <f>IF(AR2842&gt;0,SUMIFS(AT$13:AT2842,AQ$13:AQ2842,"="&amp;AQ2842),"[x]")</f>
        <v>34026</v>
      </c>
    </row>
    <row r="2843" spans="40:47" ht="16.5" x14ac:dyDescent="0.2">
      <c r="AN2843" s="81">
        <v>2831</v>
      </c>
      <c r="AO2843" s="81">
        <f t="shared" si="282"/>
        <v>5</v>
      </c>
      <c r="AP2843" s="81">
        <f t="shared" si="283"/>
        <v>3</v>
      </c>
      <c r="AQ2843" s="76">
        <f t="shared" si="284"/>
        <v>19</v>
      </c>
      <c r="AR2843" s="81">
        <f t="shared" si="285"/>
        <v>112</v>
      </c>
      <c r="AS2843" s="81" t="str">
        <f t="shared" si="286"/>
        <v>金币</v>
      </c>
      <c r="AT2843" s="103">
        <f t="shared" si="287"/>
        <v>793</v>
      </c>
      <c r="AU2843" s="82">
        <f>IF(AR2843&gt;0,SUMIFS(AT$13:AT2843,AQ$13:AQ2843,"="&amp;AQ2843),"[x]")</f>
        <v>34819</v>
      </c>
    </row>
    <row r="2844" spans="40:47" ht="16.5" x14ac:dyDescent="0.2">
      <c r="AN2844" s="81">
        <v>2832</v>
      </c>
      <c r="AO2844" s="81">
        <f t="shared" si="282"/>
        <v>5</v>
      </c>
      <c r="AP2844" s="81">
        <f t="shared" si="283"/>
        <v>3</v>
      </c>
      <c r="AQ2844" s="76">
        <f t="shared" si="284"/>
        <v>19</v>
      </c>
      <c r="AR2844" s="81">
        <f t="shared" si="285"/>
        <v>113</v>
      </c>
      <c r="AS2844" s="81" t="str">
        <f t="shared" si="286"/>
        <v>金币</v>
      </c>
      <c r="AT2844" s="103">
        <f t="shared" si="287"/>
        <v>826</v>
      </c>
      <c r="AU2844" s="82">
        <f>IF(AR2844&gt;0,SUMIFS(AT$13:AT2844,AQ$13:AQ2844,"="&amp;AQ2844),"[x]")</f>
        <v>35645</v>
      </c>
    </row>
    <row r="2845" spans="40:47" ht="16.5" x14ac:dyDescent="0.2">
      <c r="AN2845" s="81">
        <v>2833</v>
      </c>
      <c r="AO2845" s="81">
        <f t="shared" si="282"/>
        <v>5</v>
      </c>
      <c r="AP2845" s="81">
        <f t="shared" si="283"/>
        <v>3</v>
      </c>
      <c r="AQ2845" s="76">
        <f t="shared" si="284"/>
        <v>19</v>
      </c>
      <c r="AR2845" s="81">
        <f t="shared" si="285"/>
        <v>114</v>
      </c>
      <c r="AS2845" s="81" t="str">
        <f t="shared" si="286"/>
        <v>金币</v>
      </c>
      <c r="AT2845" s="103">
        <f t="shared" si="287"/>
        <v>859</v>
      </c>
      <c r="AU2845" s="82">
        <f>IF(AR2845&gt;0,SUMIFS(AT$13:AT2845,AQ$13:AQ2845,"="&amp;AQ2845),"[x]")</f>
        <v>36504</v>
      </c>
    </row>
    <row r="2846" spans="40:47" ht="16.5" x14ac:dyDescent="0.2">
      <c r="AN2846" s="81">
        <v>2834</v>
      </c>
      <c r="AO2846" s="81">
        <f t="shared" si="282"/>
        <v>5</v>
      </c>
      <c r="AP2846" s="81">
        <f t="shared" si="283"/>
        <v>3</v>
      </c>
      <c r="AQ2846" s="76">
        <f t="shared" si="284"/>
        <v>19</v>
      </c>
      <c r="AR2846" s="81">
        <f t="shared" si="285"/>
        <v>115</v>
      </c>
      <c r="AS2846" s="81" t="str">
        <f t="shared" si="286"/>
        <v>金币</v>
      </c>
      <c r="AT2846" s="103">
        <f t="shared" si="287"/>
        <v>892</v>
      </c>
      <c r="AU2846" s="82">
        <f>IF(AR2846&gt;0,SUMIFS(AT$13:AT2846,AQ$13:AQ2846,"="&amp;AQ2846),"[x]")</f>
        <v>37396</v>
      </c>
    </row>
    <row r="2847" spans="40:47" ht="16.5" x14ac:dyDescent="0.2">
      <c r="AN2847" s="81">
        <v>2835</v>
      </c>
      <c r="AO2847" s="81">
        <f t="shared" si="282"/>
        <v>5</v>
      </c>
      <c r="AP2847" s="81">
        <f t="shared" si="283"/>
        <v>3</v>
      </c>
      <c r="AQ2847" s="76">
        <f t="shared" si="284"/>
        <v>19</v>
      </c>
      <c r="AR2847" s="81">
        <f t="shared" si="285"/>
        <v>116</v>
      </c>
      <c r="AS2847" s="81" t="str">
        <f t="shared" si="286"/>
        <v>金币</v>
      </c>
      <c r="AT2847" s="103">
        <f t="shared" si="287"/>
        <v>925</v>
      </c>
      <c r="AU2847" s="82">
        <f>IF(AR2847&gt;0,SUMIFS(AT$13:AT2847,AQ$13:AQ2847,"="&amp;AQ2847),"[x]")</f>
        <v>38321</v>
      </c>
    </row>
    <row r="2848" spans="40:47" ht="16.5" x14ac:dyDescent="0.2">
      <c r="AN2848" s="81">
        <v>2836</v>
      </c>
      <c r="AO2848" s="81">
        <f t="shared" si="282"/>
        <v>5</v>
      </c>
      <c r="AP2848" s="81">
        <f t="shared" si="283"/>
        <v>3</v>
      </c>
      <c r="AQ2848" s="76">
        <f t="shared" si="284"/>
        <v>19</v>
      </c>
      <c r="AR2848" s="81">
        <f t="shared" si="285"/>
        <v>117</v>
      </c>
      <c r="AS2848" s="81" t="str">
        <f t="shared" si="286"/>
        <v>金币</v>
      </c>
      <c r="AT2848" s="103">
        <f t="shared" si="287"/>
        <v>958</v>
      </c>
      <c r="AU2848" s="82">
        <f>IF(AR2848&gt;0,SUMIFS(AT$13:AT2848,AQ$13:AQ2848,"="&amp;AQ2848),"[x]")</f>
        <v>39279</v>
      </c>
    </row>
    <row r="2849" spans="40:47" ht="16.5" x14ac:dyDescent="0.2">
      <c r="AN2849" s="81">
        <v>2837</v>
      </c>
      <c r="AO2849" s="81">
        <f t="shared" si="282"/>
        <v>5</v>
      </c>
      <c r="AP2849" s="81">
        <f t="shared" si="283"/>
        <v>3</v>
      </c>
      <c r="AQ2849" s="76">
        <f t="shared" si="284"/>
        <v>19</v>
      </c>
      <c r="AR2849" s="81">
        <f t="shared" si="285"/>
        <v>118</v>
      </c>
      <c r="AS2849" s="81" t="str">
        <f t="shared" si="286"/>
        <v>金币</v>
      </c>
      <c r="AT2849" s="103">
        <f t="shared" si="287"/>
        <v>991</v>
      </c>
      <c r="AU2849" s="82">
        <f>IF(AR2849&gt;0,SUMIFS(AT$13:AT2849,AQ$13:AQ2849,"="&amp;AQ2849),"[x]")</f>
        <v>40270</v>
      </c>
    </row>
    <row r="2850" spans="40:47" ht="16.5" x14ac:dyDescent="0.2">
      <c r="AN2850" s="81">
        <v>2838</v>
      </c>
      <c r="AO2850" s="81">
        <f t="shared" si="282"/>
        <v>5</v>
      </c>
      <c r="AP2850" s="81">
        <f t="shared" si="283"/>
        <v>3</v>
      </c>
      <c r="AQ2850" s="76">
        <f t="shared" si="284"/>
        <v>19</v>
      </c>
      <c r="AR2850" s="81">
        <f t="shared" si="285"/>
        <v>119</v>
      </c>
      <c r="AS2850" s="81" t="str">
        <f t="shared" si="286"/>
        <v>金币</v>
      </c>
      <c r="AT2850" s="103">
        <f t="shared" si="287"/>
        <v>1024</v>
      </c>
      <c r="AU2850" s="82">
        <f>IF(AR2850&gt;0,SUMIFS(AT$13:AT2850,AQ$13:AQ2850,"="&amp;AQ2850),"[x]")</f>
        <v>41294</v>
      </c>
    </row>
    <row r="2851" spans="40:47" ht="16.5" x14ac:dyDescent="0.2">
      <c r="AN2851" s="81">
        <v>2839</v>
      </c>
      <c r="AO2851" s="81">
        <f t="shared" si="282"/>
        <v>5</v>
      </c>
      <c r="AP2851" s="81">
        <f t="shared" si="283"/>
        <v>3</v>
      </c>
      <c r="AQ2851" s="76">
        <f t="shared" si="284"/>
        <v>19</v>
      </c>
      <c r="AR2851" s="81">
        <f t="shared" si="285"/>
        <v>120</v>
      </c>
      <c r="AS2851" s="81" t="str">
        <f t="shared" si="286"/>
        <v>金币</v>
      </c>
      <c r="AT2851" s="103">
        <f t="shared" si="287"/>
        <v>1057</v>
      </c>
      <c r="AU2851" s="82">
        <f>IF(AR2851&gt;0,SUMIFS(AT$13:AT2851,AQ$13:AQ2851,"="&amp;AQ2851),"[x]")</f>
        <v>42351</v>
      </c>
    </row>
    <row r="2852" spans="40:47" ht="16.5" x14ac:dyDescent="0.2">
      <c r="AN2852" s="81">
        <v>2840</v>
      </c>
      <c r="AO2852" s="81">
        <f t="shared" si="282"/>
        <v>5</v>
      </c>
      <c r="AP2852" s="81">
        <f t="shared" si="283"/>
        <v>3</v>
      </c>
      <c r="AQ2852" s="76">
        <f t="shared" si="284"/>
        <v>19</v>
      </c>
      <c r="AR2852" s="81">
        <f t="shared" si="285"/>
        <v>121</v>
      </c>
      <c r="AS2852" s="81" t="str">
        <f t="shared" si="286"/>
        <v>金币</v>
      </c>
      <c r="AT2852" s="103">
        <f t="shared" si="287"/>
        <v>623</v>
      </c>
      <c r="AU2852" s="82">
        <f>IF(AR2852&gt;0,SUMIFS(AT$13:AT2852,AQ$13:AQ2852,"="&amp;AQ2852),"[x]")</f>
        <v>42974</v>
      </c>
    </row>
    <row r="2853" spans="40:47" ht="16.5" x14ac:dyDescent="0.2">
      <c r="AN2853" s="81">
        <v>2841</v>
      </c>
      <c r="AO2853" s="81">
        <f t="shared" si="282"/>
        <v>5</v>
      </c>
      <c r="AP2853" s="81">
        <f t="shared" si="283"/>
        <v>3</v>
      </c>
      <c r="AQ2853" s="76">
        <f t="shared" si="284"/>
        <v>19</v>
      </c>
      <c r="AR2853" s="81">
        <f t="shared" si="285"/>
        <v>122</v>
      </c>
      <c r="AS2853" s="81" t="str">
        <f t="shared" si="286"/>
        <v>金币</v>
      </c>
      <c r="AT2853" s="103">
        <f t="shared" si="287"/>
        <v>656</v>
      </c>
      <c r="AU2853" s="82">
        <f>IF(AR2853&gt;0,SUMIFS(AT$13:AT2853,AQ$13:AQ2853,"="&amp;AQ2853),"[x]")</f>
        <v>43630</v>
      </c>
    </row>
    <row r="2854" spans="40:47" ht="16.5" x14ac:dyDescent="0.2">
      <c r="AN2854" s="81">
        <v>2842</v>
      </c>
      <c r="AO2854" s="81">
        <f t="shared" si="282"/>
        <v>5</v>
      </c>
      <c r="AP2854" s="81">
        <f t="shared" si="283"/>
        <v>3</v>
      </c>
      <c r="AQ2854" s="76">
        <f t="shared" si="284"/>
        <v>19</v>
      </c>
      <c r="AR2854" s="81">
        <f t="shared" si="285"/>
        <v>123</v>
      </c>
      <c r="AS2854" s="81" t="str">
        <f t="shared" si="286"/>
        <v>金币</v>
      </c>
      <c r="AT2854" s="103">
        <f t="shared" si="287"/>
        <v>689</v>
      </c>
      <c r="AU2854" s="82">
        <f>IF(AR2854&gt;0,SUMIFS(AT$13:AT2854,AQ$13:AQ2854,"="&amp;AQ2854),"[x]")</f>
        <v>44319</v>
      </c>
    </row>
    <row r="2855" spans="40:47" ht="16.5" x14ac:dyDescent="0.2">
      <c r="AN2855" s="81">
        <v>2843</v>
      </c>
      <c r="AO2855" s="81">
        <f t="shared" si="282"/>
        <v>5</v>
      </c>
      <c r="AP2855" s="81">
        <f t="shared" si="283"/>
        <v>3</v>
      </c>
      <c r="AQ2855" s="76">
        <f t="shared" si="284"/>
        <v>19</v>
      </c>
      <c r="AR2855" s="81">
        <f t="shared" si="285"/>
        <v>124</v>
      </c>
      <c r="AS2855" s="81" t="str">
        <f t="shared" si="286"/>
        <v>金币</v>
      </c>
      <c r="AT2855" s="103">
        <f t="shared" si="287"/>
        <v>722</v>
      </c>
      <c r="AU2855" s="82">
        <f>IF(AR2855&gt;0,SUMIFS(AT$13:AT2855,AQ$13:AQ2855,"="&amp;AQ2855),"[x]")</f>
        <v>45041</v>
      </c>
    </row>
    <row r="2856" spans="40:47" ht="16.5" x14ac:dyDescent="0.2">
      <c r="AN2856" s="81">
        <v>2844</v>
      </c>
      <c r="AO2856" s="81">
        <f t="shared" si="282"/>
        <v>5</v>
      </c>
      <c r="AP2856" s="81">
        <f t="shared" si="283"/>
        <v>3</v>
      </c>
      <c r="AQ2856" s="76">
        <f t="shared" si="284"/>
        <v>19</v>
      </c>
      <c r="AR2856" s="81">
        <f t="shared" si="285"/>
        <v>125</v>
      </c>
      <c r="AS2856" s="81" t="str">
        <f t="shared" si="286"/>
        <v>金币</v>
      </c>
      <c r="AT2856" s="103">
        <f t="shared" si="287"/>
        <v>755</v>
      </c>
      <c r="AU2856" s="82">
        <f>IF(AR2856&gt;0,SUMIFS(AT$13:AT2856,AQ$13:AQ2856,"="&amp;AQ2856),"[x]")</f>
        <v>45796</v>
      </c>
    </row>
    <row r="2857" spans="40:47" ht="16.5" x14ac:dyDescent="0.2">
      <c r="AN2857" s="81">
        <v>2845</v>
      </c>
      <c r="AO2857" s="81">
        <f t="shared" si="282"/>
        <v>5</v>
      </c>
      <c r="AP2857" s="81">
        <f t="shared" si="283"/>
        <v>3</v>
      </c>
      <c r="AQ2857" s="76">
        <f t="shared" si="284"/>
        <v>19</v>
      </c>
      <c r="AR2857" s="81">
        <f t="shared" si="285"/>
        <v>126</v>
      </c>
      <c r="AS2857" s="81" t="str">
        <f t="shared" si="286"/>
        <v>金币</v>
      </c>
      <c r="AT2857" s="103">
        <f t="shared" si="287"/>
        <v>787</v>
      </c>
      <c r="AU2857" s="82">
        <f>IF(AR2857&gt;0,SUMIFS(AT$13:AT2857,AQ$13:AQ2857,"="&amp;AQ2857),"[x]")</f>
        <v>46583</v>
      </c>
    </row>
    <row r="2858" spans="40:47" ht="16.5" x14ac:dyDescent="0.2">
      <c r="AN2858" s="81">
        <v>2846</v>
      </c>
      <c r="AO2858" s="81">
        <f t="shared" si="282"/>
        <v>5</v>
      </c>
      <c r="AP2858" s="81">
        <f t="shared" si="283"/>
        <v>3</v>
      </c>
      <c r="AQ2858" s="76">
        <f t="shared" si="284"/>
        <v>19</v>
      </c>
      <c r="AR2858" s="81">
        <f t="shared" si="285"/>
        <v>127</v>
      </c>
      <c r="AS2858" s="81" t="str">
        <f t="shared" si="286"/>
        <v>金币</v>
      </c>
      <c r="AT2858" s="103">
        <f t="shared" si="287"/>
        <v>820</v>
      </c>
      <c r="AU2858" s="82">
        <f>IF(AR2858&gt;0,SUMIFS(AT$13:AT2858,AQ$13:AQ2858,"="&amp;AQ2858),"[x]")</f>
        <v>47403</v>
      </c>
    </row>
    <row r="2859" spans="40:47" ht="16.5" x14ac:dyDescent="0.2">
      <c r="AN2859" s="81">
        <v>2847</v>
      </c>
      <c r="AO2859" s="81">
        <f t="shared" si="282"/>
        <v>5</v>
      </c>
      <c r="AP2859" s="81">
        <f t="shared" si="283"/>
        <v>3</v>
      </c>
      <c r="AQ2859" s="76">
        <f t="shared" si="284"/>
        <v>19</v>
      </c>
      <c r="AR2859" s="81">
        <f t="shared" si="285"/>
        <v>128</v>
      </c>
      <c r="AS2859" s="81" t="str">
        <f t="shared" si="286"/>
        <v>金币</v>
      </c>
      <c r="AT2859" s="103">
        <f t="shared" si="287"/>
        <v>853</v>
      </c>
      <c r="AU2859" s="82">
        <f>IF(AR2859&gt;0,SUMIFS(AT$13:AT2859,AQ$13:AQ2859,"="&amp;AQ2859),"[x]")</f>
        <v>48256</v>
      </c>
    </row>
    <row r="2860" spans="40:47" ht="16.5" x14ac:dyDescent="0.2">
      <c r="AN2860" s="81">
        <v>2848</v>
      </c>
      <c r="AO2860" s="81">
        <f t="shared" si="282"/>
        <v>5</v>
      </c>
      <c r="AP2860" s="81">
        <f t="shared" si="283"/>
        <v>3</v>
      </c>
      <c r="AQ2860" s="76">
        <f t="shared" si="284"/>
        <v>19</v>
      </c>
      <c r="AR2860" s="81">
        <f t="shared" si="285"/>
        <v>129</v>
      </c>
      <c r="AS2860" s="81" t="str">
        <f t="shared" si="286"/>
        <v>金币</v>
      </c>
      <c r="AT2860" s="103">
        <f t="shared" si="287"/>
        <v>886</v>
      </c>
      <c r="AU2860" s="82">
        <f>IF(AR2860&gt;0,SUMIFS(AT$13:AT2860,AQ$13:AQ2860,"="&amp;AQ2860),"[x]")</f>
        <v>49142</v>
      </c>
    </row>
    <row r="2861" spans="40:47" ht="16.5" x14ac:dyDescent="0.2">
      <c r="AN2861" s="81">
        <v>2849</v>
      </c>
      <c r="AO2861" s="81">
        <f t="shared" si="282"/>
        <v>5</v>
      </c>
      <c r="AP2861" s="81">
        <f t="shared" si="283"/>
        <v>3</v>
      </c>
      <c r="AQ2861" s="76">
        <f t="shared" si="284"/>
        <v>19</v>
      </c>
      <c r="AR2861" s="81">
        <f t="shared" si="285"/>
        <v>130</v>
      </c>
      <c r="AS2861" s="81" t="str">
        <f t="shared" si="286"/>
        <v>金币</v>
      </c>
      <c r="AT2861" s="103">
        <f t="shared" si="287"/>
        <v>919</v>
      </c>
      <c r="AU2861" s="82">
        <f>IF(AR2861&gt;0,SUMIFS(AT$13:AT2861,AQ$13:AQ2861,"="&amp;AQ2861),"[x]")</f>
        <v>50061</v>
      </c>
    </row>
    <row r="2862" spans="40:47" ht="16.5" x14ac:dyDescent="0.2">
      <c r="AN2862" s="81">
        <v>2850</v>
      </c>
      <c r="AO2862" s="81">
        <f t="shared" si="282"/>
        <v>5</v>
      </c>
      <c r="AP2862" s="81">
        <f t="shared" si="283"/>
        <v>3</v>
      </c>
      <c r="AQ2862" s="76">
        <f t="shared" si="284"/>
        <v>19</v>
      </c>
      <c r="AR2862" s="81">
        <f t="shared" si="285"/>
        <v>131</v>
      </c>
      <c r="AS2862" s="81" t="str">
        <f t="shared" si="286"/>
        <v>金币</v>
      </c>
      <c r="AT2862" s="103">
        <f t="shared" si="287"/>
        <v>952</v>
      </c>
      <c r="AU2862" s="82">
        <f>IF(AR2862&gt;0,SUMIFS(AT$13:AT2862,AQ$13:AQ2862,"="&amp;AQ2862),"[x]")</f>
        <v>51013</v>
      </c>
    </row>
    <row r="2863" spans="40:47" ht="16.5" x14ac:dyDescent="0.2">
      <c r="AN2863" s="81">
        <v>2851</v>
      </c>
      <c r="AO2863" s="81">
        <f t="shared" si="282"/>
        <v>5</v>
      </c>
      <c r="AP2863" s="81">
        <f t="shared" si="283"/>
        <v>3</v>
      </c>
      <c r="AQ2863" s="76">
        <f t="shared" si="284"/>
        <v>19</v>
      </c>
      <c r="AR2863" s="81">
        <f t="shared" si="285"/>
        <v>132</v>
      </c>
      <c r="AS2863" s="81" t="str">
        <f t="shared" si="286"/>
        <v>金币</v>
      </c>
      <c r="AT2863" s="103">
        <f t="shared" si="287"/>
        <v>984</v>
      </c>
      <c r="AU2863" s="82">
        <f>IF(AR2863&gt;0,SUMIFS(AT$13:AT2863,AQ$13:AQ2863,"="&amp;AQ2863),"[x]")</f>
        <v>51997</v>
      </c>
    </row>
    <row r="2864" spans="40:47" ht="16.5" x14ac:dyDescent="0.2">
      <c r="AN2864" s="81">
        <v>2852</v>
      </c>
      <c r="AO2864" s="81">
        <f t="shared" si="282"/>
        <v>5</v>
      </c>
      <c r="AP2864" s="81">
        <f t="shared" si="283"/>
        <v>3</v>
      </c>
      <c r="AQ2864" s="76">
        <f t="shared" si="284"/>
        <v>19</v>
      </c>
      <c r="AR2864" s="81">
        <f t="shared" si="285"/>
        <v>133</v>
      </c>
      <c r="AS2864" s="81" t="str">
        <f t="shared" si="286"/>
        <v>金币</v>
      </c>
      <c r="AT2864" s="103">
        <f t="shared" si="287"/>
        <v>1017</v>
      </c>
      <c r="AU2864" s="82">
        <f>IF(AR2864&gt;0,SUMIFS(AT$13:AT2864,AQ$13:AQ2864,"="&amp;AQ2864),"[x]")</f>
        <v>53014</v>
      </c>
    </row>
    <row r="2865" spans="40:47" ht="16.5" x14ac:dyDescent="0.2">
      <c r="AN2865" s="81">
        <v>2853</v>
      </c>
      <c r="AO2865" s="81">
        <f t="shared" si="282"/>
        <v>5</v>
      </c>
      <c r="AP2865" s="81">
        <f t="shared" si="283"/>
        <v>3</v>
      </c>
      <c r="AQ2865" s="76">
        <f t="shared" si="284"/>
        <v>19</v>
      </c>
      <c r="AR2865" s="81">
        <f t="shared" si="285"/>
        <v>134</v>
      </c>
      <c r="AS2865" s="81" t="str">
        <f t="shared" si="286"/>
        <v>金币</v>
      </c>
      <c r="AT2865" s="103">
        <f t="shared" si="287"/>
        <v>1050</v>
      </c>
      <c r="AU2865" s="82">
        <f>IF(AR2865&gt;0,SUMIFS(AT$13:AT2865,AQ$13:AQ2865,"="&amp;AQ2865),"[x]")</f>
        <v>54064</v>
      </c>
    </row>
    <row r="2866" spans="40:47" ht="16.5" x14ac:dyDescent="0.2">
      <c r="AN2866" s="81">
        <v>2854</v>
      </c>
      <c r="AO2866" s="81">
        <f t="shared" si="282"/>
        <v>5</v>
      </c>
      <c r="AP2866" s="81">
        <f t="shared" si="283"/>
        <v>3</v>
      </c>
      <c r="AQ2866" s="76">
        <f t="shared" si="284"/>
        <v>19</v>
      </c>
      <c r="AR2866" s="81">
        <f t="shared" si="285"/>
        <v>135</v>
      </c>
      <c r="AS2866" s="81" t="str">
        <f t="shared" si="286"/>
        <v>金币</v>
      </c>
      <c r="AT2866" s="103">
        <f t="shared" si="287"/>
        <v>1083</v>
      </c>
      <c r="AU2866" s="82">
        <f>IF(AR2866&gt;0,SUMIFS(AT$13:AT2866,AQ$13:AQ2866,"="&amp;AQ2866),"[x]")</f>
        <v>55147</v>
      </c>
    </row>
    <row r="2867" spans="40:47" ht="16.5" x14ac:dyDescent="0.2">
      <c r="AN2867" s="81">
        <v>2855</v>
      </c>
      <c r="AO2867" s="81">
        <f t="shared" si="282"/>
        <v>5</v>
      </c>
      <c r="AP2867" s="81">
        <f t="shared" si="283"/>
        <v>3</v>
      </c>
      <c r="AQ2867" s="76">
        <f t="shared" si="284"/>
        <v>19</v>
      </c>
      <c r="AR2867" s="81">
        <f t="shared" si="285"/>
        <v>136</v>
      </c>
      <c r="AS2867" s="81" t="str">
        <f t="shared" si="286"/>
        <v>金币</v>
      </c>
      <c r="AT2867" s="103">
        <f t="shared" si="287"/>
        <v>1116</v>
      </c>
      <c r="AU2867" s="82">
        <f>IF(AR2867&gt;0,SUMIFS(AT$13:AT2867,AQ$13:AQ2867,"="&amp;AQ2867),"[x]")</f>
        <v>56263</v>
      </c>
    </row>
    <row r="2868" spans="40:47" ht="16.5" x14ac:dyDescent="0.2">
      <c r="AN2868" s="81">
        <v>2856</v>
      </c>
      <c r="AO2868" s="81">
        <f t="shared" si="282"/>
        <v>5</v>
      </c>
      <c r="AP2868" s="81">
        <f t="shared" si="283"/>
        <v>3</v>
      </c>
      <c r="AQ2868" s="76">
        <f t="shared" si="284"/>
        <v>19</v>
      </c>
      <c r="AR2868" s="81">
        <f t="shared" si="285"/>
        <v>137</v>
      </c>
      <c r="AS2868" s="81" t="str">
        <f t="shared" si="286"/>
        <v>金币</v>
      </c>
      <c r="AT2868" s="103">
        <f t="shared" si="287"/>
        <v>1149</v>
      </c>
      <c r="AU2868" s="82">
        <f>IF(AR2868&gt;0,SUMIFS(AT$13:AT2868,AQ$13:AQ2868,"="&amp;AQ2868),"[x]")</f>
        <v>57412</v>
      </c>
    </row>
    <row r="2869" spans="40:47" ht="16.5" x14ac:dyDescent="0.2">
      <c r="AN2869" s="81">
        <v>2857</v>
      </c>
      <c r="AO2869" s="81">
        <f t="shared" si="282"/>
        <v>5</v>
      </c>
      <c r="AP2869" s="81">
        <f t="shared" si="283"/>
        <v>3</v>
      </c>
      <c r="AQ2869" s="76">
        <f t="shared" si="284"/>
        <v>19</v>
      </c>
      <c r="AR2869" s="81">
        <f t="shared" si="285"/>
        <v>138</v>
      </c>
      <c r="AS2869" s="81" t="str">
        <f t="shared" si="286"/>
        <v>金币</v>
      </c>
      <c r="AT2869" s="103">
        <f t="shared" si="287"/>
        <v>1181</v>
      </c>
      <c r="AU2869" s="82">
        <f>IF(AR2869&gt;0,SUMIFS(AT$13:AT2869,AQ$13:AQ2869,"="&amp;AQ2869),"[x]")</f>
        <v>58593</v>
      </c>
    </row>
    <row r="2870" spans="40:47" ht="16.5" x14ac:dyDescent="0.2">
      <c r="AN2870" s="81">
        <v>2858</v>
      </c>
      <c r="AO2870" s="81">
        <f t="shared" si="282"/>
        <v>5</v>
      </c>
      <c r="AP2870" s="81">
        <f t="shared" si="283"/>
        <v>3</v>
      </c>
      <c r="AQ2870" s="76">
        <f t="shared" si="284"/>
        <v>19</v>
      </c>
      <c r="AR2870" s="81">
        <f t="shared" si="285"/>
        <v>139</v>
      </c>
      <c r="AS2870" s="81" t="str">
        <f t="shared" si="286"/>
        <v>金币</v>
      </c>
      <c r="AT2870" s="103">
        <f t="shared" si="287"/>
        <v>1214</v>
      </c>
      <c r="AU2870" s="82">
        <f>IF(AR2870&gt;0,SUMIFS(AT$13:AT2870,AQ$13:AQ2870,"="&amp;AQ2870),"[x]")</f>
        <v>59807</v>
      </c>
    </row>
    <row r="2871" spans="40:47" ht="16.5" x14ac:dyDescent="0.2">
      <c r="AN2871" s="81">
        <v>2859</v>
      </c>
      <c r="AO2871" s="81">
        <f t="shared" si="282"/>
        <v>5</v>
      </c>
      <c r="AP2871" s="81">
        <f t="shared" si="283"/>
        <v>3</v>
      </c>
      <c r="AQ2871" s="76">
        <f t="shared" si="284"/>
        <v>19</v>
      </c>
      <c r="AR2871" s="81">
        <f t="shared" si="285"/>
        <v>140</v>
      </c>
      <c r="AS2871" s="81" t="str">
        <f t="shared" si="286"/>
        <v>金币</v>
      </c>
      <c r="AT2871" s="103">
        <f t="shared" si="287"/>
        <v>1247</v>
      </c>
      <c r="AU2871" s="82">
        <f>IF(AR2871&gt;0,SUMIFS(AT$13:AT2871,AQ$13:AQ2871,"="&amp;AQ2871),"[x]")</f>
        <v>61054</v>
      </c>
    </row>
    <row r="2872" spans="40:47" ht="16.5" x14ac:dyDescent="0.2">
      <c r="AN2872" s="81">
        <v>2860</v>
      </c>
      <c r="AO2872" s="81">
        <f t="shared" si="282"/>
        <v>5</v>
      </c>
      <c r="AP2872" s="81">
        <f t="shared" si="283"/>
        <v>3</v>
      </c>
      <c r="AQ2872" s="76">
        <f t="shared" si="284"/>
        <v>19</v>
      </c>
      <c r="AR2872" s="81">
        <f t="shared" si="285"/>
        <v>141</v>
      </c>
      <c r="AS2872" s="81" t="str">
        <f t="shared" si="286"/>
        <v>金币</v>
      </c>
      <c r="AT2872" s="103">
        <f t="shared" si="287"/>
        <v>1280</v>
      </c>
      <c r="AU2872" s="82">
        <f>IF(AR2872&gt;0,SUMIFS(AT$13:AT2872,AQ$13:AQ2872,"="&amp;AQ2872),"[x]")</f>
        <v>62334</v>
      </c>
    </row>
    <row r="2873" spans="40:47" ht="16.5" x14ac:dyDescent="0.2">
      <c r="AN2873" s="81">
        <v>2861</v>
      </c>
      <c r="AO2873" s="81">
        <f t="shared" si="282"/>
        <v>5</v>
      </c>
      <c r="AP2873" s="81">
        <f t="shared" si="283"/>
        <v>3</v>
      </c>
      <c r="AQ2873" s="76">
        <f t="shared" si="284"/>
        <v>19</v>
      </c>
      <c r="AR2873" s="81">
        <f t="shared" si="285"/>
        <v>142</v>
      </c>
      <c r="AS2873" s="81" t="str">
        <f t="shared" si="286"/>
        <v>金币</v>
      </c>
      <c r="AT2873" s="103">
        <f t="shared" si="287"/>
        <v>1313</v>
      </c>
      <c r="AU2873" s="82">
        <f>IF(AR2873&gt;0,SUMIFS(AT$13:AT2873,AQ$13:AQ2873,"="&amp;AQ2873),"[x]")</f>
        <v>63647</v>
      </c>
    </row>
    <row r="2874" spans="40:47" ht="16.5" x14ac:dyDescent="0.2">
      <c r="AN2874" s="81">
        <v>2862</v>
      </c>
      <c r="AO2874" s="81">
        <f t="shared" si="282"/>
        <v>5</v>
      </c>
      <c r="AP2874" s="81">
        <f t="shared" si="283"/>
        <v>3</v>
      </c>
      <c r="AQ2874" s="76">
        <f t="shared" si="284"/>
        <v>19</v>
      </c>
      <c r="AR2874" s="81">
        <f t="shared" si="285"/>
        <v>143</v>
      </c>
      <c r="AS2874" s="81" t="str">
        <f t="shared" si="286"/>
        <v>金币</v>
      </c>
      <c r="AT2874" s="103">
        <f t="shared" si="287"/>
        <v>1346</v>
      </c>
      <c r="AU2874" s="82">
        <f>IF(AR2874&gt;0,SUMIFS(AT$13:AT2874,AQ$13:AQ2874,"="&amp;AQ2874),"[x]")</f>
        <v>64993</v>
      </c>
    </row>
    <row r="2875" spans="40:47" ht="16.5" x14ac:dyDescent="0.2">
      <c r="AN2875" s="81">
        <v>2863</v>
      </c>
      <c r="AO2875" s="81">
        <f t="shared" si="282"/>
        <v>5</v>
      </c>
      <c r="AP2875" s="81">
        <f t="shared" si="283"/>
        <v>3</v>
      </c>
      <c r="AQ2875" s="76">
        <f t="shared" si="284"/>
        <v>19</v>
      </c>
      <c r="AR2875" s="81">
        <f t="shared" si="285"/>
        <v>144</v>
      </c>
      <c r="AS2875" s="81" t="str">
        <f t="shared" si="286"/>
        <v>金币</v>
      </c>
      <c r="AT2875" s="103">
        <f t="shared" si="287"/>
        <v>1378</v>
      </c>
      <c r="AU2875" s="82">
        <f>IF(AR2875&gt;0,SUMIFS(AT$13:AT2875,AQ$13:AQ2875,"="&amp;AQ2875),"[x]")</f>
        <v>66371</v>
      </c>
    </row>
    <row r="2876" spans="40:47" ht="16.5" x14ac:dyDescent="0.2">
      <c r="AN2876" s="81">
        <v>2864</v>
      </c>
      <c r="AO2876" s="81">
        <f t="shared" si="282"/>
        <v>5</v>
      </c>
      <c r="AP2876" s="81">
        <f t="shared" si="283"/>
        <v>3</v>
      </c>
      <c r="AQ2876" s="76">
        <f t="shared" si="284"/>
        <v>19</v>
      </c>
      <c r="AR2876" s="81">
        <f t="shared" si="285"/>
        <v>145</v>
      </c>
      <c r="AS2876" s="81" t="str">
        <f t="shared" si="286"/>
        <v>金币</v>
      </c>
      <c r="AT2876" s="103">
        <f t="shared" si="287"/>
        <v>1411</v>
      </c>
      <c r="AU2876" s="82">
        <f>IF(AR2876&gt;0,SUMIFS(AT$13:AT2876,AQ$13:AQ2876,"="&amp;AQ2876),"[x]")</f>
        <v>67782</v>
      </c>
    </row>
    <row r="2877" spans="40:47" ht="16.5" x14ac:dyDescent="0.2">
      <c r="AN2877" s="81">
        <v>2865</v>
      </c>
      <c r="AO2877" s="81">
        <f t="shared" si="282"/>
        <v>5</v>
      </c>
      <c r="AP2877" s="81">
        <f t="shared" si="283"/>
        <v>3</v>
      </c>
      <c r="AQ2877" s="76">
        <f t="shared" si="284"/>
        <v>19</v>
      </c>
      <c r="AR2877" s="81">
        <f t="shared" si="285"/>
        <v>146</v>
      </c>
      <c r="AS2877" s="81" t="str">
        <f t="shared" si="286"/>
        <v>金币</v>
      </c>
      <c r="AT2877" s="103">
        <f t="shared" si="287"/>
        <v>1444</v>
      </c>
      <c r="AU2877" s="82">
        <f>IF(AR2877&gt;0,SUMIFS(AT$13:AT2877,AQ$13:AQ2877,"="&amp;AQ2877),"[x]")</f>
        <v>69226</v>
      </c>
    </row>
    <row r="2878" spans="40:47" ht="16.5" x14ac:dyDescent="0.2">
      <c r="AN2878" s="81">
        <v>2866</v>
      </c>
      <c r="AO2878" s="81">
        <f t="shared" si="282"/>
        <v>5</v>
      </c>
      <c r="AP2878" s="81">
        <f t="shared" si="283"/>
        <v>3</v>
      </c>
      <c r="AQ2878" s="76">
        <f t="shared" si="284"/>
        <v>19</v>
      </c>
      <c r="AR2878" s="81">
        <f t="shared" si="285"/>
        <v>147</v>
      </c>
      <c r="AS2878" s="81" t="str">
        <f t="shared" si="286"/>
        <v>金币</v>
      </c>
      <c r="AT2878" s="103">
        <f t="shared" si="287"/>
        <v>1477</v>
      </c>
      <c r="AU2878" s="82">
        <f>IF(AR2878&gt;0,SUMIFS(AT$13:AT2878,AQ$13:AQ2878,"="&amp;AQ2878),"[x]")</f>
        <v>70703</v>
      </c>
    </row>
    <row r="2879" spans="40:47" ht="16.5" x14ac:dyDescent="0.2">
      <c r="AN2879" s="81">
        <v>2867</v>
      </c>
      <c r="AO2879" s="81">
        <f t="shared" si="282"/>
        <v>5</v>
      </c>
      <c r="AP2879" s="81">
        <f t="shared" si="283"/>
        <v>3</v>
      </c>
      <c r="AQ2879" s="76">
        <f t="shared" si="284"/>
        <v>19</v>
      </c>
      <c r="AR2879" s="81">
        <f t="shared" si="285"/>
        <v>148</v>
      </c>
      <c r="AS2879" s="81" t="str">
        <f t="shared" si="286"/>
        <v>金币</v>
      </c>
      <c r="AT2879" s="103">
        <f t="shared" si="287"/>
        <v>1510</v>
      </c>
      <c r="AU2879" s="82">
        <f>IF(AR2879&gt;0,SUMIFS(AT$13:AT2879,AQ$13:AQ2879,"="&amp;AQ2879),"[x]")</f>
        <v>72213</v>
      </c>
    </row>
    <row r="2880" spans="40:47" ht="16.5" x14ac:dyDescent="0.2">
      <c r="AN2880" s="81">
        <v>2868</v>
      </c>
      <c r="AO2880" s="81">
        <f t="shared" si="282"/>
        <v>5</v>
      </c>
      <c r="AP2880" s="81">
        <f t="shared" si="283"/>
        <v>3</v>
      </c>
      <c r="AQ2880" s="76">
        <f t="shared" si="284"/>
        <v>19</v>
      </c>
      <c r="AR2880" s="81">
        <f t="shared" si="285"/>
        <v>149</v>
      </c>
      <c r="AS2880" s="81" t="str">
        <f t="shared" si="286"/>
        <v>金币</v>
      </c>
      <c r="AT2880" s="103">
        <f t="shared" si="287"/>
        <v>1543</v>
      </c>
      <c r="AU2880" s="82">
        <f>IF(AR2880&gt;0,SUMIFS(AT$13:AT2880,AQ$13:AQ2880,"="&amp;AQ2880),"[x]")</f>
        <v>73756</v>
      </c>
    </row>
    <row r="2881" spans="40:47" ht="16.5" x14ac:dyDescent="0.2">
      <c r="AN2881" s="81">
        <v>2869</v>
      </c>
      <c r="AO2881" s="81">
        <f t="shared" si="282"/>
        <v>5</v>
      </c>
      <c r="AP2881" s="81">
        <f t="shared" si="283"/>
        <v>3</v>
      </c>
      <c r="AQ2881" s="76">
        <f t="shared" si="284"/>
        <v>19</v>
      </c>
      <c r="AR2881" s="81">
        <f t="shared" si="285"/>
        <v>150</v>
      </c>
      <c r="AS2881" s="81" t="str">
        <f t="shared" si="286"/>
        <v>金币</v>
      </c>
      <c r="AT2881" s="103">
        <f t="shared" si="287"/>
        <v>1575</v>
      </c>
      <c r="AU2881" s="82">
        <f>IF(AR2881&gt;0,SUMIFS(AT$13:AT2881,AQ$13:AQ2881,"="&amp;AQ2881),"[x]")</f>
        <v>75331</v>
      </c>
    </row>
    <row r="2882" spans="40:47" ht="16.5" x14ac:dyDescent="0.2">
      <c r="AN2882" s="81">
        <v>2870</v>
      </c>
      <c r="AO2882" s="81">
        <f t="shared" si="282"/>
        <v>5</v>
      </c>
      <c r="AP2882" s="81">
        <f t="shared" si="283"/>
        <v>4</v>
      </c>
      <c r="AQ2882" s="76">
        <f t="shared" si="284"/>
        <v>20</v>
      </c>
      <c r="AR2882" s="81">
        <f t="shared" si="285"/>
        <v>0</v>
      </c>
      <c r="AS2882" s="81" t="str">
        <f t="shared" si="286"/>
        <v>[x]</v>
      </c>
      <c r="AT2882" s="103" t="str">
        <f t="shared" si="287"/>
        <v>[x]</v>
      </c>
      <c r="AU2882" s="82" t="str">
        <f>IF(AR2882&gt;0,SUMIFS(AT$13:AT2882,AQ$13:AQ2882,"="&amp;AQ2882),"[x]")</f>
        <v>[x]</v>
      </c>
    </row>
    <row r="2883" spans="40:47" ht="16.5" x14ac:dyDescent="0.2">
      <c r="AN2883" s="81">
        <v>2871</v>
      </c>
      <c r="AO2883" s="81">
        <f t="shared" si="282"/>
        <v>5</v>
      </c>
      <c r="AP2883" s="81">
        <f t="shared" si="283"/>
        <v>4</v>
      </c>
      <c r="AQ2883" s="76">
        <f t="shared" si="284"/>
        <v>20</v>
      </c>
      <c r="AR2883" s="81">
        <f t="shared" si="285"/>
        <v>1</v>
      </c>
      <c r="AS2883" s="81" t="str">
        <f t="shared" si="286"/>
        <v>金币</v>
      </c>
      <c r="AT2883" s="103">
        <f t="shared" si="287"/>
        <v>4</v>
      </c>
      <c r="AU2883" s="82">
        <f>IF(AR2883&gt;0,SUMIFS(AT$13:AT2883,AQ$13:AQ2883,"="&amp;AQ2883),"[x]")</f>
        <v>4</v>
      </c>
    </row>
    <row r="2884" spans="40:47" ht="16.5" x14ac:dyDescent="0.2">
      <c r="AN2884" s="81">
        <v>2872</v>
      </c>
      <c r="AO2884" s="81">
        <f t="shared" si="282"/>
        <v>5</v>
      </c>
      <c r="AP2884" s="81">
        <f t="shared" si="283"/>
        <v>4</v>
      </c>
      <c r="AQ2884" s="76">
        <f t="shared" si="284"/>
        <v>20</v>
      </c>
      <c r="AR2884" s="81">
        <f t="shared" si="285"/>
        <v>2</v>
      </c>
      <c r="AS2884" s="81" t="str">
        <f t="shared" si="286"/>
        <v>金币</v>
      </c>
      <c r="AT2884" s="103">
        <f t="shared" si="287"/>
        <v>9</v>
      </c>
      <c r="AU2884" s="82">
        <f>IF(AR2884&gt;0,SUMIFS(AT$13:AT2884,AQ$13:AQ2884,"="&amp;AQ2884),"[x]")</f>
        <v>13</v>
      </c>
    </row>
    <row r="2885" spans="40:47" ht="16.5" x14ac:dyDescent="0.2">
      <c r="AN2885" s="81">
        <v>2873</v>
      </c>
      <c r="AO2885" s="81">
        <f t="shared" si="282"/>
        <v>5</v>
      </c>
      <c r="AP2885" s="81">
        <f t="shared" si="283"/>
        <v>4</v>
      </c>
      <c r="AQ2885" s="76">
        <f t="shared" si="284"/>
        <v>20</v>
      </c>
      <c r="AR2885" s="81">
        <f t="shared" si="285"/>
        <v>3</v>
      </c>
      <c r="AS2885" s="81" t="str">
        <f t="shared" si="286"/>
        <v>金币</v>
      </c>
      <c r="AT2885" s="103">
        <f t="shared" si="287"/>
        <v>13</v>
      </c>
      <c r="AU2885" s="82">
        <f>IF(AR2885&gt;0,SUMIFS(AT$13:AT2885,AQ$13:AQ2885,"="&amp;AQ2885),"[x]")</f>
        <v>26</v>
      </c>
    </row>
    <row r="2886" spans="40:47" ht="16.5" x14ac:dyDescent="0.2">
      <c r="AN2886" s="81">
        <v>2874</v>
      </c>
      <c r="AO2886" s="81">
        <f t="shared" si="282"/>
        <v>5</v>
      </c>
      <c r="AP2886" s="81">
        <f t="shared" si="283"/>
        <v>4</v>
      </c>
      <c r="AQ2886" s="76">
        <f t="shared" si="284"/>
        <v>20</v>
      </c>
      <c r="AR2886" s="81">
        <f t="shared" si="285"/>
        <v>4</v>
      </c>
      <c r="AS2886" s="81" t="str">
        <f t="shared" si="286"/>
        <v>金币</v>
      </c>
      <c r="AT2886" s="103">
        <f t="shared" si="287"/>
        <v>18</v>
      </c>
      <c r="AU2886" s="82">
        <f>IF(AR2886&gt;0,SUMIFS(AT$13:AT2886,AQ$13:AQ2886,"="&amp;AQ2886),"[x]")</f>
        <v>44</v>
      </c>
    </row>
    <row r="2887" spans="40:47" ht="16.5" x14ac:dyDescent="0.2">
      <c r="AN2887" s="81">
        <v>2875</v>
      </c>
      <c r="AO2887" s="81">
        <f t="shared" si="282"/>
        <v>5</v>
      </c>
      <c r="AP2887" s="81">
        <f t="shared" si="283"/>
        <v>4</v>
      </c>
      <c r="AQ2887" s="76">
        <f t="shared" si="284"/>
        <v>20</v>
      </c>
      <c r="AR2887" s="81">
        <f t="shared" si="285"/>
        <v>5</v>
      </c>
      <c r="AS2887" s="81" t="str">
        <f t="shared" si="286"/>
        <v>金币</v>
      </c>
      <c r="AT2887" s="103">
        <f t="shared" si="287"/>
        <v>22</v>
      </c>
      <c r="AU2887" s="82">
        <f>IF(AR2887&gt;0,SUMIFS(AT$13:AT2887,AQ$13:AQ2887,"="&amp;AQ2887),"[x]")</f>
        <v>66</v>
      </c>
    </row>
    <row r="2888" spans="40:47" ht="16.5" x14ac:dyDescent="0.2">
      <c r="AN2888" s="81">
        <v>2876</v>
      </c>
      <c r="AO2888" s="81">
        <f t="shared" si="282"/>
        <v>5</v>
      </c>
      <c r="AP2888" s="81">
        <f t="shared" si="283"/>
        <v>4</v>
      </c>
      <c r="AQ2888" s="76">
        <f t="shared" si="284"/>
        <v>20</v>
      </c>
      <c r="AR2888" s="81">
        <f t="shared" si="285"/>
        <v>6</v>
      </c>
      <c r="AS2888" s="81" t="str">
        <f t="shared" si="286"/>
        <v>金币</v>
      </c>
      <c r="AT2888" s="103">
        <f t="shared" si="287"/>
        <v>27</v>
      </c>
      <c r="AU2888" s="82">
        <f>IF(AR2888&gt;0,SUMIFS(AT$13:AT2888,AQ$13:AQ2888,"="&amp;AQ2888),"[x]")</f>
        <v>93</v>
      </c>
    </row>
    <row r="2889" spans="40:47" ht="16.5" x14ac:dyDescent="0.2">
      <c r="AN2889" s="81">
        <v>2877</v>
      </c>
      <c r="AO2889" s="81">
        <f t="shared" si="282"/>
        <v>5</v>
      </c>
      <c r="AP2889" s="81">
        <f t="shared" si="283"/>
        <v>4</v>
      </c>
      <c r="AQ2889" s="76">
        <f t="shared" si="284"/>
        <v>20</v>
      </c>
      <c r="AR2889" s="81">
        <f t="shared" si="285"/>
        <v>7</v>
      </c>
      <c r="AS2889" s="81" t="str">
        <f t="shared" si="286"/>
        <v>金币</v>
      </c>
      <c r="AT2889" s="103">
        <f t="shared" si="287"/>
        <v>32</v>
      </c>
      <c r="AU2889" s="82">
        <f>IF(AR2889&gt;0,SUMIFS(AT$13:AT2889,AQ$13:AQ2889,"="&amp;AQ2889),"[x]")</f>
        <v>125</v>
      </c>
    </row>
    <row r="2890" spans="40:47" ht="16.5" x14ac:dyDescent="0.2">
      <c r="AN2890" s="81">
        <v>2878</v>
      </c>
      <c r="AO2890" s="81">
        <f t="shared" si="282"/>
        <v>5</v>
      </c>
      <c r="AP2890" s="81">
        <f t="shared" si="283"/>
        <v>4</v>
      </c>
      <c r="AQ2890" s="76">
        <f t="shared" si="284"/>
        <v>20</v>
      </c>
      <c r="AR2890" s="81">
        <f t="shared" si="285"/>
        <v>8</v>
      </c>
      <c r="AS2890" s="81" t="str">
        <f t="shared" si="286"/>
        <v>金币</v>
      </c>
      <c r="AT2890" s="103">
        <f t="shared" si="287"/>
        <v>36</v>
      </c>
      <c r="AU2890" s="82">
        <f>IF(AR2890&gt;0,SUMIFS(AT$13:AT2890,AQ$13:AQ2890,"="&amp;AQ2890),"[x]")</f>
        <v>161</v>
      </c>
    </row>
    <row r="2891" spans="40:47" ht="16.5" x14ac:dyDescent="0.2">
      <c r="AN2891" s="81">
        <v>2879</v>
      </c>
      <c r="AO2891" s="81">
        <f t="shared" si="282"/>
        <v>5</v>
      </c>
      <c r="AP2891" s="81">
        <f t="shared" si="283"/>
        <v>4</v>
      </c>
      <c r="AQ2891" s="76">
        <f t="shared" si="284"/>
        <v>20</v>
      </c>
      <c r="AR2891" s="81">
        <f t="shared" si="285"/>
        <v>9</v>
      </c>
      <c r="AS2891" s="81" t="str">
        <f t="shared" si="286"/>
        <v>金币</v>
      </c>
      <c r="AT2891" s="103">
        <f t="shared" si="287"/>
        <v>41</v>
      </c>
      <c r="AU2891" s="82">
        <f>IF(AR2891&gt;0,SUMIFS(AT$13:AT2891,AQ$13:AQ2891,"="&amp;AQ2891),"[x]")</f>
        <v>202</v>
      </c>
    </row>
    <row r="2892" spans="40:47" ht="16.5" x14ac:dyDescent="0.2">
      <c r="AN2892" s="81">
        <v>2880</v>
      </c>
      <c r="AO2892" s="81">
        <f t="shared" si="282"/>
        <v>5</v>
      </c>
      <c r="AP2892" s="81">
        <f t="shared" si="283"/>
        <v>4</v>
      </c>
      <c r="AQ2892" s="76">
        <f t="shared" si="284"/>
        <v>20</v>
      </c>
      <c r="AR2892" s="81">
        <f t="shared" si="285"/>
        <v>10</v>
      </c>
      <c r="AS2892" s="81" t="str">
        <f t="shared" si="286"/>
        <v>金币</v>
      </c>
      <c r="AT2892" s="103">
        <f t="shared" si="287"/>
        <v>45</v>
      </c>
      <c r="AU2892" s="82">
        <f>IF(AR2892&gt;0,SUMIFS(AT$13:AT2892,AQ$13:AQ2892,"="&amp;AQ2892),"[x]")</f>
        <v>247</v>
      </c>
    </row>
    <row r="2893" spans="40:47" ht="16.5" x14ac:dyDescent="0.2">
      <c r="AN2893" s="81">
        <v>2881</v>
      </c>
      <c r="AO2893" s="81">
        <f t="shared" si="282"/>
        <v>5</v>
      </c>
      <c r="AP2893" s="81">
        <f t="shared" si="283"/>
        <v>4</v>
      </c>
      <c r="AQ2893" s="76">
        <f t="shared" si="284"/>
        <v>20</v>
      </c>
      <c r="AR2893" s="81">
        <f t="shared" si="285"/>
        <v>11</v>
      </c>
      <c r="AS2893" s="81" t="str">
        <f t="shared" si="286"/>
        <v>金币</v>
      </c>
      <c r="AT2893" s="103">
        <f t="shared" si="287"/>
        <v>50</v>
      </c>
      <c r="AU2893" s="82">
        <f>IF(AR2893&gt;0,SUMIFS(AT$13:AT2893,AQ$13:AQ2893,"="&amp;AQ2893),"[x]")</f>
        <v>297</v>
      </c>
    </row>
    <row r="2894" spans="40:47" ht="16.5" x14ac:dyDescent="0.2">
      <c r="AN2894" s="81">
        <v>2882</v>
      </c>
      <c r="AO2894" s="81">
        <f t="shared" ref="AO2894:AO2957" si="288">INT((AN2894-1)/604)+1</f>
        <v>5</v>
      </c>
      <c r="AP2894" s="81">
        <f t="shared" ref="AP2894:AP2957" si="289">INT(MOD(INT((AN2894-1)/151),4))+1</f>
        <v>4</v>
      </c>
      <c r="AQ2894" s="76">
        <f t="shared" ref="AQ2894:AQ2957" si="290">(AO2894-1)*4+AP2894</f>
        <v>20</v>
      </c>
      <c r="AR2894" s="81">
        <f t="shared" ref="AR2894:AR2957" si="291">MOD(AN2894-1,151)</f>
        <v>12</v>
      </c>
      <c r="AS2894" s="81" t="str">
        <f t="shared" ref="AS2894:AS2957" si="292">IF(AR2894&gt;0,"金币","[x]")</f>
        <v>金币</v>
      </c>
      <c r="AT2894" s="103">
        <f t="shared" si="287"/>
        <v>55</v>
      </c>
      <c r="AU2894" s="82">
        <f>IF(AR2894&gt;0,SUMIFS(AT$13:AT2894,AQ$13:AQ2894,"="&amp;AQ2894),"[x]")</f>
        <v>352</v>
      </c>
    </row>
    <row r="2895" spans="40:47" ht="16.5" x14ac:dyDescent="0.2">
      <c r="AN2895" s="81">
        <v>2883</v>
      </c>
      <c r="AO2895" s="81">
        <f t="shared" si="288"/>
        <v>5</v>
      </c>
      <c r="AP2895" s="81">
        <f t="shared" si="289"/>
        <v>4</v>
      </c>
      <c r="AQ2895" s="76">
        <f t="shared" si="290"/>
        <v>20</v>
      </c>
      <c r="AR2895" s="81">
        <f t="shared" si="291"/>
        <v>13</v>
      </c>
      <c r="AS2895" s="81" t="str">
        <f t="shared" si="292"/>
        <v>金币</v>
      </c>
      <c r="AT2895" s="103">
        <f t="shared" ref="AT2895:AT2958" si="293">IF(AR2895&gt;0,INT(INDEX($AL$13:$AL$162,AR2895)/48*INDEX($AL$4:$AL$9,AO2895)*INDEX($AO$4:$AO$7,AP2895)),"[x]")</f>
        <v>59</v>
      </c>
      <c r="AU2895" s="82">
        <f>IF(AR2895&gt;0,SUMIFS(AT$13:AT2895,AQ$13:AQ2895,"="&amp;AQ2895),"[x]")</f>
        <v>411</v>
      </c>
    </row>
    <row r="2896" spans="40:47" ht="16.5" x14ac:dyDescent="0.2">
      <c r="AN2896" s="81">
        <v>2884</v>
      </c>
      <c r="AO2896" s="81">
        <f t="shared" si="288"/>
        <v>5</v>
      </c>
      <c r="AP2896" s="81">
        <f t="shared" si="289"/>
        <v>4</v>
      </c>
      <c r="AQ2896" s="76">
        <f t="shared" si="290"/>
        <v>20</v>
      </c>
      <c r="AR2896" s="81">
        <f t="shared" si="291"/>
        <v>14</v>
      </c>
      <c r="AS2896" s="81" t="str">
        <f t="shared" si="292"/>
        <v>金币</v>
      </c>
      <c r="AT2896" s="103">
        <f t="shared" si="293"/>
        <v>64</v>
      </c>
      <c r="AU2896" s="82">
        <f>IF(AR2896&gt;0,SUMIFS(AT$13:AT2896,AQ$13:AQ2896,"="&amp;AQ2896),"[x]")</f>
        <v>475</v>
      </c>
    </row>
    <row r="2897" spans="40:47" ht="16.5" x14ac:dyDescent="0.2">
      <c r="AN2897" s="81">
        <v>2885</v>
      </c>
      <c r="AO2897" s="81">
        <f t="shared" si="288"/>
        <v>5</v>
      </c>
      <c r="AP2897" s="81">
        <f t="shared" si="289"/>
        <v>4</v>
      </c>
      <c r="AQ2897" s="76">
        <f t="shared" si="290"/>
        <v>20</v>
      </c>
      <c r="AR2897" s="81">
        <f t="shared" si="291"/>
        <v>15</v>
      </c>
      <c r="AS2897" s="81" t="str">
        <f t="shared" si="292"/>
        <v>金币</v>
      </c>
      <c r="AT2897" s="103">
        <f t="shared" si="293"/>
        <v>68</v>
      </c>
      <c r="AU2897" s="82">
        <f>IF(AR2897&gt;0,SUMIFS(AT$13:AT2897,AQ$13:AQ2897,"="&amp;AQ2897),"[x]")</f>
        <v>543</v>
      </c>
    </row>
    <row r="2898" spans="40:47" ht="16.5" x14ac:dyDescent="0.2">
      <c r="AN2898" s="81">
        <v>2886</v>
      </c>
      <c r="AO2898" s="81">
        <f t="shared" si="288"/>
        <v>5</v>
      </c>
      <c r="AP2898" s="81">
        <f t="shared" si="289"/>
        <v>4</v>
      </c>
      <c r="AQ2898" s="76">
        <f t="shared" si="290"/>
        <v>20</v>
      </c>
      <c r="AR2898" s="81">
        <f t="shared" si="291"/>
        <v>16</v>
      </c>
      <c r="AS2898" s="81" t="str">
        <f t="shared" si="292"/>
        <v>金币</v>
      </c>
      <c r="AT2898" s="103">
        <f t="shared" si="293"/>
        <v>73</v>
      </c>
      <c r="AU2898" s="82">
        <f>IF(AR2898&gt;0,SUMIFS(AT$13:AT2898,AQ$13:AQ2898,"="&amp;AQ2898),"[x]")</f>
        <v>616</v>
      </c>
    </row>
    <row r="2899" spans="40:47" ht="16.5" x14ac:dyDescent="0.2">
      <c r="AN2899" s="81">
        <v>2887</v>
      </c>
      <c r="AO2899" s="81">
        <f t="shared" si="288"/>
        <v>5</v>
      </c>
      <c r="AP2899" s="81">
        <f t="shared" si="289"/>
        <v>4</v>
      </c>
      <c r="AQ2899" s="76">
        <f t="shared" si="290"/>
        <v>20</v>
      </c>
      <c r="AR2899" s="81">
        <f t="shared" si="291"/>
        <v>17</v>
      </c>
      <c r="AS2899" s="81" t="str">
        <f t="shared" si="292"/>
        <v>金币</v>
      </c>
      <c r="AT2899" s="103">
        <f t="shared" si="293"/>
        <v>78</v>
      </c>
      <c r="AU2899" s="82">
        <f>IF(AR2899&gt;0,SUMIFS(AT$13:AT2899,AQ$13:AQ2899,"="&amp;AQ2899),"[x]")</f>
        <v>694</v>
      </c>
    </row>
    <row r="2900" spans="40:47" ht="16.5" x14ac:dyDescent="0.2">
      <c r="AN2900" s="81">
        <v>2888</v>
      </c>
      <c r="AO2900" s="81">
        <f t="shared" si="288"/>
        <v>5</v>
      </c>
      <c r="AP2900" s="81">
        <f t="shared" si="289"/>
        <v>4</v>
      </c>
      <c r="AQ2900" s="76">
        <f t="shared" si="290"/>
        <v>20</v>
      </c>
      <c r="AR2900" s="81">
        <f t="shared" si="291"/>
        <v>18</v>
      </c>
      <c r="AS2900" s="81" t="str">
        <f t="shared" si="292"/>
        <v>金币</v>
      </c>
      <c r="AT2900" s="103">
        <f t="shared" si="293"/>
        <v>82</v>
      </c>
      <c r="AU2900" s="82">
        <f>IF(AR2900&gt;0,SUMIFS(AT$13:AT2900,AQ$13:AQ2900,"="&amp;AQ2900),"[x]")</f>
        <v>776</v>
      </c>
    </row>
    <row r="2901" spans="40:47" ht="16.5" x14ac:dyDescent="0.2">
      <c r="AN2901" s="81">
        <v>2889</v>
      </c>
      <c r="AO2901" s="81">
        <f t="shared" si="288"/>
        <v>5</v>
      </c>
      <c r="AP2901" s="81">
        <f t="shared" si="289"/>
        <v>4</v>
      </c>
      <c r="AQ2901" s="76">
        <f t="shared" si="290"/>
        <v>20</v>
      </c>
      <c r="AR2901" s="81">
        <f t="shared" si="291"/>
        <v>19</v>
      </c>
      <c r="AS2901" s="81" t="str">
        <f t="shared" si="292"/>
        <v>金币</v>
      </c>
      <c r="AT2901" s="103">
        <f t="shared" si="293"/>
        <v>87</v>
      </c>
      <c r="AU2901" s="82">
        <f>IF(AR2901&gt;0,SUMIFS(AT$13:AT2901,AQ$13:AQ2901,"="&amp;AQ2901),"[x]")</f>
        <v>863</v>
      </c>
    </row>
    <row r="2902" spans="40:47" ht="16.5" x14ac:dyDescent="0.2">
      <c r="AN2902" s="81">
        <v>2890</v>
      </c>
      <c r="AO2902" s="81">
        <f t="shared" si="288"/>
        <v>5</v>
      </c>
      <c r="AP2902" s="81">
        <f t="shared" si="289"/>
        <v>4</v>
      </c>
      <c r="AQ2902" s="76">
        <f t="shared" si="290"/>
        <v>20</v>
      </c>
      <c r="AR2902" s="81">
        <f t="shared" si="291"/>
        <v>20</v>
      </c>
      <c r="AS2902" s="81" t="str">
        <f t="shared" si="292"/>
        <v>金币</v>
      </c>
      <c r="AT2902" s="103">
        <f t="shared" si="293"/>
        <v>91</v>
      </c>
      <c r="AU2902" s="82">
        <f>IF(AR2902&gt;0,SUMIFS(AT$13:AT2902,AQ$13:AQ2902,"="&amp;AQ2902),"[x]")</f>
        <v>954</v>
      </c>
    </row>
    <row r="2903" spans="40:47" ht="16.5" x14ac:dyDescent="0.2">
      <c r="AN2903" s="81">
        <v>2891</v>
      </c>
      <c r="AO2903" s="81">
        <f t="shared" si="288"/>
        <v>5</v>
      </c>
      <c r="AP2903" s="81">
        <f t="shared" si="289"/>
        <v>4</v>
      </c>
      <c r="AQ2903" s="76">
        <f t="shared" si="290"/>
        <v>20</v>
      </c>
      <c r="AR2903" s="81">
        <f t="shared" si="291"/>
        <v>21</v>
      </c>
      <c r="AS2903" s="81" t="str">
        <f t="shared" si="292"/>
        <v>金币</v>
      </c>
      <c r="AT2903" s="103">
        <f t="shared" si="293"/>
        <v>96</v>
      </c>
      <c r="AU2903" s="82">
        <f>IF(AR2903&gt;0,SUMIFS(AT$13:AT2903,AQ$13:AQ2903,"="&amp;AQ2903),"[x]")</f>
        <v>1050</v>
      </c>
    </row>
    <row r="2904" spans="40:47" ht="16.5" x14ac:dyDescent="0.2">
      <c r="AN2904" s="81">
        <v>2892</v>
      </c>
      <c r="AO2904" s="81">
        <f t="shared" si="288"/>
        <v>5</v>
      </c>
      <c r="AP2904" s="81">
        <f t="shared" si="289"/>
        <v>4</v>
      </c>
      <c r="AQ2904" s="76">
        <f t="shared" si="290"/>
        <v>20</v>
      </c>
      <c r="AR2904" s="81">
        <f t="shared" si="291"/>
        <v>22</v>
      </c>
      <c r="AS2904" s="81" t="str">
        <f t="shared" si="292"/>
        <v>金币</v>
      </c>
      <c r="AT2904" s="103">
        <f t="shared" si="293"/>
        <v>100</v>
      </c>
      <c r="AU2904" s="82">
        <f>IF(AR2904&gt;0,SUMIFS(AT$13:AT2904,AQ$13:AQ2904,"="&amp;AQ2904),"[x]")</f>
        <v>1150</v>
      </c>
    </row>
    <row r="2905" spans="40:47" ht="16.5" x14ac:dyDescent="0.2">
      <c r="AN2905" s="81">
        <v>2893</v>
      </c>
      <c r="AO2905" s="81">
        <f t="shared" si="288"/>
        <v>5</v>
      </c>
      <c r="AP2905" s="81">
        <f t="shared" si="289"/>
        <v>4</v>
      </c>
      <c r="AQ2905" s="76">
        <f t="shared" si="290"/>
        <v>20</v>
      </c>
      <c r="AR2905" s="81">
        <f t="shared" si="291"/>
        <v>23</v>
      </c>
      <c r="AS2905" s="81" t="str">
        <f t="shared" si="292"/>
        <v>金币</v>
      </c>
      <c r="AT2905" s="103">
        <f t="shared" si="293"/>
        <v>105</v>
      </c>
      <c r="AU2905" s="82">
        <f>IF(AR2905&gt;0,SUMIFS(AT$13:AT2905,AQ$13:AQ2905,"="&amp;AQ2905),"[x]")</f>
        <v>1255</v>
      </c>
    </row>
    <row r="2906" spans="40:47" ht="16.5" x14ac:dyDescent="0.2">
      <c r="AN2906" s="81">
        <v>2894</v>
      </c>
      <c r="AO2906" s="81">
        <f t="shared" si="288"/>
        <v>5</v>
      </c>
      <c r="AP2906" s="81">
        <f t="shared" si="289"/>
        <v>4</v>
      </c>
      <c r="AQ2906" s="76">
        <f t="shared" si="290"/>
        <v>20</v>
      </c>
      <c r="AR2906" s="81">
        <f t="shared" si="291"/>
        <v>24</v>
      </c>
      <c r="AS2906" s="81" t="str">
        <f t="shared" si="292"/>
        <v>金币</v>
      </c>
      <c r="AT2906" s="103">
        <f t="shared" si="293"/>
        <v>110</v>
      </c>
      <c r="AU2906" s="82">
        <f>IF(AR2906&gt;0,SUMIFS(AT$13:AT2906,AQ$13:AQ2906,"="&amp;AQ2906),"[x]")</f>
        <v>1365</v>
      </c>
    </row>
    <row r="2907" spans="40:47" ht="16.5" x14ac:dyDescent="0.2">
      <c r="AN2907" s="81">
        <v>2895</v>
      </c>
      <c r="AO2907" s="81">
        <f t="shared" si="288"/>
        <v>5</v>
      </c>
      <c r="AP2907" s="81">
        <f t="shared" si="289"/>
        <v>4</v>
      </c>
      <c r="AQ2907" s="76">
        <f t="shared" si="290"/>
        <v>20</v>
      </c>
      <c r="AR2907" s="81">
        <f t="shared" si="291"/>
        <v>25</v>
      </c>
      <c r="AS2907" s="81" t="str">
        <f t="shared" si="292"/>
        <v>金币</v>
      </c>
      <c r="AT2907" s="103">
        <f t="shared" si="293"/>
        <v>114</v>
      </c>
      <c r="AU2907" s="82">
        <f>IF(AR2907&gt;0,SUMIFS(AT$13:AT2907,AQ$13:AQ2907,"="&amp;AQ2907),"[x]")</f>
        <v>1479</v>
      </c>
    </row>
    <row r="2908" spans="40:47" ht="16.5" x14ac:dyDescent="0.2">
      <c r="AN2908" s="81">
        <v>2896</v>
      </c>
      <c r="AO2908" s="81">
        <f t="shared" si="288"/>
        <v>5</v>
      </c>
      <c r="AP2908" s="81">
        <f t="shared" si="289"/>
        <v>4</v>
      </c>
      <c r="AQ2908" s="76">
        <f t="shared" si="290"/>
        <v>20</v>
      </c>
      <c r="AR2908" s="81">
        <f t="shared" si="291"/>
        <v>26</v>
      </c>
      <c r="AS2908" s="81" t="str">
        <f t="shared" si="292"/>
        <v>金币</v>
      </c>
      <c r="AT2908" s="103">
        <f t="shared" si="293"/>
        <v>119</v>
      </c>
      <c r="AU2908" s="82">
        <f>IF(AR2908&gt;0,SUMIFS(AT$13:AT2908,AQ$13:AQ2908,"="&amp;AQ2908),"[x]")</f>
        <v>1598</v>
      </c>
    </row>
    <row r="2909" spans="40:47" ht="16.5" x14ac:dyDescent="0.2">
      <c r="AN2909" s="81">
        <v>2897</v>
      </c>
      <c r="AO2909" s="81">
        <f t="shared" si="288"/>
        <v>5</v>
      </c>
      <c r="AP2909" s="81">
        <f t="shared" si="289"/>
        <v>4</v>
      </c>
      <c r="AQ2909" s="76">
        <f t="shared" si="290"/>
        <v>20</v>
      </c>
      <c r="AR2909" s="81">
        <f t="shared" si="291"/>
        <v>27</v>
      </c>
      <c r="AS2909" s="81" t="str">
        <f t="shared" si="292"/>
        <v>金币</v>
      </c>
      <c r="AT2909" s="103">
        <f t="shared" si="293"/>
        <v>123</v>
      </c>
      <c r="AU2909" s="82">
        <f>IF(AR2909&gt;0,SUMIFS(AT$13:AT2909,AQ$13:AQ2909,"="&amp;AQ2909),"[x]")</f>
        <v>1721</v>
      </c>
    </row>
    <row r="2910" spans="40:47" ht="16.5" x14ac:dyDescent="0.2">
      <c r="AN2910" s="81">
        <v>2898</v>
      </c>
      <c r="AO2910" s="81">
        <f t="shared" si="288"/>
        <v>5</v>
      </c>
      <c r="AP2910" s="81">
        <f t="shared" si="289"/>
        <v>4</v>
      </c>
      <c r="AQ2910" s="76">
        <f t="shared" si="290"/>
        <v>20</v>
      </c>
      <c r="AR2910" s="81">
        <f t="shared" si="291"/>
        <v>28</v>
      </c>
      <c r="AS2910" s="81" t="str">
        <f t="shared" si="292"/>
        <v>金币</v>
      </c>
      <c r="AT2910" s="103">
        <f t="shared" si="293"/>
        <v>128</v>
      </c>
      <c r="AU2910" s="82">
        <f>IF(AR2910&gt;0,SUMIFS(AT$13:AT2910,AQ$13:AQ2910,"="&amp;AQ2910),"[x]")</f>
        <v>1849</v>
      </c>
    </row>
    <row r="2911" spans="40:47" ht="16.5" x14ac:dyDescent="0.2">
      <c r="AN2911" s="81">
        <v>2899</v>
      </c>
      <c r="AO2911" s="81">
        <f t="shared" si="288"/>
        <v>5</v>
      </c>
      <c r="AP2911" s="81">
        <f t="shared" si="289"/>
        <v>4</v>
      </c>
      <c r="AQ2911" s="76">
        <f t="shared" si="290"/>
        <v>20</v>
      </c>
      <c r="AR2911" s="81">
        <f t="shared" si="291"/>
        <v>29</v>
      </c>
      <c r="AS2911" s="81" t="str">
        <f t="shared" si="292"/>
        <v>金币</v>
      </c>
      <c r="AT2911" s="103">
        <f t="shared" si="293"/>
        <v>133</v>
      </c>
      <c r="AU2911" s="82">
        <f>IF(AR2911&gt;0,SUMIFS(AT$13:AT2911,AQ$13:AQ2911,"="&amp;AQ2911),"[x]")</f>
        <v>1982</v>
      </c>
    </row>
    <row r="2912" spans="40:47" ht="16.5" x14ac:dyDescent="0.2">
      <c r="AN2912" s="81">
        <v>2900</v>
      </c>
      <c r="AO2912" s="81">
        <f t="shared" si="288"/>
        <v>5</v>
      </c>
      <c r="AP2912" s="81">
        <f t="shared" si="289"/>
        <v>4</v>
      </c>
      <c r="AQ2912" s="76">
        <f t="shared" si="290"/>
        <v>20</v>
      </c>
      <c r="AR2912" s="81">
        <f t="shared" si="291"/>
        <v>30</v>
      </c>
      <c r="AS2912" s="81" t="str">
        <f t="shared" si="292"/>
        <v>金币</v>
      </c>
      <c r="AT2912" s="103">
        <f t="shared" si="293"/>
        <v>137</v>
      </c>
      <c r="AU2912" s="82">
        <f>IF(AR2912&gt;0,SUMIFS(AT$13:AT2912,AQ$13:AQ2912,"="&amp;AQ2912),"[x]")</f>
        <v>2119</v>
      </c>
    </row>
    <row r="2913" spans="40:47" ht="16.5" x14ac:dyDescent="0.2">
      <c r="AN2913" s="81">
        <v>2901</v>
      </c>
      <c r="AO2913" s="81">
        <f t="shared" si="288"/>
        <v>5</v>
      </c>
      <c r="AP2913" s="81">
        <f t="shared" si="289"/>
        <v>4</v>
      </c>
      <c r="AQ2913" s="76">
        <f t="shared" si="290"/>
        <v>20</v>
      </c>
      <c r="AR2913" s="81">
        <f t="shared" si="291"/>
        <v>31</v>
      </c>
      <c r="AS2913" s="81" t="str">
        <f t="shared" si="292"/>
        <v>金币</v>
      </c>
      <c r="AT2913" s="103">
        <f t="shared" si="293"/>
        <v>142</v>
      </c>
      <c r="AU2913" s="82">
        <f>IF(AR2913&gt;0,SUMIFS(AT$13:AT2913,AQ$13:AQ2913,"="&amp;AQ2913),"[x]")</f>
        <v>2261</v>
      </c>
    </row>
    <row r="2914" spans="40:47" ht="16.5" x14ac:dyDescent="0.2">
      <c r="AN2914" s="81">
        <v>2902</v>
      </c>
      <c r="AO2914" s="81">
        <f t="shared" si="288"/>
        <v>5</v>
      </c>
      <c r="AP2914" s="81">
        <f t="shared" si="289"/>
        <v>4</v>
      </c>
      <c r="AQ2914" s="76">
        <f t="shared" si="290"/>
        <v>20</v>
      </c>
      <c r="AR2914" s="81">
        <f t="shared" si="291"/>
        <v>32</v>
      </c>
      <c r="AS2914" s="81" t="str">
        <f t="shared" si="292"/>
        <v>金币</v>
      </c>
      <c r="AT2914" s="103">
        <f t="shared" si="293"/>
        <v>146</v>
      </c>
      <c r="AU2914" s="82">
        <f>IF(AR2914&gt;0,SUMIFS(AT$13:AT2914,AQ$13:AQ2914,"="&amp;AQ2914),"[x]")</f>
        <v>2407</v>
      </c>
    </row>
    <row r="2915" spans="40:47" ht="16.5" x14ac:dyDescent="0.2">
      <c r="AN2915" s="81">
        <v>2903</v>
      </c>
      <c r="AO2915" s="81">
        <f t="shared" si="288"/>
        <v>5</v>
      </c>
      <c r="AP2915" s="81">
        <f t="shared" si="289"/>
        <v>4</v>
      </c>
      <c r="AQ2915" s="76">
        <f t="shared" si="290"/>
        <v>20</v>
      </c>
      <c r="AR2915" s="81">
        <f t="shared" si="291"/>
        <v>33</v>
      </c>
      <c r="AS2915" s="81" t="str">
        <f t="shared" si="292"/>
        <v>金币</v>
      </c>
      <c r="AT2915" s="103">
        <f t="shared" si="293"/>
        <v>151</v>
      </c>
      <c r="AU2915" s="82">
        <f>IF(AR2915&gt;0,SUMIFS(AT$13:AT2915,AQ$13:AQ2915,"="&amp;AQ2915),"[x]")</f>
        <v>2558</v>
      </c>
    </row>
    <row r="2916" spans="40:47" ht="16.5" x14ac:dyDescent="0.2">
      <c r="AN2916" s="81">
        <v>2904</v>
      </c>
      <c r="AO2916" s="81">
        <f t="shared" si="288"/>
        <v>5</v>
      </c>
      <c r="AP2916" s="81">
        <f t="shared" si="289"/>
        <v>4</v>
      </c>
      <c r="AQ2916" s="76">
        <f t="shared" si="290"/>
        <v>20</v>
      </c>
      <c r="AR2916" s="81">
        <f t="shared" si="291"/>
        <v>34</v>
      </c>
      <c r="AS2916" s="81" t="str">
        <f t="shared" si="292"/>
        <v>金币</v>
      </c>
      <c r="AT2916" s="103">
        <f t="shared" si="293"/>
        <v>156</v>
      </c>
      <c r="AU2916" s="82">
        <f>IF(AR2916&gt;0,SUMIFS(AT$13:AT2916,AQ$13:AQ2916,"="&amp;AQ2916),"[x]")</f>
        <v>2714</v>
      </c>
    </row>
    <row r="2917" spans="40:47" ht="16.5" x14ac:dyDescent="0.2">
      <c r="AN2917" s="81">
        <v>2905</v>
      </c>
      <c r="AO2917" s="81">
        <f t="shared" si="288"/>
        <v>5</v>
      </c>
      <c r="AP2917" s="81">
        <f t="shared" si="289"/>
        <v>4</v>
      </c>
      <c r="AQ2917" s="76">
        <f t="shared" si="290"/>
        <v>20</v>
      </c>
      <c r="AR2917" s="81">
        <f t="shared" si="291"/>
        <v>35</v>
      </c>
      <c r="AS2917" s="81" t="str">
        <f t="shared" si="292"/>
        <v>金币</v>
      </c>
      <c r="AT2917" s="103">
        <f t="shared" si="293"/>
        <v>160</v>
      </c>
      <c r="AU2917" s="82">
        <f>IF(AR2917&gt;0,SUMIFS(AT$13:AT2917,AQ$13:AQ2917,"="&amp;AQ2917),"[x]")</f>
        <v>2874</v>
      </c>
    </row>
    <row r="2918" spans="40:47" ht="16.5" x14ac:dyDescent="0.2">
      <c r="AN2918" s="81">
        <v>2906</v>
      </c>
      <c r="AO2918" s="81">
        <f t="shared" si="288"/>
        <v>5</v>
      </c>
      <c r="AP2918" s="81">
        <f t="shared" si="289"/>
        <v>4</v>
      </c>
      <c r="AQ2918" s="76">
        <f t="shared" si="290"/>
        <v>20</v>
      </c>
      <c r="AR2918" s="81">
        <f t="shared" si="291"/>
        <v>36</v>
      </c>
      <c r="AS2918" s="81" t="str">
        <f t="shared" si="292"/>
        <v>金币</v>
      </c>
      <c r="AT2918" s="103">
        <f t="shared" si="293"/>
        <v>165</v>
      </c>
      <c r="AU2918" s="82">
        <f>IF(AR2918&gt;0,SUMIFS(AT$13:AT2918,AQ$13:AQ2918,"="&amp;AQ2918),"[x]")</f>
        <v>3039</v>
      </c>
    </row>
    <row r="2919" spans="40:47" ht="16.5" x14ac:dyDescent="0.2">
      <c r="AN2919" s="81">
        <v>2907</v>
      </c>
      <c r="AO2919" s="81">
        <f t="shared" si="288"/>
        <v>5</v>
      </c>
      <c r="AP2919" s="81">
        <f t="shared" si="289"/>
        <v>4</v>
      </c>
      <c r="AQ2919" s="76">
        <f t="shared" si="290"/>
        <v>20</v>
      </c>
      <c r="AR2919" s="81">
        <f t="shared" si="291"/>
        <v>37</v>
      </c>
      <c r="AS2919" s="81" t="str">
        <f t="shared" si="292"/>
        <v>金币</v>
      </c>
      <c r="AT2919" s="103">
        <f t="shared" si="293"/>
        <v>169</v>
      </c>
      <c r="AU2919" s="82">
        <f>IF(AR2919&gt;0,SUMIFS(AT$13:AT2919,AQ$13:AQ2919,"="&amp;AQ2919),"[x]")</f>
        <v>3208</v>
      </c>
    </row>
    <row r="2920" spans="40:47" ht="16.5" x14ac:dyDescent="0.2">
      <c r="AN2920" s="81">
        <v>2908</v>
      </c>
      <c r="AO2920" s="81">
        <f t="shared" si="288"/>
        <v>5</v>
      </c>
      <c r="AP2920" s="81">
        <f t="shared" si="289"/>
        <v>4</v>
      </c>
      <c r="AQ2920" s="76">
        <f t="shared" si="290"/>
        <v>20</v>
      </c>
      <c r="AR2920" s="81">
        <f t="shared" si="291"/>
        <v>38</v>
      </c>
      <c r="AS2920" s="81" t="str">
        <f t="shared" si="292"/>
        <v>金币</v>
      </c>
      <c r="AT2920" s="103">
        <f t="shared" si="293"/>
        <v>174</v>
      </c>
      <c r="AU2920" s="82">
        <f>IF(AR2920&gt;0,SUMIFS(AT$13:AT2920,AQ$13:AQ2920,"="&amp;AQ2920),"[x]")</f>
        <v>3382</v>
      </c>
    </row>
    <row r="2921" spans="40:47" ht="16.5" x14ac:dyDescent="0.2">
      <c r="AN2921" s="81">
        <v>2909</v>
      </c>
      <c r="AO2921" s="81">
        <f t="shared" si="288"/>
        <v>5</v>
      </c>
      <c r="AP2921" s="81">
        <f t="shared" si="289"/>
        <v>4</v>
      </c>
      <c r="AQ2921" s="76">
        <f t="shared" si="290"/>
        <v>20</v>
      </c>
      <c r="AR2921" s="81">
        <f t="shared" si="291"/>
        <v>39</v>
      </c>
      <c r="AS2921" s="81" t="str">
        <f t="shared" si="292"/>
        <v>金币</v>
      </c>
      <c r="AT2921" s="103">
        <f t="shared" si="293"/>
        <v>179</v>
      </c>
      <c r="AU2921" s="82">
        <f>IF(AR2921&gt;0,SUMIFS(AT$13:AT2921,AQ$13:AQ2921,"="&amp;AQ2921),"[x]")</f>
        <v>3561</v>
      </c>
    </row>
    <row r="2922" spans="40:47" ht="16.5" x14ac:dyDescent="0.2">
      <c r="AN2922" s="81">
        <v>2910</v>
      </c>
      <c r="AO2922" s="81">
        <f t="shared" si="288"/>
        <v>5</v>
      </c>
      <c r="AP2922" s="81">
        <f t="shared" si="289"/>
        <v>4</v>
      </c>
      <c r="AQ2922" s="76">
        <f t="shared" si="290"/>
        <v>20</v>
      </c>
      <c r="AR2922" s="81">
        <f t="shared" si="291"/>
        <v>40</v>
      </c>
      <c r="AS2922" s="81" t="str">
        <f t="shared" si="292"/>
        <v>金币</v>
      </c>
      <c r="AT2922" s="103">
        <f t="shared" si="293"/>
        <v>183</v>
      </c>
      <c r="AU2922" s="82">
        <f>IF(AR2922&gt;0,SUMIFS(AT$13:AT2922,AQ$13:AQ2922,"="&amp;AQ2922),"[x]")</f>
        <v>3744</v>
      </c>
    </row>
    <row r="2923" spans="40:47" ht="16.5" x14ac:dyDescent="0.2">
      <c r="AN2923" s="81">
        <v>2911</v>
      </c>
      <c r="AO2923" s="81">
        <f t="shared" si="288"/>
        <v>5</v>
      </c>
      <c r="AP2923" s="81">
        <f t="shared" si="289"/>
        <v>4</v>
      </c>
      <c r="AQ2923" s="76">
        <f t="shared" si="290"/>
        <v>20</v>
      </c>
      <c r="AR2923" s="81">
        <f t="shared" si="291"/>
        <v>41</v>
      </c>
      <c r="AS2923" s="81" t="str">
        <f t="shared" si="292"/>
        <v>金币</v>
      </c>
      <c r="AT2923" s="103">
        <f t="shared" si="293"/>
        <v>87</v>
      </c>
      <c r="AU2923" s="82">
        <f>IF(AR2923&gt;0,SUMIFS(AT$13:AT2923,AQ$13:AQ2923,"="&amp;AQ2923),"[x]")</f>
        <v>3831</v>
      </c>
    </row>
    <row r="2924" spans="40:47" ht="16.5" x14ac:dyDescent="0.2">
      <c r="AN2924" s="81">
        <v>2912</v>
      </c>
      <c r="AO2924" s="81">
        <f t="shared" si="288"/>
        <v>5</v>
      </c>
      <c r="AP2924" s="81">
        <f t="shared" si="289"/>
        <v>4</v>
      </c>
      <c r="AQ2924" s="76">
        <f t="shared" si="290"/>
        <v>20</v>
      </c>
      <c r="AR2924" s="81">
        <f t="shared" si="291"/>
        <v>42</v>
      </c>
      <c r="AS2924" s="81" t="str">
        <f t="shared" si="292"/>
        <v>金币</v>
      </c>
      <c r="AT2924" s="103">
        <f t="shared" si="293"/>
        <v>104</v>
      </c>
      <c r="AU2924" s="82">
        <f>IF(AR2924&gt;0,SUMIFS(AT$13:AT2924,AQ$13:AQ2924,"="&amp;AQ2924),"[x]")</f>
        <v>3935</v>
      </c>
    </row>
    <row r="2925" spans="40:47" ht="16.5" x14ac:dyDescent="0.2">
      <c r="AN2925" s="81">
        <v>2913</v>
      </c>
      <c r="AO2925" s="81">
        <f t="shared" si="288"/>
        <v>5</v>
      </c>
      <c r="AP2925" s="81">
        <f t="shared" si="289"/>
        <v>4</v>
      </c>
      <c r="AQ2925" s="76">
        <f t="shared" si="290"/>
        <v>20</v>
      </c>
      <c r="AR2925" s="81">
        <f t="shared" si="291"/>
        <v>43</v>
      </c>
      <c r="AS2925" s="81" t="str">
        <f t="shared" si="292"/>
        <v>金币</v>
      </c>
      <c r="AT2925" s="103">
        <f t="shared" si="293"/>
        <v>122</v>
      </c>
      <c r="AU2925" s="82">
        <f>IF(AR2925&gt;0,SUMIFS(AT$13:AT2925,AQ$13:AQ2925,"="&amp;AQ2925),"[x]")</f>
        <v>4057</v>
      </c>
    </row>
    <row r="2926" spans="40:47" ht="16.5" x14ac:dyDescent="0.2">
      <c r="AN2926" s="81">
        <v>2914</v>
      </c>
      <c r="AO2926" s="81">
        <f t="shared" si="288"/>
        <v>5</v>
      </c>
      <c r="AP2926" s="81">
        <f t="shared" si="289"/>
        <v>4</v>
      </c>
      <c r="AQ2926" s="76">
        <f t="shared" si="290"/>
        <v>20</v>
      </c>
      <c r="AR2926" s="81">
        <f t="shared" si="291"/>
        <v>44</v>
      </c>
      <c r="AS2926" s="81" t="str">
        <f t="shared" si="292"/>
        <v>金币</v>
      </c>
      <c r="AT2926" s="103">
        <f t="shared" si="293"/>
        <v>139</v>
      </c>
      <c r="AU2926" s="82">
        <f>IF(AR2926&gt;0,SUMIFS(AT$13:AT2926,AQ$13:AQ2926,"="&amp;AQ2926),"[x]")</f>
        <v>4196</v>
      </c>
    </row>
    <row r="2927" spans="40:47" ht="16.5" x14ac:dyDescent="0.2">
      <c r="AN2927" s="81">
        <v>2915</v>
      </c>
      <c r="AO2927" s="81">
        <f t="shared" si="288"/>
        <v>5</v>
      </c>
      <c r="AP2927" s="81">
        <f t="shared" si="289"/>
        <v>4</v>
      </c>
      <c r="AQ2927" s="76">
        <f t="shared" si="290"/>
        <v>20</v>
      </c>
      <c r="AR2927" s="81">
        <f t="shared" si="291"/>
        <v>45</v>
      </c>
      <c r="AS2927" s="81" t="str">
        <f t="shared" si="292"/>
        <v>金币</v>
      </c>
      <c r="AT2927" s="103">
        <f t="shared" si="293"/>
        <v>157</v>
      </c>
      <c r="AU2927" s="82">
        <f>IF(AR2927&gt;0,SUMIFS(AT$13:AT2927,AQ$13:AQ2927,"="&amp;AQ2927),"[x]")</f>
        <v>4353</v>
      </c>
    </row>
    <row r="2928" spans="40:47" ht="16.5" x14ac:dyDescent="0.2">
      <c r="AN2928" s="81">
        <v>2916</v>
      </c>
      <c r="AO2928" s="81">
        <f t="shared" si="288"/>
        <v>5</v>
      </c>
      <c r="AP2928" s="81">
        <f t="shared" si="289"/>
        <v>4</v>
      </c>
      <c r="AQ2928" s="76">
        <f t="shared" si="290"/>
        <v>20</v>
      </c>
      <c r="AR2928" s="81">
        <f t="shared" si="291"/>
        <v>46</v>
      </c>
      <c r="AS2928" s="81" t="str">
        <f t="shared" si="292"/>
        <v>金币</v>
      </c>
      <c r="AT2928" s="103">
        <f t="shared" si="293"/>
        <v>174</v>
      </c>
      <c r="AU2928" s="82">
        <f>IF(AR2928&gt;0,SUMIFS(AT$13:AT2928,AQ$13:AQ2928,"="&amp;AQ2928),"[x]")</f>
        <v>4527</v>
      </c>
    </row>
    <row r="2929" spans="40:47" ht="16.5" x14ac:dyDescent="0.2">
      <c r="AN2929" s="81">
        <v>2917</v>
      </c>
      <c r="AO2929" s="81">
        <f t="shared" si="288"/>
        <v>5</v>
      </c>
      <c r="AP2929" s="81">
        <f t="shared" si="289"/>
        <v>4</v>
      </c>
      <c r="AQ2929" s="76">
        <f t="shared" si="290"/>
        <v>20</v>
      </c>
      <c r="AR2929" s="81">
        <f t="shared" si="291"/>
        <v>47</v>
      </c>
      <c r="AS2929" s="81" t="str">
        <f t="shared" si="292"/>
        <v>金币</v>
      </c>
      <c r="AT2929" s="103">
        <f t="shared" si="293"/>
        <v>192</v>
      </c>
      <c r="AU2929" s="82">
        <f>IF(AR2929&gt;0,SUMIFS(AT$13:AT2929,AQ$13:AQ2929,"="&amp;AQ2929),"[x]")</f>
        <v>4719</v>
      </c>
    </row>
    <row r="2930" spans="40:47" ht="16.5" x14ac:dyDescent="0.2">
      <c r="AN2930" s="81">
        <v>2918</v>
      </c>
      <c r="AO2930" s="81">
        <f t="shared" si="288"/>
        <v>5</v>
      </c>
      <c r="AP2930" s="81">
        <f t="shared" si="289"/>
        <v>4</v>
      </c>
      <c r="AQ2930" s="76">
        <f t="shared" si="290"/>
        <v>20</v>
      </c>
      <c r="AR2930" s="81">
        <f t="shared" si="291"/>
        <v>48</v>
      </c>
      <c r="AS2930" s="81" t="str">
        <f t="shared" si="292"/>
        <v>金币</v>
      </c>
      <c r="AT2930" s="103">
        <f t="shared" si="293"/>
        <v>209</v>
      </c>
      <c r="AU2930" s="82">
        <f>IF(AR2930&gt;0,SUMIFS(AT$13:AT2930,AQ$13:AQ2930,"="&amp;AQ2930),"[x]")</f>
        <v>4928</v>
      </c>
    </row>
    <row r="2931" spans="40:47" ht="16.5" x14ac:dyDescent="0.2">
      <c r="AN2931" s="81">
        <v>2919</v>
      </c>
      <c r="AO2931" s="81">
        <f t="shared" si="288"/>
        <v>5</v>
      </c>
      <c r="AP2931" s="81">
        <f t="shared" si="289"/>
        <v>4</v>
      </c>
      <c r="AQ2931" s="76">
        <f t="shared" si="290"/>
        <v>20</v>
      </c>
      <c r="AR2931" s="81">
        <f t="shared" si="291"/>
        <v>49</v>
      </c>
      <c r="AS2931" s="81" t="str">
        <f t="shared" si="292"/>
        <v>金币</v>
      </c>
      <c r="AT2931" s="103">
        <f t="shared" si="293"/>
        <v>227</v>
      </c>
      <c r="AU2931" s="82">
        <f>IF(AR2931&gt;0,SUMIFS(AT$13:AT2931,AQ$13:AQ2931,"="&amp;AQ2931),"[x]")</f>
        <v>5155</v>
      </c>
    </row>
    <row r="2932" spans="40:47" ht="16.5" x14ac:dyDescent="0.2">
      <c r="AN2932" s="81">
        <v>2920</v>
      </c>
      <c r="AO2932" s="81">
        <f t="shared" si="288"/>
        <v>5</v>
      </c>
      <c r="AP2932" s="81">
        <f t="shared" si="289"/>
        <v>4</v>
      </c>
      <c r="AQ2932" s="76">
        <f t="shared" si="290"/>
        <v>20</v>
      </c>
      <c r="AR2932" s="81">
        <f t="shared" si="291"/>
        <v>50</v>
      </c>
      <c r="AS2932" s="81" t="str">
        <f t="shared" si="292"/>
        <v>金币</v>
      </c>
      <c r="AT2932" s="103">
        <f t="shared" si="293"/>
        <v>244</v>
      </c>
      <c r="AU2932" s="82">
        <f>IF(AR2932&gt;0,SUMIFS(AT$13:AT2932,AQ$13:AQ2932,"="&amp;AQ2932),"[x]")</f>
        <v>5399</v>
      </c>
    </row>
    <row r="2933" spans="40:47" ht="16.5" x14ac:dyDescent="0.2">
      <c r="AN2933" s="81">
        <v>2921</v>
      </c>
      <c r="AO2933" s="81">
        <f t="shared" si="288"/>
        <v>5</v>
      </c>
      <c r="AP2933" s="81">
        <f t="shared" si="289"/>
        <v>4</v>
      </c>
      <c r="AQ2933" s="76">
        <f t="shared" si="290"/>
        <v>20</v>
      </c>
      <c r="AR2933" s="81">
        <f t="shared" si="291"/>
        <v>51</v>
      </c>
      <c r="AS2933" s="81" t="str">
        <f t="shared" si="292"/>
        <v>金币</v>
      </c>
      <c r="AT2933" s="103">
        <f t="shared" si="293"/>
        <v>262</v>
      </c>
      <c r="AU2933" s="82">
        <f>IF(AR2933&gt;0,SUMIFS(AT$13:AT2933,AQ$13:AQ2933,"="&amp;AQ2933),"[x]")</f>
        <v>5661</v>
      </c>
    </row>
    <row r="2934" spans="40:47" ht="16.5" x14ac:dyDescent="0.2">
      <c r="AN2934" s="81">
        <v>2922</v>
      </c>
      <c r="AO2934" s="81">
        <f t="shared" si="288"/>
        <v>5</v>
      </c>
      <c r="AP2934" s="81">
        <f t="shared" si="289"/>
        <v>4</v>
      </c>
      <c r="AQ2934" s="76">
        <f t="shared" si="290"/>
        <v>20</v>
      </c>
      <c r="AR2934" s="81">
        <f t="shared" si="291"/>
        <v>52</v>
      </c>
      <c r="AS2934" s="81" t="str">
        <f t="shared" si="292"/>
        <v>金币</v>
      </c>
      <c r="AT2934" s="103">
        <f t="shared" si="293"/>
        <v>279</v>
      </c>
      <c r="AU2934" s="82">
        <f>IF(AR2934&gt;0,SUMIFS(AT$13:AT2934,AQ$13:AQ2934,"="&amp;AQ2934),"[x]")</f>
        <v>5940</v>
      </c>
    </row>
    <row r="2935" spans="40:47" ht="16.5" x14ac:dyDescent="0.2">
      <c r="AN2935" s="81">
        <v>2923</v>
      </c>
      <c r="AO2935" s="81">
        <f t="shared" si="288"/>
        <v>5</v>
      </c>
      <c r="AP2935" s="81">
        <f t="shared" si="289"/>
        <v>4</v>
      </c>
      <c r="AQ2935" s="76">
        <f t="shared" si="290"/>
        <v>20</v>
      </c>
      <c r="AR2935" s="81">
        <f t="shared" si="291"/>
        <v>53</v>
      </c>
      <c r="AS2935" s="81" t="str">
        <f t="shared" si="292"/>
        <v>金币</v>
      </c>
      <c r="AT2935" s="103">
        <f t="shared" si="293"/>
        <v>297</v>
      </c>
      <c r="AU2935" s="82">
        <f>IF(AR2935&gt;0,SUMIFS(AT$13:AT2935,AQ$13:AQ2935,"="&amp;AQ2935),"[x]")</f>
        <v>6237</v>
      </c>
    </row>
    <row r="2936" spans="40:47" ht="16.5" x14ac:dyDescent="0.2">
      <c r="AN2936" s="81">
        <v>2924</v>
      </c>
      <c r="AO2936" s="81">
        <f t="shared" si="288"/>
        <v>5</v>
      </c>
      <c r="AP2936" s="81">
        <f t="shared" si="289"/>
        <v>4</v>
      </c>
      <c r="AQ2936" s="76">
        <f t="shared" si="290"/>
        <v>20</v>
      </c>
      <c r="AR2936" s="81">
        <f t="shared" si="291"/>
        <v>54</v>
      </c>
      <c r="AS2936" s="81" t="str">
        <f t="shared" si="292"/>
        <v>金币</v>
      </c>
      <c r="AT2936" s="103">
        <f t="shared" si="293"/>
        <v>314</v>
      </c>
      <c r="AU2936" s="82">
        <f>IF(AR2936&gt;0,SUMIFS(AT$13:AT2936,AQ$13:AQ2936,"="&amp;AQ2936),"[x]")</f>
        <v>6551</v>
      </c>
    </row>
    <row r="2937" spans="40:47" ht="16.5" x14ac:dyDescent="0.2">
      <c r="AN2937" s="81">
        <v>2925</v>
      </c>
      <c r="AO2937" s="81">
        <f t="shared" si="288"/>
        <v>5</v>
      </c>
      <c r="AP2937" s="81">
        <f t="shared" si="289"/>
        <v>4</v>
      </c>
      <c r="AQ2937" s="76">
        <f t="shared" si="290"/>
        <v>20</v>
      </c>
      <c r="AR2937" s="81">
        <f t="shared" si="291"/>
        <v>55</v>
      </c>
      <c r="AS2937" s="81" t="str">
        <f t="shared" si="292"/>
        <v>金币</v>
      </c>
      <c r="AT2937" s="103">
        <f t="shared" si="293"/>
        <v>332</v>
      </c>
      <c r="AU2937" s="82">
        <f>IF(AR2937&gt;0,SUMIFS(AT$13:AT2937,AQ$13:AQ2937,"="&amp;AQ2937),"[x]")</f>
        <v>6883</v>
      </c>
    </row>
    <row r="2938" spans="40:47" ht="16.5" x14ac:dyDescent="0.2">
      <c r="AN2938" s="81">
        <v>2926</v>
      </c>
      <c r="AO2938" s="81">
        <f t="shared" si="288"/>
        <v>5</v>
      </c>
      <c r="AP2938" s="81">
        <f t="shared" si="289"/>
        <v>4</v>
      </c>
      <c r="AQ2938" s="76">
        <f t="shared" si="290"/>
        <v>20</v>
      </c>
      <c r="AR2938" s="81">
        <f t="shared" si="291"/>
        <v>56</v>
      </c>
      <c r="AS2938" s="81" t="str">
        <f t="shared" si="292"/>
        <v>金币</v>
      </c>
      <c r="AT2938" s="103">
        <f t="shared" si="293"/>
        <v>349</v>
      </c>
      <c r="AU2938" s="82">
        <f>IF(AR2938&gt;0,SUMIFS(AT$13:AT2938,AQ$13:AQ2938,"="&amp;AQ2938),"[x]")</f>
        <v>7232</v>
      </c>
    </row>
    <row r="2939" spans="40:47" ht="16.5" x14ac:dyDescent="0.2">
      <c r="AN2939" s="81">
        <v>2927</v>
      </c>
      <c r="AO2939" s="81">
        <f t="shared" si="288"/>
        <v>5</v>
      </c>
      <c r="AP2939" s="81">
        <f t="shared" si="289"/>
        <v>4</v>
      </c>
      <c r="AQ2939" s="76">
        <f t="shared" si="290"/>
        <v>20</v>
      </c>
      <c r="AR2939" s="81">
        <f t="shared" si="291"/>
        <v>57</v>
      </c>
      <c r="AS2939" s="81" t="str">
        <f t="shared" si="292"/>
        <v>金币</v>
      </c>
      <c r="AT2939" s="103">
        <f t="shared" si="293"/>
        <v>367</v>
      </c>
      <c r="AU2939" s="82">
        <f>IF(AR2939&gt;0,SUMIFS(AT$13:AT2939,AQ$13:AQ2939,"="&amp;AQ2939),"[x]")</f>
        <v>7599</v>
      </c>
    </row>
    <row r="2940" spans="40:47" ht="16.5" x14ac:dyDescent="0.2">
      <c r="AN2940" s="81">
        <v>2928</v>
      </c>
      <c r="AO2940" s="81">
        <f t="shared" si="288"/>
        <v>5</v>
      </c>
      <c r="AP2940" s="81">
        <f t="shared" si="289"/>
        <v>4</v>
      </c>
      <c r="AQ2940" s="76">
        <f t="shared" si="290"/>
        <v>20</v>
      </c>
      <c r="AR2940" s="81">
        <f t="shared" si="291"/>
        <v>58</v>
      </c>
      <c r="AS2940" s="81" t="str">
        <f t="shared" si="292"/>
        <v>金币</v>
      </c>
      <c r="AT2940" s="103">
        <f t="shared" si="293"/>
        <v>384</v>
      </c>
      <c r="AU2940" s="82">
        <f>IF(AR2940&gt;0,SUMIFS(AT$13:AT2940,AQ$13:AQ2940,"="&amp;AQ2940),"[x]")</f>
        <v>7983</v>
      </c>
    </row>
    <row r="2941" spans="40:47" ht="16.5" x14ac:dyDescent="0.2">
      <c r="AN2941" s="81">
        <v>2929</v>
      </c>
      <c r="AO2941" s="81">
        <f t="shared" si="288"/>
        <v>5</v>
      </c>
      <c r="AP2941" s="81">
        <f t="shared" si="289"/>
        <v>4</v>
      </c>
      <c r="AQ2941" s="76">
        <f t="shared" si="290"/>
        <v>20</v>
      </c>
      <c r="AR2941" s="81">
        <f t="shared" si="291"/>
        <v>59</v>
      </c>
      <c r="AS2941" s="81" t="str">
        <f t="shared" si="292"/>
        <v>金币</v>
      </c>
      <c r="AT2941" s="103">
        <f t="shared" si="293"/>
        <v>402</v>
      </c>
      <c r="AU2941" s="82">
        <f>IF(AR2941&gt;0,SUMIFS(AT$13:AT2941,AQ$13:AQ2941,"="&amp;AQ2941),"[x]")</f>
        <v>8385</v>
      </c>
    </row>
    <row r="2942" spans="40:47" ht="16.5" x14ac:dyDescent="0.2">
      <c r="AN2942" s="81">
        <v>2930</v>
      </c>
      <c r="AO2942" s="81">
        <f t="shared" si="288"/>
        <v>5</v>
      </c>
      <c r="AP2942" s="81">
        <f t="shared" si="289"/>
        <v>4</v>
      </c>
      <c r="AQ2942" s="76">
        <f t="shared" si="290"/>
        <v>20</v>
      </c>
      <c r="AR2942" s="81">
        <f t="shared" si="291"/>
        <v>60</v>
      </c>
      <c r="AS2942" s="81" t="str">
        <f t="shared" si="292"/>
        <v>金币</v>
      </c>
      <c r="AT2942" s="103">
        <f t="shared" si="293"/>
        <v>419</v>
      </c>
      <c r="AU2942" s="82">
        <f>IF(AR2942&gt;0,SUMIFS(AT$13:AT2942,AQ$13:AQ2942,"="&amp;AQ2942),"[x]")</f>
        <v>8804</v>
      </c>
    </row>
    <row r="2943" spans="40:47" ht="16.5" x14ac:dyDescent="0.2">
      <c r="AN2943" s="81">
        <v>2931</v>
      </c>
      <c r="AO2943" s="81">
        <f t="shared" si="288"/>
        <v>5</v>
      </c>
      <c r="AP2943" s="81">
        <f t="shared" si="289"/>
        <v>4</v>
      </c>
      <c r="AQ2943" s="76">
        <f t="shared" si="290"/>
        <v>20</v>
      </c>
      <c r="AR2943" s="81">
        <f t="shared" si="291"/>
        <v>61</v>
      </c>
      <c r="AS2943" s="81" t="str">
        <f t="shared" si="292"/>
        <v>金币</v>
      </c>
      <c r="AT2943" s="103">
        <f t="shared" si="293"/>
        <v>436</v>
      </c>
      <c r="AU2943" s="82">
        <f>IF(AR2943&gt;0,SUMIFS(AT$13:AT2943,AQ$13:AQ2943,"="&amp;AQ2943),"[x]")</f>
        <v>9240</v>
      </c>
    </row>
    <row r="2944" spans="40:47" ht="16.5" x14ac:dyDescent="0.2">
      <c r="AN2944" s="81">
        <v>2932</v>
      </c>
      <c r="AO2944" s="81">
        <f t="shared" si="288"/>
        <v>5</v>
      </c>
      <c r="AP2944" s="81">
        <f t="shared" si="289"/>
        <v>4</v>
      </c>
      <c r="AQ2944" s="76">
        <f t="shared" si="290"/>
        <v>20</v>
      </c>
      <c r="AR2944" s="81">
        <f t="shared" si="291"/>
        <v>62</v>
      </c>
      <c r="AS2944" s="81" t="str">
        <f t="shared" si="292"/>
        <v>金币</v>
      </c>
      <c r="AT2944" s="103">
        <f t="shared" si="293"/>
        <v>454</v>
      </c>
      <c r="AU2944" s="82">
        <f>IF(AR2944&gt;0,SUMIFS(AT$13:AT2944,AQ$13:AQ2944,"="&amp;AQ2944),"[x]")</f>
        <v>9694</v>
      </c>
    </row>
    <row r="2945" spans="40:47" ht="16.5" x14ac:dyDescent="0.2">
      <c r="AN2945" s="81">
        <v>2933</v>
      </c>
      <c r="AO2945" s="81">
        <f t="shared" si="288"/>
        <v>5</v>
      </c>
      <c r="AP2945" s="81">
        <f t="shared" si="289"/>
        <v>4</v>
      </c>
      <c r="AQ2945" s="76">
        <f t="shared" si="290"/>
        <v>20</v>
      </c>
      <c r="AR2945" s="81">
        <f t="shared" si="291"/>
        <v>63</v>
      </c>
      <c r="AS2945" s="81" t="str">
        <f t="shared" si="292"/>
        <v>金币</v>
      </c>
      <c r="AT2945" s="103">
        <f t="shared" si="293"/>
        <v>471</v>
      </c>
      <c r="AU2945" s="82">
        <f>IF(AR2945&gt;0,SUMIFS(AT$13:AT2945,AQ$13:AQ2945,"="&amp;AQ2945),"[x]")</f>
        <v>10165</v>
      </c>
    </row>
    <row r="2946" spans="40:47" ht="16.5" x14ac:dyDescent="0.2">
      <c r="AN2946" s="81">
        <v>2934</v>
      </c>
      <c r="AO2946" s="81">
        <f t="shared" si="288"/>
        <v>5</v>
      </c>
      <c r="AP2946" s="81">
        <f t="shared" si="289"/>
        <v>4</v>
      </c>
      <c r="AQ2946" s="76">
        <f t="shared" si="290"/>
        <v>20</v>
      </c>
      <c r="AR2946" s="81">
        <f t="shared" si="291"/>
        <v>64</v>
      </c>
      <c r="AS2946" s="81" t="str">
        <f t="shared" si="292"/>
        <v>金币</v>
      </c>
      <c r="AT2946" s="103">
        <f t="shared" si="293"/>
        <v>489</v>
      </c>
      <c r="AU2946" s="82">
        <f>IF(AR2946&gt;0,SUMIFS(AT$13:AT2946,AQ$13:AQ2946,"="&amp;AQ2946),"[x]")</f>
        <v>10654</v>
      </c>
    </row>
    <row r="2947" spans="40:47" ht="16.5" x14ac:dyDescent="0.2">
      <c r="AN2947" s="81">
        <v>2935</v>
      </c>
      <c r="AO2947" s="81">
        <f t="shared" si="288"/>
        <v>5</v>
      </c>
      <c r="AP2947" s="81">
        <f t="shared" si="289"/>
        <v>4</v>
      </c>
      <c r="AQ2947" s="76">
        <f t="shared" si="290"/>
        <v>20</v>
      </c>
      <c r="AR2947" s="81">
        <f t="shared" si="291"/>
        <v>65</v>
      </c>
      <c r="AS2947" s="81" t="str">
        <f t="shared" si="292"/>
        <v>金币</v>
      </c>
      <c r="AT2947" s="103">
        <f t="shared" si="293"/>
        <v>506</v>
      </c>
      <c r="AU2947" s="82">
        <f>IF(AR2947&gt;0,SUMIFS(AT$13:AT2947,AQ$13:AQ2947,"="&amp;AQ2947),"[x]")</f>
        <v>11160</v>
      </c>
    </row>
    <row r="2948" spans="40:47" ht="16.5" x14ac:dyDescent="0.2">
      <c r="AN2948" s="81">
        <v>2936</v>
      </c>
      <c r="AO2948" s="81">
        <f t="shared" si="288"/>
        <v>5</v>
      </c>
      <c r="AP2948" s="81">
        <f t="shared" si="289"/>
        <v>4</v>
      </c>
      <c r="AQ2948" s="76">
        <f t="shared" si="290"/>
        <v>20</v>
      </c>
      <c r="AR2948" s="81">
        <f t="shared" si="291"/>
        <v>66</v>
      </c>
      <c r="AS2948" s="81" t="str">
        <f t="shared" si="292"/>
        <v>金币</v>
      </c>
      <c r="AT2948" s="103">
        <f t="shared" si="293"/>
        <v>524</v>
      </c>
      <c r="AU2948" s="82">
        <f>IF(AR2948&gt;0,SUMIFS(AT$13:AT2948,AQ$13:AQ2948,"="&amp;AQ2948),"[x]")</f>
        <v>11684</v>
      </c>
    </row>
    <row r="2949" spans="40:47" ht="16.5" x14ac:dyDescent="0.2">
      <c r="AN2949" s="81">
        <v>2937</v>
      </c>
      <c r="AO2949" s="81">
        <f t="shared" si="288"/>
        <v>5</v>
      </c>
      <c r="AP2949" s="81">
        <f t="shared" si="289"/>
        <v>4</v>
      </c>
      <c r="AQ2949" s="76">
        <f t="shared" si="290"/>
        <v>20</v>
      </c>
      <c r="AR2949" s="81">
        <f t="shared" si="291"/>
        <v>67</v>
      </c>
      <c r="AS2949" s="81" t="str">
        <f t="shared" si="292"/>
        <v>金币</v>
      </c>
      <c r="AT2949" s="103">
        <f t="shared" si="293"/>
        <v>541</v>
      </c>
      <c r="AU2949" s="82">
        <f>IF(AR2949&gt;0,SUMIFS(AT$13:AT2949,AQ$13:AQ2949,"="&amp;AQ2949),"[x]")</f>
        <v>12225</v>
      </c>
    </row>
    <row r="2950" spans="40:47" ht="16.5" x14ac:dyDescent="0.2">
      <c r="AN2950" s="81">
        <v>2938</v>
      </c>
      <c r="AO2950" s="81">
        <f t="shared" si="288"/>
        <v>5</v>
      </c>
      <c r="AP2950" s="81">
        <f t="shared" si="289"/>
        <v>4</v>
      </c>
      <c r="AQ2950" s="76">
        <f t="shared" si="290"/>
        <v>20</v>
      </c>
      <c r="AR2950" s="81">
        <f t="shared" si="291"/>
        <v>68</v>
      </c>
      <c r="AS2950" s="81" t="str">
        <f t="shared" si="292"/>
        <v>金币</v>
      </c>
      <c r="AT2950" s="103">
        <f t="shared" si="293"/>
        <v>559</v>
      </c>
      <c r="AU2950" s="82">
        <f>IF(AR2950&gt;0,SUMIFS(AT$13:AT2950,AQ$13:AQ2950,"="&amp;AQ2950),"[x]")</f>
        <v>12784</v>
      </c>
    </row>
    <row r="2951" spans="40:47" ht="16.5" x14ac:dyDescent="0.2">
      <c r="AN2951" s="81">
        <v>2939</v>
      </c>
      <c r="AO2951" s="81">
        <f t="shared" si="288"/>
        <v>5</v>
      </c>
      <c r="AP2951" s="81">
        <f t="shared" si="289"/>
        <v>4</v>
      </c>
      <c r="AQ2951" s="76">
        <f t="shared" si="290"/>
        <v>20</v>
      </c>
      <c r="AR2951" s="81">
        <f t="shared" si="291"/>
        <v>69</v>
      </c>
      <c r="AS2951" s="81" t="str">
        <f t="shared" si="292"/>
        <v>金币</v>
      </c>
      <c r="AT2951" s="103">
        <f t="shared" si="293"/>
        <v>576</v>
      </c>
      <c r="AU2951" s="82">
        <f>IF(AR2951&gt;0,SUMIFS(AT$13:AT2951,AQ$13:AQ2951,"="&amp;AQ2951),"[x]")</f>
        <v>13360</v>
      </c>
    </row>
    <row r="2952" spans="40:47" ht="16.5" x14ac:dyDescent="0.2">
      <c r="AN2952" s="81">
        <v>2940</v>
      </c>
      <c r="AO2952" s="81">
        <f t="shared" si="288"/>
        <v>5</v>
      </c>
      <c r="AP2952" s="81">
        <f t="shared" si="289"/>
        <v>4</v>
      </c>
      <c r="AQ2952" s="76">
        <f t="shared" si="290"/>
        <v>20</v>
      </c>
      <c r="AR2952" s="81">
        <f t="shared" si="291"/>
        <v>70</v>
      </c>
      <c r="AS2952" s="81" t="str">
        <f t="shared" si="292"/>
        <v>金币</v>
      </c>
      <c r="AT2952" s="103">
        <f t="shared" si="293"/>
        <v>594</v>
      </c>
      <c r="AU2952" s="82">
        <f>IF(AR2952&gt;0,SUMIFS(AT$13:AT2952,AQ$13:AQ2952,"="&amp;AQ2952),"[x]")</f>
        <v>13954</v>
      </c>
    </row>
    <row r="2953" spans="40:47" ht="16.5" x14ac:dyDescent="0.2">
      <c r="AN2953" s="81">
        <v>2941</v>
      </c>
      <c r="AO2953" s="81">
        <f t="shared" si="288"/>
        <v>5</v>
      </c>
      <c r="AP2953" s="81">
        <f t="shared" si="289"/>
        <v>4</v>
      </c>
      <c r="AQ2953" s="76">
        <f t="shared" si="290"/>
        <v>20</v>
      </c>
      <c r="AR2953" s="81">
        <f t="shared" si="291"/>
        <v>71</v>
      </c>
      <c r="AS2953" s="81" t="str">
        <f t="shared" si="292"/>
        <v>金币</v>
      </c>
      <c r="AT2953" s="103">
        <f t="shared" si="293"/>
        <v>611</v>
      </c>
      <c r="AU2953" s="82">
        <f>IF(AR2953&gt;0,SUMIFS(AT$13:AT2953,AQ$13:AQ2953,"="&amp;AQ2953),"[x]")</f>
        <v>14565</v>
      </c>
    </row>
    <row r="2954" spans="40:47" ht="16.5" x14ac:dyDescent="0.2">
      <c r="AN2954" s="81">
        <v>2942</v>
      </c>
      <c r="AO2954" s="81">
        <f t="shared" si="288"/>
        <v>5</v>
      </c>
      <c r="AP2954" s="81">
        <f t="shared" si="289"/>
        <v>4</v>
      </c>
      <c r="AQ2954" s="76">
        <f t="shared" si="290"/>
        <v>20</v>
      </c>
      <c r="AR2954" s="81">
        <f t="shared" si="291"/>
        <v>72</v>
      </c>
      <c r="AS2954" s="81" t="str">
        <f t="shared" si="292"/>
        <v>金币</v>
      </c>
      <c r="AT2954" s="103">
        <f t="shared" si="293"/>
        <v>629</v>
      </c>
      <c r="AU2954" s="82">
        <f>IF(AR2954&gt;0,SUMIFS(AT$13:AT2954,AQ$13:AQ2954,"="&amp;AQ2954),"[x]")</f>
        <v>15194</v>
      </c>
    </row>
    <row r="2955" spans="40:47" ht="16.5" x14ac:dyDescent="0.2">
      <c r="AN2955" s="81">
        <v>2943</v>
      </c>
      <c r="AO2955" s="81">
        <f t="shared" si="288"/>
        <v>5</v>
      </c>
      <c r="AP2955" s="81">
        <f t="shared" si="289"/>
        <v>4</v>
      </c>
      <c r="AQ2955" s="76">
        <f t="shared" si="290"/>
        <v>20</v>
      </c>
      <c r="AR2955" s="81">
        <f t="shared" si="291"/>
        <v>73</v>
      </c>
      <c r="AS2955" s="81" t="str">
        <f t="shared" si="292"/>
        <v>金币</v>
      </c>
      <c r="AT2955" s="103">
        <f t="shared" si="293"/>
        <v>646</v>
      </c>
      <c r="AU2955" s="82">
        <f>IF(AR2955&gt;0,SUMIFS(AT$13:AT2955,AQ$13:AQ2955,"="&amp;AQ2955),"[x]")</f>
        <v>15840</v>
      </c>
    </row>
    <row r="2956" spans="40:47" ht="16.5" x14ac:dyDescent="0.2">
      <c r="AN2956" s="81">
        <v>2944</v>
      </c>
      <c r="AO2956" s="81">
        <f t="shared" si="288"/>
        <v>5</v>
      </c>
      <c r="AP2956" s="81">
        <f t="shared" si="289"/>
        <v>4</v>
      </c>
      <c r="AQ2956" s="76">
        <f t="shared" si="290"/>
        <v>20</v>
      </c>
      <c r="AR2956" s="81">
        <f t="shared" si="291"/>
        <v>74</v>
      </c>
      <c r="AS2956" s="81" t="str">
        <f t="shared" si="292"/>
        <v>金币</v>
      </c>
      <c r="AT2956" s="103">
        <f t="shared" si="293"/>
        <v>664</v>
      </c>
      <c r="AU2956" s="82">
        <f>IF(AR2956&gt;0,SUMIFS(AT$13:AT2956,AQ$13:AQ2956,"="&amp;AQ2956),"[x]")</f>
        <v>16504</v>
      </c>
    </row>
    <row r="2957" spans="40:47" ht="16.5" x14ac:dyDescent="0.2">
      <c r="AN2957" s="81">
        <v>2945</v>
      </c>
      <c r="AO2957" s="81">
        <f t="shared" si="288"/>
        <v>5</v>
      </c>
      <c r="AP2957" s="81">
        <f t="shared" si="289"/>
        <v>4</v>
      </c>
      <c r="AQ2957" s="76">
        <f t="shared" si="290"/>
        <v>20</v>
      </c>
      <c r="AR2957" s="81">
        <f t="shared" si="291"/>
        <v>75</v>
      </c>
      <c r="AS2957" s="81" t="str">
        <f t="shared" si="292"/>
        <v>金币</v>
      </c>
      <c r="AT2957" s="103">
        <f t="shared" si="293"/>
        <v>681</v>
      </c>
      <c r="AU2957" s="82">
        <f>IF(AR2957&gt;0,SUMIFS(AT$13:AT2957,AQ$13:AQ2957,"="&amp;AQ2957),"[x]")</f>
        <v>17185</v>
      </c>
    </row>
    <row r="2958" spans="40:47" ht="16.5" x14ac:dyDescent="0.2">
      <c r="AN2958" s="81">
        <v>2946</v>
      </c>
      <c r="AO2958" s="81">
        <f t="shared" ref="AO2958:AO3021" si="294">INT((AN2958-1)/604)+1</f>
        <v>5</v>
      </c>
      <c r="AP2958" s="81">
        <f t="shared" ref="AP2958:AP3021" si="295">INT(MOD(INT((AN2958-1)/151),4))+1</f>
        <v>4</v>
      </c>
      <c r="AQ2958" s="76">
        <f t="shared" ref="AQ2958:AQ3021" si="296">(AO2958-1)*4+AP2958</f>
        <v>20</v>
      </c>
      <c r="AR2958" s="81">
        <f t="shared" ref="AR2958:AR3021" si="297">MOD(AN2958-1,151)</f>
        <v>76</v>
      </c>
      <c r="AS2958" s="81" t="str">
        <f t="shared" ref="AS2958:AS3021" si="298">IF(AR2958&gt;0,"金币","[x]")</f>
        <v>金币</v>
      </c>
      <c r="AT2958" s="103">
        <f t="shared" si="293"/>
        <v>699</v>
      </c>
      <c r="AU2958" s="82">
        <f>IF(AR2958&gt;0,SUMIFS(AT$13:AT2958,AQ$13:AQ2958,"="&amp;AQ2958),"[x]")</f>
        <v>17884</v>
      </c>
    </row>
    <row r="2959" spans="40:47" ht="16.5" x14ac:dyDescent="0.2">
      <c r="AN2959" s="81">
        <v>2947</v>
      </c>
      <c r="AO2959" s="81">
        <f t="shared" si="294"/>
        <v>5</v>
      </c>
      <c r="AP2959" s="81">
        <f t="shared" si="295"/>
        <v>4</v>
      </c>
      <c r="AQ2959" s="76">
        <f t="shared" si="296"/>
        <v>20</v>
      </c>
      <c r="AR2959" s="81">
        <f t="shared" si="297"/>
        <v>77</v>
      </c>
      <c r="AS2959" s="81" t="str">
        <f t="shared" si="298"/>
        <v>金币</v>
      </c>
      <c r="AT2959" s="103">
        <f t="shared" ref="AT2959:AT3022" si="299">IF(AR2959&gt;0,INT(INDEX($AL$13:$AL$162,AR2959)/48*INDEX($AL$4:$AL$9,AO2959)*INDEX($AO$4:$AO$7,AP2959)),"[x]")</f>
        <v>716</v>
      </c>
      <c r="AU2959" s="82">
        <f>IF(AR2959&gt;0,SUMIFS(AT$13:AT2959,AQ$13:AQ2959,"="&amp;AQ2959),"[x]")</f>
        <v>18600</v>
      </c>
    </row>
    <row r="2960" spans="40:47" ht="16.5" x14ac:dyDescent="0.2">
      <c r="AN2960" s="81">
        <v>2948</v>
      </c>
      <c r="AO2960" s="81">
        <f t="shared" si="294"/>
        <v>5</v>
      </c>
      <c r="AP2960" s="81">
        <f t="shared" si="295"/>
        <v>4</v>
      </c>
      <c r="AQ2960" s="76">
        <f t="shared" si="296"/>
        <v>20</v>
      </c>
      <c r="AR2960" s="81">
        <f t="shared" si="297"/>
        <v>78</v>
      </c>
      <c r="AS2960" s="81" t="str">
        <f t="shared" si="298"/>
        <v>金币</v>
      </c>
      <c r="AT2960" s="103">
        <f t="shared" si="299"/>
        <v>734</v>
      </c>
      <c r="AU2960" s="82">
        <f>IF(AR2960&gt;0,SUMIFS(AT$13:AT2960,AQ$13:AQ2960,"="&amp;AQ2960),"[x]")</f>
        <v>19334</v>
      </c>
    </row>
    <row r="2961" spans="40:47" ht="16.5" x14ac:dyDescent="0.2">
      <c r="AN2961" s="81">
        <v>2949</v>
      </c>
      <c r="AO2961" s="81">
        <f t="shared" si="294"/>
        <v>5</v>
      </c>
      <c r="AP2961" s="81">
        <f t="shared" si="295"/>
        <v>4</v>
      </c>
      <c r="AQ2961" s="76">
        <f t="shared" si="296"/>
        <v>20</v>
      </c>
      <c r="AR2961" s="81">
        <f t="shared" si="297"/>
        <v>79</v>
      </c>
      <c r="AS2961" s="81" t="str">
        <f t="shared" si="298"/>
        <v>金币</v>
      </c>
      <c r="AT2961" s="103">
        <f t="shared" si="299"/>
        <v>751</v>
      </c>
      <c r="AU2961" s="82">
        <f>IF(AR2961&gt;0,SUMIFS(AT$13:AT2961,AQ$13:AQ2961,"="&amp;AQ2961),"[x]")</f>
        <v>20085</v>
      </c>
    </row>
    <row r="2962" spans="40:47" ht="16.5" x14ac:dyDescent="0.2">
      <c r="AN2962" s="81">
        <v>2950</v>
      </c>
      <c r="AO2962" s="81">
        <f t="shared" si="294"/>
        <v>5</v>
      </c>
      <c r="AP2962" s="81">
        <f t="shared" si="295"/>
        <v>4</v>
      </c>
      <c r="AQ2962" s="76">
        <f t="shared" si="296"/>
        <v>20</v>
      </c>
      <c r="AR2962" s="81">
        <f t="shared" si="297"/>
        <v>80</v>
      </c>
      <c r="AS2962" s="81" t="str">
        <f t="shared" si="298"/>
        <v>金币</v>
      </c>
      <c r="AT2962" s="103">
        <f t="shared" si="299"/>
        <v>769</v>
      </c>
      <c r="AU2962" s="82">
        <f>IF(AR2962&gt;0,SUMIFS(AT$13:AT2962,AQ$13:AQ2962,"="&amp;AQ2962),"[x]")</f>
        <v>20854</v>
      </c>
    </row>
    <row r="2963" spans="40:47" ht="16.5" x14ac:dyDescent="0.2">
      <c r="AN2963" s="81">
        <v>2951</v>
      </c>
      <c r="AO2963" s="81">
        <f t="shared" si="294"/>
        <v>5</v>
      </c>
      <c r="AP2963" s="81">
        <f t="shared" si="295"/>
        <v>4</v>
      </c>
      <c r="AQ2963" s="76">
        <f t="shared" si="296"/>
        <v>20</v>
      </c>
      <c r="AR2963" s="81">
        <f t="shared" si="297"/>
        <v>81</v>
      </c>
      <c r="AS2963" s="81" t="str">
        <f t="shared" si="298"/>
        <v>金币</v>
      </c>
      <c r="AT2963" s="103">
        <f t="shared" si="299"/>
        <v>390</v>
      </c>
      <c r="AU2963" s="82">
        <f>IF(AR2963&gt;0,SUMIFS(AT$13:AT2963,AQ$13:AQ2963,"="&amp;AQ2963),"[x]")</f>
        <v>21244</v>
      </c>
    </row>
    <row r="2964" spans="40:47" ht="16.5" x14ac:dyDescent="0.2">
      <c r="AN2964" s="81">
        <v>2952</v>
      </c>
      <c r="AO2964" s="81">
        <f t="shared" si="294"/>
        <v>5</v>
      </c>
      <c r="AP2964" s="81">
        <f t="shared" si="295"/>
        <v>4</v>
      </c>
      <c r="AQ2964" s="76">
        <f t="shared" si="296"/>
        <v>20</v>
      </c>
      <c r="AR2964" s="81">
        <f t="shared" si="297"/>
        <v>82</v>
      </c>
      <c r="AS2964" s="81" t="str">
        <f t="shared" si="298"/>
        <v>金币</v>
      </c>
      <c r="AT2964" s="103">
        <f t="shared" si="299"/>
        <v>421</v>
      </c>
      <c r="AU2964" s="82">
        <f>IF(AR2964&gt;0,SUMIFS(AT$13:AT2964,AQ$13:AQ2964,"="&amp;AQ2964),"[x]")</f>
        <v>21665</v>
      </c>
    </row>
    <row r="2965" spans="40:47" ht="16.5" x14ac:dyDescent="0.2">
      <c r="AN2965" s="81">
        <v>2953</v>
      </c>
      <c r="AO2965" s="81">
        <f t="shared" si="294"/>
        <v>5</v>
      </c>
      <c r="AP2965" s="81">
        <f t="shared" si="295"/>
        <v>4</v>
      </c>
      <c r="AQ2965" s="76">
        <f t="shared" si="296"/>
        <v>20</v>
      </c>
      <c r="AR2965" s="81">
        <f t="shared" si="297"/>
        <v>83</v>
      </c>
      <c r="AS2965" s="81" t="str">
        <f t="shared" si="298"/>
        <v>金币</v>
      </c>
      <c r="AT2965" s="103">
        <f t="shared" si="299"/>
        <v>451</v>
      </c>
      <c r="AU2965" s="82">
        <f>IF(AR2965&gt;0,SUMIFS(AT$13:AT2965,AQ$13:AQ2965,"="&amp;AQ2965),"[x]")</f>
        <v>22116</v>
      </c>
    </row>
    <row r="2966" spans="40:47" ht="16.5" x14ac:dyDescent="0.2">
      <c r="AN2966" s="81">
        <v>2954</v>
      </c>
      <c r="AO2966" s="81">
        <f t="shared" si="294"/>
        <v>5</v>
      </c>
      <c r="AP2966" s="81">
        <f t="shared" si="295"/>
        <v>4</v>
      </c>
      <c r="AQ2966" s="76">
        <f t="shared" si="296"/>
        <v>20</v>
      </c>
      <c r="AR2966" s="81">
        <f t="shared" si="297"/>
        <v>84</v>
      </c>
      <c r="AS2966" s="81" t="str">
        <f t="shared" si="298"/>
        <v>金币</v>
      </c>
      <c r="AT2966" s="103">
        <f t="shared" si="299"/>
        <v>481</v>
      </c>
      <c r="AU2966" s="82">
        <f>IF(AR2966&gt;0,SUMIFS(AT$13:AT2966,AQ$13:AQ2966,"="&amp;AQ2966),"[x]")</f>
        <v>22597</v>
      </c>
    </row>
    <row r="2967" spans="40:47" ht="16.5" x14ac:dyDescent="0.2">
      <c r="AN2967" s="81">
        <v>2955</v>
      </c>
      <c r="AO2967" s="81">
        <f t="shared" si="294"/>
        <v>5</v>
      </c>
      <c r="AP2967" s="81">
        <f t="shared" si="295"/>
        <v>4</v>
      </c>
      <c r="AQ2967" s="76">
        <f t="shared" si="296"/>
        <v>20</v>
      </c>
      <c r="AR2967" s="81">
        <f t="shared" si="297"/>
        <v>85</v>
      </c>
      <c r="AS2967" s="81" t="str">
        <f t="shared" si="298"/>
        <v>金币</v>
      </c>
      <c r="AT2967" s="103">
        <f t="shared" si="299"/>
        <v>511</v>
      </c>
      <c r="AU2967" s="82">
        <f>IF(AR2967&gt;0,SUMIFS(AT$13:AT2967,AQ$13:AQ2967,"="&amp;AQ2967),"[x]")</f>
        <v>23108</v>
      </c>
    </row>
    <row r="2968" spans="40:47" ht="16.5" x14ac:dyDescent="0.2">
      <c r="AN2968" s="81">
        <v>2956</v>
      </c>
      <c r="AO2968" s="81">
        <f t="shared" si="294"/>
        <v>5</v>
      </c>
      <c r="AP2968" s="81">
        <f t="shared" si="295"/>
        <v>4</v>
      </c>
      <c r="AQ2968" s="76">
        <f t="shared" si="296"/>
        <v>20</v>
      </c>
      <c r="AR2968" s="81">
        <f t="shared" si="297"/>
        <v>86</v>
      </c>
      <c r="AS2968" s="81" t="str">
        <f t="shared" si="298"/>
        <v>金币</v>
      </c>
      <c r="AT2968" s="103">
        <f t="shared" si="299"/>
        <v>541</v>
      </c>
      <c r="AU2968" s="82">
        <f>IF(AR2968&gt;0,SUMIFS(AT$13:AT2968,AQ$13:AQ2968,"="&amp;AQ2968),"[x]")</f>
        <v>23649</v>
      </c>
    </row>
    <row r="2969" spans="40:47" ht="16.5" x14ac:dyDescent="0.2">
      <c r="AN2969" s="81">
        <v>2957</v>
      </c>
      <c r="AO2969" s="81">
        <f t="shared" si="294"/>
        <v>5</v>
      </c>
      <c r="AP2969" s="81">
        <f t="shared" si="295"/>
        <v>4</v>
      </c>
      <c r="AQ2969" s="76">
        <f t="shared" si="296"/>
        <v>20</v>
      </c>
      <c r="AR2969" s="81">
        <f t="shared" si="297"/>
        <v>87</v>
      </c>
      <c r="AS2969" s="81" t="str">
        <f t="shared" si="298"/>
        <v>金币</v>
      </c>
      <c r="AT2969" s="103">
        <f t="shared" si="299"/>
        <v>571</v>
      </c>
      <c r="AU2969" s="82">
        <f>IF(AR2969&gt;0,SUMIFS(AT$13:AT2969,AQ$13:AQ2969,"="&amp;AQ2969),"[x]")</f>
        <v>24220</v>
      </c>
    </row>
    <row r="2970" spans="40:47" ht="16.5" x14ac:dyDescent="0.2">
      <c r="AN2970" s="81">
        <v>2958</v>
      </c>
      <c r="AO2970" s="81">
        <f t="shared" si="294"/>
        <v>5</v>
      </c>
      <c r="AP2970" s="81">
        <f t="shared" si="295"/>
        <v>4</v>
      </c>
      <c r="AQ2970" s="76">
        <f t="shared" si="296"/>
        <v>20</v>
      </c>
      <c r="AR2970" s="81">
        <f t="shared" si="297"/>
        <v>88</v>
      </c>
      <c r="AS2970" s="81" t="str">
        <f t="shared" si="298"/>
        <v>金币</v>
      </c>
      <c r="AT2970" s="103">
        <f t="shared" si="299"/>
        <v>601</v>
      </c>
      <c r="AU2970" s="82">
        <f>IF(AR2970&gt;0,SUMIFS(AT$13:AT2970,AQ$13:AQ2970,"="&amp;AQ2970),"[x]")</f>
        <v>24821</v>
      </c>
    </row>
    <row r="2971" spans="40:47" ht="16.5" x14ac:dyDescent="0.2">
      <c r="AN2971" s="81">
        <v>2959</v>
      </c>
      <c r="AO2971" s="81">
        <f t="shared" si="294"/>
        <v>5</v>
      </c>
      <c r="AP2971" s="81">
        <f t="shared" si="295"/>
        <v>4</v>
      </c>
      <c r="AQ2971" s="76">
        <f t="shared" si="296"/>
        <v>20</v>
      </c>
      <c r="AR2971" s="81">
        <f t="shared" si="297"/>
        <v>89</v>
      </c>
      <c r="AS2971" s="81" t="str">
        <f t="shared" si="298"/>
        <v>金币</v>
      </c>
      <c r="AT2971" s="103">
        <f t="shared" si="299"/>
        <v>631</v>
      </c>
      <c r="AU2971" s="82">
        <f>IF(AR2971&gt;0,SUMIFS(AT$13:AT2971,AQ$13:AQ2971,"="&amp;AQ2971),"[x]")</f>
        <v>25452</v>
      </c>
    </row>
    <row r="2972" spans="40:47" ht="16.5" x14ac:dyDescent="0.2">
      <c r="AN2972" s="81">
        <v>2960</v>
      </c>
      <c r="AO2972" s="81">
        <f t="shared" si="294"/>
        <v>5</v>
      </c>
      <c r="AP2972" s="81">
        <f t="shared" si="295"/>
        <v>4</v>
      </c>
      <c r="AQ2972" s="76">
        <f t="shared" si="296"/>
        <v>20</v>
      </c>
      <c r="AR2972" s="81">
        <f t="shared" si="297"/>
        <v>90</v>
      </c>
      <c r="AS2972" s="81" t="str">
        <f t="shared" si="298"/>
        <v>金币</v>
      </c>
      <c r="AT2972" s="103">
        <f t="shared" si="299"/>
        <v>661</v>
      </c>
      <c r="AU2972" s="82">
        <f>IF(AR2972&gt;0,SUMIFS(AT$13:AT2972,AQ$13:AQ2972,"="&amp;AQ2972),"[x]")</f>
        <v>26113</v>
      </c>
    </row>
    <row r="2973" spans="40:47" ht="16.5" x14ac:dyDescent="0.2">
      <c r="AN2973" s="81">
        <v>2961</v>
      </c>
      <c r="AO2973" s="81">
        <f t="shared" si="294"/>
        <v>5</v>
      </c>
      <c r="AP2973" s="81">
        <f t="shared" si="295"/>
        <v>4</v>
      </c>
      <c r="AQ2973" s="76">
        <f t="shared" si="296"/>
        <v>20</v>
      </c>
      <c r="AR2973" s="81">
        <f t="shared" si="297"/>
        <v>91</v>
      </c>
      <c r="AS2973" s="81" t="str">
        <f t="shared" si="298"/>
        <v>金币</v>
      </c>
      <c r="AT2973" s="103">
        <f t="shared" si="299"/>
        <v>691</v>
      </c>
      <c r="AU2973" s="82">
        <f>IF(AR2973&gt;0,SUMIFS(AT$13:AT2973,AQ$13:AQ2973,"="&amp;AQ2973),"[x]")</f>
        <v>26804</v>
      </c>
    </row>
    <row r="2974" spans="40:47" ht="16.5" x14ac:dyDescent="0.2">
      <c r="AN2974" s="81">
        <v>2962</v>
      </c>
      <c r="AO2974" s="81">
        <f t="shared" si="294"/>
        <v>5</v>
      </c>
      <c r="AP2974" s="81">
        <f t="shared" si="295"/>
        <v>4</v>
      </c>
      <c r="AQ2974" s="76">
        <f t="shared" si="296"/>
        <v>20</v>
      </c>
      <c r="AR2974" s="81">
        <f t="shared" si="297"/>
        <v>92</v>
      </c>
      <c r="AS2974" s="81" t="str">
        <f t="shared" si="298"/>
        <v>金币</v>
      </c>
      <c r="AT2974" s="103">
        <f t="shared" si="299"/>
        <v>721</v>
      </c>
      <c r="AU2974" s="82">
        <f>IF(AR2974&gt;0,SUMIFS(AT$13:AT2974,AQ$13:AQ2974,"="&amp;AQ2974),"[x]")</f>
        <v>27525</v>
      </c>
    </row>
    <row r="2975" spans="40:47" ht="16.5" x14ac:dyDescent="0.2">
      <c r="AN2975" s="81">
        <v>2963</v>
      </c>
      <c r="AO2975" s="81">
        <f t="shared" si="294"/>
        <v>5</v>
      </c>
      <c r="AP2975" s="81">
        <f t="shared" si="295"/>
        <v>4</v>
      </c>
      <c r="AQ2975" s="76">
        <f t="shared" si="296"/>
        <v>20</v>
      </c>
      <c r="AR2975" s="81">
        <f t="shared" si="297"/>
        <v>93</v>
      </c>
      <c r="AS2975" s="81" t="str">
        <f t="shared" si="298"/>
        <v>金币</v>
      </c>
      <c r="AT2975" s="103">
        <f t="shared" si="299"/>
        <v>751</v>
      </c>
      <c r="AU2975" s="82">
        <f>IF(AR2975&gt;0,SUMIFS(AT$13:AT2975,AQ$13:AQ2975,"="&amp;AQ2975),"[x]")</f>
        <v>28276</v>
      </c>
    </row>
    <row r="2976" spans="40:47" ht="16.5" x14ac:dyDescent="0.2">
      <c r="AN2976" s="81">
        <v>2964</v>
      </c>
      <c r="AO2976" s="81">
        <f t="shared" si="294"/>
        <v>5</v>
      </c>
      <c r="AP2976" s="81">
        <f t="shared" si="295"/>
        <v>4</v>
      </c>
      <c r="AQ2976" s="76">
        <f t="shared" si="296"/>
        <v>20</v>
      </c>
      <c r="AR2976" s="81">
        <f t="shared" si="297"/>
        <v>94</v>
      </c>
      <c r="AS2976" s="81" t="str">
        <f t="shared" si="298"/>
        <v>金币</v>
      </c>
      <c r="AT2976" s="103">
        <f t="shared" si="299"/>
        <v>781</v>
      </c>
      <c r="AU2976" s="82">
        <f>IF(AR2976&gt;0,SUMIFS(AT$13:AT2976,AQ$13:AQ2976,"="&amp;AQ2976),"[x]")</f>
        <v>29057</v>
      </c>
    </row>
    <row r="2977" spans="40:47" ht="16.5" x14ac:dyDescent="0.2">
      <c r="AN2977" s="81">
        <v>2965</v>
      </c>
      <c r="AO2977" s="81">
        <f t="shared" si="294"/>
        <v>5</v>
      </c>
      <c r="AP2977" s="81">
        <f t="shared" si="295"/>
        <v>4</v>
      </c>
      <c r="AQ2977" s="76">
        <f t="shared" si="296"/>
        <v>20</v>
      </c>
      <c r="AR2977" s="81">
        <f t="shared" si="297"/>
        <v>95</v>
      </c>
      <c r="AS2977" s="81" t="str">
        <f t="shared" si="298"/>
        <v>金币</v>
      </c>
      <c r="AT2977" s="103">
        <f t="shared" si="299"/>
        <v>811</v>
      </c>
      <c r="AU2977" s="82">
        <f>IF(AR2977&gt;0,SUMIFS(AT$13:AT2977,AQ$13:AQ2977,"="&amp;AQ2977),"[x]")</f>
        <v>29868</v>
      </c>
    </row>
    <row r="2978" spans="40:47" ht="16.5" x14ac:dyDescent="0.2">
      <c r="AN2978" s="81">
        <v>2966</v>
      </c>
      <c r="AO2978" s="81">
        <f t="shared" si="294"/>
        <v>5</v>
      </c>
      <c r="AP2978" s="81">
        <f t="shared" si="295"/>
        <v>4</v>
      </c>
      <c r="AQ2978" s="76">
        <f t="shared" si="296"/>
        <v>20</v>
      </c>
      <c r="AR2978" s="81">
        <f t="shared" si="297"/>
        <v>96</v>
      </c>
      <c r="AS2978" s="81" t="str">
        <f t="shared" si="298"/>
        <v>金币</v>
      </c>
      <c r="AT2978" s="103">
        <f t="shared" si="299"/>
        <v>842</v>
      </c>
      <c r="AU2978" s="82">
        <f>IF(AR2978&gt;0,SUMIFS(AT$13:AT2978,AQ$13:AQ2978,"="&amp;AQ2978),"[x]")</f>
        <v>30710</v>
      </c>
    </row>
    <row r="2979" spans="40:47" ht="16.5" x14ac:dyDescent="0.2">
      <c r="AN2979" s="81">
        <v>2967</v>
      </c>
      <c r="AO2979" s="81">
        <f t="shared" si="294"/>
        <v>5</v>
      </c>
      <c r="AP2979" s="81">
        <f t="shared" si="295"/>
        <v>4</v>
      </c>
      <c r="AQ2979" s="76">
        <f t="shared" si="296"/>
        <v>20</v>
      </c>
      <c r="AR2979" s="81">
        <f t="shared" si="297"/>
        <v>97</v>
      </c>
      <c r="AS2979" s="81" t="str">
        <f t="shared" si="298"/>
        <v>金币</v>
      </c>
      <c r="AT2979" s="103">
        <f t="shared" si="299"/>
        <v>872</v>
      </c>
      <c r="AU2979" s="82">
        <f>IF(AR2979&gt;0,SUMIFS(AT$13:AT2979,AQ$13:AQ2979,"="&amp;AQ2979),"[x]")</f>
        <v>31582</v>
      </c>
    </row>
    <row r="2980" spans="40:47" ht="16.5" x14ac:dyDescent="0.2">
      <c r="AN2980" s="81">
        <v>2968</v>
      </c>
      <c r="AO2980" s="81">
        <f t="shared" si="294"/>
        <v>5</v>
      </c>
      <c r="AP2980" s="81">
        <f t="shared" si="295"/>
        <v>4</v>
      </c>
      <c r="AQ2980" s="76">
        <f t="shared" si="296"/>
        <v>20</v>
      </c>
      <c r="AR2980" s="81">
        <f t="shared" si="297"/>
        <v>98</v>
      </c>
      <c r="AS2980" s="81" t="str">
        <f t="shared" si="298"/>
        <v>金币</v>
      </c>
      <c r="AT2980" s="103">
        <f t="shared" si="299"/>
        <v>902</v>
      </c>
      <c r="AU2980" s="82">
        <f>IF(AR2980&gt;0,SUMIFS(AT$13:AT2980,AQ$13:AQ2980,"="&amp;AQ2980),"[x]")</f>
        <v>32484</v>
      </c>
    </row>
    <row r="2981" spans="40:47" ht="16.5" x14ac:dyDescent="0.2">
      <c r="AN2981" s="81">
        <v>2969</v>
      </c>
      <c r="AO2981" s="81">
        <f t="shared" si="294"/>
        <v>5</v>
      </c>
      <c r="AP2981" s="81">
        <f t="shared" si="295"/>
        <v>4</v>
      </c>
      <c r="AQ2981" s="76">
        <f t="shared" si="296"/>
        <v>20</v>
      </c>
      <c r="AR2981" s="81">
        <f t="shared" si="297"/>
        <v>99</v>
      </c>
      <c r="AS2981" s="81" t="str">
        <f t="shared" si="298"/>
        <v>金币</v>
      </c>
      <c r="AT2981" s="103">
        <f t="shared" si="299"/>
        <v>932</v>
      </c>
      <c r="AU2981" s="82">
        <f>IF(AR2981&gt;0,SUMIFS(AT$13:AT2981,AQ$13:AQ2981,"="&amp;AQ2981),"[x]")</f>
        <v>33416</v>
      </c>
    </row>
    <row r="2982" spans="40:47" ht="16.5" x14ac:dyDescent="0.2">
      <c r="AN2982" s="81">
        <v>2970</v>
      </c>
      <c r="AO2982" s="81">
        <f t="shared" si="294"/>
        <v>5</v>
      </c>
      <c r="AP2982" s="81">
        <f t="shared" si="295"/>
        <v>4</v>
      </c>
      <c r="AQ2982" s="76">
        <f t="shared" si="296"/>
        <v>20</v>
      </c>
      <c r="AR2982" s="81">
        <f t="shared" si="297"/>
        <v>100</v>
      </c>
      <c r="AS2982" s="81" t="str">
        <f t="shared" si="298"/>
        <v>金币</v>
      </c>
      <c r="AT2982" s="103">
        <f t="shared" si="299"/>
        <v>962</v>
      </c>
      <c r="AU2982" s="82">
        <f>IF(AR2982&gt;0,SUMIFS(AT$13:AT2982,AQ$13:AQ2982,"="&amp;AQ2982),"[x]")</f>
        <v>34378</v>
      </c>
    </row>
    <row r="2983" spans="40:47" ht="16.5" x14ac:dyDescent="0.2">
      <c r="AN2983" s="81">
        <v>2971</v>
      </c>
      <c r="AO2983" s="81">
        <f t="shared" si="294"/>
        <v>5</v>
      </c>
      <c r="AP2983" s="81">
        <f t="shared" si="295"/>
        <v>4</v>
      </c>
      <c r="AQ2983" s="76">
        <f t="shared" si="296"/>
        <v>20</v>
      </c>
      <c r="AR2983" s="81">
        <f t="shared" si="297"/>
        <v>101</v>
      </c>
      <c r="AS2983" s="81" t="str">
        <f t="shared" si="298"/>
        <v>金币</v>
      </c>
      <c r="AT2983" s="103">
        <f t="shared" si="299"/>
        <v>537</v>
      </c>
      <c r="AU2983" s="82">
        <f>IF(AR2983&gt;0,SUMIFS(AT$13:AT2983,AQ$13:AQ2983,"="&amp;AQ2983),"[x]")</f>
        <v>34915</v>
      </c>
    </row>
    <row r="2984" spans="40:47" ht="16.5" x14ac:dyDescent="0.2">
      <c r="AN2984" s="81">
        <v>2972</v>
      </c>
      <c r="AO2984" s="81">
        <f t="shared" si="294"/>
        <v>5</v>
      </c>
      <c r="AP2984" s="81">
        <f t="shared" si="295"/>
        <v>4</v>
      </c>
      <c r="AQ2984" s="76">
        <f t="shared" si="296"/>
        <v>20</v>
      </c>
      <c r="AR2984" s="81">
        <f t="shared" si="297"/>
        <v>102</v>
      </c>
      <c r="AS2984" s="81" t="str">
        <f t="shared" si="298"/>
        <v>金币</v>
      </c>
      <c r="AT2984" s="103">
        <f t="shared" si="299"/>
        <v>578</v>
      </c>
      <c r="AU2984" s="82">
        <f>IF(AR2984&gt;0,SUMIFS(AT$13:AT2984,AQ$13:AQ2984,"="&amp;AQ2984),"[x]")</f>
        <v>35493</v>
      </c>
    </row>
    <row r="2985" spans="40:47" ht="16.5" x14ac:dyDescent="0.2">
      <c r="AN2985" s="81">
        <v>2973</v>
      </c>
      <c r="AO2985" s="81">
        <f t="shared" si="294"/>
        <v>5</v>
      </c>
      <c r="AP2985" s="81">
        <f t="shared" si="295"/>
        <v>4</v>
      </c>
      <c r="AQ2985" s="76">
        <f t="shared" si="296"/>
        <v>20</v>
      </c>
      <c r="AR2985" s="81">
        <f t="shared" si="297"/>
        <v>103</v>
      </c>
      <c r="AS2985" s="81" t="str">
        <f t="shared" si="298"/>
        <v>金币</v>
      </c>
      <c r="AT2985" s="103">
        <f t="shared" si="299"/>
        <v>619</v>
      </c>
      <c r="AU2985" s="82">
        <f>IF(AR2985&gt;0,SUMIFS(AT$13:AT2985,AQ$13:AQ2985,"="&amp;AQ2985),"[x]")</f>
        <v>36112</v>
      </c>
    </row>
    <row r="2986" spans="40:47" ht="16.5" x14ac:dyDescent="0.2">
      <c r="AN2986" s="81">
        <v>2974</v>
      </c>
      <c r="AO2986" s="81">
        <f t="shared" si="294"/>
        <v>5</v>
      </c>
      <c r="AP2986" s="81">
        <f t="shared" si="295"/>
        <v>4</v>
      </c>
      <c r="AQ2986" s="76">
        <f t="shared" si="296"/>
        <v>20</v>
      </c>
      <c r="AR2986" s="81">
        <f t="shared" si="297"/>
        <v>104</v>
      </c>
      <c r="AS2986" s="81" t="str">
        <f t="shared" si="298"/>
        <v>金币</v>
      </c>
      <c r="AT2986" s="103">
        <f t="shared" si="299"/>
        <v>661</v>
      </c>
      <c r="AU2986" s="82">
        <f>IF(AR2986&gt;0,SUMIFS(AT$13:AT2986,AQ$13:AQ2986,"="&amp;AQ2986),"[x]")</f>
        <v>36773</v>
      </c>
    </row>
    <row r="2987" spans="40:47" ht="16.5" x14ac:dyDescent="0.2">
      <c r="AN2987" s="81">
        <v>2975</v>
      </c>
      <c r="AO2987" s="81">
        <f t="shared" si="294"/>
        <v>5</v>
      </c>
      <c r="AP2987" s="81">
        <f t="shared" si="295"/>
        <v>4</v>
      </c>
      <c r="AQ2987" s="76">
        <f t="shared" si="296"/>
        <v>20</v>
      </c>
      <c r="AR2987" s="81">
        <f t="shared" si="297"/>
        <v>105</v>
      </c>
      <c r="AS2987" s="81" t="str">
        <f t="shared" si="298"/>
        <v>金币</v>
      </c>
      <c r="AT2987" s="103">
        <f t="shared" si="299"/>
        <v>702</v>
      </c>
      <c r="AU2987" s="82">
        <f>IF(AR2987&gt;0,SUMIFS(AT$13:AT2987,AQ$13:AQ2987,"="&amp;AQ2987),"[x]")</f>
        <v>37475</v>
      </c>
    </row>
    <row r="2988" spans="40:47" ht="16.5" x14ac:dyDescent="0.2">
      <c r="AN2988" s="81">
        <v>2976</v>
      </c>
      <c r="AO2988" s="81">
        <f t="shared" si="294"/>
        <v>5</v>
      </c>
      <c r="AP2988" s="81">
        <f t="shared" si="295"/>
        <v>4</v>
      </c>
      <c r="AQ2988" s="76">
        <f t="shared" si="296"/>
        <v>20</v>
      </c>
      <c r="AR2988" s="81">
        <f t="shared" si="297"/>
        <v>106</v>
      </c>
      <c r="AS2988" s="81" t="str">
        <f t="shared" si="298"/>
        <v>金币</v>
      </c>
      <c r="AT2988" s="103">
        <f t="shared" si="299"/>
        <v>743</v>
      </c>
      <c r="AU2988" s="82">
        <f>IF(AR2988&gt;0,SUMIFS(AT$13:AT2988,AQ$13:AQ2988,"="&amp;AQ2988),"[x]")</f>
        <v>38218</v>
      </c>
    </row>
    <row r="2989" spans="40:47" ht="16.5" x14ac:dyDescent="0.2">
      <c r="AN2989" s="81">
        <v>2977</v>
      </c>
      <c r="AO2989" s="81">
        <f t="shared" si="294"/>
        <v>5</v>
      </c>
      <c r="AP2989" s="81">
        <f t="shared" si="295"/>
        <v>4</v>
      </c>
      <c r="AQ2989" s="76">
        <f t="shared" si="296"/>
        <v>20</v>
      </c>
      <c r="AR2989" s="81">
        <f t="shared" si="297"/>
        <v>107</v>
      </c>
      <c r="AS2989" s="81" t="str">
        <f t="shared" si="298"/>
        <v>金币</v>
      </c>
      <c r="AT2989" s="103">
        <f t="shared" si="299"/>
        <v>784</v>
      </c>
      <c r="AU2989" s="82">
        <f>IF(AR2989&gt;0,SUMIFS(AT$13:AT2989,AQ$13:AQ2989,"="&amp;AQ2989),"[x]")</f>
        <v>39002</v>
      </c>
    </row>
    <row r="2990" spans="40:47" ht="16.5" x14ac:dyDescent="0.2">
      <c r="AN2990" s="81">
        <v>2978</v>
      </c>
      <c r="AO2990" s="81">
        <f t="shared" si="294"/>
        <v>5</v>
      </c>
      <c r="AP2990" s="81">
        <f t="shared" si="295"/>
        <v>4</v>
      </c>
      <c r="AQ2990" s="76">
        <f t="shared" si="296"/>
        <v>20</v>
      </c>
      <c r="AR2990" s="81">
        <f t="shared" si="297"/>
        <v>108</v>
      </c>
      <c r="AS2990" s="81" t="str">
        <f t="shared" si="298"/>
        <v>金币</v>
      </c>
      <c r="AT2990" s="103">
        <f t="shared" si="299"/>
        <v>826</v>
      </c>
      <c r="AU2990" s="82">
        <f>IF(AR2990&gt;0,SUMIFS(AT$13:AT2990,AQ$13:AQ2990,"="&amp;AQ2990),"[x]")</f>
        <v>39828</v>
      </c>
    </row>
    <row r="2991" spans="40:47" ht="16.5" x14ac:dyDescent="0.2">
      <c r="AN2991" s="81">
        <v>2979</v>
      </c>
      <c r="AO2991" s="81">
        <f t="shared" si="294"/>
        <v>5</v>
      </c>
      <c r="AP2991" s="81">
        <f t="shared" si="295"/>
        <v>4</v>
      </c>
      <c r="AQ2991" s="76">
        <f t="shared" si="296"/>
        <v>20</v>
      </c>
      <c r="AR2991" s="81">
        <f t="shared" si="297"/>
        <v>109</v>
      </c>
      <c r="AS2991" s="81" t="str">
        <f t="shared" si="298"/>
        <v>金币</v>
      </c>
      <c r="AT2991" s="103">
        <f t="shared" si="299"/>
        <v>867</v>
      </c>
      <c r="AU2991" s="82">
        <f>IF(AR2991&gt;0,SUMIFS(AT$13:AT2991,AQ$13:AQ2991,"="&amp;AQ2991),"[x]")</f>
        <v>40695</v>
      </c>
    </row>
    <row r="2992" spans="40:47" ht="16.5" x14ac:dyDescent="0.2">
      <c r="AN2992" s="81">
        <v>2980</v>
      </c>
      <c r="AO2992" s="81">
        <f t="shared" si="294"/>
        <v>5</v>
      </c>
      <c r="AP2992" s="81">
        <f t="shared" si="295"/>
        <v>4</v>
      </c>
      <c r="AQ2992" s="76">
        <f t="shared" si="296"/>
        <v>20</v>
      </c>
      <c r="AR2992" s="81">
        <f t="shared" si="297"/>
        <v>110</v>
      </c>
      <c r="AS2992" s="81" t="str">
        <f t="shared" si="298"/>
        <v>金币</v>
      </c>
      <c r="AT2992" s="103">
        <f t="shared" si="299"/>
        <v>908</v>
      </c>
      <c r="AU2992" s="82">
        <f>IF(AR2992&gt;0,SUMIFS(AT$13:AT2992,AQ$13:AQ2992,"="&amp;AQ2992),"[x]")</f>
        <v>41603</v>
      </c>
    </row>
    <row r="2993" spans="40:47" ht="16.5" x14ac:dyDescent="0.2">
      <c r="AN2993" s="81">
        <v>2981</v>
      </c>
      <c r="AO2993" s="81">
        <f t="shared" si="294"/>
        <v>5</v>
      </c>
      <c r="AP2993" s="81">
        <f t="shared" si="295"/>
        <v>4</v>
      </c>
      <c r="AQ2993" s="76">
        <f t="shared" si="296"/>
        <v>20</v>
      </c>
      <c r="AR2993" s="81">
        <f t="shared" si="297"/>
        <v>111</v>
      </c>
      <c r="AS2993" s="81" t="str">
        <f t="shared" si="298"/>
        <v>金币</v>
      </c>
      <c r="AT2993" s="103">
        <f t="shared" si="299"/>
        <v>950</v>
      </c>
      <c r="AU2993" s="82">
        <f>IF(AR2993&gt;0,SUMIFS(AT$13:AT2993,AQ$13:AQ2993,"="&amp;AQ2993),"[x]")</f>
        <v>42553</v>
      </c>
    </row>
    <row r="2994" spans="40:47" ht="16.5" x14ac:dyDescent="0.2">
      <c r="AN2994" s="81">
        <v>2982</v>
      </c>
      <c r="AO2994" s="81">
        <f t="shared" si="294"/>
        <v>5</v>
      </c>
      <c r="AP2994" s="81">
        <f t="shared" si="295"/>
        <v>4</v>
      </c>
      <c r="AQ2994" s="76">
        <f t="shared" si="296"/>
        <v>20</v>
      </c>
      <c r="AR2994" s="81">
        <f t="shared" si="297"/>
        <v>112</v>
      </c>
      <c r="AS2994" s="81" t="str">
        <f t="shared" si="298"/>
        <v>金币</v>
      </c>
      <c r="AT2994" s="103">
        <f t="shared" si="299"/>
        <v>991</v>
      </c>
      <c r="AU2994" s="82">
        <f>IF(AR2994&gt;0,SUMIFS(AT$13:AT2994,AQ$13:AQ2994,"="&amp;AQ2994),"[x]")</f>
        <v>43544</v>
      </c>
    </row>
    <row r="2995" spans="40:47" ht="16.5" x14ac:dyDescent="0.2">
      <c r="AN2995" s="81">
        <v>2983</v>
      </c>
      <c r="AO2995" s="81">
        <f t="shared" si="294"/>
        <v>5</v>
      </c>
      <c r="AP2995" s="81">
        <f t="shared" si="295"/>
        <v>4</v>
      </c>
      <c r="AQ2995" s="76">
        <f t="shared" si="296"/>
        <v>20</v>
      </c>
      <c r="AR2995" s="81">
        <f t="shared" si="297"/>
        <v>113</v>
      </c>
      <c r="AS2995" s="81" t="str">
        <f t="shared" si="298"/>
        <v>金币</v>
      </c>
      <c r="AT2995" s="103">
        <f t="shared" si="299"/>
        <v>1032</v>
      </c>
      <c r="AU2995" s="82">
        <f>IF(AR2995&gt;0,SUMIFS(AT$13:AT2995,AQ$13:AQ2995,"="&amp;AQ2995),"[x]")</f>
        <v>44576</v>
      </c>
    </row>
    <row r="2996" spans="40:47" ht="16.5" x14ac:dyDescent="0.2">
      <c r="AN2996" s="81">
        <v>2984</v>
      </c>
      <c r="AO2996" s="81">
        <f t="shared" si="294"/>
        <v>5</v>
      </c>
      <c r="AP2996" s="81">
        <f t="shared" si="295"/>
        <v>4</v>
      </c>
      <c r="AQ2996" s="76">
        <f t="shared" si="296"/>
        <v>20</v>
      </c>
      <c r="AR2996" s="81">
        <f t="shared" si="297"/>
        <v>114</v>
      </c>
      <c r="AS2996" s="81" t="str">
        <f t="shared" si="298"/>
        <v>金币</v>
      </c>
      <c r="AT2996" s="103">
        <f t="shared" si="299"/>
        <v>1074</v>
      </c>
      <c r="AU2996" s="82">
        <f>IF(AR2996&gt;0,SUMIFS(AT$13:AT2996,AQ$13:AQ2996,"="&amp;AQ2996),"[x]")</f>
        <v>45650</v>
      </c>
    </row>
    <row r="2997" spans="40:47" ht="16.5" x14ac:dyDescent="0.2">
      <c r="AN2997" s="81">
        <v>2985</v>
      </c>
      <c r="AO2997" s="81">
        <f t="shared" si="294"/>
        <v>5</v>
      </c>
      <c r="AP2997" s="81">
        <f t="shared" si="295"/>
        <v>4</v>
      </c>
      <c r="AQ2997" s="76">
        <f t="shared" si="296"/>
        <v>20</v>
      </c>
      <c r="AR2997" s="81">
        <f t="shared" si="297"/>
        <v>115</v>
      </c>
      <c r="AS2997" s="81" t="str">
        <f t="shared" si="298"/>
        <v>金币</v>
      </c>
      <c r="AT2997" s="103">
        <f t="shared" si="299"/>
        <v>1115</v>
      </c>
      <c r="AU2997" s="82">
        <f>IF(AR2997&gt;0,SUMIFS(AT$13:AT2997,AQ$13:AQ2997,"="&amp;AQ2997),"[x]")</f>
        <v>46765</v>
      </c>
    </row>
    <row r="2998" spans="40:47" ht="16.5" x14ac:dyDescent="0.2">
      <c r="AN2998" s="81">
        <v>2986</v>
      </c>
      <c r="AO2998" s="81">
        <f t="shared" si="294"/>
        <v>5</v>
      </c>
      <c r="AP2998" s="81">
        <f t="shared" si="295"/>
        <v>4</v>
      </c>
      <c r="AQ2998" s="76">
        <f t="shared" si="296"/>
        <v>20</v>
      </c>
      <c r="AR2998" s="81">
        <f t="shared" si="297"/>
        <v>116</v>
      </c>
      <c r="AS2998" s="81" t="str">
        <f t="shared" si="298"/>
        <v>金币</v>
      </c>
      <c r="AT2998" s="103">
        <f t="shared" si="299"/>
        <v>1156</v>
      </c>
      <c r="AU2998" s="82">
        <f>IF(AR2998&gt;0,SUMIFS(AT$13:AT2998,AQ$13:AQ2998,"="&amp;AQ2998),"[x]")</f>
        <v>47921</v>
      </c>
    </row>
    <row r="2999" spans="40:47" ht="16.5" x14ac:dyDescent="0.2">
      <c r="AN2999" s="81">
        <v>2987</v>
      </c>
      <c r="AO2999" s="81">
        <f t="shared" si="294"/>
        <v>5</v>
      </c>
      <c r="AP2999" s="81">
        <f t="shared" si="295"/>
        <v>4</v>
      </c>
      <c r="AQ2999" s="76">
        <f t="shared" si="296"/>
        <v>20</v>
      </c>
      <c r="AR2999" s="81">
        <f t="shared" si="297"/>
        <v>117</v>
      </c>
      <c r="AS2999" s="81" t="str">
        <f t="shared" si="298"/>
        <v>金币</v>
      </c>
      <c r="AT2999" s="103">
        <f t="shared" si="299"/>
        <v>1198</v>
      </c>
      <c r="AU2999" s="82">
        <f>IF(AR2999&gt;0,SUMIFS(AT$13:AT2999,AQ$13:AQ2999,"="&amp;AQ2999),"[x]")</f>
        <v>49119</v>
      </c>
    </row>
    <row r="3000" spans="40:47" ht="16.5" x14ac:dyDescent="0.2">
      <c r="AN3000" s="81">
        <v>2988</v>
      </c>
      <c r="AO3000" s="81">
        <f t="shared" si="294"/>
        <v>5</v>
      </c>
      <c r="AP3000" s="81">
        <f t="shared" si="295"/>
        <v>4</v>
      </c>
      <c r="AQ3000" s="76">
        <f t="shared" si="296"/>
        <v>20</v>
      </c>
      <c r="AR3000" s="81">
        <f t="shared" si="297"/>
        <v>118</v>
      </c>
      <c r="AS3000" s="81" t="str">
        <f t="shared" si="298"/>
        <v>金币</v>
      </c>
      <c r="AT3000" s="103">
        <f t="shared" si="299"/>
        <v>1239</v>
      </c>
      <c r="AU3000" s="82">
        <f>IF(AR3000&gt;0,SUMIFS(AT$13:AT3000,AQ$13:AQ3000,"="&amp;AQ3000),"[x]")</f>
        <v>50358</v>
      </c>
    </row>
    <row r="3001" spans="40:47" ht="16.5" x14ac:dyDescent="0.2">
      <c r="AN3001" s="81">
        <v>2989</v>
      </c>
      <c r="AO3001" s="81">
        <f t="shared" si="294"/>
        <v>5</v>
      </c>
      <c r="AP3001" s="81">
        <f t="shared" si="295"/>
        <v>4</v>
      </c>
      <c r="AQ3001" s="76">
        <f t="shared" si="296"/>
        <v>20</v>
      </c>
      <c r="AR3001" s="81">
        <f t="shared" si="297"/>
        <v>119</v>
      </c>
      <c r="AS3001" s="81" t="str">
        <f t="shared" si="298"/>
        <v>金币</v>
      </c>
      <c r="AT3001" s="103">
        <f t="shared" si="299"/>
        <v>1280</v>
      </c>
      <c r="AU3001" s="82">
        <f>IF(AR3001&gt;0,SUMIFS(AT$13:AT3001,AQ$13:AQ3001,"="&amp;AQ3001),"[x]")</f>
        <v>51638</v>
      </c>
    </row>
    <row r="3002" spans="40:47" ht="16.5" x14ac:dyDescent="0.2">
      <c r="AN3002" s="81">
        <v>2990</v>
      </c>
      <c r="AO3002" s="81">
        <f t="shared" si="294"/>
        <v>5</v>
      </c>
      <c r="AP3002" s="81">
        <f t="shared" si="295"/>
        <v>4</v>
      </c>
      <c r="AQ3002" s="76">
        <f t="shared" si="296"/>
        <v>20</v>
      </c>
      <c r="AR3002" s="81">
        <f t="shared" si="297"/>
        <v>120</v>
      </c>
      <c r="AS3002" s="81" t="str">
        <f t="shared" si="298"/>
        <v>金币</v>
      </c>
      <c r="AT3002" s="103">
        <f t="shared" si="299"/>
        <v>1322</v>
      </c>
      <c r="AU3002" s="82">
        <f>IF(AR3002&gt;0,SUMIFS(AT$13:AT3002,AQ$13:AQ3002,"="&amp;AQ3002),"[x]")</f>
        <v>52960</v>
      </c>
    </row>
    <row r="3003" spans="40:47" ht="16.5" x14ac:dyDescent="0.2">
      <c r="AN3003" s="81">
        <v>2991</v>
      </c>
      <c r="AO3003" s="81">
        <f t="shared" si="294"/>
        <v>5</v>
      </c>
      <c r="AP3003" s="81">
        <f t="shared" si="295"/>
        <v>4</v>
      </c>
      <c r="AQ3003" s="76">
        <f t="shared" si="296"/>
        <v>20</v>
      </c>
      <c r="AR3003" s="81">
        <f t="shared" si="297"/>
        <v>121</v>
      </c>
      <c r="AS3003" s="81" t="str">
        <f t="shared" si="298"/>
        <v>金币</v>
      </c>
      <c r="AT3003" s="103">
        <f t="shared" si="299"/>
        <v>779</v>
      </c>
      <c r="AU3003" s="82">
        <f>IF(AR3003&gt;0,SUMIFS(AT$13:AT3003,AQ$13:AQ3003,"="&amp;AQ3003),"[x]")</f>
        <v>53739</v>
      </c>
    </row>
    <row r="3004" spans="40:47" ht="16.5" x14ac:dyDescent="0.2">
      <c r="AN3004" s="81">
        <v>2992</v>
      </c>
      <c r="AO3004" s="81">
        <f t="shared" si="294"/>
        <v>5</v>
      </c>
      <c r="AP3004" s="81">
        <f t="shared" si="295"/>
        <v>4</v>
      </c>
      <c r="AQ3004" s="76">
        <f t="shared" si="296"/>
        <v>20</v>
      </c>
      <c r="AR3004" s="81">
        <f t="shared" si="297"/>
        <v>122</v>
      </c>
      <c r="AS3004" s="81" t="str">
        <f t="shared" si="298"/>
        <v>金币</v>
      </c>
      <c r="AT3004" s="103">
        <f t="shared" si="299"/>
        <v>820</v>
      </c>
      <c r="AU3004" s="82">
        <f>IF(AR3004&gt;0,SUMIFS(AT$13:AT3004,AQ$13:AQ3004,"="&amp;AQ3004),"[x]")</f>
        <v>54559</v>
      </c>
    </row>
    <row r="3005" spans="40:47" ht="16.5" x14ac:dyDescent="0.2">
      <c r="AN3005" s="81">
        <v>2993</v>
      </c>
      <c r="AO3005" s="81">
        <f t="shared" si="294"/>
        <v>5</v>
      </c>
      <c r="AP3005" s="81">
        <f t="shared" si="295"/>
        <v>4</v>
      </c>
      <c r="AQ3005" s="76">
        <f t="shared" si="296"/>
        <v>20</v>
      </c>
      <c r="AR3005" s="81">
        <f t="shared" si="297"/>
        <v>123</v>
      </c>
      <c r="AS3005" s="81" t="str">
        <f t="shared" si="298"/>
        <v>金币</v>
      </c>
      <c r="AT3005" s="103">
        <f t="shared" si="299"/>
        <v>861</v>
      </c>
      <c r="AU3005" s="82">
        <f>IF(AR3005&gt;0,SUMIFS(AT$13:AT3005,AQ$13:AQ3005,"="&amp;AQ3005),"[x]")</f>
        <v>55420</v>
      </c>
    </row>
    <row r="3006" spans="40:47" ht="16.5" x14ac:dyDescent="0.2">
      <c r="AN3006" s="81">
        <v>2994</v>
      </c>
      <c r="AO3006" s="81">
        <f t="shared" si="294"/>
        <v>5</v>
      </c>
      <c r="AP3006" s="81">
        <f t="shared" si="295"/>
        <v>4</v>
      </c>
      <c r="AQ3006" s="76">
        <f t="shared" si="296"/>
        <v>20</v>
      </c>
      <c r="AR3006" s="81">
        <f t="shared" si="297"/>
        <v>124</v>
      </c>
      <c r="AS3006" s="81" t="str">
        <f t="shared" si="298"/>
        <v>金币</v>
      </c>
      <c r="AT3006" s="103">
        <f t="shared" si="299"/>
        <v>902</v>
      </c>
      <c r="AU3006" s="82">
        <f>IF(AR3006&gt;0,SUMIFS(AT$13:AT3006,AQ$13:AQ3006,"="&amp;AQ3006),"[x]")</f>
        <v>56322</v>
      </c>
    </row>
    <row r="3007" spans="40:47" ht="16.5" x14ac:dyDescent="0.2">
      <c r="AN3007" s="81">
        <v>2995</v>
      </c>
      <c r="AO3007" s="81">
        <f t="shared" si="294"/>
        <v>5</v>
      </c>
      <c r="AP3007" s="81">
        <f t="shared" si="295"/>
        <v>4</v>
      </c>
      <c r="AQ3007" s="76">
        <f t="shared" si="296"/>
        <v>20</v>
      </c>
      <c r="AR3007" s="81">
        <f t="shared" si="297"/>
        <v>125</v>
      </c>
      <c r="AS3007" s="81" t="str">
        <f t="shared" si="298"/>
        <v>金币</v>
      </c>
      <c r="AT3007" s="103">
        <f t="shared" si="299"/>
        <v>943</v>
      </c>
      <c r="AU3007" s="82">
        <f>IF(AR3007&gt;0,SUMIFS(AT$13:AT3007,AQ$13:AQ3007,"="&amp;AQ3007),"[x]")</f>
        <v>57265</v>
      </c>
    </row>
    <row r="3008" spans="40:47" ht="16.5" x14ac:dyDescent="0.2">
      <c r="AN3008" s="81">
        <v>2996</v>
      </c>
      <c r="AO3008" s="81">
        <f t="shared" si="294"/>
        <v>5</v>
      </c>
      <c r="AP3008" s="81">
        <f t="shared" si="295"/>
        <v>4</v>
      </c>
      <c r="AQ3008" s="76">
        <f t="shared" si="296"/>
        <v>20</v>
      </c>
      <c r="AR3008" s="81">
        <f t="shared" si="297"/>
        <v>126</v>
      </c>
      <c r="AS3008" s="81" t="str">
        <f t="shared" si="298"/>
        <v>金币</v>
      </c>
      <c r="AT3008" s="103">
        <f t="shared" si="299"/>
        <v>984</v>
      </c>
      <c r="AU3008" s="82">
        <f>IF(AR3008&gt;0,SUMIFS(AT$13:AT3008,AQ$13:AQ3008,"="&amp;AQ3008),"[x]")</f>
        <v>58249</v>
      </c>
    </row>
    <row r="3009" spans="40:47" ht="16.5" x14ac:dyDescent="0.2">
      <c r="AN3009" s="81">
        <v>2997</v>
      </c>
      <c r="AO3009" s="81">
        <f t="shared" si="294"/>
        <v>5</v>
      </c>
      <c r="AP3009" s="81">
        <f t="shared" si="295"/>
        <v>4</v>
      </c>
      <c r="AQ3009" s="76">
        <f t="shared" si="296"/>
        <v>20</v>
      </c>
      <c r="AR3009" s="81">
        <f t="shared" si="297"/>
        <v>127</v>
      </c>
      <c r="AS3009" s="81" t="str">
        <f t="shared" si="298"/>
        <v>金币</v>
      </c>
      <c r="AT3009" s="103">
        <f t="shared" si="299"/>
        <v>1026</v>
      </c>
      <c r="AU3009" s="82">
        <f>IF(AR3009&gt;0,SUMIFS(AT$13:AT3009,AQ$13:AQ3009,"="&amp;AQ3009),"[x]")</f>
        <v>59275</v>
      </c>
    </row>
    <row r="3010" spans="40:47" ht="16.5" x14ac:dyDescent="0.2">
      <c r="AN3010" s="81">
        <v>2998</v>
      </c>
      <c r="AO3010" s="81">
        <f t="shared" si="294"/>
        <v>5</v>
      </c>
      <c r="AP3010" s="81">
        <f t="shared" si="295"/>
        <v>4</v>
      </c>
      <c r="AQ3010" s="76">
        <f t="shared" si="296"/>
        <v>20</v>
      </c>
      <c r="AR3010" s="81">
        <f t="shared" si="297"/>
        <v>128</v>
      </c>
      <c r="AS3010" s="81" t="str">
        <f t="shared" si="298"/>
        <v>金币</v>
      </c>
      <c r="AT3010" s="103">
        <f t="shared" si="299"/>
        <v>1067</v>
      </c>
      <c r="AU3010" s="82">
        <f>IF(AR3010&gt;0,SUMIFS(AT$13:AT3010,AQ$13:AQ3010,"="&amp;AQ3010),"[x]")</f>
        <v>60342</v>
      </c>
    </row>
    <row r="3011" spans="40:47" ht="16.5" x14ac:dyDescent="0.2">
      <c r="AN3011" s="81">
        <v>2999</v>
      </c>
      <c r="AO3011" s="81">
        <f t="shared" si="294"/>
        <v>5</v>
      </c>
      <c r="AP3011" s="81">
        <f t="shared" si="295"/>
        <v>4</v>
      </c>
      <c r="AQ3011" s="76">
        <f t="shared" si="296"/>
        <v>20</v>
      </c>
      <c r="AR3011" s="81">
        <f t="shared" si="297"/>
        <v>129</v>
      </c>
      <c r="AS3011" s="81" t="str">
        <f t="shared" si="298"/>
        <v>金币</v>
      </c>
      <c r="AT3011" s="103">
        <f t="shared" si="299"/>
        <v>1108</v>
      </c>
      <c r="AU3011" s="82">
        <f>IF(AR3011&gt;0,SUMIFS(AT$13:AT3011,AQ$13:AQ3011,"="&amp;AQ3011),"[x]")</f>
        <v>61450</v>
      </c>
    </row>
    <row r="3012" spans="40:47" ht="16.5" x14ac:dyDescent="0.2">
      <c r="AN3012" s="81">
        <v>3000</v>
      </c>
      <c r="AO3012" s="81">
        <f t="shared" si="294"/>
        <v>5</v>
      </c>
      <c r="AP3012" s="81">
        <f t="shared" si="295"/>
        <v>4</v>
      </c>
      <c r="AQ3012" s="76">
        <f t="shared" si="296"/>
        <v>20</v>
      </c>
      <c r="AR3012" s="81">
        <f t="shared" si="297"/>
        <v>130</v>
      </c>
      <c r="AS3012" s="81" t="str">
        <f t="shared" si="298"/>
        <v>金币</v>
      </c>
      <c r="AT3012" s="103">
        <f t="shared" si="299"/>
        <v>1149</v>
      </c>
      <c r="AU3012" s="82">
        <f>IF(AR3012&gt;0,SUMIFS(AT$13:AT3012,AQ$13:AQ3012,"="&amp;AQ3012),"[x]")</f>
        <v>62599</v>
      </c>
    </row>
    <row r="3013" spans="40:47" ht="16.5" x14ac:dyDescent="0.2">
      <c r="AN3013" s="81">
        <v>3001</v>
      </c>
      <c r="AO3013" s="81">
        <f t="shared" si="294"/>
        <v>5</v>
      </c>
      <c r="AP3013" s="81">
        <f t="shared" si="295"/>
        <v>4</v>
      </c>
      <c r="AQ3013" s="76">
        <f t="shared" si="296"/>
        <v>20</v>
      </c>
      <c r="AR3013" s="81">
        <f t="shared" si="297"/>
        <v>131</v>
      </c>
      <c r="AS3013" s="81" t="str">
        <f t="shared" si="298"/>
        <v>金币</v>
      </c>
      <c r="AT3013" s="103">
        <f t="shared" si="299"/>
        <v>1190</v>
      </c>
      <c r="AU3013" s="82">
        <f>IF(AR3013&gt;0,SUMIFS(AT$13:AT3013,AQ$13:AQ3013,"="&amp;AQ3013),"[x]")</f>
        <v>63789</v>
      </c>
    </row>
    <row r="3014" spans="40:47" ht="16.5" x14ac:dyDescent="0.2">
      <c r="AN3014" s="81">
        <v>3002</v>
      </c>
      <c r="AO3014" s="81">
        <f t="shared" si="294"/>
        <v>5</v>
      </c>
      <c r="AP3014" s="81">
        <f t="shared" si="295"/>
        <v>4</v>
      </c>
      <c r="AQ3014" s="76">
        <f t="shared" si="296"/>
        <v>20</v>
      </c>
      <c r="AR3014" s="81">
        <f t="shared" si="297"/>
        <v>132</v>
      </c>
      <c r="AS3014" s="81" t="str">
        <f t="shared" si="298"/>
        <v>金币</v>
      </c>
      <c r="AT3014" s="103">
        <f t="shared" si="299"/>
        <v>1231</v>
      </c>
      <c r="AU3014" s="82">
        <f>IF(AR3014&gt;0,SUMIFS(AT$13:AT3014,AQ$13:AQ3014,"="&amp;AQ3014),"[x]")</f>
        <v>65020</v>
      </c>
    </row>
    <row r="3015" spans="40:47" ht="16.5" x14ac:dyDescent="0.2">
      <c r="AN3015" s="81">
        <v>3003</v>
      </c>
      <c r="AO3015" s="81">
        <f t="shared" si="294"/>
        <v>5</v>
      </c>
      <c r="AP3015" s="81">
        <f t="shared" si="295"/>
        <v>4</v>
      </c>
      <c r="AQ3015" s="76">
        <f t="shared" si="296"/>
        <v>20</v>
      </c>
      <c r="AR3015" s="81">
        <f t="shared" si="297"/>
        <v>133</v>
      </c>
      <c r="AS3015" s="81" t="str">
        <f t="shared" si="298"/>
        <v>金币</v>
      </c>
      <c r="AT3015" s="103">
        <f t="shared" si="299"/>
        <v>1272</v>
      </c>
      <c r="AU3015" s="82">
        <f>IF(AR3015&gt;0,SUMIFS(AT$13:AT3015,AQ$13:AQ3015,"="&amp;AQ3015),"[x]")</f>
        <v>66292</v>
      </c>
    </row>
    <row r="3016" spans="40:47" ht="16.5" x14ac:dyDescent="0.2">
      <c r="AN3016" s="81">
        <v>3004</v>
      </c>
      <c r="AO3016" s="81">
        <f t="shared" si="294"/>
        <v>5</v>
      </c>
      <c r="AP3016" s="81">
        <f t="shared" si="295"/>
        <v>4</v>
      </c>
      <c r="AQ3016" s="76">
        <f t="shared" si="296"/>
        <v>20</v>
      </c>
      <c r="AR3016" s="81">
        <f t="shared" si="297"/>
        <v>134</v>
      </c>
      <c r="AS3016" s="81" t="str">
        <f t="shared" si="298"/>
        <v>金币</v>
      </c>
      <c r="AT3016" s="103">
        <f t="shared" si="299"/>
        <v>1313</v>
      </c>
      <c r="AU3016" s="82">
        <f>IF(AR3016&gt;0,SUMIFS(AT$13:AT3016,AQ$13:AQ3016,"="&amp;AQ3016),"[x]")</f>
        <v>67605</v>
      </c>
    </row>
    <row r="3017" spans="40:47" ht="16.5" x14ac:dyDescent="0.2">
      <c r="AN3017" s="81">
        <v>3005</v>
      </c>
      <c r="AO3017" s="81">
        <f t="shared" si="294"/>
        <v>5</v>
      </c>
      <c r="AP3017" s="81">
        <f t="shared" si="295"/>
        <v>4</v>
      </c>
      <c r="AQ3017" s="76">
        <f t="shared" si="296"/>
        <v>20</v>
      </c>
      <c r="AR3017" s="81">
        <f t="shared" si="297"/>
        <v>135</v>
      </c>
      <c r="AS3017" s="81" t="str">
        <f t="shared" si="298"/>
        <v>金币</v>
      </c>
      <c r="AT3017" s="103">
        <f t="shared" si="299"/>
        <v>1354</v>
      </c>
      <c r="AU3017" s="82">
        <f>IF(AR3017&gt;0,SUMIFS(AT$13:AT3017,AQ$13:AQ3017,"="&amp;AQ3017),"[x]")</f>
        <v>68959</v>
      </c>
    </row>
    <row r="3018" spans="40:47" ht="16.5" x14ac:dyDescent="0.2">
      <c r="AN3018" s="81">
        <v>3006</v>
      </c>
      <c r="AO3018" s="81">
        <f t="shared" si="294"/>
        <v>5</v>
      </c>
      <c r="AP3018" s="81">
        <f t="shared" si="295"/>
        <v>4</v>
      </c>
      <c r="AQ3018" s="76">
        <f t="shared" si="296"/>
        <v>20</v>
      </c>
      <c r="AR3018" s="81">
        <f t="shared" si="297"/>
        <v>136</v>
      </c>
      <c r="AS3018" s="81" t="str">
        <f t="shared" si="298"/>
        <v>金币</v>
      </c>
      <c r="AT3018" s="103">
        <f t="shared" si="299"/>
        <v>1395</v>
      </c>
      <c r="AU3018" s="82">
        <f>IF(AR3018&gt;0,SUMIFS(AT$13:AT3018,AQ$13:AQ3018,"="&amp;AQ3018),"[x]")</f>
        <v>70354</v>
      </c>
    </row>
    <row r="3019" spans="40:47" ht="16.5" x14ac:dyDescent="0.2">
      <c r="AN3019" s="81">
        <v>3007</v>
      </c>
      <c r="AO3019" s="81">
        <f t="shared" si="294"/>
        <v>5</v>
      </c>
      <c r="AP3019" s="81">
        <f t="shared" si="295"/>
        <v>4</v>
      </c>
      <c r="AQ3019" s="76">
        <f t="shared" si="296"/>
        <v>20</v>
      </c>
      <c r="AR3019" s="81">
        <f t="shared" si="297"/>
        <v>137</v>
      </c>
      <c r="AS3019" s="81" t="str">
        <f t="shared" si="298"/>
        <v>金币</v>
      </c>
      <c r="AT3019" s="103">
        <f t="shared" si="299"/>
        <v>1436</v>
      </c>
      <c r="AU3019" s="82">
        <f>IF(AR3019&gt;0,SUMIFS(AT$13:AT3019,AQ$13:AQ3019,"="&amp;AQ3019),"[x]")</f>
        <v>71790</v>
      </c>
    </row>
    <row r="3020" spans="40:47" ht="16.5" x14ac:dyDescent="0.2">
      <c r="AN3020" s="81">
        <v>3008</v>
      </c>
      <c r="AO3020" s="81">
        <f t="shared" si="294"/>
        <v>5</v>
      </c>
      <c r="AP3020" s="81">
        <f t="shared" si="295"/>
        <v>4</v>
      </c>
      <c r="AQ3020" s="76">
        <f t="shared" si="296"/>
        <v>20</v>
      </c>
      <c r="AR3020" s="81">
        <f t="shared" si="297"/>
        <v>138</v>
      </c>
      <c r="AS3020" s="81" t="str">
        <f t="shared" si="298"/>
        <v>金币</v>
      </c>
      <c r="AT3020" s="103">
        <f t="shared" si="299"/>
        <v>1477</v>
      </c>
      <c r="AU3020" s="82">
        <f>IF(AR3020&gt;0,SUMIFS(AT$13:AT3020,AQ$13:AQ3020,"="&amp;AQ3020),"[x]")</f>
        <v>73267</v>
      </c>
    </row>
    <row r="3021" spans="40:47" ht="16.5" x14ac:dyDescent="0.2">
      <c r="AN3021" s="81">
        <v>3009</v>
      </c>
      <c r="AO3021" s="81">
        <f t="shared" si="294"/>
        <v>5</v>
      </c>
      <c r="AP3021" s="81">
        <f t="shared" si="295"/>
        <v>4</v>
      </c>
      <c r="AQ3021" s="76">
        <f t="shared" si="296"/>
        <v>20</v>
      </c>
      <c r="AR3021" s="81">
        <f t="shared" si="297"/>
        <v>139</v>
      </c>
      <c r="AS3021" s="81" t="str">
        <f t="shared" si="298"/>
        <v>金币</v>
      </c>
      <c r="AT3021" s="103">
        <f t="shared" si="299"/>
        <v>1518</v>
      </c>
      <c r="AU3021" s="82">
        <f>IF(AR3021&gt;0,SUMIFS(AT$13:AT3021,AQ$13:AQ3021,"="&amp;AQ3021),"[x]")</f>
        <v>74785</v>
      </c>
    </row>
    <row r="3022" spans="40:47" ht="16.5" x14ac:dyDescent="0.2">
      <c r="AN3022" s="81">
        <v>3010</v>
      </c>
      <c r="AO3022" s="81">
        <f t="shared" ref="AO3022:AO3085" si="300">INT((AN3022-1)/604)+1</f>
        <v>5</v>
      </c>
      <c r="AP3022" s="81">
        <f t="shared" ref="AP3022:AP3085" si="301">INT(MOD(INT((AN3022-1)/151),4))+1</f>
        <v>4</v>
      </c>
      <c r="AQ3022" s="76">
        <f t="shared" ref="AQ3022:AQ3085" si="302">(AO3022-1)*4+AP3022</f>
        <v>20</v>
      </c>
      <c r="AR3022" s="81">
        <f t="shared" ref="AR3022:AR3085" si="303">MOD(AN3022-1,151)</f>
        <v>140</v>
      </c>
      <c r="AS3022" s="81" t="str">
        <f t="shared" ref="AS3022:AS3085" si="304">IF(AR3022&gt;0,"金币","[x]")</f>
        <v>金币</v>
      </c>
      <c r="AT3022" s="103">
        <f t="shared" si="299"/>
        <v>1559</v>
      </c>
      <c r="AU3022" s="82">
        <f>IF(AR3022&gt;0,SUMIFS(AT$13:AT3022,AQ$13:AQ3022,"="&amp;AQ3022),"[x]")</f>
        <v>76344</v>
      </c>
    </row>
    <row r="3023" spans="40:47" ht="16.5" x14ac:dyDescent="0.2">
      <c r="AN3023" s="81">
        <v>3011</v>
      </c>
      <c r="AO3023" s="81">
        <f t="shared" si="300"/>
        <v>5</v>
      </c>
      <c r="AP3023" s="81">
        <f t="shared" si="301"/>
        <v>4</v>
      </c>
      <c r="AQ3023" s="76">
        <f t="shared" si="302"/>
        <v>20</v>
      </c>
      <c r="AR3023" s="81">
        <f t="shared" si="303"/>
        <v>141</v>
      </c>
      <c r="AS3023" s="81" t="str">
        <f t="shared" si="304"/>
        <v>金币</v>
      </c>
      <c r="AT3023" s="103">
        <f t="shared" ref="AT3023:AT3086" si="305">IF(AR3023&gt;0,INT(INDEX($AL$13:$AL$162,AR3023)/48*INDEX($AL$4:$AL$9,AO3023)*INDEX($AO$4:$AO$7,AP3023)),"[x]")</f>
        <v>1600</v>
      </c>
      <c r="AU3023" s="82">
        <f>IF(AR3023&gt;0,SUMIFS(AT$13:AT3023,AQ$13:AQ3023,"="&amp;AQ3023),"[x]")</f>
        <v>77944</v>
      </c>
    </row>
    <row r="3024" spans="40:47" ht="16.5" x14ac:dyDescent="0.2">
      <c r="AN3024" s="81">
        <v>3012</v>
      </c>
      <c r="AO3024" s="81">
        <f t="shared" si="300"/>
        <v>5</v>
      </c>
      <c r="AP3024" s="81">
        <f t="shared" si="301"/>
        <v>4</v>
      </c>
      <c r="AQ3024" s="76">
        <f t="shared" si="302"/>
        <v>20</v>
      </c>
      <c r="AR3024" s="81">
        <f t="shared" si="303"/>
        <v>142</v>
      </c>
      <c r="AS3024" s="81" t="str">
        <f t="shared" si="304"/>
        <v>金币</v>
      </c>
      <c r="AT3024" s="103">
        <f t="shared" si="305"/>
        <v>1641</v>
      </c>
      <c r="AU3024" s="82">
        <f>IF(AR3024&gt;0,SUMIFS(AT$13:AT3024,AQ$13:AQ3024,"="&amp;AQ3024),"[x]")</f>
        <v>79585</v>
      </c>
    </row>
    <row r="3025" spans="40:47" ht="16.5" x14ac:dyDescent="0.2">
      <c r="AN3025" s="81">
        <v>3013</v>
      </c>
      <c r="AO3025" s="81">
        <f t="shared" si="300"/>
        <v>5</v>
      </c>
      <c r="AP3025" s="81">
        <f t="shared" si="301"/>
        <v>4</v>
      </c>
      <c r="AQ3025" s="76">
        <f t="shared" si="302"/>
        <v>20</v>
      </c>
      <c r="AR3025" s="81">
        <f t="shared" si="303"/>
        <v>143</v>
      </c>
      <c r="AS3025" s="81" t="str">
        <f t="shared" si="304"/>
        <v>金币</v>
      </c>
      <c r="AT3025" s="103">
        <f t="shared" si="305"/>
        <v>1682</v>
      </c>
      <c r="AU3025" s="82">
        <f>IF(AR3025&gt;0,SUMIFS(AT$13:AT3025,AQ$13:AQ3025,"="&amp;AQ3025),"[x]")</f>
        <v>81267</v>
      </c>
    </row>
    <row r="3026" spans="40:47" ht="16.5" x14ac:dyDescent="0.2">
      <c r="AN3026" s="81">
        <v>3014</v>
      </c>
      <c r="AO3026" s="81">
        <f t="shared" si="300"/>
        <v>5</v>
      </c>
      <c r="AP3026" s="81">
        <f t="shared" si="301"/>
        <v>4</v>
      </c>
      <c r="AQ3026" s="76">
        <f t="shared" si="302"/>
        <v>20</v>
      </c>
      <c r="AR3026" s="81">
        <f t="shared" si="303"/>
        <v>144</v>
      </c>
      <c r="AS3026" s="81" t="str">
        <f t="shared" si="304"/>
        <v>金币</v>
      </c>
      <c r="AT3026" s="103">
        <f t="shared" si="305"/>
        <v>1723</v>
      </c>
      <c r="AU3026" s="82">
        <f>IF(AR3026&gt;0,SUMIFS(AT$13:AT3026,AQ$13:AQ3026,"="&amp;AQ3026),"[x]")</f>
        <v>82990</v>
      </c>
    </row>
    <row r="3027" spans="40:47" ht="16.5" x14ac:dyDescent="0.2">
      <c r="AN3027" s="81">
        <v>3015</v>
      </c>
      <c r="AO3027" s="81">
        <f t="shared" si="300"/>
        <v>5</v>
      </c>
      <c r="AP3027" s="81">
        <f t="shared" si="301"/>
        <v>4</v>
      </c>
      <c r="AQ3027" s="76">
        <f t="shared" si="302"/>
        <v>20</v>
      </c>
      <c r="AR3027" s="81">
        <f t="shared" si="303"/>
        <v>145</v>
      </c>
      <c r="AS3027" s="81" t="str">
        <f t="shared" si="304"/>
        <v>金币</v>
      </c>
      <c r="AT3027" s="103">
        <f t="shared" si="305"/>
        <v>1764</v>
      </c>
      <c r="AU3027" s="82">
        <f>IF(AR3027&gt;0,SUMIFS(AT$13:AT3027,AQ$13:AQ3027,"="&amp;AQ3027),"[x]")</f>
        <v>84754</v>
      </c>
    </row>
    <row r="3028" spans="40:47" ht="16.5" x14ac:dyDescent="0.2">
      <c r="AN3028" s="81">
        <v>3016</v>
      </c>
      <c r="AO3028" s="81">
        <f t="shared" si="300"/>
        <v>5</v>
      </c>
      <c r="AP3028" s="81">
        <f t="shared" si="301"/>
        <v>4</v>
      </c>
      <c r="AQ3028" s="76">
        <f t="shared" si="302"/>
        <v>20</v>
      </c>
      <c r="AR3028" s="81">
        <f t="shared" si="303"/>
        <v>146</v>
      </c>
      <c r="AS3028" s="81" t="str">
        <f t="shared" si="304"/>
        <v>金币</v>
      </c>
      <c r="AT3028" s="103">
        <f t="shared" si="305"/>
        <v>1805</v>
      </c>
      <c r="AU3028" s="82">
        <f>IF(AR3028&gt;0,SUMIFS(AT$13:AT3028,AQ$13:AQ3028,"="&amp;AQ3028),"[x]")</f>
        <v>86559</v>
      </c>
    </row>
    <row r="3029" spans="40:47" ht="16.5" x14ac:dyDescent="0.2">
      <c r="AN3029" s="81">
        <v>3017</v>
      </c>
      <c r="AO3029" s="81">
        <f t="shared" si="300"/>
        <v>5</v>
      </c>
      <c r="AP3029" s="81">
        <f t="shared" si="301"/>
        <v>4</v>
      </c>
      <c r="AQ3029" s="76">
        <f t="shared" si="302"/>
        <v>20</v>
      </c>
      <c r="AR3029" s="81">
        <f t="shared" si="303"/>
        <v>147</v>
      </c>
      <c r="AS3029" s="81" t="str">
        <f t="shared" si="304"/>
        <v>金币</v>
      </c>
      <c r="AT3029" s="103">
        <f t="shared" si="305"/>
        <v>1846</v>
      </c>
      <c r="AU3029" s="82">
        <f>IF(AR3029&gt;0,SUMIFS(AT$13:AT3029,AQ$13:AQ3029,"="&amp;AQ3029),"[x]")</f>
        <v>88405</v>
      </c>
    </row>
    <row r="3030" spans="40:47" ht="16.5" x14ac:dyDescent="0.2">
      <c r="AN3030" s="81">
        <v>3018</v>
      </c>
      <c r="AO3030" s="81">
        <f t="shared" si="300"/>
        <v>5</v>
      </c>
      <c r="AP3030" s="81">
        <f t="shared" si="301"/>
        <v>4</v>
      </c>
      <c r="AQ3030" s="76">
        <f t="shared" si="302"/>
        <v>20</v>
      </c>
      <c r="AR3030" s="81">
        <f t="shared" si="303"/>
        <v>148</v>
      </c>
      <c r="AS3030" s="81" t="str">
        <f t="shared" si="304"/>
        <v>金币</v>
      </c>
      <c r="AT3030" s="103">
        <f t="shared" si="305"/>
        <v>1887</v>
      </c>
      <c r="AU3030" s="82">
        <f>IF(AR3030&gt;0,SUMIFS(AT$13:AT3030,AQ$13:AQ3030,"="&amp;AQ3030),"[x]")</f>
        <v>90292</v>
      </c>
    </row>
    <row r="3031" spans="40:47" ht="16.5" x14ac:dyDescent="0.2">
      <c r="AN3031" s="81">
        <v>3019</v>
      </c>
      <c r="AO3031" s="81">
        <f t="shared" si="300"/>
        <v>5</v>
      </c>
      <c r="AP3031" s="81">
        <f t="shared" si="301"/>
        <v>4</v>
      </c>
      <c r="AQ3031" s="76">
        <f t="shared" si="302"/>
        <v>20</v>
      </c>
      <c r="AR3031" s="81">
        <f t="shared" si="303"/>
        <v>149</v>
      </c>
      <c r="AS3031" s="81" t="str">
        <f t="shared" si="304"/>
        <v>金币</v>
      </c>
      <c r="AT3031" s="103">
        <f t="shared" si="305"/>
        <v>1928</v>
      </c>
      <c r="AU3031" s="82">
        <f>IF(AR3031&gt;0,SUMIFS(AT$13:AT3031,AQ$13:AQ3031,"="&amp;AQ3031),"[x]")</f>
        <v>92220</v>
      </c>
    </row>
    <row r="3032" spans="40:47" ht="16.5" x14ac:dyDescent="0.2">
      <c r="AN3032" s="81">
        <v>3020</v>
      </c>
      <c r="AO3032" s="81">
        <f t="shared" si="300"/>
        <v>5</v>
      </c>
      <c r="AP3032" s="81">
        <f t="shared" si="301"/>
        <v>4</v>
      </c>
      <c r="AQ3032" s="76">
        <f t="shared" si="302"/>
        <v>20</v>
      </c>
      <c r="AR3032" s="81">
        <f t="shared" si="303"/>
        <v>150</v>
      </c>
      <c r="AS3032" s="81" t="str">
        <f t="shared" si="304"/>
        <v>金币</v>
      </c>
      <c r="AT3032" s="103">
        <f t="shared" si="305"/>
        <v>1969</v>
      </c>
      <c r="AU3032" s="82">
        <f>IF(AR3032&gt;0,SUMIFS(AT$13:AT3032,AQ$13:AQ3032,"="&amp;AQ3032),"[x]")</f>
        <v>94189</v>
      </c>
    </row>
    <row r="3033" spans="40:47" ht="16.5" x14ac:dyDescent="0.2">
      <c r="AN3033" s="81">
        <v>3021</v>
      </c>
      <c r="AO3033" s="81">
        <f t="shared" si="300"/>
        <v>6</v>
      </c>
      <c r="AP3033" s="81">
        <f t="shared" si="301"/>
        <v>1</v>
      </c>
      <c r="AQ3033" s="76">
        <f t="shared" si="302"/>
        <v>21</v>
      </c>
      <c r="AR3033" s="81">
        <f t="shared" si="303"/>
        <v>0</v>
      </c>
      <c r="AS3033" s="81" t="str">
        <f t="shared" si="304"/>
        <v>[x]</v>
      </c>
      <c r="AT3033" s="103" t="str">
        <f t="shared" si="305"/>
        <v>[x]</v>
      </c>
      <c r="AU3033" s="82" t="str">
        <f>IF(AR3033&gt;0,SUMIFS(AT$13:AT3033,AQ$13:AQ3033,"="&amp;AQ3033),"[x]")</f>
        <v>[x]</v>
      </c>
    </row>
    <row r="3034" spans="40:47" ht="16.5" x14ac:dyDescent="0.2">
      <c r="AN3034" s="81">
        <v>3022</v>
      </c>
      <c r="AO3034" s="81">
        <f t="shared" si="300"/>
        <v>6</v>
      </c>
      <c r="AP3034" s="81">
        <f t="shared" si="301"/>
        <v>1</v>
      </c>
      <c r="AQ3034" s="76">
        <f t="shared" si="302"/>
        <v>21</v>
      </c>
      <c r="AR3034" s="81">
        <f t="shared" si="303"/>
        <v>1</v>
      </c>
      <c r="AS3034" s="81" t="str">
        <f t="shared" si="304"/>
        <v>金币</v>
      </c>
      <c r="AT3034" s="103">
        <f t="shared" si="305"/>
        <v>2</v>
      </c>
      <c r="AU3034" s="82">
        <f>IF(AR3034&gt;0,SUMIFS(AT$13:AT3034,AQ$13:AQ3034,"="&amp;AQ3034),"[x]")</f>
        <v>2</v>
      </c>
    </row>
    <row r="3035" spans="40:47" ht="16.5" x14ac:dyDescent="0.2">
      <c r="AN3035" s="81">
        <v>3023</v>
      </c>
      <c r="AO3035" s="81">
        <f t="shared" si="300"/>
        <v>6</v>
      </c>
      <c r="AP3035" s="81">
        <f t="shared" si="301"/>
        <v>1</v>
      </c>
      <c r="AQ3035" s="76">
        <f t="shared" si="302"/>
        <v>21</v>
      </c>
      <c r="AR3035" s="81">
        <f t="shared" si="303"/>
        <v>2</v>
      </c>
      <c r="AS3035" s="81" t="str">
        <f t="shared" si="304"/>
        <v>金币</v>
      </c>
      <c r="AT3035" s="103">
        <f t="shared" si="305"/>
        <v>5</v>
      </c>
      <c r="AU3035" s="82">
        <f>IF(AR3035&gt;0,SUMIFS(AT$13:AT3035,AQ$13:AQ3035,"="&amp;AQ3035),"[x]")</f>
        <v>7</v>
      </c>
    </row>
    <row r="3036" spans="40:47" ht="16.5" x14ac:dyDescent="0.2">
      <c r="AN3036" s="81">
        <v>3024</v>
      </c>
      <c r="AO3036" s="81">
        <f t="shared" si="300"/>
        <v>6</v>
      </c>
      <c r="AP3036" s="81">
        <f t="shared" si="301"/>
        <v>1</v>
      </c>
      <c r="AQ3036" s="76">
        <f t="shared" si="302"/>
        <v>21</v>
      </c>
      <c r="AR3036" s="81">
        <f t="shared" si="303"/>
        <v>3</v>
      </c>
      <c r="AS3036" s="81" t="str">
        <f t="shared" si="304"/>
        <v>金币</v>
      </c>
      <c r="AT3036" s="103">
        <f t="shared" si="305"/>
        <v>7</v>
      </c>
      <c r="AU3036" s="82">
        <f>IF(AR3036&gt;0,SUMIFS(AT$13:AT3036,AQ$13:AQ3036,"="&amp;AQ3036),"[x]")</f>
        <v>14</v>
      </c>
    </row>
    <row r="3037" spans="40:47" ht="16.5" x14ac:dyDescent="0.2">
      <c r="AN3037" s="81">
        <v>3025</v>
      </c>
      <c r="AO3037" s="81">
        <f t="shared" si="300"/>
        <v>6</v>
      </c>
      <c r="AP3037" s="81">
        <f t="shared" si="301"/>
        <v>1</v>
      </c>
      <c r="AQ3037" s="76">
        <f t="shared" si="302"/>
        <v>21</v>
      </c>
      <c r="AR3037" s="81">
        <f t="shared" si="303"/>
        <v>4</v>
      </c>
      <c r="AS3037" s="81" t="str">
        <f t="shared" si="304"/>
        <v>金币</v>
      </c>
      <c r="AT3037" s="103">
        <f t="shared" si="305"/>
        <v>10</v>
      </c>
      <c r="AU3037" s="82">
        <f>IF(AR3037&gt;0,SUMIFS(AT$13:AT3037,AQ$13:AQ3037,"="&amp;AQ3037),"[x]")</f>
        <v>24</v>
      </c>
    </row>
    <row r="3038" spans="40:47" ht="16.5" x14ac:dyDescent="0.2">
      <c r="AN3038" s="81">
        <v>3026</v>
      </c>
      <c r="AO3038" s="81">
        <f t="shared" si="300"/>
        <v>6</v>
      </c>
      <c r="AP3038" s="81">
        <f t="shared" si="301"/>
        <v>1</v>
      </c>
      <c r="AQ3038" s="76">
        <f t="shared" si="302"/>
        <v>21</v>
      </c>
      <c r="AR3038" s="81">
        <f t="shared" si="303"/>
        <v>5</v>
      </c>
      <c r="AS3038" s="81" t="str">
        <f t="shared" si="304"/>
        <v>金币</v>
      </c>
      <c r="AT3038" s="103">
        <f t="shared" si="305"/>
        <v>13</v>
      </c>
      <c r="AU3038" s="82">
        <f>IF(AR3038&gt;0,SUMIFS(AT$13:AT3038,AQ$13:AQ3038,"="&amp;AQ3038),"[x]")</f>
        <v>37</v>
      </c>
    </row>
    <row r="3039" spans="40:47" ht="16.5" x14ac:dyDescent="0.2">
      <c r="AN3039" s="81">
        <v>3027</v>
      </c>
      <c r="AO3039" s="81">
        <f t="shared" si="300"/>
        <v>6</v>
      </c>
      <c r="AP3039" s="81">
        <f t="shared" si="301"/>
        <v>1</v>
      </c>
      <c r="AQ3039" s="76">
        <f t="shared" si="302"/>
        <v>21</v>
      </c>
      <c r="AR3039" s="81">
        <f t="shared" si="303"/>
        <v>6</v>
      </c>
      <c r="AS3039" s="81" t="str">
        <f t="shared" si="304"/>
        <v>金币</v>
      </c>
      <c r="AT3039" s="103">
        <f t="shared" si="305"/>
        <v>15</v>
      </c>
      <c r="AU3039" s="82">
        <f>IF(AR3039&gt;0,SUMIFS(AT$13:AT3039,AQ$13:AQ3039,"="&amp;AQ3039),"[x]")</f>
        <v>52</v>
      </c>
    </row>
    <row r="3040" spans="40:47" ht="16.5" x14ac:dyDescent="0.2">
      <c r="AN3040" s="81">
        <v>3028</v>
      </c>
      <c r="AO3040" s="81">
        <f t="shared" si="300"/>
        <v>6</v>
      </c>
      <c r="AP3040" s="81">
        <f t="shared" si="301"/>
        <v>1</v>
      </c>
      <c r="AQ3040" s="76">
        <f t="shared" si="302"/>
        <v>21</v>
      </c>
      <c r="AR3040" s="81">
        <f t="shared" si="303"/>
        <v>7</v>
      </c>
      <c r="AS3040" s="81" t="str">
        <f t="shared" si="304"/>
        <v>金币</v>
      </c>
      <c r="AT3040" s="103">
        <f t="shared" si="305"/>
        <v>18</v>
      </c>
      <c r="AU3040" s="82">
        <f>IF(AR3040&gt;0,SUMIFS(AT$13:AT3040,AQ$13:AQ3040,"="&amp;AQ3040),"[x]")</f>
        <v>70</v>
      </c>
    </row>
    <row r="3041" spans="40:47" ht="16.5" x14ac:dyDescent="0.2">
      <c r="AN3041" s="81">
        <v>3029</v>
      </c>
      <c r="AO3041" s="81">
        <f t="shared" si="300"/>
        <v>6</v>
      </c>
      <c r="AP3041" s="81">
        <f t="shared" si="301"/>
        <v>1</v>
      </c>
      <c r="AQ3041" s="76">
        <f t="shared" si="302"/>
        <v>21</v>
      </c>
      <c r="AR3041" s="81">
        <f t="shared" si="303"/>
        <v>8</v>
      </c>
      <c r="AS3041" s="81" t="str">
        <f t="shared" si="304"/>
        <v>金币</v>
      </c>
      <c r="AT3041" s="103">
        <f t="shared" si="305"/>
        <v>20</v>
      </c>
      <c r="AU3041" s="82">
        <f>IF(AR3041&gt;0,SUMIFS(AT$13:AT3041,AQ$13:AQ3041,"="&amp;AQ3041),"[x]")</f>
        <v>90</v>
      </c>
    </row>
    <row r="3042" spans="40:47" ht="16.5" x14ac:dyDescent="0.2">
      <c r="AN3042" s="81">
        <v>3030</v>
      </c>
      <c r="AO3042" s="81">
        <f t="shared" si="300"/>
        <v>6</v>
      </c>
      <c r="AP3042" s="81">
        <f t="shared" si="301"/>
        <v>1</v>
      </c>
      <c r="AQ3042" s="76">
        <f t="shared" si="302"/>
        <v>21</v>
      </c>
      <c r="AR3042" s="81">
        <f t="shared" si="303"/>
        <v>9</v>
      </c>
      <c r="AS3042" s="81" t="str">
        <f t="shared" si="304"/>
        <v>金币</v>
      </c>
      <c r="AT3042" s="103">
        <f t="shared" si="305"/>
        <v>23</v>
      </c>
      <c r="AU3042" s="82">
        <f>IF(AR3042&gt;0,SUMIFS(AT$13:AT3042,AQ$13:AQ3042,"="&amp;AQ3042),"[x]")</f>
        <v>113</v>
      </c>
    </row>
    <row r="3043" spans="40:47" ht="16.5" x14ac:dyDescent="0.2">
      <c r="AN3043" s="81">
        <v>3031</v>
      </c>
      <c r="AO3043" s="81">
        <f t="shared" si="300"/>
        <v>6</v>
      </c>
      <c r="AP3043" s="81">
        <f t="shared" si="301"/>
        <v>1</v>
      </c>
      <c r="AQ3043" s="76">
        <f t="shared" si="302"/>
        <v>21</v>
      </c>
      <c r="AR3043" s="81">
        <f t="shared" si="303"/>
        <v>10</v>
      </c>
      <c r="AS3043" s="81" t="str">
        <f t="shared" si="304"/>
        <v>金币</v>
      </c>
      <c r="AT3043" s="103">
        <f t="shared" si="305"/>
        <v>26</v>
      </c>
      <c r="AU3043" s="82">
        <f>IF(AR3043&gt;0,SUMIFS(AT$13:AT3043,AQ$13:AQ3043,"="&amp;AQ3043),"[x]")</f>
        <v>139</v>
      </c>
    </row>
    <row r="3044" spans="40:47" ht="16.5" x14ac:dyDescent="0.2">
      <c r="AN3044" s="81">
        <v>3032</v>
      </c>
      <c r="AO3044" s="81">
        <f t="shared" si="300"/>
        <v>6</v>
      </c>
      <c r="AP3044" s="81">
        <f t="shared" si="301"/>
        <v>1</v>
      </c>
      <c r="AQ3044" s="76">
        <f t="shared" si="302"/>
        <v>21</v>
      </c>
      <c r="AR3044" s="81">
        <f t="shared" si="303"/>
        <v>11</v>
      </c>
      <c r="AS3044" s="81" t="str">
        <f t="shared" si="304"/>
        <v>金币</v>
      </c>
      <c r="AT3044" s="103">
        <f t="shared" si="305"/>
        <v>28</v>
      </c>
      <c r="AU3044" s="82">
        <f>IF(AR3044&gt;0,SUMIFS(AT$13:AT3044,AQ$13:AQ3044,"="&amp;AQ3044),"[x]")</f>
        <v>167</v>
      </c>
    </row>
    <row r="3045" spans="40:47" ht="16.5" x14ac:dyDescent="0.2">
      <c r="AN3045" s="81">
        <v>3033</v>
      </c>
      <c r="AO3045" s="81">
        <f t="shared" si="300"/>
        <v>6</v>
      </c>
      <c r="AP3045" s="81">
        <f t="shared" si="301"/>
        <v>1</v>
      </c>
      <c r="AQ3045" s="76">
        <f t="shared" si="302"/>
        <v>21</v>
      </c>
      <c r="AR3045" s="81">
        <f t="shared" si="303"/>
        <v>12</v>
      </c>
      <c r="AS3045" s="81" t="str">
        <f t="shared" si="304"/>
        <v>金币</v>
      </c>
      <c r="AT3045" s="103">
        <f t="shared" si="305"/>
        <v>31</v>
      </c>
      <c r="AU3045" s="82">
        <f>IF(AR3045&gt;0,SUMIFS(AT$13:AT3045,AQ$13:AQ3045,"="&amp;AQ3045),"[x]")</f>
        <v>198</v>
      </c>
    </row>
    <row r="3046" spans="40:47" ht="16.5" x14ac:dyDescent="0.2">
      <c r="AN3046" s="81">
        <v>3034</v>
      </c>
      <c r="AO3046" s="81">
        <f t="shared" si="300"/>
        <v>6</v>
      </c>
      <c r="AP3046" s="81">
        <f t="shared" si="301"/>
        <v>1</v>
      </c>
      <c r="AQ3046" s="76">
        <f t="shared" si="302"/>
        <v>21</v>
      </c>
      <c r="AR3046" s="81">
        <f t="shared" si="303"/>
        <v>13</v>
      </c>
      <c r="AS3046" s="81" t="str">
        <f t="shared" si="304"/>
        <v>金币</v>
      </c>
      <c r="AT3046" s="103">
        <f t="shared" si="305"/>
        <v>33</v>
      </c>
      <c r="AU3046" s="82">
        <f>IF(AR3046&gt;0,SUMIFS(AT$13:AT3046,AQ$13:AQ3046,"="&amp;AQ3046),"[x]")</f>
        <v>231</v>
      </c>
    </row>
    <row r="3047" spans="40:47" ht="16.5" x14ac:dyDescent="0.2">
      <c r="AN3047" s="81">
        <v>3035</v>
      </c>
      <c r="AO3047" s="81">
        <f t="shared" si="300"/>
        <v>6</v>
      </c>
      <c r="AP3047" s="81">
        <f t="shared" si="301"/>
        <v>1</v>
      </c>
      <c r="AQ3047" s="76">
        <f t="shared" si="302"/>
        <v>21</v>
      </c>
      <c r="AR3047" s="81">
        <f t="shared" si="303"/>
        <v>14</v>
      </c>
      <c r="AS3047" s="81" t="str">
        <f t="shared" si="304"/>
        <v>金币</v>
      </c>
      <c r="AT3047" s="103">
        <f t="shared" si="305"/>
        <v>36</v>
      </c>
      <c r="AU3047" s="82">
        <f>IF(AR3047&gt;0,SUMIFS(AT$13:AT3047,AQ$13:AQ3047,"="&amp;AQ3047),"[x]")</f>
        <v>267</v>
      </c>
    </row>
    <row r="3048" spans="40:47" ht="16.5" x14ac:dyDescent="0.2">
      <c r="AN3048" s="81">
        <v>3036</v>
      </c>
      <c r="AO3048" s="81">
        <f t="shared" si="300"/>
        <v>6</v>
      </c>
      <c r="AP3048" s="81">
        <f t="shared" si="301"/>
        <v>1</v>
      </c>
      <c r="AQ3048" s="76">
        <f t="shared" si="302"/>
        <v>21</v>
      </c>
      <c r="AR3048" s="81">
        <f t="shared" si="303"/>
        <v>15</v>
      </c>
      <c r="AS3048" s="81" t="str">
        <f t="shared" si="304"/>
        <v>金币</v>
      </c>
      <c r="AT3048" s="103">
        <f t="shared" si="305"/>
        <v>39</v>
      </c>
      <c r="AU3048" s="82">
        <f>IF(AR3048&gt;0,SUMIFS(AT$13:AT3048,AQ$13:AQ3048,"="&amp;AQ3048),"[x]")</f>
        <v>306</v>
      </c>
    </row>
    <row r="3049" spans="40:47" ht="16.5" x14ac:dyDescent="0.2">
      <c r="AN3049" s="81">
        <v>3037</v>
      </c>
      <c r="AO3049" s="81">
        <f t="shared" si="300"/>
        <v>6</v>
      </c>
      <c r="AP3049" s="81">
        <f t="shared" si="301"/>
        <v>1</v>
      </c>
      <c r="AQ3049" s="76">
        <f t="shared" si="302"/>
        <v>21</v>
      </c>
      <c r="AR3049" s="81">
        <f t="shared" si="303"/>
        <v>16</v>
      </c>
      <c r="AS3049" s="81" t="str">
        <f t="shared" si="304"/>
        <v>金币</v>
      </c>
      <c r="AT3049" s="103">
        <f t="shared" si="305"/>
        <v>41</v>
      </c>
      <c r="AU3049" s="82">
        <f>IF(AR3049&gt;0,SUMIFS(AT$13:AT3049,AQ$13:AQ3049,"="&amp;AQ3049),"[x]")</f>
        <v>347</v>
      </c>
    </row>
    <row r="3050" spans="40:47" ht="16.5" x14ac:dyDescent="0.2">
      <c r="AN3050" s="81">
        <v>3038</v>
      </c>
      <c r="AO3050" s="81">
        <f t="shared" si="300"/>
        <v>6</v>
      </c>
      <c r="AP3050" s="81">
        <f t="shared" si="301"/>
        <v>1</v>
      </c>
      <c r="AQ3050" s="76">
        <f t="shared" si="302"/>
        <v>21</v>
      </c>
      <c r="AR3050" s="81">
        <f t="shared" si="303"/>
        <v>17</v>
      </c>
      <c r="AS3050" s="81" t="str">
        <f t="shared" si="304"/>
        <v>金币</v>
      </c>
      <c r="AT3050" s="103">
        <f t="shared" si="305"/>
        <v>44</v>
      </c>
      <c r="AU3050" s="82">
        <f>IF(AR3050&gt;0,SUMIFS(AT$13:AT3050,AQ$13:AQ3050,"="&amp;AQ3050),"[x]")</f>
        <v>391</v>
      </c>
    </row>
    <row r="3051" spans="40:47" ht="16.5" x14ac:dyDescent="0.2">
      <c r="AN3051" s="81">
        <v>3039</v>
      </c>
      <c r="AO3051" s="81">
        <f t="shared" si="300"/>
        <v>6</v>
      </c>
      <c r="AP3051" s="81">
        <f t="shared" si="301"/>
        <v>1</v>
      </c>
      <c r="AQ3051" s="76">
        <f t="shared" si="302"/>
        <v>21</v>
      </c>
      <c r="AR3051" s="81">
        <f t="shared" si="303"/>
        <v>18</v>
      </c>
      <c r="AS3051" s="81" t="str">
        <f t="shared" si="304"/>
        <v>金币</v>
      </c>
      <c r="AT3051" s="103">
        <f t="shared" si="305"/>
        <v>46</v>
      </c>
      <c r="AU3051" s="82">
        <f>IF(AR3051&gt;0,SUMIFS(AT$13:AT3051,AQ$13:AQ3051,"="&amp;AQ3051),"[x]")</f>
        <v>437</v>
      </c>
    </row>
    <row r="3052" spans="40:47" ht="16.5" x14ac:dyDescent="0.2">
      <c r="AN3052" s="81">
        <v>3040</v>
      </c>
      <c r="AO3052" s="81">
        <f t="shared" si="300"/>
        <v>6</v>
      </c>
      <c r="AP3052" s="81">
        <f t="shared" si="301"/>
        <v>1</v>
      </c>
      <c r="AQ3052" s="76">
        <f t="shared" si="302"/>
        <v>21</v>
      </c>
      <c r="AR3052" s="81">
        <f t="shared" si="303"/>
        <v>19</v>
      </c>
      <c r="AS3052" s="81" t="str">
        <f t="shared" si="304"/>
        <v>金币</v>
      </c>
      <c r="AT3052" s="103">
        <f t="shared" si="305"/>
        <v>49</v>
      </c>
      <c r="AU3052" s="82">
        <f>IF(AR3052&gt;0,SUMIFS(AT$13:AT3052,AQ$13:AQ3052,"="&amp;AQ3052),"[x]")</f>
        <v>486</v>
      </c>
    </row>
    <row r="3053" spans="40:47" ht="16.5" x14ac:dyDescent="0.2">
      <c r="AN3053" s="81">
        <v>3041</v>
      </c>
      <c r="AO3053" s="81">
        <f t="shared" si="300"/>
        <v>6</v>
      </c>
      <c r="AP3053" s="81">
        <f t="shared" si="301"/>
        <v>1</v>
      </c>
      <c r="AQ3053" s="76">
        <f t="shared" si="302"/>
        <v>21</v>
      </c>
      <c r="AR3053" s="81">
        <f t="shared" si="303"/>
        <v>20</v>
      </c>
      <c r="AS3053" s="81" t="str">
        <f t="shared" si="304"/>
        <v>金币</v>
      </c>
      <c r="AT3053" s="103">
        <f t="shared" si="305"/>
        <v>52</v>
      </c>
      <c r="AU3053" s="82">
        <f>IF(AR3053&gt;0,SUMIFS(AT$13:AT3053,AQ$13:AQ3053,"="&amp;AQ3053),"[x]")</f>
        <v>538</v>
      </c>
    </row>
    <row r="3054" spans="40:47" ht="16.5" x14ac:dyDescent="0.2">
      <c r="AN3054" s="81">
        <v>3042</v>
      </c>
      <c r="AO3054" s="81">
        <f t="shared" si="300"/>
        <v>6</v>
      </c>
      <c r="AP3054" s="81">
        <f t="shared" si="301"/>
        <v>1</v>
      </c>
      <c r="AQ3054" s="76">
        <f t="shared" si="302"/>
        <v>21</v>
      </c>
      <c r="AR3054" s="81">
        <f t="shared" si="303"/>
        <v>21</v>
      </c>
      <c r="AS3054" s="81" t="str">
        <f t="shared" si="304"/>
        <v>金币</v>
      </c>
      <c r="AT3054" s="103">
        <f t="shared" si="305"/>
        <v>54</v>
      </c>
      <c r="AU3054" s="82">
        <f>IF(AR3054&gt;0,SUMIFS(AT$13:AT3054,AQ$13:AQ3054,"="&amp;AQ3054),"[x]")</f>
        <v>592</v>
      </c>
    </row>
    <row r="3055" spans="40:47" ht="16.5" x14ac:dyDescent="0.2">
      <c r="AN3055" s="81">
        <v>3043</v>
      </c>
      <c r="AO3055" s="81">
        <f t="shared" si="300"/>
        <v>6</v>
      </c>
      <c r="AP3055" s="81">
        <f t="shared" si="301"/>
        <v>1</v>
      </c>
      <c r="AQ3055" s="76">
        <f t="shared" si="302"/>
        <v>21</v>
      </c>
      <c r="AR3055" s="81">
        <f t="shared" si="303"/>
        <v>22</v>
      </c>
      <c r="AS3055" s="81" t="str">
        <f t="shared" si="304"/>
        <v>金币</v>
      </c>
      <c r="AT3055" s="103">
        <f t="shared" si="305"/>
        <v>57</v>
      </c>
      <c r="AU3055" s="82">
        <f>IF(AR3055&gt;0,SUMIFS(AT$13:AT3055,AQ$13:AQ3055,"="&amp;AQ3055),"[x]")</f>
        <v>649</v>
      </c>
    </row>
    <row r="3056" spans="40:47" ht="16.5" x14ac:dyDescent="0.2">
      <c r="AN3056" s="81">
        <v>3044</v>
      </c>
      <c r="AO3056" s="81">
        <f t="shared" si="300"/>
        <v>6</v>
      </c>
      <c r="AP3056" s="81">
        <f t="shared" si="301"/>
        <v>1</v>
      </c>
      <c r="AQ3056" s="76">
        <f t="shared" si="302"/>
        <v>21</v>
      </c>
      <c r="AR3056" s="81">
        <f t="shared" si="303"/>
        <v>23</v>
      </c>
      <c r="AS3056" s="81" t="str">
        <f t="shared" si="304"/>
        <v>金币</v>
      </c>
      <c r="AT3056" s="103">
        <f t="shared" si="305"/>
        <v>59</v>
      </c>
      <c r="AU3056" s="82">
        <f>IF(AR3056&gt;0,SUMIFS(AT$13:AT3056,AQ$13:AQ3056,"="&amp;AQ3056),"[x]")</f>
        <v>708</v>
      </c>
    </row>
    <row r="3057" spans="40:47" ht="16.5" x14ac:dyDescent="0.2">
      <c r="AN3057" s="81">
        <v>3045</v>
      </c>
      <c r="AO3057" s="81">
        <f t="shared" si="300"/>
        <v>6</v>
      </c>
      <c r="AP3057" s="81">
        <f t="shared" si="301"/>
        <v>1</v>
      </c>
      <c r="AQ3057" s="76">
        <f t="shared" si="302"/>
        <v>21</v>
      </c>
      <c r="AR3057" s="81">
        <f t="shared" si="303"/>
        <v>24</v>
      </c>
      <c r="AS3057" s="81" t="str">
        <f t="shared" si="304"/>
        <v>金币</v>
      </c>
      <c r="AT3057" s="103">
        <f t="shared" si="305"/>
        <v>62</v>
      </c>
      <c r="AU3057" s="82">
        <f>IF(AR3057&gt;0,SUMIFS(AT$13:AT3057,AQ$13:AQ3057,"="&amp;AQ3057),"[x]")</f>
        <v>770</v>
      </c>
    </row>
    <row r="3058" spans="40:47" ht="16.5" x14ac:dyDescent="0.2">
      <c r="AN3058" s="81">
        <v>3046</v>
      </c>
      <c r="AO3058" s="81">
        <f t="shared" si="300"/>
        <v>6</v>
      </c>
      <c r="AP3058" s="81">
        <f t="shared" si="301"/>
        <v>1</v>
      </c>
      <c r="AQ3058" s="76">
        <f t="shared" si="302"/>
        <v>21</v>
      </c>
      <c r="AR3058" s="81">
        <f t="shared" si="303"/>
        <v>25</v>
      </c>
      <c r="AS3058" s="81" t="str">
        <f t="shared" si="304"/>
        <v>金币</v>
      </c>
      <c r="AT3058" s="103">
        <f t="shared" si="305"/>
        <v>65</v>
      </c>
      <c r="AU3058" s="82">
        <f>IF(AR3058&gt;0,SUMIFS(AT$13:AT3058,AQ$13:AQ3058,"="&amp;AQ3058),"[x]")</f>
        <v>835</v>
      </c>
    </row>
    <row r="3059" spans="40:47" ht="16.5" x14ac:dyDescent="0.2">
      <c r="AN3059" s="81">
        <v>3047</v>
      </c>
      <c r="AO3059" s="81">
        <f t="shared" si="300"/>
        <v>6</v>
      </c>
      <c r="AP3059" s="81">
        <f t="shared" si="301"/>
        <v>1</v>
      </c>
      <c r="AQ3059" s="76">
        <f t="shared" si="302"/>
        <v>21</v>
      </c>
      <c r="AR3059" s="81">
        <f t="shared" si="303"/>
        <v>26</v>
      </c>
      <c r="AS3059" s="81" t="str">
        <f t="shared" si="304"/>
        <v>金币</v>
      </c>
      <c r="AT3059" s="103">
        <f t="shared" si="305"/>
        <v>67</v>
      </c>
      <c r="AU3059" s="82">
        <f>IF(AR3059&gt;0,SUMIFS(AT$13:AT3059,AQ$13:AQ3059,"="&amp;AQ3059),"[x]")</f>
        <v>902</v>
      </c>
    </row>
    <row r="3060" spans="40:47" ht="16.5" x14ac:dyDescent="0.2">
      <c r="AN3060" s="81">
        <v>3048</v>
      </c>
      <c r="AO3060" s="81">
        <f t="shared" si="300"/>
        <v>6</v>
      </c>
      <c r="AP3060" s="81">
        <f t="shared" si="301"/>
        <v>1</v>
      </c>
      <c r="AQ3060" s="76">
        <f t="shared" si="302"/>
        <v>21</v>
      </c>
      <c r="AR3060" s="81">
        <f t="shared" si="303"/>
        <v>27</v>
      </c>
      <c r="AS3060" s="81" t="str">
        <f t="shared" si="304"/>
        <v>金币</v>
      </c>
      <c r="AT3060" s="103">
        <f t="shared" si="305"/>
        <v>70</v>
      </c>
      <c r="AU3060" s="82">
        <f>IF(AR3060&gt;0,SUMIFS(AT$13:AT3060,AQ$13:AQ3060,"="&amp;AQ3060),"[x]")</f>
        <v>972</v>
      </c>
    </row>
    <row r="3061" spans="40:47" ht="16.5" x14ac:dyDescent="0.2">
      <c r="AN3061" s="81">
        <v>3049</v>
      </c>
      <c r="AO3061" s="81">
        <f t="shared" si="300"/>
        <v>6</v>
      </c>
      <c r="AP3061" s="81">
        <f t="shared" si="301"/>
        <v>1</v>
      </c>
      <c r="AQ3061" s="76">
        <f t="shared" si="302"/>
        <v>21</v>
      </c>
      <c r="AR3061" s="81">
        <f t="shared" si="303"/>
        <v>28</v>
      </c>
      <c r="AS3061" s="81" t="str">
        <f t="shared" si="304"/>
        <v>金币</v>
      </c>
      <c r="AT3061" s="103">
        <f t="shared" si="305"/>
        <v>73</v>
      </c>
      <c r="AU3061" s="82">
        <f>IF(AR3061&gt;0,SUMIFS(AT$13:AT3061,AQ$13:AQ3061,"="&amp;AQ3061),"[x]")</f>
        <v>1045</v>
      </c>
    </row>
    <row r="3062" spans="40:47" ht="16.5" x14ac:dyDescent="0.2">
      <c r="AN3062" s="81">
        <v>3050</v>
      </c>
      <c r="AO3062" s="81">
        <f t="shared" si="300"/>
        <v>6</v>
      </c>
      <c r="AP3062" s="81">
        <f t="shared" si="301"/>
        <v>1</v>
      </c>
      <c r="AQ3062" s="76">
        <f t="shared" si="302"/>
        <v>21</v>
      </c>
      <c r="AR3062" s="81">
        <f t="shared" si="303"/>
        <v>29</v>
      </c>
      <c r="AS3062" s="81" t="str">
        <f t="shared" si="304"/>
        <v>金币</v>
      </c>
      <c r="AT3062" s="103">
        <f t="shared" si="305"/>
        <v>75</v>
      </c>
      <c r="AU3062" s="82">
        <f>IF(AR3062&gt;0,SUMIFS(AT$13:AT3062,AQ$13:AQ3062,"="&amp;AQ3062),"[x]")</f>
        <v>1120</v>
      </c>
    </row>
    <row r="3063" spans="40:47" ht="16.5" x14ac:dyDescent="0.2">
      <c r="AN3063" s="81">
        <v>3051</v>
      </c>
      <c r="AO3063" s="81">
        <f t="shared" si="300"/>
        <v>6</v>
      </c>
      <c r="AP3063" s="81">
        <f t="shared" si="301"/>
        <v>1</v>
      </c>
      <c r="AQ3063" s="76">
        <f t="shared" si="302"/>
        <v>21</v>
      </c>
      <c r="AR3063" s="81">
        <f t="shared" si="303"/>
        <v>30</v>
      </c>
      <c r="AS3063" s="81" t="str">
        <f t="shared" si="304"/>
        <v>金币</v>
      </c>
      <c r="AT3063" s="103">
        <f t="shared" si="305"/>
        <v>78</v>
      </c>
      <c r="AU3063" s="82">
        <f>IF(AR3063&gt;0,SUMIFS(AT$13:AT3063,AQ$13:AQ3063,"="&amp;AQ3063),"[x]")</f>
        <v>1198</v>
      </c>
    </row>
    <row r="3064" spans="40:47" ht="16.5" x14ac:dyDescent="0.2">
      <c r="AN3064" s="81">
        <v>3052</v>
      </c>
      <c r="AO3064" s="81">
        <f t="shared" si="300"/>
        <v>6</v>
      </c>
      <c r="AP3064" s="81">
        <f t="shared" si="301"/>
        <v>1</v>
      </c>
      <c r="AQ3064" s="76">
        <f t="shared" si="302"/>
        <v>21</v>
      </c>
      <c r="AR3064" s="81">
        <f t="shared" si="303"/>
        <v>31</v>
      </c>
      <c r="AS3064" s="81" t="str">
        <f t="shared" si="304"/>
        <v>金币</v>
      </c>
      <c r="AT3064" s="103">
        <f t="shared" si="305"/>
        <v>80</v>
      </c>
      <c r="AU3064" s="82">
        <f>IF(AR3064&gt;0,SUMIFS(AT$13:AT3064,AQ$13:AQ3064,"="&amp;AQ3064),"[x]")</f>
        <v>1278</v>
      </c>
    </row>
    <row r="3065" spans="40:47" ht="16.5" x14ac:dyDescent="0.2">
      <c r="AN3065" s="81">
        <v>3053</v>
      </c>
      <c r="AO3065" s="81">
        <f t="shared" si="300"/>
        <v>6</v>
      </c>
      <c r="AP3065" s="81">
        <f t="shared" si="301"/>
        <v>1</v>
      </c>
      <c r="AQ3065" s="76">
        <f t="shared" si="302"/>
        <v>21</v>
      </c>
      <c r="AR3065" s="81">
        <f t="shared" si="303"/>
        <v>32</v>
      </c>
      <c r="AS3065" s="81" t="str">
        <f t="shared" si="304"/>
        <v>金币</v>
      </c>
      <c r="AT3065" s="103">
        <f t="shared" si="305"/>
        <v>83</v>
      </c>
      <c r="AU3065" s="82">
        <f>IF(AR3065&gt;0,SUMIFS(AT$13:AT3065,AQ$13:AQ3065,"="&amp;AQ3065),"[x]")</f>
        <v>1361</v>
      </c>
    </row>
    <row r="3066" spans="40:47" ht="16.5" x14ac:dyDescent="0.2">
      <c r="AN3066" s="81">
        <v>3054</v>
      </c>
      <c r="AO3066" s="81">
        <f t="shared" si="300"/>
        <v>6</v>
      </c>
      <c r="AP3066" s="81">
        <f t="shared" si="301"/>
        <v>1</v>
      </c>
      <c r="AQ3066" s="76">
        <f t="shared" si="302"/>
        <v>21</v>
      </c>
      <c r="AR3066" s="81">
        <f t="shared" si="303"/>
        <v>33</v>
      </c>
      <c r="AS3066" s="81" t="str">
        <f t="shared" si="304"/>
        <v>金币</v>
      </c>
      <c r="AT3066" s="103">
        <f t="shared" si="305"/>
        <v>86</v>
      </c>
      <c r="AU3066" s="82">
        <f>IF(AR3066&gt;0,SUMIFS(AT$13:AT3066,AQ$13:AQ3066,"="&amp;AQ3066),"[x]")</f>
        <v>1447</v>
      </c>
    </row>
    <row r="3067" spans="40:47" ht="16.5" x14ac:dyDescent="0.2">
      <c r="AN3067" s="81">
        <v>3055</v>
      </c>
      <c r="AO3067" s="81">
        <f t="shared" si="300"/>
        <v>6</v>
      </c>
      <c r="AP3067" s="81">
        <f t="shared" si="301"/>
        <v>1</v>
      </c>
      <c r="AQ3067" s="76">
        <f t="shared" si="302"/>
        <v>21</v>
      </c>
      <c r="AR3067" s="81">
        <f t="shared" si="303"/>
        <v>34</v>
      </c>
      <c r="AS3067" s="81" t="str">
        <f t="shared" si="304"/>
        <v>金币</v>
      </c>
      <c r="AT3067" s="103">
        <f t="shared" si="305"/>
        <v>88</v>
      </c>
      <c r="AU3067" s="82">
        <f>IF(AR3067&gt;0,SUMIFS(AT$13:AT3067,AQ$13:AQ3067,"="&amp;AQ3067),"[x]")</f>
        <v>1535</v>
      </c>
    </row>
    <row r="3068" spans="40:47" ht="16.5" x14ac:dyDescent="0.2">
      <c r="AN3068" s="81">
        <v>3056</v>
      </c>
      <c r="AO3068" s="81">
        <f t="shared" si="300"/>
        <v>6</v>
      </c>
      <c r="AP3068" s="81">
        <f t="shared" si="301"/>
        <v>1</v>
      </c>
      <c r="AQ3068" s="76">
        <f t="shared" si="302"/>
        <v>21</v>
      </c>
      <c r="AR3068" s="81">
        <f t="shared" si="303"/>
        <v>35</v>
      </c>
      <c r="AS3068" s="81" t="str">
        <f t="shared" si="304"/>
        <v>金币</v>
      </c>
      <c r="AT3068" s="103">
        <f t="shared" si="305"/>
        <v>91</v>
      </c>
      <c r="AU3068" s="82">
        <f>IF(AR3068&gt;0,SUMIFS(AT$13:AT3068,AQ$13:AQ3068,"="&amp;AQ3068),"[x]")</f>
        <v>1626</v>
      </c>
    </row>
    <row r="3069" spans="40:47" ht="16.5" x14ac:dyDescent="0.2">
      <c r="AN3069" s="81">
        <v>3057</v>
      </c>
      <c r="AO3069" s="81">
        <f t="shared" si="300"/>
        <v>6</v>
      </c>
      <c r="AP3069" s="81">
        <f t="shared" si="301"/>
        <v>1</v>
      </c>
      <c r="AQ3069" s="76">
        <f t="shared" si="302"/>
        <v>21</v>
      </c>
      <c r="AR3069" s="81">
        <f t="shared" si="303"/>
        <v>36</v>
      </c>
      <c r="AS3069" s="81" t="str">
        <f t="shared" si="304"/>
        <v>金币</v>
      </c>
      <c r="AT3069" s="103">
        <f t="shared" si="305"/>
        <v>93</v>
      </c>
      <c r="AU3069" s="82">
        <f>IF(AR3069&gt;0,SUMIFS(AT$13:AT3069,AQ$13:AQ3069,"="&amp;AQ3069),"[x]")</f>
        <v>1719</v>
      </c>
    </row>
    <row r="3070" spans="40:47" ht="16.5" x14ac:dyDescent="0.2">
      <c r="AN3070" s="81">
        <v>3058</v>
      </c>
      <c r="AO3070" s="81">
        <f t="shared" si="300"/>
        <v>6</v>
      </c>
      <c r="AP3070" s="81">
        <f t="shared" si="301"/>
        <v>1</v>
      </c>
      <c r="AQ3070" s="76">
        <f t="shared" si="302"/>
        <v>21</v>
      </c>
      <c r="AR3070" s="81">
        <f t="shared" si="303"/>
        <v>37</v>
      </c>
      <c r="AS3070" s="81" t="str">
        <f t="shared" si="304"/>
        <v>金币</v>
      </c>
      <c r="AT3070" s="103">
        <f t="shared" si="305"/>
        <v>96</v>
      </c>
      <c r="AU3070" s="82">
        <f>IF(AR3070&gt;0,SUMIFS(AT$13:AT3070,AQ$13:AQ3070,"="&amp;AQ3070),"[x]")</f>
        <v>1815</v>
      </c>
    </row>
    <row r="3071" spans="40:47" ht="16.5" x14ac:dyDescent="0.2">
      <c r="AN3071" s="81">
        <v>3059</v>
      </c>
      <c r="AO3071" s="81">
        <f t="shared" si="300"/>
        <v>6</v>
      </c>
      <c r="AP3071" s="81">
        <f t="shared" si="301"/>
        <v>1</v>
      </c>
      <c r="AQ3071" s="76">
        <f t="shared" si="302"/>
        <v>21</v>
      </c>
      <c r="AR3071" s="81">
        <f t="shared" si="303"/>
        <v>38</v>
      </c>
      <c r="AS3071" s="81" t="str">
        <f t="shared" si="304"/>
        <v>金币</v>
      </c>
      <c r="AT3071" s="103">
        <f t="shared" si="305"/>
        <v>99</v>
      </c>
      <c r="AU3071" s="82">
        <f>IF(AR3071&gt;0,SUMIFS(AT$13:AT3071,AQ$13:AQ3071,"="&amp;AQ3071),"[x]")</f>
        <v>1914</v>
      </c>
    </row>
    <row r="3072" spans="40:47" ht="16.5" x14ac:dyDescent="0.2">
      <c r="AN3072" s="81">
        <v>3060</v>
      </c>
      <c r="AO3072" s="81">
        <f t="shared" si="300"/>
        <v>6</v>
      </c>
      <c r="AP3072" s="81">
        <f t="shared" si="301"/>
        <v>1</v>
      </c>
      <c r="AQ3072" s="76">
        <f t="shared" si="302"/>
        <v>21</v>
      </c>
      <c r="AR3072" s="81">
        <f t="shared" si="303"/>
        <v>39</v>
      </c>
      <c r="AS3072" s="81" t="str">
        <f t="shared" si="304"/>
        <v>金币</v>
      </c>
      <c r="AT3072" s="103">
        <f t="shared" si="305"/>
        <v>101</v>
      </c>
      <c r="AU3072" s="82">
        <f>IF(AR3072&gt;0,SUMIFS(AT$13:AT3072,AQ$13:AQ3072,"="&amp;AQ3072),"[x]")</f>
        <v>2015</v>
      </c>
    </row>
    <row r="3073" spans="40:47" ht="16.5" x14ac:dyDescent="0.2">
      <c r="AN3073" s="81">
        <v>3061</v>
      </c>
      <c r="AO3073" s="81">
        <f t="shared" si="300"/>
        <v>6</v>
      </c>
      <c r="AP3073" s="81">
        <f t="shared" si="301"/>
        <v>1</v>
      </c>
      <c r="AQ3073" s="76">
        <f t="shared" si="302"/>
        <v>21</v>
      </c>
      <c r="AR3073" s="81">
        <f t="shared" si="303"/>
        <v>40</v>
      </c>
      <c r="AS3073" s="81" t="str">
        <f t="shared" si="304"/>
        <v>金币</v>
      </c>
      <c r="AT3073" s="103">
        <f t="shared" si="305"/>
        <v>104</v>
      </c>
      <c r="AU3073" s="82">
        <f>IF(AR3073&gt;0,SUMIFS(AT$13:AT3073,AQ$13:AQ3073,"="&amp;AQ3073),"[x]")</f>
        <v>2119</v>
      </c>
    </row>
    <row r="3074" spans="40:47" ht="16.5" x14ac:dyDescent="0.2">
      <c r="AN3074" s="81">
        <v>3062</v>
      </c>
      <c r="AO3074" s="81">
        <f t="shared" si="300"/>
        <v>6</v>
      </c>
      <c r="AP3074" s="81">
        <f t="shared" si="301"/>
        <v>1</v>
      </c>
      <c r="AQ3074" s="76">
        <f t="shared" si="302"/>
        <v>21</v>
      </c>
      <c r="AR3074" s="81">
        <f t="shared" si="303"/>
        <v>41</v>
      </c>
      <c r="AS3074" s="81" t="str">
        <f t="shared" si="304"/>
        <v>金币</v>
      </c>
      <c r="AT3074" s="103">
        <f t="shared" si="305"/>
        <v>49</v>
      </c>
      <c r="AU3074" s="82">
        <f>IF(AR3074&gt;0,SUMIFS(AT$13:AT3074,AQ$13:AQ3074,"="&amp;AQ3074),"[x]")</f>
        <v>2168</v>
      </c>
    </row>
    <row r="3075" spans="40:47" ht="16.5" x14ac:dyDescent="0.2">
      <c r="AN3075" s="81">
        <v>3063</v>
      </c>
      <c r="AO3075" s="81">
        <f t="shared" si="300"/>
        <v>6</v>
      </c>
      <c r="AP3075" s="81">
        <f t="shared" si="301"/>
        <v>1</v>
      </c>
      <c r="AQ3075" s="76">
        <f t="shared" si="302"/>
        <v>21</v>
      </c>
      <c r="AR3075" s="81">
        <f t="shared" si="303"/>
        <v>42</v>
      </c>
      <c r="AS3075" s="81" t="str">
        <f t="shared" si="304"/>
        <v>金币</v>
      </c>
      <c r="AT3075" s="103">
        <f t="shared" si="305"/>
        <v>59</v>
      </c>
      <c r="AU3075" s="82">
        <f>IF(AR3075&gt;0,SUMIFS(AT$13:AT3075,AQ$13:AQ3075,"="&amp;AQ3075),"[x]")</f>
        <v>2227</v>
      </c>
    </row>
    <row r="3076" spans="40:47" ht="16.5" x14ac:dyDescent="0.2">
      <c r="AN3076" s="81">
        <v>3064</v>
      </c>
      <c r="AO3076" s="81">
        <f t="shared" si="300"/>
        <v>6</v>
      </c>
      <c r="AP3076" s="81">
        <f t="shared" si="301"/>
        <v>1</v>
      </c>
      <c r="AQ3076" s="76">
        <f t="shared" si="302"/>
        <v>21</v>
      </c>
      <c r="AR3076" s="81">
        <f t="shared" si="303"/>
        <v>43</v>
      </c>
      <c r="AS3076" s="81" t="str">
        <f t="shared" si="304"/>
        <v>金币</v>
      </c>
      <c r="AT3076" s="103">
        <f t="shared" si="305"/>
        <v>69</v>
      </c>
      <c r="AU3076" s="82">
        <f>IF(AR3076&gt;0,SUMIFS(AT$13:AT3076,AQ$13:AQ3076,"="&amp;AQ3076),"[x]")</f>
        <v>2296</v>
      </c>
    </row>
    <row r="3077" spans="40:47" ht="16.5" x14ac:dyDescent="0.2">
      <c r="AN3077" s="81">
        <v>3065</v>
      </c>
      <c r="AO3077" s="81">
        <f t="shared" si="300"/>
        <v>6</v>
      </c>
      <c r="AP3077" s="81">
        <f t="shared" si="301"/>
        <v>1</v>
      </c>
      <c r="AQ3077" s="76">
        <f t="shared" si="302"/>
        <v>21</v>
      </c>
      <c r="AR3077" s="81">
        <f t="shared" si="303"/>
        <v>44</v>
      </c>
      <c r="AS3077" s="81" t="str">
        <f t="shared" si="304"/>
        <v>金币</v>
      </c>
      <c r="AT3077" s="103">
        <f t="shared" si="305"/>
        <v>79</v>
      </c>
      <c r="AU3077" s="82">
        <f>IF(AR3077&gt;0,SUMIFS(AT$13:AT3077,AQ$13:AQ3077,"="&amp;AQ3077),"[x]")</f>
        <v>2375</v>
      </c>
    </row>
    <row r="3078" spans="40:47" ht="16.5" x14ac:dyDescent="0.2">
      <c r="AN3078" s="81">
        <v>3066</v>
      </c>
      <c r="AO3078" s="81">
        <f t="shared" si="300"/>
        <v>6</v>
      </c>
      <c r="AP3078" s="81">
        <f t="shared" si="301"/>
        <v>1</v>
      </c>
      <c r="AQ3078" s="76">
        <f t="shared" si="302"/>
        <v>21</v>
      </c>
      <c r="AR3078" s="81">
        <f t="shared" si="303"/>
        <v>45</v>
      </c>
      <c r="AS3078" s="81" t="str">
        <f t="shared" si="304"/>
        <v>金币</v>
      </c>
      <c r="AT3078" s="103">
        <f t="shared" si="305"/>
        <v>89</v>
      </c>
      <c r="AU3078" s="82">
        <f>IF(AR3078&gt;0,SUMIFS(AT$13:AT3078,AQ$13:AQ3078,"="&amp;AQ3078),"[x]")</f>
        <v>2464</v>
      </c>
    </row>
    <row r="3079" spans="40:47" ht="16.5" x14ac:dyDescent="0.2">
      <c r="AN3079" s="81">
        <v>3067</v>
      </c>
      <c r="AO3079" s="81">
        <f t="shared" si="300"/>
        <v>6</v>
      </c>
      <c r="AP3079" s="81">
        <f t="shared" si="301"/>
        <v>1</v>
      </c>
      <c r="AQ3079" s="76">
        <f t="shared" si="302"/>
        <v>21</v>
      </c>
      <c r="AR3079" s="81">
        <f t="shared" si="303"/>
        <v>46</v>
      </c>
      <c r="AS3079" s="81" t="str">
        <f t="shared" si="304"/>
        <v>金币</v>
      </c>
      <c r="AT3079" s="103">
        <f t="shared" si="305"/>
        <v>99</v>
      </c>
      <c r="AU3079" s="82">
        <f>IF(AR3079&gt;0,SUMIFS(AT$13:AT3079,AQ$13:AQ3079,"="&amp;AQ3079),"[x]")</f>
        <v>2563</v>
      </c>
    </row>
    <row r="3080" spans="40:47" ht="16.5" x14ac:dyDescent="0.2">
      <c r="AN3080" s="81">
        <v>3068</v>
      </c>
      <c r="AO3080" s="81">
        <f t="shared" si="300"/>
        <v>6</v>
      </c>
      <c r="AP3080" s="81">
        <f t="shared" si="301"/>
        <v>1</v>
      </c>
      <c r="AQ3080" s="76">
        <f t="shared" si="302"/>
        <v>21</v>
      </c>
      <c r="AR3080" s="81">
        <f t="shared" si="303"/>
        <v>47</v>
      </c>
      <c r="AS3080" s="81" t="str">
        <f t="shared" si="304"/>
        <v>金币</v>
      </c>
      <c r="AT3080" s="103">
        <f t="shared" si="305"/>
        <v>109</v>
      </c>
      <c r="AU3080" s="82">
        <f>IF(AR3080&gt;0,SUMIFS(AT$13:AT3080,AQ$13:AQ3080,"="&amp;AQ3080),"[x]")</f>
        <v>2672</v>
      </c>
    </row>
    <row r="3081" spans="40:47" ht="16.5" x14ac:dyDescent="0.2">
      <c r="AN3081" s="81">
        <v>3069</v>
      </c>
      <c r="AO3081" s="81">
        <f t="shared" si="300"/>
        <v>6</v>
      </c>
      <c r="AP3081" s="81">
        <f t="shared" si="301"/>
        <v>1</v>
      </c>
      <c r="AQ3081" s="76">
        <f t="shared" si="302"/>
        <v>21</v>
      </c>
      <c r="AR3081" s="81">
        <f t="shared" si="303"/>
        <v>48</v>
      </c>
      <c r="AS3081" s="81" t="str">
        <f t="shared" si="304"/>
        <v>金币</v>
      </c>
      <c r="AT3081" s="103">
        <f t="shared" si="305"/>
        <v>119</v>
      </c>
      <c r="AU3081" s="82">
        <f>IF(AR3081&gt;0,SUMIFS(AT$13:AT3081,AQ$13:AQ3081,"="&amp;AQ3081),"[x]")</f>
        <v>2791</v>
      </c>
    </row>
    <row r="3082" spans="40:47" ht="16.5" x14ac:dyDescent="0.2">
      <c r="AN3082" s="81">
        <v>3070</v>
      </c>
      <c r="AO3082" s="81">
        <f t="shared" si="300"/>
        <v>6</v>
      </c>
      <c r="AP3082" s="81">
        <f t="shared" si="301"/>
        <v>1</v>
      </c>
      <c r="AQ3082" s="76">
        <f t="shared" si="302"/>
        <v>21</v>
      </c>
      <c r="AR3082" s="81">
        <f t="shared" si="303"/>
        <v>49</v>
      </c>
      <c r="AS3082" s="81" t="str">
        <f t="shared" si="304"/>
        <v>金币</v>
      </c>
      <c r="AT3082" s="103">
        <f t="shared" si="305"/>
        <v>129</v>
      </c>
      <c r="AU3082" s="82">
        <f>IF(AR3082&gt;0,SUMIFS(AT$13:AT3082,AQ$13:AQ3082,"="&amp;AQ3082),"[x]")</f>
        <v>2920</v>
      </c>
    </row>
    <row r="3083" spans="40:47" ht="16.5" x14ac:dyDescent="0.2">
      <c r="AN3083" s="81">
        <v>3071</v>
      </c>
      <c r="AO3083" s="81">
        <f t="shared" si="300"/>
        <v>6</v>
      </c>
      <c r="AP3083" s="81">
        <f t="shared" si="301"/>
        <v>1</v>
      </c>
      <c r="AQ3083" s="76">
        <f t="shared" si="302"/>
        <v>21</v>
      </c>
      <c r="AR3083" s="81">
        <f t="shared" si="303"/>
        <v>50</v>
      </c>
      <c r="AS3083" s="81" t="str">
        <f t="shared" si="304"/>
        <v>金币</v>
      </c>
      <c r="AT3083" s="103">
        <f t="shared" si="305"/>
        <v>139</v>
      </c>
      <c r="AU3083" s="82">
        <f>IF(AR3083&gt;0,SUMIFS(AT$13:AT3083,AQ$13:AQ3083,"="&amp;AQ3083),"[x]")</f>
        <v>3059</v>
      </c>
    </row>
    <row r="3084" spans="40:47" ht="16.5" x14ac:dyDescent="0.2">
      <c r="AN3084" s="81">
        <v>3072</v>
      </c>
      <c r="AO3084" s="81">
        <f t="shared" si="300"/>
        <v>6</v>
      </c>
      <c r="AP3084" s="81">
        <f t="shared" si="301"/>
        <v>1</v>
      </c>
      <c r="AQ3084" s="76">
        <f t="shared" si="302"/>
        <v>21</v>
      </c>
      <c r="AR3084" s="81">
        <f t="shared" si="303"/>
        <v>51</v>
      </c>
      <c r="AS3084" s="81" t="str">
        <f t="shared" si="304"/>
        <v>金币</v>
      </c>
      <c r="AT3084" s="103">
        <f t="shared" si="305"/>
        <v>148</v>
      </c>
      <c r="AU3084" s="82">
        <f>IF(AR3084&gt;0,SUMIFS(AT$13:AT3084,AQ$13:AQ3084,"="&amp;AQ3084),"[x]")</f>
        <v>3207</v>
      </c>
    </row>
    <row r="3085" spans="40:47" ht="16.5" x14ac:dyDescent="0.2">
      <c r="AN3085" s="81">
        <v>3073</v>
      </c>
      <c r="AO3085" s="81">
        <f t="shared" si="300"/>
        <v>6</v>
      </c>
      <c r="AP3085" s="81">
        <f t="shared" si="301"/>
        <v>1</v>
      </c>
      <c r="AQ3085" s="76">
        <f t="shared" si="302"/>
        <v>21</v>
      </c>
      <c r="AR3085" s="81">
        <f t="shared" si="303"/>
        <v>52</v>
      </c>
      <c r="AS3085" s="81" t="str">
        <f t="shared" si="304"/>
        <v>金币</v>
      </c>
      <c r="AT3085" s="103">
        <f t="shared" si="305"/>
        <v>158</v>
      </c>
      <c r="AU3085" s="82">
        <f>IF(AR3085&gt;0,SUMIFS(AT$13:AT3085,AQ$13:AQ3085,"="&amp;AQ3085),"[x]")</f>
        <v>3365</v>
      </c>
    </row>
    <row r="3086" spans="40:47" ht="16.5" x14ac:dyDescent="0.2">
      <c r="AN3086" s="81">
        <v>3074</v>
      </c>
      <c r="AO3086" s="81">
        <f t="shared" ref="AO3086:AO3149" si="306">INT((AN3086-1)/604)+1</f>
        <v>6</v>
      </c>
      <c r="AP3086" s="81">
        <f t="shared" ref="AP3086:AP3149" si="307">INT(MOD(INT((AN3086-1)/151),4))+1</f>
        <v>1</v>
      </c>
      <c r="AQ3086" s="76">
        <f t="shared" ref="AQ3086:AQ3149" si="308">(AO3086-1)*4+AP3086</f>
        <v>21</v>
      </c>
      <c r="AR3086" s="81">
        <f t="shared" ref="AR3086:AR3149" si="309">MOD(AN3086-1,151)</f>
        <v>53</v>
      </c>
      <c r="AS3086" s="81" t="str">
        <f t="shared" ref="AS3086:AS3149" si="310">IF(AR3086&gt;0,"金币","[x]")</f>
        <v>金币</v>
      </c>
      <c r="AT3086" s="103">
        <f t="shared" si="305"/>
        <v>168</v>
      </c>
      <c r="AU3086" s="82">
        <f>IF(AR3086&gt;0,SUMIFS(AT$13:AT3086,AQ$13:AQ3086,"="&amp;AQ3086),"[x]")</f>
        <v>3533</v>
      </c>
    </row>
    <row r="3087" spans="40:47" ht="16.5" x14ac:dyDescent="0.2">
      <c r="AN3087" s="81">
        <v>3075</v>
      </c>
      <c r="AO3087" s="81">
        <f t="shared" si="306"/>
        <v>6</v>
      </c>
      <c r="AP3087" s="81">
        <f t="shared" si="307"/>
        <v>1</v>
      </c>
      <c r="AQ3087" s="76">
        <f t="shared" si="308"/>
        <v>21</v>
      </c>
      <c r="AR3087" s="81">
        <f t="shared" si="309"/>
        <v>54</v>
      </c>
      <c r="AS3087" s="81" t="str">
        <f t="shared" si="310"/>
        <v>金币</v>
      </c>
      <c r="AT3087" s="103">
        <f t="shared" ref="AT3087:AT3150" si="311">IF(AR3087&gt;0,INT(INDEX($AL$13:$AL$162,AR3087)/48*INDEX($AL$4:$AL$9,AO3087)*INDEX($AO$4:$AO$7,AP3087)),"[x]")</f>
        <v>178</v>
      </c>
      <c r="AU3087" s="82">
        <f>IF(AR3087&gt;0,SUMIFS(AT$13:AT3087,AQ$13:AQ3087,"="&amp;AQ3087),"[x]")</f>
        <v>3711</v>
      </c>
    </row>
    <row r="3088" spans="40:47" ht="16.5" x14ac:dyDescent="0.2">
      <c r="AN3088" s="81">
        <v>3076</v>
      </c>
      <c r="AO3088" s="81">
        <f t="shared" si="306"/>
        <v>6</v>
      </c>
      <c r="AP3088" s="81">
        <f t="shared" si="307"/>
        <v>1</v>
      </c>
      <c r="AQ3088" s="76">
        <f t="shared" si="308"/>
        <v>21</v>
      </c>
      <c r="AR3088" s="81">
        <f t="shared" si="309"/>
        <v>55</v>
      </c>
      <c r="AS3088" s="81" t="str">
        <f t="shared" si="310"/>
        <v>金币</v>
      </c>
      <c r="AT3088" s="103">
        <f t="shared" si="311"/>
        <v>188</v>
      </c>
      <c r="AU3088" s="82">
        <f>IF(AR3088&gt;0,SUMIFS(AT$13:AT3088,AQ$13:AQ3088,"="&amp;AQ3088),"[x]")</f>
        <v>3899</v>
      </c>
    </row>
    <row r="3089" spans="40:47" ht="16.5" x14ac:dyDescent="0.2">
      <c r="AN3089" s="81">
        <v>3077</v>
      </c>
      <c r="AO3089" s="81">
        <f t="shared" si="306"/>
        <v>6</v>
      </c>
      <c r="AP3089" s="81">
        <f t="shared" si="307"/>
        <v>1</v>
      </c>
      <c r="AQ3089" s="76">
        <f t="shared" si="308"/>
        <v>21</v>
      </c>
      <c r="AR3089" s="81">
        <f t="shared" si="309"/>
        <v>56</v>
      </c>
      <c r="AS3089" s="81" t="str">
        <f t="shared" si="310"/>
        <v>金币</v>
      </c>
      <c r="AT3089" s="103">
        <f t="shared" si="311"/>
        <v>198</v>
      </c>
      <c r="AU3089" s="82">
        <f>IF(AR3089&gt;0,SUMIFS(AT$13:AT3089,AQ$13:AQ3089,"="&amp;AQ3089),"[x]")</f>
        <v>4097</v>
      </c>
    </row>
    <row r="3090" spans="40:47" ht="16.5" x14ac:dyDescent="0.2">
      <c r="AN3090" s="81">
        <v>3078</v>
      </c>
      <c r="AO3090" s="81">
        <f t="shared" si="306"/>
        <v>6</v>
      </c>
      <c r="AP3090" s="81">
        <f t="shared" si="307"/>
        <v>1</v>
      </c>
      <c r="AQ3090" s="76">
        <f t="shared" si="308"/>
        <v>21</v>
      </c>
      <c r="AR3090" s="81">
        <f t="shared" si="309"/>
        <v>57</v>
      </c>
      <c r="AS3090" s="81" t="str">
        <f t="shared" si="310"/>
        <v>金币</v>
      </c>
      <c r="AT3090" s="103">
        <f t="shared" si="311"/>
        <v>208</v>
      </c>
      <c r="AU3090" s="82">
        <f>IF(AR3090&gt;0,SUMIFS(AT$13:AT3090,AQ$13:AQ3090,"="&amp;AQ3090),"[x]")</f>
        <v>4305</v>
      </c>
    </row>
    <row r="3091" spans="40:47" ht="16.5" x14ac:dyDescent="0.2">
      <c r="AN3091" s="81">
        <v>3079</v>
      </c>
      <c r="AO3091" s="81">
        <f t="shared" si="306"/>
        <v>6</v>
      </c>
      <c r="AP3091" s="81">
        <f t="shared" si="307"/>
        <v>1</v>
      </c>
      <c r="AQ3091" s="76">
        <f t="shared" si="308"/>
        <v>21</v>
      </c>
      <c r="AR3091" s="81">
        <f t="shared" si="309"/>
        <v>58</v>
      </c>
      <c r="AS3091" s="81" t="str">
        <f t="shared" si="310"/>
        <v>金币</v>
      </c>
      <c r="AT3091" s="103">
        <f t="shared" si="311"/>
        <v>218</v>
      </c>
      <c r="AU3091" s="82">
        <f>IF(AR3091&gt;0,SUMIFS(AT$13:AT3091,AQ$13:AQ3091,"="&amp;AQ3091),"[x]")</f>
        <v>4523</v>
      </c>
    </row>
    <row r="3092" spans="40:47" ht="16.5" x14ac:dyDescent="0.2">
      <c r="AN3092" s="81">
        <v>3080</v>
      </c>
      <c r="AO3092" s="81">
        <f t="shared" si="306"/>
        <v>6</v>
      </c>
      <c r="AP3092" s="81">
        <f t="shared" si="307"/>
        <v>1</v>
      </c>
      <c r="AQ3092" s="76">
        <f t="shared" si="308"/>
        <v>21</v>
      </c>
      <c r="AR3092" s="81">
        <f t="shared" si="309"/>
        <v>59</v>
      </c>
      <c r="AS3092" s="81" t="str">
        <f t="shared" si="310"/>
        <v>金币</v>
      </c>
      <c r="AT3092" s="103">
        <f t="shared" si="311"/>
        <v>228</v>
      </c>
      <c r="AU3092" s="82">
        <f>IF(AR3092&gt;0,SUMIFS(AT$13:AT3092,AQ$13:AQ3092,"="&amp;AQ3092),"[x]")</f>
        <v>4751</v>
      </c>
    </row>
    <row r="3093" spans="40:47" ht="16.5" x14ac:dyDescent="0.2">
      <c r="AN3093" s="81">
        <v>3081</v>
      </c>
      <c r="AO3093" s="81">
        <f t="shared" si="306"/>
        <v>6</v>
      </c>
      <c r="AP3093" s="81">
        <f t="shared" si="307"/>
        <v>1</v>
      </c>
      <c r="AQ3093" s="76">
        <f t="shared" si="308"/>
        <v>21</v>
      </c>
      <c r="AR3093" s="81">
        <f t="shared" si="309"/>
        <v>60</v>
      </c>
      <c r="AS3093" s="81" t="str">
        <f t="shared" si="310"/>
        <v>金币</v>
      </c>
      <c r="AT3093" s="103">
        <f t="shared" si="311"/>
        <v>238</v>
      </c>
      <c r="AU3093" s="82">
        <f>IF(AR3093&gt;0,SUMIFS(AT$13:AT3093,AQ$13:AQ3093,"="&amp;AQ3093),"[x]")</f>
        <v>4989</v>
      </c>
    </row>
    <row r="3094" spans="40:47" ht="16.5" x14ac:dyDescent="0.2">
      <c r="AN3094" s="81">
        <v>3082</v>
      </c>
      <c r="AO3094" s="81">
        <f t="shared" si="306"/>
        <v>6</v>
      </c>
      <c r="AP3094" s="81">
        <f t="shared" si="307"/>
        <v>1</v>
      </c>
      <c r="AQ3094" s="76">
        <f t="shared" si="308"/>
        <v>21</v>
      </c>
      <c r="AR3094" s="81">
        <f t="shared" si="309"/>
        <v>61</v>
      </c>
      <c r="AS3094" s="81" t="str">
        <f t="shared" si="310"/>
        <v>金币</v>
      </c>
      <c r="AT3094" s="103">
        <f t="shared" si="311"/>
        <v>248</v>
      </c>
      <c r="AU3094" s="82">
        <f>IF(AR3094&gt;0,SUMIFS(AT$13:AT3094,AQ$13:AQ3094,"="&amp;AQ3094),"[x]")</f>
        <v>5237</v>
      </c>
    </row>
    <row r="3095" spans="40:47" ht="16.5" x14ac:dyDescent="0.2">
      <c r="AN3095" s="81">
        <v>3083</v>
      </c>
      <c r="AO3095" s="81">
        <f t="shared" si="306"/>
        <v>6</v>
      </c>
      <c r="AP3095" s="81">
        <f t="shared" si="307"/>
        <v>1</v>
      </c>
      <c r="AQ3095" s="76">
        <f t="shared" si="308"/>
        <v>21</v>
      </c>
      <c r="AR3095" s="81">
        <f t="shared" si="309"/>
        <v>62</v>
      </c>
      <c r="AS3095" s="81" t="str">
        <f t="shared" si="310"/>
        <v>金币</v>
      </c>
      <c r="AT3095" s="103">
        <f t="shared" si="311"/>
        <v>258</v>
      </c>
      <c r="AU3095" s="82">
        <f>IF(AR3095&gt;0,SUMIFS(AT$13:AT3095,AQ$13:AQ3095,"="&amp;AQ3095),"[x]")</f>
        <v>5495</v>
      </c>
    </row>
    <row r="3096" spans="40:47" ht="16.5" x14ac:dyDescent="0.2">
      <c r="AN3096" s="81">
        <v>3084</v>
      </c>
      <c r="AO3096" s="81">
        <f t="shared" si="306"/>
        <v>6</v>
      </c>
      <c r="AP3096" s="81">
        <f t="shared" si="307"/>
        <v>1</v>
      </c>
      <c r="AQ3096" s="76">
        <f t="shared" si="308"/>
        <v>21</v>
      </c>
      <c r="AR3096" s="81">
        <f t="shared" si="309"/>
        <v>63</v>
      </c>
      <c r="AS3096" s="81" t="str">
        <f t="shared" si="310"/>
        <v>金币</v>
      </c>
      <c r="AT3096" s="103">
        <f t="shared" si="311"/>
        <v>268</v>
      </c>
      <c r="AU3096" s="82">
        <f>IF(AR3096&gt;0,SUMIFS(AT$13:AT3096,AQ$13:AQ3096,"="&amp;AQ3096),"[x]")</f>
        <v>5763</v>
      </c>
    </row>
    <row r="3097" spans="40:47" ht="16.5" x14ac:dyDescent="0.2">
      <c r="AN3097" s="81">
        <v>3085</v>
      </c>
      <c r="AO3097" s="81">
        <f t="shared" si="306"/>
        <v>6</v>
      </c>
      <c r="AP3097" s="81">
        <f t="shared" si="307"/>
        <v>1</v>
      </c>
      <c r="AQ3097" s="76">
        <f t="shared" si="308"/>
        <v>21</v>
      </c>
      <c r="AR3097" s="81">
        <f t="shared" si="309"/>
        <v>64</v>
      </c>
      <c r="AS3097" s="81" t="str">
        <f t="shared" si="310"/>
        <v>金币</v>
      </c>
      <c r="AT3097" s="103">
        <f t="shared" si="311"/>
        <v>278</v>
      </c>
      <c r="AU3097" s="82">
        <f>IF(AR3097&gt;0,SUMIFS(AT$13:AT3097,AQ$13:AQ3097,"="&amp;AQ3097),"[x]")</f>
        <v>6041</v>
      </c>
    </row>
    <row r="3098" spans="40:47" ht="16.5" x14ac:dyDescent="0.2">
      <c r="AN3098" s="81">
        <v>3086</v>
      </c>
      <c r="AO3098" s="81">
        <f t="shared" si="306"/>
        <v>6</v>
      </c>
      <c r="AP3098" s="81">
        <f t="shared" si="307"/>
        <v>1</v>
      </c>
      <c r="AQ3098" s="76">
        <f t="shared" si="308"/>
        <v>21</v>
      </c>
      <c r="AR3098" s="81">
        <f t="shared" si="309"/>
        <v>65</v>
      </c>
      <c r="AS3098" s="81" t="str">
        <f t="shared" si="310"/>
        <v>金币</v>
      </c>
      <c r="AT3098" s="103">
        <f t="shared" si="311"/>
        <v>287</v>
      </c>
      <c r="AU3098" s="82">
        <f>IF(AR3098&gt;0,SUMIFS(AT$13:AT3098,AQ$13:AQ3098,"="&amp;AQ3098),"[x]")</f>
        <v>6328</v>
      </c>
    </row>
    <row r="3099" spans="40:47" ht="16.5" x14ac:dyDescent="0.2">
      <c r="AN3099" s="81">
        <v>3087</v>
      </c>
      <c r="AO3099" s="81">
        <f t="shared" si="306"/>
        <v>6</v>
      </c>
      <c r="AP3099" s="81">
        <f t="shared" si="307"/>
        <v>1</v>
      </c>
      <c r="AQ3099" s="76">
        <f t="shared" si="308"/>
        <v>21</v>
      </c>
      <c r="AR3099" s="81">
        <f t="shared" si="309"/>
        <v>66</v>
      </c>
      <c r="AS3099" s="81" t="str">
        <f t="shared" si="310"/>
        <v>金币</v>
      </c>
      <c r="AT3099" s="103">
        <f t="shared" si="311"/>
        <v>297</v>
      </c>
      <c r="AU3099" s="82">
        <f>IF(AR3099&gt;0,SUMIFS(AT$13:AT3099,AQ$13:AQ3099,"="&amp;AQ3099),"[x]")</f>
        <v>6625</v>
      </c>
    </row>
    <row r="3100" spans="40:47" ht="16.5" x14ac:dyDescent="0.2">
      <c r="AN3100" s="81">
        <v>3088</v>
      </c>
      <c r="AO3100" s="81">
        <f t="shared" si="306"/>
        <v>6</v>
      </c>
      <c r="AP3100" s="81">
        <f t="shared" si="307"/>
        <v>1</v>
      </c>
      <c r="AQ3100" s="76">
        <f t="shared" si="308"/>
        <v>21</v>
      </c>
      <c r="AR3100" s="81">
        <f t="shared" si="309"/>
        <v>67</v>
      </c>
      <c r="AS3100" s="81" t="str">
        <f t="shared" si="310"/>
        <v>金币</v>
      </c>
      <c r="AT3100" s="103">
        <f t="shared" si="311"/>
        <v>307</v>
      </c>
      <c r="AU3100" s="82">
        <f>IF(AR3100&gt;0,SUMIFS(AT$13:AT3100,AQ$13:AQ3100,"="&amp;AQ3100),"[x]")</f>
        <v>6932</v>
      </c>
    </row>
    <row r="3101" spans="40:47" ht="16.5" x14ac:dyDescent="0.2">
      <c r="AN3101" s="81">
        <v>3089</v>
      </c>
      <c r="AO3101" s="81">
        <f t="shared" si="306"/>
        <v>6</v>
      </c>
      <c r="AP3101" s="81">
        <f t="shared" si="307"/>
        <v>1</v>
      </c>
      <c r="AQ3101" s="76">
        <f t="shared" si="308"/>
        <v>21</v>
      </c>
      <c r="AR3101" s="81">
        <f t="shared" si="309"/>
        <v>68</v>
      </c>
      <c r="AS3101" s="81" t="str">
        <f t="shared" si="310"/>
        <v>金币</v>
      </c>
      <c r="AT3101" s="103">
        <f t="shared" si="311"/>
        <v>317</v>
      </c>
      <c r="AU3101" s="82">
        <f>IF(AR3101&gt;0,SUMIFS(AT$13:AT3101,AQ$13:AQ3101,"="&amp;AQ3101),"[x]")</f>
        <v>7249</v>
      </c>
    </row>
    <row r="3102" spans="40:47" ht="16.5" x14ac:dyDescent="0.2">
      <c r="AN3102" s="81">
        <v>3090</v>
      </c>
      <c r="AO3102" s="81">
        <f t="shared" si="306"/>
        <v>6</v>
      </c>
      <c r="AP3102" s="81">
        <f t="shared" si="307"/>
        <v>1</v>
      </c>
      <c r="AQ3102" s="76">
        <f t="shared" si="308"/>
        <v>21</v>
      </c>
      <c r="AR3102" s="81">
        <f t="shared" si="309"/>
        <v>69</v>
      </c>
      <c r="AS3102" s="81" t="str">
        <f t="shared" si="310"/>
        <v>金币</v>
      </c>
      <c r="AT3102" s="103">
        <f t="shared" si="311"/>
        <v>327</v>
      </c>
      <c r="AU3102" s="82">
        <f>IF(AR3102&gt;0,SUMIFS(AT$13:AT3102,AQ$13:AQ3102,"="&amp;AQ3102),"[x]")</f>
        <v>7576</v>
      </c>
    </row>
    <row r="3103" spans="40:47" ht="16.5" x14ac:dyDescent="0.2">
      <c r="AN3103" s="81">
        <v>3091</v>
      </c>
      <c r="AO3103" s="81">
        <f t="shared" si="306"/>
        <v>6</v>
      </c>
      <c r="AP3103" s="81">
        <f t="shared" si="307"/>
        <v>1</v>
      </c>
      <c r="AQ3103" s="76">
        <f t="shared" si="308"/>
        <v>21</v>
      </c>
      <c r="AR3103" s="81">
        <f t="shared" si="309"/>
        <v>70</v>
      </c>
      <c r="AS3103" s="81" t="str">
        <f t="shared" si="310"/>
        <v>金币</v>
      </c>
      <c r="AT3103" s="103">
        <f t="shared" si="311"/>
        <v>337</v>
      </c>
      <c r="AU3103" s="82">
        <f>IF(AR3103&gt;0,SUMIFS(AT$13:AT3103,AQ$13:AQ3103,"="&amp;AQ3103),"[x]")</f>
        <v>7913</v>
      </c>
    </row>
    <row r="3104" spans="40:47" ht="16.5" x14ac:dyDescent="0.2">
      <c r="AN3104" s="81">
        <v>3092</v>
      </c>
      <c r="AO3104" s="81">
        <f t="shared" si="306"/>
        <v>6</v>
      </c>
      <c r="AP3104" s="81">
        <f t="shared" si="307"/>
        <v>1</v>
      </c>
      <c r="AQ3104" s="76">
        <f t="shared" si="308"/>
        <v>21</v>
      </c>
      <c r="AR3104" s="81">
        <f t="shared" si="309"/>
        <v>71</v>
      </c>
      <c r="AS3104" s="81" t="str">
        <f t="shared" si="310"/>
        <v>金币</v>
      </c>
      <c r="AT3104" s="103">
        <f t="shared" si="311"/>
        <v>347</v>
      </c>
      <c r="AU3104" s="82">
        <f>IF(AR3104&gt;0,SUMIFS(AT$13:AT3104,AQ$13:AQ3104,"="&amp;AQ3104),"[x]")</f>
        <v>8260</v>
      </c>
    </row>
    <row r="3105" spans="40:47" ht="16.5" x14ac:dyDescent="0.2">
      <c r="AN3105" s="81">
        <v>3093</v>
      </c>
      <c r="AO3105" s="81">
        <f t="shared" si="306"/>
        <v>6</v>
      </c>
      <c r="AP3105" s="81">
        <f t="shared" si="307"/>
        <v>1</v>
      </c>
      <c r="AQ3105" s="76">
        <f t="shared" si="308"/>
        <v>21</v>
      </c>
      <c r="AR3105" s="81">
        <f t="shared" si="309"/>
        <v>72</v>
      </c>
      <c r="AS3105" s="81" t="str">
        <f t="shared" si="310"/>
        <v>金币</v>
      </c>
      <c r="AT3105" s="103">
        <f t="shared" si="311"/>
        <v>357</v>
      </c>
      <c r="AU3105" s="82">
        <f>IF(AR3105&gt;0,SUMIFS(AT$13:AT3105,AQ$13:AQ3105,"="&amp;AQ3105),"[x]")</f>
        <v>8617</v>
      </c>
    </row>
    <row r="3106" spans="40:47" ht="16.5" x14ac:dyDescent="0.2">
      <c r="AN3106" s="81">
        <v>3094</v>
      </c>
      <c r="AO3106" s="81">
        <f t="shared" si="306"/>
        <v>6</v>
      </c>
      <c r="AP3106" s="81">
        <f t="shared" si="307"/>
        <v>1</v>
      </c>
      <c r="AQ3106" s="76">
        <f t="shared" si="308"/>
        <v>21</v>
      </c>
      <c r="AR3106" s="81">
        <f t="shared" si="309"/>
        <v>73</v>
      </c>
      <c r="AS3106" s="81" t="str">
        <f t="shared" si="310"/>
        <v>金币</v>
      </c>
      <c r="AT3106" s="103">
        <f t="shared" si="311"/>
        <v>367</v>
      </c>
      <c r="AU3106" s="82">
        <f>IF(AR3106&gt;0,SUMIFS(AT$13:AT3106,AQ$13:AQ3106,"="&amp;AQ3106),"[x]")</f>
        <v>8984</v>
      </c>
    </row>
    <row r="3107" spans="40:47" ht="16.5" x14ac:dyDescent="0.2">
      <c r="AN3107" s="81">
        <v>3095</v>
      </c>
      <c r="AO3107" s="81">
        <f t="shared" si="306"/>
        <v>6</v>
      </c>
      <c r="AP3107" s="81">
        <f t="shared" si="307"/>
        <v>1</v>
      </c>
      <c r="AQ3107" s="76">
        <f t="shared" si="308"/>
        <v>21</v>
      </c>
      <c r="AR3107" s="81">
        <f t="shared" si="309"/>
        <v>74</v>
      </c>
      <c r="AS3107" s="81" t="str">
        <f t="shared" si="310"/>
        <v>金币</v>
      </c>
      <c r="AT3107" s="103">
        <f t="shared" si="311"/>
        <v>377</v>
      </c>
      <c r="AU3107" s="82">
        <f>IF(AR3107&gt;0,SUMIFS(AT$13:AT3107,AQ$13:AQ3107,"="&amp;AQ3107),"[x]")</f>
        <v>9361</v>
      </c>
    </row>
    <row r="3108" spans="40:47" ht="16.5" x14ac:dyDescent="0.2">
      <c r="AN3108" s="81">
        <v>3096</v>
      </c>
      <c r="AO3108" s="81">
        <f t="shared" si="306"/>
        <v>6</v>
      </c>
      <c r="AP3108" s="81">
        <f t="shared" si="307"/>
        <v>1</v>
      </c>
      <c r="AQ3108" s="76">
        <f t="shared" si="308"/>
        <v>21</v>
      </c>
      <c r="AR3108" s="81">
        <f t="shared" si="309"/>
        <v>75</v>
      </c>
      <c r="AS3108" s="81" t="str">
        <f t="shared" si="310"/>
        <v>金币</v>
      </c>
      <c r="AT3108" s="103">
        <f t="shared" si="311"/>
        <v>387</v>
      </c>
      <c r="AU3108" s="82">
        <f>IF(AR3108&gt;0,SUMIFS(AT$13:AT3108,AQ$13:AQ3108,"="&amp;AQ3108),"[x]")</f>
        <v>9748</v>
      </c>
    </row>
    <row r="3109" spans="40:47" ht="16.5" x14ac:dyDescent="0.2">
      <c r="AN3109" s="81">
        <v>3097</v>
      </c>
      <c r="AO3109" s="81">
        <f t="shared" si="306"/>
        <v>6</v>
      </c>
      <c r="AP3109" s="81">
        <f t="shared" si="307"/>
        <v>1</v>
      </c>
      <c r="AQ3109" s="76">
        <f t="shared" si="308"/>
        <v>21</v>
      </c>
      <c r="AR3109" s="81">
        <f t="shared" si="309"/>
        <v>76</v>
      </c>
      <c r="AS3109" s="81" t="str">
        <f t="shared" si="310"/>
        <v>金币</v>
      </c>
      <c r="AT3109" s="103">
        <f t="shared" si="311"/>
        <v>397</v>
      </c>
      <c r="AU3109" s="82">
        <f>IF(AR3109&gt;0,SUMIFS(AT$13:AT3109,AQ$13:AQ3109,"="&amp;AQ3109),"[x]")</f>
        <v>10145</v>
      </c>
    </row>
    <row r="3110" spans="40:47" ht="16.5" x14ac:dyDescent="0.2">
      <c r="AN3110" s="81">
        <v>3098</v>
      </c>
      <c r="AO3110" s="81">
        <f t="shared" si="306"/>
        <v>6</v>
      </c>
      <c r="AP3110" s="81">
        <f t="shared" si="307"/>
        <v>1</v>
      </c>
      <c r="AQ3110" s="76">
        <f t="shared" si="308"/>
        <v>21</v>
      </c>
      <c r="AR3110" s="81">
        <f t="shared" si="309"/>
        <v>77</v>
      </c>
      <c r="AS3110" s="81" t="str">
        <f t="shared" si="310"/>
        <v>金币</v>
      </c>
      <c r="AT3110" s="103">
        <f t="shared" si="311"/>
        <v>407</v>
      </c>
      <c r="AU3110" s="82">
        <f>IF(AR3110&gt;0,SUMIFS(AT$13:AT3110,AQ$13:AQ3110,"="&amp;AQ3110),"[x]")</f>
        <v>10552</v>
      </c>
    </row>
    <row r="3111" spans="40:47" ht="16.5" x14ac:dyDescent="0.2">
      <c r="AN3111" s="81">
        <v>3099</v>
      </c>
      <c r="AO3111" s="81">
        <f t="shared" si="306"/>
        <v>6</v>
      </c>
      <c r="AP3111" s="81">
        <f t="shared" si="307"/>
        <v>1</v>
      </c>
      <c r="AQ3111" s="76">
        <f t="shared" si="308"/>
        <v>21</v>
      </c>
      <c r="AR3111" s="81">
        <f t="shared" si="309"/>
        <v>78</v>
      </c>
      <c r="AS3111" s="81" t="str">
        <f t="shared" si="310"/>
        <v>金币</v>
      </c>
      <c r="AT3111" s="103">
        <f t="shared" si="311"/>
        <v>417</v>
      </c>
      <c r="AU3111" s="82">
        <f>IF(AR3111&gt;0,SUMIFS(AT$13:AT3111,AQ$13:AQ3111,"="&amp;AQ3111),"[x]")</f>
        <v>10969</v>
      </c>
    </row>
    <row r="3112" spans="40:47" ht="16.5" x14ac:dyDescent="0.2">
      <c r="AN3112" s="81">
        <v>3100</v>
      </c>
      <c r="AO3112" s="81">
        <f t="shared" si="306"/>
        <v>6</v>
      </c>
      <c r="AP3112" s="81">
        <f t="shared" si="307"/>
        <v>1</v>
      </c>
      <c r="AQ3112" s="76">
        <f t="shared" si="308"/>
        <v>21</v>
      </c>
      <c r="AR3112" s="81">
        <f t="shared" si="309"/>
        <v>79</v>
      </c>
      <c r="AS3112" s="81" t="str">
        <f t="shared" si="310"/>
        <v>金币</v>
      </c>
      <c r="AT3112" s="103">
        <f t="shared" si="311"/>
        <v>427</v>
      </c>
      <c r="AU3112" s="82">
        <f>IF(AR3112&gt;0,SUMIFS(AT$13:AT3112,AQ$13:AQ3112,"="&amp;AQ3112),"[x]")</f>
        <v>11396</v>
      </c>
    </row>
    <row r="3113" spans="40:47" ht="16.5" x14ac:dyDescent="0.2">
      <c r="AN3113" s="81">
        <v>3101</v>
      </c>
      <c r="AO3113" s="81">
        <f t="shared" si="306"/>
        <v>6</v>
      </c>
      <c r="AP3113" s="81">
        <f t="shared" si="307"/>
        <v>1</v>
      </c>
      <c r="AQ3113" s="76">
        <f t="shared" si="308"/>
        <v>21</v>
      </c>
      <c r="AR3113" s="81">
        <f t="shared" si="309"/>
        <v>80</v>
      </c>
      <c r="AS3113" s="81" t="str">
        <f t="shared" si="310"/>
        <v>金币</v>
      </c>
      <c r="AT3113" s="103">
        <f t="shared" si="311"/>
        <v>436</v>
      </c>
      <c r="AU3113" s="82">
        <f>IF(AR3113&gt;0,SUMIFS(AT$13:AT3113,AQ$13:AQ3113,"="&amp;AQ3113),"[x]")</f>
        <v>11832</v>
      </c>
    </row>
    <row r="3114" spans="40:47" ht="16.5" x14ac:dyDescent="0.2">
      <c r="AN3114" s="81">
        <v>3102</v>
      </c>
      <c r="AO3114" s="81">
        <f t="shared" si="306"/>
        <v>6</v>
      </c>
      <c r="AP3114" s="81">
        <f t="shared" si="307"/>
        <v>1</v>
      </c>
      <c r="AQ3114" s="76">
        <f t="shared" si="308"/>
        <v>21</v>
      </c>
      <c r="AR3114" s="81">
        <f t="shared" si="309"/>
        <v>81</v>
      </c>
      <c r="AS3114" s="81" t="str">
        <f t="shared" si="310"/>
        <v>金币</v>
      </c>
      <c r="AT3114" s="103">
        <f t="shared" si="311"/>
        <v>222</v>
      </c>
      <c r="AU3114" s="82">
        <f>IF(AR3114&gt;0,SUMIFS(AT$13:AT3114,AQ$13:AQ3114,"="&amp;AQ3114),"[x]")</f>
        <v>12054</v>
      </c>
    </row>
    <row r="3115" spans="40:47" ht="16.5" x14ac:dyDescent="0.2">
      <c r="AN3115" s="81">
        <v>3103</v>
      </c>
      <c r="AO3115" s="81">
        <f t="shared" si="306"/>
        <v>6</v>
      </c>
      <c r="AP3115" s="81">
        <f t="shared" si="307"/>
        <v>1</v>
      </c>
      <c r="AQ3115" s="76">
        <f t="shared" si="308"/>
        <v>21</v>
      </c>
      <c r="AR3115" s="81">
        <f t="shared" si="309"/>
        <v>82</v>
      </c>
      <c r="AS3115" s="81" t="str">
        <f t="shared" si="310"/>
        <v>金币</v>
      </c>
      <c r="AT3115" s="103">
        <f t="shared" si="311"/>
        <v>239</v>
      </c>
      <c r="AU3115" s="82">
        <f>IF(AR3115&gt;0,SUMIFS(AT$13:AT3115,AQ$13:AQ3115,"="&amp;AQ3115),"[x]")</f>
        <v>12293</v>
      </c>
    </row>
    <row r="3116" spans="40:47" ht="16.5" x14ac:dyDescent="0.2">
      <c r="AN3116" s="81">
        <v>3104</v>
      </c>
      <c r="AO3116" s="81">
        <f t="shared" si="306"/>
        <v>6</v>
      </c>
      <c r="AP3116" s="81">
        <f t="shared" si="307"/>
        <v>1</v>
      </c>
      <c r="AQ3116" s="76">
        <f t="shared" si="308"/>
        <v>21</v>
      </c>
      <c r="AR3116" s="81">
        <f t="shared" si="309"/>
        <v>83</v>
      </c>
      <c r="AS3116" s="81" t="str">
        <f t="shared" si="310"/>
        <v>金币</v>
      </c>
      <c r="AT3116" s="103">
        <f t="shared" si="311"/>
        <v>256</v>
      </c>
      <c r="AU3116" s="82">
        <f>IF(AR3116&gt;0,SUMIFS(AT$13:AT3116,AQ$13:AQ3116,"="&amp;AQ3116),"[x]")</f>
        <v>12549</v>
      </c>
    </row>
    <row r="3117" spans="40:47" ht="16.5" x14ac:dyDescent="0.2">
      <c r="AN3117" s="81">
        <v>3105</v>
      </c>
      <c r="AO3117" s="81">
        <f t="shared" si="306"/>
        <v>6</v>
      </c>
      <c r="AP3117" s="81">
        <f t="shared" si="307"/>
        <v>1</v>
      </c>
      <c r="AQ3117" s="76">
        <f t="shared" si="308"/>
        <v>21</v>
      </c>
      <c r="AR3117" s="81">
        <f t="shared" si="309"/>
        <v>84</v>
      </c>
      <c r="AS3117" s="81" t="str">
        <f t="shared" si="310"/>
        <v>金币</v>
      </c>
      <c r="AT3117" s="103">
        <f t="shared" si="311"/>
        <v>273</v>
      </c>
      <c r="AU3117" s="82">
        <f>IF(AR3117&gt;0,SUMIFS(AT$13:AT3117,AQ$13:AQ3117,"="&amp;AQ3117),"[x]")</f>
        <v>12822</v>
      </c>
    </row>
    <row r="3118" spans="40:47" ht="16.5" x14ac:dyDescent="0.2">
      <c r="AN3118" s="81">
        <v>3106</v>
      </c>
      <c r="AO3118" s="81">
        <f t="shared" si="306"/>
        <v>6</v>
      </c>
      <c r="AP3118" s="81">
        <f t="shared" si="307"/>
        <v>1</v>
      </c>
      <c r="AQ3118" s="76">
        <f t="shared" si="308"/>
        <v>21</v>
      </c>
      <c r="AR3118" s="81">
        <f t="shared" si="309"/>
        <v>85</v>
      </c>
      <c r="AS3118" s="81" t="str">
        <f t="shared" si="310"/>
        <v>金币</v>
      </c>
      <c r="AT3118" s="103">
        <f t="shared" si="311"/>
        <v>290</v>
      </c>
      <c r="AU3118" s="82">
        <f>IF(AR3118&gt;0,SUMIFS(AT$13:AT3118,AQ$13:AQ3118,"="&amp;AQ3118),"[x]")</f>
        <v>13112</v>
      </c>
    </row>
    <row r="3119" spans="40:47" ht="16.5" x14ac:dyDescent="0.2">
      <c r="AN3119" s="81">
        <v>3107</v>
      </c>
      <c r="AO3119" s="81">
        <f t="shared" si="306"/>
        <v>6</v>
      </c>
      <c r="AP3119" s="81">
        <f t="shared" si="307"/>
        <v>1</v>
      </c>
      <c r="AQ3119" s="76">
        <f t="shared" si="308"/>
        <v>21</v>
      </c>
      <c r="AR3119" s="81">
        <f t="shared" si="309"/>
        <v>86</v>
      </c>
      <c r="AS3119" s="81" t="str">
        <f t="shared" si="310"/>
        <v>金币</v>
      </c>
      <c r="AT3119" s="103">
        <f t="shared" si="311"/>
        <v>307</v>
      </c>
      <c r="AU3119" s="82">
        <f>IF(AR3119&gt;0,SUMIFS(AT$13:AT3119,AQ$13:AQ3119,"="&amp;AQ3119),"[x]")</f>
        <v>13419</v>
      </c>
    </row>
    <row r="3120" spans="40:47" ht="16.5" x14ac:dyDescent="0.2">
      <c r="AN3120" s="81">
        <v>3108</v>
      </c>
      <c r="AO3120" s="81">
        <f t="shared" si="306"/>
        <v>6</v>
      </c>
      <c r="AP3120" s="81">
        <f t="shared" si="307"/>
        <v>1</v>
      </c>
      <c r="AQ3120" s="76">
        <f t="shared" si="308"/>
        <v>21</v>
      </c>
      <c r="AR3120" s="81">
        <f t="shared" si="309"/>
        <v>87</v>
      </c>
      <c r="AS3120" s="81" t="str">
        <f t="shared" si="310"/>
        <v>金币</v>
      </c>
      <c r="AT3120" s="103">
        <f t="shared" si="311"/>
        <v>324</v>
      </c>
      <c r="AU3120" s="82">
        <f>IF(AR3120&gt;0,SUMIFS(AT$13:AT3120,AQ$13:AQ3120,"="&amp;AQ3120),"[x]")</f>
        <v>13743</v>
      </c>
    </row>
    <row r="3121" spans="40:47" ht="16.5" x14ac:dyDescent="0.2">
      <c r="AN3121" s="81">
        <v>3109</v>
      </c>
      <c r="AO3121" s="81">
        <f t="shared" si="306"/>
        <v>6</v>
      </c>
      <c r="AP3121" s="81">
        <f t="shared" si="307"/>
        <v>1</v>
      </c>
      <c r="AQ3121" s="76">
        <f t="shared" si="308"/>
        <v>21</v>
      </c>
      <c r="AR3121" s="81">
        <f t="shared" si="309"/>
        <v>88</v>
      </c>
      <c r="AS3121" s="81" t="str">
        <f t="shared" si="310"/>
        <v>金币</v>
      </c>
      <c r="AT3121" s="103">
        <f t="shared" si="311"/>
        <v>341</v>
      </c>
      <c r="AU3121" s="82">
        <f>IF(AR3121&gt;0,SUMIFS(AT$13:AT3121,AQ$13:AQ3121,"="&amp;AQ3121),"[x]")</f>
        <v>14084</v>
      </c>
    </row>
    <row r="3122" spans="40:47" ht="16.5" x14ac:dyDescent="0.2">
      <c r="AN3122" s="81">
        <v>3110</v>
      </c>
      <c r="AO3122" s="81">
        <f t="shared" si="306"/>
        <v>6</v>
      </c>
      <c r="AP3122" s="81">
        <f t="shared" si="307"/>
        <v>1</v>
      </c>
      <c r="AQ3122" s="76">
        <f t="shared" si="308"/>
        <v>21</v>
      </c>
      <c r="AR3122" s="81">
        <f t="shared" si="309"/>
        <v>89</v>
      </c>
      <c r="AS3122" s="81" t="str">
        <f t="shared" si="310"/>
        <v>金币</v>
      </c>
      <c r="AT3122" s="103">
        <f t="shared" si="311"/>
        <v>358</v>
      </c>
      <c r="AU3122" s="82">
        <f>IF(AR3122&gt;0,SUMIFS(AT$13:AT3122,AQ$13:AQ3122,"="&amp;AQ3122),"[x]")</f>
        <v>14442</v>
      </c>
    </row>
    <row r="3123" spans="40:47" ht="16.5" x14ac:dyDescent="0.2">
      <c r="AN3123" s="81">
        <v>3111</v>
      </c>
      <c r="AO3123" s="81">
        <f t="shared" si="306"/>
        <v>6</v>
      </c>
      <c r="AP3123" s="81">
        <f t="shared" si="307"/>
        <v>1</v>
      </c>
      <c r="AQ3123" s="76">
        <f t="shared" si="308"/>
        <v>21</v>
      </c>
      <c r="AR3123" s="81">
        <f t="shared" si="309"/>
        <v>90</v>
      </c>
      <c r="AS3123" s="81" t="str">
        <f t="shared" si="310"/>
        <v>金币</v>
      </c>
      <c r="AT3123" s="103">
        <f t="shared" si="311"/>
        <v>375</v>
      </c>
      <c r="AU3123" s="82">
        <f>IF(AR3123&gt;0,SUMIFS(AT$13:AT3123,AQ$13:AQ3123,"="&amp;AQ3123),"[x]")</f>
        <v>14817</v>
      </c>
    </row>
    <row r="3124" spans="40:47" ht="16.5" x14ac:dyDescent="0.2">
      <c r="AN3124" s="81">
        <v>3112</v>
      </c>
      <c r="AO3124" s="81">
        <f t="shared" si="306"/>
        <v>6</v>
      </c>
      <c r="AP3124" s="81">
        <f t="shared" si="307"/>
        <v>1</v>
      </c>
      <c r="AQ3124" s="76">
        <f t="shared" si="308"/>
        <v>21</v>
      </c>
      <c r="AR3124" s="81">
        <f t="shared" si="309"/>
        <v>91</v>
      </c>
      <c r="AS3124" s="81" t="str">
        <f t="shared" si="310"/>
        <v>金币</v>
      </c>
      <c r="AT3124" s="103">
        <f t="shared" si="311"/>
        <v>392</v>
      </c>
      <c r="AU3124" s="82">
        <f>IF(AR3124&gt;0,SUMIFS(AT$13:AT3124,AQ$13:AQ3124,"="&amp;AQ3124),"[x]")</f>
        <v>15209</v>
      </c>
    </row>
    <row r="3125" spans="40:47" ht="16.5" x14ac:dyDescent="0.2">
      <c r="AN3125" s="81">
        <v>3113</v>
      </c>
      <c r="AO3125" s="81">
        <f t="shared" si="306"/>
        <v>6</v>
      </c>
      <c r="AP3125" s="81">
        <f t="shared" si="307"/>
        <v>1</v>
      </c>
      <c r="AQ3125" s="76">
        <f t="shared" si="308"/>
        <v>21</v>
      </c>
      <c r="AR3125" s="81">
        <f t="shared" si="309"/>
        <v>92</v>
      </c>
      <c r="AS3125" s="81" t="str">
        <f t="shared" si="310"/>
        <v>金币</v>
      </c>
      <c r="AT3125" s="103">
        <f t="shared" si="311"/>
        <v>410</v>
      </c>
      <c r="AU3125" s="82">
        <f>IF(AR3125&gt;0,SUMIFS(AT$13:AT3125,AQ$13:AQ3125,"="&amp;AQ3125),"[x]")</f>
        <v>15619</v>
      </c>
    </row>
    <row r="3126" spans="40:47" ht="16.5" x14ac:dyDescent="0.2">
      <c r="AN3126" s="81">
        <v>3114</v>
      </c>
      <c r="AO3126" s="81">
        <f t="shared" si="306"/>
        <v>6</v>
      </c>
      <c r="AP3126" s="81">
        <f t="shared" si="307"/>
        <v>1</v>
      </c>
      <c r="AQ3126" s="76">
        <f t="shared" si="308"/>
        <v>21</v>
      </c>
      <c r="AR3126" s="81">
        <f t="shared" si="309"/>
        <v>93</v>
      </c>
      <c r="AS3126" s="81" t="str">
        <f t="shared" si="310"/>
        <v>金币</v>
      </c>
      <c r="AT3126" s="103">
        <f t="shared" si="311"/>
        <v>427</v>
      </c>
      <c r="AU3126" s="82">
        <f>IF(AR3126&gt;0,SUMIFS(AT$13:AT3126,AQ$13:AQ3126,"="&amp;AQ3126),"[x]")</f>
        <v>16046</v>
      </c>
    </row>
    <row r="3127" spans="40:47" ht="16.5" x14ac:dyDescent="0.2">
      <c r="AN3127" s="81">
        <v>3115</v>
      </c>
      <c r="AO3127" s="81">
        <f t="shared" si="306"/>
        <v>6</v>
      </c>
      <c r="AP3127" s="81">
        <f t="shared" si="307"/>
        <v>1</v>
      </c>
      <c r="AQ3127" s="76">
        <f t="shared" si="308"/>
        <v>21</v>
      </c>
      <c r="AR3127" s="81">
        <f t="shared" si="309"/>
        <v>94</v>
      </c>
      <c r="AS3127" s="81" t="str">
        <f t="shared" si="310"/>
        <v>金币</v>
      </c>
      <c r="AT3127" s="103">
        <f t="shared" si="311"/>
        <v>444</v>
      </c>
      <c r="AU3127" s="82">
        <f>IF(AR3127&gt;0,SUMIFS(AT$13:AT3127,AQ$13:AQ3127,"="&amp;AQ3127),"[x]")</f>
        <v>16490</v>
      </c>
    </row>
    <row r="3128" spans="40:47" ht="16.5" x14ac:dyDescent="0.2">
      <c r="AN3128" s="81">
        <v>3116</v>
      </c>
      <c r="AO3128" s="81">
        <f t="shared" si="306"/>
        <v>6</v>
      </c>
      <c r="AP3128" s="81">
        <f t="shared" si="307"/>
        <v>1</v>
      </c>
      <c r="AQ3128" s="76">
        <f t="shared" si="308"/>
        <v>21</v>
      </c>
      <c r="AR3128" s="81">
        <f t="shared" si="309"/>
        <v>95</v>
      </c>
      <c r="AS3128" s="81" t="str">
        <f t="shared" si="310"/>
        <v>金币</v>
      </c>
      <c r="AT3128" s="103">
        <f t="shared" si="311"/>
        <v>461</v>
      </c>
      <c r="AU3128" s="82">
        <f>IF(AR3128&gt;0,SUMIFS(AT$13:AT3128,AQ$13:AQ3128,"="&amp;AQ3128),"[x]")</f>
        <v>16951</v>
      </c>
    </row>
    <row r="3129" spans="40:47" ht="16.5" x14ac:dyDescent="0.2">
      <c r="AN3129" s="81">
        <v>3117</v>
      </c>
      <c r="AO3129" s="81">
        <f t="shared" si="306"/>
        <v>6</v>
      </c>
      <c r="AP3129" s="81">
        <f t="shared" si="307"/>
        <v>1</v>
      </c>
      <c r="AQ3129" s="76">
        <f t="shared" si="308"/>
        <v>21</v>
      </c>
      <c r="AR3129" s="81">
        <f t="shared" si="309"/>
        <v>96</v>
      </c>
      <c r="AS3129" s="81" t="str">
        <f t="shared" si="310"/>
        <v>金币</v>
      </c>
      <c r="AT3129" s="103">
        <f t="shared" si="311"/>
        <v>478</v>
      </c>
      <c r="AU3129" s="82">
        <f>IF(AR3129&gt;0,SUMIFS(AT$13:AT3129,AQ$13:AQ3129,"="&amp;AQ3129),"[x]")</f>
        <v>17429</v>
      </c>
    </row>
    <row r="3130" spans="40:47" ht="16.5" x14ac:dyDescent="0.2">
      <c r="AN3130" s="81">
        <v>3118</v>
      </c>
      <c r="AO3130" s="81">
        <f t="shared" si="306"/>
        <v>6</v>
      </c>
      <c r="AP3130" s="81">
        <f t="shared" si="307"/>
        <v>1</v>
      </c>
      <c r="AQ3130" s="76">
        <f t="shared" si="308"/>
        <v>21</v>
      </c>
      <c r="AR3130" s="81">
        <f t="shared" si="309"/>
        <v>97</v>
      </c>
      <c r="AS3130" s="81" t="str">
        <f t="shared" si="310"/>
        <v>金币</v>
      </c>
      <c r="AT3130" s="103">
        <f t="shared" si="311"/>
        <v>495</v>
      </c>
      <c r="AU3130" s="82">
        <f>IF(AR3130&gt;0,SUMIFS(AT$13:AT3130,AQ$13:AQ3130,"="&amp;AQ3130),"[x]")</f>
        <v>17924</v>
      </c>
    </row>
    <row r="3131" spans="40:47" ht="16.5" x14ac:dyDescent="0.2">
      <c r="AN3131" s="81">
        <v>3119</v>
      </c>
      <c r="AO3131" s="81">
        <f t="shared" si="306"/>
        <v>6</v>
      </c>
      <c r="AP3131" s="81">
        <f t="shared" si="307"/>
        <v>1</v>
      </c>
      <c r="AQ3131" s="76">
        <f t="shared" si="308"/>
        <v>21</v>
      </c>
      <c r="AR3131" s="81">
        <f t="shared" si="309"/>
        <v>98</v>
      </c>
      <c r="AS3131" s="81" t="str">
        <f t="shared" si="310"/>
        <v>金币</v>
      </c>
      <c r="AT3131" s="103">
        <f t="shared" si="311"/>
        <v>512</v>
      </c>
      <c r="AU3131" s="82">
        <f>IF(AR3131&gt;0,SUMIFS(AT$13:AT3131,AQ$13:AQ3131,"="&amp;AQ3131),"[x]")</f>
        <v>18436</v>
      </c>
    </row>
    <row r="3132" spans="40:47" ht="16.5" x14ac:dyDescent="0.2">
      <c r="AN3132" s="81">
        <v>3120</v>
      </c>
      <c r="AO3132" s="81">
        <f t="shared" si="306"/>
        <v>6</v>
      </c>
      <c r="AP3132" s="81">
        <f t="shared" si="307"/>
        <v>1</v>
      </c>
      <c r="AQ3132" s="76">
        <f t="shared" si="308"/>
        <v>21</v>
      </c>
      <c r="AR3132" s="81">
        <f t="shared" si="309"/>
        <v>99</v>
      </c>
      <c r="AS3132" s="81" t="str">
        <f t="shared" si="310"/>
        <v>金币</v>
      </c>
      <c r="AT3132" s="103">
        <f t="shared" si="311"/>
        <v>529</v>
      </c>
      <c r="AU3132" s="82">
        <f>IF(AR3132&gt;0,SUMIFS(AT$13:AT3132,AQ$13:AQ3132,"="&amp;AQ3132),"[x]")</f>
        <v>18965</v>
      </c>
    </row>
    <row r="3133" spans="40:47" ht="16.5" x14ac:dyDescent="0.2">
      <c r="AN3133" s="81">
        <v>3121</v>
      </c>
      <c r="AO3133" s="81">
        <f t="shared" si="306"/>
        <v>6</v>
      </c>
      <c r="AP3133" s="81">
        <f t="shared" si="307"/>
        <v>1</v>
      </c>
      <c r="AQ3133" s="76">
        <f t="shared" si="308"/>
        <v>21</v>
      </c>
      <c r="AR3133" s="81">
        <f t="shared" si="309"/>
        <v>100</v>
      </c>
      <c r="AS3133" s="81" t="str">
        <f t="shared" si="310"/>
        <v>金币</v>
      </c>
      <c r="AT3133" s="103">
        <f t="shared" si="311"/>
        <v>546</v>
      </c>
      <c r="AU3133" s="82">
        <f>IF(AR3133&gt;0,SUMIFS(AT$13:AT3133,AQ$13:AQ3133,"="&amp;AQ3133),"[x]")</f>
        <v>19511</v>
      </c>
    </row>
    <row r="3134" spans="40:47" ht="16.5" x14ac:dyDescent="0.2">
      <c r="AN3134" s="81">
        <v>3122</v>
      </c>
      <c r="AO3134" s="81">
        <f t="shared" si="306"/>
        <v>6</v>
      </c>
      <c r="AP3134" s="81">
        <f t="shared" si="307"/>
        <v>1</v>
      </c>
      <c r="AQ3134" s="76">
        <f t="shared" si="308"/>
        <v>21</v>
      </c>
      <c r="AR3134" s="81">
        <f t="shared" si="309"/>
        <v>101</v>
      </c>
      <c r="AS3134" s="81" t="str">
        <f t="shared" si="310"/>
        <v>金币</v>
      </c>
      <c r="AT3134" s="103">
        <f t="shared" si="311"/>
        <v>305</v>
      </c>
      <c r="AU3134" s="82">
        <f>IF(AR3134&gt;0,SUMIFS(AT$13:AT3134,AQ$13:AQ3134,"="&amp;AQ3134),"[x]")</f>
        <v>19816</v>
      </c>
    </row>
    <row r="3135" spans="40:47" ht="16.5" x14ac:dyDescent="0.2">
      <c r="AN3135" s="81">
        <v>3123</v>
      </c>
      <c r="AO3135" s="81">
        <f t="shared" si="306"/>
        <v>6</v>
      </c>
      <c r="AP3135" s="81">
        <f t="shared" si="307"/>
        <v>1</v>
      </c>
      <c r="AQ3135" s="76">
        <f t="shared" si="308"/>
        <v>21</v>
      </c>
      <c r="AR3135" s="81">
        <f t="shared" si="309"/>
        <v>102</v>
      </c>
      <c r="AS3135" s="81" t="str">
        <f t="shared" si="310"/>
        <v>金币</v>
      </c>
      <c r="AT3135" s="103">
        <f t="shared" si="311"/>
        <v>328</v>
      </c>
      <c r="AU3135" s="82">
        <f>IF(AR3135&gt;0,SUMIFS(AT$13:AT3135,AQ$13:AQ3135,"="&amp;AQ3135),"[x]")</f>
        <v>20144</v>
      </c>
    </row>
    <row r="3136" spans="40:47" ht="16.5" x14ac:dyDescent="0.2">
      <c r="AN3136" s="81">
        <v>3124</v>
      </c>
      <c r="AO3136" s="81">
        <f t="shared" si="306"/>
        <v>6</v>
      </c>
      <c r="AP3136" s="81">
        <f t="shared" si="307"/>
        <v>1</v>
      </c>
      <c r="AQ3136" s="76">
        <f t="shared" si="308"/>
        <v>21</v>
      </c>
      <c r="AR3136" s="81">
        <f t="shared" si="309"/>
        <v>103</v>
      </c>
      <c r="AS3136" s="81" t="str">
        <f t="shared" si="310"/>
        <v>金币</v>
      </c>
      <c r="AT3136" s="103">
        <f t="shared" si="311"/>
        <v>352</v>
      </c>
      <c r="AU3136" s="82">
        <f>IF(AR3136&gt;0,SUMIFS(AT$13:AT3136,AQ$13:AQ3136,"="&amp;AQ3136),"[x]")</f>
        <v>20496</v>
      </c>
    </row>
    <row r="3137" spans="40:47" ht="16.5" x14ac:dyDescent="0.2">
      <c r="AN3137" s="81">
        <v>3125</v>
      </c>
      <c r="AO3137" s="81">
        <f t="shared" si="306"/>
        <v>6</v>
      </c>
      <c r="AP3137" s="81">
        <f t="shared" si="307"/>
        <v>1</v>
      </c>
      <c r="AQ3137" s="76">
        <f t="shared" si="308"/>
        <v>21</v>
      </c>
      <c r="AR3137" s="81">
        <f t="shared" si="309"/>
        <v>104</v>
      </c>
      <c r="AS3137" s="81" t="str">
        <f t="shared" si="310"/>
        <v>金币</v>
      </c>
      <c r="AT3137" s="103">
        <f t="shared" si="311"/>
        <v>375</v>
      </c>
      <c r="AU3137" s="82">
        <f>IF(AR3137&gt;0,SUMIFS(AT$13:AT3137,AQ$13:AQ3137,"="&amp;AQ3137),"[x]")</f>
        <v>20871</v>
      </c>
    </row>
    <row r="3138" spans="40:47" ht="16.5" x14ac:dyDescent="0.2">
      <c r="AN3138" s="81">
        <v>3126</v>
      </c>
      <c r="AO3138" s="81">
        <f t="shared" si="306"/>
        <v>6</v>
      </c>
      <c r="AP3138" s="81">
        <f t="shared" si="307"/>
        <v>1</v>
      </c>
      <c r="AQ3138" s="76">
        <f t="shared" si="308"/>
        <v>21</v>
      </c>
      <c r="AR3138" s="81">
        <f t="shared" si="309"/>
        <v>105</v>
      </c>
      <c r="AS3138" s="81" t="str">
        <f t="shared" si="310"/>
        <v>金币</v>
      </c>
      <c r="AT3138" s="103">
        <f t="shared" si="311"/>
        <v>399</v>
      </c>
      <c r="AU3138" s="82">
        <f>IF(AR3138&gt;0,SUMIFS(AT$13:AT3138,AQ$13:AQ3138,"="&amp;AQ3138),"[x]")</f>
        <v>21270</v>
      </c>
    </row>
    <row r="3139" spans="40:47" ht="16.5" x14ac:dyDescent="0.2">
      <c r="AN3139" s="81">
        <v>3127</v>
      </c>
      <c r="AO3139" s="81">
        <f t="shared" si="306"/>
        <v>6</v>
      </c>
      <c r="AP3139" s="81">
        <f t="shared" si="307"/>
        <v>1</v>
      </c>
      <c r="AQ3139" s="76">
        <f t="shared" si="308"/>
        <v>21</v>
      </c>
      <c r="AR3139" s="81">
        <f t="shared" si="309"/>
        <v>106</v>
      </c>
      <c r="AS3139" s="81" t="str">
        <f t="shared" si="310"/>
        <v>金币</v>
      </c>
      <c r="AT3139" s="103">
        <f t="shared" si="311"/>
        <v>422</v>
      </c>
      <c r="AU3139" s="82">
        <f>IF(AR3139&gt;0,SUMIFS(AT$13:AT3139,AQ$13:AQ3139,"="&amp;AQ3139),"[x]")</f>
        <v>21692</v>
      </c>
    </row>
    <row r="3140" spans="40:47" ht="16.5" x14ac:dyDescent="0.2">
      <c r="AN3140" s="81">
        <v>3128</v>
      </c>
      <c r="AO3140" s="81">
        <f t="shared" si="306"/>
        <v>6</v>
      </c>
      <c r="AP3140" s="81">
        <f t="shared" si="307"/>
        <v>1</v>
      </c>
      <c r="AQ3140" s="76">
        <f t="shared" si="308"/>
        <v>21</v>
      </c>
      <c r="AR3140" s="81">
        <f t="shared" si="309"/>
        <v>107</v>
      </c>
      <c r="AS3140" s="81" t="str">
        <f t="shared" si="310"/>
        <v>金币</v>
      </c>
      <c r="AT3140" s="103">
        <f t="shared" si="311"/>
        <v>446</v>
      </c>
      <c r="AU3140" s="82">
        <f>IF(AR3140&gt;0,SUMIFS(AT$13:AT3140,AQ$13:AQ3140,"="&amp;AQ3140),"[x]")</f>
        <v>22138</v>
      </c>
    </row>
    <row r="3141" spans="40:47" ht="16.5" x14ac:dyDescent="0.2">
      <c r="AN3141" s="81">
        <v>3129</v>
      </c>
      <c r="AO3141" s="81">
        <f t="shared" si="306"/>
        <v>6</v>
      </c>
      <c r="AP3141" s="81">
        <f t="shared" si="307"/>
        <v>1</v>
      </c>
      <c r="AQ3141" s="76">
        <f t="shared" si="308"/>
        <v>21</v>
      </c>
      <c r="AR3141" s="81">
        <f t="shared" si="309"/>
        <v>108</v>
      </c>
      <c r="AS3141" s="81" t="str">
        <f t="shared" si="310"/>
        <v>金币</v>
      </c>
      <c r="AT3141" s="103">
        <f t="shared" si="311"/>
        <v>469</v>
      </c>
      <c r="AU3141" s="82">
        <f>IF(AR3141&gt;0,SUMIFS(AT$13:AT3141,AQ$13:AQ3141,"="&amp;AQ3141),"[x]")</f>
        <v>22607</v>
      </c>
    </row>
    <row r="3142" spans="40:47" ht="16.5" x14ac:dyDescent="0.2">
      <c r="AN3142" s="81">
        <v>3130</v>
      </c>
      <c r="AO3142" s="81">
        <f t="shared" si="306"/>
        <v>6</v>
      </c>
      <c r="AP3142" s="81">
        <f t="shared" si="307"/>
        <v>1</v>
      </c>
      <c r="AQ3142" s="76">
        <f t="shared" si="308"/>
        <v>21</v>
      </c>
      <c r="AR3142" s="81">
        <f t="shared" si="309"/>
        <v>109</v>
      </c>
      <c r="AS3142" s="81" t="str">
        <f t="shared" si="310"/>
        <v>金币</v>
      </c>
      <c r="AT3142" s="103">
        <f t="shared" si="311"/>
        <v>492</v>
      </c>
      <c r="AU3142" s="82">
        <f>IF(AR3142&gt;0,SUMIFS(AT$13:AT3142,AQ$13:AQ3142,"="&amp;AQ3142),"[x]")</f>
        <v>23099</v>
      </c>
    </row>
    <row r="3143" spans="40:47" ht="16.5" x14ac:dyDescent="0.2">
      <c r="AN3143" s="81">
        <v>3131</v>
      </c>
      <c r="AO3143" s="81">
        <f t="shared" si="306"/>
        <v>6</v>
      </c>
      <c r="AP3143" s="81">
        <f t="shared" si="307"/>
        <v>1</v>
      </c>
      <c r="AQ3143" s="76">
        <f t="shared" si="308"/>
        <v>21</v>
      </c>
      <c r="AR3143" s="81">
        <f t="shared" si="309"/>
        <v>110</v>
      </c>
      <c r="AS3143" s="81" t="str">
        <f t="shared" si="310"/>
        <v>金币</v>
      </c>
      <c r="AT3143" s="103">
        <f t="shared" si="311"/>
        <v>516</v>
      </c>
      <c r="AU3143" s="82">
        <f>IF(AR3143&gt;0,SUMIFS(AT$13:AT3143,AQ$13:AQ3143,"="&amp;AQ3143),"[x]")</f>
        <v>23615</v>
      </c>
    </row>
    <row r="3144" spans="40:47" ht="16.5" x14ac:dyDescent="0.2">
      <c r="AN3144" s="81">
        <v>3132</v>
      </c>
      <c r="AO3144" s="81">
        <f t="shared" si="306"/>
        <v>6</v>
      </c>
      <c r="AP3144" s="81">
        <f t="shared" si="307"/>
        <v>1</v>
      </c>
      <c r="AQ3144" s="76">
        <f t="shared" si="308"/>
        <v>21</v>
      </c>
      <c r="AR3144" s="81">
        <f t="shared" si="309"/>
        <v>111</v>
      </c>
      <c r="AS3144" s="81" t="str">
        <f t="shared" si="310"/>
        <v>金币</v>
      </c>
      <c r="AT3144" s="103">
        <f t="shared" si="311"/>
        <v>539</v>
      </c>
      <c r="AU3144" s="82">
        <f>IF(AR3144&gt;0,SUMIFS(AT$13:AT3144,AQ$13:AQ3144,"="&amp;AQ3144),"[x]")</f>
        <v>24154</v>
      </c>
    </row>
    <row r="3145" spans="40:47" ht="16.5" x14ac:dyDescent="0.2">
      <c r="AN3145" s="81">
        <v>3133</v>
      </c>
      <c r="AO3145" s="81">
        <f t="shared" si="306"/>
        <v>6</v>
      </c>
      <c r="AP3145" s="81">
        <f t="shared" si="307"/>
        <v>1</v>
      </c>
      <c r="AQ3145" s="76">
        <f t="shared" si="308"/>
        <v>21</v>
      </c>
      <c r="AR3145" s="81">
        <f t="shared" si="309"/>
        <v>112</v>
      </c>
      <c r="AS3145" s="81" t="str">
        <f t="shared" si="310"/>
        <v>金币</v>
      </c>
      <c r="AT3145" s="103">
        <f t="shared" si="311"/>
        <v>563</v>
      </c>
      <c r="AU3145" s="82">
        <f>IF(AR3145&gt;0,SUMIFS(AT$13:AT3145,AQ$13:AQ3145,"="&amp;AQ3145),"[x]")</f>
        <v>24717</v>
      </c>
    </row>
    <row r="3146" spans="40:47" ht="16.5" x14ac:dyDescent="0.2">
      <c r="AN3146" s="81">
        <v>3134</v>
      </c>
      <c r="AO3146" s="81">
        <f t="shared" si="306"/>
        <v>6</v>
      </c>
      <c r="AP3146" s="81">
        <f t="shared" si="307"/>
        <v>1</v>
      </c>
      <c r="AQ3146" s="76">
        <f t="shared" si="308"/>
        <v>21</v>
      </c>
      <c r="AR3146" s="81">
        <f t="shared" si="309"/>
        <v>113</v>
      </c>
      <c r="AS3146" s="81" t="str">
        <f t="shared" si="310"/>
        <v>金币</v>
      </c>
      <c r="AT3146" s="103">
        <f t="shared" si="311"/>
        <v>586</v>
      </c>
      <c r="AU3146" s="82">
        <f>IF(AR3146&gt;0,SUMIFS(AT$13:AT3146,AQ$13:AQ3146,"="&amp;AQ3146),"[x]")</f>
        <v>25303</v>
      </c>
    </row>
    <row r="3147" spans="40:47" ht="16.5" x14ac:dyDescent="0.2">
      <c r="AN3147" s="81">
        <v>3135</v>
      </c>
      <c r="AO3147" s="81">
        <f t="shared" si="306"/>
        <v>6</v>
      </c>
      <c r="AP3147" s="81">
        <f t="shared" si="307"/>
        <v>1</v>
      </c>
      <c r="AQ3147" s="76">
        <f t="shared" si="308"/>
        <v>21</v>
      </c>
      <c r="AR3147" s="81">
        <f t="shared" si="309"/>
        <v>114</v>
      </c>
      <c r="AS3147" s="81" t="str">
        <f t="shared" si="310"/>
        <v>金币</v>
      </c>
      <c r="AT3147" s="103">
        <f t="shared" si="311"/>
        <v>610</v>
      </c>
      <c r="AU3147" s="82">
        <f>IF(AR3147&gt;0,SUMIFS(AT$13:AT3147,AQ$13:AQ3147,"="&amp;AQ3147),"[x]")</f>
        <v>25913</v>
      </c>
    </row>
    <row r="3148" spans="40:47" ht="16.5" x14ac:dyDescent="0.2">
      <c r="AN3148" s="81">
        <v>3136</v>
      </c>
      <c r="AO3148" s="81">
        <f t="shared" si="306"/>
        <v>6</v>
      </c>
      <c r="AP3148" s="81">
        <f t="shared" si="307"/>
        <v>1</v>
      </c>
      <c r="AQ3148" s="76">
        <f t="shared" si="308"/>
        <v>21</v>
      </c>
      <c r="AR3148" s="81">
        <f t="shared" si="309"/>
        <v>115</v>
      </c>
      <c r="AS3148" s="81" t="str">
        <f t="shared" si="310"/>
        <v>金币</v>
      </c>
      <c r="AT3148" s="103">
        <f t="shared" si="311"/>
        <v>633</v>
      </c>
      <c r="AU3148" s="82">
        <f>IF(AR3148&gt;0,SUMIFS(AT$13:AT3148,AQ$13:AQ3148,"="&amp;AQ3148),"[x]")</f>
        <v>26546</v>
      </c>
    </row>
    <row r="3149" spans="40:47" ht="16.5" x14ac:dyDescent="0.2">
      <c r="AN3149" s="81">
        <v>3137</v>
      </c>
      <c r="AO3149" s="81">
        <f t="shared" si="306"/>
        <v>6</v>
      </c>
      <c r="AP3149" s="81">
        <f t="shared" si="307"/>
        <v>1</v>
      </c>
      <c r="AQ3149" s="76">
        <f t="shared" si="308"/>
        <v>21</v>
      </c>
      <c r="AR3149" s="81">
        <f t="shared" si="309"/>
        <v>116</v>
      </c>
      <c r="AS3149" s="81" t="str">
        <f t="shared" si="310"/>
        <v>金币</v>
      </c>
      <c r="AT3149" s="103">
        <f t="shared" si="311"/>
        <v>657</v>
      </c>
      <c r="AU3149" s="82">
        <f>IF(AR3149&gt;0,SUMIFS(AT$13:AT3149,AQ$13:AQ3149,"="&amp;AQ3149),"[x]")</f>
        <v>27203</v>
      </c>
    </row>
    <row r="3150" spans="40:47" ht="16.5" x14ac:dyDescent="0.2">
      <c r="AN3150" s="81">
        <v>3138</v>
      </c>
      <c r="AO3150" s="81">
        <f t="shared" ref="AO3150:AO3213" si="312">INT((AN3150-1)/604)+1</f>
        <v>6</v>
      </c>
      <c r="AP3150" s="81">
        <f t="shared" ref="AP3150:AP3213" si="313">INT(MOD(INT((AN3150-1)/151),4))+1</f>
        <v>1</v>
      </c>
      <c r="AQ3150" s="76">
        <f t="shared" ref="AQ3150:AQ3213" si="314">(AO3150-1)*4+AP3150</f>
        <v>21</v>
      </c>
      <c r="AR3150" s="81">
        <f t="shared" ref="AR3150:AR3213" si="315">MOD(AN3150-1,151)</f>
        <v>117</v>
      </c>
      <c r="AS3150" s="81" t="str">
        <f t="shared" ref="AS3150:AS3213" si="316">IF(AR3150&gt;0,"金币","[x]")</f>
        <v>金币</v>
      </c>
      <c r="AT3150" s="103">
        <f t="shared" si="311"/>
        <v>680</v>
      </c>
      <c r="AU3150" s="82">
        <f>IF(AR3150&gt;0,SUMIFS(AT$13:AT3150,AQ$13:AQ3150,"="&amp;AQ3150),"[x]")</f>
        <v>27883</v>
      </c>
    </row>
    <row r="3151" spans="40:47" ht="16.5" x14ac:dyDescent="0.2">
      <c r="AN3151" s="81">
        <v>3139</v>
      </c>
      <c r="AO3151" s="81">
        <f t="shared" si="312"/>
        <v>6</v>
      </c>
      <c r="AP3151" s="81">
        <f t="shared" si="313"/>
        <v>1</v>
      </c>
      <c r="AQ3151" s="76">
        <f t="shared" si="314"/>
        <v>21</v>
      </c>
      <c r="AR3151" s="81">
        <f t="shared" si="315"/>
        <v>118</v>
      </c>
      <c r="AS3151" s="81" t="str">
        <f t="shared" si="316"/>
        <v>金币</v>
      </c>
      <c r="AT3151" s="103">
        <f t="shared" ref="AT3151:AT3214" si="317">IF(AR3151&gt;0,INT(INDEX($AL$13:$AL$162,AR3151)/48*INDEX($AL$4:$AL$9,AO3151)*INDEX($AO$4:$AO$7,AP3151)),"[x]")</f>
        <v>704</v>
      </c>
      <c r="AU3151" s="82">
        <f>IF(AR3151&gt;0,SUMIFS(AT$13:AT3151,AQ$13:AQ3151,"="&amp;AQ3151),"[x]")</f>
        <v>28587</v>
      </c>
    </row>
    <row r="3152" spans="40:47" ht="16.5" x14ac:dyDescent="0.2">
      <c r="AN3152" s="81">
        <v>3140</v>
      </c>
      <c r="AO3152" s="81">
        <f t="shared" si="312"/>
        <v>6</v>
      </c>
      <c r="AP3152" s="81">
        <f t="shared" si="313"/>
        <v>1</v>
      </c>
      <c r="AQ3152" s="76">
        <f t="shared" si="314"/>
        <v>21</v>
      </c>
      <c r="AR3152" s="81">
        <f t="shared" si="315"/>
        <v>119</v>
      </c>
      <c r="AS3152" s="81" t="str">
        <f t="shared" si="316"/>
        <v>金币</v>
      </c>
      <c r="AT3152" s="103">
        <f t="shared" si="317"/>
        <v>727</v>
      </c>
      <c r="AU3152" s="82">
        <f>IF(AR3152&gt;0,SUMIFS(AT$13:AT3152,AQ$13:AQ3152,"="&amp;AQ3152),"[x]")</f>
        <v>29314</v>
      </c>
    </row>
    <row r="3153" spans="40:47" ht="16.5" x14ac:dyDescent="0.2">
      <c r="AN3153" s="81">
        <v>3141</v>
      </c>
      <c r="AO3153" s="81">
        <f t="shared" si="312"/>
        <v>6</v>
      </c>
      <c r="AP3153" s="81">
        <f t="shared" si="313"/>
        <v>1</v>
      </c>
      <c r="AQ3153" s="76">
        <f t="shared" si="314"/>
        <v>21</v>
      </c>
      <c r="AR3153" s="81">
        <f t="shared" si="315"/>
        <v>120</v>
      </c>
      <c r="AS3153" s="81" t="str">
        <f t="shared" si="316"/>
        <v>金币</v>
      </c>
      <c r="AT3153" s="103">
        <f t="shared" si="317"/>
        <v>751</v>
      </c>
      <c r="AU3153" s="82">
        <f>IF(AR3153&gt;0,SUMIFS(AT$13:AT3153,AQ$13:AQ3153,"="&amp;AQ3153),"[x]")</f>
        <v>30065</v>
      </c>
    </row>
    <row r="3154" spans="40:47" ht="16.5" x14ac:dyDescent="0.2">
      <c r="AN3154" s="81">
        <v>3142</v>
      </c>
      <c r="AO3154" s="81">
        <f t="shared" si="312"/>
        <v>6</v>
      </c>
      <c r="AP3154" s="81">
        <f t="shared" si="313"/>
        <v>1</v>
      </c>
      <c r="AQ3154" s="76">
        <f t="shared" si="314"/>
        <v>21</v>
      </c>
      <c r="AR3154" s="81">
        <f t="shared" si="315"/>
        <v>121</v>
      </c>
      <c r="AS3154" s="81" t="str">
        <f t="shared" si="316"/>
        <v>金币</v>
      </c>
      <c r="AT3154" s="103">
        <f t="shared" si="317"/>
        <v>443</v>
      </c>
      <c r="AU3154" s="82">
        <f>IF(AR3154&gt;0,SUMIFS(AT$13:AT3154,AQ$13:AQ3154,"="&amp;AQ3154),"[x]")</f>
        <v>30508</v>
      </c>
    </row>
    <row r="3155" spans="40:47" ht="16.5" x14ac:dyDescent="0.2">
      <c r="AN3155" s="81">
        <v>3143</v>
      </c>
      <c r="AO3155" s="81">
        <f t="shared" si="312"/>
        <v>6</v>
      </c>
      <c r="AP3155" s="81">
        <f t="shared" si="313"/>
        <v>1</v>
      </c>
      <c r="AQ3155" s="76">
        <f t="shared" si="314"/>
        <v>21</v>
      </c>
      <c r="AR3155" s="81">
        <f t="shared" si="315"/>
        <v>122</v>
      </c>
      <c r="AS3155" s="81" t="str">
        <f t="shared" si="316"/>
        <v>金币</v>
      </c>
      <c r="AT3155" s="103">
        <f t="shared" si="317"/>
        <v>466</v>
      </c>
      <c r="AU3155" s="82">
        <f>IF(AR3155&gt;0,SUMIFS(AT$13:AT3155,AQ$13:AQ3155,"="&amp;AQ3155),"[x]")</f>
        <v>30974</v>
      </c>
    </row>
    <row r="3156" spans="40:47" ht="16.5" x14ac:dyDescent="0.2">
      <c r="AN3156" s="81">
        <v>3144</v>
      </c>
      <c r="AO3156" s="81">
        <f t="shared" si="312"/>
        <v>6</v>
      </c>
      <c r="AP3156" s="81">
        <f t="shared" si="313"/>
        <v>1</v>
      </c>
      <c r="AQ3156" s="76">
        <f t="shared" si="314"/>
        <v>21</v>
      </c>
      <c r="AR3156" s="81">
        <f t="shared" si="315"/>
        <v>123</v>
      </c>
      <c r="AS3156" s="81" t="str">
        <f t="shared" si="316"/>
        <v>金币</v>
      </c>
      <c r="AT3156" s="103">
        <f t="shared" si="317"/>
        <v>489</v>
      </c>
      <c r="AU3156" s="82">
        <f>IF(AR3156&gt;0,SUMIFS(AT$13:AT3156,AQ$13:AQ3156,"="&amp;AQ3156),"[x]")</f>
        <v>31463</v>
      </c>
    </row>
    <row r="3157" spans="40:47" ht="16.5" x14ac:dyDescent="0.2">
      <c r="AN3157" s="81">
        <v>3145</v>
      </c>
      <c r="AO3157" s="81">
        <f t="shared" si="312"/>
        <v>6</v>
      </c>
      <c r="AP3157" s="81">
        <f t="shared" si="313"/>
        <v>1</v>
      </c>
      <c r="AQ3157" s="76">
        <f t="shared" si="314"/>
        <v>21</v>
      </c>
      <c r="AR3157" s="81">
        <f t="shared" si="315"/>
        <v>124</v>
      </c>
      <c r="AS3157" s="81" t="str">
        <f t="shared" si="316"/>
        <v>金币</v>
      </c>
      <c r="AT3157" s="103">
        <f t="shared" si="317"/>
        <v>512</v>
      </c>
      <c r="AU3157" s="82">
        <f>IF(AR3157&gt;0,SUMIFS(AT$13:AT3157,AQ$13:AQ3157,"="&amp;AQ3157),"[x]")</f>
        <v>31975</v>
      </c>
    </row>
    <row r="3158" spans="40:47" ht="16.5" x14ac:dyDescent="0.2">
      <c r="AN3158" s="81">
        <v>3146</v>
      </c>
      <c r="AO3158" s="81">
        <f t="shared" si="312"/>
        <v>6</v>
      </c>
      <c r="AP3158" s="81">
        <f t="shared" si="313"/>
        <v>1</v>
      </c>
      <c r="AQ3158" s="76">
        <f t="shared" si="314"/>
        <v>21</v>
      </c>
      <c r="AR3158" s="81">
        <f t="shared" si="315"/>
        <v>125</v>
      </c>
      <c r="AS3158" s="81" t="str">
        <f t="shared" si="316"/>
        <v>金币</v>
      </c>
      <c r="AT3158" s="103">
        <f t="shared" si="317"/>
        <v>536</v>
      </c>
      <c r="AU3158" s="82">
        <f>IF(AR3158&gt;0,SUMIFS(AT$13:AT3158,AQ$13:AQ3158,"="&amp;AQ3158),"[x]")</f>
        <v>32511</v>
      </c>
    </row>
    <row r="3159" spans="40:47" ht="16.5" x14ac:dyDescent="0.2">
      <c r="AN3159" s="81">
        <v>3147</v>
      </c>
      <c r="AO3159" s="81">
        <f t="shared" si="312"/>
        <v>6</v>
      </c>
      <c r="AP3159" s="81">
        <f t="shared" si="313"/>
        <v>1</v>
      </c>
      <c r="AQ3159" s="76">
        <f t="shared" si="314"/>
        <v>21</v>
      </c>
      <c r="AR3159" s="81">
        <f t="shared" si="315"/>
        <v>126</v>
      </c>
      <c r="AS3159" s="81" t="str">
        <f t="shared" si="316"/>
        <v>金币</v>
      </c>
      <c r="AT3159" s="103">
        <f t="shared" si="317"/>
        <v>559</v>
      </c>
      <c r="AU3159" s="82">
        <f>IF(AR3159&gt;0,SUMIFS(AT$13:AT3159,AQ$13:AQ3159,"="&amp;AQ3159),"[x]")</f>
        <v>33070</v>
      </c>
    </row>
    <row r="3160" spans="40:47" ht="16.5" x14ac:dyDescent="0.2">
      <c r="AN3160" s="81">
        <v>3148</v>
      </c>
      <c r="AO3160" s="81">
        <f t="shared" si="312"/>
        <v>6</v>
      </c>
      <c r="AP3160" s="81">
        <f t="shared" si="313"/>
        <v>1</v>
      </c>
      <c r="AQ3160" s="76">
        <f t="shared" si="314"/>
        <v>21</v>
      </c>
      <c r="AR3160" s="81">
        <f t="shared" si="315"/>
        <v>127</v>
      </c>
      <c r="AS3160" s="81" t="str">
        <f t="shared" si="316"/>
        <v>金币</v>
      </c>
      <c r="AT3160" s="103">
        <f t="shared" si="317"/>
        <v>582</v>
      </c>
      <c r="AU3160" s="82">
        <f>IF(AR3160&gt;0,SUMIFS(AT$13:AT3160,AQ$13:AQ3160,"="&amp;AQ3160),"[x]")</f>
        <v>33652</v>
      </c>
    </row>
    <row r="3161" spans="40:47" ht="16.5" x14ac:dyDescent="0.2">
      <c r="AN3161" s="81">
        <v>3149</v>
      </c>
      <c r="AO3161" s="81">
        <f t="shared" si="312"/>
        <v>6</v>
      </c>
      <c r="AP3161" s="81">
        <f t="shared" si="313"/>
        <v>1</v>
      </c>
      <c r="AQ3161" s="76">
        <f t="shared" si="314"/>
        <v>21</v>
      </c>
      <c r="AR3161" s="81">
        <f t="shared" si="315"/>
        <v>128</v>
      </c>
      <c r="AS3161" s="81" t="str">
        <f t="shared" si="316"/>
        <v>金币</v>
      </c>
      <c r="AT3161" s="103">
        <f t="shared" si="317"/>
        <v>606</v>
      </c>
      <c r="AU3161" s="82">
        <f>IF(AR3161&gt;0,SUMIFS(AT$13:AT3161,AQ$13:AQ3161,"="&amp;AQ3161),"[x]")</f>
        <v>34258</v>
      </c>
    </row>
    <row r="3162" spans="40:47" ht="16.5" x14ac:dyDescent="0.2">
      <c r="AN3162" s="81">
        <v>3150</v>
      </c>
      <c r="AO3162" s="81">
        <f t="shared" si="312"/>
        <v>6</v>
      </c>
      <c r="AP3162" s="81">
        <f t="shared" si="313"/>
        <v>1</v>
      </c>
      <c r="AQ3162" s="76">
        <f t="shared" si="314"/>
        <v>21</v>
      </c>
      <c r="AR3162" s="81">
        <f t="shared" si="315"/>
        <v>129</v>
      </c>
      <c r="AS3162" s="81" t="str">
        <f t="shared" si="316"/>
        <v>金币</v>
      </c>
      <c r="AT3162" s="103">
        <f t="shared" si="317"/>
        <v>629</v>
      </c>
      <c r="AU3162" s="82">
        <f>IF(AR3162&gt;0,SUMIFS(AT$13:AT3162,AQ$13:AQ3162,"="&amp;AQ3162),"[x]")</f>
        <v>34887</v>
      </c>
    </row>
    <row r="3163" spans="40:47" ht="16.5" x14ac:dyDescent="0.2">
      <c r="AN3163" s="81">
        <v>3151</v>
      </c>
      <c r="AO3163" s="81">
        <f t="shared" si="312"/>
        <v>6</v>
      </c>
      <c r="AP3163" s="81">
        <f t="shared" si="313"/>
        <v>1</v>
      </c>
      <c r="AQ3163" s="76">
        <f t="shared" si="314"/>
        <v>21</v>
      </c>
      <c r="AR3163" s="81">
        <f t="shared" si="315"/>
        <v>130</v>
      </c>
      <c r="AS3163" s="81" t="str">
        <f t="shared" si="316"/>
        <v>金币</v>
      </c>
      <c r="AT3163" s="103">
        <f t="shared" si="317"/>
        <v>652</v>
      </c>
      <c r="AU3163" s="82">
        <f>IF(AR3163&gt;0,SUMIFS(AT$13:AT3163,AQ$13:AQ3163,"="&amp;AQ3163),"[x]")</f>
        <v>35539</v>
      </c>
    </row>
    <row r="3164" spans="40:47" ht="16.5" x14ac:dyDescent="0.2">
      <c r="AN3164" s="81">
        <v>3152</v>
      </c>
      <c r="AO3164" s="81">
        <f t="shared" si="312"/>
        <v>6</v>
      </c>
      <c r="AP3164" s="81">
        <f t="shared" si="313"/>
        <v>1</v>
      </c>
      <c r="AQ3164" s="76">
        <f t="shared" si="314"/>
        <v>21</v>
      </c>
      <c r="AR3164" s="81">
        <f t="shared" si="315"/>
        <v>131</v>
      </c>
      <c r="AS3164" s="81" t="str">
        <f t="shared" si="316"/>
        <v>金币</v>
      </c>
      <c r="AT3164" s="103">
        <f t="shared" si="317"/>
        <v>676</v>
      </c>
      <c r="AU3164" s="82">
        <f>IF(AR3164&gt;0,SUMIFS(AT$13:AT3164,AQ$13:AQ3164,"="&amp;AQ3164),"[x]")</f>
        <v>36215</v>
      </c>
    </row>
    <row r="3165" spans="40:47" ht="16.5" x14ac:dyDescent="0.2">
      <c r="AN3165" s="81">
        <v>3153</v>
      </c>
      <c r="AO3165" s="81">
        <f t="shared" si="312"/>
        <v>6</v>
      </c>
      <c r="AP3165" s="81">
        <f t="shared" si="313"/>
        <v>1</v>
      </c>
      <c r="AQ3165" s="76">
        <f t="shared" si="314"/>
        <v>21</v>
      </c>
      <c r="AR3165" s="81">
        <f t="shared" si="315"/>
        <v>132</v>
      </c>
      <c r="AS3165" s="81" t="str">
        <f t="shared" si="316"/>
        <v>金币</v>
      </c>
      <c r="AT3165" s="103">
        <f t="shared" si="317"/>
        <v>699</v>
      </c>
      <c r="AU3165" s="82">
        <f>IF(AR3165&gt;0,SUMIFS(AT$13:AT3165,AQ$13:AQ3165,"="&amp;AQ3165),"[x]")</f>
        <v>36914</v>
      </c>
    </row>
    <row r="3166" spans="40:47" ht="16.5" x14ac:dyDescent="0.2">
      <c r="AN3166" s="81">
        <v>3154</v>
      </c>
      <c r="AO3166" s="81">
        <f t="shared" si="312"/>
        <v>6</v>
      </c>
      <c r="AP3166" s="81">
        <f t="shared" si="313"/>
        <v>1</v>
      </c>
      <c r="AQ3166" s="76">
        <f t="shared" si="314"/>
        <v>21</v>
      </c>
      <c r="AR3166" s="81">
        <f t="shared" si="315"/>
        <v>133</v>
      </c>
      <c r="AS3166" s="81" t="str">
        <f t="shared" si="316"/>
        <v>金币</v>
      </c>
      <c r="AT3166" s="103">
        <f t="shared" si="317"/>
        <v>722</v>
      </c>
      <c r="AU3166" s="82">
        <f>IF(AR3166&gt;0,SUMIFS(AT$13:AT3166,AQ$13:AQ3166,"="&amp;AQ3166),"[x]")</f>
        <v>37636</v>
      </c>
    </row>
    <row r="3167" spans="40:47" ht="16.5" x14ac:dyDescent="0.2">
      <c r="AN3167" s="81">
        <v>3155</v>
      </c>
      <c r="AO3167" s="81">
        <f t="shared" si="312"/>
        <v>6</v>
      </c>
      <c r="AP3167" s="81">
        <f t="shared" si="313"/>
        <v>1</v>
      </c>
      <c r="AQ3167" s="76">
        <f t="shared" si="314"/>
        <v>21</v>
      </c>
      <c r="AR3167" s="81">
        <f t="shared" si="315"/>
        <v>134</v>
      </c>
      <c r="AS3167" s="81" t="str">
        <f t="shared" si="316"/>
        <v>金币</v>
      </c>
      <c r="AT3167" s="103">
        <f t="shared" si="317"/>
        <v>746</v>
      </c>
      <c r="AU3167" s="82">
        <f>IF(AR3167&gt;0,SUMIFS(AT$13:AT3167,AQ$13:AQ3167,"="&amp;AQ3167),"[x]")</f>
        <v>38382</v>
      </c>
    </row>
    <row r="3168" spans="40:47" ht="16.5" x14ac:dyDescent="0.2">
      <c r="AN3168" s="81">
        <v>3156</v>
      </c>
      <c r="AO3168" s="81">
        <f t="shared" si="312"/>
        <v>6</v>
      </c>
      <c r="AP3168" s="81">
        <f t="shared" si="313"/>
        <v>1</v>
      </c>
      <c r="AQ3168" s="76">
        <f t="shared" si="314"/>
        <v>21</v>
      </c>
      <c r="AR3168" s="81">
        <f t="shared" si="315"/>
        <v>135</v>
      </c>
      <c r="AS3168" s="81" t="str">
        <f t="shared" si="316"/>
        <v>金币</v>
      </c>
      <c r="AT3168" s="103">
        <f t="shared" si="317"/>
        <v>769</v>
      </c>
      <c r="AU3168" s="82">
        <f>IF(AR3168&gt;0,SUMIFS(AT$13:AT3168,AQ$13:AQ3168,"="&amp;AQ3168),"[x]")</f>
        <v>39151</v>
      </c>
    </row>
    <row r="3169" spans="40:47" ht="16.5" x14ac:dyDescent="0.2">
      <c r="AN3169" s="81">
        <v>3157</v>
      </c>
      <c r="AO3169" s="81">
        <f t="shared" si="312"/>
        <v>6</v>
      </c>
      <c r="AP3169" s="81">
        <f t="shared" si="313"/>
        <v>1</v>
      </c>
      <c r="AQ3169" s="76">
        <f t="shared" si="314"/>
        <v>21</v>
      </c>
      <c r="AR3169" s="81">
        <f t="shared" si="315"/>
        <v>136</v>
      </c>
      <c r="AS3169" s="81" t="str">
        <f t="shared" si="316"/>
        <v>金币</v>
      </c>
      <c r="AT3169" s="103">
        <f t="shared" si="317"/>
        <v>792</v>
      </c>
      <c r="AU3169" s="82">
        <f>IF(AR3169&gt;0,SUMIFS(AT$13:AT3169,AQ$13:AQ3169,"="&amp;AQ3169),"[x]")</f>
        <v>39943</v>
      </c>
    </row>
    <row r="3170" spans="40:47" ht="16.5" x14ac:dyDescent="0.2">
      <c r="AN3170" s="81">
        <v>3158</v>
      </c>
      <c r="AO3170" s="81">
        <f t="shared" si="312"/>
        <v>6</v>
      </c>
      <c r="AP3170" s="81">
        <f t="shared" si="313"/>
        <v>1</v>
      </c>
      <c r="AQ3170" s="76">
        <f t="shared" si="314"/>
        <v>21</v>
      </c>
      <c r="AR3170" s="81">
        <f t="shared" si="315"/>
        <v>137</v>
      </c>
      <c r="AS3170" s="81" t="str">
        <f t="shared" si="316"/>
        <v>金币</v>
      </c>
      <c r="AT3170" s="103">
        <f t="shared" si="317"/>
        <v>816</v>
      </c>
      <c r="AU3170" s="82">
        <f>IF(AR3170&gt;0,SUMIFS(AT$13:AT3170,AQ$13:AQ3170,"="&amp;AQ3170),"[x]")</f>
        <v>40759</v>
      </c>
    </row>
    <row r="3171" spans="40:47" ht="16.5" x14ac:dyDescent="0.2">
      <c r="AN3171" s="81">
        <v>3159</v>
      </c>
      <c r="AO3171" s="81">
        <f t="shared" si="312"/>
        <v>6</v>
      </c>
      <c r="AP3171" s="81">
        <f t="shared" si="313"/>
        <v>1</v>
      </c>
      <c r="AQ3171" s="76">
        <f t="shared" si="314"/>
        <v>21</v>
      </c>
      <c r="AR3171" s="81">
        <f t="shared" si="315"/>
        <v>138</v>
      </c>
      <c r="AS3171" s="81" t="str">
        <f t="shared" si="316"/>
        <v>金币</v>
      </c>
      <c r="AT3171" s="103">
        <f t="shared" si="317"/>
        <v>839</v>
      </c>
      <c r="AU3171" s="82">
        <f>IF(AR3171&gt;0,SUMIFS(AT$13:AT3171,AQ$13:AQ3171,"="&amp;AQ3171),"[x]")</f>
        <v>41598</v>
      </c>
    </row>
    <row r="3172" spans="40:47" ht="16.5" x14ac:dyDescent="0.2">
      <c r="AN3172" s="81">
        <v>3160</v>
      </c>
      <c r="AO3172" s="81">
        <f t="shared" si="312"/>
        <v>6</v>
      </c>
      <c r="AP3172" s="81">
        <f t="shared" si="313"/>
        <v>1</v>
      </c>
      <c r="AQ3172" s="76">
        <f t="shared" si="314"/>
        <v>21</v>
      </c>
      <c r="AR3172" s="81">
        <f t="shared" si="315"/>
        <v>139</v>
      </c>
      <c r="AS3172" s="81" t="str">
        <f t="shared" si="316"/>
        <v>金币</v>
      </c>
      <c r="AT3172" s="103">
        <f t="shared" si="317"/>
        <v>862</v>
      </c>
      <c r="AU3172" s="82">
        <f>IF(AR3172&gt;0,SUMIFS(AT$13:AT3172,AQ$13:AQ3172,"="&amp;AQ3172),"[x]")</f>
        <v>42460</v>
      </c>
    </row>
    <row r="3173" spans="40:47" ht="16.5" x14ac:dyDescent="0.2">
      <c r="AN3173" s="81">
        <v>3161</v>
      </c>
      <c r="AO3173" s="81">
        <f t="shared" si="312"/>
        <v>6</v>
      </c>
      <c r="AP3173" s="81">
        <f t="shared" si="313"/>
        <v>1</v>
      </c>
      <c r="AQ3173" s="76">
        <f t="shared" si="314"/>
        <v>21</v>
      </c>
      <c r="AR3173" s="81">
        <f t="shared" si="315"/>
        <v>140</v>
      </c>
      <c r="AS3173" s="81" t="str">
        <f t="shared" si="316"/>
        <v>金币</v>
      </c>
      <c r="AT3173" s="103">
        <f t="shared" si="317"/>
        <v>886</v>
      </c>
      <c r="AU3173" s="82">
        <f>IF(AR3173&gt;0,SUMIFS(AT$13:AT3173,AQ$13:AQ3173,"="&amp;AQ3173),"[x]")</f>
        <v>43346</v>
      </c>
    </row>
    <row r="3174" spans="40:47" ht="16.5" x14ac:dyDescent="0.2">
      <c r="AN3174" s="81">
        <v>3162</v>
      </c>
      <c r="AO3174" s="81">
        <f t="shared" si="312"/>
        <v>6</v>
      </c>
      <c r="AP3174" s="81">
        <f t="shared" si="313"/>
        <v>1</v>
      </c>
      <c r="AQ3174" s="76">
        <f t="shared" si="314"/>
        <v>21</v>
      </c>
      <c r="AR3174" s="81">
        <f t="shared" si="315"/>
        <v>141</v>
      </c>
      <c r="AS3174" s="81" t="str">
        <f t="shared" si="316"/>
        <v>金币</v>
      </c>
      <c r="AT3174" s="103">
        <f t="shared" si="317"/>
        <v>909</v>
      </c>
      <c r="AU3174" s="82">
        <f>IF(AR3174&gt;0,SUMIFS(AT$13:AT3174,AQ$13:AQ3174,"="&amp;AQ3174),"[x]")</f>
        <v>44255</v>
      </c>
    </row>
    <row r="3175" spans="40:47" ht="16.5" x14ac:dyDescent="0.2">
      <c r="AN3175" s="81">
        <v>3163</v>
      </c>
      <c r="AO3175" s="81">
        <f t="shared" si="312"/>
        <v>6</v>
      </c>
      <c r="AP3175" s="81">
        <f t="shared" si="313"/>
        <v>1</v>
      </c>
      <c r="AQ3175" s="76">
        <f t="shared" si="314"/>
        <v>21</v>
      </c>
      <c r="AR3175" s="81">
        <f t="shared" si="315"/>
        <v>142</v>
      </c>
      <c r="AS3175" s="81" t="str">
        <f t="shared" si="316"/>
        <v>金币</v>
      </c>
      <c r="AT3175" s="103">
        <f t="shared" si="317"/>
        <v>932</v>
      </c>
      <c r="AU3175" s="82">
        <f>IF(AR3175&gt;0,SUMIFS(AT$13:AT3175,AQ$13:AQ3175,"="&amp;AQ3175),"[x]")</f>
        <v>45187</v>
      </c>
    </row>
    <row r="3176" spans="40:47" ht="16.5" x14ac:dyDescent="0.2">
      <c r="AN3176" s="81">
        <v>3164</v>
      </c>
      <c r="AO3176" s="81">
        <f t="shared" si="312"/>
        <v>6</v>
      </c>
      <c r="AP3176" s="81">
        <f t="shared" si="313"/>
        <v>1</v>
      </c>
      <c r="AQ3176" s="76">
        <f t="shared" si="314"/>
        <v>21</v>
      </c>
      <c r="AR3176" s="81">
        <f t="shared" si="315"/>
        <v>143</v>
      </c>
      <c r="AS3176" s="81" t="str">
        <f t="shared" si="316"/>
        <v>金币</v>
      </c>
      <c r="AT3176" s="103">
        <f t="shared" si="317"/>
        <v>956</v>
      </c>
      <c r="AU3176" s="82">
        <f>IF(AR3176&gt;0,SUMIFS(AT$13:AT3176,AQ$13:AQ3176,"="&amp;AQ3176),"[x]")</f>
        <v>46143</v>
      </c>
    </row>
    <row r="3177" spans="40:47" ht="16.5" x14ac:dyDescent="0.2">
      <c r="AN3177" s="81">
        <v>3165</v>
      </c>
      <c r="AO3177" s="81">
        <f t="shared" si="312"/>
        <v>6</v>
      </c>
      <c r="AP3177" s="81">
        <f t="shared" si="313"/>
        <v>1</v>
      </c>
      <c r="AQ3177" s="76">
        <f t="shared" si="314"/>
        <v>21</v>
      </c>
      <c r="AR3177" s="81">
        <f t="shared" si="315"/>
        <v>144</v>
      </c>
      <c r="AS3177" s="81" t="str">
        <f t="shared" si="316"/>
        <v>金币</v>
      </c>
      <c r="AT3177" s="103">
        <f t="shared" si="317"/>
        <v>979</v>
      </c>
      <c r="AU3177" s="82">
        <f>IF(AR3177&gt;0,SUMIFS(AT$13:AT3177,AQ$13:AQ3177,"="&amp;AQ3177),"[x]")</f>
        <v>47122</v>
      </c>
    </row>
    <row r="3178" spans="40:47" ht="16.5" x14ac:dyDescent="0.2">
      <c r="AN3178" s="81">
        <v>3166</v>
      </c>
      <c r="AO3178" s="81">
        <f t="shared" si="312"/>
        <v>6</v>
      </c>
      <c r="AP3178" s="81">
        <f t="shared" si="313"/>
        <v>1</v>
      </c>
      <c r="AQ3178" s="76">
        <f t="shared" si="314"/>
        <v>21</v>
      </c>
      <c r="AR3178" s="81">
        <f t="shared" si="315"/>
        <v>145</v>
      </c>
      <c r="AS3178" s="81" t="str">
        <f t="shared" si="316"/>
        <v>金币</v>
      </c>
      <c r="AT3178" s="103">
        <f t="shared" si="317"/>
        <v>1002</v>
      </c>
      <c r="AU3178" s="82">
        <f>IF(AR3178&gt;0,SUMIFS(AT$13:AT3178,AQ$13:AQ3178,"="&amp;AQ3178),"[x]")</f>
        <v>48124</v>
      </c>
    </row>
    <row r="3179" spans="40:47" ht="16.5" x14ac:dyDescent="0.2">
      <c r="AN3179" s="81">
        <v>3167</v>
      </c>
      <c r="AO3179" s="81">
        <f t="shared" si="312"/>
        <v>6</v>
      </c>
      <c r="AP3179" s="81">
        <f t="shared" si="313"/>
        <v>1</v>
      </c>
      <c r="AQ3179" s="76">
        <f t="shared" si="314"/>
        <v>21</v>
      </c>
      <c r="AR3179" s="81">
        <f t="shared" si="315"/>
        <v>146</v>
      </c>
      <c r="AS3179" s="81" t="str">
        <f t="shared" si="316"/>
        <v>金币</v>
      </c>
      <c r="AT3179" s="103">
        <f t="shared" si="317"/>
        <v>1026</v>
      </c>
      <c r="AU3179" s="82">
        <f>IF(AR3179&gt;0,SUMIFS(AT$13:AT3179,AQ$13:AQ3179,"="&amp;AQ3179),"[x]")</f>
        <v>49150</v>
      </c>
    </row>
    <row r="3180" spans="40:47" ht="16.5" x14ac:dyDescent="0.2">
      <c r="AN3180" s="81">
        <v>3168</v>
      </c>
      <c r="AO3180" s="81">
        <f t="shared" si="312"/>
        <v>6</v>
      </c>
      <c r="AP3180" s="81">
        <f t="shared" si="313"/>
        <v>1</v>
      </c>
      <c r="AQ3180" s="76">
        <f t="shared" si="314"/>
        <v>21</v>
      </c>
      <c r="AR3180" s="81">
        <f t="shared" si="315"/>
        <v>147</v>
      </c>
      <c r="AS3180" s="81" t="str">
        <f t="shared" si="316"/>
        <v>金币</v>
      </c>
      <c r="AT3180" s="103">
        <f t="shared" si="317"/>
        <v>1049</v>
      </c>
      <c r="AU3180" s="82">
        <f>IF(AR3180&gt;0,SUMIFS(AT$13:AT3180,AQ$13:AQ3180,"="&amp;AQ3180),"[x]")</f>
        <v>50199</v>
      </c>
    </row>
    <row r="3181" spans="40:47" ht="16.5" x14ac:dyDescent="0.2">
      <c r="AN3181" s="81">
        <v>3169</v>
      </c>
      <c r="AO3181" s="81">
        <f t="shared" si="312"/>
        <v>6</v>
      </c>
      <c r="AP3181" s="81">
        <f t="shared" si="313"/>
        <v>1</v>
      </c>
      <c r="AQ3181" s="76">
        <f t="shared" si="314"/>
        <v>21</v>
      </c>
      <c r="AR3181" s="81">
        <f t="shared" si="315"/>
        <v>148</v>
      </c>
      <c r="AS3181" s="81" t="str">
        <f t="shared" si="316"/>
        <v>金币</v>
      </c>
      <c r="AT3181" s="103">
        <f t="shared" si="317"/>
        <v>1072</v>
      </c>
      <c r="AU3181" s="82">
        <f>IF(AR3181&gt;0,SUMIFS(AT$13:AT3181,AQ$13:AQ3181,"="&amp;AQ3181),"[x]")</f>
        <v>51271</v>
      </c>
    </row>
    <row r="3182" spans="40:47" ht="16.5" x14ac:dyDescent="0.2">
      <c r="AN3182" s="81">
        <v>3170</v>
      </c>
      <c r="AO3182" s="81">
        <f t="shared" si="312"/>
        <v>6</v>
      </c>
      <c r="AP3182" s="81">
        <f t="shared" si="313"/>
        <v>1</v>
      </c>
      <c r="AQ3182" s="76">
        <f t="shared" si="314"/>
        <v>21</v>
      </c>
      <c r="AR3182" s="81">
        <f t="shared" si="315"/>
        <v>149</v>
      </c>
      <c r="AS3182" s="81" t="str">
        <f t="shared" si="316"/>
        <v>金币</v>
      </c>
      <c r="AT3182" s="103">
        <f t="shared" si="317"/>
        <v>1095</v>
      </c>
      <c r="AU3182" s="82">
        <f>IF(AR3182&gt;0,SUMIFS(AT$13:AT3182,AQ$13:AQ3182,"="&amp;AQ3182),"[x]")</f>
        <v>52366</v>
      </c>
    </row>
    <row r="3183" spans="40:47" ht="16.5" x14ac:dyDescent="0.2">
      <c r="AN3183" s="81">
        <v>3171</v>
      </c>
      <c r="AO3183" s="81">
        <f t="shared" si="312"/>
        <v>6</v>
      </c>
      <c r="AP3183" s="81">
        <f t="shared" si="313"/>
        <v>1</v>
      </c>
      <c r="AQ3183" s="76">
        <f t="shared" si="314"/>
        <v>21</v>
      </c>
      <c r="AR3183" s="81">
        <f t="shared" si="315"/>
        <v>150</v>
      </c>
      <c r="AS3183" s="81" t="str">
        <f t="shared" si="316"/>
        <v>金币</v>
      </c>
      <c r="AT3183" s="103">
        <f t="shared" si="317"/>
        <v>1119</v>
      </c>
      <c r="AU3183" s="82">
        <f>IF(AR3183&gt;0,SUMIFS(AT$13:AT3183,AQ$13:AQ3183,"="&amp;AQ3183),"[x]")</f>
        <v>53485</v>
      </c>
    </row>
    <row r="3184" spans="40:47" ht="16.5" x14ac:dyDescent="0.2">
      <c r="AN3184" s="81">
        <v>3172</v>
      </c>
      <c r="AO3184" s="81">
        <f t="shared" si="312"/>
        <v>6</v>
      </c>
      <c r="AP3184" s="81">
        <f t="shared" si="313"/>
        <v>2</v>
      </c>
      <c r="AQ3184" s="76">
        <f t="shared" si="314"/>
        <v>22</v>
      </c>
      <c r="AR3184" s="81">
        <f t="shared" si="315"/>
        <v>0</v>
      </c>
      <c r="AS3184" s="81" t="str">
        <f t="shared" si="316"/>
        <v>[x]</v>
      </c>
      <c r="AT3184" s="103" t="str">
        <f t="shared" si="317"/>
        <v>[x]</v>
      </c>
      <c r="AU3184" s="82" t="str">
        <f>IF(AR3184&gt;0,SUMIFS(AT$13:AT3184,AQ$13:AQ3184,"="&amp;AQ3184),"[x]")</f>
        <v>[x]</v>
      </c>
    </row>
    <row r="3185" spans="40:47" ht="16.5" x14ac:dyDescent="0.2">
      <c r="AN3185" s="81">
        <v>3173</v>
      </c>
      <c r="AO3185" s="81">
        <f t="shared" si="312"/>
        <v>6</v>
      </c>
      <c r="AP3185" s="81">
        <f t="shared" si="313"/>
        <v>2</v>
      </c>
      <c r="AQ3185" s="76">
        <f t="shared" si="314"/>
        <v>22</v>
      </c>
      <c r="AR3185" s="81">
        <f t="shared" si="315"/>
        <v>1</v>
      </c>
      <c r="AS3185" s="81" t="str">
        <f t="shared" si="316"/>
        <v>金币</v>
      </c>
      <c r="AT3185" s="103">
        <f t="shared" si="317"/>
        <v>3</v>
      </c>
      <c r="AU3185" s="82">
        <f>IF(AR3185&gt;0,SUMIFS(AT$13:AT3185,AQ$13:AQ3185,"="&amp;AQ3185),"[x]")</f>
        <v>3</v>
      </c>
    </row>
    <row r="3186" spans="40:47" ht="16.5" x14ac:dyDescent="0.2">
      <c r="AN3186" s="81">
        <v>3174</v>
      </c>
      <c r="AO3186" s="81">
        <f t="shared" si="312"/>
        <v>6</v>
      </c>
      <c r="AP3186" s="81">
        <f t="shared" si="313"/>
        <v>2</v>
      </c>
      <c r="AQ3186" s="76">
        <f t="shared" si="314"/>
        <v>22</v>
      </c>
      <c r="AR3186" s="81">
        <f t="shared" si="315"/>
        <v>2</v>
      </c>
      <c r="AS3186" s="81" t="str">
        <f t="shared" si="316"/>
        <v>金币</v>
      </c>
      <c r="AT3186" s="103">
        <f t="shared" si="317"/>
        <v>6</v>
      </c>
      <c r="AU3186" s="82">
        <f>IF(AR3186&gt;0,SUMIFS(AT$13:AT3186,AQ$13:AQ3186,"="&amp;AQ3186),"[x]")</f>
        <v>9</v>
      </c>
    </row>
    <row r="3187" spans="40:47" ht="16.5" x14ac:dyDescent="0.2">
      <c r="AN3187" s="81">
        <v>3175</v>
      </c>
      <c r="AO3187" s="81">
        <f t="shared" si="312"/>
        <v>6</v>
      </c>
      <c r="AP3187" s="81">
        <f t="shared" si="313"/>
        <v>2</v>
      </c>
      <c r="AQ3187" s="76">
        <f t="shared" si="314"/>
        <v>22</v>
      </c>
      <c r="AR3187" s="81">
        <f t="shared" si="315"/>
        <v>3</v>
      </c>
      <c r="AS3187" s="81" t="str">
        <f t="shared" si="316"/>
        <v>金币</v>
      </c>
      <c r="AT3187" s="103">
        <f t="shared" si="317"/>
        <v>10</v>
      </c>
      <c r="AU3187" s="82">
        <f>IF(AR3187&gt;0,SUMIFS(AT$13:AT3187,AQ$13:AQ3187,"="&amp;AQ3187),"[x]")</f>
        <v>19</v>
      </c>
    </row>
    <row r="3188" spans="40:47" ht="16.5" x14ac:dyDescent="0.2">
      <c r="AN3188" s="81">
        <v>3176</v>
      </c>
      <c r="AO3188" s="81">
        <f t="shared" si="312"/>
        <v>6</v>
      </c>
      <c r="AP3188" s="81">
        <f t="shared" si="313"/>
        <v>2</v>
      </c>
      <c r="AQ3188" s="76">
        <f t="shared" si="314"/>
        <v>22</v>
      </c>
      <c r="AR3188" s="81">
        <f t="shared" si="315"/>
        <v>4</v>
      </c>
      <c r="AS3188" s="81" t="str">
        <f t="shared" si="316"/>
        <v>金币</v>
      </c>
      <c r="AT3188" s="103">
        <f t="shared" si="317"/>
        <v>13</v>
      </c>
      <c r="AU3188" s="82">
        <f>IF(AR3188&gt;0,SUMIFS(AT$13:AT3188,AQ$13:AQ3188,"="&amp;AQ3188),"[x]")</f>
        <v>32</v>
      </c>
    </row>
    <row r="3189" spans="40:47" ht="16.5" x14ac:dyDescent="0.2">
      <c r="AN3189" s="81">
        <v>3177</v>
      </c>
      <c r="AO3189" s="81">
        <f t="shared" si="312"/>
        <v>6</v>
      </c>
      <c r="AP3189" s="81">
        <f t="shared" si="313"/>
        <v>2</v>
      </c>
      <c r="AQ3189" s="76">
        <f t="shared" si="314"/>
        <v>22</v>
      </c>
      <c r="AR3189" s="81">
        <f t="shared" si="315"/>
        <v>5</v>
      </c>
      <c r="AS3189" s="81" t="str">
        <f t="shared" si="316"/>
        <v>金币</v>
      </c>
      <c r="AT3189" s="103">
        <f t="shared" si="317"/>
        <v>16</v>
      </c>
      <c r="AU3189" s="82">
        <f>IF(AR3189&gt;0,SUMIFS(AT$13:AT3189,AQ$13:AQ3189,"="&amp;AQ3189),"[x]")</f>
        <v>48</v>
      </c>
    </row>
    <row r="3190" spans="40:47" ht="16.5" x14ac:dyDescent="0.2">
      <c r="AN3190" s="81">
        <v>3178</v>
      </c>
      <c r="AO3190" s="81">
        <f t="shared" si="312"/>
        <v>6</v>
      </c>
      <c r="AP3190" s="81">
        <f t="shared" si="313"/>
        <v>2</v>
      </c>
      <c r="AQ3190" s="76">
        <f t="shared" si="314"/>
        <v>22</v>
      </c>
      <c r="AR3190" s="81">
        <f t="shared" si="315"/>
        <v>6</v>
      </c>
      <c r="AS3190" s="81" t="str">
        <f t="shared" si="316"/>
        <v>金币</v>
      </c>
      <c r="AT3190" s="103">
        <f t="shared" si="317"/>
        <v>20</v>
      </c>
      <c r="AU3190" s="82">
        <f>IF(AR3190&gt;0,SUMIFS(AT$13:AT3190,AQ$13:AQ3190,"="&amp;AQ3190),"[x]")</f>
        <v>68</v>
      </c>
    </row>
    <row r="3191" spans="40:47" ht="16.5" x14ac:dyDescent="0.2">
      <c r="AN3191" s="81">
        <v>3179</v>
      </c>
      <c r="AO3191" s="81">
        <f t="shared" si="312"/>
        <v>6</v>
      </c>
      <c r="AP3191" s="81">
        <f t="shared" si="313"/>
        <v>2</v>
      </c>
      <c r="AQ3191" s="76">
        <f t="shared" si="314"/>
        <v>22</v>
      </c>
      <c r="AR3191" s="81">
        <f t="shared" si="315"/>
        <v>7</v>
      </c>
      <c r="AS3191" s="81" t="str">
        <f t="shared" si="316"/>
        <v>金币</v>
      </c>
      <c r="AT3191" s="103">
        <f t="shared" si="317"/>
        <v>23</v>
      </c>
      <c r="AU3191" s="82">
        <f>IF(AR3191&gt;0,SUMIFS(AT$13:AT3191,AQ$13:AQ3191,"="&amp;AQ3191),"[x]")</f>
        <v>91</v>
      </c>
    </row>
    <row r="3192" spans="40:47" ht="16.5" x14ac:dyDescent="0.2">
      <c r="AN3192" s="81">
        <v>3180</v>
      </c>
      <c r="AO3192" s="81">
        <f t="shared" si="312"/>
        <v>6</v>
      </c>
      <c r="AP3192" s="81">
        <f t="shared" si="313"/>
        <v>2</v>
      </c>
      <c r="AQ3192" s="76">
        <f t="shared" si="314"/>
        <v>22</v>
      </c>
      <c r="AR3192" s="81">
        <f t="shared" si="315"/>
        <v>8</v>
      </c>
      <c r="AS3192" s="81" t="str">
        <f t="shared" si="316"/>
        <v>金币</v>
      </c>
      <c r="AT3192" s="103">
        <f t="shared" si="317"/>
        <v>27</v>
      </c>
      <c r="AU3192" s="82">
        <f>IF(AR3192&gt;0,SUMIFS(AT$13:AT3192,AQ$13:AQ3192,"="&amp;AQ3192),"[x]")</f>
        <v>118</v>
      </c>
    </row>
    <row r="3193" spans="40:47" ht="16.5" x14ac:dyDescent="0.2">
      <c r="AN3193" s="81">
        <v>3181</v>
      </c>
      <c r="AO3193" s="81">
        <f t="shared" si="312"/>
        <v>6</v>
      </c>
      <c r="AP3193" s="81">
        <f t="shared" si="313"/>
        <v>2</v>
      </c>
      <c r="AQ3193" s="76">
        <f t="shared" si="314"/>
        <v>22</v>
      </c>
      <c r="AR3193" s="81">
        <f t="shared" si="315"/>
        <v>9</v>
      </c>
      <c r="AS3193" s="81" t="str">
        <f t="shared" si="316"/>
        <v>金币</v>
      </c>
      <c r="AT3193" s="103">
        <f t="shared" si="317"/>
        <v>30</v>
      </c>
      <c r="AU3193" s="82">
        <f>IF(AR3193&gt;0,SUMIFS(AT$13:AT3193,AQ$13:AQ3193,"="&amp;AQ3193),"[x]")</f>
        <v>148</v>
      </c>
    </row>
    <row r="3194" spans="40:47" ht="16.5" x14ac:dyDescent="0.2">
      <c r="AN3194" s="81">
        <v>3182</v>
      </c>
      <c r="AO3194" s="81">
        <f t="shared" si="312"/>
        <v>6</v>
      </c>
      <c r="AP3194" s="81">
        <f t="shared" si="313"/>
        <v>2</v>
      </c>
      <c r="AQ3194" s="76">
        <f t="shared" si="314"/>
        <v>22</v>
      </c>
      <c r="AR3194" s="81">
        <f t="shared" si="315"/>
        <v>10</v>
      </c>
      <c r="AS3194" s="81" t="str">
        <f t="shared" si="316"/>
        <v>金币</v>
      </c>
      <c r="AT3194" s="103">
        <f t="shared" si="317"/>
        <v>33</v>
      </c>
      <c r="AU3194" s="82">
        <f>IF(AR3194&gt;0,SUMIFS(AT$13:AT3194,AQ$13:AQ3194,"="&amp;AQ3194),"[x]")</f>
        <v>181</v>
      </c>
    </row>
    <row r="3195" spans="40:47" ht="16.5" x14ac:dyDescent="0.2">
      <c r="AN3195" s="81">
        <v>3183</v>
      </c>
      <c r="AO3195" s="81">
        <f t="shared" si="312"/>
        <v>6</v>
      </c>
      <c r="AP3195" s="81">
        <f t="shared" si="313"/>
        <v>2</v>
      </c>
      <c r="AQ3195" s="76">
        <f t="shared" si="314"/>
        <v>22</v>
      </c>
      <c r="AR3195" s="81">
        <f t="shared" si="315"/>
        <v>11</v>
      </c>
      <c r="AS3195" s="81" t="str">
        <f t="shared" si="316"/>
        <v>金币</v>
      </c>
      <c r="AT3195" s="103">
        <f t="shared" si="317"/>
        <v>37</v>
      </c>
      <c r="AU3195" s="82">
        <f>IF(AR3195&gt;0,SUMIFS(AT$13:AT3195,AQ$13:AQ3195,"="&amp;AQ3195),"[x]")</f>
        <v>218</v>
      </c>
    </row>
    <row r="3196" spans="40:47" ht="16.5" x14ac:dyDescent="0.2">
      <c r="AN3196" s="81">
        <v>3184</v>
      </c>
      <c r="AO3196" s="81">
        <f t="shared" si="312"/>
        <v>6</v>
      </c>
      <c r="AP3196" s="81">
        <f t="shared" si="313"/>
        <v>2</v>
      </c>
      <c r="AQ3196" s="76">
        <f t="shared" si="314"/>
        <v>22</v>
      </c>
      <c r="AR3196" s="81">
        <f t="shared" si="315"/>
        <v>12</v>
      </c>
      <c r="AS3196" s="81" t="str">
        <f t="shared" si="316"/>
        <v>金币</v>
      </c>
      <c r="AT3196" s="103">
        <f t="shared" si="317"/>
        <v>40</v>
      </c>
      <c r="AU3196" s="82">
        <f>IF(AR3196&gt;0,SUMIFS(AT$13:AT3196,AQ$13:AQ3196,"="&amp;AQ3196),"[x]")</f>
        <v>258</v>
      </c>
    </row>
    <row r="3197" spans="40:47" ht="16.5" x14ac:dyDescent="0.2">
      <c r="AN3197" s="81">
        <v>3185</v>
      </c>
      <c r="AO3197" s="81">
        <f t="shared" si="312"/>
        <v>6</v>
      </c>
      <c r="AP3197" s="81">
        <f t="shared" si="313"/>
        <v>2</v>
      </c>
      <c r="AQ3197" s="76">
        <f t="shared" si="314"/>
        <v>22</v>
      </c>
      <c r="AR3197" s="81">
        <f t="shared" si="315"/>
        <v>13</v>
      </c>
      <c r="AS3197" s="81" t="str">
        <f t="shared" si="316"/>
        <v>金币</v>
      </c>
      <c r="AT3197" s="103">
        <f t="shared" si="317"/>
        <v>44</v>
      </c>
      <c r="AU3197" s="82">
        <f>IF(AR3197&gt;0,SUMIFS(AT$13:AT3197,AQ$13:AQ3197,"="&amp;AQ3197),"[x]")</f>
        <v>302</v>
      </c>
    </row>
    <row r="3198" spans="40:47" ht="16.5" x14ac:dyDescent="0.2">
      <c r="AN3198" s="81">
        <v>3186</v>
      </c>
      <c r="AO3198" s="81">
        <f t="shared" si="312"/>
        <v>6</v>
      </c>
      <c r="AP3198" s="81">
        <f t="shared" si="313"/>
        <v>2</v>
      </c>
      <c r="AQ3198" s="76">
        <f t="shared" si="314"/>
        <v>22</v>
      </c>
      <c r="AR3198" s="81">
        <f t="shared" si="315"/>
        <v>14</v>
      </c>
      <c r="AS3198" s="81" t="str">
        <f t="shared" si="316"/>
        <v>金币</v>
      </c>
      <c r="AT3198" s="103">
        <f t="shared" si="317"/>
        <v>47</v>
      </c>
      <c r="AU3198" s="82">
        <f>IF(AR3198&gt;0,SUMIFS(AT$13:AT3198,AQ$13:AQ3198,"="&amp;AQ3198),"[x]")</f>
        <v>349</v>
      </c>
    </row>
    <row r="3199" spans="40:47" ht="16.5" x14ac:dyDescent="0.2">
      <c r="AN3199" s="81">
        <v>3187</v>
      </c>
      <c r="AO3199" s="81">
        <f t="shared" si="312"/>
        <v>6</v>
      </c>
      <c r="AP3199" s="81">
        <f t="shared" si="313"/>
        <v>2</v>
      </c>
      <c r="AQ3199" s="76">
        <f t="shared" si="314"/>
        <v>22</v>
      </c>
      <c r="AR3199" s="81">
        <f t="shared" si="315"/>
        <v>15</v>
      </c>
      <c r="AS3199" s="81" t="str">
        <f t="shared" si="316"/>
        <v>金币</v>
      </c>
      <c r="AT3199" s="103">
        <f t="shared" si="317"/>
        <v>50</v>
      </c>
      <c r="AU3199" s="82">
        <f>IF(AR3199&gt;0,SUMIFS(AT$13:AT3199,AQ$13:AQ3199,"="&amp;AQ3199),"[x]")</f>
        <v>399</v>
      </c>
    </row>
    <row r="3200" spans="40:47" ht="16.5" x14ac:dyDescent="0.2">
      <c r="AN3200" s="81">
        <v>3188</v>
      </c>
      <c r="AO3200" s="81">
        <f t="shared" si="312"/>
        <v>6</v>
      </c>
      <c r="AP3200" s="81">
        <f t="shared" si="313"/>
        <v>2</v>
      </c>
      <c r="AQ3200" s="76">
        <f t="shared" si="314"/>
        <v>22</v>
      </c>
      <c r="AR3200" s="81">
        <f t="shared" si="315"/>
        <v>16</v>
      </c>
      <c r="AS3200" s="81" t="str">
        <f t="shared" si="316"/>
        <v>金币</v>
      </c>
      <c r="AT3200" s="103">
        <f t="shared" si="317"/>
        <v>54</v>
      </c>
      <c r="AU3200" s="82">
        <f>IF(AR3200&gt;0,SUMIFS(AT$13:AT3200,AQ$13:AQ3200,"="&amp;AQ3200),"[x]")</f>
        <v>453</v>
      </c>
    </row>
    <row r="3201" spans="40:47" ht="16.5" x14ac:dyDescent="0.2">
      <c r="AN3201" s="81">
        <v>3189</v>
      </c>
      <c r="AO3201" s="81">
        <f t="shared" si="312"/>
        <v>6</v>
      </c>
      <c r="AP3201" s="81">
        <f t="shared" si="313"/>
        <v>2</v>
      </c>
      <c r="AQ3201" s="76">
        <f t="shared" si="314"/>
        <v>22</v>
      </c>
      <c r="AR3201" s="81">
        <f t="shared" si="315"/>
        <v>17</v>
      </c>
      <c r="AS3201" s="81" t="str">
        <f t="shared" si="316"/>
        <v>金币</v>
      </c>
      <c r="AT3201" s="103">
        <f t="shared" si="317"/>
        <v>57</v>
      </c>
      <c r="AU3201" s="82">
        <f>IF(AR3201&gt;0,SUMIFS(AT$13:AT3201,AQ$13:AQ3201,"="&amp;AQ3201),"[x]")</f>
        <v>510</v>
      </c>
    </row>
    <row r="3202" spans="40:47" ht="16.5" x14ac:dyDescent="0.2">
      <c r="AN3202" s="81">
        <v>3190</v>
      </c>
      <c r="AO3202" s="81">
        <f t="shared" si="312"/>
        <v>6</v>
      </c>
      <c r="AP3202" s="81">
        <f t="shared" si="313"/>
        <v>2</v>
      </c>
      <c r="AQ3202" s="76">
        <f t="shared" si="314"/>
        <v>22</v>
      </c>
      <c r="AR3202" s="81">
        <f t="shared" si="315"/>
        <v>18</v>
      </c>
      <c r="AS3202" s="81" t="str">
        <f t="shared" si="316"/>
        <v>金币</v>
      </c>
      <c r="AT3202" s="103">
        <f t="shared" si="317"/>
        <v>61</v>
      </c>
      <c r="AU3202" s="82">
        <f>IF(AR3202&gt;0,SUMIFS(AT$13:AT3202,AQ$13:AQ3202,"="&amp;AQ3202),"[x]")</f>
        <v>571</v>
      </c>
    </row>
    <row r="3203" spans="40:47" ht="16.5" x14ac:dyDescent="0.2">
      <c r="AN3203" s="81">
        <v>3191</v>
      </c>
      <c r="AO3203" s="81">
        <f t="shared" si="312"/>
        <v>6</v>
      </c>
      <c r="AP3203" s="81">
        <f t="shared" si="313"/>
        <v>2</v>
      </c>
      <c r="AQ3203" s="76">
        <f t="shared" si="314"/>
        <v>22</v>
      </c>
      <c r="AR3203" s="81">
        <f t="shared" si="315"/>
        <v>19</v>
      </c>
      <c r="AS3203" s="81" t="str">
        <f t="shared" si="316"/>
        <v>金币</v>
      </c>
      <c r="AT3203" s="103">
        <f t="shared" si="317"/>
        <v>64</v>
      </c>
      <c r="AU3203" s="82">
        <f>IF(AR3203&gt;0,SUMIFS(AT$13:AT3203,AQ$13:AQ3203,"="&amp;AQ3203),"[x]")</f>
        <v>635</v>
      </c>
    </row>
    <row r="3204" spans="40:47" ht="16.5" x14ac:dyDescent="0.2">
      <c r="AN3204" s="81">
        <v>3192</v>
      </c>
      <c r="AO3204" s="81">
        <f t="shared" si="312"/>
        <v>6</v>
      </c>
      <c r="AP3204" s="81">
        <f t="shared" si="313"/>
        <v>2</v>
      </c>
      <c r="AQ3204" s="76">
        <f t="shared" si="314"/>
        <v>22</v>
      </c>
      <c r="AR3204" s="81">
        <f t="shared" si="315"/>
        <v>20</v>
      </c>
      <c r="AS3204" s="81" t="str">
        <f t="shared" si="316"/>
        <v>金币</v>
      </c>
      <c r="AT3204" s="103">
        <f t="shared" si="317"/>
        <v>67</v>
      </c>
      <c r="AU3204" s="82">
        <f>IF(AR3204&gt;0,SUMIFS(AT$13:AT3204,AQ$13:AQ3204,"="&amp;AQ3204),"[x]")</f>
        <v>702</v>
      </c>
    </row>
    <row r="3205" spans="40:47" ht="16.5" x14ac:dyDescent="0.2">
      <c r="AN3205" s="81">
        <v>3193</v>
      </c>
      <c r="AO3205" s="81">
        <f t="shared" si="312"/>
        <v>6</v>
      </c>
      <c r="AP3205" s="81">
        <f t="shared" si="313"/>
        <v>2</v>
      </c>
      <c r="AQ3205" s="76">
        <f t="shared" si="314"/>
        <v>22</v>
      </c>
      <c r="AR3205" s="81">
        <f t="shared" si="315"/>
        <v>21</v>
      </c>
      <c r="AS3205" s="81" t="str">
        <f t="shared" si="316"/>
        <v>金币</v>
      </c>
      <c r="AT3205" s="103">
        <f t="shared" si="317"/>
        <v>71</v>
      </c>
      <c r="AU3205" s="82">
        <f>IF(AR3205&gt;0,SUMIFS(AT$13:AT3205,AQ$13:AQ3205,"="&amp;AQ3205),"[x]")</f>
        <v>773</v>
      </c>
    </row>
    <row r="3206" spans="40:47" ht="16.5" x14ac:dyDescent="0.2">
      <c r="AN3206" s="81">
        <v>3194</v>
      </c>
      <c r="AO3206" s="81">
        <f t="shared" si="312"/>
        <v>6</v>
      </c>
      <c r="AP3206" s="81">
        <f t="shared" si="313"/>
        <v>2</v>
      </c>
      <c r="AQ3206" s="76">
        <f t="shared" si="314"/>
        <v>22</v>
      </c>
      <c r="AR3206" s="81">
        <f t="shared" si="315"/>
        <v>22</v>
      </c>
      <c r="AS3206" s="81" t="str">
        <f t="shared" si="316"/>
        <v>金币</v>
      </c>
      <c r="AT3206" s="103">
        <f t="shared" si="317"/>
        <v>74</v>
      </c>
      <c r="AU3206" s="82">
        <f>IF(AR3206&gt;0,SUMIFS(AT$13:AT3206,AQ$13:AQ3206,"="&amp;AQ3206),"[x]")</f>
        <v>847</v>
      </c>
    </row>
    <row r="3207" spans="40:47" ht="16.5" x14ac:dyDescent="0.2">
      <c r="AN3207" s="81">
        <v>3195</v>
      </c>
      <c r="AO3207" s="81">
        <f t="shared" si="312"/>
        <v>6</v>
      </c>
      <c r="AP3207" s="81">
        <f t="shared" si="313"/>
        <v>2</v>
      </c>
      <c r="AQ3207" s="76">
        <f t="shared" si="314"/>
        <v>22</v>
      </c>
      <c r="AR3207" s="81">
        <f t="shared" si="315"/>
        <v>23</v>
      </c>
      <c r="AS3207" s="81" t="str">
        <f t="shared" si="316"/>
        <v>金币</v>
      </c>
      <c r="AT3207" s="103">
        <f t="shared" si="317"/>
        <v>77</v>
      </c>
      <c r="AU3207" s="82">
        <f>IF(AR3207&gt;0,SUMIFS(AT$13:AT3207,AQ$13:AQ3207,"="&amp;AQ3207),"[x]")</f>
        <v>924</v>
      </c>
    </row>
    <row r="3208" spans="40:47" ht="16.5" x14ac:dyDescent="0.2">
      <c r="AN3208" s="81">
        <v>3196</v>
      </c>
      <c r="AO3208" s="81">
        <f t="shared" si="312"/>
        <v>6</v>
      </c>
      <c r="AP3208" s="81">
        <f t="shared" si="313"/>
        <v>2</v>
      </c>
      <c r="AQ3208" s="76">
        <f t="shared" si="314"/>
        <v>22</v>
      </c>
      <c r="AR3208" s="81">
        <f t="shared" si="315"/>
        <v>24</v>
      </c>
      <c r="AS3208" s="81" t="str">
        <f t="shared" si="316"/>
        <v>金币</v>
      </c>
      <c r="AT3208" s="103">
        <f t="shared" si="317"/>
        <v>81</v>
      </c>
      <c r="AU3208" s="82">
        <f>IF(AR3208&gt;0,SUMIFS(AT$13:AT3208,AQ$13:AQ3208,"="&amp;AQ3208),"[x]")</f>
        <v>1005</v>
      </c>
    </row>
    <row r="3209" spans="40:47" ht="16.5" x14ac:dyDescent="0.2">
      <c r="AN3209" s="81">
        <v>3197</v>
      </c>
      <c r="AO3209" s="81">
        <f t="shared" si="312"/>
        <v>6</v>
      </c>
      <c r="AP3209" s="81">
        <f t="shared" si="313"/>
        <v>2</v>
      </c>
      <c r="AQ3209" s="76">
        <f t="shared" si="314"/>
        <v>22</v>
      </c>
      <c r="AR3209" s="81">
        <f t="shared" si="315"/>
        <v>25</v>
      </c>
      <c r="AS3209" s="81" t="str">
        <f t="shared" si="316"/>
        <v>金币</v>
      </c>
      <c r="AT3209" s="103">
        <f t="shared" si="317"/>
        <v>84</v>
      </c>
      <c r="AU3209" s="82">
        <f>IF(AR3209&gt;0,SUMIFS(AT$13:AT3209,AQ$13:AQ3209,"="&amp;AQ3209),"[x]")</f>
        <v>1089</v>
      </c>
    </row>
    <row r="3210" spans="40:47" ht="16.5" x14ac:dyDescent="0.2">
      <c r="AN3210" s="81">
        <v>3198</v>
      </c>
      <c r="AO3210" s="81">
        <f t="shared" si="312"/>
        <v>6</v>
      </c>
      <c r="AP3210" s="81">
        <f t="shared" si="313"/>
        <v>2</v>
      </c>
      <c r="AQ3210" s="76">
        <f t="shared" si="314"/>
        <v>22</v>
      </c>
      <c r="AR3210" s="81">
        <f t="shared" si="315"/>
        <v>26</v>
      </c>
      <c r="AS3210" s="81" t="str">
        <f t="shared" si="316"/>
        <v>金币</v>
      </c>
      <c r="AT3210" s="103">
        <f t="shared" si="317"/>
        <v>88</v>
      </c>
      <c r="AU3210" s="82">
        <f>IF(AR3210&gt;0,SUMIFS(AT$13:AT3210,AQ$13:AQ3210,"="&amp;AQ3210),"[x]")</f>
        <v>1177</v>
      </c>
    </row>
    <row r="3211" spans="40:47" ht="16.5" x14ac:dyDescent="0.2">
      <c r="AN3211" s="81">
        <v>3199</v>
      </c>
      <c r="AO3211" s="81">
        <f t="shared" si="312"/>
        <v>6</v>
      </c>
      <c r="AP3211" s="81">
        <f t="shared" si="313"/>
        <v>2</v>
      </c>
      <c r="AQ3211" s="76">
        <f t="shared" si="314"/>
        <v>22</v>
      </c>
      <c r="AR3211" s="81">
        <f t="shared" si="315"/>
        <v>27</v>
      </c>
      <c r="AS3211" s="81" t="str">
        <f t="shared" si="316"/>
        <v>金币</v>
      </c>
      <c r="AT3211" s="103">
        <f t="shared" si="317"/>
        <v>91</v>
      </c>
      <c r="AU3211" s="82">
        <f>IF(AR3211&gt;0,SUMIFS(AT$13:AT3211,AQ$13:AQ3211,"="&amp;AQ3211),"[x]")</f>
        <v>1268</v>
      </c>
    </row>
    <row r="3212" spans="40:47" ht="16.5" x14ac:dyDescent="0.2">
      <c r="AN3212" s="81">
        <v>3200</v>
      </c>
      <c r="AO3212" s="81">
        <f t="shared" si="312"/>
        <v>6</v>
      </c>
      <c r="AP3212" s="81">
        <f t="shared" si="313"/>
        <v>2</v>
      </c>
      <c r="AQ3212" s="76">
        <f t="shared" si="314"/>
        <v>22</v>
      </c>
      <c r="AR3212" s="81">
        <f t="shared" si="315"/>
        <v>28</v>
      </c>
      <c r="AS3212" s="81" t="str">
        <f t="shared" si="316"/>
        <v>金币</v>
      </c>
      <c r="AT3212" s="103">
        <f t="shared" si="317"/>
        <v>94</v>
      </c>
      <c r="AU3212" s="82">
        <f>IF(AR3212&gt;0,SUMIFS(AT$13:AT3212,AQ$13:AQ3212,"="&amp;AQ3212),"[x]")</f>
        <v>1362</v>
      </c>
    </row>
    <row r="3213" spans="40:47" ht="16.5" x14ac:dyDescent="0.2">
      <c r="AN3213" s="81">
        <v>3201</v>
      </c>
      <c r="AO3213" s="81">
        <f t="shared" si="312"/>
        <v>6</v>
      </c>
      <c r="AP3213" s="81">
        <f t="shared" si="313"/>
        <v>2</v>
      </c>
      <c r="AQ3213" s="76">
        <f t="shared" si="314"/>
        <v>22</v>
      </c>
      <c r="AR3213" s="81">
        <f t="shared" si="315"/>
        <v>29</v>
      </c>
      <c r="AS3213" s="81" t="str">
        <f t="shared" si="316"/>
        <v>金币</v>
      </c>
      <c r="AT3213" s="103">
        <f t="shared" si="317"/>
        <v>98</v>
      </c>
      <c r="AU3213" s="82">
        <f>IF(AR3213&gt;0,SUMIFS(AT$13:AT3213,AQ$13:AQ3213,"="&amp;AQ3213),"[x]")</f>
        <v>1460</v>
      </c>
    </row>
    <row r="3214" spans="40:47" ht="16.5" x14ac:dyDescent="0.2">
      <c r="AN3214" s="81">
        <v>3202</v>
      </c>
      <c r="AO3214" s="81">
        <f t="shared" ref="AO3214:AO3277" si="318">INT((AN3214-1)/604)+1</f>
        <v>6</v>
      </c>
      <c r="AP3214" s="81">
        <f t="shared" ref="AP3214:AP3277" si="319">INT(MOD(INT((AN3214-1)/151),4))+1</f>
        <v>2</v>
      </c>
      <c r="AQ3214" s="76">
        <f t="shared" ref="AQ3214:AQ3277" si="320">(AO3214-1)*4+AP3214</f>
        <v>22</v>
      </c>
      <c r="AR3214" s="81">
        <f t="shared" ref="AR3214:AR3277" si="321">MOD(AN3214-1,151)</f>
        <v>30</v>
      </c>
      <c r="AS3214" s="81" t="str">
        <f t="shared" ref="AS3214:AS3277" si="322">IF(AR3214&gt;0,"金币","[x]")</f>
        <v>金币</v>
      </c>
      <c r="AT3214" s="103">
        <f t="shared" si="317"/>
        <v>101</v>
      </c>
      <c r="AU3214" s="82">
        <f>IF(AR3214&gt;0,SUMIFS(AT$13:AT3214,AQ$13:AQ3214,"="&amp;AQ3214),"[x]")</f>
        <v>1561</v>
      </c>
    </row>
    <row r="3215" spans="40:47" ht="16.5" x14ac:dyDescent="0.2">
      <c r="AN3215" s="81">
        <v>3203</v>
      </c>
      <c r="AO3215" s="81">
        <f t="shared" si="318"/>
        <v>6</v>
      </c>
      <c r="AP3215" s="81">
        <f t="shared" si="319"/>
        <v>2</v>
      </c>
      <c r="AQ3215" s="76">
        <f t="shared" si="320"/>
        <v>22</v>
      </c>
      <c r="AR3215" s="81">
        <f t="shared" si="321"/>
        <v>31</v>
      </c>
      <c r="AS3215" s="81" t="str">
        <f t="shared" si="322"/>
        <v>金币</v>
      </c>
      <c r="AT3215" s="103">
        <f t="shared" ref="AT3215:AT3278" si="323">IF(AR3215&gt;0,INT(INDEX($AL$13:$AL$162,AR3215)/48*INDEX($AL$4:$AL$9,AO3215)*INDEX($AO$4:$AO$7,AP3215)),"[x]")</f>
        <v>105</v>
      </c>
      <c r="AU3215" s="82">
        <f>IF(AR3215&gt;0,SUMIFS(AT$13:AT3215,AQ$13:AQ3215,"="&amp;AQ3215),"[x]")</f>
        <v>1666</v>
      </c>
    </row>
    <row r="3216" spans="40:47" ht="16.5" x14ac:dyDescent="0.2">
      <c r="AN3216" s="81">
        <v>3204</v>
      </c>
      <c r="AO3216" s="81">
        <f t="shared" si="318"/>
        <v>6</v>
      </c>
      <c r="AP3216" s="81">
        <f t="shared" si="319"/>
        <v>2</v>
      </c>
      <c r="AQ3216" s="76">
        <f t="shared" si="320"/>
        <v>22</v>
      </c>
      <c r="AR3216" s="81">
        <f t="shared" si="321"/>
        <v>32</v>
      </c>
      <c r="AS3216" s="81" t="str">
        <f t="shared" si="322"/>
        <v>金币</v>
      </c>
      <c r="AT3216" s="103">
        <f t="shared" si="323"/>
        <v>108</v>
      </c>
      <c r="AU3216" s="82">
        <f>IF(AR3216&gt;0,SUMIFS(AT$13:AT3216,AQ$13:AQ3216,"="&amp;AQ3216),"[x]")</f>
        <v>1774</v>
      </c>
    </row>
    <row r="3217" spans="40:47" ht="16.5" x14ac:dyDescent="0.2">
      <c r="AN3217" s="81">
        <v>3205</v>
      </c>
      <c r="AO3217" s="81">
        <f t="shared" si="318"/>
        <v>6</v>
      </c>
      <c r="AP3217" s="81">
        <f t="shared" si="319"/>
        <v>2</v>
      </c>
      <c r="AQ3217" s="76">
        <f t="shared" si="320"/>
        <v>22</v>
      </c>
      <c r="AR3217" s="81">
        <f t="shared" si="321"/>
        <v>33</v>
      </c>
      <c r="AS3217" s="81" t="str">
        <f t="shared" si="322"/>
        <v>金币</v>
      </c>
      <c r="AT3217" s="103">
        <f t="shared" si="323"/>
        <v>111</v>
      </c>
      <c r="AU3217" s="82">
        <f>IF(AR3217&gt;0,SUMIFS(AT$13:AT3217,AQ$13:AQ3217,"="&amp;AQ3217),"[x]")</f>
        <v>1885</v>
      </c>
    </row>
    <row r="3218" spans="40:47" ht="16.5" x14ac:dyDescent="0.2">
      <c r="AN3218" s="81">
        <v>3206</v>
      </c>
      <c r="AO3218" s="81">
        <f t="shared" si="318"/>
        <v>6</v>
      </c>
      <c r="AP3218" s="81">
        <f t="shared" si="319"/>
        <v>2</v>
      </c>
      <c r="AQ3218" s="76">
        <f t="shared" si="320"/>
        <v>22</v>
      </c>
      <c r="AR3218" s="81">
        <f t="shared" si="321"/>
        <v>34</v>
      </c>
      <c r="AS3218" s="81" t="str">
        <f t="shared" si="322"/>
        <v>金币</v>
      </c>
      <c r="AT3218" s="103">
        <f t="shared" si="323"/>
        <v>115</v>
      </c>
      <c r="AU3218" s="82">
        <f>IF(AR3218&gt;0,SUMIFS(AT$13:AT3218,AQ$13:AQ3218,"="&amp;AQ3218),"[x]")</f>
        <v>2000</v>
      </c>
    </row>
    <row r="3219" spans="40:47" ht="16.5" x14ac:dyDescent="0.2">
      <c r="AN3219" s="81">
        <v>3207</v>
      </c>
      <c r="AO3219" s="81">
        <f t="shared" si="318"/>
        <v>6</v>
      </c>
      <c r="AP3219" s="81">
        <f t="shared" si="319"/>
        <v>2</v>
      </c>
      <c r="AQ3219" s="76">
        <f t="shared" si="320"/>
        <v>22</v>
      </c>
      <c r="AR3219" s="81">
        <f t="shared" si="321"/>
        <v>35</v>
      </c>
      <c r="AS3219" s="81" t="str">
        <f t="shared" si="322"/>
        <v>金币</v>
      </c>
      <c r="AT3219" s="103">
        <f t="shared" si="323"/>
        <v>118</v>
      </c>
      <c r="AU3219" s="82">
        <f>IF(AR3219&gt;0,SUMIFS(AT$13:AT3219,AQ$13:AQ3219,"="&amp;AQ3219),"[x]")</f>
        <v>2118</v>
      </c>
    </row>
    <row r="3220" spans="40:47" ht="16.5" x14ac:dyDescent="0.2">
      <c r="AN3220" s="81">
        <v>3208</v>
      </c>
      <c r="AO3220" s="81">
        <f t="shared" si="318"/>
        <v>6</v>
      </c>
      <c r="AP3220" s="81">
        <f t="shared" si="319"/>
        <v>2</v>
      </c>
      <c r="AQ3220" s="76">
        <f t="shared" si="320"/>
        <v>22</v>
      </c>
      <c r="AR3220" s="81">
        <f t="shared" si="321"/>
        <v>36</v>
      </c>
      <c r="AS3220" s="81" t="str">
        <f t="shared" si="322"/>
        <v>金币</v>
      </c>
      <c r="AT3220" s="103">
        <f t="shared" si="323"/>
        <v>122</v>
      </c>
      <c r="AU3220" s="82">
        <f>IF(AR3220&gt;0,SUMIFS(AT$13:AT3220,AQ$13:AQ3220,"="&amp;AQ3220),"[x]")</f>
        <v>2240</v>
      </c>
    </row>
    <row r="3221" spans="40:47" ht="16.5" x14ac:dyDescent="0.2">
      <c r="AN3221" s="81">
        <v>3209</v>
      </c>
      <c r="AO3221" s="81">
        <f t="shared" si="318"/>
        <v>6</v>
      </c>
      <c r="AP3221" s="81">
        <f t="shared" si="319"/>
        <v>2</v>
      </c>
      <c r="AQ3221" s="76">
        <f t="shared" si="320"/>
        <v>22</v>
      </c>
      <c r="AR3221" s="81">
        <f t="shared" si="321"/>
        <v>37</v>
      </c>
      <c r="AS3221" s="81" t="str">
        <f t="shared" si="322"/>
        <v>金币</v>
      </c>
      <c r="AT3221" s="103">
        <f t="shared" si="323"/>
        <v>125</v>
      </c>
      <c r="AU3221" s="82">
        <f>IF(AR3221&gt;0,SUMIFS(AT$13:AT3221,AQ$13:AQ3221,"="&amp;AQ3221),"[x]")</f>
        <v>2365</v>
      </c>
    </row>
    <row r="3222" spans="40:47" ht="16.5" x14ac:dyDescent="0.2">
      <c r="AN3222" s="81">
        <v>3210</v>
      </c>
      <c r="AO3222" s="81">
        <f t="shared" si="318"/>
        <v>6</v>
      </c>
      <c r="AP3222" s="81">
        <f t="shared" si="319"/>
        <v>2</v>
      </c>
      <c r="AQ3222" s="76">
        <f t="shared" si="320"/>
        <v>22</v>
      </c>
      <c r="AR3222" s="81">
        <f t="shared" si="321"/>
        <v>38</v>
      </c>
      <c r="AS3222" s="81" t="str">
        <f t="shared" si="322"/>
        <v>金币</v>
      </c>
      <c r="AT3222" s="103">
        <f t="shared" si="323"/>
        <v>128</v>
      </c>
      <c r="AU3222" s="82">
        <f>IF(AR3222&gt;0,SUMIFS(AT$13:AT3222,AQ$13:AQ3222,"="&amp;AQ3222),"[x]")</f>
        <v>2493</v>
      </c>
    </row>
    <row r="3223" spans="40:47" ht="16.5" x14ac:dyDescent="0.2">
      <c r="AN3223" s="81">
        <v>3211</v>
      </c>
      <c r="AO3223" s="81">
        <f t="shared" si="318"/>
        <v>6</v>
      </c>
      <c r="AP3223" s="81">
        <f t="shared" si="319"/>
        <v>2</v>
      </c>
      <c r="AQ3223" s="76">
        <f t="shared" si="320"/>
        <v>22</v>
      </c>
      <c r="AR3223" s="81">
        <f t="shared" si="321"/>
        <v>39</v>
      </c>
      <c r="AS3223" s="81" t="str">
        <f t="shared" si="322"/>
        <v>金币</v>
      </c>
      <c r="AT3223" s="103">
        <f t="shared" si="323"/>
        <v>132</v>
      </c>
      <c r="AU3223" s="82">
        <f>IF(AR3223&gt;0,SUMIFS(AT$13:AT3223,AQ$13:AQ3223,"="&amp;AQ3223),"[x]")</f>
        <v>2625</v>
      </c>
    </row>
    <row r="3224" spans="40:47" ht="16.5" x14ac:dyDescent="0.2">
      <c r="AN3224" s="81">
        <v>3212</v>
      </c>
      <c r="AO3224" s="81">
        <f t="shared" si="318"/>
        <v>6</v>
      </c>
      <c r="AP3224" s="81">
        <f t="shared" si="319"/>
        <v>2</v>
      </c>
      <c r="AQ3224" s="76">
        <f t="shared" si="320"/>
        <v>22</v>
      </c>
      <c r="AR3224" s="81">
        <f t="shared" si="321"/>
        <v>40</v>
      </c>
      <c r="AS3224" s="81" t="str">
        <f t="shared" si="322"/>
        <v>金币</v>
      </c>
      <c r="AT3224" s="103">
        <f t="shared" si="323"/>
        <v>135</v>
      </c>
      <c r="AU3224" s="82">
        <f>IF(AR3224&gt;0,SUMIFS(AT$13:AT3224,AQ$13:AQ3224,"="&amp;AQ3224),"[x]")</f>
        <v>2760</v>
      </c>
    </row>
    <row r="3225" spans="40:47" ht="16.5" x14ac:dyDescent="0.2">
      <c r="AN3225" s="81">
        <v>3213</v>
      </c>
      <c r="AO3225" s="81">
        <f t="shared" si="318"/>
        <v>6</v>
      </c>
      <c r="AP3225" s="81">
        <f t="shared" si="319"/>
        <v>2</v>
      </c>
      <c r="AQ3225" s="76">
        <f t="shared" si="320"/>
        <v>22</v>
      </c>
      <c r="AR3225" s="81">
        <f t="shared" si="321"/>
        <v>41</v>
      </c>
      <c r="AS3225" s="81" t="str">
        <f t="shared" si="322"/>
        <v>金币</v>
      </c>
      <c r="AT3225" s="103">
        <f t="shared" si="323"/>
        <v>64</v>
      </c>
      <c r="AU3225" s="82">
        <f>IF(AR3225&gt;0,SUMIFS(AT$13:AT3225,AQ$13:AQ3225,"="&amp;AQ3225),"[x]")</f>
        <v>2824</v>
      </c>
    </row>
    <row r="3226" spans="40:47" ht="16.5" x14ac:dyDescent="0.2">
      <c r="AN3226" s="81">
        <v>3214</v>
      </c>
      <c r="AO3226" s="81">
        <f t="shared" si="318"/>
        <v>6</v>
      </c>
      <c r="AP3226" s="81">
        <f t="shared" si="319"/>
        <v>2</v>
      </c>
      <c r="AQ3226" s="76">
        <f t="shared" si="320"/>
        <v>22</v>
      </c>
      <c r="AR3226" s="81">
        <f t="shared" si="321"/>
        <v>42</v>
      </c>
      <c r="AS3226" s="81" t="str">
        <f t="shared" si="322"/>
        <v>金币</v>
      </c>
      <c r="AT3226" s="103">
        <f t="shared" si="323"/>
        <v>77</v>
      </c>
      <c r="AU3226" s="82">
        <f>IF(AR3226&gt;0,SUMIFS(AT$13:AT3226,AQ$13:AQ3226,"="&amp;AQ3226),"[x]")</f>
        <v>2901</v>
      </c>
    </row>
    <row r="3227" spans="40:47" ht="16.5" x14ac:dyDescent="0.2">
      <c r="AN3227" s="81">
        <v>3215</v>
      </c>
      <c r="AO3227" s="81">
        <f t="shared" si="318"/>
        <v>6</v>
      </c>
      <c r="AP3227" s="81">
        <f t="shared" si="319"/>
        <v>2</v>
      </c>
      <c r="AQ3227" s="76">
        <f t="shared" si="320"/>
        <v>22</v>
      </c>
      <c r="AR3227" s="81">
        <f t="shared" si="321"/>
        <v>43</v>
      </c>
      <c r="AS3227" s="81" t="str">
        <f t="shared" si="322"/>
        <v>金币</v>
      </c>
      <c r="AT3227" s="103">
        <f t="shared" si="323"/>
        <v>90</v>
      </c>
      <c r="AU3227" s="82">
        <f>IF(AR3227&gt;0,SUMIFS(AT$13:AT3227,AQ$13:AQ3227,"="&amp;AQ3227),"[x]")</f>
        <v>2991</v>
      </c>
    </row>
    <row r="3228" spans="40:47" ht="16.5" x14ac:dyDescent="0.2">
      <c r="AN3228" s="81">
        <v>3216</v>
      </c>
      <c r="AO3228" s="81">
        <f t="shared" si="318"/>
        <v>6</v>
      </c>
      <c r="AP3228" s="81">
        <f t="shared" si="319"/>
        <v>2</v>
      </c>
      <c r="AQ3228" s="76">
        <f t="shared" si="320"/>
        <v>22</v>
      </c>
      <c r="AR3228" s="81">
        <f t="shared" si="321"/>
        <v>44</v>
      </c>
      <c r="AS3228" s="81" t="str">
        <f t="shared" si="322"/>
        <v>金币</v>
      </c>
      <c r="AT3228" s="103">
        <f t="shared" si="323"/>
        <v>103</v>
      </c>
      <c r="AU3228" s="82">
        <f>IF(AR3228&gt;0,SUMIFS(AT$13:AT3228,AQ$13:AQ3228,"="&amp;AQ3228),"[x]")</f>
        <v>3094</v>
      </c>
    </row>
    <row r="3229" spans="40:47" ht="16.5" x14ac:dyDescent="0.2">
      <c r="AN3229" s="81">
        <v>3217</v>
      </c>
      <c r="AO3229" s="81">
        <f t="shared" si="318"/>
        <v>6</v>
      </c>
      <c r="AP3229" s="81">
        <f t="shared" si="319"/>
        <v>2</v>
      </c>
      <c r="AQ3229" s="76">
        <f t="shared" si="320"/>
        <v>22</v>
      </c>
      <c r="AR3229" s="81">
        <f t="shared" si="321"/>
        <v>45</v>
      </c>
      <c r="AS3229" s="81" t="str">
        <f t="shared" si="322"/>
        <v>金币</v>
      </c>
      <c r="AT3229" s="103">
        <f t="shared" si="323"/>
        <v>116</v>
      </c>
      <c r="AU3229" s="82">
        <f>IF(AR3229&gt;0,SUMIFS(AT$13:AT3229,AQ$13:AQ3229,"="&amp;AQ3229),"[x]")</f>
        <v>3210</v>
      </c>
    </row>
    <row r="3230" spans="40:47" ht="16.5" x14ac:dyDescent="0.2">
      <c r="AN3230" s="81">
        <v>3218</v>
      </c>
      <c r="AO3230" s="81">
        <f t="shared" si="318"/>
        <v>6</v>
      </c>
      <c r="AP3230" s="81">
        <f t="shared" si="319"/>
        <v>2</v>
      </c>
      <c r="AQ3230" s="76">
        <f t="shared" si="320"/>
        <v>22</v>
      </c>
      <c r="AR3230" s="81">
        <f t="shared" si="321"/>
        <v>46</v>
      </c>
      <c r="AS3230" s="81" t="str">
        <f t="shared" si="322"/>
        <v>金币</v>
      </c>
      <c r="AT3230" s="103">
        <f t="shared" si="323"/>
        <v>129</v>
      </c>
      <c r="AU3230" s="82">
        <f>IF(AR3230&gt;0,SUMIFS(AT$13:AT3230,AQ$13:AQ3230,"="&amp;AQ3230),"[x]")</f>
        <v>3339</v>
      </c>
    </row>
    <row r="3231" spans="40:47" ht="16.5" x14ac:dyDescent="0.2">
      <c r="AN3231" s="81">
        <v>3219</v>
      </c>
      <c r="AO3231" s="81">
        <f t="shared" si="318"/>
        <v>6</v>
      </c>
      <c r="AP3231" s="81">
        <f t="shared" si="319"/>
        <v>2</v>
      </c>
      <c r="AQ3231" s="76">
        <f t="shared" si="320"/>
        <v>22</v>
      </c>
      <c r="AR3231" s="81">
        <f t="shared" si="321"/>
        <v>47</v>
      </c>
      <c r="AS3231" s="81" t="str">
        <f t="shared" si="322"/>
        <v>金币</v>
      </c>
      <c r="AT3231" s="103">
        <f t="shared" si="323"/>
        <v>142</v>
      </c>
      <c r="AU3231" s="82">
        <f>IF(AR3231&gt;0,SUMIFS(AT$13:AT3231,AQ$13:AQ3231,"="&amp;AQ3231),"[x]")</f>
        <v>3481</v>
      </c>
    </row>
    <row r="3232" spans="40:47" ht="16.5" x14ac:dyDescent="0.2">
      <c r="AN3232" s="81">
        <v>3220</v>
      </c>
      <c r="AO3232" s="81">
        <f t="shared" si="318"/>
        <v>6</v>
      </c>
      <c r="AP3232" s="81">
        <f t="shared" si="319"/>
        <v>2</v>
      </c>
      <c r="AQ3232" s="76">
        <f t="shared" si="320"/>
        <v>22</v>
      </c>
      <c r="AR3232" s="81">
        <f t="shared" si="321"/>
        <v>48</v>
      </c>
      <c r="AS3232" s="81" t="str">
        <f t="shared" si="322"/>
        <v>金币</v>
      </c>
      <c r="AT3232" s="103">
        <f t="shared" si="323"/>
        <v>154</v>
      </c>
      <c r="AU3232" s="82">
        <f>IF(AR3232&gt;0,SUMIFS(AT$13:AT3232,AQ$13:AQ3232,"="&amp;AQ3232),"[x]")</f>
        <v>3635</v>
      </c>
    </row>
    <row r="3233" spans="40:47" ht="16.5" x14ac:dyDescent="0.2">
      <c r="AN3233" s="81">
        <v>3221</v>
      </c>
      <c r="AO3233" s="81">
        <f t="shared" si="318"/>
        <v>6</v>
      </c>
      <c r="AP3233" s="81">
        <f t="shared" si="319"/>
        <v>2</v>
      </c>
      <c r="AQ3233" s="76">
        <f t="shared" si="320"/>
        <v>22</v>
      </c>
      <c r="AR3233" s="81">
        <f t="shared" si="321"/>
        <v>49</v>
      </c>
      <c r="AS3233" s="81" t="str">
        <f t="shared" si="322"/>
        <v>金币</v>
      </c>
      <c r="AT3233" s="103">
        <f t="shared" si="323"/>
        <v>167</v>
      </c>
      <c r="AU3233" s="82">
        <f>IF(AR3233&gt;0,SUMIFS(AT$13:AT3233,AQ$13:AQ3233,"="&amp;AQ3233),"[x]")</f>
        <v>3802</v>
      </c>
    </row>
    <row r="3234" spans="40:47" ht="16.5" x14ac:dyDescent="0.2">
      <c r="AN3234" s="81">
        <v>3222</v>
      </c>
      <c r="AO3234" s="81">
        <f t="shared" si="318"/>
        <v>6</v>
      </c>
      <c r="AP3234" s="81">
        <f t="shared" si="319"/>
        <v>2</v>
      </c>
      <c r="AQ3234" s="76">
        <f t="shared" si="320"/>
        <v>22</v>
      </c>
      <c r="AR3234" s="81">
        <f t="shared" si="321"/>
        <v>50</v>
      </c>
      <c r="AS3234" s="81" t="str">
        <f t="shared" si="322"/>
        <v>金币</v>
      </c>
      <c r="AT3234" s="103">
        <f t="shared" si="323"/>
        <v>180</v>
      </c>
      <c r="AU3234" s="82">
        <f>IF(AR3234&gt;0,SUMIFS(AT$13:AT3234,AQ$13:AQ3234,"="&amp;AQ3234),"[x]")</f>
        <v>3982</v>
      </c>
    </row>
    <row r="3235" spans="40:47" ht="16.5" x14ac:dyDescent="0.2">
      <c r="AN3235" s="81">
        <v>3223</v>
      </c>
      <c r="AO3235" s="81">
        <f t="shared" si="318"/>
        <v>6</v>
      </c>
      <c r="AP3235" s="81">
        <f t="shared" si="319"/>
        <v>2</v>
      </c>
      <c r="AQ3235" s="76">
        <f t="shared" si="320"/>
        <v>22</v>
      </c>
      <c r="AR3235" s="81">
        <f t="shared" si="321"/>
        <v>51</v>
      </c>
      <c r="AS3235" s="81" t="str">
        <f t="shared" si="322"/>
        <v>金币</v>
      </c>
      <c r="AT3235" s="103">
        <f t="shared" si="323"/>
        <v>193</v>
      </c>
      <c r="AU3235" s="82">
        <f>IF(AR3235&gt;0,SUMIFS(AT$13:AT3235,AQ$13:AQ3235,"="&amp;AQ3235),"[x]")</f>
        <v>4175</v>
      </c>
    </row>
    <row r="3236" spans="40:47" ht="16.5" x14ac:dyDescent="0.2">
      <c r="AN3236" s="81">
        <v>3224</v>
      </c>
      <c r="AO3236" s="81">
        <f t="shared" si="318"/>
        <v>6</v>
      </c>
      <c r="AP3236" s="81">
        <f t="shared" si="319"/>
        <v>2</v>
      </c>
      <c r="AQ3236" s="76">
        <f t="shared" si="320"/>
        <v>22</v>
      </c>
      <c r="AR3236" s="81">
        <f t="shared" si="321"/>
        <v>52</v>
      </c>
      <c r="AS3236" s="81" t="str">
        <f t="shared" si="322"/>
        <v>金币</v>
      </c>
      <c r="AT3236" s="103">
        <f t="shared" si="323"/>
        <v>206</v>
      </c>
      <c r="AU3236" s="82">
        <f>IF(AR3236&gt;0,SUMIFS(AT$13:AT3236,AQ$13:AQ3236,"="&amp;AQ3236),"[x]")</f>
        <v>4381</v>
      </c>
    </row>
    <row r="3237" spans="40:47" ht="16.5" x14ac:dyDescent="0.2">
      <c r="AN3237" s="81">
        <v>3225</v>
      </c>
      <c r="AO3237" s="81">
        <f t="shared" si="318"/>
        <v>6</v>
      </c>
      <c r="AP3237" s="81">
        <f t="shared" si="319"/>
        <v>2</v>
      </c>
      <c r="AQ3237" s="76">
        <f t="shared" si="320"/>
        <v>22</v>
      </c>
      <c r="AR3237" s="81">
        <f t="shared" si="321"/>
        <v>53</v>
      </c>
      <c r="AS3237" s="81" t="str">
        <f t="shared" si="322"/>
        <v>金币</v>
      </c>
      <c r="AT3237" s="103">
        <f t="shared" si="323"/>
        <v>219</v>
      </c>
      <c r="AU3237" s="82">
        <f>IF(AR3237&gt;0,SUMIFS(AT$13:AT3237,AQ$13:AQ3237,"="&amp;AQ3237),"[x]")</f>
        <v>4600</v>
      </c>
    </row>
    <row r="3238" spans="40:47" ht="16.5" x14ac:dyDescent="0.2">
      <c r="AN3238" s="81">
        <v>3226</v>
      </c>
      <c r="AO3238" s="81">
        <f t="shared" si="318"/>
        <v>6</v>
      </c>
      <c r="AP3238" s="81">
        <f t="shared" si="319"/>
        <v>2</v>
      </c>
      <c r="AQ3238" s="76">
        <f t="shared" si="320"/>
        <v>22</v>
      </c>
      <c r="AR3238" s="81">
        <f t="shared" si="321"/>
        <v>54</v>
      </c>
      <c r="AS3238" s="81" t="str">
        <f t="shared" si="322"/>
        <v>金币</v>
      </c>
      <c r="AT3238" s="103">
        <f t="shared" si="323"/>
        <v>232</v>
      </c>
      <c r="AU3238" s="82">
        <f>IF(AR3238&gt;0,SUMIFS(AT$13:AT3238,AQ$13:AQ3238,"="&amp;AQ3238),"[x]")</f>
        <v>4832</v>
      </c>
    </row>
    <row r="3239" spans="40:47" ht="16.5" x14ac:dyDescent="0.2">
      <c r="AN3239" s="81">
        <v>3227</v>
      </c>
      <c r="AO3239" s="81">
        <f t="shared" si="318"/>
        <v>6</v>
      </c>
      <c r="AP3239" s="81">
        <f t="shared" si="319"/>
        <v>2</v>
      </c>
      <c r="AQ3239" s="76">
        <f t="shared" si="320"/>
        <v>22</v>
      </c>
      <c r="AR3239" s="81">
        <f t="shared" si="321"/>
        <v>55</v>
      </c>
      <c r="AS3239" s="81" t="str">
        <f t="shared" si="322"/>
        <v>金币</v>
      </c>
      <c r="AT3239" s="103">
        <f t="shared" si="323"/>
        <v>245</v>
      </c>
      <c r="AU3239" s="82">
        <f>IF(AR3239&gt;0,SUMIFS(AT$13:AT3239,AQ$13:AQ3239,"="&amp;AQ3239),"[x]")</f>
        <v>5077</v>
      </c>
    </row>
    <row r="3240" spans="40:47" ht="16.5" x14ac:dyDescent="0.2">
      <c r="AN3240" s="81">
        <v>3228</v>
      </c>
      <c r="AO3240" s="81">
        <f t="shared" si="318"/>
        <v>6</v>
      </c>
      <c r="AP3240" s="81">
        <f t="shared" si="319"/>
        <v>2</v>
      </c>
      <c r="AQ3240" s="76">
        <f t="shared" si="320"/>
        <v>22</v>
      </c>
      <c r="AR3240" s="81">
        <f t="shared" si="321"/>
        <v>56</v>
      </c>
      <c r="AS3240" s="81" t="str">
        <f t="shared" si="322"/>
        <v>金币</v>
      </c>
      <c r="AT3240" s="103">
        <f t="shared" si="323"/>
        <v>258</v>
      </c>
      <c r="AU3240" s="82">
        <f>IF(AR3240&gt;0,SUMIFS(AT$13:AT3240,AQ$13:AQ3240,"="&amp;AQ3240),"[x]")</f>
        <v>5335</v>
      </c>
    </row>
    <row r="3241" spans="40:47" ht="16.5" x14ac:dyDescent="0.2">
      <c r="AN3241" s="81">
        <v>3229</v>
      </c>
      <c r="AO3241" s="81">
        <f t="shared" si="318"/>
        <v>6</v>
      </c>
      <c r="AP3241" s="81">
        <f t="shared" si="319"/>
        <v>2</v>
      </c>
      <c r="AQ3241" s="76">
        <f t="shared" si="320"/>
        <v>22</v>
      </c>
      <c r="AR3241" s="81">
        <f t="shared" si="321"/>
        <v>57</v>
      </c>
      <c r="AS3241" s="81" t="str">
        <f t="shared" si="322"/>
        <v>金币</v>
      </c>
      <c r="AT3241" s="103">
        <f t="shared" si="323"/>
        <v>271</v>
      </c>
      <c r="AU3241" s="82">
        <f>IF(AR3241&gt;0,SUMIFS(AT$13:AT3241,AQ$13:AQ3241,"="&amp;AQ3241),"[x]")</f>
        <v>5606</v>
      </c>
    </row>
    <row r="3242" spans="40:47" ht="16.5" x14ac:dyDescent="0.2">
      <c r="AN3242" s="81">
        <v>3230</v>
      </c>
      <c r="AO3242" s="81">
        <f t="shared" si="318"/>
        <v>6</v>
      </c>
      <c r="AP3242" s="81">
        <f t="shared" si="319"/>
        <v>2</v>
      </c>
      <c r="AQ3242" s="76">
        <f t="shared" si="320"/>
        <v>22</v>
      </c>
      <c r="AR3242" s="81">
        <f t="shared" si="321"/>
        <v>58</v>
      </c>
      <c r="AS3242" s="81" t="str">
        <f t="shared" si="322"/>
        <v>金币</v>
      </c>
      <c r="AT3242" s="103">
        <f t="shared" si="323"/>
        <v>284</v>
      </c>
      <c r="AU3242" s="82">
        <f>IF(AR3242&gt;0,SUMIFS(AT$13:AT3242,AQ$13:AQ3242,"="&amp;AQ3242),"[x]")</f>
        <v>5890</v>
      </c>
    </row>
    <row r="3243" spans="40:47" ht="16.5" x14ac:dyDescent="0.2">
      <c r="AN3243" s="81">
        <v>3231</v>
      </c>
      <c r="AO3243" s="81">
        <f t="shared" si="318"/>
        <v>6</v>
      </c>
      <c r="AP3243" s="81">
        <f t="shared" si="319"/>
        <v>2</v>
      </c>
      <c r="AQ3243" s="76">
        <f t="shared" si="320"/>
        <v>22</v>
      </c>
      <c r="AR3243" s="81">
        <f t="shared" si="321"/>
        <v>59</v>
      </c>
      <c r="AS3243" s="81" t="str">
        <f t="shared" si="322"/>
        <v>金币</v>
      </c>
      <c r="AT3243" s="103">
        <f t="shared" si="323"/>
        <v>296</v>
      </c>
      <c r="AU3243" s="82">
        <f>IF(AR3243&gt;0,SUMIFS(AT$13:AT3243,AQ$13:AQ3243,"="&amp;AQ3243),"[x]")</f>
        <v>6186</v>
      </c>
    </row>
    <row r="3244" spans="40:47" ht="16.5" x14ac:dyDescent="0.2">
      <c r="AN3244" s="81">
        <v>3232</v>
      </c>
      <c r="AO3244" s="81">
        <f t="shared" si="318"/>
        <v>6</v>
      </c>
      <c r="AP3244" s="81">
        <f t="shared" si="319"/>
        <v>2</v>
      </c>
      <c r="AQ3244" s="76">
        <f t="shared" si="320"/>
        <v>22</v>
      </c>
      <c r="AR3244" s="81">
        <f t="shared" si="321"/>
        <v>60</v>
      </c>
      <c r="AS3244" s="81" t="str">
        <f t="shared" si="322"/>
        <v>金币</v>
      </c>
      <c r="AT3244" s="103">
        <f t="shared" si="323"/>
        <v>309</v>
      </c>
      <c r="AU3244" s="82">
        <f>IF(AR3244&gt;0,SUMIFS(AT$13:AT3244,AQ$13:AQ3244,"="&amp;AQ3244),"[x]")</f>
        <v>6495</v>
      </c>
    </row>
    <row r="3245" spans="40:47" ht="16.5" x14ac:dyDescent="0.2">
      <c r="AN3245" s="81">
        <v>3233</v>
      </c>
      <c r="AO3245" s="81">
        <f t="shared" si="318"/>
        <v>6</v>
      </c>
      <c r="AP3245" s="81">
        <f t="shared" si="319"/>
        <v>2</v>
      </c>
      <c r="AQ3245" s="76">
        <f t="shared" si="320"/>
        <v>22</v>
      </c>
      <c r="AR3245" s="81">
        <f t="shared" si="321"/>
        <v>61</v>
      </c>
      <c r="AS3245" s="81" t="str">
        <f t="shared" si="322"/>
        <v>金币</v>
      </c>
      <c r="AT3245" s="103">
        <f t="shared" si="323"/>
        <v>322</v>
      </c>
      <c r="AU3245" s="82">
        <f>IF(AR3245&gt;0,SUMIFS(AT$13:AT3245,AQ$13:AQ3245,"="&amp;AQ3245),"[x]")</f>
        <v>6817</v>
      </c>
    </row>
    <row r="3246" spans="40:47" ht="16.5" x14ac:dyDescent="0.2">
      <c r="AN3246" s="81">
        <v>3234</v>
      </c>
      <c r="AO3246" s="81">
        <f t="shared" si="318"/>
        <v>6</v>
      </c>
      <c r="AP3246" s="81">
        <f t="shared" si="319"/>
        <v>2</v>
      </c>
      <c r="AQ3246" s="76">
        <f t="shared" si="320"/>
        <v>22</v>
      </c>
      <c r="AR3246" s="81">
        <f t="shared" si="321"/>
        <v>62</v>
      </c>
      <c r="AS3246" s="81" t="str">
        <f t="shared" si="322"/>
        <v>金币</v>
      </c>
      <c r="AT3246" s="103">
        <f t="shared" si="323"/>
        <v>335</v>
      </c>
      <c r="AU3246" s="82">
        <f>IF(AR3246&gt;0,SUMIFS(AT$13:AT3246,AQ$13:AQ3246,"="&amp;AQ3246),"[x]")</f>
        <v>7152</v>
      </c>
    </row>
    <row r="3247" spans="40:47" ht="16.5" x14ac:dyDescent="0.2">
      <c r="AN3247" s="81">
        <v>3235</v>
      </c>
      <c r="AO3247" s="81">
        <f t="shared" si="318"/>
        <v>6</v>
      </c>
      <c r="AP3247" s="81">
        <f t="shared" si="319"/>
        <v>2</v>
      </c>
      <c r="AQ3247" s="76">
        <f t="shared" si="320"/>
        <v>22</v>
      </c>
      <c r="AR3247" s="81">
        <f t="shared" si="321"/>
        <v>63</v>
      </c>
      <c r="AS3247" s="81" t="str">
        <f t="shared" si="322"/>
        <v>金币</v>
      </c>
      <c r="AT3247" s="103">
        <f t="shared" si="323"/>
        <v>348</v>
      </c>
      <c r="AU3247" s="82">
        <f>IF(AR3247&gt;0,SUMIFS(AT$13:AT3247,AQ$13:AQ3247,"="&amp;AQ3247),"[x]")</f>
        <v>7500</v>
      </c>
    </row>
    <row r="3248" spans="40:47" ht="16.5" x14ac:dyDescent="0.2">
      <c r="AN3248" s="81">
        <v>3236</v>
      </c>
      <c r="AO3248" s="81">
        <f t="shared" si="318"/>
        <v>6</v>
      </c>
      <c r="AP3248" s="81">
        <f t="shared" si="319"/>
        <v>2</v>
      </c>
      <c r="AQ3248" s="76">
        <f t="shared" si="320"/>
        <v>22</v>
      </c>
      <c r="AR3248" s="81">
        <f t="shared" si="321"/>
        <v>64</v>
      </c>
      <c r="AS3248" s="81" t="str">
        <f t="shared" si="322"/>
        <v>金币</v>
      </c>
      <c r="AT3248" s="103">
        <f t="shared" si="323"/>
        <v>361</v>
      </c>
      <c r="AU3248" s="82">
        <f>IF(AR3248&gt;0,SUMIFS(AT$13:AT3248,AQ$13:AQ3248,"="&amp;AQ3248),"[x]")</f>
        <v>7861</v>
      </c>
    </row>
    <row r="3249" spans="40:47" ht="16.5" x14ac:dyDescent="0.2">
      <c r="AN3249" s="81">
        <v>3237</v>
      </c>
      <c r="AO3249" s="81">
        <f t="shared" si="318"/>
        <v>6</v>
      </c>
      <c r="AP3249" s="81">
        <f t="shared" si="319"/>
        <v>2</v>
      </c>
      <c r="AQ3249" s="76">
        <f t="shared" si="320"/>
        <v>22</v>
      </c>
      <c r="AR3249" s="81">
        <f t="shared" si="321"/>
        <v>65</v>
      </c>
      <c r="AS3249" s="81" t="str">
        <f t="shared" si="322"/>
        <v>金币</v>
      </c>
      <c r="AT3249" s="103">
        <f t="shared" si="323"/>
        <v>374</v>
      </c>
      <c r="AU3249" s="82">
        <f>IF(AR3249&gt;0,SUMIFS(AT$13:AT3249,AQ$13:AQ3249,"="&amp;AQ3249),"[x]")</f>
        <v>8235</v>
      </c>
    </row>
    <row r="3250" spans="40:47" ht="16.5" x14ac:dyDescent="0.2">
      <c r="AN3250" s="81">
        <v>3238</v>
      </c>
      <c r="AO3250" s="81">
        <f t="shared" si="318"/>
        <v>6</v>
      </c>
      <c r="AP3250" s="81">
        <f t="shared" si="319"/>
        <v>2</v>
      </c>
      <c r="AQ3250" s="76">
        <f t="shared" si="320"/>
        <v>22</v>
      </c>
      <c r="AR3250" s="81">
        <f t="shared" si="321"/>
        <v>66</v>
      </c>
      <c r="AS3250" s="81" t="str">
        <f t="shared" si="322"/>
        <v>金币</v>
      </c>
      <c r="AT3250" s="103">
        <f t="shared" si="323"/>
        <v>387</v>
      </c>
      <c r="AU3250" s="82">
        <f>IF(AR3250&gt;0,SUMIFS(AT$13:AT3250,AQ$13:AQ3250,"="&amp;AQ3250),"[x]")</f>
        <v>8622</v>
      </c>
    </row>
    <row r="3251" spans="40:47" ht="16.5" x14ac:dyDescent="0.2">
      <c r="AN3251" s="81">
        <v>3239</v>
      </c>
      <c r="AO3251" s="81">
        <f t="shared" si="318"/>
        <v>6</v>
      </c>
      <c r="AP3251" s="81">
        <f t="shared" si="319"/>
        <v>2</v>
      </c>
      <c r="AQ3251" s="76">
        <f t="shared" si="320"/>
        <v>22</v>
      </c>
      <c r="AR3251" s="81">
        <f t="shared" si="321"/>
        <v>67</v>
      </c>
      <c r="AS3251" s="81" t="str">
        <f t="shared" si="322"/>
        <v>金币</v>
      </c>
      <c r="AT3251" s="103">
        <f t="shared" si="323"/>
        <v>400</v>
      </c>
      <c r="AU3251" s="82">
        <f>IF(AR3251&gt;0,SUMIFS(AT$13:AT3251,AQ$13:AQ3251,"="&amp;AQ3251),"[x]")</f>
        <v>9022</v>
      </c>
    </row>
    <row r="3252" spans="40:47" ht="16.5" x14ac:dyDescent="0.2">
      <c r="AN3252" s="81">
        <v>3240</v>
      </c>
      <c r="AO3252" s="81">
        <f t="shared" si="318"/>
        <v>6</v>
      </c>
      <c r="AP3252" s="81">
        <f t="shared" si="319"/>
        <v>2</v>
      </c>
      <c r="AQ3252" s="76">
        <f t="shared" si="320"/>
        <v>22</v>
      </c>
      <c r="AR3252" s="81">
        <f t="shared" si="321"/>
        <v>68</v>
      </c>
      <c r="AS3252" s="81" t="str">
        <f t="shared" si="322"/>
        <v>金币</v>
      </c>
      <c r="AT3252" s="103">
        <f t="shared" si="323"/>
        <v>413</v>
      </c>
      <c r="AU3252" s="82">
        <f>IF(AR3252&gt;0,SUMIFS(AT$13:AT3252,AQ$13:AQ3252,"="&amp;AQ3252),"[x]")</f>
        <v>9435</v>
      </c>
    </row>
    <row r="3253" spans="40:47" ht="16.5" x14ac:dyDescent="0.2">
      <c r="AN3253" s="81">
        <v>3241</v>
      </c>
      <c r="AO3253" s="81">
        <f t="shared" si="318"/>
        <v>6</v>
      </c>
      <c r="AP3253" s="81">
        <f t="shared" si="319"/>
        <v>2</v>
      </c>
      <c r="AQ3253" s="76">
        <f t="shared" si="320"/>
        <v>22</v>
      </c>
      <c r="AR3253" s="81">
        <f t="shared" si="321"/>
        <v>69</v>
      </c>
      <c r="AS3253" s="81" t="str">
        <f t="shared" si="322"/>
        <v>金币</v>
      </c>
      <c r="AT3253" s="103">
        <f t="shared" si="323"/>
        <v>426</v>
      </c>
      <c r="AU3253" s="82">
        <f>IF(AR3253&gt;0,SUMIFS(AT$13:AT3253,AQ$13:AQ3253,"="&amp;AQ3253),"[x]")</f>
        <v>9861</v>
      </c>
    </row>
    <row r="3254" spans="40:47" ht="16.5" x14ac:dyDescent="0.2">
      <c r="AN3254" s="81">
        <v>3242</v>
      </c>
      <c r="AO3254" s="81">
        <f t="shared" si="318"/>
        <v>6</v>
      </c>
      <c r="AP3254" s="81">
        <f t="shared" si="319"/>
        <v>2</v>
      </c>
      <c r="AQ3254" s="76">
        <f t="shared" si="320"/>
        <v>22</v>
      </c>
      <c r="AR3254" s="81">
        <f t="shared" si="321"/>
        <v>70</v>
      </c>
      <c r="AS3254" s="81" t="str">
        <f t="shared" si="322"/>
        <v>金币</v>
      </c>
      <c r="AT3254" s="103">
        <f t="shared" si="323"/>
        <v>438</v>
      </c>
      <c r="AU3254" s="82">
        <f>IF(AR3254&gt;0,SUMIFS(AT$13:AT3254,AQ$13:AQ3254,"="&amp;AQ3254),"[x]")</f>
        <v>10299</v>
      </c>
    </row>
    <row r="3255" spans="40:47" ht="16.5" x14ac:dyDescent="0.2">
      <c r="AN3255" s="81">
        <v>3243</v>
      </c>
      <c r="AO3255" s="81">
        <f t="shared" si="318"/>
        <v>6</v>
      </c>
      <c r="AP3255" s="81">
        <f t="shared" si="319"/>
        <v>2</v>
      </c>
      <c r="AQ3255" s="76">
        <f t="shared" si="320"/>
        <v>22</v>
      </c>
      <c r="AR3255" s="81">
        <f t="shared" si="321"/>
        <v>71</v>
      </c>
      <c r="AS3255" s="81" t="str">
        <f t="shared" si="322"/>
        <v>金币</v>
      </c>
      <c r="AT3255" s="103">
        <f t="shared" si="323"/>
        <v>451</v>
      </c>
      <c r="AU3255" s="82">
        <f>IF(AR3255&gt;0,SUMIFS(AT$13:AT3255,AQ$13:AQ3255,"="&amp;AQ3255),"[x]")</f>
        <v>10750</v>
      </c>
    </row>
    <row r="3256" spans="40:47" ht="16.5" x14ac:dyDescent="0.2">
      <c r="AN3256" s="81">
        <v>3244</v>
      </c>
      <c r="AO3256" s="81">
        <f t="shared" si="318"/>
        <v>6</v>
      </c>
      <c r="AP3256" s="81">
        <f t="shared" si="319"/>
        <v>2</v>
      </c>
      <c r="AQ3256" s="76">
        <f t="shared" si="320"/>
        <v>22</v>
      </c>
      <c r="AR3256" s="81">
        <f t="shared" si="321"/>
        <v>72</v>
      </c>
      <c r="AS3256" s="81" t="str">
        <f t="shared" si="322"/>
        <v>金币</v>
      </c>
      <c r="AT3256" s="103">
        <f t="shared" si="323"/>
        <v>464</v>
      </c>
      <c r="AU3256" s="82">
        <f>IF(AR3256&gt;0,SUMIFS(AT$13:AT3256,AQ$13:AQ3256,"="&amp;AQ3256),"[x]")</f>
        <v>11214</v>
      </c>
    </row>
    <row r="3257" spans="40:47" ht="16.5" x14ac:dyDescent="0.2">
      <c r="AN3257" s="81">
        <v>3245</v>
      </c>
      <c r="AO3257" s="81">
        <f t="shared" si="318"/>
        <v>6</v>
      </c>
      <c r="AP3257" s="81">
        <f t="shared" si="319"/>
        <v>2</v>
      </c>
      <c r="AQ3257" s="76">
        <f t="shared" si="320"/>
        <v>22</v>
      </c>
      <c r="AR3257" s="81">
        <f t="shared" si="321"/>
        <v>73</v>
      </c>
      <c r="AS3257" s="81" t="str">
        <f t="shared" si="322"/>
        <v>金币</v>
      </c>
      <c r="AT3257" s="103">
        <f t="shared" si="323"/>
        <v>477</v>
      </c>
      <c r="AU3257" s="82">
        <f>IF(AR3257&gt;0,SUMIFS(AT$13:AT3257,AQ$13:AQ3257,"="&amp;AQ3257),"[x]")</f>
        <v>11691</v>
      </c>
    </row>
    <row r="3258" spans="40:47" ht="16.5" x14ac:dyDescent="0.2">
      <c r="AN3258" s="81">
        <v>3246</v>
      </c>
      <c r="AO3258" s="81">
        <f t="shared" si="318"/>
        <v>6</v>
      </c>
      <c r="AP3258" s="81">
        <f t="shared" si="319"/>
        <v>2</v>
      </c>
      <c r="AQ3258" s="76">
        <f t="shared" si="320"/>
        <v>22</v>
      </c>
      <c r="AR3258" s="81">
        <f t="shared" si="321"/>
        <v>74</v>
      </c>
      <c r="AS3258" s="81" t="str">
        <f t="shared" si="322"/>
        <v>金币</v>
      </c>
      <c r="AT3258" s="103">
        <f t="shared" si="323"/>
        <v>490</v>
      </c>
      <c r="AU3258" s="82">
        <f>IF(AR3258&gt;0,SUMIFS(AT$13:AT3258,AQ$13:AQ3258,"="&amp;AQ3258),"[x]")</f>
        <v>12181</v>
      </c>
    </row>
    <row r="3259" spans="40:47" ht="16.5" x14ac:dyDescent="0.2">
      <c r="AN3259" s="81">
        <v>3247</v>
      </c>
      <c r="AO3259" s="81">
        <f t="shared" si="318"/>
        <v>6</v>
      </c>
      <c r="AP3259" s="81">
        <f t="shared" si="319"/>
        <v>2</v>
      </c>
      <c r="AQ3259" s="76">
        <f t="shared" si="320"/>
        <v>22</v>
      </c>
      <c r="AR3259" s="81">
        <f t="shared" si="321"/>
        <v>75</v>
      </c>
      <c r="AS3259" s="81" t="str">
        <f t="shared" si="322"/>
        <v>金币</v>
      </c>
      <c r="AT3259" s="103">
        <f t="shared" si="323"/>
        <v>503</v>
      </c>
      <c r="AU3259" s="82">
        <f>IF(AR3259&gt;0,SUMIFS(AT$13:AT3259,AQ$13:AQ3259,"="&amp;AQ3259),"[x]")</f>
        <v>12684</v>
      </c>
    </row>
    <row r="3260" spans="40:47" ht="16.5" x14ac:dyDescent="0.2">
      <c r="AN3260" s="81">
        <v>3248</v>
      </c>
      <c r="AO3260" s="81">
        <f t="shared" si="318"/>
        <v>6</v>
      </c>
      <c r="AP3260" s="81">
        <f t="shared" si="319"/>
        <v>2</v>
      </c>
      <c r="AQ3260" s="76">
        <f t="shared" si="320"/>
        <v>22</v>
      </c>
      <c r="AR3260" s="81">
        <f t="shared" si="321"/>
        <v>76</v>
      </c>
      <c r="AS3260" s="81" t="str">
        <f t="shared" si="322"/>
        <v>金币</v>
      </c>
      <c r="AT3260" s="103">
        <f t="shared" si="323"/>
        <v>516</v>
      </c>
      <c r="AU3260" s="82">
        <f>IF(AR3260&gt;0,SUMIFS(AT$13:AT3260,AQ$13:AQ3260,"="&amp;AQ3260),"[x]")</f>
        <v>13200</v>
      </c>
    </row>
    <row r="3261" spans="40:47" ht="16.5" x14ac:dyDescent="0.2">
      <c r="AN3261" s="81">
        <v>3249</v>
      </c>
      <c r="AO3261" s="81">
        <f t="shared" si="318"/>
        <v>6</v>
      </c>
      <c r="AP3261" s="81">
        <f t="shared" si="319"/>
        <v>2</v>
      </c>
      <c r="AQ3261" s="76">
        <f t="shared" si="320"/>
        <v>22</v>
      </c>
      <c r="AR3261" s="81">
        <f t="shared" si="321"/>
        <v>77</v>
      </c>
      <c r="AS3261" s="81" t="str">
        <f t="shared" si="322"/>
        <v>金币</v>
      </c>
      <c r="AT3261" s="103">
        <f t="shared" si="323"/>
        <v>529</v>
      </c>
      <c r="AU3261" s="82">
        <f>IF(AR3261&gt;0,SUMIFS(AT$13:AT3261,AQ$13:AQ3261,"="&amp;AQ3261),"[x]")</f>
        <v>13729</v>
      </c>
    </row>
    <row r="3262" spans="40:47" ht="16.5" x14ac:dyDescent="0.2">
      <c r="AN3262" s="81">
        <v>3250</v>
      </c>
      <c r="AO3262" s="81">
        <f t="shared" si="318"/>
        <v>6</v>
      </c>
      <c r="AP3262" s="81">
        <f t="shared" si="319"/>
        <v>2</v>
      </c>
      <c r="AQ3262" s="76">
        <f t="shared" si="320"/>
        <v>22</v>
      </c>
      <c r="AR3262" s="81">
        <f t="shared" si="321"/>
        <v>78</v>
      </c>
      <c r="AS3262" s="81" t="str">
        <f t="shared" si="322"/>
        <v>金币</v>
      </c>
      <c r="AT3262" s="103">
        <f t="shared" si="323"/>
        <v>542</v>
      </c>
      <c r="AU3262" s="82">
        <f>IF(AR3262&gt;0,SUMIFS(AT$13:AT3262,AQ$13:AQ3262,"="&amp;AQ3262),"[x]")</f>
        <v>14271</v>
      </c>
    </row>
    <row r="3263" spans="40:47" ht="16.5" x14ac:dyDescent="0.2">
      <c r="AN3263" s="81">
        <v>3251</v>
      </c>
      <c r="AO3263" s="81">
        <f t="shared" si="318"/>
        <v>6</v>
      </c>
      <c r="AP3263" s="81">
        <f t="shared" si="319"/>
        <v>2</v>
      </c>
      <c r="AQ3263" s="76">
        <f t="shared" si="320"/>
        <v>22</v>
      </c>
      <c r="AR3263" s="81">
        <f t="shared" si="321"/>
        <v>79</v>
      </c>
      <c r="AS3263" s="81" t="str">
        <f t="shared" si="322"/>
        <v>金币</v>
      </c>
      <c r="AT3263" s="103">
        <f t="shared" si="323"/>
        <v>555</v>
      </c>
      <c r="AU3263" s="82">
        <f>IF(AR3263&gt;0,SUMIFS(AT$13:AT3263,AQ$13:AQ3263,"="&amp;AQ3263),"[x]")</f>
        <v>14826</v>
      </c>
    </row>
    <row r="3264" spans="40:47" ht="16.5" x14ac:dyDescent="0.2">
      <c r="AN3264" s="81">
        <v>3252</v>
      </c>
      <c r="AO3264" s="81">
        <f t="shared" si="318"/>
        <v>6</v>
      </c>
      <c r="AP3264" s="81">
        <f t="shared" si="319"/>
        <v>2</v>
      </c>
      <c r="AQ3264" s="76">
        <f t="shared" si="320"/>
        <v>22</v>
      </c>
      <c r="AR3264" s="81">
        <f t="shared" si="321"/>
        <v>80</v>
      </c>
      <c r="AS3264" s="81" t="str">
        <f t="shared" si="322"/>
        <v>金币</v>
      </c>
      <c r="AT3264" s="103">
        <f t="shared" si="323"/>
        <v>568</v>
      </c>
      <c r="AU3264" s="82">
        <f>IF(AR3264&gt;0,SUMIFS(AT$13:AT3264,AQ$13:AQ3264,"="&amp;AQ3264),"[x]")</f>
        <v>15394</v>
      </c>
    </row>
    <row r="3265" spans="40:47" ht="16.5" x14ac:dyDescent="0.2">
      <c r="AN3265" s="81">
        <v>3253</v>
      </c>
      <c r="AO3265" s="81">
        <f t="shared" si="318"/>
        <v>6</v>
      </c>
      <c r="AP3265" s="81">
        <f t="shared" si="319"/>
        <v>2</v>
      </c>
      <c r="AQ3265" s="76">
        <f t="shared" si="320"/>
        <v>22</v>
      </c>
      <c r="AR3265" s="81">
        <f t="shared" si="321"/>
        <v>81</v>
      </c>
      <c r="AS3265" s="81" t="str">
        <f t="shared" si="322"/>
        <v>金币</v>
      </c>
      <c r="AT3265" s="103">
        <f t="shared" si="323"/>
        <v>288</v>
      </c>
      <c r="AU3265" s="82">
        <f>IF(AR3265&gt;0,SUMIFS(AT$13:AT3265,AQ$13:AQ3265,"="&amp;AQ3265),"[x]")</f>
        <v>15682</v>
      </c>
    </row>
    <row r="3266" spans="40:47" ht="16.5" x14ac:dyDescent="0.2">
      <c r="AN3266" s="81">
        <v>3254</v>
      </c>
      <c r="AO3266" s="81">
        <f t="shared" si="318"/>
        <v>6</v>
      </c>
      <c r="AP3266" s="81">
        <f t="shared" si="319"/>
        <v>2</v>
      </c>
      <c r="AQ3266" s="76">
        <f t="shared" si="320"/>
        <v>22</v>
      </c>
      <c r="AR3266" s="81">
        <f t="shared" si="321"/>
        <v>82</v>
      </c>
      <c r="AS3266" s="81" t="str">
        <f t="shared" si="322"/>
        <v>金币</v>
      </c>
      <c r="AT3266" s="103">
        <f t="shared" si="323"/>
        <v>310</v>
      </c>
      <c r="AU3266" s="82">
        <f>IF(AR3266&gt;0,SUMIFS(AT$13:AT3266,AQ$13:AQ3266,"="&amp;AQ3266),"[x]")</f>
        <v>15992</v>
      </c>
    </row>
    <row r="3267" spans="40:47" ht="16.5" x14ac:dyDescent="0.2">
      <c r="AN3267" s="81">
        <v>3255</v>
      </c>
      <c r="AO3267" s="81">
        <f t="shared" si="318"/>
        <v>6</v>
      </c>
      <c r="AP3267" s="81">
        <f t="shared" si="319"/>
        <v>2</v>
      </c>
      <c r="AQ3267" s="76">
        <f t="shared" si="320"/>
        <v>22</v>
      </c>
      <c r="AR3267" s="81">
        <f t="shared" si="321"/>
        <v>83</v>
      </c>
      <c r="AS3267" s="81" t="str">
        <f t="shared" si="322"/>
        <v>金币</v>
      </c>
      <c r="AT3267" s="103">
        <f t="shared" si="323"/>
        <v>333</v>
      </c>
      <c r="AU3267" s="82">
        <f>IF(AR3267&gt;0,SUMIFS(AT$13:AT3267,AQ$13:AQ3267,"="&amp;AQ3267),"[x]")</f>
        <v>16325</v>
      </c>
    </row>
    <row r="3268" spans="40:47" ht="16.5" x14ac:dyDescent="0.2">
      <c r="AN3268" s="81">
        <v>3256</v>
      </c>
      <c r="AO3268" s="81">
        <f t="shared" si="318"/>
        <v>6</v>
      </c>
      <c r="AP3268" s="81">
        <f t="shared" si="319"/>
        <v>2</v>
      </c>
      <c r="AQ3268" s="76">
        <f t="shared" si="320"/>
        <v>22</v>
      </c>
      <c r="AR3268" s="81">
        <f t="shared" si="321"/>
        <v>84</v>
      </c>
      <c r="AS3268" s="81" t="str">
        <f t="shared" si="322"/>
        <v>金币</v>
      </c>
      <c r="AT3268" s="103">
        <f t="shared" si="323"/>
        <v>355</v>
      </c>
      <c r="AU3268" s="82">
        <f>IF(AR3268&gt;0,SUMIFS(AT$13:AT3268,AQ$13:AQ3268,"="&amp;AQ3268),"[x]")</f>
        <v>16680</v>
      </c>
    </row>
    <row r="3269" spans="40:47" ht="16.5" x14ac:dyDescent="0.2">
      <c r="AN3269" s="81">
        <v>3257</v>
      </c>
      <c r="AO3269" s="81">
        <f t="shared" si="318"/>
        <v>6</v>
      </c>
      <c r="AP3269" s="81">
        <f t="shared" si="319"/>
        <v>2</v>
      </c>
      <c r="AQ3269" s="76">
        <f t="shared" si="320"/>
        <v>22</v>
      </c>
      <c r="AR3269" s="81">
        <f t="shared" si="321"/>
        <v>85</v>
      </c>
      <c r="AS3269" s="81" t="str">
        <f t="shared" si="322"/>
        <v>金币</v>
      </c>
      <c r="AT3269" s="103">
        <f t="shared" si="323"/>
        <v>377</v>
      </c>
      <c r="AU3269" s="82">
        <f>IF(AR3269&gt;0,SUMIFS(AT$13:AT3269,AQ$13:AQ3269,"="&amp;AQ3269),"[x]")</f>
        <v>17057</v>
      </c>
    </row>
    <row r="3270" spans="40:47" ht="16.5" x14ac:dyDescent="0.2">
      <c r="AN3270" s="81">
        <v>3258</v>
      </c>
      <c r="AO3270" s="81">
        <f t="shared" si="318"/>
        <v>6</v>
      </c>
      <c r="AP3270" s="81">
        <f t="shared" si="319"/>
        <v>2</v>
      </c>
      <c r="AQ3270" s="76">
        <f t="shared" si="320"/>
        <v>22</v>
      </c>
      <c r="AR3270" s="81">
        <f t="shared" si="321"/>
        <v>86</v>
      </c>
      <c r="AS3270" s="81" t="str">
        <f t="shared" si="322"/>
        <v>金币</v>
      </c>
      <c r="AT3270" s="103">
        <f t="shared" si="323"/>
        <v>399</v>
      </c>
      <c r="AU3270" s="82">
        <f>IF(AR3270&gt;0,SUMIFS(AT$13:AT3270,AQ$13:AQ3270,"="&amp;AQ3270),"[x]")</f>
        <v>17456</v>
      </c>
    </row>
    <row r="3271" spans="40:47" ht="16.5" x14ac:dyDescent="0.2">
      <c r="AN3271" s="81">
        <v>3259</v>
      </c>
      <c r="AO3271" s="81">
        <f t="shared" si="318"/>
        <v>6</v>
      </c>
      <c r="AP3271" s="81">
        <f t="shared" si="319"/>
        <v>2</v>
      </c>
      <c r="AQ3271" s="76">
        <f t="shared" si="320"/>
        <v>22</v>
      </c>
      <c r="AR3271" s="81">
        <f t="shared" si="321"/>
        <v>87</v>
      </c>
      <c r="AS3271" s="81" t="str">
        <f t="shared" si="322"/>
        <v>金币</v>
      </c>
      <c r="AT3271" s="103">
        <f t="shared" si="323"/>
        <v>422</v>
      </c>
      <c r="AU3271" s="82">
        <f>IF(AR3271&gt;0,SUMIFS(AT$13:AT3271,AQ$13:AQ3271,"="&amp;AQ3271),"[x]")</f>
        <v>17878</v>
      </c>
    </row>
    <row r="3272" spans="40:47" ht="16.5" x14ac:dyDescent="0.2">
      <c r="AN3272" s="81">
        <v>3260</v>
      </c>
      <c r="AO3272" s="81">
        <f t="shared" si="318"/>
        <v>6</v>
      </c>
      <c r="AP3272" s="81">
        <f t="shared" si="319"/>
        <v>2</v>
      </c>
      <c r="AQ3272" s="76">
        <f t="shared" si="320"/>
        <v>22</v>
      </c>
      <c r="AR3272" s="81">
        <f t="shared" si="321"/>
        <v>88</v>
      </c>
      <c r="AS3272" s="81" t="str">
        <f t="shared" si="322"/>
        <v>金币</v>
      </c>
      <c r="AT3272" s="103">
        <f t="shared" si="323"/>
        <v>444</v>
      </c>
      <c r="AU3272" s="82">
        <f>IF(AR3272&gt;0,SUMIFS(AT$13:AT3272,AQ$13:AQ3272,"="&amp;AQ3272),"[x]")</f>
        <v>18322</v>
      </c>
    </row>
    <row r="3273" spans="40:47" ht="16.5" x14ac:dyDescent="0.2">
      <c r="AN3273" s="81">
        <v>3261</v>
      </c>
      <c r="AO3273" s="81">
        <f t="shared" si="318"/>
        <v>6</v>
      </c>
      <c r="AP3273" s="81">
        <f t="shared" si="319"/>
        <v>2</v>
      </c>
      <c r="AQ3273" s="76">
        <f t="shared" si="320"/>
        <v>22</v>
      </c>
      <c r="AR3273" s="81">
        <f t="shared" si="321"/>
        <v>89</v>
      </c>
      <c r="AS3273" s="81" t="str">
        <f t="shared" si="322"/>
        <v>金币</v>
      </c>
      <c r="AT3273" s="103">
        <f t="shared" si="323"/>
        <v>466</v>
      </c>
      <c r="AU3273" s="82">
        <f>IF(AR3273&gt;0,SUMIFS(AT$13:AT3273,AQ$13:AQ3273,"="&amp;AQ3273),"[x]")</f>
        <v>18788</v>
      </c>
    </row>
    <row r="3274" spans="40:47" ht="16.5" x14ac:dyDescent="0.2">
      <c r="AN3274" s="81">
        <v>3262</v>
      </c>
      <c r="AO3274" s="81">
        <f t="shared" si="318"/>
        <v>6</v>
      </c>
      <c r="AP3274" s="81">
        <f t="shared" si="319"/>
        <v>2</v>
      </c>
      <c r="AQ3274" s="76">
        <f t="shared" si="320"/>
        <v>22</v>
      </c>
      <c r="AR3274" s="81">
        <f t="shared" si="321"/>
        <v>90</v>
      </c>
      <c r="AS3274" s="81" t="str">
        <f t="shared" si="322"/>
        <v>金币</v>
      </c>
      <c r="AT3274" s="103">
        <f t="shared" si="323"/>
        <v>488</v>
      </c>
      <c r="AU3274" s="82">
        <f>IF(AR3274&gt;0,SUMIFS(AT$13:AT3274,AQ$13:AQ3274,"="&amp;AQ3274),"[x]")</f>
        <v>19276</v>
      </c>
    </row>
    <row r="3275" spans="40:47" ht="16.5" x14ac:dyDescent="0.2">
      <c r="AN3275" s="81">
        <v>3263</v>
      </c>
      <c r="AO3275" s="81">
        <f t="shared" si="318"/>
        <v>6</v>
      </c>
      <c r="AP3275" s="81">
        <f t="shared" si="319"/>
        <v>2</v>
      </c>
      <c r="AQ3275" s="76">
        <f t="shared" si="320"/>
        <v>22</v>
      </c>
      <c r="AR3275" s="81">
        <f t="shared" si="321"/>
        <v>91</v>
      </c>
      <c r="AS3275" s="81" t="str">
        <f t="shared" si="322"/>
        <v>金币</v>
      </c>
      <c r="AT3275" s="103">
        <f t="shared" si="323"/>
        <v>510</v>
      </c>
      <c r="AU3275" s="82">
        <f>IF(AR3275&gt;0,SUMIFS(AT$13:AT3275,AQ$13:AQ3275,"="&amp;AQ3275),"[x]")</f>
        <v>19786</v>
      </c>
    </row>
    <row r="3276" spans="40:47" ht="16.5" x14ac:dyDescent="0.2">
      <c r="AN3276" s="81">
        <v>3264</v>
      </c>
      <c r="AO3276" s="81">
        <f t="shared" si="318"/>
        <v>6</v>
      </c>
      <c r="AP3276" s="81">
        <f t="shared" si="319"/>
        <v>2</v>
      </c>
      <c r="AQ3276" s="76">
        <f t="shared" si="320"/>
        <v>22</v>
      </c>
      <c r="AR3276" s="81">
        <f t="shared" si="321"/>
        <v>92</v>
      </c>
      <c r="AS3276" s="81" t="str">
        <f t="shared" si="322"/>
        <v>金币</v>
      </c>
      <c r="AT3276" s="103">
        <f t="shared" si="323"/>
        <v>533</v>
      </c>
      <c r="AU3276" s="82">
        <f>IF(AR3276&gt;0,SUMIFS(AT$13:AT3276,AQ$13:AQ3276,"="&amp;AQ3276),"[x]")</f>
        <v>20319</v>
      </c>
    </row>
    <row r="3277" spans="40:47" ht="16.5" x14ac:dyDescent="0.2">
      <c r="AN3277" s="81">
        <v>3265</v>
      </c>
      <c r="AO3277" s="81">
        <f t="shared" si="318"/>
        <v>6</v>
      </c>
      <c r="AP3277" s="81">
        <f t="shared" si="319"/>
        <v>2</v>
      </c>
      <c r="AQ3277" s="76">
        <f t="shared" si="320"/>
        <v>22</v>
      </c>
      <c r="AR3277" s="81">
        <f t="shared" si="321"/>
        <v>93</v>
      </c>
      <c r="AS3277" s="81" t="str">
        <f t="shared" si="322"/>
        <v>金币</v>
      </c>
      <c r="AT3277" s="103">
        <f t="shared" si="323"/>
        <v>555</v>
      </c>
      <c r="AU3277" s="82">
        <f>IF(AR3277&gt;0,SUMIFS(AT$13:AT3277,AQ$13:AQ3277,"="&amp;AQ3277),"[x]")</f>
        <v>20874</v>
      </c>
    </row>
    <row r="3278" spans="40:47" ht="16.5" x14ac:dyDescent="0.2">
      <c r="AN3278" s="81">
        <v>3266</v>
      </c>
      <c r="AO3278" s="81">
        <f t="shared" ref="AO3278:AO3341" si="324">INT((AN3278-1)/604)+1</f>
        <v>6</v>
      </c>
      <c r="AP3278" s="81">
        <f t="shared" ref="AP3278:AP3341" si="325">INT(MOD(INT((AN3278-1)/151),4))+1</f>
        <v>2</v>
      </c>
      <c r="AQ3278" s="76">
        <f t="shared" ref="AQ3278:AQ3341" si="326">(AO3278-1)*4+AP3278</f>
        <v>22</v>
      </c>
      <c r="AR3278" s="81">
        <f t="shared" ref="AR3278:AR3341" si="327">MOD(AN3278-1,151)</f>
        <v>94</v>
      </c>
      <c r="AS3278" s="81" t="str">
        <f t="shared" ref="AS3278:AS3341" si="328">IF(AR3278&gt;0,"金币","[x]")</f>
        <v>金币</v>
      </c>
      <c r="AT3278" s="103">
        <f t="shared" si="323"/>
        <v>577</v>
      </c>
      <c r="AU3278" s="82">
        <f>IF(AR3278&gt;0,SUMIFS(AT$13:AT3278,AQ$13:AQ3278,"="&amp;AQ3278),"[x]")</f>
        <v>21451</v>
      </c>
    </row>
    <row r="3279" spans="40:47" ht="16.5" x14ac:dyDescent="0.2">
      <c r="AN3279" s="81">
        <v>3267</v>
      </c>
      <c r="AO3279" s="81">
        <f t="shared" si="324"/>
        <v>6</v>
      </c>
      <c r="AP3279" s="81">
        <f t="shared" si="325"/>
        <v>2</v>
      </c>
      <c r="AQ3279" s="76">
        <f t="shared" si="326"/>
        <v>22</v>
      </c>
      <c r="AR3279" s="81">
        <f t="shared" si="327"/>
        <v>95</v>
      </c>
      <c r="AS3279" s="81" t="str">
        <f t="shared" si="328"/>
        <v>金币</v>
      </c>
      <c r="AT3279" s="103">
        <f t="shared" ref="AT3279:AT3342" si="329">IF(AR3279&gt;0,INT(INDEX($AL$13:$AL$162,AR3279)/48*INDEX($AL$4:$AL$9,AO3279)*INDEX($AO$4:$AO$7,AP3279)),"[x]")</f>
        <v>599</v>
      </c>
      <c r="AU3279" s="82">
        <f>IF(AR3279&gt;0,SUMIFS(AT$13:AT3279,AQ$13:AQ3279,"="&amp;AQ3279),"[x]")</f>
        <v>22050</v>
      </c>
    </row>
    <row r="3280" spans="40:47" ht="16.5" x14ac:dyDescent="0.2">
      <c r="AN3280" s="81">
        <v>3268</v>
      </c>
      <c r="AO3280" s="81">
        <f t="shared" si="324"/>
        <v>6</v>
      </c>
      <c r="AP3280" s="81">
        <f t="shared" si="325"/>
        <v>2</v>
      </c>
      <c r="AQ3280" s="76">
        <f t="shared" si="326"/>
        <v>22</v>
      </c>
      <c r="AR3280" s="81">
        <f t="shared" si="327"/>
        <v>96</v>
      </c>
      <c r="AS3280" s="81" t="str">
        <f t="shared" si="328"/>
        <v>金币</v>
      </c>
      <c r="AT3280" s="103">
        <f t="shared" si="329"/>
        <v>621</v>
      </c>
      <c r="AU3280" s="82">
        <f>IF(AR3280&gt;0,SUMIFS(AT$13:AT3280,AQ$13:AQ3280,"="&amp;AQ3280),"[x]")</f>
        <v>22671</v>
      </c>
    </row>
    <row r="3281" spans="40:47" ht="16.5" x14ac:dyDescent="0.2">
      <c r="AN3281" s="81">
        <v>3269</v>
      </c>
      <c r="AO3281" s="81">
        <f t="shared" si="324"/>
        <v>6</v>
      </c>
      <c r="AP3281" s="81">
        <f t="shared" si="325"/>
        <v>2</v>
      </c>
      <c r="AQ3281" s="76">
        <f t="shared" si="326"/>
        <v>22</v>
      </c>
      <c r="AR3281" s="81">
        <f t="shared" si="327"/>
        <v>97</v>
      </c>
      <c r="AS3281" s="81" t="str">
        <f t="shared" si="328"/>
        <v>金币</v>
      </c>
      <c r="AT3281" s="103">
        <f t="shared" si="329"/>
        <v>644</v>
      </c>
      <c r="AU3281" s="82">
        <f>IF(AR3281&gt;0,SUMIFS(AT$13:AT3281,AQ$13:AQ3281,"="&amp;AQ3281),"[x]")</f>
        <v>23315</v>
      </c>
    </row>
    <row r="3282" spans="40:47" ht="16.5" x14ac:dyDescent="0.2">
      <c r="AN3282" s="81">
        <v>3270</v>
      </c>
      <c r="AO3282" s="81">
        <f t="shared" si="324"/>
        <v>6</v>
      </c>
      <c r="AP3282" s="81">
        <f t="shared" si="325"/>
        <v>2</v>
      </c>
      <c r="AQ3282" s="76">
        <f t="shared" si="326"/>
        <v>22</v>
      </c>
      <c r="AR3282" s="81">
        <f t="shared" si="327"/>
        <v>98</v>
      </c>
      <c r="AS3282" s="81" t="str">
        <f t="shared" si="328"/>
        <v>金币</v>
      </c>
      <c r="AT3282" s="103">
        <f t="shared" si="329"/>
        <v>666</v>
      </c>
      <c r="AU3282" s="82">
        <f>IF(AR3282&gt;0,SUMIFS(AT$13:AT3282,AQ$13:AQ3282,"="&amp;AQ3282),"[x]")</f>
        <v>23981</v>
      </c>
    </row>
    <row r="3283" spans="40:47" ht="16.5" x14ac:dyDescent="0.2">
      <c r="AN3283" s="81">
        <v>3271</v>
      </c>
      <c r="AO3283" s="81">
        <f t="shared" si="324"/>
        <v>6</v>
      </c>
      <c r="AP3283" s="81">
        <f t="shared" si="325"/>
        <v>2</v>
      </c>
      <c r="AQ3283" s="76">
        <f t="shared" si="326"/>
        <v>22</v>
      </c>
      <c r="AR3283" s="81">
        <f t="shared" si="327"/>
        <v>99</v>
      </c>
      <c r="AS3283" s="81" t="str">
        <f t="shared" si="328"/>
        <v>金币</v>
      </c>
      <c r="AT3283" s="103">
        <f t="shared" si="329"/>
        <v>688</v>
      </c>
      <c r="AU3283" s="82">
        <f>IF(AR3283&gt;0,SUMIFS(AT$13:AT3283,AQ$13:AQ3283,"="&amp;AQ3283),"[x]")</f>
        <v>24669</v>
      </c>
    </row>
    <row r="3284" spans="40:47" ht="16.5" x14ac:dyDescent="0.2">
      <c r="AN3284" s="81">
        <v>3272</v>
      </c>
      <c r="AO3284" s="81">
        <f t="shared" si="324"/>
        <v>6</v>
      </c>
      <c r="AP3284" s="81">
        <f t="shared" si="325"/>
        <v>2</v>
      </c>
      <c r="AQ3284" s="76">
        <f t="shared" si="326"/>
        <v>22</v>
      </c>
      <c r="AR3284" s="81">
        <f t="shared" si="327"/>
        <v>100</v>
      </c>
      <c r="AS3284" s="81" t="str">
        <f t="shared" si="328"/>
        <v>金币</v>
      </c>
      <c r="AT3284" s="103">
        <f t="shared" si="329"/>
        <v>710</v>
      </c>
      <c r="AU3284" s="82">
        <f>IF(AR3284&gt;0,SUMIFS(AT$13:AT3284,AQ$13:AQ3284,"="&amp;AQ3284),"[x]")</f>
        <v>25379</v>
      </c>
    </row>
    <row r="3285" spans="40:47" ht="16.5" x14ac:dyDescent="0.2">
      <c r="AN3285" s="81">
        <v>3273</v>
      </c>
      <c r="AO3285" s="81">
        <f t="shared" si="324"/>
        <v>6</v>
      </c>
      <c r="AP3285" s="81">
        <f t="shared" si="325"/>
        <v>2</v>
      </c>
      <c r="AQ3285" s="76">
        <f t="shared" si="326"/>
        <v>22</v>
      </c>
      <c r="AR3285" s="81">
        <f t="shared" si="327"/>
        <v>101</v>
      </c>
      <c r="AS3285" s="81" t="str">
        <f t="shared" si="328"/>
        <v>金币</v>
      </c>
      <c r="AT3285" s="103">
        <f t="shared" si="329"/>
        <v>396</v>
      </c>
      <c r="AU3285" s="82">
        <f>IF(AR3285&gt;0,SUMIFS(AT$13:AT3285,AQ$13:AQ3285,"="&amp;AQ3285),"[x]")</f>
        <v>25775</v>
      </c>
    </row>
    <row r="3286" spans="40:47" ht="16.5" x14ac:dyDescent="0.2">
      <c r="AN3286" s="81">
        <v>3274</v>
      </c>
      <c r="AO3286" s="81">
        <f t="shared" si="324"/>
        <v>6</v>
      </c>
      <c r="AP3286" s="81">
        <f t="shared" si="325"/>
        <v>2</v>
      </c>
      <c r="AQ3286" s="76">
        <f t="shared" si="326"/>
        <v>22</v>
      </c>
      <c r="AR3286" s="81">
        <f t="shared" si="327"/>
        <v>102</v>
      </c>
      <c r="AS3286" s="81" t="str">
        <f t="shared" si="328"/>
        <v>金币</v>
      </c>
      <c r="AT3286" s="103">
        <f t="shared" si="329"/>
        <v>427</v>
      </c>
      <c r="AU3286" s="82">
        <f>IF(AR3286&gt;0,SUMIFS(AT$13:AT3286,AQ$13:AQ3286,"="&amp;AQ3286),"[x]")</f>
        <v>26202</v>
      </c>
    </row>
    <row r="3287" spans="40:47" ht="16.5" x14ac:dyDescent="0.2">
      <c r="AN3287" s="81">
        <v>3275</v>
      </c>
      <c r="AO3287" s="81">
        <f t="shared" si="324"/>
        <v>6</v>
      </c>
      <c r="AP3287" s="81">
        <f t="shared" si="325"/>
        <v>2</v>
      </c>
      <c r="AQ3287" s="76">
        <f t="shared" si="326"/>
        <v>22</v>
      </c>
      <c r="AR3287" s="81">
        <f t="shared" si="327"/>
        <v>103</v>
      </c>
      <c r="AS3287" s="81" t="str">
        <f t="shared" si="328"/>
        <v>金币</v>
      </c>
      <c r="AT3287" s="103">
        <f t="shared" si="329"/>
        <v>457</v>
      </c>
      <c r="AU3287" s="82">
        <f>IF(AR3287&gt;0,SUMIFS(AT$13:AT3287,AQ$13:AQ3287,"="&amp;AQ3287),"[x]")</f>
        <v>26659</v>
      </c>
    </row>
    <row r="3288" spans="40:47" ht="16.5" x14ac:dyDescent="0.2">
      <c r="AN3288" s="81">
        <v>3276</v>
      </c>
      <c r="AO3288" s="81">
        <f t="shared" si="324"/>
        <v>6</v>
      </c>
      <c r="AP3288" s="81">
        <f t="shared" si="325"/>
        <v>2</v>
      </c>
      <c r="AQ3288" s="76">
        <f t="shared" si="326"/>
        <v>22</v>
      </c>
      <c r="AR3288" s="81">
        <f t="shared" si="327"/>
        <v>104</v>
      </c>
      <c r="AS3288" s="81" t="str">
        <f t="shared" si="328"/>
        <v>金币</v>
      </c>
      <c r="AT3288" s="103">
        <f t="shared" si="329"/>
        <v>488</v>
      </c>
      <c r="AU3288" s="82">
        <f>IF(AR3288&gt;0,SUMIFS(AT$13:AT3288,AQ$13:AQ3288,"="&amp;AQ3288),"[x]")</f>
        <v>27147</v>
      </c>
    </row>
    <row r="3289" spans="40:47" ht="16.5" x14ac:dyDescent="0.2">
      <c r="AN3289" s="81">
        <v>3277</v>
      </c>
      <c r="AO3289" s="81">
        <f t="shared" si="324"/>
        <v>6</v>
      </c>
      <c r="AP3289" s="81">
        <f t="shared" si="325"/>
        <v>2</v>
      </c>
      <c r="AQ3289" s="76">
        <f t="shared" si="326"/>
        <v>22</v>
      </c>
      <c r="AR3289" s="81">
        <f t="shared" si="327"/>
        <v>105</v>
      </c>
      <c r="AS3289" s="81" t="str">
        <f t="shared" si="328"/>
        <v>金币</v>
      </c>
      <c r="AT3289" s="103">
        <f t="shared" si="329"/>
        <v>518</v>
      </c>
      <c r="AU3289" s="82">
        <f>IF(AR3289&gt;0,SUMIFS(AT$13:AT3289,AQ$13:AQ3289,"="&amp;AQ3289),"[x]")</f>
        <v>27665</v>
      </c>
    </row>
    <row r="3290" spans="40:47" ht="16.5" x14ac:dyDescent="0.2">
      <c r="AN3290" s="81">
        <v>3278</v>
      </c>
      <c r="AO3290" s="81">
        <f t="shared" si="324"/>
        <v>6</v>
      </c>
      <c r="AP3290" s="81">
        <f t="shared" si="325"/>
        <v>2</v>
      </c>
      <c r="AQ3290" s="76">
        <f t="shared" si="326"/>
        <v>22</v>
      </c>
      <c r="AR3290" s="81">
        <f t="shared" si="327"/>
        <v>106</v>
      </c>
      <c r="AS3290" s="81" t="str">
        <f t="shared" si="328"/>
        <v>金币</v>
      </c>
      <c r="AT3290" s="103">
        <f t="shared" si="329"/>
        <v>549</v>
      </c>
      <c r="AU3290" s="82">
        <f>IF(AR3290&gt;0,SUMIFS(AT$13:AT3290,AQ$13:AQ3290,"="&amp;AQ3290),"[x]")</f>
        <v>28214</v>
      </c>
    </row>
    <row r="3291" spans="40:47" ht="16.5" x14ac:dyDescent="0.2">
      <c r="AN3291" s="81">
        <v>3279</v>
      </c>
      <c r="AO3291" s="81">
        <f t="shared" si="324"/>
        <v>6</v>
      </c>
      <c r="AP3291" s="81">
        <f t="shared" si="325"/>
        <v>2</v>
      </c>
      <c r="AQ3291" s="76">
        <f t="shared" si="326"/>
        <v>22</v>
      </c>
      <c r="AR3291" s="81">
        <f t="shared" si="327"/>
        <v>107</v>
      </c>
      <c r="AS3291" s="81" t="str">
        <f t="shared" si="328"/>
        <v>金币</v>
      </c>
      <c r="AT3291" s="103">
        <f t="shared" si="329"/>
        <v>579</v>
      </c>
      <c r="AU3291" s="82">
        <f>IF(AR3291&gt;0,SUMIFS(AT$13:AT3291,AQ$13:AQ3291,"="&amp;AQ3291),"[x]")</f>
        <v>28793</v>
      </c>
    </row>
    <row r="3292" spans="40:47" ht="16.5" x14ac:dyDescent="0.2">
      <c r="AN3292" s="81">
        <v>3280</v>
      </c>
      <c r="AO3292" s="81">
        <f t="shared" si="324"/>
        <v>6</v>
      </c>
      <c r="AP3292" s="81">
        <f t="shared" si="325"/>
        <v>2</v>
      </c>
      <c r="AQ3292" s="76">
        <f t="shared" si="326"/>
        <v>22</v>
      </c>
      <c r="AR3292" s="81">
        <f t="shared" si="327"/>
        <v>108</v>
      </c>
      <c r="AS3292" s="81" t="str">
        <f t="shared" si="328"/>
        <v>金币</v>
      </c>
      <c r="AT3292" s="103">
        <f t="shared" si="329"/>
        <v>610</v>
      </c>
      <c r="AU3292" s="82">
        <f>IF(AR3292&gt;0,SUMIFS(AT$13:AT3292,AQ$13:AQ3292,"="&amp;AQ3292),"[x]")</f>
        <v>29403</v>
      </c>
    </row>
    <row r="3293" spans="40:47" ht="16.5" x14ac:dyDescent="0.2">
      <c r="AN3293" s="81">
        <v>3281</v>
      </c>
      <c r="AO3293" s="81">
        <f t="shared" si="324"/>
        <v>6</v>
      </c>
      <c r="AP3293" s="81">
        <f t="shared" si="325"/>
        <v>2</v>
      </c>
      <c r="AQ3293" s="76">
        <f t="shared" si="326"/>
        <v>22</v>
      </c>
      <c r="AR3293" s="81">
        <f t="shared" si="327"/>
        <v>109</v>
      </c>
      <c r="AS3293" s="81" t="str">
        <f t="shared" si="328"/>
        <v>金币</v>
      </c>
      <c r="AT3293" s="103">
        <f t="shared" si="329"/>
        <v>640</v>
      </c>
      <c r="AU3293" s="82">
        <f>IF(AR3293&gt;0,SUMIFS(AT$13:AT3293,AQ$13:AQ3293,"="&amp;AQ3293),"[x]")</f>
        <v>30043</v>
      </c>
    </row>
    <row r="3294" spans="40:47" ht="16.5" x14ac:dyDescent="0.2">
      <c r="AN3294" s="81">
        <v>3282</v>
      </c>
      <c r="AO3294" s="81">
        <f t="shared" si="324"/>
        <v>6</v>
      </c>
      <c r="AP3294" s="81">
        <f t="shared" si="325"/>
        <v>2</v>
      </c>
      <c r="AQ3294" s="76">
        <f t="shared" si="326"/>
        <v>22</v>
      </c>
      <c r="AR3294" s="81">
        <f t="shared" si="327"/>
        <v>110</v>
      </c>
      <c r="AS3294" s="81" t="str">
        <f t="shared" si="328"/>
        <v>金币</v>
      </c>
      <c r="AT3294" s="103">
        <f t="shared" si="329"/>
        <v>671</v>
      </c>
      <c r="AU3294" s="82">
        <f>IF(AR3294&gt;0,SUMIFS(AT$13:AT3294,AQ$13:AQ3294,"="&amp;AQ3294),"[x]")</f>
        <v>30714</v>
      </c>
    </row>
    <row r="3295" spans="40:47" ht="16.5" x14ac:dyDescent="0.2">
      <c r="AN3295" s="81">
        <v>3283</v>
      </c>
      <c r="AO3295" s="81">
        <f t="shared" si="324"/>
        <v>6</v>
      </c>
      <c r="AP3295" s="81">
        <f t="shared" si="325"/>
        <v>2</v>
      </c>
      <c r="AQ3295" s="76">
        <f t="shared" si="326"/>
        <v>22</v>
      </c>
      <c r="AR3295" s="81">
        <f t="shared" si="327"/>
        <v>111</v>
      </c>
      <c r="AS3295" s="81" t="str">
        <f t="shared" si="328"/>
        <v>金币</v>
      </c>
      <c r="AT3295" s="103">
        <f t="shared" si="329"/>
        <v>701</v>
      </c>
      <c r="AU3295" s="82">
        <f>IF(AR3295&gt;0,SUMIFS(AT$13:AT3295,AQ$13:AQ3295,"="&amp;AQ3295),"[x]")</f>
        <v>31415</v>
      </c>
    </row>
    <row r="3296" spans="40:47" ht="16.5" x14ac:dyDescent="0.2">
      <c r="AN3296" s="81">
        <v>3284</v>
      </c>
      <c r="AO3296" s="81">
        <f t="shared" si="324"/>
        <v>6</v>
      </c>
      <c r="AP3296" s="81">
        <f t="shared" si="325"/>
        <v>2</v>
      </c>
      <c r="AQ3296" s="76">
        <f t="shared" si="326"/>
        <v>22</v>
      </c>
      <c r="AR3296" s="81">
        <f t="shared" si="327"/>
        <v>112</v>
      </c>
      <c r="AS3296" s="81" t="str">
        <f t="shared" si="328"/>
        <v>金币</v>
      </c>
      <c r="AT3296" s="103">
        <f t="shared" si="329"/>
        <v>732</v>
      </c>
      <c r="AU3296" s="82">
        <f>IF(AR3296&gt;0,SUMIFS(AT$13:AT3296,AQ$13:AQ3296,"="&amp;AQ3296),"[x]")</f>
        <v>32147</v>
      </c>
    </row>
    <row r="3297" spans="40:47" ht="16.5" x14ac:dyDescent="0.2">
      <c r="AN3297" s="81">
        <v>3285</v>
      </c>
      <c r="AO3297" s="81">
        <f t="shared" si="324"/>
        <v>6</v>
      </c>
      <c r="AP3297" s="81">
        <f t="shared" si="325"/>
        <v>2</v>
      </c>
      <c r="AQ3297" s="76">
        <f t="shared" si="326"/>
        <v>22</v>
      </c>
      <c r="AR3297" s="81">
        <f t="shared" si="327"/>
        <v>113</v>
      </c>
      <c r="AS3297" s="81" t="str">
        <f t="shared" si="328"/>
        <v>金币</v>
      </c>
      <c r="AT3297" s="103">
        <f t="shared" si="329"/>
        <v>762</v>
      </c>
      <c r="AU3297" s="82">
        <f>IF(AR3297&gt;0,SUMIFS(AT$13:AT3297,AQ$13:AQ3297,"="&amp;AQ3297),"[x]")</f>
        <v>32909</v>
      </c>
    </row>
    <row r="3298" spans="40:47" ht="16.5" x14ac:dyDescent="0.2">
      <c r="AN3298" s="81">
        <v>3286</v>
      </c>
      <c r="AO3298" s="81">
        <f t="shared" si="324"/>
        <v>6</v>
      </c>
      <c r="AP3298" s="81">
        <f t="shared" si="325"/>
        <v>2</v>
      </c>
      <c r="AQ3298" s="76">
        <f t="shared" si="326"/>
        <v>22</v>
      </c>
      <c r="AR3298" s="81">
        <f t="shared" si="327"/>
        <v>114</v>
      </c>
      <c r="AS3298" s="81" t="str">
        <f t="shared" si="328"/>
        <v>金币</v>
      </c>
      <c r="AT3298" s="103">
        <f t="shared" si="329"/>
        <v>793</v>
      </c>
      <c r="AU3298" s="82">
        <f>IF(AR3298&gt;0,SUMIFS(AT$13:AT3298,AQ$13:AQ3298,"="&amp;AQ3298),"[x]")</f>
        <v>33702</v>
      </c>
    </row>
    <row r="3299" spans="40:47" ht="16.5" x14ac:dyDescent="0.2">
      <c r="AN3299" s="81">
        <v>3287</v>
      </c>
      <c r="AO3299" s="81">
        <f t="shared" si="324"/>
        <v>6</v>
      </c>
      <c r="AP3299" s="81">
        <f t="shared" si="325"/>
        <v>2</v>
      </c>
      <c r="AQ3299" s="76">
        <f t="shared" si="326"/>
        <v>22</v>
      </c>
      <c r="AR3299" s="81">
        <f t="shared" si="327"/>
        <v>115</v>
      </c>
      <c r="AS3299" s="81" t="str">
        <f t="shared" si="328"/>
        <v>金币</v>
      </c>
      <c r="AT3299" s="103">
        <f t="shared" si="329"/>
        <v>823</v>
      </c>
      <c r="AU3299" s="82">
        <f>IF(AR3299&gt;0,SUMIFS(AT$13:AT3299,AQ$13:AQ3299,"="&amp;AQ3299),"[x]")</f>
        <v>34525</v>
      </c>
    </row>
    <row r="3300" spans="40:47" ht="16.5" x14ac:dyDescent="0.2">
      <c r="AN3300" s="81">
        <v>3288</v>
      </c>
      <c r="AO3300" s="81">
        <f t="shared" si="324"/>
        <v>6</v>
      </c>
      <c r="AP3300" s="81">
        <f t="shared" si="325"/>
        <v>2</v>
      </c>
      <c r="AQ3300" s="76">
        <f t="shared" si="326"/>
        <v>22</v>
      </c>
      <c r="AR3300" s="81">
        <f t="shared" si="327"/>
        <v>116</v>
      </c>
      <c r="AS3300" s="81" t="str">
        <f t="shared" si="328"/>
        <v>金币</v>
      </c>
      <c r="AT3300" s="103">
        <f t="shared" si="329"/>
        <v>854</v>
      </c>
      <c r="AU3300" s="82">
        <f>IF(AR3300&gt;0,SUMIFS(AT$13:AT3300,AQ$13:AQ3300,"="&amp;AQ3300),"[x]")</f>
        <v>35379</v>
      </c>
    </row>
    <row r="3301" spans="40:47" ht="16.5" x14ac:dyDescent="0.2">
      <c r="AN3301" s="81">
        <v>3289</v>
      </c>
      <c r="AO3301" s="81">
        <f t="shared" si="324"/>
        <v>6</v>
      </c>
      <c r="AP3301" s="81">
        <f t="shared" si="325"/>
        <v>2</v>
      </c>
      <c r="AQ3301" s="76">
        <f t="shared" si="326"/>
        <v>22</v>
      </c>
      <c r="AR3301" s="81">
        <f t="shared" si="327"/>
        <v>117</v>
      </c>
      <c r="AS3301" s="81" t="str">
        <f t="shared" si="328"/>
        <v>金币</v>
      </c>
      <c r="AT3301" s="103">
        <f t="shared" si="329"/>
        <v>884</v>
      </c>
      <c r="AU3301" s="82">
        <f>IF(AR3301&gt;0,SUMIFS(AT$13:AT3301,AQ$13:AQ3301,"="&amp;AQ3301),"[x]")</f>
        <v>36263</v>
      </c>
    </row>
    <row r="3302" spans="40:47" ht="16.5" x14ac:dyDescent="0.2">
      <c r="AN3302" s="81">
        <v>3290</v>
      </c>
      <c r="AO3302" s="81">
        <f t="shared" si="324"/>
        <v>6</v>
      </c>
      <c r="AP3302" s="81">
        <f t="shared" si="325"/>
        <v>2</v>
      </c>
      <c r="AQ3302" s="76">
        <f t="shared" si="326"/>
        <v>22</v>
      </c>
      <c r="AR3302" s="81">
        <f t="shared" si="327"/>
        <v>118</v>
      </c>
      <c r="AS3302" s="81" t="str">
        <f t="shared" si="328"/>
        <v>金币</v>
      </c>
      <c r="AT3302" s="103">
        <f t="shared" si="329"/>
        <v>915</v>
      </c>
      <c r="AU3302" s="82">
        <f>IF(AR3302&gt;0,SUMIFS(AT$13:AT3302,AQ$13:AQ3302,"="&amp;AQ3302),"[x]")</f>
        <v>37178</v>
      </c>
    </row>
    <row r="3303" spans="40:47" ht="16.5" x14ac:dyDescent="0.2">
      <c r="AN3303" s="81">
        <v>3291</v>
      </c>
      <c r="AO3303" s="81">
        <f t="shared" si="324"/>
        <v>6</v>
      </c>
      <c r="AP3303" s="81">
        <f t="shared" si="325"/>
        <v>2</v>
      </c>
      <c r="AQ3303" s="76">
        <f t="shared" si="326"/>
        <v>22</v>
      </c>
      <c r="AR3303" s="81">
        <f t="shared" si="327"/>
        <v>119</v>
      </c>
      <c r="AS3303" s="81" t="str">
        <f t="shared" si="328"/>
        <v>金币</v>
      </c>
      <c r="AT3303" s="103">
        <f t="shared" si="329"/>
        <v>946</v>
      </c>
      <c r="AU3303" s="82">
        <f>IF(AR3303&gt;0,SUMIFS(AT$13:AT3303,AQ$13:AQ3303,"="&amp;AQ3303),"[x]")</f>
        <v>38124</v>
      </c>
    </row>
    <row r="3304" spans="40:47" ht="16.5" x14ac:dyDescent="0.2">
      <c r="AN3304" s="81">
        <v>3292</v>
      </c>
      <c r="AO3304" s="81">
        <f t="shared" si="324"/>
        <v>6</v>
      </c>
      <c r="AP3304" s="81">
        <f t="shared" si="325"/>
        <v>2</v>
      </c>
      <c r="AQ3304" s="76">
        <f t="shared" si="326"/>
        <v>22</v>
      </c>
      <c r="AR3304" s="81">
        <f t="shared" si="327"/>
        <v>120</v>
      </c>
      <c r="AS3304" s="81" t="str">
        <f t="shared" si="328"/>
        <v>金币</v>
      </c>
      <c r="AT3304" s="103">
        <f t="shared" si="329"/>
        <v>976</v>
      </c>
      <c r="AU3304" s="82">
        <f>IF(AR3304&gt;0,SUMIFS(AT$13:AT3304,AQ$13:AQ3304,"="&amp;AQ3304),"[x]")</f>
        <v>39100</v>
      </c>
    </row>
    <row r="3305" spans="40:47" ht="16.5" x14ac:dyDescent="0.2">
      <c r="AN3305" s="81">
        <v>3293</v>
      </c>
      <c r="AO3305" s="81">
        <f t="shared" si="324"/>
        <v>6</v>
      </c>
      <c r="AP3305" s="81">
        <f t="shared" si="325"/>
        <v>2</v>
      </c>
      <c r="AQ3305" s="76">
        <f t="shared" si="326"/>
        <v>22</v>
      </c>
      <c r="AR3305" s="81">
        <f t="shared" si="327"/>
        <v>121</v>
      </c>
      <c r="AS3305" s="81" t="str">
        <f t="shared" si="328"/>
        <v>金币</v>
      </c>
      <c r="AT3305" s="103">
        <f t="shared" si="329"/>
        <v>575</v>
      </c>
      <c r="AU3305" s="82">
        <f>IF(AR3305&gt;0,SUMIFS(AT$13:AT3305,AQ$13:AQ3305,"="&amp;AQ3305),"[x]")</f>
        <v>39675</v>
      </c>
    </row>
    <row r="3306" spans="40:47" ht="16.5" x14ac:dyDescent="0.2">
      <c r="AN3306" s="81">
        <v>3294</v>
      </c>
      <c r="AO3306" s="81">
        <f t="shared" si="324"/>
        <v>6</v>
      </c>
      <c r="AP3306" s="81">
        <f t="shared" si="325"/>
        <v>2</v>
      </c>
      <c r="AQ3306" s="76">
        <f t="shared" si="326"/>
        <v>22</v>
      </c>
      <c r="AR3306" s="81">
        <f t="shared" si="327"/>
        <v>122</v>
      </c>
      <c r="AS3306" s="81" t="str">
        <f t="shared" si="328"/>
        <v>金币</v>
      </c>
      <c r="AT3306" s="103">
        <f t="shared" si="329"/>
        <v>606</v>
      </c>
      <c r="AU3306" s="82">
        <f>IF(AR3306&gt;0,SUMIFS(AT$13:AT3306,AQ$13:AQ3306,"="&amp;AQ3306),"[x]")</f>
        <v>40281</v>
      </c>
    </row>
    <row r="3307" spans="40:47" ht="16.5" x14ac:dyDescent="0.2">
      <c r="AN3307" s="81">
        <v>3295</v>
      </c>
      <c r="AO3307" s="81">
        <f t="shared" si="324"/>
        <v>6</v>
      </c>
      <c r="AP3307" s="81">
        <f t="shared" si="325"/>
        <v>2</v>
      </c>
      <c r="AQ3307" s="76">
        <f t="shared" si="326"/>
        <v>22</v>
      </c>
      <c r="AR3307" s="81">
        <f t="shared" si="327"/>
        <v>123</v>
      </c>
      <c r="AS3307" s="81" t="str">
        <f t="shared" si="328"/>
        <v>金币</v>
      </c>
      <c r="AT3307" s="103">
        <f t="shared" si="329"/>
        <v>636</v>
      </c>
      <c r="AU3307" s="82">
        <f>IF(AR3307&gt;0,SUMIFS(AT$13:AT3307,AQ$13:AQ3307,"="&amp;AQ3307),"[x]")</f>
        <v>40917</v>
      </c>
    </row>
    <row r="3308" spans="40:47" ht="16.5" x14ac:dyDescent="0.2">
      <c r="AN3308" s="81">
        <v>3296</v>
      </c>
      <c r="AO3308" s="81">
        <f t="shared" si="324"/>
        <v>6</v>
      </c>
      <c r="AP3308" s="81">
        <f t="shared" si="325"/>
        <v>2</v>
      </c>
      <c r="AQ3308" s="76">
        <f t="shared" si="326"/>
        <v>22</v>
      </c>
      <c r="AR3308" s="81">
        <f t="shared" si="327"/>
        <v>124</v>
      </c>
      <c r="AS3308" s="81" t="str">
        <f t="shared" si="328"/>
        <v>金币</v>
      </c>
      <c r="AT3308" s="103">
        <f t="shared" si="329"/>
        <v>666</v>
      </c>
      <c r="AU3308" s="82">
        <f>IF(AR3308&gt;0,SUMIFS(AT$13:AT3308,AQ$13:AQ3308,"="&amp;AQ3308),"[x]")</f>
        <v>41583</v>
      </c>
    </row>
    <row r="3309" spans="40:47" ht="16.5" x14ac:dyDescent="0.2">
      <c r="AN3309" s="81">
        <v>3297</v>
      </c>
      <c r="AO3309" s="81">
        <f t="shared" si="324"/>
        <v>6</v>
      </c>
      <c r="AP3309" s="81">
        <f t="shared" si="325"/>
        <v>2</v>
      </c>
      <c r="AQ3309" s="76">
        <f t="shared" si="326"/>
        <v>22</v>
      </c>
      <c r="AR3309" s="81">
        <f t="shared" si="327"/>
        <v>125</v>
      </c>
      <c r="AS3309" s="81" t="str">
        <f t="shared" si="328"/>
        <v>金币</v>
      </c>
      <c r="AT3309" s="103">
        <f t="shared" si="329"/>
        <v>697</v>
      </c>
      <c r="AU3309" s="82">
        <f>IF(AR3309&gt;0,SUMIFS(AT$13:AT3309,AQ$13:AQ3309,"="&amp;AQ3309),"[x]")</f>
        <v>42280</v>
      </c>
    </row>
    <row r="3310" spans="40:47" ht="16.5" x14ac:dyDescent="0.2">
      <c r="AN3310" s="81">
        <v>3298</v>
      </c>
      <c r="AO3310" s="81">
        <f t="shared" si="324"/>
        <v>6</v>
      </c>
      <c r="AP3310" s="81">
        <f t="shared" si="325"/>
        <v>2</v>
      </c>
      <c r="AQ3310" s="76">
        <f t="shared" si="326"/>
        <v>22</v>
      </c>
      <c r="AR3310" s="81">
        <f t="shared" si="327"/>
        <v>126</v>
      </c>
      <c r="AS3310" s="81" t="str">
        <f t="shared" si="328"/>
        <v>金币</v>
      </c>
      <c r="AT3310" s="103">
        <f t="shared" si="329"/>
        <v>727</v>
      </c>
      <c r="AU3310" s="82">
        <f>IF(AR3310&gt;0,SUMIFS(AT$13:AT3310,AQ$13:AQ3310,"="&amp;AQ3310),"[x]")</f>
        <v>43007</v>
      </c>
    </row>
    <row r="3311" spans="40:47" ht="16.5" x14ac:dyDescent="0.2">
      <c r="AN3311" s="81">
        <v>3299</v>
      </c>
      <c r="AO3311" s="81">
        <f t="shared" si="324"/>
        <v>6</v>
      </c>
      <c r="AP3311" s="81">
        <f t="shared" si="325"/>
        <v>2</v>
      </c>
      <c r="AQ3311" s="76">
        <f t="shared" si="326"/>
        <v>22</v>
      </c>
      <c r="AR3311" s="81">
        <f t="shared" si="327"/>
        <v>127</v>
      </c>
      <c r="AS3311" s="81" t="str">
        <f t="shared" si="328"/>
        <v>金币</v>
      </c>
      <c r="AT3311" s="103">
        <f t="shared" si="329"/>
        <v>757</v>
      </c>
      <c r="AU3311" s="82">
        <f>IF(AR3311&gt;0,SUMIFS(AT$13:AT3311,AQ$13:AQ3311,"="&amp;AQ3311),"[x]")</f>
        <v>43764</v>
      </c>
    </row>
    <row r="3312" spans="40:47" ht="16.5" x14ac:dyDescent="0.2">
      <c r="AN3312" s="81">
        <v>3300</v>
      </c>
      <c r="AO3312" s="81">
        <f t="shared" si="324"/>
        <v>6</v>
      </c>
      <c r="AP3312" s="81">
        <f t="shared" si="325"/>
        <v>2</v>
      </c>
      <c r="AQ3312" s="76">
        <f t="shared" si="326"/>
        <v>22</v>
      </c>
      <c r="AR3312" s="81">
        <f t="shared" si="327"/>
        <v>128</v>
      </c>
      <c r="AS3312" s="81" t="str">
        <f t="shared" si="328"/>
        <v>金币</v>
      </c>
      <c r="AT3312" s="103">
        <f t="shared" si="329"/>
        <v>788</v>
      </c>
      <c r="AU3312" s="82">
        <f>IF(AR3312&gt;0,SUMIFS(AT$13:AT3312,AQ$13:AQ3312,"="&amp;AQ3312),"[x]")</f>
        <v>44552</v>
      </c>
    </row>
    <row r="3313" spans="40:47" ht="16.5" x14ac:dyDescent="0.2">
      <c r="AN3313" s="81">
        <v>3301</v>
      </c>
      <c r="AO3313" s="81">
        <f t="shared" si="324"/>
        <v>6</v>
      </c>
      <c r="AP3313" s="81">
        <f t="shared" si="325"/>
        <v>2</v>
      </c>
      <c r="AQ3313" s="76">
        <f t="shared" si="326"/>
        <v>22</v>
      </c>
      <c r="AR3313" s="81">
        <f t="shared" si="327"/>
        <v>129</v>
      </c>
      <c r="AS3313" s="81" t="str">
        <f t="shared" si="328"/>
        <v>金币</v>
      </c>
      <c r="AT3313" s="103">
        <f t="shared" si="329"/>
        <v>818</v>
      </c>
      <c r="AU3313" s="82">
        <f>IF(AR3313&gt;0,SUMIFS(AT$13:AT3313,AQ$13:AQ3313,"="&amp;AQ3313),"[x]")</f>
        <v>45370</v>
      </c>
    </row>
    <row r="3314" spans="40:47" ht="16.5" x14ac:dyDescent="0.2">
      <c r="AN3314" s="81">
        <v>3302</v>
      </c>
      <c r="AO3314" s="81">
        <f t="shared" si="324"/>
        <v>6</v>
      </c>
      <c r="AP3314" s="81">
        <f t="shared" si="325"/>
        <v>2</v>
      </c>
      <c r="AQ3314" s="76">
        <f t="shared" si="326"/>
        <v>22</v>
      </c>
      <c r="AR3314" s="81">
        <f t="shared" si="327"/>
        <v>130</v>
      </c>
      <c r="AS3314" s="81" t="str">
        <f t="shared" si="328"/>
        <v>金币</v>
      </c>
      <c r="AT3314" s="103">
        <f t="shared" si="329"/>
        <v>848</v>
      </c>
      <c r="AU3314" s="82">
        <f>IF(AR3314&gt;0,SUMIFS(AT$13:AT3314,AQ$13:AQ3314,"="&amp;AQ3314),"[x]")</f>
        <v>46218</v>
      </c>
    </row>
    <row r="3315" spans="40:47" ht="16.5" x14ac:dyDescent="0.2">
      <c r="AN3315" s="81">
        <v>3303</v>
      </c>
      <c r="AO3315" s="81">
        <f t="shared" si="324"/>
        <v>6</v>
      </c>
      <c r="AP3315" s="81">
        <f t="shared" si="325"/>
        <v>2</v>
      </c>
      <c r="AQ3315" s="76">
        <f t="shared" si="326"/>
        <v>22</v>
      </c>
      <c r="AR3315" s="81">
        <f t="shared" si="327"/>
        <v>131</v>
      </c>
      <c r="AS3315" s="81" t="str">
        <f t="shared" si="328"/>
        <v>金币</v>
      </c>
      <c r="AT3315" s="103">
        <f t="shared" si="329"/>
        <v>879</v>
      </c>
      <c r="AU3315" s="82">
        <f>IF(AR3315&gt;0,SUMIFS(AT$13:AT3315,AQ$13:AQ3315,"="&amp;AQ3315),"[x]")</f>
        <v>47097</v>
      </c>
    </row>
    <row r="3316" spans="40:47" ht="16.5" x14ac:dyDescent="0.2">
      <c r="AN3316" s="81">
        <v>3304</v>
      </c>
      <c r="AO3316" s="81">
        <f t="shared" si="324"/>
        <v>6</v>
      </c>
      <c r="AP3316" s="81">
        <f t="shared" si="325"/>
        <v>2</v>
      </c>
      <c r="AQ3316" s="76">
        <f t="shared" si="326"/>
        <v>22</v>
      </c>
      <c r="AR3316" s="81">
        <f t="shared" si="327"/>
        <v>132</v>
      </c>
      <c r="AS3316" s="81" t="str">
        <f t="shared" si="328"/>
        <v>金币</v>
      </c>
      <c r="AT3316" s="103">
        <f t="shared" si="329"/>
        <v>909</v>
      </c>
      <c r="AU3316" s="82">
        <f>IF(AR3316&gt;0,SUMIFS(AT$13:AT3316,AQ$13:AQ3316,"="&amp;AQ3316),"[x]")</f>
        <v>48006</v>
      </c>
    </row>
    <row r="3317" spans="40:47" ht="16.5" x14ac:dyDescent="0.2">
      <c r="AN3317" s="81">
        <v>3305</v>
      </c>
      <c r="AO3317" s="81">
        <f t="shared" si="324"/>
        <v>6</v>
      </c>
      <c r="AP3317" s="81">
        <f t="shared" si="325"/>
        <v>2</v>
      </c>
      <c r="AQ3317" s="76">
        <f t="shared" si="326"/>
        <v>22</v>
      </c>
      <c r="AR3317" s="81">
        <f t="shared" si="327"/>
        <v>133</v>
      </c>
      <c r="AS3317" s="81" t="str">
        <f t="shared" si="328"/>
        <v>金币</v>
      </c>
      <c r="AT3317" s="103">
        <f t="shared" si="329"/>
        <v>939</v>
      </c>
      <c r="AU3317" s="82">
        <f>IF(AR3317&gt;0,SUMIFS(AT$13:AT3317,AQ$13:AQ3317,"="&amp;AQ3317),"[x]")</f>
        <v>48945</v>
      </c>
    </row>
    <row r="3318" spans="40:47" ht="16.5" x14ac:dyDescent="0.2">
      <c r="AN3318" s="81">
        <v>3306</v>
      </c>
      <c r="AO3318" s="81">
        <f t="shared" si="324"/>
        <v>6</v>
      </c>
      <c r="AP3318" s="81">
        <f t="shared" si="325"/>
        <v>2</v>
      </c>
      <c r="AQ3318" s="76">
        <f t="shared" si="326"/>
        <v>22</v>
      </c>
      <c r="AR3318" s="81">
        <f t="shared" si="327"/>
        <v>134</v>
      </c>
      <c r="AS3318" s="81" t="str">
        <f t="shared" si="328"/>
        <v>金币</v>
      </c>
      <c r="AT3318" s="103">
        <f t="shared" si="329"/>
        <v>970</v>
      </c>
      <c r="AU3318" s="82">
        <f>IF(AR3318&gt;0,SUMIFS(AT$13:AT3318,AQ$13:AQ3318,"="&amp;AQ3318),"[x]")</f>
        <v>49915</v>
      </c>
    </row>
    <row r="3319" spans="40:47" ht="16.5" x14ac:dyDescent="0.2">
      <c r="AN3319" s="81">
        <v>3307</v>
      </c>
      <c r="AO3319" s="81">
        <f t="shared" si="324"/>
        <v>6</v>
      </c>
      <c r="AP3319" s="81">
        <f t="shared" si="325"/>
        <v>2</v>
      </c>
      <c r="AQ3319" s="76">
        <f t="shared" si="326"/>
        <v>22</v>
      </c>
      <c r="AR3319" s="81">
        <f t="shared" si="327"/>
        <v>135</v>
      </c>
      <c r="AS3319" s="81" t="str">
        <f t="shared" si="328"/>
        <v>金币</v>
      </c>
      <c r="AT3319" s="103">
        <f t="shared" si="329"/>
        <v>1000</v>
      </c>
      <c r="AU3319" s="82">
        <f>IF(AR3319&gt;0,SUMIFS(AT$13:AT3319,AQ$13:AQ3319,"="&amp;AQ3319),"[x]")</f>
        <v>50915</v>
      </c>
    </row>
    <row r="3320" spans="40:47" ht="16.5" x14ac:dyDescent="0.2">
      <c r="AN3320" s="81">
        <v>3308</v>
      </c>
      <c r="AO3320" s="81">
        <f t="shared" si="324"/>
        <v>6</v>
      </c>
      <c r="AP3320" s="81">
        <f t="shared" si="325"/>
        <v>2</v>
      </c>
      <c r="AQ3320" s="76">
        <f t="shared" si="326"/>
        <v>22</v>
      </c>
      <c r="AR3320" s="81">
        <f t="shared" si="327"/>
        <v>136</v>
      </c>
      <c r="AS3320" s="81" t="str">
        <f t="shared" si="328"/>
        <v>金币</v>
      </c>
      <c r="AT3320" s="103">
        <f t="shared" si="329"/>
        <v>1030</v>
      </c>
      <c r="AU3320" s="82">
        <f>IF(AR3320&gt;0,SUMIFS(AT$13:AT3320,AQ$13:AQ3320,"="&amp;AQ3320),"[x]")</f>
        <v>51945</v>
      </c>
    </row>
    <row r="3321" spans="40:47" ht="16.5" x14ac:dyDescent="0.2">
      <c r="AN3321" s="81">
        <v>3309</v>
      </c>
      <c r="AO3321" s="81">
        <f t="shared" si="324"/>
        <v>6</v>
      </c>
      <c r="AP3321" s="81">
        <f t="shared" si="325"/>
        <v>2</v>
      </c>
      <c r="AQ3321" s="76">
        <f t="shared" si="326"/>
        <v>22</v>
      </c>
      <c r="AR3321" s="81">
        <f t="shared" si="327"/>
        <v>137</v>
      </c>
      <c r="AS3321" s="81" t="str">
        <f t="shared" si="328"/>
        <v>金币</v>
      </c>
      <c r="AT3321" s="103">
        <f t="shared" si="329"/>
        <v>1060</v>
      </c>
      <c r="AU3321" s="82">
        <f>IF(AR3321&gt;0,SUMIFS(AT$13:AT3321,AQ$13:AQ3321,"="&amp;AQ3321),"[x]")</f>
        <v>53005</v>
      </c>
    </row>
    <row r="3322" spans="40:47" ht="16.5" x14ac:dyDescent="0.2">
      <c r="AN3322" s="81">
        <v>3310</v>
      </c>
      <c r="AO3322" s="81">
        <f t="shared" si="324"/>
        <v>6</v>
      </c>
      <c r="AP3322" s="81">
        <f t="shared" si="325"/>
        <v>2</v>
      </c>
      <c r="AQ3322" s="76">
        <f t="shared" si="326"/>
        <v>22</v>
      </c>
      <c r="AR3322" s="81">
        <f t="shared" si="327"/>
        <v>138</v>
      </c>
      <c r="AS3322" s="81" t="str">
        <f t="shared" si="328"/>
        <v>金币</v>
      </c>
      <c r="AT3322" s="103">
        <f t="shared" si="329"/>
        <v>1091</v>
      </c>
      <c r="AU3322" s="82">
        <f>IF(AR3322&gt;0,SUMIFS(AT$13:AT3322,AQ$13:AQ3322,"="&amp;AQ3322),"[x]")</f>
        <v>54096</v>
      </c>
    </row>
    <row r="3323" spans="40:47" ht="16.5" x14ac:dyDescent="0.2">
      <c r="AN3323" s="81">
        <v>3311</v>
      </c>
      <c r="AO3323" s="81">
        <f t="shared" si="324"/>
        <v>6</v>
      </c>
      <c r="AP3323" s="81">
        <f t="shared" si="325"/>
        <v>2</v>
      </c>
      <c r="AQ3323" s="76">
        <f t="shared" si="326"/>
        <v>22</v>
      </c>
      <c r="AR3323" s="81">
        <f t="shared" si="327"/>
        <v>139</v>
      </c>
      <c r="AS3323" s="81" t="str">
        <f t="shared" si="328"/>
        <v>金币</v>
      </c>
      <c r="AT3323" s="103">
        <f t="shared" si="329"/>
        <v>1121</v>
      </c>
      <c r="AU3323" s="82">
        <f>IF(AR3323&gt;0,SUMIFS(AT$13:AT3323,AQ$13:AQ3323,"="&amp;AQ3323),"[x]")</f>
        <v>55217</v>
      </c>
    </row>
    <row r="3324" spans="40:47" ht="16.5" x14ac:dyDescent="0.2">
      <c r="AN3324" s="81">
        <v>3312</v>
      </c>
      <c r="AO3324" s="81">
        <f t="shared" si="324"/>
        <v>6</v>
      </c>
      <c r="AP3324" s="81">
        <f t="shared" si="325"/>
        <v>2</v>
      </c>
      <c r="AQ3324" s="76">
        <f t="shared" si="326"/>
        <v>22</v>
      </c>
      <c r="AR3324" s="81">
        <f t="shared" si="327"/>
        <v>140</v>
      </c>
      <c r="AS3324" s="81" t="str">
        <f t="shared" si="328"/>
        <v>金币</v>
      </c>
      <c r="AT3324" s="103">
        <f t="shared" si="329"/>
        <v>1151</v>
      </c>
      <c r="AU3324" s="82">
        <f>IF(AR3324&gt;0,SUMIFS(AT$13:AT3324,AQ$13:AQ3324,"="&amp;AQ3324),"[x]")</f>
        <v>56368</v>
      </c>
    </row>
    <row r="3325" spans="40:47" ht="16.5" x14ac:dyDescent="0.2">
      <c r="AN3325" s="81">
        <v>3313</v>
      </c>
      <c r="AO3325" s="81">
        <f t="shared" si="324"/>
        <v>6</v>
      </c>
      <c r="AP3325" s="81">
        <f t="shared" si="325"/>
        <v>2</v>
      </c>
      <c r="AQ3325" s="76">
        <f t="shared" si="326"/>
        <v>22</v>
      </c>
      <c r="AR3325" s="81">
        <f t="shared" si="327"/>
        <v>141</v>
      </c>
      <c r="AS3325" s="81" t="str">
        <f t="shared" si="328"/>
        <v>金币</v>
      </c>
      <c r="AT3325" s="103">
        <f t="shared" si="329"/>
        <v>1182</v>
      </c>
      <c r="AU3325" s="82">
        <f>IF(AR3325&gt;0,SUMIFS(AT$13:AT3325,AQ$13:AQ3325,"="&amp;AQ3325),"[x]")</f>
        <v>57550</v>
      </c>
    </row>
    <row r="3326" spans="40:47" ht="16.5" x14ac:dyDescent="0.2">
      <c r="AN3326" s="81">
        <v>3314</v>
      </c>
      <c r="AO3326" s="81">
        <f t="shared" si="324"/>
        <v>6</v>
      </c>
      <c r="AP3326" s="81">
        <f t="shared" si="325"/>
        <v>2</v>
      </c>
      <c r="AQ3326" s="76">
        <f t="shared" si="326"/>
        <v>22</v>
      </c>
      <c r="AR3326" s="81">
        <f t="shared" si="327"/>
        <v>142</v>
      </c>
      <c r="AS3326" s="81" t="str">
        <f t="shared" si="328"/>
        <v>金币</v>
      </c>
      <c r="AT3326" s="103">
        <f t="shared" si="329"/>
        <v>1212</v>
      </c>
      <c r="AU3326" s="82">
        <f>IF(AR3326&gt;0,SUMIFS(AT$13:AT3326,AQ$13:AQ3326,"="&amp;AQ3326),"[x]")</f>
        <v>58762</v>
      </c>
    </row>
    <row r="3327" spans="40:47" ht="16.5" x14ac:dyDescent="0.2">
      <c r="AN3327" s="81">
        <v>3315</v>
      </c>
      <c r="AO3327" s="81">
        <f t="shared" si="324"/>
        <v>6</v>
      </c>
      <c r="AP3327" s="81">
        <f t="shared" si="325"/>
        <v>2</v>
      </c>
      <c r="AQ3327" s="76">
        <f t="shared" si="326"/>
        <v>22</v>
      </c>
      <c r="AR3327" s="81">
        <f t="shared" si="327"/>
        <v>143</v>
      </c>
      <c r="AS3327" s="81" t="str">
        <f t="shared" si="328"/>
        <v>金币</v>
      </c>
      <c r="AT3327" s="103">
        <f t="shared" si="329"/>
        <v>1242</v>
      </c>
      <c r="AU3327" s="82">
        <f>IF(AR3327&gt;0,SUMIFS(AT$13:AT3327,AQ$13:AQ3327,"="&amp;AQ3327),"[x]")</f>
        <v>60004</v>
      </c>
    </row>
    <row r="3328" spans="40:47" ht="16.5" x14ac:dyDescent="0.2">
      <c r="AN3328" s="81">
        <v>3316</v>
      </c>
      <c r="AO3328" s="81">
        <f t="shared" si="324"/>
        <v>6</v>
      </c>
      <c r="AP3328" s="81">
        <f t="shared" si="325"/>
        <v>2</v>
      </c>
      <c r="AQ3328" s="76">
        <f t="shared" si="326"/>
        <v>22</v>
      </c>
      <c r="AR3328" s="81">
        <f t="shared" si="327"/>
        <v>144</v>
      </c>
      <c r="AS3328" s="81" t="str">
        <f t="shared" si="328"/>
        <v>金币</v>
      </c>
      <c r="AT3328" s="103">
        <f t="shared" si="329"/>
        <v>1273</v>
      </c>
      <c r="AU3328" s="82">
        <f>IF(AR3328&gt;0,SUMIFS(AT$13:AT3328,AQ$13:AQ3328,"="&amp;AQ3328),"[x]")</f>
        <v>61277</v>
      </c>
    </row>
    <row r="3329" spans="40:47" ht="16.5" x14ac:dyDescent="0.2">
      <c r="AN3329" s="81">
        <v>3317</v>
      </c>
      <c r="AO3329" s="81">
        <f t="shared" si="324"/>
        <v>6</v>
      </c>
      <c r="AP3329" s="81">
        <f t="shared" si="325"/>
        <v>2</v>
      </c>
      <c r="AQ3329" s="76">
        <f t="shared" si="326"/>
        <v>22</v>
      </c>
      <c r="AR3329" s="81">
        <f t="shared" si="327"/>
        <v>145</v>
      </c>
      <c r="AS3329" s="81" t="str">
        <f t="shared" si="328"/>
        <v>金币</v>
      </c>
      <c r="AT3329" s="103">
        <f t="shared" si="329"/>
        <v>1303</v>
      </c>
      <c r="AU3329" s="82">
        <f>IF(AR3329&gt;0,SUMIFS(AT$13:AT3329,AQ$13:AQ3329,"="&amp;AQ3329),"[x]")</f>
        <v>62580</v>
      </c>
    </row>
    <row r="3330" spans="40:47" ht="16.5" x14ac:dyDescent="0.2">
      <c r="AN3330" s="81">
        <v>3318</v>
      </c>
      <c r="AO3330" s="81">
        <f t="shared" si="324"/>
        <v>6</v>
      </c>
      <c r="AP3330" s="81">
        <f t="shared" si="325"/>
        <v>2</v>
      </c>
      <c r="AQ3330" s="76">
        <f t="shared" si="326"/>
        <v>22</v>
      </c>
      <c r="AR3330" s="81">
        <f t="shared" si="327"/>
        <v>146</v>
      </c>
      <c r="AS3330" s="81" t="str">
        <f t="shared" si="328"/>
        <v>金币</v>
      </c>
      <c r="AT3330" s="103">
        <f t="shared" si="329"/>
        <v>1333</v>
      </c>
      <c r="AU3330" s="82">
        <f>IF(AR3330&gt;0,SUMIFS(AT$13:AT3330,AQ$13:AQ3330,"="&amp;AQ3330),"[x]")</f>
        <v>63913</v>
      </c>
    </row>
    <row r="3331" spans="40:47" ht="16.5" x14ac:dyDescent="0.2">
      <c r="AN3331" s="81">
        <v>3319</v>
      </c>
      <c r="AO3331" s="81">
        <f t="shared" si="324"/>
        <v>6</v>
      </c>
      <c r="AP3331" s="81">
        <f t="shared" si="325"/>
        <v>2</v>
      </c>
      <c r="AQ3331" s="76">
        <f t="shared" si="326"/>
        <v>22</v>
      </c>
      <c r="AR3331" s="81">
        <f t="shared" si="327"/>
        <v>147</v>
      </c>
      <c r="AS3331" s="81" t="str">
        <f t="shared" si="328"/>
        <v>金币</v>
      </c>
      <c r="AT3331" s="103">
        <f t="shared" si="329"/>
        <v>1364</v>
      </c>
      <c r="AU3331" s="82">
        <f>IF(AR3331&gt;0,SUMIFS(AT$13:AT3331,AQ$13:AQ3331,"="&amp;AQ3331),"[x]")</f>
        <v>65277</v>
      </c>
    </row>
    <row r="3332" spans="40:47" ht="16.5" x14ac:dyDescent="0.2">
      <c r="AN3332" s="81">
        <v>3320</v>
      </c>
      <c r="AO3332" s="81">
        <f t="shared" si="324"/>
        <v>6</v>
      </c>
      <c r="AP3332" s="81">
        <f t="shared" si="325"/>
        <v>2</v>
      </c>
      <c r="AQ3332" s="76">
        <f t="shared" si="326"/>
        <v>22</v>
      </c>
      <c r="AR3332" s="81">
        <f t="shared" si="327"/>
        <v>148</v>
      </c>
      <c r="AS3332" s="81" t="str">
        <f t="shared" si="328"/>
        <v>金币</v>
      </c>
      <c r="AT3332" s="103">
        <f t="shared" si="329"/>
        <v>1394</v>
      </c>
      <c r="AU3332" s="82">
        <f>IF(AR3332&gt;0,SUMIFS(AT$13:AT3332,AQ$13:AQ3332,"="&amp;AQ3332),"[x]")</f>
        <v>66671</v>
      </c>
    </row>
    <row r="3333" spans="40:47" ht="16.5" x14ac:dyDescent="0.2">
      <c r="AN3333" s="81">
        <v>3321</v>
      </c>
      <c r="AO3333" s="81">
        <f t="shared" si="324"/>
        <v>6</v>
      </c>
      <c r="AP3333" s="81">
        <f t="shared" si="325"/>
        <v>2</v>
      </c>
      <c r="AQ3333" s="76">
        <f t="shared" si="326"/>
        <v>22</v>
      </c>
      <c r="AR3333" s="81">
        <f t="shared" si="327"/>
        <v>149</v>
      </c>
      <c r="AS3333" s="81" t="str">
        <f t="shared" si="328"/>
        <v>金币</v>
      </c>
      <c r="AT3333" s="103">
        <f t="shared" si="329"/>
        <v>1424</v>
      </c>
      <c r="AU3333" s="82">
        <f>IF(AR3333&gt;0,SUMIFS(AT$13:AT3333,AQ$13:AQ3333,"="&amp;AQ3333),"[x]")</f>
        <v>68095</v>
      </c>
    </row>
    <row r="3334" spans="40:47" ht="16.5" x14ac:dyDescent="0.2">
      <c r="AN3334" s="81">
        <v>3322</v>
      </c>
      <c r="AO3334" s="81">
        <f t="shared" si="324"/>
        <v>6</v>
      </c>
      <c r="AP3334" s="81">
        <f t="shared" si="325"/>
        <v>2</v>
      </c>
      <c r="AQ3334" s="76">
        <f t="shared" si="326"/>
        <v>22</v>
      </c>
      <c r="AR3334" s="81">
        <f t="shared" si="327"/>
        <v>150</v>
      </c>
      <c r="AS3334" s="81" t="str">
        <f t="shared" si="328"/>
        <v>金币</v>
      </c>
      <c r="AT3334" s="103">
        <f t="shared" si="329"/>
        <v>1455</v>
      </c>
      <c r="AU3334" s="82">
        <f>IF(AR3334&gt;0,SUMIFS(AT$13:AT3334,AQ$13:AQ3334,"="&amp;AQ3334),"[x]")</f>
        <v>69550</v>
      </c>
    </row>
    <row r="3335" spans="40:47" ht="16.5" x14ac:dyDescent="0.2">
      <c r="AN3335" s="81">
        <v>3323</v>
      </c>
      <c r="AO3335" s="81">
        <f t="shared" si="324"/>
        <v>6</v>
      </c>
      <c r="AP3335" s="81">
        <f t="shared" si="325"/>
        <v>3</v>
      </c>
      <c r="AQ3335" s="76">
        <f t="shared" si="326"/>
        <v>23</v>
      </c>
      <c r="AR3335" s="81">
        <f t="shared" si="327"/>
        <v>0</v>
      </c>
      <c r="AS3335" s="81" t="str">
        <f t="shared" si="328"/>
        <v>[x]</v>
      </c>
      <c r="AT3335" s="103" t="str">
        <f t="shared" si="329"/>
        <v>[x]</v>
      </c>
      <c r="AU3335" s="82" t="str">
        <f>IF(AR3335&gt;0,SUMIFS(AT$13:AT3335,AQ$13:AQ3335,"="&amp;AQ3335),"[x]")</f>
        <v>[x]</v>
      </c>
    </row>
    <row r="3336" spans="40:47" ht="16.5" x14ac:dyDescent="0.2">
      <c r="AN3336" s="81">
        <v>3324</v>
      </c>
      <c r="AO3336" s="81">
        <f t="shared" si="324"/>
        <v>6</v>
      </c>
      <c r="AP3336" s="81">
        <f t="shared" si="325"/>
        <v>3</v>
      </c>
      <c r="AQ3336" s="76">
        <f t="shared" si="326"/>
        <v>23</v>
      </c>
      <c r="AR3336" s="81">
        <f t="shared" si="327"/>
        <v>1</v>
      </c>
      <c r="AS3336" s="81" t="str">
        <f t="shared" si="328"/>
        <v>金币</v>
      </c>
      <c r="AT3336" s="103">
        <f t="shared" si="329"/>
        <v>4</v>
      </c>
      <c r="AU3336" s="82">
        <f>IF(AR3336&gt;0,SUMIFS(AT$13:AT3336,AQ$13:AQ3336,"="&amp;AQ3336),"[x]")</f>
        <v>4</v>
      </c>
    </row>
    <row r="3337" spans="40:47" ht="16.5" x14ac:dyDescent="0.2">
      <c r="AN3337" s="81">
        <v>3325</v>
      </c>
      <c r="AO3337" s="81">
        <f t="shared" si="324"/>
        <v>6</v>
      </c>
      <c r="AP3337" s="81">
        <f t="shared" si="325"/>
        <v>3</v>
      </c>
      <c r="AQ3337" s="76">
        <f t="shared" si="326"/>
        <v>23</v>
      </c>
      <c r="AR3337" s="81">
        <f t="shared" si="327"/>
        <v>2</v>
      </c>
      <c r="AS3337" s="81" t="str">
        <f t="shared" si="328"/>
        <v>金币</v>
      </c>
      <c r="AT3337" s="103">
        <f t="shared" si="329"/>
        <v>8</v>
      </c>
      <c r="AU3337" s="82">
        <f>IF(AR3337&gt;0,SUMIFS(AT$13:AT3337,AQ$13:AQ3337,"="&amp;AQ3337),"[x]")</f>
        <v>12</v>
      </c>
    </row>
    <row r="3338" spans="40:47" ht="16.5" x14ac:dyDescent="0.2">
      <c r="AN3338" s="81">
        <v>3326</v>
      </c>
      <c r="AO3338" s="81">
        <f t="shared" si="324"/>
        <v>6</v>
      </c>
      <c r="AP3338" s="81">
        <f t="shared" si="325"/>
        <v>3</v>
      </c>
      <c r="AQ3338" s="76">
        <f t="shared" si="326"/>
        <v>23</v>
      </c>
      <c r="AR3338" s="81">
        <f t="shared" si="327"/>
        <v>3</v>
      </c>
      <c r="AS3338" s="81" t="str">
        <f t="shared" si="328"/>
        <v>金币</v>
      </c>
      <c r="AT3338" s="103">
        <f t="shared" si="329"/>
        <v>12</v>
      </c>
      <c r="AU3338" s="82">
        <f>IF(AR3338&gt;0,SUMIFS(AT$13:AT3338,AQ$13:AQ3338,"="&amp;AQ3338),"[x]")</f>
        <v>24</v>
      </c>
    </row>
    <row r="3339" spans="40:47" ht="16.5" x14ac:dyDescent="0.2">
      <c r="AN3339" s="81">
        <v>3327</v>
      </c>
      <c r="AO3339" s="81">
        <f t="shared" si="324"/>
        <v>6</v>
      </c>
      <c r="AP3339" s="81">
        <f t="shared" si="325"/>
        <v>3</v>
      </c>
      <c r="AQ3339" s="76">
        <f t="shared" si="326"/>
        <v>23</v>
      </c>
      <c r="AR3339" s="81">
        <f t="shared" si="327"/>
        <v>4</v>
      </c>
      <c r="AS3339" s="81" t="str">
        <f t="shared" si="328"/>
        <v>金币</v>
      </c>
      <c r="AT3339" s="103">
        <f t="shared" si="329"/>
        <v>16</v>
      </c>
      <c r="AU3339" s="82">
        <f>IF(AR3339&gt;0,SUMIFS(AT$13:AT3339,AQ$13:AQ3339,"="&amp;AQ3339),"[x]")</f>
        <v>40</v>
      </c>
    </row>
    <row r="3340" spans="40:47" ht="16.5" x14ac:dyDescent="0.2">
      <c r="AN3340" s="81">
        <v>3328</v>
      </c>
      <c r="AO3340" s="81">
        <f t="shared" si="324"/>
        <v>6</v>
      </c>
      <c r="AP3340" s="81">
        <f t="shared" si="325"/>
        <v>3</v>
      </c>
      <c r="AQ3340" s="76">
        <f t="shared" si="326"/>
        <v>23</v>
      </c>
      <c r="AR3340" s="81">
        <f t="shared" si="327"/>
        <v>5</v>
      </c>
      <c r="AS3340" s="81" t="str">
        <f t="shared" si="328"/>
        <v>金币</v>
      </c>
      <c r="AT3340" s="103">
        <f t="shared" si="329"/>
        <v>20</v>
      </c>
      <c r="AU3340" s="82">
        <f>IF(AR3340&gt;0,SUMIFS(AT$13:AT3340,AQ$13:AQ3340,"="&amp;AQ3340),"[x]")</f>
        <v>60</v>
      </c>
    </row>
    <row r="3341" spans="40:47" ht="16.5" x14ac:dyDescent="0.2">
      <c r="AN3341" s="81">
        <v>3329</v>
      </c>
      <c r="AO3341" s="81">
        <f t="shared" si="324"/>
        <v>6</v>
      </c>
      <c r="AP3341" s="81">
        <f t="shared" si="325"/>
        <v>3</v>
      </c>
      <c r="AQ3341" s="76">
        <f t="shared" si="326"/>
        <v>23</v>
      </c>
      <c r="AR3341" s="81">
        <f t="shared" si="327"/>
        <v>6</v>
      </c>
      <c r="AS3341" s="81" t="str">
        <f t="shared" si="328"/>
        <v>金币</v>
      </c>
      <c r="AT3341" s="103">
        <f t="shared" si="329"/>
        <v>25</v>
      </c>
      <c r="AU3341" s="82">
        <f>IF(AR3341&gt;0,SUMIFS(AT$13:AT3341,AQ$13:AQ3341,"="&amp;AQ3341),"[x]")</f>
        <v>85</v>
      </c>
    </row>
    <row r="3342" spans="40:47" ht="16.5" x14ac:dyDescent="0.2">
      <c r="AN3342" s="81">
        <v>3330</v>
      </c>
      <c r="AO3342" s="81">
        <f t="shared" ref="AO3342:AO3405" si="330">INT((AN3342-1)/604)+1</f>
        <v>6</v>
      </c>
      <c r="AP3342" s="81">
        <f t="shared" ref="AP3342:AP3405" si="331">INT(MOD(INT((AN3342-1)/151),4))+1</f>
        <v>3</v>
      </c>
      <c r="AQ3342" s="76">
        <f t="shared" ref="AQ3342:AQ3405" si="332">(AO3342-1)*4+AP3342</f>
        <v>23</v>
      </c>
      <c r="AR3342" s="81">
        <f t="shared" ref="AR3342:AR3405" si="333">MOD(AN3342-1,151)</f>
        <v>7</v>
      </c>
      <c r="AS3342" s="81" t="str">
        <f t="shared" ref="AS3342:AS3405" si="334">IF(AR3342&gt;0,"金币","[x]")</f>
        <v>金币</v>
      </c>
      <c r="AT3342" s="103">
        <f t="shared" si="329"/>
        <v>29</v>
      </c>
      <c r="AU3342" s="82">
        <f>IF(AR3342&gt;0,SUMIFS(AT$13:AT3342,AQ$13:AQ3342,"="&amp;AQ3342),"[x]")</f>
        <v>114</v>
      </c>
    </row>
    <row r="3343" spans="40:47" ht="16.5" x14ac:dyDescent="0.2">
      <c r="AN3343" s="81">
        <v>3331</v>
      </c>
      <c r="AO3343" s="81">
        <f t="shared" si="330"/>
        <v>6</v>
      </c>
      <c r="AP3343" s="81">
        <f t="shared" si="331"/>
        <v>3</v>
      </c>
      <c r="AQ3343" s="76">
        <f t="shared" si="332"/>
        <v>23</v>
      </c>
      <c r="AR3343" s="81">
        <f t="shared" si="333"/>
        <v>8</v>
      </c>
      <c r="AS3343" s="81" t="str">
        <f t="shared" si="334"/>
        <v>金币</v>
      </c>
      <c r="AT3343" s="103">
        <f t="shared" ref="AT3343:AT3406" si="335">IF(AR3343&gt;0,INT(INDEX($AL$13:$AL$162,AR3343)/48*INDEX($AL$4:$AL$9,AO3343)*INDEX($AO$4:$AO$7,AP3343)),"[x]")</f>
        <v>33</v>
      </c>
      <c r="AU3343" s="82">
        <f>IF(AR3343&gt;0,SUMIFS(AT$13:AT3343,AQ$13:AQ3343,"="&amp;AQ3343),"[x]")</f>
        <v>147</v>
      </c>
    </row>
    <row r="3344" spans="40:47" ht="16.5" x14ac:dyDescent="0.2">
      <c r="AN3344" s="81">
        <v>3332</v>
      </c>
      <c r="AO3344" s="81">
        <f t="shared" si="330"/>
        <v>6</v>
      </c>
      <c r="AP3344" s="81">
        <f t="shared" si="331"/>
        <v>3</v>
      </c>
      <c r="AQ3344" s="76">
        <f t="shared" si="332"/>
        <v>23</v>
      </c>
      <c r="AR3344" s="81">
        <f t="shared" si="333"/>
        <v>9</v>
      </c>
      <c r="AS3344" s="81" t="str">
        <f t="shared" si="334"/>
        <v>金币</v>
      </c>
      <c r="AT3344" s="103">
        <f t="shared" si="335"/>
        <v>37</v>
      </c>
      <c r="AU3344" s="82">
        <f>IF(AR3344&gt;0,SUMIFS(AT$13:AT3344,AQ$13:AQ3344,"="&amp;AQ3344),"[x]")</f>
        <v>184</v>
      </c>
    </row>
    <row r="3345" spans="40:47" ht="16.5" x14ac:dyDescent="0.2">
      <c r="AN3345" s="81">
        <v>3333</v>
      </c>
      <c r="AO3345" s="81">
        <f t="shared" si="330"/>
        <v>6</v>
      </c>
      <c r="AP3345" s="81">
        <f t="shared" si="331"/>
        <v>3</v>
      </c>
      <c r="AQ3345" s="76">
        <f t="shared" si="332"/>
        <v>23</v>
      </c>
      <c r="AR3345" s="81">
        <f t="shared" si="333"/>
        <v>10</v>
      </c>
      <c r="AS3345" s="81" t="str">
        <f t="shared" si="334"/>
        <v>金币</v>
      </c>
      <c r="AT3345" s="103">
        <f t="shared" si="335"/>
        <v>41</v>
      </c>
      <c r="AU3345" s="82">
        <f>IF(AR3345&gt;0,SUMIFS(AT$13:AT3345,AQ$13:AQ3345,"="&amp;AQ3345),"[x]")</f>
        <v>225</v>
      </c>
    </row>
    <row r="3346" spans="40:47" ht="16.5" x14ac:dyDescent="0.2">
      <c r="AN3346" s="81">
        <v>3334</v>
      </c>
      <c r="AO3346" s="81">
        <f t="shared" si="330"/>
        <v>6</v>
      </c>
      <c r="AP3346" s="81">
        <f t="shared" si="331"/>
        <v>3</v>
      </c>
      <c r="AQ3346" s="76">
        <f t="shared" si="332"/>
        <v>23</v>
      </c>
      <c r="AR3346" s="81">
        <f t="shared" si="333"/>
        <v>11</v>
      </c>
      <c r="AS3346" s="81" t="str">
        <f t="shared" si="334"/>
        <v>金币</v>
      </c>
      <c r="AT3346" s="103">
        <f t="shared" si="335"/>
        <v>45</v>
      </c>
      <c r="AU3346" s="82">
        <f>IF(AR3346&gt;0,SUMIFS(AT$13:AT3346,AQ$13:AQ3346,"="&amp;AQ3346),"[x]")</f>
        <v>270</v>
      </c>
    </row>
    <row r="3347" spans="40:47" ht="16.5" x14ac:dyDescent="0.2">
      <c r="AN3347" s="81">
        <v>3335</v>
      </c>
      <c r="AO3347" s="81">
        <f t="shared" si="330"/>
        <v>6</v>
      </c>
      <c r="AP3347" s="81">
        <f t="shared" si="331"/>
        <v>3</v>
      </c>
      <c r="AQ3347" s="76">
        <f t="shared" si="332"/>
        <v>23</v>
      </c>
      <c r="AR3347" s="81">
        <f t="shared" si="333"/>
        <v>12</v>
      </c>
      <c r="AS3347" s="81" t="str">
        <f t="shared" si="334"/>
        <v>金币</v>
      </c>
      <c r="AT3347" s="103">
        <f t="shared" si="335"/>
        <v>50</v>
      </c>
      <c r="AU3347" s="82">
        <f>IF(AR3347&gt;0,SUMIFS(AT$13:AT3347,AQ$13:AQ3347,"="&amp;AQ3347),"[x]")</f>
        <v>320</v>
      </c>
    </row>
    <row r="3348" spans="40:47" ht="16.5" x14ac:dyDescent="0.2">
      <c r="AN3348" s="81">
        <v>3336</v>
      </c>
      <c r="AO3348" s="81">
        <f t="shared" si="330"/>
        <v>6</v>
      </c>
      <c r="AP3348" s="81">
        <f t="shared" si="331"/>
        <v>3</v>
      </c>
      <c r="AQ3348" s="76">
        <f t="shared" si="332"/>
        <v>23</v>
      </c>
      <c r="AR3348" s="81">
        <f t="shared" si="333"/>
        <v>13</v>
      </c>
      <c r="AS3348" s="81" t="str">
        <f t="shared" si="334"/>
        <v>金币</v>
      </c>
      <c r="AT3348" s="103">
        <f t="shared" si="335"/>
        <v>54</v>
      </c>
      <c r="AU3348" s="82">
        <f>IF(AR3348&gt;0,SUMIFS(AT$13:AT3348,AQ$13:AQ3348,"="&amp;AQ3348),"[x]")</f>
        <v>374</v>
      </c>
    </row>
    <row r="3349" spans="40:47" ht="16.5" x14ac:dyDescent="0.2">
      <c r="AN3349" s="81">
        <v>3337</v>
      </c>
      <c r="AO3349" s="81">
        <f t="shared" si="330"/>
        <v>6</v>
      </c>
      <c r="AP3349" s="81">
        <f t="shared" si="331"/>
        <v>3</v>
      </c>
      <c r="AQ3349" s="76">
        <f t="shared" si="332"/>
        <v>23</v>
      </c>
      <c r="AR3349" s="81">
        <f t="shared" si="333"/>
        <v>14</v>
      </c>
      <c r="AS3349" s="81" t="str">
        <f t="shared" si="334"/>
        <v>金币</v>
      </c>
      <c r="AT3349" s="103">
        <f t="shared" si="335"/>
        <v>58</v>
      </c>
      <c r="AU3349" s="82">
        <f>IF(AR3349&gt;0,SUMIFS(AT$13:AT3349,AQ$13:AQ3349,"="&amp;AQ3349),"[x]")</f>
        <v>432</v>
      </c>
    </row>
    <row r="3350" spans="40:47" ht="16.5" x14ac:dyDescent="0.2">
      <c r="AN3350" s="81">
        <v>3338</v>
      </c>
      <c r="AO3350" s="81">
        <f t="shared" si="330"/>
        <v>6</v>
      </c>
      <c r="AP3350" s="81">
        <f t="shared" si="331"/>
        <v>3</v>
      </c>
      <c r="AQ3350" s="76">
        <f t="shared" si="332"/>
        <v>23</v>
      </c>
      <c r="AR3350" s="81">
        <f t="shared" si="333"/>
        <v>15</v>
      </c>
      <c r="AS3350" s="81" t="str">
        <f t="shared" si="334"/>
        <v>金币</v>
      </c>
      <c r="AT3350" s="103">
        <f t="shared" si="335"/>
        <v>62</v>
      </c>
      <c r="AU3350" s="82">
        <f>IF(AR3350&gt;0,SUMIFS(AT$13:AT3350,AQ$13:AQ3350,"="&amp;AQ3350),"[x]")</f>
        <v>494</v>
      </c>
    </row>
    <row r="3351" spans="40:47" ht="16.5" x14ac:dyDescent="0.2">
      <c r="AN3351" s="81">
        <v>3339</v>
      </c>
      <c r="AO3351" s="81">
        <f t="shared" si="330"/>
        <v>6</v>
      </c>
      <c r="AP3351" s="81">
        <f t="shared" si="331"/>
        <v>3</v>
      </c>
      <c r="AQ3351" s="76">
        <f t="shared" si="332"/>
        <v>23</v>
      </c>
      <c r="AR3351" s="81">
        <f t="shared" si="333"/>
        <v>16</v>
      </c>
      <c r="AS3351" s="81" t="str">
        <f t="shared" si="334"/>
        <v>金币</v>
      </c>
      <c r="AT3351" s="103">
        <f t="shared" si="335"/>
        <v>66</v>
      </c>
      <c r="AU3351" s="82">
        <f>IF(AR3351&gt;0,SUMIFS(AT$13:AT3351,AQ$13:AQ3351,"="&amp;AQ3351),"[x]")</f>
        <v>560</v>
      </c>
    </row>
    <row r="3352" spans="40:47" ht="16.5" x14ac:dyDescent="0.2">
      <c r="AN3352" s="81">
        <v>3340</v>
      </c>
      <c r="AO3352" s="81">
        <f t="shared" si="330"/>
        <v>6</v>
      </c>
      <c r="AP3352" s="81">
        <f t="shared" si="331"/>
        <v>3</v>
      </c>
      <c r="AQ3352" s="76">
        <f t="shared" si="332"/>
        <v>23</v>
      </c>
      <c r="AR3352" s="81">
        <f t="shared" si="333"/>
        <v>17</v>
      </c>
      <c r="AS3352" s="81" t="str">
        <f t="shared" si="334"/>
        <v>金币</v>
      </c>
      <c r="AT3352" s="103">
        <f t="shared" si="335"/>
        <v>70</v>
      </c>
      <c r="AU3352" s="82">
        <f>IF(AR3352&gt;0,SUMIFS(AT$13:AT3352,AQ$13:AQ3352,"="&amp;AQ3352),"[x]")</f>
        <v>630</v>
      </c>
    </row>
    <row r="3353" spans="40:47" ht="16.5" x14ac:dyDescent="0.2">
      <c r="AN3353" s="81">
        <v>3341</v>
      </c>
      <c r="AO3353" s="81">
        <f t="shared" si="330"/>
        <v>6</v>
      </c>
      <c r="AP3353" s="81">
        <f t="shared" si="331"/>
        <v>3</v>
      </c>
      <c r="AQ3353" s="76">
        <f t="shared" si="332"/>
        <v>23</v>
      </c>
      <c r="AR3353" s="81">
        <f t="shared" si="333"/>
        <v>18</v>
      </c>
      <c r="AS3353" s="81" t="str">
        <f t="shared" si="334"/>
        <v>金币</v>
      </c>
      <c r="AT3353" s="103">
        <f t="shared" si="335"/>
        <v>75</v>
      </c>
      <c r="AU3353" s="82">
        <f>IF(AR3353&gt;0,SUMIFS(AT$13:AT3353,AQ$13:AQ3353,"="&amp;AQ3353),"[x]")</f>
        <v>705</v>
      </c>
    </row>
    <row r="3354" spans="40:47" ht="16.5" x14ac:dyDescent="0.2">
      <c r="AN3354" s="81">
        <v>3342</v>
      </c>
      <c r="AO3354" s="81">
        <f t="shared" si="330"/>
        <v>6</v>
      </c>
      <c r="AP3354" s="81">
        <f t="shared" si="331"/>
        <v>3</v>
      </c>
      <c r="AQ3354" s="76">
        <f t="shared" si="332"/>
        <v>23</v>
      </c>
      <c r="AR3354" s="81">
        <f t="shared" si="333"/>
        <v>19</v>
      </c>
      <c r="AS3354" s="81" t="str">
        <f t="shared" si="334"/>
        <v>金币</v>
      </c>
      <c r="AT3354" s="103">
        <f t="shared" si="335"/>
        <v>79</v>
      </c>
      <c r="AU3354" s="82">
        <f>IF(AR3354&gt;0,SUMIFS(AT$13:AT3354,AQ$13:AQ3354,"="&amp;AQ3354),"[x]")</f>
        <v>784</v>
      </c>
    </row>
    <row r="3355" spans="40:47" ht="16.5" x14ac:dyDescent="0.2">
      <c r="AN3355" s="81">
        <v>3343</v>
      </c>
      <c r="AO3355" s="81">
        <f t="shared" si="330"/>
        <v>6</v>
      </c>
      <c r="AP3355" s="81">
        <f t="shared" si="331"/>
        <v>3</v>
      </c>
      <c r="AQ3355" s="76">
        <f t="shared" si="332"/>
        <v>23</v>
      </c>
      <c r="AR3355" s="81">
        <f t="shared" si="333"/>
        <v>20</v>
      </c>
      <c r="AS3355" s="81" t="str">
        <f t="shared" si="334"/>
        <v>金币</v>
      </c>
      <c r="AT3355" s="103">
        <f t="shared" si="335"/>
        <v>83</v>
      </c>
      <c r="AU3355" s="82">
        <f>IF(AR3355&gt;0,SUMIFS(AT$13:AT3355,AQ$13:AQ3355,"="&amp;AQ3355),"[x]")</f>
        <v>867</v>
      </c>
    </row>
    <row r="3356" spans="40:47" ht="16.5" x14ac:dyDescent="0.2">
      <c r="AN3356" s="81">
        <v>3344</v>
      </c>
      <c r="AO3356" s="81">
        <f t="shared" si="330"/>
        <v>6</v>
      </c>
      <c r="AP3356" s="81">
        <f t="shared" si="331"/>
        <v>3</v>
      </c>
      <c r="AQ3356" s="76">
        <f t="shared" si="332"/>
        <v>23</v>
      </c>
      <c r="AR3356" s="81">
        <f t="shared" si="333"/>
        <v>21</v>
      </c>
      <c r="AS3356" s="81" t="str">
        <f t="shared" si="334"/>
        <v>金币</v>
      </c>
      <c r="AT3356" s="103">
        <f t="shared" si="335"/>
        <v>87</v>
      </c>
      <c r="AU3356" s="82">
        <f>IF(AR3356&gt;0,SUMIFS(AT$13:AT3356,AQ$13:AQ3356,"="&amp;AQ3356),"[x]")</f>
        <v>954</v>
      </c>
    </row>
    <row r="3357" spans="40:47" ht="16.5" x14ac:dyDescent="0.2">
      <c r="AN3357" s="81">
        <v>3345</v>
      </c>
      <c r="AO3357" s="81">
        <f t="shared" si="330"/>
        <v>6</v>
      </c>
      <c r="AP3357" s="81">
        <f t="shared" si="331"/>
        <v>3</v>
      </c>
      <c r="AQ3357" s="76">
        <f t="shared" si="332"/>
        <v>23</v>
      </c>
      <c r="AR3357" s="81">
        <f t="shared" si="333"/>
        <v>22</v>
      </c>
      <c r="AS3357" s="81" t="str">
        <f t="shared" si="334"/>
        <v>金币</v>
      </c>
      <c r="AT3357" s="103">
        <f t="shared" si="335"/>
        <v>91</v>
      </c>
      <c r="AU3357" s="82">
        <f>IF(AR3357&gt;0,SUMIFS(AT$13:AT3357,AQ$13:AQ3357,"="&amp;AQ3357),"[x]")</f>
        <v>1045</v>
      </c>
    </row>
    <row r="3358" spans="40:47" ht="16.5" x14ac:dyDescent="0.2">
      <c r="AN3358" s="81">
        <v>3346</v>
      </c>
      <c r="AO3358" s="81">
        <f t="shared" si="330"/>
        <v>6</v>
      </c>
      <c r="AP3358" s="81">
        <f t="shared" si="331"/>
        <v>3</v>
      </c>
      <c r="AQ3358" s="76">
        <f t="shared" si="332"/>
        <v>23</v>
      </c>
      <c r="AR3358" s="81">
        <f t="shared" si="333"/>
        <v>23</v>
      </c>
      <c r="AS3358" s="81" t="str">
        <f t="shared" si="334"/>
        <v>金币</v>
      </c>
      <c r="AT3358" s="103">
        <f t="shared" si="335"/>
        <v>95</v>
      </c>
      <c r="AU3358" s="82">
        <f>IF(AR3358&gt;0,SUMIFS(AT$13:AT3358,AQ$13:AQ3358,"="&amp;AQ3358),"[x]")</f>
        <v>1140</v>
      </c>
    </row>
    <row r="3359" spans="40:47" ht="16.5" x14ac:dyDescent="0.2">
      <c r="AN3359" s="81">
        <v>3347</v>
      </c>
      <c r="AO3359" s="81">
        <f t="shared" si="330"/>
        <v>6</v>
      </c>
      <c r="AP3359" s="81">
        <f t="shared" si="331"/>
        <v>3</v>
      </c>
      <c r="AQ3359" s="76">
        <f t="shared" si="332"/>
        <v>23</v>
      </c>
      <c r="AR3359" s="81">
        <f t="shared" si="333"/>
        <v>24</v>
      </c>
      <c r="AS3359" s="81" t="str">
        <f t="shared" si="334"/>
        <v>金币</v>
      </c>
      <c r="AT3359" s="103">
        <f t="shared" si="335"/>
        <v>100</v>
      </c>
      <c r="AU3359" s="82">
        <f>IF(AR3359&gt;0,SUMIFS(AT$13:AT3359,AQ$13:AQ3359,"="&amp;AQ3359),"[x]")</f>
        <v>1240</v>
      </c>
    </row>
    <row r="3360" spans="40:47" ht="16.5" x14ac:dyDescent="0.2">
      <c r="AN3360" s="81">
        <v>3348</v>
      </c>
      <c r="AO3360" s="81">
        <f t="shared" si="330"/>
        <v>6</v>
      </c>
      <c r="AP3360" s="81">
        <f t="shared" si="331"/>
        <v>3</v>
      </c>
      <c r="AQ3360" s="76">
        <f t="shared" si="332"/>
        <v>23</v>
      </c>
      <c r="AR3360" s="81">
        <f t="shared" si="333"/>
        <v>25</v>
      </c>
      <c r="AS3360" s="81" t="str">
        <f t="shared" si="334"/>
        <v>金币</v>
      </c>
      <c r="AT3360" s="103">
        <f t="shared" si="335"/>
        <v>104</v>
      </c>
      <c r="AU3360" s="82">
        <f>IF(AR3360&gt;0,SUMIFS(AT$13:AT3360,AQ$13:AQ3360,"="&amp;AQ3360),"[x]")</f>
        <v>1344</v>
      </c>
    </row>
    <row r="3361" spans="40:47" ht="16.5" x14ac:dyDescent="0.2">
      <c r="AN3361" s="81">
        <v>3349</v>
      </c>
      <c r="AO3361" s="81">
        <f t="shared" si="330"/>
        <v>6</v>
      </c>
      <c r="AP3361" s="81">
        <f t="shared" si="331"/>
        <v>3</v>
      </c>
      <c r="AQ3361" s="76">
        <f t="shared" si="332"/>
        <v>23</v>
      </c>
      <c r="AR3361" s="81">
        <f t="shared" si="333"/>
        <v>26</v>
      </c>
      <c r="AS3361" s="81" t="str">
        <f t="shared" si="334"/>
        <v>金币</v>
      </c>
      <c r="AT3361" s="103">
        <f t="shared" si="335"/>
        <v>108</v>
      </c>
      <c r="AU3361" s="82">
        <f>IF(AR3361&gt;0,SUMIFS(AT$13:AT3361,AQ$13:AQ3361,"="&amp;AQ3361),"[x]")</f>
        <v>1452</v>
      </c>
    </row>
    <row r="3362" spans="40:47" ht="16.5" x14ac:dyDescent="0.2">
      <c r="AN3362" s="81">
        <v>3350</v>
      </c>
      <c r="AO3362" s="81">
        <f t="shared" si="330"/>
        <v>6</v>
      </c>
      <c r="AP3362" s="81">
        <f t="shared" si="331"/>
        <v>3</v>
      </c>
      <c r="AQ3362" s="76">
        <f t="shared" si="332"/>
        <v>23</v>
      </c>
      <c r="AR3362" s="81">
        <f t="shared" si="333"/>
        <v>27</v>
      </c>
      <c r="AS3362" s="81" t="str">
        <f t="shared" si="334"/>
        <v>金币</v>
      </c>
      <c r="AT3362" s="103">
        <f t="shared" si="335"/>
        <v>112</v>
      </c>
      <c r="AU3362" s="82">
        <f>IF(AR3362&gt;0,SUMIFS(AT$13:AT3362,AQ$13:AQ3362,"="&amp;AQ3362),"[x]")</f>
        <v>1564</v>
      </c>
    </row>
    <row r="3363" spans="40:47" ht="16.5" x14ac:dyDescent="0.2">
      <c r="AN3363" s="81">
        <v>3351</v>
      </c>
      <c r="AO3363" s="81">
        <f t="shared" si="330"/>
        <v>6</v>
      </c>
      <c r="AP3363" s="81">
        <f t="shared" si="331"/>
        <v>3</v>
      </c>
      <c r="AQ3363" s="76">
        <f t="shared" si="332"/>
        <v>23</v>
      </c>
      <c r="AR3363" s="81">
        <f t="shared" si="333"/>
        <v>28</v>
      </c>
      <c r="AS3363" s="81" t="str">
        <f t="shared" si="334"/>
        <v>金币</v>
      </c>
      <c r="AT3363" s="103">
        <f t="shared" si="335"/>
        <v>116</v>
      </c>
      <c r="AU3363" s="82">
        <f>IF(AR3363&gt;0,SUMIFS(AT$13:AT3363,AQ$13:AQ3363,"="&amp;AQ3363),"[x]")</f>
        <v>1680</v>
      </c>
    </row>
    <row r="3364" spans="40:47" ht="16.5" x14ac:dyDescent="0.2">
      <c r="AN3364" s="81">
        <v>3352</v>
      </c>
      <c r="AO3364" s="81">
        <f t="shared" si="330"/>
        <v>6</v>
      </c>
      <c r="AP3364" s="81">
        <f t="shared" si="331"/>
        <v>3</v>
      </c>
      <c r="AQ3364" s="76">
        <f t="shared" si="332"/>
        <v>23</v>
      </c>
      <c r="AR3364" s="81">
        <f t="shared" si="333"/>
        <v>29</v>
      </c>
      <c r="AS3364" s="81" t="str">
        <f t="shared" si="334"/>
        <v>金币</v>
      </c>
      <c r="AT3364" s="103">
        <f t="shared" si="335"/>
        <v>121</v>
      </c>
      <c r="AU3364" s="82">
        <f>IF(AR3364&gt;0,SUMIFS(AT$13:AT3364,AQ$13:AQ3364,"="&amp;AQ3364),"[x]")</f>
        <v>1801</v>
      </c>
    </row>
    <row r="3365" spans="40:47" ht="16.5" x14ac:dyDescent="0.2">
      <c r="AN3365" s="81">
        <v>3353</v>
      </c>
      <c r="AO3365" s="81">
        <f t="shared" si="330"/>
        <v>6</v>
      </c>
      <c r="AP3365" s="81">
        <f t="shared" si="331"/>
        <v>3</v>
      </c>
      <c r="AQ3365" s="76">
        <f t="shared" si="332"/>
        <v>23</v>
      </c>
      <c r="AR3365" s="81">
        <f t="shared" si="333"/>
        <v>30</v>
      </c>
      <c r="AS3365" s="81" t="str">
        <f t="shared" si="334"/>
        <v>金币</v>
      </c>
      <c r="AT3365" s="103">
        <f t="shared" si="335"/>
        <v>125</v>
      </c>
      <c r="AU3365" s="82">
        <f>IF(AR3365&gt;0,SUMIFS(AT$13:AT3365,AQ$13:AQ3365,"="&amp;AQ3365),"[x]")</f>
        <v>1926</v>
      </c>
    </row>
    <row r="3366" spans="40:47" ht="16.5" x14ac:dyDescent="0.2">
      <c r="AN3366" s="81">
        <v>3354</v>
      </c>
      <c r="AO3366" s="81">
        <f t="shared" si="330"/>
        <v>6</v>
      </c>
      <c r="AP3366" s="81">
        <f t="shared" si="331"/>
        <v>3</v>
      </c>
      <c r="AQ3366" s="76">
        <f t="shared" si="332"/>
        <v>23</v>
      </c>
      <c r="AR3366" s="81">
        <f t="shared" si="333"/>
        <v>31</v>
      </c>
      <c r="AS3366" s="81" t="str">
        <f t="shared" si="334"/>
        <v>金币</v>
      </c>
      <c r="AT3366" s="103">
        <f t="shared" si="335"/>
        <v>129</v>
      </c>
      <c r="AU3366" s="82">
        <f>IF(AR3366&gt;0,SUMIFS(AT$13:AT3366,AQ$13:AQ3366,"="&amp;AQ3366),"[x]")</f>
        <v>2055</v>
      </c>
    </row>
    <row r="3367" spans="40:47" ht="16.5" x14ac:dyDescent="0.2">
      <c r="AN3367" s="81">
        <v>3355</v>
      </c>
      <c r="AO3367" s="81">
        <f t="shared" si="330"/>
        <v>6</v>
      </c>
      <c r="AP3367" s="81">
        <f t="shared" si="331"/>
        <v>3</v>
      </c>
      <c r="AQ3367" s="76">
        <f t="shared" si="332"/>
        <v>23</v>
      </c>
      <c r="AR3367" s="81">
        <f t="shared" si="333"/>
        <v>32</v>
      </c>
      <c r="AS3367" s="81" t="str">
        <f t="shared" si="334"/>
        <v>金币</v>
      </c>
      <c r="AT3367" s="103">
        <f t="shared" si="335"/>
        <v>133</v>
      </c>
      <c r="AU3367" s="82">
        <f>IF(AR3367&gt;0,SUMIFS(AT$13:AT3367,AQ$13:AQ3367,"="&amp;AQ3367),"[x]")</f>
        <v>2188</v>
      </c>
    </row>
    <row r="3368" spans="40:47" ht="16.5" x14ac:dyDescent="0.2">
      <c r="AN3368" s="81">
        <v>3356</v>
      </c>
      <c r="AO3368" s="81">
        <f t="shared" si="330"/>
        <v>6</v>
      </c>
      <c r="AP3368" s="81">
        <f t="shared" si="331"/>
        <v>3</v>
      </c>
      <c r="AQ3368" s="76">
        <f t="shared" si="332"/>
        <v>23</v>
      </c>
      <c r="AR3368" s="81">
        <f t="shared" si="333"/>
        <v>33</v>
      </c>
      <c r="AS3368" s="81" t="str">
        <f t="shared" si="334"/>
        <v>金币</v>
      </c>
      <c r="AT3368" s="103">
        <f t="shared" si="335"/>
        <v>137</v>
      </c>
      <c r="AU3368" s="82">
        <f>IF(AR3368&gt;0,SUMIFS(AT$13:AT3368,AQ$13:AQ3368,"="&amp;AQ3368),"[x]")</f>
        <v>2325</v>
      </c>
    </row>
    <row r="3369" spans="40:47" ht="16.5" x14ac:dyDescent="0.2">
      <c r="AN3369" s="81">
        <v>3357</v>
      </c>
      <c r="AO3369" s="81">
        <f t="shared" si="330"/>
        <v>6</v>
      </c>
      <c r="AP3369" s="81">
        <f t="shared" si="331"/>
        <v>3</v>
      </c>
      <c r="AQ3369" s="76">
        <f t="shared" si="332"/>
        <v>23</v>
      </c>
      <c r="AR3369" s="81">
        <f t="shared" si="333"/>
        <v>34</v>
      </c>
      <c r="AS3369" s="81" t="str">
        <f t="shared" si="334"/>
        <v>金币</v>
      </c>
      <c r="AT3369" s="103">
        <f t="shared" si="335"/>
        <v>141</v>
      </c>
      <c r="AU3369" s="82">
        <f>IF(AR3369&gt;0,SUMIFS(AT$13:AT3369,AQ$13:AQ3369,"="&amp;AQ3369),"[x]")</f>
        <v>2466</v>
      </c>
    </row>
    <row r="3370" spans="40:47" ht="16.5" x14ac:dyDescent="0.2">
      <c r="AN3370" s="81">
        <v>3358</v>
      </c>
      <c r="AO3370" s="81">
        <f t="shared" si="330"/>
        <v>6</v>
      </c>
      <c r="AP3370" s="81">
        <f t="shared" si="331"/>
        <v>3</v>
      </c>
      <c r="AQ3370" s="76">
        <f t="shared" si="332"/>
        <v>23</v>
      </c>
      <c r="AR3370" s="81">
        <f t="shared" si="333"/>
        <v>35</v>
      </c>
      <c r="AS3370" s="81" t="str">
        <f t="shared" si="334"/>
        <v>金币</v>
      </c>
      <c r="AT3370" s="103">
        <f t="shared" si="335"/>
        <v>146</v>
      </c>
      <c r="AU3370" s="82">
        <f>IF(AR3370&gt;0,SUMIFS(AT$13:AT3370,AQ$13:AQ3370,"="&amp;AQ3370),"[x]")</f>
        <v>2612</v>
      </c>
    </row>
    <row r="3371" spans="40:47" ht="16.5" x14ac:dyDescent="0.2">
      <c r="AN3371" s="81">
        <v>3359</v>
      </c>
      <c r="AO3371" s="81">
        <f t="shared" si="330"/>
        <v>6</v>
      </c>
      <c r="AP3371" s="81">
        <f t="shared" si="331"/>
        <v>3</v>
      </c>
      <c r="AQ3371" s="76">
        <f t="shared" si="332"/>
        <v>23</v>
      </c>
      <c r="AR3371" s="81">
        <f t="shared" si="333"/>
        <v>36</v>
      </c>
      <c r="AS3371" s="81" t="str">
        <f t="shared" si="334"/>
        <v>金币</v>
      </c>
      <c r="AT3371" s="103">
        <f t="shared" si="335"/>
        <v>150</v>
      </c>
      <c r="AU3371" s="82">
        <f>IF(AR3371&gt;0,SUMIFS(AT$13:AT3371,AQ$13:AQ3371,"="&amp;AQ3371),"[x]")</f>
        <v>2762</v>
      </c>
    </row>
    <row r="3372" spans="40:47" ht="16.5" x14ac:dyDescent="0.2">
      <c r="AN3372" s="81">
        <v>3360</v>
      </c>
      <c r="AO3372" s="81">
        <f t="shared" si="330"/>
        <v>6</v>
      </c>
      <c r="AP3372" s="81">
        <f t="shared" si="331"/>
        <v>3</v>
      </c>
      <c r="AQ3372" s="76">
        <f t="shared" si="332"/>
        <v>23</v>
      </c>
      <c r="AR3372" s="81">
        <f t="shared" si="333"/>
        <v>37</v>
      </c>
      <c r="AS3372" s="81" t="str">
        <f t="shared" si="334"/>
        <v>金币</v>
      </c>
      <c r="AT3372" s="103">
        <f t="shared" si="335"/>
        <v>154</v>
      </c>
      <c r="AU3372" s="82">
        <f>IF(AR3372&gt;0,SUMIFS(AT$13:AT3372,AQ$13:AQ3372,"="&amp;AQ3372),"[x]")</f>
        <v>2916</v>
      </c>
    </row>
    <row r="3373" spans="40:47" ht="16.5" x14ac:dyDescent="0.2">
      <c r="AN3373" s="81">
        <v>3361</v>
      </c>
      <c r="AO3373" s="81">
        <f t="shared" si="330"/>
        <v>6</v>
      </c>
      <c r="AP3373" s="81">
        <f t="shared" si="331"/>
        <v>3</v>
      </c>
      <c r="AQ3373" s="76">
        <f t="shared" si="332"/>
        <v>23</v>
      </c>
      <c r="AR3373" s="81">
        <f t="shared" si="333"/>
        <v>38</v>
      </c>
      <c r="AS3373" s="81" t="str">
        <f t="shared" si="334"/>
        <v>金币</v>
      </c>
      <c r="AT3373" s="103">
        <f t="shared" si="335"/>
        <v>158</v>
      </c>
      <c r="AU3373" s="82">
        <f>IF(AR3373&gt;0,SUMIFS(AT$13:AT3373,AQ$13:AQ3373,"="&amp;AQ3373),"[x]")</f>
        <v>3074</v>
      </c>
    </row>
    <row r="3374" spans="40:47" ht="16.5" x14ac:dyDescent="0.2">
      <c r="AN3374" s="81">
        <v>3362</v>
      </c>
      <c r="AO3374" s="81">
        <f t="shared" si="330"/>
        <v>6</v>
      </c>
      <c r="AP3374" s="81">
        <f t="shared" si="331"/>
        <v>3</v>
      </c>
      <c r="AQ3374" s="76">
        <f t="shared" si="332"/>
        <v>23</v>
      </c>
      <c r="AR3374" s="81">
        <f t="shared" si="333"/>
        <v>39</v>
      </c>
      <c r="AS3374" s="81" t="str">
        <f t="shared" si="334"/>
        <v>金币</v>
      </c>
      <c r="AT3374" s="103">
        <f t="shared" si="335"/>
        <v>162</v>
      </c>
      <c r="AU3374" s="82">
        <f>IF(AR3374&gt;0,SUMIFS(AT$13:AT3374,AQ$13:AQ3374,"="&amp;AQ3374),"[x]")</f>
        <v>3236</v>
      </c>
    </row>
    <row r="3375" spans="40:47" ht="16.5" x14ac:dyDescent="0.2">
      <c r="AN3375" s="81">
        <v>3363</v>
      </c>
      <c r="AO3375" s="81">
        <f t="shared" si="330"/>
        <v>6</v>
      </c>
      <c r="AP3375" s="81">
        <f t="shared" si="331"/>
        <v>3</v>
      </c>
      <c r="AQ3375" s="76">
        <f t="shared" si="332"/>
        <v>23</v>
      </c>
      <c r="AR3375" s="81">
        <f t="shared" si="333"/>
        <v>40</v>
      </c>
      <c r="AS3375" s="81" t="str">
        <f t="shared" si="334"/>
        <v>金币</v>
      </c>
      <c r="AT3375" s="103">
        <f t="shared" si="335"/>
        <v>166</v>
      </c>
      <c r="AU3375" s="82">
        <f>IF(AR3375&gt;0,SUMIFS(AT$13:AT3375,AQ$13:AQ3375,"="&amp;AQ3375),"[x]")</f>
        <v>3402</v>
      </c>
    </row>
    <row r="3376" spans="40:47" ht="16.5" x14ac:dyDescent="0.2">
      <c r="AN3376" s="81">
        <v>3364</v>
      </c>
      <c r="AO3376" s="81">
        <f t="shared" si="330"/>
        <v>6</v>
      </c>
      <c r="AP3376" s="81">
        <f t="shared" si="331"/>
        <v>3</v>
      </c>
      <c r="AQ3376" s="76">
        <f t="shared" si="332"/>
        <v>23</v>
      </c>
      <c r="AR3376" s="81">
        <f t="shared" si="333"/>
        <v>41</v>
      </c>
      <c r="AS3376" s="81" t="str">
        <f t="shared" si="334"/>
        <v>金币</v>
      </c>
      <c r="AT3376" s="103">
        <f t="shared" si="335"/>
        <v>79</v>
      </c>
      <c r="AU3376" s="82">
        <f>IF(AR3376&gt;0,SUMIFS(AT$13:AT3376,AQ$13:AQ3376,"="&amp;AQ3376),"[x]")</f>
        <v>3481</v>
      </c>
    </row>
    <row r="3377" spans="40:47" ht="16.5" x14ac:dyDescent="0.2">
      <c r="AN3377" s="81">
        <v>3365</v>
      </c>
      <c r="AO3377" s="81">
        <f t="shared" si="330"/>
        <v>6</v>
      </c>
      <c r="AP3377" s="81">
        <f t="shared" si="331"/>
        <v>3</v>
      </c>
      <c r="AQ3377" s="76">
        <f t="shared" si="332"/>
        <v>23</v>
      </c>
      <c r="AR3377" s="81">
        <f t="shared" si="333"/>
        <v>42</v>
      </c>
      <c r="AS3377" s="81" t="str">
        <f t="shared" si="334"/>
        <v>金币</v>
      </c>
      <c r="AT3377" s="103">
        <f t="shared" si="335"/>
        <v>95</v>
      </c>
      <c r="AU3377" s="82">
        <f>IF(AR3377&gt;0,SUMIFS(AT$13:AT3377,AQ$13:AQ3377,"="&amp;AQ3377),"[x]")</f>
        <v>3576</v>
      </c>
    </row>
    <row r="3378" spans="40:47" ht="16.5" x14ac:dyDescent="0.2">
      <c r="AN3378" s="81">
        <v>3366</v>
      </c>
      <c r="AO3378" s="81">
        <f t="shared" si="330"/>
        <v>6</v>
      </c>
      <c r="AP3378" s="81">
        <f t="shared" si="331"/>
        <v>3</v>
      </c>
      <c r="AQ3378" s="76">
        <f t="shared" si="332"/>
        <v>23</v>
      </c>
      <c r="AR3378" s="81">
        <f t="shared" si="333"/>
        <v>43</v>
      </c>
      <c r="AS3378" s="81" t="str">
        <f t="shared" si="334"/>
        <v>金币</v>
      </c>
      <c r="AT3378" s="103">
        <f t="shared" si="335"/>
        <v>111</v>
      </c>
      <c r="AU3378" s="82">
        <f>IF(AR3378&gt;0,SUMIFS(AT$13:AT3378,AQ$13:AQ3378,"="&amp;AQ3378),"[x]")</f>
        <v>3687</v>
      </c>
    </row>
    <row r="3379" spans="40:47" ht="16.5" x14ac:dyDescent="0.2">
      <c r="AN3379" s="81">
        <v>3367</v>
      </c>
      <c r="AO3379" s="81">
        <f t="shared" si="330"/>
        <v>6</v>
      </c>
      <c r="AP3379" s="81">
        <f t="shared" si="331"/>
        <v>3</v>
      </c>
      <c r="AQ3379" s="76">
        <f t="shared" si="332"/>
        <v>23</v>
      </c>
      <c r="AR3379" s="81">
        <f t="shared" si="333"/>
        <v>44</v>
      </c>
      <c r="AS3379" s="81" t="str">
        <f t="shared" si="334"/>
        <v>金币</v>
      </c>
      <c r="AT3379" s="103">
        <f t="shared" si="335"/>
        <v>127</v>
      </c>
      <c r="AU3379" s="82">
        <f>IF(AR3379&gt;0,SUMIFS(AT$13:AT3379,AQ$13:AQ3379,"="&amp;AQ3379),"[x]")</f>
        <v>3814</v>
      </c>
    </row>
    <row r="3380" spans="40:47" ht="16.5" x14ac:dyDescent="0.2">
      <c r="AN3380" s="81">
        <v>3368</v>
      </c>
      <c r="AO3380" s="81">
        <f t="shared" si="330"/>
        <v>6</v>
      </c>
      <c r="AP3380" s="81">
        <f t="shared" si="331"/>
        <v>3</v>
      </c>
      <c r="AQ3380" s="76">
        <f t="shared" si="332"/>
        <v>23</v>
      </c>
      <c r="AR3380" s="81">
        <f t="shared" si="333"/>
        <v>45</v>
      </c>
      <c r="AS3380" s="81" t="str">
        <f t="shared" si="334"/>
        <v>金币</v>
      </c>
      <c r="AT3380" s="103">
        <f t="shared" si="335"/>
        <v>143</v>
      </c>
      <c r="AU3380" s="82">
        <f>IF(AR3380&gt;0,SUMIFS(AT$13:AT3380,AQ$13:AQ3380,"="&amp;AQ3380),"[x]")</f>
        <v>3957</v>
      </c>
    </row>
    <row r="3381" spans="40:47" ht="16.5" x14ac:dyDescent="0.2">
      <c r="AN3381" s="81">
        <v>3369</v>
      </c>
      <c r="AO3381" s="81">
        <f t="shared" si="330"/>
        <v>6</v>
      </c>
      <c r="AP3381" s="81">
        <f t="shared" si="331"/>
        <v>3</v>
      </c>
      <c r="AQ3381" s="76">
        <f t="shared" si="332"/>
        <v>23</v>
      </c>
      <c r="AR3381" s="81">
        <f t="shared" si="333"/>
        <v>46</v>
      </c>
      <c r="AS3381" s="81" t="str">
        <f t="shared" si="334"/>
        <v>金币</v>
      </c>
      <c r="AT3381" s="103">
        <f t="shared" si="335"/>
        <v>158</v>
      </c>
      <c r="AU3381" s="82">
        <f>IF(AR3381&gt;0,SUMIFS(AT$13:AT3381,AQ$13:AQ3381,"="&amp;AQ3381),"[x]")</f>
        <v>4115</v>
      </c>
    </row>
    <row r="3382" spans="40:47" ht="16.5" x14ac:dyDescent="0.2">
      <c r="AN3382" s="81">
        <v>3370</v>
      </c>
      <c r="AO3382" s="81">
        <f t="shared" si="330"/>
        <v>6</v>
      </c>
      <c r="AP3382" s="81">
        <f t="shared" si="331"/>
        <v>3</v>
      </c>
      <c r="AQ3382" s="76">
        <f t="shared" si="332"/>
        <v>23</v>
      </c>
      <c r="AR3382" s="81">
        <f t="shared" si="333"/>
        <v>47</v>
      </c>
      <c r="AS3382" s="81" t="str">
        <f t="shared" si="334"/>
        <v>金币</v>
      </c>
      <c r="AT3382" s="103">
        <f t="shared" si="335"/>
        <v>174</v>
      </c>
      <c r="AU3382" s="82">
        <f>IF(AR3382&gt;0,SUMIFS(AT$13:AT3382,AQ$13:AQ3382,"="&amp;AQ3382),"[x]")</f>
        <v>4289</v>
      </c>
    </row>
    <row r="3383" spans="40:47" ht="16.5" x14ac:dyDescent="0.2">
      <c r="AN3383" s="81">
        <v>3371</v>
      </c>
      <c r="AO3383" s="81">
        <f t="shared" si="330"/>
        <v>6</v>
      </c>
      <c r="AP3383" s="81">
        <f t="shared" si="331"/>
        <v>3</v>
      </c>
      <c r="AQ3383" s="76">
        <f t="shared" si="332"/>
        <v>23</v>
      </c>
      <c r="AR3383" s="81">
        <f t="shared" si="333"/>
        <v>48</v>
      </c>
      <c r="AS3383" s="81" t="str">
        <f t="shared" si="334"/>
        <v>金币</v>
      </c>
      <c r="AT3383" s="103">
        <f t="shared" si="335"/>
        <v>190</v>
      </c>
      <c r="AU3383" s="82">
        <f>IF(AR3383&gt;0,SUMIFS(AT$13:AT3383,AQ$13:AQ3383,"="&amp;AQ3383),"[x]")</f>
        <v>4479</v>
      </c>
    </row>
    <row r="3384" spans="40:47" ht="16.5" x14ac:dyDescent="0.2">
      <c r="AN3384" s="81">
        <v>3372</v>
      </c>
      <c r="AO3384" s="81">
        <f t="shared" si="330"/>
        <v>6</v>
      </c>
      <c r="AP3384" s="81">
        <f t="shared" si="331"/>
        <v>3</v>
      </c>
      <c r="AQ3384" s="76">
        <f t="shared" si="332"/>
        <v>23</v>
      </c>
      <c r="AR3384" s="81">
        <f t="shared" si="333"/>
        <v>49</v>
      </c>
      <c r="AS3384" s="81" t="str">
        <f t="shared" si="334"/>
        <v>金币</v>
      </c>
      <c r="AT3384" s="103">
        <f t="shared" si="335"/>
        <v>206</v>
      </c>
      <c r="AU3384" s="82">
        <f>IF(AR3384&gt;0,SUMIFS(AT$13:AT3384,AQ$13:AQ3384,"="&amp;AQ3384),"[x]")</f>
        <v>4685</v>
      </c>
    </row>
    <row r="3385" spans="40:47" ht="16.5" x14ac:dyDescent="0.2">
      <c r="AN3385" s="81">
        <v>3373</v>
      </c>
      <c r="AO3385" s="81">
        <f t="shared" si="330"/>
        <v>6</v>
      </c>
      <c r="AP3385" s="81">
        <f t="shared" si="331"/>
        <v>3</v>
      </c>
      <c r="AQ3385" s="76">
        <f t="shared" si="332"/>
        <v>23</v>
      </c>
      <c r="AR3385" s="81">
        <f t="shared" si="333"/>
        <v>50</v>
      </c>
      <c r="AS3385" s="81" t="str">
        <f t="shared" si="334"/>
        <v>金币</v>
      </c>
      <c r="AT3385" s="103">
        <f t="shared" si="335"/>
        <v>222</v>
      </c>
      <c r="AU3385" s="82">
        <f>IF(AR3385&gt;0,SUMIFS(AT$13:AT3385,AQ$13:AQ3385,"="&amp;AQ3385),"[x]")</f>
        <v>4907</v>
      </c>
    </row>
    <row r="3386" spans="40:47" ht="16.5" x14ac:dyDescent="0.2">
      <c r="AN3386" s="81">
        <v>3374</v>
      </c>
      <c r="AO3386" s="81">
        <f t="shared" si="330"/>
        <v>6</v>
      </c>
      <c r="AP3386" s="81">
        <f t="shared" si="331"/>
        <v>3</v>
      </c>
      <c r="AQ3386" s="76">
        <f t="shared" si="332"/>
        <v>23</v>
      </c>
      <c r="AR3386" s="81">
        <f t="shared" si="333"/>
        <v>51</v>
      </c>
      <c r="AS3386" s="81" t="str">
        <f t="shared" si="334"/>
        <v>金币</v>
      </c>
      <c r="AT3386" s="103">
        <f t="shared" si="335"/>
        <v>238</v>
      </c>
      <c r="AU3386" s="82">
        <f>IF(AR3386&gt;0,SUMIFS(AT$13:AT3386,AQ$13:AQ3386,"="&amp;AQ3386),"[x]")</f>
        <v>5145</v>
      </c>
    </row>
    <row r="3387" spans="40:47" ht="16.5" x14ac:dyDescent="0.2">
      <c r="AN3387" s="81">
        <v>3375</v>
      </c>
      <c r="AO3387" s="81">
        <f t="shared" si="330"/>
        <v>6</v>
      </c>
      <c r="AP3387" s="81">
        <f t="shared" si="331"/>
        <v>3</v>
      </c>
      <c r="AQ3387" s="76">
        <f t="shared" si="332"/>
        <v>23</v>
      </c>
      <c r="AR3387" s="81">
        <f t="shared" si="333"/>
        <v>52</v>
      </c>
      <c r="AS3387" s="81" t="str">
        <f t="shared" si="334"/>
        <v>金币</v>
      </c>
      <c r="AT3387" s="103">
        <f t="shared" si="335"/>
        <v>254</v>
      </c>
      <c r="AU3387" s="82">
        <f>IF(AR3387&gt;0,SUMIFS(AT$13:AT3387,AQ$13:AQ3387,"="&amp;AQ3387),"[x]")</f>
        <v>5399</v>
      </c>
    </row>
    <row r="3388" spans="40:47" ht="16.5" x14ac:dyDescent="0.2">
      <c r="AN3388" s="81">
        <v>3376</v>
      </c>
      <c r="AO3388" s="81">
        <f t="shared" si="330"/>
        <v>6</v>
      </c>
      <c r="AP3388" s="81">
        <f t="shared" si="331"/>
        <v>3</v>
      </c>
      <c r="AQ3388" s="76">
        <f t="shared" si="332"/>
        <v>23</v>
      </c>
      <c r="AR3388" s="81">
        <f t="shared" si="333"/>
        <v>53</v>
      </c>
      <c r="AS3388" s="81" t="str">
        <f t="shared" si="334"/>
        <v>金币</v>
      </c>
      <c r="AT3388" s="103">
        <f t="shared" si="335"/>
        <v>270</v>
      </c>
      <c r="AU3388" s="82">
        <f>IF(AR3388&gt;0,SUMIFS(AT$13:AT3388,AQ$13:AQ3388,"="&amp;AQ3388),"[x]")</f>
        <v>5669</v>
      </c>
    </row>
    <row r="3389" spans="40:47" ht="16.5" x14ac:dyDescent="0.2">
      <c r="AN3389" s="81">
        <v>3377</v>
      </c>
      <c r="AO3389" s="81">
        <f t="shared" si="330"/>
        <v>6</v>
      </c>
      <c r="AP3389" s="81">
        <f t="shared" si="331"/>
        <v>3</v>
      </c>
      <c r="AQ3389" s="76">
        <f t="shared" si="332"/>
        <v>23</v>
      </c>
      <c r="AR3389" s="81">
        <f t="shared" si="333"/>
        <v>54</v>
      </c>
      <c r="AS3389" s="81" t="str">
        <f t="shared" si="334"/>
        <v>金币</v>
      </c>
      <c r="AT3389" s="103">
        <f t="shared" si="335"/>
        <v>286</v>
      </c>
      <c r="AU3389" s="82">
        <f>IF(AR3389&gt;0,SUMIFS(AT$13:AT3389,AQ$13:AQ3389,"="&amp;AQ3389),"[x]")</f>
        <v>5955</v>
      </c>
    </row>
    <row r="3390" spans="40:47" ht="16.5" x14ac:dyDescent="0.2">
      <c r="AN3390" s="81">
        <v>3378</v>
      </c>
      <c r="AO3390" s="81">
        <f t="shared" si="330"/>
        <v>6</v>
      </c>
      <c r="AP3390" s="81">
        <f t="shared" si="331"/>
        <v>3</v>
      </c>
      <c r="AQ3390" s="76">
        <f t="shared" si="332"/>
        <v>23</v>
      </c>
      <c r="AR3390" s="81">
        <f t="shared" si="333"/>
        <v>55</v>
      </c>
      <c r="AS3390" s="81" t="str">
        <f t="shared" si="334"/>
        <v>金币</v>
      </c>
      <c r="AT3390" s="103">
        <f t="shared" si="335"/>
        <v>301</v>
      </c>
      <c r="AU3390" s="82">
        <f>IF(AR3390&gt;0,SUMIFS(AT$13:AT3390,AQ$13:AQ3390,"="&amp;AQ3390),"[x]")</f>
        <v>6256</v>
      </c>
    </row>
    <row r="3391" spans="40:47" ht="16.5" x14ac:dyDescent="0.2">
      <c r="AN3391" s="81">
        <v>3379</v>
      </c>
      <c r="AO3391" s="81">
        <f t="shared" si="330"/>
        <v>6</v>
      </c>
      <c r="AP3391" s="81">
        <f t="shared" si="331"/>
        <v>3</v>
      </c>
      <c r="AQ3391" s="76">
        <f t="shared" si="332"/>
        <v>23</v>
      </c>
      <c r="AR3391" s="81">
        <f t="shared" si="333"/>
        <v>56</v>
      </c>
      <c r="AS3391" s="81" t="str">
        <f t="shared" si="334"/>
        <v>金币</v>
      </c>
      <c r="AT3391" s="103">
        <f t="shared" si="335"/>
        <v>317</v>
      </c>
      <c r="AU3391" s="82">
        <f>IF(AR3391&gt;0,SUMIFS(AT$13:AT3391,AQ$13:AQ3391,"="&amp;AQ3391),"[x]")</f>
        <v>6573</v>
      </c>
    </row>
    <row r="3392" spans="40:47" ht="16.5" x14ac:dyDescent="0.2">
      <c r="AN3392" s="81">
        <v>3380</v>
      </c>
      <c r="AO3392" s="81">
        <f t="shared" si="330"/>
        <v>6</v>
      </c>
      <c r="AP3392" s="81">
        <f t="shared" si="331"/>
        <v>3</v>
      </c>
      <c r="AQ3392" s="76">
        <f t="shared" si="332"/>
        <v>23</v>
      </c>
      <c r="AR3392" s="81">
        <f t="shared" si="333"/>
        <v>57</v>
      </c>
      <c r="AS3392" s="81" t="str">
        <f t="shared" si="334"/>
        <v>金币</v>
      </c>
      <c r="AT3392" s="103">
        <f t="shared" si="335"/>
        <v>333</v>
      </c>
      <c r="AU3392" s="82">
        <f>IF(AR3392&gt;0,SUMIFS(AT$13:AT3392,AQ$13:AQ3392,"="&amp;AQ3392),"[x]")</f>
        <v>6906</v>
      </c>
    </row>
    <row r="3393" spans="40:47" ht="16.5" x14ac:dyDescent="0.2">
      <c r="AN3393" s="81">
        <v>3381</v>
      </c>
      <c r="AO3393" s="81">
        <f t="shared" si="330"/>
        <v>6</v>
      </c>
      <c r="AP3393" s="81">
        <f t="shared" si="331"/>
        <v>3</v>
      </c>
      <c r="AQ3393" s="76">
        <f t="shared" si="332"/>
        <v>23</v>
      </c>
      <c r="AR3393" s="81">
        <f t="shared" si="333"/>
        <v>58</v>
      </c>
      <c r="AS3393" s="81" t="str">
        <f t="shared" si="334"/>
        <v>金币</v>
      </c>
      <c r="AT3393" s="103">
        <f t="shared" si="335"/>
        <v>349</v>
      </c>
      <c r="AU3393" s="82">
        <f>IF(AR3393&gt;0,SUMIFS(AT$13:AT3393,AQ$13:AQ3393,"="&amp;AQ3393),"[x]")</f>
        <v>7255</v>
      </c>
    </row>
    <row r="3394" spans="40:47" ht="16.5" x14ac:dyDescent="0.2">
      <c r="AN3394" s="81">
        <v>3382</v>
      </c>
      <c r="AO3394" s="81">
        <f t="shared" si="330"/>
        <v>6</v>
      </c>
      <c r="AP3394" s="81">
        <f t="shared" si="331"/>
        <v>3</v>
      </c>
      <c r="AQ3394" s="76">
        <f t="shared" si="332"/>
        <v>23</v>
      </c>
      <c r="AR3394" s="81">
        <f t="shared" si="333"/>
        <v>59</v>
      </c>
      <c r="AS3394" s="81" t="str">
        <f t="shared" si="334"/>
        <v>金币</v>
      </c>
      <c r="AT3394" s="103">
        <f t="shared" si="335"/>
        <v>365</v>
      </c>
      <c r="AU3394" s="82">
        <f>IF(AR3394&gt;0,SUMIFS(AT$13:AT3394,AQ$13:AQ3394,"="&amp;AQ3394),"[x]")</f>
        <v>7620</v>
      </c>
    </row>
    <row r="3395" spans="40:47" ht="16.5" x14ac:dyDescent="0.2">
      <c r="AN3395" s="81">
        <v>3383</v>
      </c>
      <c r="AO3395" s="81">
        <f t="shared" si="330"/>
        <v>6</v>
      </c>
      <c r="AP3395" s="81">
        <f t="shared" si="331"/>
        <v>3</v>
      </c>
      <c r="AQ3395" s="76">
        <f t="shared" si="332"/>
        <v>23</v>
      </c>
      <c r="AR3395" s="81">
        <f t="shared" si="333"/>
        <v>60</v>
      </c>
      <c r="AS3395" s="81" t="str">
        <f t="shared" si="334"/>
        <v>金币</v>
      </c>
      <c r="AT3395" s="103">
        <f t="shared" si="335"/>
        <v>381</v>
      </c>
      <c r="AU3395" s="82">
        <f>IF(AR3395&gt;0,SUMIFS(AT$13:AT3395,AQ$13:AQ3395,"="&amp;AQ3395),"[x]")</f>
        <v>8001</v>
      </c>
    </row>
    <row r="3396" spans="40:47" ht="16.5" x14ac:dyDescent="0.2">
      <c r="AN3396" s="81">
        <v>3384</v>
      </c>
      <c r="AO3396" s="81">
        <f t="shared" si="330"/>
        <v>6</v>
      </c>
      <c r="AP3396" s="81">
        <f t="shared" si="331"/>
        <v>3</v>
      </c>
      <c r="AQ3396" s="76">
        <f t="shared" si="332"/>
        <v>23</v>
      </c>
      <c r="AR3396" s="81">
        <f t="shared" si="333"/>
        <v>61</v>
      </c>
      <c r="AS3396" s="81" t="str">
        <f t="shared" si="334"/>
        <v>金币</v>
      </c>
      <c r="AT3396" s="103">
        <f t="shared" si="335"/>
        <v>397</v>
      </c>
      <c r="AU3396" s="82">
        <f>IF(AR3396&gt;0,SUMIFS(AT$13:AT3396,AQ$13:AQ3396,"="&amp;AQ3396),"[x]")</f>
        <v>8398</v>
      </c>
    </row>
    <row r="3397" spans="40:47" ht="16.5" x14ac:dyDescent="0.2">
      <c r="AN3397" s="81">
        <v>3385</v>
      </c>
      <c r="AO3397" s="81">
        <f t="shared" si="330"/>
        <v>6</v>
      </c>
      <c r="AP3397" s="81">
        <f t="shared" si="331"/>
        <v>3</v>
      </c>
      <c r="AQ3397" s="76">
        <f t="shared" si="332"/>
        <v>23</v>
      </c>
      <c r="AR3397" s="81">
        <f t="shared" si="333"/>
        <v>62</v>
      </c>
      <c r="AS3397" s="81" t="str">
        <f t="shared" si="334"/>
        <v>金币</v>
      </c>
      <c r="AT3397" s="103">
        <f t="shared" si="335"/>
        <v>413</v>
      </c>
      <c r="AU3397" s="82">
        <f>IF(AR3397&gt;0,SUMIFS(AT$13:AT3397,AQ$13:AQ3397,"="&amp;AQ3397),"[x]")</f>
        <v>8811</v>
      </c>
    </row>
    <row r="3398" spans="40:47" ht="16.5" x14ac:dyDescent="0.2">
      <c r="AN3398" s="81">
        <v>3386</v>
      </c>
      <c r="AO3398" s="81">
        <f t="shared" si="330"/>
        <v>6</v>
      </c>
      <c r="AP3398" s="81">
        <f t="shared" si="331"/>
        <v>3</v>
      </c>
      <c r="AQ3398" s="76">
        <f t="shared" si="332"/>
        <v>23</v>
      </c>
      <c r="AR3398" s="81">
        <f t="shared" si="333"/>
        <v>63</v>
      </c>
      <c r="AS3398" s="81" t="str">
        <f t="shared" si="334"/>
        <v>金币</v>
      </c>
      <c r="AT3398" s="103">
        <f t="shared" si="335"/>
        <v>429</v>
      </c>
      <c r="AU3398" s="82">
        <f>IF(AR3398&gt;0,SUMIFS(AT$13:AT3398,AQ$13:AQ3398,"="&amp;AQ3398),"[x]")</f>
        <v>9240</v>
      </c>
    </row>
    <row r="3399" spans="40:47" ht="16.5" x14ac:dyDescent="0.2">
      <c r="AN3399" s="81">
        <v>3387</v>
      </c>
      <c r="AO3399" s="81">
        <f t="shared" si="330"/>
        <v>6</v>
      </c>
      <c r="AP3399" s="81">
        <f t="shared" si="331"/>
        <v>3</v>
      </c>
      <c r="AQ3399" s="76">
        <f t="shared" si="332"/>
        <v>23</v>
      </c>
      <c r="AR3399" s="81">
        <f t="shared" si="333"/>
        <v>64</v>
      </c>
      <c r="AS3399" s="81" t="str">
        <f t="shared" si="334"/>
        <v>金币</v>
      </c>
      <c r="AT3399" s="103">
        <f t="shared" si="335"/>
        <v>444</v>
      </c>
      <c r="AU3399" s="82">
        <f>IF(AR3399&gt;0,SUMIFS(AT$13:AT3399,AQ$13:AQ3399,"="&amp;AQ3399),"[x]")</f>
        <v>9684</v>
      </c>
    </row>
    <row r="3400" spans="40:47" ht="16.5" x14ac:dyDescent="0.2">
      <c r="AN3400" s="81">
        <v>3388</v>
      </c>
      <c r="AO3400" s="81">
        <f t="shared" si="330"/>
        <v>6</v>
      </c>
      <c r="AP3400" s="81">
        <f t="shared" si="331"/>
        <v>3</v>
      </c>
      <c r="AQ3400" s="76">
        <f t="shared" si="332"/>
        <v>23</v>
      </c>
      <c r="AR3400" s="81">
        <f t="shared" si="333"/>
        <v>65</v>
      </c>
      <c r="AS3400" s="81" t="str">
        <f t="shared" si="334"/>
        <v>金币</v>
      </c>
      <c r="AT3400" s="103">
        <f t="shared" si="335"/>
        <v>460</v>
      </c>
      <c r="AU3400" s="82">
        <f>IF(AR3400&gt;0,SUMIFS(AT$13:AT3400,AQ$13:AQ3400,"="&amp;AQ3400),"[x]")</f>
        <v>10144</v>
      </c>
    </row>
    <row r="3401" spans="40:47" ht="16.5" x14ac:dyDescent="0.2">
      <c r="AN3401" s="81">
        <v>3389</v>
      </c>
      <c r="AO3401" s="81">
        <f t="shared" si="330"/>
        <v>6</v>
      </c>
      <c r="AP3401" s="81">
        <f t="shared" si="331"/>
        <v>3</v>
      </c>
      <c r="AQ3401" s="76">
        <f t="shared" si="332"/>
        <v>23</v>
      </c>
      <c r="AR3401" s="81">
        <f t="shared" si="333"/>
        <v>66</v>
      </c>
      <c r="AS3401" s="81" t="str">
        <f t="shared" si="334"/>
        <v>金币</v>
      </c>
      <c r="AT3401" s="103">
        <f t="shared" si="335"/>
        <v>476</v>
      </c>
      <c r="AU3401" s="82">
        <f>IF(AR3401&gt;0,SUMIFS(AT$13:AT3401,AQ$13:AQ3401,"="&amp;AQ3401),"[x]")</f>
        <v>10620</v>
      </c>
    </row>
    <row r="3402" spans="40:47" ht="16.5" x14ac:dyDescent="0.2">
      <c r="AN3402" s="81">
        <v>3390</v>
      </c>
      <c r="AO3402" s="81">
        <f t="shared" si="330"/>
        <v>6</v>
      </c>
      <c r="AP3402" s="81">
        <f t="shared" si="331"/>
        <v>3</v>
      </c>
      <c r="AQ3402" s="76">
        <f t="shared" si="332"/>
        <v>23</v>
      </c>
      <c r="AR3402" s="81">
        <f t="shared" si="333"/>
        <v>67</v>
      </c>
      <c r="AS3402" s="81" t="str">
        <f t="shared" si="334"/>
        <v>金币</v>
      </c>
      <c r="AT3402" s="103">
        <f t="shared" si="335"/>
        <v>492</v>
      </c>
      <c r="AU3402" s="82">
        <f>IF(AR3402&gt;0,SUMIFS(AT$13:AT3402,AQ$13:AQ3402,"="&amp;AQ3402),"[x]")</f>
        <v>11112</v>
      </c>
    </row>
    <row r="3403" spans="40:47" ht="16.5" x14ac:dyDescent="0.2">
      <c r="AN3403" s="81">
        <v>3391</v>
      </c>
      <c r="AO3403" s="81">
        <f t="shared" si="330"/>
        <v>6</v>
      </c>
      <c r="AP3403" s="81">
        <f t="shared" si="331"/>
        <v>3</v>
      </c>
      <c r="AQ3403" s="76">
        <f t="shared" si="332"/>
        <v>23</v>
      </c>
      <c r="AR3403" s="81">
        <f t="shared" si="333"/>
        <v>68</v>
      </c>
      <c r="AS3403" s="81" t="str">
        <f t="shared" si="334"/>
        <v>金币</v>
      </c>
      <c r="AT3403" s="103">
        <f t="shared" si="335"/>
        <v>508</v>
      </c>
      <c r="AU3403" s="82">
        <f>IF(AR3403&gt;0,SUMIFS(AT$13:AT3403,AQ$13:AQ3403,"="&amp;AQ3403),"[x]")</f>
        <v>11620</v>
      </c>
    </row>
    <row r="3404" spans="40:47" ht="16.5" x14ac:dyDescent="0.2">
      <c r="AN3404" s="81">
        <v>3392</v>
      </c>
      <c r="AO3404" s="81">
        <f t="shared" si="330"/>
        <v>6</v>
      </c>
      <c r="AP3404" s="81">
        <f t="shared" si="331"/>
        <v>3</v>
      </c>
      <c r="AQ3404" s="76">
        <f t="shared" si="332"/>
        <v>23</v>
      </c>
      <c r="AR3404" s="81">
        <f t="shared" si="333"/>
        <v>69</v>
      </c>
      <c r="AS3404" s="81" t="str">
        <f t="shared" si="334"/>
        <v>金币</v>
      </c>
      <c r="AT3404" s="103">
        <f t="shared" si="335"/>
        <v>524</v>
      </c>
      <c r="AU3404" s="82">
        <f>IF(AR3404&gt;0,SUMIFS(AT$13:AT3404,AQ$13:AQ3404,"="&amp;AQ3404),"[x]")</f>
        <v>12144</v>
      </c>
    </row>
    <row r="3405" spans="40:47" ht="16.5" x14ac:dyDescent="0.2">
      <c r="AN3405" s="81">
        <v>3393</v>
      </c>
      <c r="AO3405" s="81">
        <f t="shared" si="330"/>
        <v>6</v>
      </c>
      <c r="AP3405" s="81">
        <f t="shared" si="331"/>
        <v>3</v>
      </c>
      <c r="AQ3405" s="76">
        <f t="shared" si="332"/>
        <v>23</v>
      </c>
      <c r="AR3405" s="81">
        <f t="shared" si="333"/>
        <v>70</v>
      </c>
      <c r="AS3405" s="81" t="str">
        <f t="shared" si="334"/>
        <v>金币</v>
      </c>
      <c r="AT3405" s="103">
        <f t="shared" si="335"/>
        <v>540</v>
      </c>
      <c r="AU3405" s="82">
        <f>IF(AR3405&gt;0,SUMIFS(AT$13:AT3405,AQ$13:AQ3405,"="&amp;AQ3405),"[x]")</f>
        <v>12684</v>
      </c>
    </row>
    <row r="3406" spans="40:47" ht="16.5" x14ac:dyDescent="0.2">
      <c r="AN3406" s="81">
        <v>3394</v>
      </c>
      <c r="AO3406" s="81">
        <f t="shared" ref="AO3406:AO3469" si="336">INT((AN3406-1)/604)+1</f>
        <v>6</v>
      </c>
      <c r="AP3406" s="81">
        <f t="shared" ref="AP3406:AP3469" si="337">INT(MOD(INT((AN3406-1)/151),4))+1</f>
        <v>3</v>
      </c>
      <c r="AQ3406" s="76">
        <f t="shared" ref="AQ3406:AQ3469" si="338">(AO3406-1)*4+AP3406</f>
        <v>23</v>
      </c>
      <c r="AR3406" s="81">
        <f t="shared" ref="AR3406:AR3469" si="339">MOD(AN3406-1,151)</f>
        <v>71</v>
      </c>
      <c r="AS3406" s="81" t="str">
        <f t="shared" ref="AS3406:AS3469" si="340">IF(AR3406&gt;0,"金币","[x]")</f>
        <v>金币</v>
      </c>
      <c r="AT3406" s="103">
        <f t="shared" si="335"/>
        <v>556</v>
      </c>
      <c r="AU3406" s="82">
        <f>IF(AR3406&gt;0,SUMIFS(AT$13:AT3406,AQ$13:AQ3406,"="&amp;AQ3406),"[x]")</f>
        <v>13240</v>
      </c>
    </row>
    <row r="3407" spans="40:47" ht="16.5" x14ac:dyDescent="0.2">
      <c r="AN3407" s="81">
        <v>3395</v>
      </c>
      <c r="AO3407" s="81">
        <f t="shared" si="336"/>
        <v>6</v>
      </c>
      <c r="AP3407" s="81">
        <f t="shared" si="337"/>
        <v>3</v>
      </c>
      <c r="AQ3407" s="76">
        <f t="shared" si="338"/>
        <v>23</v>
      </c>
      <c r="AR3407" s="81">
        <f t="shared" si="339"/>
        <v>72</v>
      </c>
      <c r="AS3407" s="81" t="str">
        <f t="shared" si="340"/>
        <v>金币</v>
      </c>
      <c r="AT3407" s="103">
        <f t="shared" ref="AT3407:AT3470" si="341">IF(AR3407&gt;0,INT(INDEX($AL$13:$AL$162,AR3407)/48*INDEX($AL$4:$AL$9,AO3407)*INDEX($AO$4:$AO$7,AP3407)),"[x]")</f>
        <v>572</v>
      </c>
      <c r="AU3407" s="82">
        <f>IF(AR3407&gt;0,SUMIFS(AT$13:AT3407,AQ$13:AQ3407,"="&amp;AQ3407),"[x]")</f>
        <v>13812</v>
      </c>
    </row>
    <row r="3408" spans="40:47" ht="16.5" x14ac:dyDescent="0.2">
      <c r="AN3408" s="81">
        <v>3396</v>
      </c>
      <c r="AO3408" s="81">
        <f t="shared" si="336"/>
        <v>6</v>
      </c>
      <c r="AP3408" s="81">
        <f t="shared" si="337"/>
        <v>3</v>
      </c>
      <c r="AQ3408" s="76">
        <f t="shared" si="338"/>
        <v>23</v>
      </c>
      <c r="AR3408" s="81">
        <f t="shared" si="339"/>
        <v>73</v>
      </c>
      <c r="AS3408" s="81" t="str">
        <f t="shared" si="340"/>
        <v>金币</v>
      </c>
      <c r="AT3408" s="103">
        <f t="shared" si="341"/>
        <v>587</v>
      </c>
      <c r="AU3408" s="82">
        <f>IF(AR3408&gt;0,SUMIFS(AT$13:AT3408,AQ$13:AQ3408,"="&amp;AQ3408),"[x]")</f>
        <v>14399</v>
      </c>
    </row>
    <row r="3409" spans="40:47" ht="16.5" x14ac:dyDescent="0.2">
      <c r="AN3409" s="81">
        <v>3397</v>
      </c>
      <c r="AO3409" s="81">
        <f t="shared" si="336"/>
        <v>6</v>
      </c>
      <c r="AP3409" s="81">
        <f t="shared" si="337"/>
        <v>3</v>
      </c>
      <c r="AQ3409" s="76">
        <f t="shared" si="338"/>
        <v>23</v>
      </c>
      <c r="AR3409" s="81">
        <f t="shared" si="339"/>
        <v>74</v>
      </c>
      <c r="AS3409" s="81" t="str">
        <f t="shared" si="340"/>
        <v>金币</v>
      </c>
      <c r="AT3409" s="103">
        <f t="shared" si="341"/>
        <v>603</v>
      </c>
      <c r="AU3409" s="82">
        <f>IF(AR3409&gt;0,SUMIFS(AT$13:AT3409,AQ$13:AQ3409,"="&amp;AQ3409),"[x]")</f>
        <v>15002</v>
      </c>
    </row>
    <row r="3410" spans="40:47" ht="16.5" x14ac:dyDescent="0.2">
      <c r="AN3410" s="81">
        <v>3398</v>
      </c>
      <c r="AO3410" s="81">
        <f t="shared" si="336"/>
        <v>6</v>
      </c>
      <c r="AP3410" s="81">
        <f t="shared" si="337"/>
        <v>3</v>
      </c>
      <c r="AQ3410" s="76">
        <f t="shared" si="338"/>
        <v>23</v>
      </c>
      <c r="AR3410" s="81">
        <f t="shared" si="339"/>
        <v>75</v>
      </c>
      <c r="AS3410" s="81" t="str">
        <f t="shared" si="340"/>
        <v>金币</v>
      </c>
      <c r="AT3410" s="103">
        <f t="shared" si="341"/>
        <v>619</v>
      </c>
      <c r="AU3410" s="82">
        <f>IF(AR3410&gt;0,SUMIFS(AT$13:AT3410,AQ$13:AQ3410,"="&amp;AQ3410),"[x]")</f>
        <v>15621</v>
      </c>
    </row>
    <row r="3411" spans="40:47" ht="16.5" x14ac:dyDescent="0.2">
      <c r="AN3411" s="81">
        <v>3399</v>
      </c>
      <c r="AO3411" s="81">
        <f t="shared" si="336"/>
        <v>6</v>
      </c>
      <c r="AP3411" s="81">
        <f t="shared" si="337"/>
        <v>3</v>
      </c>
      <c r="AQ3411" s="76">
        <f t="shared" si="338"/>
        <v>23</v>
      </c>
      <c r="AR3411" s="81">
        <f t="shared" si="339"/>
        <v>76</v>
      </c>
      <c r="AS3411" s="81" t="str">
        <f t="shared" si="340"/>
        <v>金币</v>
      </c>
      <c r="AT3411" s="103">
        <f t="shared" si="341"/>
        <v>635</v>
      </c>
      <c r="AU3411" s="82">
        <f>IF(AR3411&gt;0,SUMIFS(AT$13:AT3411,AQ$13:AQ3411,"="&amp;AQ3411),"[x]")</f>
        <v>16256</v>
      </c>
    </row>
    <row r="3412" spans="40:47" ht="16.5" x14ac:dyDescent="0.2">
      <c r="AN3412" s="81">
        <v>3400</v>
      </c>
      <c r="AO3412" s="81">
        <f t="shared" si="336"/>
        <v>6</v>
      </c>
      <c r="AP3412" s="81">
        <f t="shared" si="337"/>
        <v>3</v>
      </c>
      <c r="AQ3412" s="76">
        <f t="shared" si="338"/>
        <v>23</v>
      </c>
      <c r="AR3412" s="81">
        <f t="shared" si="339"/>
        <v>77</v>
      </c>
      <c r="AS3412" s="81" t="str">
        <f t="shared" si="340"/>
        <v>金币</v>
      </c>
      <c r="AT3412" s="103">
        <f t="shared" si="341"/>
        <v>651</v>
      </c>
      <c r="AU3412" s="82">
        <f>IF(AR3412&gt;0,SUMIFS(AT$13:AT3412,AQ$13:AQ3412,"="&amp;AQ3412),"[x]")</f>
        <v>16907</v>
      </c>
    </row>
    <row r="3413" spans="40:47" ht="16.5" x14ac:dyDescent="0.2">
      <c r="AN3413" s="81">
        <v>3401</v>
      </c>
      <c r="AO3413" s="81">
        <f t="shared" si="336"/>
        <v>6</v>
      </c>
      <c r="AP3413" s="81">
        <f t="shared" si="337"/>
        <v>3</v>
      </c>
      <c r="AQ3413" s="76">
        <f t="shared" si="338"/>
        <v>23</v>
      </c>
      <c r="AR3413" s="81">
        <f t="shared" si="339"/>
        <v>78</v>
      </c>
      <c r="AS3413" s="81" t="str">
        <f t="shared" si="340"/>
        <v>金币</v>
      </c>
      <c r="AT3413" s="103">
        <f t="shared" si="341"/>
        <v>667</v>
      </c>
      <c r="AU3413" s="82">
        <f>IF(AR3413&gt;0,SUMIFS(AT$13:AT3413,AQ$13:AQ3413,"="&amp;AQ3413),"[x]")</f>
        <v>17574</v>
      </c>
    </row>
    <row r="3414" spans="40:47" ht="16.5" x14ac:dyDescent="0.2">
      <c r="AN3414" s="81">
        <v>3402</v>
      </c>
      <c r="AO3414" s="81">
        <f t="shared" si="336"/>
        <v>6</v>
      </c>
      <c r="AP3414" s="81">
        <f t="shared" si="337"/>
        <v>3</v>
      </c>
      <c r="AQ3414" s="76">
        <f t="shared" si="338"/>
        <v>23</v>
      </c>
      <c r="AR3414" s="81">
        <f t="shared" si="339"/>
        <v>79</v>
      </c>
      <c r="AS3414" s="81" t="str">
        <f t="shared" si="340"/>
        <v>金币</v>
      </c>
      <c r="AT3414" s="103">
        <f t="shared" si="341"/>
        <v>683</v>
      </c>
      <c r="AU3414" s="82">
        <f>IF(AR3414&gt;0,SUMIFS(AT$13:AT3414,AQ$13:AQ3414,"="&amp;AQ3414),"[x]")</f>
        <v>18257</v>
      </c>
    </row>
    <row r="3415" spans="40:47" ht="16.5" x14ac:dyDescent="0.2">
      <c r="AN3415" s="81">
        <v>3403</v>
      </c>
      <c r="AO3415" s="81">
        <f t="shared" si="336"/>
        <v>6</v>
      </c>
      <c r="AP3415" s="81">
        <f t="shared" si="337"/>
        <v>3</v>
      </c>
      <c r="AQ3415" s="76">
        <f t="shared" si="338"/>
        <v>23</v>
      </c>
      <c r="AR3415" s="81">
        <f t="shared" si="339"/>
        <v>80</v>
      </c>
      <c r="AS3415" s="81" t="str">
        <f t="shared" si="340"/>
        <v>金币</v>
      </c>
      <c r="AT3415" s="103">
        <f t="shared" si="341"/>
        <v>699</v>
      </c>
      <c r="AU3415" s="82">
        <f>IF(AR3415&gt;0,SUMIFS(AT$13:AT3415,AQ$13:AQ3415,"="&amp;AQ3415),"[x]")</f>
        <v>18956</v>
      </c>
    </row>
    <row r="3416" spans="40:47" ht="16.5" x14ac:dyDescent="0.2">
      <c r="AN3416" s="81">
        <v>3404</v>
      </c>
      <c r="AO3416" s="81">
        <f t="shared" si="336"/>
        <v>6</v>
      </c>
      <c r="AP3416" s="81">
        <f t="shared" si="337"/>
        <v>3</v>
      </c>
      <c r="AQ3416" s="76">
        <f t="shared" si="338"/>
        <v>23</v>
      </c>
      <c r="AR3416" s="81">
        <f t="shared" si="339"/>
        <v>81</v>
      </c>
      <c r="AS3416" s="81" t="str">
        <f t="shared" si="340"/>
        <v>金币</v>
      </c>
      <c r="AT3416" s="103">
        <f t="shared" si="341"/>
        <v>355</v>
      </c>
      <c r="AU3416" s="82">
        <f>IF(AR3416&gt;0,SUMIFS(AT$13:AT3416,AQ$13:AQ3416,"="&amp;AQ3416),"[x]")</f>
        <v>19311</v>
      </c>
    </row>
    <row r="3417" spans="40:47" ht="16.5" x14ac:dyDescent="0.2">
      <c r="AN3417" s="81">
        <v>3405</v>
      </c>
      <c r="AO3417" s="81">
        <f t="shared" si="336"/>
        <v>6</v>
      </c>
      <c r="AP3417" s="81">
        <f t="shared" si="337"/>
        <v>3</v>
      </c>
      <c r="AQ3417" s="76">
        <f t="shared" si="338"/>
        <v>23</v>
      </c>
      <c r="AR3417" s="81">
        <f t="shared" si="339"/>
        <v>82</v>
      </c>
      <c r="AS3417" s="81" t="str">
        <f t="shared" si="340"/>
        <v>金币</v>
      </c>
      <c r="AT3417" s="103">
        <f t="shared" si="341"/>
        <v>382</v>
      </c>
      <c r="AU3417" s="82">
        <f>IF(AR3417&gt;0,SUMIFS(AT$13:AT3417,AQ$13:AQ3417,"="&amp;AQ3417),"[x]")</f>
        <v>19693</v>
      </c>
    </row>
    <row r="3418" spans="40:47" ht="16.5" x14ac:dyDescent="0.2">
      <c r="AN3418" s="81">
        <v>3406</v>
      </c>
      <c r="AO3418" s="81">
        <f t="shared" si="336"/>
        <v>6</v>
      </c>
      <c r="AP3418" s="81">
        <f t="shared" si="337"/>
        <v>3</v>
      </c>
      <c r="AQ3418" s="76">
        <f t="shared" si="338"/>
        <v>23</v>
      </c>
      <c r="AR3418" s="81">
        <f t="shared" si="339"/>
        <v>83</v>
      </c>
      <c r="AS3418" s="81" t="str">
        <f t="shared" si="340"/>
        <v>金币</v>
      </c>
      <c r="AT3418" s="103">
        <f t="shared" si="341"/>
        <v>410</v>
      </c>
      <c r="AU3418" s="82">
        <f>IF(AR3418&gt;0,SUMIFS(AT$13:AT3418,AQ$13:AQ3418,"="&amp;AQ3418),"[x]")</f>
        <v>20103</v>
      </c>
    </row>
    <row r="3419" spans="40:47" ht="16.5" x14ac:dyDescent="0.2">
      <c r="AN3419" s="81">
        <v>3407</v>
      </c>
      <c r="AO3419" s="81">
        <f t="shared" si="336"/>
        <v>6</v>
      </c>
      <c r="AP3419" s="81">
        <f t="shared" si="337"/>
        <v>3</v>
      </c>
      <c r="AQ3419" s="76">
        <f t="shared" si="338"/>
        <v>23</v>
      </c>
      <c r="AR3419" s="81">
        <f t="shared" si="339"/>
        <v>84</v>
      </c>
      <c r="AS3419" s="81" t="str">
        <f t="shared" si="340"/>
        <v>金币</v>
      </c>
      <c r="AT3419" s="103">
        <f t="shared" si="341"/>
        <v>437</v>
      </c>
      <c r="AU3419" s="82">
        <f>IF(AR3419&gt;0,SUMIFS(AT$13:AT3419,AQ$13:AQ3419,"="&amp;AQ3419),"[x]")</f>
        <v>20540</v>
      </c>
    </row>
    <row r="3420" spans="40:47" ht="16.5" x14ac:dyDescent="0.2">
      <c r="AN3420" s="81">
        <v>3408</v>
      </c>
      <c r="AO3420" s="81">
        <f t="shared" si="336"/>
        <v>6</v>
      </c>
      <c r="AP3420" s="81">
        <f t="shared" si="337"/>
        <v>3</v>
      </c>
      <c r="AQ3420" s="76">
        <f t="shared" si="338"/>
        <v>23</v>
      </c>
      <c r="AR3420" s="81">
        <f t="shared" si="339"/>
        <v>85</v>
      </c>
      <c r="AS3420" s="81" t="str">
        <f t="shared" si="340"/>
        <v>金币</v>
      </c>
      <c r="AT3420" s="103">
        <f t="shared" si="341"/>
        <v>464</v>
      </c>
      <c r="AU3420" s="82">
        <f>IF(AR3420&gt;0,SUMIFS(AT$13:AT3420,AQ$13:AQ3420,"="&amp;AQ3420),"[x]")</f>
        <v>21004</v>
      </c>
    </row>
    <row r="3421" spans="40:47" ht="16.5" x14ac:dyDescent="0.2">
      <c r="AN3421" s="81">
        <v>3409</v>
      </c>
      <c r="AO3421" s="81">
        <f t="shared" si="336"/>
        <v>6</v>
      </c>
      <c r="AP3421" s="81">
        <f t="shared" si="337"/>
        <v>3</v>
      </c>
      <c r="AQ3421" s="76">
        <f t="shared" si="338"/>
        <v>23</v>
      </c>
      <c r="AR3421" s="81">
        <f t="shared" si="339"/>
        <v>86</v>
      </c>
      <c r="AS3421" s="81" t="str">
        <f t="shared" si="340"/>
        <v>金币</v>
      </c>
      <c r="AT3421" s="103">
        <f t="shared" si="341"/>
        <v>492</v>
      </c>
      <c r="AU3421" s="82">
        <f>IF(AR3421&gt;0,SUMIFS(AT$13:AT3421,AQ$13:AQ3421,"="&amp;AQ3421),"[x]")</f>
        <v>21496</v>
      </c>
    </row>
    <row r="3422" spans="40:47" ht="16.5" x14ac:dyDescent="0.2">
      <c r="AN3422" s="81">
        <v>3410</v>
      </c>
      <c r="AO3422" s="81">
        <f t="shared" si="336"/>
        <v>6</v>
      </c>
      <c r="AP3422" s="81">
        <f t="shared" si="337"/>
        <v>3</v>
      </c>
      <c r="AQ3422" s="76">
        <f t="shared" si="338"/>
        <v>23</v>
      </c>
      <c r="AR3422" s="81">
        <f t="shared" si="339"/>
        <v>87</v>
      </c>
      <c r="AS3422" s="81" t="str">
        <f t="shared" si="340"/>
        <v>金币</v>
      </c>
      <c r="AT3422" s="103">
        <f t="shared" si="341"/>
        <v>519</v>
      </c>
      <c r="AU3422" s="82">
        <f>IF(AR3422&gt;0,SUMIFS(AT$13:AT3422,AQ$13:AQ3422,"="&amp;AQ3422),"[x]")</f>
        <v>22015</v>
      </c>
    </row>
    <row r="3423" spans="40:47" ht="16.5" x14ac:dyDescent="0.2">
      <c r="AN3423" s="81">
        <v>3411</v>
      </c>
      <c r="AO3423" s="81">
        <f t="shared" si="336"/>
        <v>6</v>
      </c>
      <c r="AP3423" s="81">
        <f t="shared" si="337"/>
        <v>3</v>
      </c>
      <c r="AQ3423" s="76">
        <f t="shared" si="338"/>
        <v>23</v>
      </c>
      <c r="AR3423" s="81">
        <f t="shared" si="339"/>
        <v>88</v>
      </c>
      <c r="AS3423" s="81" t="str">
        <f t="shared" si="340"/>
        <v>金币</v>
      </c>
      <c r="AT3423" s="103">
        <f t="shared" si="341"/>
        <v>546</v>
      </c>
      <c r="AU3423" s="82">
        <f>IF(AR3423&gt;0,SUMIFS(AT$13:AT3423,AQ$13:AQ3423,"="&amp;AQ3423),"[x]")</f>
        <v>22561</v>
      </c>
    </row>
    <row r="3424" spans="40:47" ht="16.5" x14ac:dyDescent="0.2">
      <c r="AN3424" s="81">
        <v>3412</v>
      </c>
      <c r="AO3424" s="81">
        <f t="shared" si="336"/>
        <v>6</v>
      </c>
      <c r="AP3424" s="81">
        <f t="shared" si="337"/>
        <v>3</v>
      </c>
      <c r="AQ3424" s="76">
        <f t="shared" si="338"/>
        <v>23</v>
      </c>
      <c r="AR3424" s="81">
        <f t="shared" si="339"/>
        <v>89</v>
      </c>
      <c r="AS3424" s="81" t="str">
        <f t="shared" si="340"/>
        <v>金币</v>
      </c>
      <c r="AT3424" s="103">
        <f t="shared" si="341"/>
        <v>574</v>
      </c>
      <c r="AU3424" s="82">
        <f>IF(AR3424&gt;0,SUMIFS(AT$13:AT3424,AQ$13:AQ3424,"="&amp;AQ3424),"[x]")</f>
        <v>23135</v>
      </c>
    </row>
    <row r="3425" spans="40:47" ht="16.5" x14ac:dyDescent="0.2">
      <c r="AN3425" s="81">
        <v>3413</v>
      </c>
      <c r="AO3425" s="81">
        <f t="shared" si="336"/>
        <v>6</v>
      </c>
      <c r="AP3425" s="81">
        <f t="shared" si="337"/>
        <v>3</v>
      </c>
      <c r="AQ3425" s="76">
        <f t="shared" si="338"/>
        <v>23</v>
      </c>
      <c r="AR3425" s="81">
        <f t="shared" si="339"/>
        <v>90</v>
      </c>
      <c r="AS3425" s="81" t="str">
        <f t="shared" si="340"/>
        <v>金币</v>
      </c>
      <c r="AT3425" s="103">
        <f t="shared" si="341"/>
        <v>601</v>
      </c>
      <c r="AU3425" s="82">
        <f>IF(AR3425&gt;0,SUMIFS(AT$13:AT3425,AQ$13:AQ3425,"="&amp;AQ3425),"[x]")</f>
        <v>23736</v>
      </c>
    </row>
    <row r="3426" spans="40:47" ht="16.5" x14ac:dyDescent="0.2">
      <c r="AN3426" s="81">
        <v>3414</v>
      </c>
      <c r="AO3426" s="81">
        <f t="shared" si="336"/>
        <v>6</v>
      </c>
      <c r="AP3426" s="81">
        <f t="shared" si="337"/>
        <v>3</v>
      </c>
      <c r="AQ3426" s="76">
        <f t="shared" si="338"/>
        <v>23</v>
      </c>
      <c r="AR3426" s="81">
        <f t="shared" si="339"/>
        <v>91</v>
      </c>
      <c r="AS3426" s="81" t="str">
        <f t="shared" si="340"/>
        <v>金币</v>
      </c>
      <c r="AT3426" s="103">
        <f t="shared" si="341"/>
        <v>628</v>
      </c>
      <c r="AU3426" s="82">
        <f>IF(AR3426&gt;0,SUMIFS(AT$13:AT3426,AQ$13:AQ3426,"="&amp;AQ3426),"[x]")</f>
        <v>24364</v>
      </c>
    </row>
    <row r="3427" spans="40:47" ht="16.5" x14ac:dyDescent="0.2">
      <c r="AN3427" s="81">
        <v>3415</v>
      </c>
      <c r="AO3427" s="81">
        <f t="shared" si="336"/>
        <v>6</v>
      </c>
      <c r="AP3427" s="81">
        <f t="shared" si="337"/>
        <v>3</v>
      </c>
      <c r="AQ3427" s="76">
        <f t="shared" si="338"/>
        <v>23</v>
      </c>
      <c r="AR3427" s="81">
        <f t="shared" si="339"/>
        <v>92</v>
      </c>
      <c r="AS3427" s="81" t="str">
        <f t="shared" si="340"/>
        <v>金币</v>
      </c>
      <c r="AT3427" s="103">
        <f t="shared" si="341"/>
        <v>656</v>
      </c>
      <c r="AU3427" s="82">
        <f>IF(AR3427&gt;0,SUMIFS(AT$13:AT3427,AQ$13:AQ3427,"="&amp;AQ3427),"[x]")</f>
        <v>25020</v>
      </c>
    </row>
    <row r="3428" spans="40:47" ht="16.5" x14ac:dyDescent="0.2">
      <c r="AN3428" s="81">
        <v>3416</v>
      </c>
      <c r="AO3428" s="81">
        <f t="shared" si="336"/>
        <v>6</v>
      </c>
      <c r="AP3428" s="81">
        <f t="shared" si="337"/>
        <v>3</v>
      </c>
      <c r="AQ3428" s="76">
        <f t="shared" si="338"/>
        <v>23</v>
      </c>
      <c r="AR3428" s="81">
        <f t="shared" si="339"/>
        <v>93</v>
      </c>
      <c r="AS3428" s="81" t="str">
        <f t="shared" si="340"/>
        <v>金币</v>
      </c>
      <c r="AT3428" s="103">
        <f t="shared" si="341"/>
        <v>683</v>
      </c>
      <c r="AU3428" s="82">
        <f>IF(AR3428&gt;0,SUMIFS(AT$13:AT3428,AQ$13:AQ3428,"="&amp;AQ3428),"[x]")</f>
        <v>25703</v>
      </c>
    </row>
    <row r="3429" spans="40:47" ht="16.5" x14ac:dyDescent="0.2">
      <c r="AN3429" s="81">
        <v>3417</v>
      </c>
      <c r="AO3429" s="81">
        <f t="shared" si="336"/>
        <v>6</v>
      </c>
      <c r="AP3429" s="81">
        <f t="shared" si="337"/>
        <v>3</v>
      </c>
      <c r="AQ3429" s="76">
        <f t="shared" si="338"/>
        <v>23</v>
      </c>
      <c r="AR3429" s="81">
        <f t="shared" si="339"/>
        <v>94</v>
      </c>
      <c r="AS3429" s="81" t="str">
        <f t="shared" si="340"/>
        <v>金币</v>
      </c>
      <c r="AT3429" s="103">
        <f t="shared" si="341"/>
        <v>710</v>
      </c>
      <c r="AU3429" s="82">
        <f>IF(AR3429&gt;0,SUMIFS(AT$13:AT3429,AQ$13:AQ3429,"="&amp;AQ3429),"[x]")</f>
        <v>26413</v>
      </c>
    </row>
    <row r="3430" spans="40:47" ht="16.5" x14ac:dyDescent="0.2">
      <c r="AN3430" s="81">
        <v>3418</v>
      </c>
      <c r="AO3430" s="81">
        <f t="shared" si="336"/>
        <v>6</v>
      </c>
      <c r="AP3430" s="81">
        <f t="shared" si="337"/>
        <v>3</v>
      </c>
      <c r="AQ3430" s="76">
        <f t="shared" si="338"/>
        <v>23</v>
      </c>
      <c r="AR3430" s="81">
        <f t="shared" si="339"/>
        <v>95</v>
      </c>
      <c r="AS3430" s="81" t="str">
        <f t="shared" si="340"/>
        <v>金币</v>
      </c>
      <c r="AT3430" s="103">
        <f t="shared" si="341"/>
        <v>738</v>
      </c>
      <c r="AU3430" s="82">
        <f>IF(AR3430&gt;0,SUMIFS(AT$13:AT3430,AQ$13:AQ3430,"="&amp;AQ3430),"[x]")</f>
        <v>27151</v>
      </c>
    </row>
    <row r="3431" spans="40:47" ht="16.5" x14ac:dyDescent="0.2">
      <c r="AN3431" s="81">
        <v>3419</v>
      </c>
      <c r="AO3431" s="81">
        <f t="shared" si="336"/>
        <v>6</v>
      </c>
      <c r="AP3431" s="81">
        <f t="shared" si="337"/>
        <v>3</v>
      </c>
      <c r="AQ3431" s="76">
        <f t="shared" si="338"/>
        <v>23</v>
      </c>
      <c r="AR3431" s="81">
        <f t="shared" si="339"/>
        <v>96</v>
      </c>
      <c r="AS3431" s="81" t="str">
        <f t="shared" si="340"/>
        <v>金币</v>
      </c>
      <c r="AT3431" s="103">
        <f t="shared" si="341"/>
        <v>765</v>
      </c>
      <c r="AU3431" s="82">
        <f>IF(AR3431&gt;0,SUMIFS(AT$13:AT3431,AQ$13:AQ3431,"="&amp;AQ3431),"[x]")</f>
        <v>27916</v>
      </c>
    </row>
    <row r="3432" spans="40:47" ht="16.5" x14ac:dyDescent="0.2">
      <c r="AN3432" s="81">
        <v>3420</v>
      </c>
      <c r="AO3432" s="81">
        <f t="shared" si="336"/>
        <v>6</v>
      </c>
      <c r="AP3432" s="81">
        <f t="shared" si="337"/>
        <v>3</v>
      </c>
      <c r="AQ3432" s="76">
        <f t="shared" si="338"/>
        <v>23</v>
      </c>
      <c r="AR3432" s="81">
        <f t="shared" si="339"/>
        <v>97</v>
      </c>
      <c r="AS3432" s="81" t="str">
        <f t="shared" si="340"/>
        <v>金币</v>
      </c>
      <c r="AT3432" s="103">
        <f t="shared" si="341"/>
        <v>792</v>
      </c>
      <c r="AU3432" s="82">
        <f>IF(AR3432&gt;0,SUMIFS(AT$13:AT3432,AQ$13:AQ3432,"="&amp;AQ3432),"[x]")</f>
        <v>28708</v>
      </c>
    </row>
    <row r="3433" spans="40:47" ht="16.5" x14ac:dyDescent="0.2">
      <c r="AN3433" s="81">
        <v>3421</v>
      </c>
      <c r="AO3433" s="81">
        <f t="shared" si="336"/>
        <v>6</v>
      </c>
      <c r="AP3433" s="81">
        <f t="shared" si="337"/>
        <v>3</v>
      </c>
      <c r="AQ3433" s="76">
        <f t="shared" si="338"/>
        <v>23</v>
      </c>
      <c r="AR3433" s="81">
        <f t="shared" si="339"/>
        <v>98</v>
      </c>
      <c r="AS3433" s="81" t="str">
        <f t="shared" si="340"/>
        <v>金币</v>
      </c>
      <c r="AT3433" s="103">
        <f t="shared" si="341"/>
        <v>820</v>
      </c>
      <c r="AU3433" s="82">
        <f>IF(AR3433&gt;0,SUMIFS(AT$13:AT3433,AQ$13:AQ3433,"="&amp;AQ3433),"[x]")</f>
        <v>29528</v>
      </c>
    </row>
    <row r="3434" spans="40:47" ht="16.5" x14ac:dyDescent="0.2">
      <c r="AN3434" s="81">
        <v>3422</v>
      </c>
      <c r="AO3434" s="81">
        <f t="shared" si="336"/>
        <v>6</v>
      </c>
      <c r="AP3434" s="81">
        <f t="shared" si="337"/>
        <v>3</v>
      </c>
      <c r="AQ3434" s="76">
        <f t="shared" si="338"/>
        <v>23</v>
      </c>
      <c r="AR3434" s="81">
        <f t="shared" si="339"/>
        <v>99</v>
      </c>
      <c r="AS3434" s="81" t="str">
        <f t="shared" si="340"/>
        <v>金币</v>
      </c>
      <c r="AT3434" s="103">
        <f t="shared" si="341"/>
        <v>847</v>
      </c>
      <c r="AU3434" s="82">
        <f>IF(AR3434&gt;0,SUMIFS(AT$13:AT3434,AQ$13:AQ3434,"="&amp;AQ3434),"[x]")</f>
        <v>30375</v>
      </c>
    </row>
    <row r="3435" spans="40:47" ht="16.5" x14ac:dyDescent="0.2">
      <c r="AN3435" s="81">
        <v>3423</v>
      </c>
      <c r="AO3435" s="81">
        <f t="shared" si="336"/>
        <v>6</v>
      </c>
      <c r="AP3435" s="81">
        <f t="shared" si="337"/>
        <v>3</v>
      </c>
      <c r="AQ3435" s="76">
        <f t="shared" si="338"/>
        <v>23</v>
      </c>
      <c r="AR3435" s="81">
        <f t="shared" si="339"/>
        <v>100</v>
      </c>
      <c r="AS3435" s="81" t="str">
        <f t="shared" si="340"/>
        <v>金币</v>
      </c>
      <c r="AT3435" s="103">
        <f t="shared" si="341"/>
        <v>874</v>
      </c>
      <c r="AU3435" s="82">
        <f>IF(AR3435&gt;0,SUMIFS(AT$13:AT3435,AQ$13:AQ3435,"="&amp;AQ3435),"[x]")</f>
        <v>31249</v>
      </c>
    </row>
    <row r="3436" spans="40:47" ht="16.5" x14ac:dyDescent="0.2">
      <c r="AN3436" s="81">
        <v>3424</v>
      </c>
      <c r="AO3436" s="81">
        <f t="shared" si="336"/>
        <v>6</v>
      </c>
      <c r="AP3436" s="81">
        <f t="shared" si="337"/>
        <v>3</v>
      </c>
      <c r="AQ3436" s="76">
        <f t="shared" si="338"/>
        <v>23</v>
      </c>
      <c r="AR3436" s="81">
        <f t="shared" si="339"/>
        <v>101</v>
      </c>
      <c r="AS3436" s="81" t="str">
        <f t="shared" si="340"/>
        <v>金币</v>
      </c>
      <c r="AT3436" s="103">
        <f t="shared" si="341"/>
        <v>488</v>
      </c>
      <c r="AU3436" s="82">
        <f>IF(AR3436&gt;0,SUMIFS(AT$13:AT3436,AQ$13:AQ3436,"="&amp;AQ3436),"[x]")</f>
        <v>31737</v>
      </c>
    </row>
    <row r="3437" spans="40:47" ht="16.5" x14ac:dyDescent="0.2">
      <c r="AN3437" s="81">
        <v>3425</v>
      </c>
      <c r="AO3437" s="81">
        <f t="shared" si="336"/>
        <v>6</v>
      </c>
      <c r="AP3437" s="81">
        <f t="shared" si="337"/>
        <v>3</v>
      </c>
      <c r="AQ3437" s="76">
        <f t="shared" si="338"/>
        <v>23</v>
      </c>
      <c r="AR3437" s="81">
        <f t="shared" si="339"/>
        <v>102</v>
      </c>
      <c r="AS3437" s="81" t="str">
        <f t="shared" si="340"/>
        <v>金币</v>
      </c>
      <c r="AT3437" s="103">
        <f t="shared" si="341"/>
        <v>525</v>
      </c>
      <c r="AU3437" s="82">
        <f>IF(AR3437&gt;0,SUMIFS(AT$13:AT3437,AQ$13:AQ3437,"="&amp;AQ3437),"[x]")</f>
        <v>32262</v>
      </c>
    </row>
    <row r="3438" spans="40:47" ht="16.5" x14ac:dyDescent="0.2">
      <c r="AN3438" s="81">
        <v>3426</v>
      </c>
      <c r="AO3438" s="81">
        <f t="shared" si="336"/>
        <v>6</v>
      </c>
      <c r="AP3438" s="81">
        <f t="shared" si="337"/>
        <v>3</v>
      </c>
      <c r="AQ3438" s="76">
        <f t="shared" si="338"/>
        <v>23</v>
      </c>
      <c r="AR3438" s="81">
        <f t="shared" si="339"/>
        <v>103</v>
      </c>
      <c r="AS3438" s="81" t="str">
        <f t="shared" si="340"/>
        <v>金币</v>
      </c>
      <c r="AT3438" s="103">
        <f t="shared" si="341"/>
        <v>563</v>
      </c>
      <c r="AU3438" s="82">
        <f>IF(AR3438&gt;0,SUMIFS(AT$13:AT3438,AQ$13:AQ3438,"="&amp;AQ3438),"[x]")</f>
        <v>32825</v>
      </c>
    </row>
    <row r="3439" spans="40:47" ht="16.5" x14ac:dyDescent="0.2">
      <c r="AN3439" s="81">
        <v>3427</v>
      </c>
      <c r="AO3439" s="81">
        <f t="shared" si="336"/>
        <v>6</v>
      </c>
      <c r="AP3439" s="81">
        <f t="shared" si="337"/>
        <v>3</v>
      </c>
      <c r="AQ3439" s="76">
        <f t="shared" si="338"/>
        <v>23</v>
      </c>
      <c r="AR3439" s="81">
        <f t="shared" si="339"/>
        <v>104</v>
      </c>
      <c r="AS3439" s="81" t="str">
        <f t="shared" si="340"/>
        <v>金币</v>
      </c>
      <c r="AT3439" s="103">
        <f t="shared" si="341"/>
        <v>600</v>
      </c>
      <c r="AU3439" s="82">
        <f>IF(AR3439&gt;0,SUMIFS(AT$13:AT3439,AQ$13:AQ3439,"="&amp;AQ3439),"[x]")</f>
        <v>33425</v>
      </c>
    </row>
    <row r="3440" spans="40:47" ht="16.5" x14ac:dyDescent="0.2">
      <c r="AN3440" s="81">
        <v>3428</v>
      </c>
      <c r="AO3440" s="81">
        <f t="shared" si="336"/>
        <v>6</v>
      </c>
      <c r="AP3440" s="81">
        <f t="shared" si="337"/>
        <v>3</v>
      </c>
      <c r="AQ3440" s="76">
        <f t="shared" si="338"/>
        <v>23</v>
      </c>
      <c r="AR3440" s="81">
        <f t="shared" si="339"/>
        <v>105</v>
      </c>
      <c r="AS3440" s="81" t="str">
        <f t="shared" si="340"/>
        <v>金币</v>
      </c>
      <c r="AT3440" s="103">
        <f t="shared" si="341"/>
        <v>638</v>
      </c>
      <c r="AU3440" s="82">
        <f>IF(AR3440&gt;0,SUMIFS(AT$13:AT3440,AQ$13:AQ3440,"="&amp;AQ3440),"[x]")</f>
        <v>34063</v>
      </c>
    </row>
    <row r="3441" spans="40:47" ht="16.5" x14ac:dyDescent="0.2">
      <c r="AN3441" s="81">
        <v>3429</v>
      </c>
      <c r="AO3441" s="81">
        <f t="shared" si="336"/>
        <v>6</v>
      </c>
      <c r="AP3441" s="81">
        <f t="shared" si="337"/>
        <v>3</v>
      </c>
      <c r="AQ3441" s="76">
        <f t="shared" si="338"/>
        <v>23</v>
      </c>
      <c r="AR3441" s="81">
        <f t="shared" si="339"/>
        <v>106</v>
      </c>
      <c r="AS3441" s="81" t="str">
        <f t="shared" si="340"/>
        <v>金币</v>
      </c>
      <c r="AT3441" s="103">
        <f t="shared" si="341"/>
        <v>676</v>
      </c>
      <c r="AU3441" s="82">
        <f>IF(AR3441&gt;0,SUMIFS(AT$13:AT3441,AQ$13:AQ3441,"="&amp;AQ3441),"[x]")</f>
        <v>34739</v>
      </c>
    </row>
    <row r="3442" spans="40:47" ht="16.5" x14ac:dyDescent="0.2">
      <c r="AN3442" s="81">
        <v>3430</v>
      </c>
      <c r="AO3442" s="81">
        <f t="shared" si="336"/>
        <v>6</v>
      </c>
      <c r="AP3442" s="81">
        <f t="shared" si="337"/>
        <v>3</v>
      </c>
      <c r="AQ3442" s="76">
        <f t="shared" si="338"/>
        <v>23</v>
      </c>
      <c r="AR3442" s="81">
        <f t="shared" si="339"/>
        <v>107</v>
      </c>
      <c r="AS3442" s="81" t="str">
        <f t="shared" si="340"/>
        <v>金币</v>
      </c>
      <c r="AT3442" s="103">
        <f t="shared" si="341"/>
        <v>713</v>
      </c>
      <c r="AU3442" s="82">
        <f>IF(AR3442&gt;0,SUMIFS(AT$13:AT3442,AQ$13:AQ3442,"="&amp;AQ3442),"[x]")</f>
        <v>35452</v>
      </c>
    </row>
    <row r="3443" spans="40:47" ht="16.5" x14ac:dyDescent="0.2">
      <c r="AN3443" s="81">
        <v>3431</v>
      </c>
      <c r="AO3443" s="81">
        <f t="shared" si="336"/>
        <v>6</v>
      </c>
      <c r="AP3443" s="81">
        <f t="shared" si="337"/>
        <v>3</v>
      </c>
      <c r="AQ3443" s="76">
        <f t="shared" si="338"/>
        <v>23</v>
      </c>
      <c r="AR3443" s="81">
        <f t="shared" si="339"/>
        <v>108</v>
      </c>
      <c r="AS3443" s="81" t="str">
        <f t="shared" si="340"/>
        <v>金币</v>
      </c>
      <c r="AT3443" s="103">
        <f t="shared" si="341"/>
        <v>751</v>
      </c>
      <c r="AU3443" s="82">
        <f>IF(AR3443&gt;0,SUMIFS(AT$13:AT3443,AQ$13:AQ3443,"="&amp;AQ3443),"[x]")</f>
        <v>36203</v>
      </c>
    </row>
    <row r="3444" spans="40:47" ht="16.5" x14ac:dyDescent="0.2">
      <c r="AN3444" s="81">
        <v>3432</v>
      </c>
      <c r="AO3444" s="81">
        <f t="shared" si="336"/>
        <v>6</v>
      </c>
      <c r="AP3444" s="81">
        <f t="shared" si="337"/>
        <v>3</v>
      </c>
      <c r="AQ3444" s="76">
        <f t="shared" si="338"/>
        <v>23</v>
      </c>
      <c r="AR3444" s="81">
        <f t="shared" si="339"/>
        <v>109</v>
      </c>
      <c r="AS3444" s="81" t="str">
        <f t="shared" si="340"/>
        <v>金币</v>
      </c>
      <c r="AT3444" s="103">
        <f t="shared" si="341"/>
        <v>788</v>
      </c>
      <c r="AU3444" s="82">
        <f>IF(AR3444&gt;0,SUMIFS(AT$13:AT3444,AQ$13:AQ3444,"="&amp;AQ3444),"[x]")</f>
        <v>36991</v>
      </c>
    </row>
    <row r="3445" spans="40:47" ht="16.5" x14ac:dyDescent="0.2">
      <c r="AN3445" s="81">
        <v>3433</v>
      </c>
      <c r="AO3445" s="81">
        <f t="shared" si="336"/>
        <v>6</v>
      </c>
      <c r="AP3445" s="81">
        <f t="shared" si="337"/>
        <v>3</v>
      </c>
      <c r="AQ3445" s="76">
        <f t="shared" si="338"/>
        <v>23</v>
      </c>
      <c r="AR3445" s="81">
        <f t="shared" si="339"/>
        <v>110</v>
      </c>
      <c r="AS3445" s="81" t="str">
        <f t="shared" si="340"/>
        <v>金币</v>
      </c>
      <c r="AT3445" s="103">
        <f t="shared" si="341"/>
        <v>826</v>
      </c>
      <c r="AU3445" s="82">
        <f>IF(AR3445&gt;0,SUMIFS(AT$13:AT3445,AQ$13:AQ3445,"="&amp;AQ3445),"[x]")</f>
        <v>37817</v>
      </c>
    </row>
    <row r="3446" spans="40:47" ht="16.5" x14ac:dyDescent="0.2">
      <c r="AN3446" s="81">
        <v>3434</v>
      </c>
      <c r="AO3446" s="81">
        <f t="shared" si="336"/>
        <v>6</v>
      </c>
      <c r="AP3446" s="81">
        <f t="shared" si="337"/>
        <v>3</v>
      </c>
      <c r="AQ3446" s="76">
        <f t="shared" si="338"/>
        <v>23</v>
      </c>
      <c r="AR3446" s="81">
        <f t="shared" si="339"/>
        <v>111</v>
      </c>
      <c r="AS3446" s="81" t="str">
        <f t="shared" si="340"/>
        <v>金币</v>
      </c>
      <c r="AT3446" s="103">
        <f t="shared" si="341"/>
        <v>863</v>
      </c>
      <c r="AU3446" s="82">
        <f>IF(AR3446&gt;0,SUMIFS(AT$13:AT3446,AQ$13:AQ3446,"="&amp;AQ3446),"[x]")</f>
        <v>38680</v>
      </c>
    </row>
    <row r="3447" spans="40:47" ht="16.5" x14ac:dyDescent="0.2">
      <c r="AN3447" s="81">
        <v>3435</v>
      </c>
      <c r="AO3447" s="81">
        <f t="shared" si="336"/>
        <v>6</v>
      </c>
      <c r="AP3447" s="81">
        <f t="shared" si="337"/>
        <v>3</v>
      </c>
      <c r="AQ3447" s="76">
        <f t="shared" si="338"/>
        <v>23</v>
      </c>
      <c r="AR3447" s="81">
        <f t="shared" si="339"/>
        <v>112</v>
      </c>
      <c r="AS3447" s="81" t="str">
        <f t="shared" si="340"/>
        <v>金币</v>
      </c>
      <c r="AT3447" s="103">
        <f t="shared" si="341"/>
        <v>901</v>
      </c>
      <c r="AU3447" s="82">
        <f>IF(AR3447&gt;0,SUMIFS(AT$13:AT3447,AQ$13:AQ3447,"="&amp;AQ3447),"[x]")</f>
        <v>39581</v>
      </c>
    </row>
    <row r="3448" spans="40:47" ht="16.5" x14ac:dyDescent="0.2">
      <c r="AN3448" s="81">
        <v>3436</v>
      </c>
      <c r="AO3448" s="81">
        <f t="shared" si="336"/>
        <v>6</v>
      </c>
      <c r="AP3448" s="81">
        <f t="shared" si="337"/>
        <v>3</v>
      </c>
      <c r="AQ3448" s="76">
        <f t="shared" si="338"/>
        <v>23</v>
      </c>
      <c r="AR3448" s="81">
        <f t="shared" si="339"/>
        <v>113</v>
      </c>
      <c r="AS3448" s="81" t="str">
        <f t="shared" si="340"/>
        <v>金币</v>
      </c>
      <c r="AT3448" s="103">
        <f t="shared" si="341"/>
        <v>939</v>
      </c>
      <c r="AU3448" s="82">
        <f>IF(AR3448&gt;0,SUMIFS(AT$13:AT3448,AQ$13:AQ3448,"="&amp;AQ3448),"[x]")</f>
        <v>40520</v>
      </c>
    </row>
    <row r="3449" spans="40:47" ht="16.5" x14ac:dyDescent="0.2">
      <c r="AN3449" s="81">
        <v>3437</v>
      </c>
      <c r="AO3449" s="81">
        <f t="shared" si="336"/>
        <v>6</v>
      </c>
      <c r="AP3449" s="81">
        <f t="shared" si="337"/>
        <v>3</v>
      </c>
      <c r="AQ3449" s="76">
        <f t="shared" si="338"/>
        <v>23</v>
      </c>
      <c r="AR3449" s="81">
        <f t="shared" si="339"/>
        <v>114</v>
      </c>
      <c r="AS3449" s="81" t="str">
        <f t="shared" si="340"/>
        <v>金币</v>
      </c>
      <c r="AT3449" s="103">
        <f t="shared" si="341"/>
        <v>976</v>
      </c>
      <c r="AU3449" s="82">
        <f>IF(AR3449&gt;0,SUMIFS(AT$13:AT3449,AQ$13:AQ3449,"="&amp;AQ3449),"[x]")</f>
        <v>41496</v>
      </c>
    </row>
    <row r="3450" spans="40:47" ht="16.5" x14ac:dyDescent="0.2">
      <c r="AN3450" s="81">
        <v>3438</v>
      </c>
      <c r="AO3450" s="81">
        <f t="shared" si="336"/>
        <v>6</v>
      </c>
      <c r="AP3450" s="81">
        <f t="shared" si="337"/>
        <v>3</v>
      </c>
      <c r="AQ3450" s="76">
        <f t="shared" si="338"/>
        <v>23</v>
      </c>
      <c r="AR3450" s="81">
        <f t="shared" si="339"/>
        <v>115</v>
      </c>
      <c r="AS3450" s="81" t="str">
        <f t="shared" si="340"/>
        <v>金币</v>
      </c>
      <c r="AT3450" s="103">
        <f t="shared" si="341"/>
        <v>1014</v>
      </c>
      <c r="AU3450" s="82">
        <f>IF(AR3450&gt;0,SUMIFS(AT$13:AT3450,AQ$13:AQ3450,"="&amp;AQ3450),"[x]")</f>
        <v>42510</v>
      </c>
    </row>
    <row r="3451" spans="40:47" ht="16.5" x14ac:dyDescent="0.2">
      <c r="AN3451" s="81">
        <v>3439</v>
      </c>
      <c r="AO3451" s="81">
        <f t="shared" si="336"/>
        <v>6</v>
      </c>
      <c r="AP3451" s="81">
        <f t="shared" si="337"/>
        <v>3</v>
      </c>
      <c r="AQ3451" s="76">
        <f t="shared" si="338"/>
        <v>23</v>
      </c>
      <c r="AR3451" s="81">
        <f t="shared" si="339"/>
        <v>116</v>
      </c>
      <c r="AS3451" s="81" t="str">
        <f t="shared" si="340"/>
        <v>金币</v>
      </c>
      <c r="AT3451" s="103">
        <f t="shared" si="341"/>
        <v>1051</v>
      </c>
      <c r="AU3451" s="82">
        <f>IF(AR3451&gt;0,SUMIFS(AT$13:AT3451,AQ$13:AQ3451,"="&amp;AQ3451),"[x]")</f>
        <v>43561</v>
      </c>
    </row>
    <row r="3452" spans="40:47" ht="16.5" x14ac:dyDescent="0.2">
      <c r="AN3452" s="81">
        <v>3440</v>
      </c>
      <c r="AO3452" s="81">
        <f t="shared" si="336"/>
        <v>6</v>
      </c>
      <c r="AP3452" s="81">
        <f t="shared" si="337"/>
        <v>3</v>
      </c>
      <c r="AQ3452" s="76">
        <f t="shared" si="338"/>
        <v>23</v>
      </c>
      <c r="AR3452" s="81">
        <f t="shared" si="339"/>
        <v>117</v>
      </c>
      <c r="AS3452" s="81" t="str">
        <f t="shared" si="340"/>
        <v>金币</v>
      </c>
      <c r="AT3452" s="103">
        <f t="shared" si="341"/>
        <v>1089</v>
      </c>
      <c r="AU3452" s="82">
        <f>IF(AR3452&gt;0,SUMIFS(AT$13:AT3452,AQ$13:AQ3452,"="&amp;AQ3452),"[x]")</f>
        <v>44650</v>
      </c>
    </row>
    <row r="3453" spans="40:47" ht="16.5" x14ac:dyDescent="0.2">
      <c r="AN3453" s="81">
        <v>3441</v>
      </c>
      <c r="AO3453" s="81">
        <f t="shared" si="336"/>
        <v>6</v>
      </c>
      <c r="AP3453" s="81">
        <f t="shared" si="337"/>
        <v>3</v>
      </c>
      <c r="AQ3453" s="76">
        <f t="shared" si="338"/>
        <v>23</v>
      </c>
      <c r="AR3453" s="81">
        <f t="shared" si="339"/>
        <v>118</v>
      </c>
      <c r="AS3453" s="81" t="str">
        <f t="shared" si="340"/>
        <v>金币</v>
      </c>
      <c r="AT3453" s="103">
        <f t="shared" si="341"/>
        <v>1126</v>
      </c>
      <c r="AU3453" s="82">
        <f>IF(AR3453&gt;0,SUMIFS(AT$13:AT3453,AQ$13:AQ3453,"="&amp;AQ3453),"[x]")</f>
        <v>45776</v>
      </c>
    </row>
    <row r="3454" spans="40:47" ht="16.5" x14ac:dyDescent="0.2">
      <c r="AN3454" s="81">
        <v>3442</v>
      </c>
      <c r="AO3454" s="81">
        <f t="shared" si="336"/>
        <v>6</v>
      </c>
      <c r="AP3454" s="81">
        <f t="shared" si="337"/>
        <v>3</v>
      </c>
      <c r="AQ3454" s="76">
        <f t="shared" si="338"/>
        <v>23</v>
      </c>
      <c r="AR3454" s="81">
        <f t="shared" si="339"/>
        <v>119</v>
      </c>
      <c r="AS3454" s="81" t="str">
        <f t="shared" si="340"/>
        <v>金币</v>
      </c>
      <c r="AT3454" s="103">
        <f t="shared" si="341"/>
        <v>1164</v>
      </c>
      <c r="AU3454" s="82">
        <f>IF(AR3454&gt;0,SUMIFS(AT$13:AT3454,AQ$13:AQ3454,"="&amp;AQ3454),"[x]")</f>
        <v>46940</v>
      </c>
    </row>
    <row r="3455" spans="40:47" ht="16.5" x14ac:dyDescent="0.2">
      <c r="AN3455" s="81">
        <v>3443</v>
      </c>
      <c r="AO3455" s="81">
        <f t="shared" si="336"/>
        <v>6</v>
      </c>
      <c r="AP3455" s="81">
        <f t="shared" si="337"/>
        <v>3</v>
      </c>
      <c r="AQ3455" s="76">
        <f t="shared" si="338"/>
        <v>23</v>
      </c>
      <c r="AR3455" s="81">
        <f t="shared" si="339"/>
        <v>120</v>
      </c>
      <c r="AS3455" s="81" t="str">
        <f t="shared" si="340"/>
        <v>金币</v>
      </c>
      <c r="AT3455" s="103">
        <f t="shared" si="341"/>
        <v>1201</v>
      </c>
      <c r="AU3455" s="82">
        <f>IF(AR3455&gt;0,SUMIFS(AT$13:AT3455,AQ$13:AQ3455,"="&amp;AQ3455),"[x]")</f>
        <v>48141</v>
      </c>
    </row>
    <row r="3456" spans="40:47" ht="16.5" x14ac:dyDescent="0.2">
      <c r="AN3456" s="81">
        <v>3444</v>
      </c>
      <c r="AO3456" s="81">
        <f t="shared" si="336"/>
        <v>6</v>
      </c>
      <c r="AP3456" s="81">
        <f t="shared" si="337"/>
        <v>3</v>
      </c>
      <c r="AQ3456" s="76">
        <f t="shared" si="338"/>
        <v>23</v>
      </c>
      <c r="AR3456" s="81">
        <f t="shared" si="339"/>
        <v>121</v>
      </c>
      <c r="AS3456" s="81" t="str">
        <f t="shared" si="340"/>
        <v>金币</v>
      </c>
      <c r="AT3456" s="103">
        <f t="shared" si="341"/>
        <v>708</v>
      </c>
      <c r="AU3456" s="82">
        <f>IF(AR3456&gt;0,SUMIFS(AT$13:AT3456,AQ$13:AQ3456,"="&amp;AQ3456),"[x]")</f>
        <v>48849</v>
      </c>
    </row>
    <row r="3457" spans="40:47" ht="16.5" x14ac:dyDescent="0.2">
      <c r="AN3457" s="81">
        <v>3445</v>
      </c>
      <c r="AO3457" s="81">
        <f t="shared" si="336"/>
        <v>6</v>
      </c>
      <c r="AP3457" s="81">
        <f t="shared" si="337"/>
        <v>3</v>
      </c>
      <c r="AQ3457" s="76">
        <f t="shared" si="338"/>
        <v>23</v>
      </c>
      <c r="AR3457" s="81">
        <f t="shared" si="339"/>
        <v>122</v>
      </c>
      <c r="AS3457" s="81" t="str">
        <f t="shared" si="340"/>
        <v>金币</v>
      </c>
      <c r="AT3457" s="103">
        <f t="shared" si="341"/>
        <v>746</v>
      </c>
      <c r="AU3457" s="82">
        <f>IF(AR3457&gt;0,SUMIFS(AT$13:AT3457,AQ$13:AQ3457,"="&amp;AQ3457),"[x]")</f>
        <v>49595</v>
      </c>
    </row>
    <row r="3458" spans="40:47" ht="16.5" x14ac:dyDescent="0.2">
      <c r="AN3458" s="81">
        <v>3446</v>
      </c>
      <c r="AO3458" s="81">
        <f t="shared" si="336"/>
        <v>6</v>
      </c>
      <c r="AP3458" s="81">
        <f t="shared" si="337"/>
        <v>3</v>
      </c>
      <c r="AQ3458" s="76">
        <f t="shared" si="338"/>
        <v>23</v>
      </c>
      <c r="AR3458" s="81">
        <f t="shared" si="339"/>
        <v>123</v>
      </c>
      <c r="AS3458" s="81" t="str">
        <f t="shared" si="340"/>
        <v>金币</v>
      </c>
      <c r="AT3458" s="103">
        <f t="shared" si="341"/>
        <v>783</v>
      </c>
      <c r="AU3458" s="82">
        <f>IF(AR3458&gt;0,SUMIFS(AT$13:AT3458,AQ$13:AQ3458,"="&amp;AQ3458),"[x]")</f>
        <v>50378</v>
      </c>
    </row>
    <row r="3459" spans="40:47" ht="16.5" x14ac:dyDescent="0.2">
      <c r="AN3459" s="81">
        <v>3447</v>
      </c>
      <c r="AO3459" s="81">
        <f t="shared" si="336"/>
        <v>6</v>
      </c>
      <c r="AP3459" s="81">
        <f t="shared" si="337"/>
        <v>3</v>
      </c>
      <c r="AQ3459" s="76">
        <f t="shared" si="338"/>
        <v>23</v>
      </c>
      <c r="AR3459" s="81">
        <f t="shared" si="339"/>
        <v>124</v>
      </c>
      <c r="AS3459" s="81" t="str">
        <f t="shared" si="340"/>
        <v>金币</v>
      </c>
      <c r="AT3459" s="103">
        <f t="shared" si="341"/>
        <v>820</v>
      </c>
      <c r="AU3459" s="82">
        <f>IF(AR3459&gt;0,SUMIFS(AT$13:AT3459,AQ$13:AQ3459,"="&amp;AQ3459),"[x]")</f>
        <v>51198</v>
      </c>
    </row>
    <row r="3460" spans="40:47" ht="16.5" x14ac:dyDescent="0.2">
      <c r="AN3460" s="81">
        <v>3448</v>
      </c>
      <c r="AO3460" s="81">
        <f t="shared" si="336"/>
        <v>6</v>
      </c>
      <c r="AP3460" s="81">
        <f t="shared" si="337"/>
        <v>3</v>
      </c>
      <c r="AQ3460" s="76">
        <f t="shared" si="338"/>
        <v>23</v>
      </c>
      <c r="AR3460" s="81">
        <f t="shared" si="339"/>
        <v>125</v>
      </c>
      <c r="AS3460" s="81" t="str">
        <f t="shared" si="340"/>
        <v>金币</v>
      </c>
      <c r="AT3460" s="103">
        <f t="shared" si="341"/>
        <v>858</v>
      </c>
      <c r="AU3460" s="82">
        <f>IF(AR3460&gt;0,SUMIFS(AT$13:AT3460,AQ$13:AQ3460,"="&amp;AQ3460),"[x]")</f>
        <v>52056</v>
      </c>
    </row>
    <row r="3461" spans="40:47" ht="16.5" x14ac:dyDescent="0.2">
      <c r="AN3461" s="81">
        <v>3449</v>
      </c>
      <c r="AO3461" s="81">
        <f t="shared" si="336"/>
        <v>6</v>
      </c>
      <c r="AP3461" s="81">
        <f t="shared" si="337"/>
        <v>3</v>
      </c>
      <c r="AQ3461" s="76">
        <f t="shared" si="338"/>
        <v>23</v>
      </c>
      <c r="AR3461" s="81">
        <f t="shared" si="339"/>
        <v>126</v>
      </c>
      <c r="AS3461" s="81" t="str">
        <f t="shared" si="340"/>
        <v>金币</v>
      </c>
      <c r="AT3461" s="103">
        <f t="shared" si="341"/>
        <v>895</v>
      </c>
      <c r="AU3461" s="82">
        <f>IF(AR3461&gt;0,SUMIFS(AT$13:AT3461,AQ$13:AQ3461,"="&amp;AQ3461),"[x]")</f>
        <v>52951</v>
      </c>
    </row>
    <row r="3462" spans="40:47" ht="16.5" x14ac:dyDescent="0.2">
      <c r="AN3462" s="81">
        <v>3450</v>
      </c>
      <c r="AO3462" s="81">
        <f t="shared" si="336"/>
        <v>6</v>
      </c>
      <c r="AP3462" s="81">
        <f t="shared" si="337"/>
        <v>3</v>
      </c>
      <c r="AQ3462" s="76">
        <f t="shared" si="338"/>
        <v>23</v>
      </c>
      <c r="AR3462" s="81">
        <f t="shared" si="339"/>
        <v>127</v>
      </c>
      <c r="AS3462" s="81" t="str">
        <f t="shared" si="340"/>
        <v>金币</v>
      </c>
      <c r="AT3462" s="103">
        <f t="shared" si="341"/>
        <v>932</v>
      </c>
      <c r="AU3462" s="82">
        <f>IF(AR3462&gt;0,SUMIFS(AT$13:AT3462,AQ$13:AQ3462,"="&amp;AQ3462),"[x]")</f>
        <v>53883</v>
      </c>
    </row>
    <row r="3463" spans="40:47" ht="16.5" x14ac:dyDescent="0.2">
      <c r="AN3463" s="81">
        <v>3451</v>
      </c>
      <c r="AO3463" s="81">
        <f t="shared" si="336"/>
        <v>6</v>
      </c>
      <c r="AP3463" s="81">
        <f t="shared" si="337"/>
        <v>3</v>
      </c>
      <c r="AQ3463" s="76">
        <f t="shared" si="338"/>
        <v>23</v>
      </c>
      <c r="AR3463" s="81">
        <f t="shared" si="339"/>
        <v>128</v>
      </c>
      <c r="AS3463" s="81" t="str">
        <f t="shared" si="340"/>
        <v>金币</v>
      </c>
      <c r="AT3463" s="103">
        <f t="shared" si="341"/>
        <v>970</v>
      </c>
      <c r="AU3463" s="82">
        <f>IF(AR3463&gt;0,SUMIFS(AT$13:AT3463,AQ$13:AQ3463,"="&amp;AQ3463),"[x]")</f>
        <v>54853</v>
      </c>
    </row>
    <row r="3464" spans="40:47" ht="16.5" x14ac:dyDescent="0.2">
      <c r="AN3464" s="81">
        <v>3452</v>
      </c>
      <c r="AO3464" s="81">
        <f t="shared" si="336"/>
        <v>6</v>
      </c>
      <c r="AP3464" s="81">
        <f t="shared" si="337"/>
        <v>3</v>
      </c>
      <c r="AQ3464" s="76">
        <f t="shared" si="338"/>
        <v>23</v>
      </c>
      <c r="AR3464" s="81">
        <f t="shared" si="339"/>
        <v>129</v>
      </c>
      <c r="AS3464" s="81" t="str">
        <f t="shared" si="340"/>
        <v>金币</v>
      </c>
      <c r="AT3464" s="103">
        <f t="shared" si="341"/>
        <v>1007</v>
      </c>
      <c r="AU3464" s="82">
        <f>IF(AR3464&gt;0,SUMIFS(AT$13:AT3464,AQ$13:AQ3464,"="&amp;AQ3464),"[x]")</f>
        <v>55860</v>
      </c>
    </row>
    <row r="3465" spans="40:47" ht="16.5" x14ac:dyDescent="0.2">
      <c r="AN3465" s="81">
        <v>3453</v>
      </c>
      <c r="AO3465" s="81">
        <f t="shared" si="336"/>
        <v>6</v>
      </c>
      <c r="AP3465" s="81">
        <f t="shared" si="337"/>
        <v>3</v>
      </c>
      <c r="AQ3465" s="76">
        <f t="shared" si="338"/>
        <v>23</v>
      </c>
      <c r="AR3465" s="81">
        <f t="shared" si="339"/>
        <v>130</v>
      </c>
      <c r="AS3465" s="81" t="str">
        <f t="shared" si="340"/>
        <v>金币</v>
      </c>
      <c r="AT3465" s="103">
        <f t="shared" si="341"/>
        <v>1044</v>
      </c>
      <c r="AU3465" s="82">
        <f>IF(AR3465&gt;0,SUMIFS(AT$13:AT3465,AQ$13:AQ3465,"="&amp;AQ3465),"[x]")</f>
        <v>56904</v>
      </c>
    </row>
    <row r="3466" spans="40:47" ht="16.5" x14ac:dyDescent="0.2">
      <c r="AN3466" s="81">
        <v>3454</v>
      </c>
      <c r="AO3466" s="81">
        <f t="shared" si="336"/>
        <v>6</v>
      </c>
      <c r="AP3466" s="81">
        <f t="shared" si="337"/>
        <v>3</v>
      </c>
      <c r="AQ3466" s="76">
        <f t="shared" si="338"/>
        <v>23</v>
      </c>
      <c r="AR3466" s="81">
        <f t="shared" si="339"/>
        <v>131</v>
      </c>
      <c r="AS3466" s="81" t="str">
        <f t="shared" si="340"/>
        <v>金币</v>
      </c>
      <c r="AT3466" s="103">
        <f t="shared" si="341"/>
        <v>1081</v>
      </c>
      <c r="AU3466" s="82">
        <f>IF(AR3466&gt;0,SUMIFS(AT$13:AT3466,AQ$13:AQ3466,"="&amp;AQ3466),"[x]")</f>
        <v>57985</v>
      </c>
    </row>
    <row r="3467" spans="40:47" ht="16.5" x14ac:dyDescent="0.2">
      <c r="AN3467" s="81">
        <v>3455</v>
      </c>
      <c r="AO3467" s="81">
        <f t="shared" si="336"/>
        <v>6</v>
      </c>
      <c r="AP3467" s="81">
        <f t="shared" si="337"/>
        <v>3</v>
      </c>
      <c r="AQ3467" s="76">
        <f t="shared" si="338"/>
        <v>23</v>
      </c>
      <c r="AR3467" s="81">
        <f t="shared" si="339"/>
        <v>132</v>
      </c>
      <c r="AS3467" s="81" t="str">
        <f t="shared" si="340"/>
        <v>金币</v>
      </c>
      <c r="AT3467" s="103">
        <f t="shared" si="341"/>
        <v>1119</v>
      </c>
      <c r="AU3467" s="82">
        <f>IF(AR3467&gt;0,SUMIFS(AT$13:AT3467,AQ$13:AQ3467,"="&amp;AQ3467),"[x]")</f>
        <v>59104</v>
      </c>
    </row>
    <row r="3468" spans="40:47" ht="16.5" x14ac:dyDescent="0.2">
      <c r="AN3468" s="81">
        <v>3456</v>
      </c>
      <c r="AO3468" s="81">
        <f t="shared" si="336"/>
        <v>6</v>
      </c>
      <c r="AP3468" s="81">
        <f t="shared" si="337"/>
        <v>3</v>
      </c>
      <c r="AQ3468" s="76">
        <f t="shared" si="338"/>
        <v>23</v>
      </c>
      <c r="AR3468" s="81">
        <f t="shared" si="339"/>
        <v>133</v>
      </c>
      <c r="AS3468" s="81" t="str">
        <f t="shared" si="340"/>
        <v>金币</v>
      </c>
      <c r="AT3468" s="103">
        <f t="shared" si="341"/>
        <v>1156</v>
      </c>
      <c r="AU3468" s="82">
        <f>IF(AR3468&gt;0,SUMIFS(AT$13:AT3468,AQ$13:AQ3468,"="&amp;AQ3468),"[x]")</f>
        <v>60260</v>
      </c>
    </row>
    <row r="3469" spans="40:47" ht="16.5" x14ac:dyDescent="0.2">
      <c r="AN3469" s="81">
        <v>3457</v>
      </c>
      <c r="AO3469" s="81">
        <f t="shared" si="336"/>
        <v>6</v>
      </c>
      <c r="AP3469" s="81">
        <f t="shared" si="337"/>
        <v>3</v>
      </c>
      <c r="AQ3469" s="76">
        <f t="shared" si="338"/>
        <v>23</v>
      </c>
      <c r="AR3469" s="81">
        <f t="shared" si="339"/>
        <v>134</v>
      </c>
      <c r="AS3469" s="81" t="str">
        <f t="shared" si="340"/>
        <v>金币</v>
      </c>
      <c r="AT3469" s="103">
        <f t="shared" si="341"/>
        <v>1193</v>
      </c>
      <c r="AU3469" s="82">
        <f>IF(AR3469&gt;0,SUMIFS(AT$13:AT3469,AQ$13:AQ3469,"="&amp;AQ3469),"[x]")</f>
        <v>61453</v>
      </c>
    </row>
    <row r="3470" spans="40:47" ht="16.5" x14ac:dyDescent="0.2">
      <c r="AN3470" s="81">
        <v>3458</v>
      </c>
      <c r="AO3470" s="81">
        <f t="shared" ref="AO3470:AO3533" si="342">INT((AN3470-1)/604)+1</f>
        <v>6</v>
      </c>
      <c r="AP3470" s="81">
        <f t="shared" ref="AP3470:AP3533" si="343">INT(MOD(INT((AN3470-1)/151),4))+1</f>
        <v>3</v>
      </c>
      <c r="AQ3470" s="76">
        <f t="shared" ref="AQ3470:AQ3533" si="344">(AO3470-1)*4+AP3470</f>
        <v>23</v>
      </c>
      <c r="AR3470" s="81">
        <f t="shared" ref="AR3470:AR3533" si="345">MOD(AN3470-1,151)</f>
        <v>135</v>
      </c>
      <c r="AS3470" s="81" t="str">
        <f t="shared" ref="AS3470:AS3533" si="346">IF(AR3470&gt;0,"金币","[x]")</f>
        <v>金币</v>
      </c>
      <c r="AT3470" s="103">
        <f t="shared" si="341"/>
        <v>1231</v>
      </c>
      <c r="AU3470" s="82">
        <f>IF(AR3470&gt;0,SUMIFS(AT$13:AT3470,AQ$13:AQ3470,"="&amp;AQ3470),"[x]")</f>
        <v>62684</v>
      </c>
    </row>
    <row r="3471" spans="40:47" ht="16.5" x14ac:dyDescent="0.2">
      <c r="AN3471" s="81">
        <v>3459</v>
      </c>
      <c r="AO3471" s="81">
        <f t="shared" si="342"/>
        <v>6</v>
      </c>
      <c r="AP3471" s="81">
        <f t="shared" si="343"/>
        <v>3</v>
      </c>
      <c r="AQ3471" s="76">
        <f t="shared" si="344"/>
        <v>23</v>
      </c>
      <c r="AR3471" s="81">
        <f t="shared" si="345"/>
        <v>136</v>
      </c>
      <c r="AS3471" s="81" t="str">
        <f t="shared" si="346"/>
        <v>金币</v>
      </c>
      <c r="AT3471" s="103">
        <f t="shared" ref="AT3471:AT3534" si="347">IF(AR3471&gt;0,INT(INDEX($AL$13:$AL$162,AR3471)/48*INDEX($AL$4:$AL$9,AO3471)*INDEX($AO$4:$AO$7,AP3471)),"[x]")</f>
        <v>1268</v>
      </c>
      <c r="AU3471" s="82">
        <f>IF(AR3471&gt;0,SUMIFS(AT$13:AT3471,AQ$13:AQ3471,"="&amp;AQ3471),"[x]")</f>
        <v>63952</v>
      </c>
    </row>
    <row r="3472" spans="40:47" ht="16.5" x14ac:dyDescent="0.2">
      <c r="AN3472" s="81">
        <v>3460</v>
      </c>
      <c r="AO3472" s="81">
        <f t="shared" si="342"/>
        <v>6</v>
      </c>
      <c r="AP3472" s="81">
        <f t="shared" si="343"/>
        <v>3</v>
      </c>
      <c r="AQ3472" s="76">
        <f t="shared" si="344"/>
        <v>23</v>
      </c>
      <c r="AR3472" s="81">
        <f t="shared" si="345"/>
        <v>137</v>
      </c>
      <c r="AS3472" s="81" t="str">
        <f t="shared" si="346"/>
        <v>金币</v>
      </c>
      <c r="AT3472" s="103">
        <f t="shared" si="347"/>
        <v>1305</v>
      </c>
      <c r="AU3472" s="82">
        <f>IF(AR3472&gt;0,SUMIFS(AT$13:AT3472,AQ$13:AQ3472,"="&amp;AQ3472),"[x]")</f>
        <v>65257</v>
      </c>
    </row>
    <row r="3473" spans="40:47" ht="16.5" x14ac:dyDescent="0.2">
      <c r="AN3473" s="81">
        <v>3461</v>
      </c>
      <c r="AO3473" s="81">
        <f t="shared" si="342"/>
        <v>6</v>
      </c>
      <c r="AP3473" s="81">
        <f t="shared" si="343"/>
        <v>3</v>
      </c>
      <c r="AQ3473" s="76">
        <f t="shared" si="344"/>
        <v>23</v>
      </c>
      <c r="AR3473" s="81">
        <f t="shared" si="345"/>
        <v>138</v>
      </c>
      <c r="AS3473" s="81" t="str">
        <f t="shared" si="346"/>
        <v>金币</v>
      </c>
      <c r="AT3473" s="103">
        <f t="shared" si="347"/>
        <v>1343</v>
      </c>
      <c r="AU3473" s="82">
        <f>IF(AR3473&gt;0,SUMIFS(AT$13:AT3473,AQ$13:AQ3473,"="&amp;AQ3473),"[x]")</f>
        <v>66600</v>
      </c>
    </row>
    <row r="3474" spans="40:47" ht="16.5" x14ac:dyDescent="0.2">
      <c r="AN3474" s="81">
        <v>3462</v>
      </c>
      <c r="AO3474" s="81">
        <f t="shared" si="342"/>
        <v>6</v>
      </c>
      <c r="AP3474" s="81">
        <f t="shared" si="343"/>
        <v>3</v>
      </c>
      <c r="AQ3474" s="76">
        <f t="shared" si="344"/>
        <v>23</v>
      </c>
      <c r="AR3474" s="81">
        <f t="shared" si="345"/>
        <v>139</v>
      </c>
      <c r="AS3474" s="81" t="str">
        <f t="shared" si="346"/>
        <v>金币</v>
      </c>
      <c r="AT3474" s="103">
        <f t="shared" si="347"/>
        <v>1380</v>
      </c>
      <c r="AU3474" s="82">
        <f>IF(AR3474&gt;0,SUMIFS(AT$13:AT3474,AQ$13:AQ3474,"="&amp;AQ3474),"[x]")</f>
        <v>67980</v>
      </c>
    </row>
    <row r="3475" spans="40:47" ht="16.5" x14ac:dyDescent="0.2">
      <c r="AN3475" s="81">
        <v>3463</v>
      </c>
      <c r="AO3475" s="81">
        <f t="shared" si="342"/>
        <v>6</v>
      </c>
      <c r="AP3475" s="81">
        <f t="shared" si="343"/>
        <v>3</v>
      </c>
      <c r="AQ3475" s="76">
        <f t="shared" si="344"/>
        <v>23</v>
      </c>
      <c r="AR3475" s="81">
        <f t="shared" si="345"/>
        <v>140</v>
      </c>
      <c r="AS3475" s="81" t="str">
        <f t="shared" si="346"/>
        <v>金币</v>
      </c>
      <c r="AT3475" s="103">
        <f t="shared" si="347"/>
        <v>1417</v>
      </c>
      <c r="AU3475" s="82">
        <f>IF(AR3475&gt;0,SUMIFS(AT$13:AT3475,AQ$13:AQ3475,"="&amp;AQ3475),"[x]")</f>
        <v>69397</v>
      </c>
    </row>
    <row r="3476" spans="40:47" ht="16.5" x14ac:dyDescent="0.2">
      <c r="AN3476" s="81">
        <v>3464</v>
      </c>
      <c r="AO3476" s="81">
        <f t="shared" si="342"/>
        <v>6</v>
      </c>
      <c r="AP3476" s="81">
        <f t="shared" si="343"/>
        <v>3</v>
      </c>
      <c r="AQ3476" s="76">
        <f t="shared" si="344"/>
        <v>23</v>
      </c>
      <c r="AR3476" s="81">
        <f t="shared" si="345"/>
        <v>141</v>
      </c>
      <c r="AS3476" s="81" t="str">
        <f t="shared" si="346"/>
        <v>金币</v>
      </c>
      <c r="AT3476" s="103">
        <f t="shared" si="347"/>
        <v>1455</v>
      </c>
      <c r="AU3476" s="82">
        <f>IF(AR3476&gt;0,SUMIFS(AT$13:AT3476,AQ$13:AQ3476,"="&amp;AQ3476),"[x]")</f>
        <v>70852</v>
      </c>
    </row>
    <row r="3477" spans="40:47" ht="16.5" x14ac:dyDescent="0.2">
      <c r="AN3477" s="81">
        <v>3465</v>
      </c>
      <c r="AO3477" s="81">
        <f t="shared" si="342"/>
        <v>6</v>
      </c>
      <c r="AP3477" s="81">
        <f t="shared" si="343"/>
        <v>3</v>
      </c>
      <c r="AQ3477" s="76">
        <f t="shared" si="344"/>
        <v>23</v>
      </c>
      <c r="AR3477" s="81">
        <f t="shared" si="345"/>
        <v>142</v>
      </c>
      <c r="AS3477" s="81" t="str">
        <f t="shared" si="346"/>
        <v>金币</v>
      </c>
      <c r="AT3477" s="103">
        <f t="shared" si="347"/>
        <v>1492</v>
      </c>
      <c r="AU3477" s="82">
        <f>IF(AR3477&gt;0,SUMIFS(AT$13:AT3477,AQ$13:AQ3477,"="&amp;AQ3477),"[x]")</f>
        <v>72344</v>
      </c>
    </row>
    <row r="3478" spans="40:47" ht="16.5" x14ac:dyDescent="0.2">
      <c r="AN3478" s="81">
        <v>3466</v>
      </c>
      <c r="AO3478" s="81">
        <f t="shared" si="342"/>
        <v>6</v>
      </c>
      <c r="AP3478" s="81">
        <f t="shared" si="343"/>
        <v>3</v>
      </c>
      <c r="AQ3478" s="76">
        <f t="shared" si="344"/>
        <v>23</v>
      </c>
      <c r="AR3478" s="81">
        <f t="shared" si="345"/>
        <v>143</v>
      </c>
      <c r="AS3478" s="81" t="str">
        <f t="shared" si="346"/>
        <v>金币</v>
      </c>
      <c r="AT3478" s="103">
        <f t="shared" si="347"/>
        <v>1529</v>
      </c>
      <c r="AU3478" s="82">
        <f>IF(AR3478&gt;0,SUMIFS(AT$13:AT3478,AQ$13:AQ3478,"="&amp;AQ3478),"[x]")</f>
        <v>73873</v>
      </c>
    </row>
    <row r="3479" spans="40:47" ht="16.5" x14ac:dyDescent="0.2">
      <c r="AN3479" s="81">
        <v>3467</v>
      </c>
      <c r="AO3479" s="81">
        <f t="shared" si="342"/>
        <v>6</v>
      </c>
      <c r="AP3479" s="81">
        <f t="shared" si="343"/>
        <v>3</v>
      </c>
      <c r="AQ3479" s="76">
        <f t="shared" si="344"/>
        <v>23</v>
      </c>
      <c r="AR3479" s="81">
        <f t="shared" si="345"/>
        <v>144</v>
      </c>
      <c r="AS3479" s="81" t="str">
        <f t="shared" si="346"/>
        <v>金币</v>
      </c>
      <c r="AT3479" s="103">
        <f t="shared" si="347"/>
        <v>1566</v>
      </c>
      <c r="AU3479" s="82">
        <f>IF(AR3479&gt;0,SUMIFS(AT$13:AT3479,AQ$13:AQ3479,"="&amp;AQ3479),"[x]")</f>
        <v>75439</v>
      </c>
    </row>
    <row r="3480" spans="40:47" ht="16.5" x14ac:dyDescent="0.2">
      <c r="AN3480" s="81">
        <v>3468</v>
      </c>
      <c r="AO3480" s="81">
        <f t="shared" si="342"/>
        <v>6</v>
      </c>
      <c r="AP3480" s="81">
        <f t="shared" si="343"/>
        <v>3</v>
      </c>
      <c r="AQ3480" s="76">
        <f t="shared" si="344"/>
        <v>23</v>
      </c>
      <c r="AR3480" s="81">
        <f t="shared" si="345"/>
        <v>145</v>
      </c>
      <c r="AS3480" s="81" t="str">
        <f t="shared" si="346"/>
        <v>金币</v>
      </c>
      <c r="AT3480" s="103">
        <f t="shared" si="347"/>
        <v>1604</v>
      </c>
      <c r="AU3480" s="82">
        <f>IF(AR3480&gt;0,SUMIFS(AT$13:AT3480,AQ$13:AQ3480,"="&amp;AQ3480),"[x]")</f>
        <v>77043</v>
      </c>
    </row>
    <row r="3481" spans="40:47" ht="16.5" x14ac:dyDescent="0.2">
      <c r="AN3481" s="81">
        <v>3469</v>
      </c>
      <c r="AO3481" s="81">
        <f t="shared" si="342"/>
        <v>6</v>
      </c>
      <c r="AP3481" s="81">
        <f t="shared" si="343"/>
        <v>3</v>
      </c>
      <c r="AQ3481" s="76">
        <f t="shared" si="344"/>
        <v>23</v>
      </c>
      <c r="AR3481" s="81">
        <f t="shared" si="345"/>
        <v>146</v>
      </c>
      <c r="AS3481" s="81" t="str">
        <f t="shared" si="346"/>
        <v>金币</v>
      </c>
      <c r="AT3481" s="103">
        <f t="shared" si="347"/>
        <v>1641</v>
      </c>
      <c r="AU3481" s="82">
        <f>IF(AR3481&gt;0,SUMIFS(AT$13:AT3481,AQ$13:AQ3481,"="&amp;AQ3481),"[x]")</f>
        <v>78684</v>
      </c>
    </row>
    <row r="3482" spans="40:47" ht="16.5" x14ac:dyDescent="0.2">
      <c r="AN3482" s="81">
        <v>3470</v>
      </c>
      <c r="AO3482" s="81">
        <f t="shared" si="342"/>
        <v>6</v>
      </c>
      <c r="AP3482" s="81">
        <f t="shared" si="343"/>
        <v>3</v>
      </c>
      <c r="AQ3482" s="76">
        <f t="shared" si="344"/>
        <v>23</v>
      </c>
      <c r="AR3482" s="81">
        <f t="shared" si="345"/>
        <v>147</v>
      </c>
      <c r="AS3482" s="81" t="str">
        <f t="shared" si="346"/>
        <v>金币</v>
      </c>
      <c r="AT3482" s="103">
        <f t="shared" si="347"/>
        <v>1678</v>
      </c>
      <c r="AU3482" s="82">
        <f>IF(AR3482&gt;0,SUMIFS(AT$13:AT3482,AQ$13:AQ3482,"="&amp;AQ3482),"[x]")</f>
        <v>80362</v>
      </c>
    </row>
    <row r="3483" spans="40:47" ht="16.5" x14ac:dyDescent="0.2">
      <c r="AN3483" s="81">
        <v>3471</v>
      </c>
      <c r="AO3483" s="81">
        <f t="shared" si="342"/>
        <v>6</v>
      </c>
      <c r="AP3483" s="81">
        <f t="shared" si="343"/>
        <v>3</v>
      </c>
      <c r="AQ3483" s="76">
        <f t="shared" si="344"/>
        <v>23</v>
      </c>
      <c r="AR3483" s="81">
        <f t="shared" si="345"/>
        <v>148</v>
      </c>
      <c r="AS3483" s="81" t="str">
        <f t="shared" si="346"/>
        <v>金币</v>
      </c>
      <c r="AT3483" s="103">
        <f t="shared" si="347"/>
        <v>1716</v>
      </c>
      <c r="AU3483" s="82">
        <f>IF(AR3483&gt;0,SUMIFS(AT$13:AT3483,AQ$13:AQ3483,"="&amp;AQ3483),"[x]")</f>
        <v>82078</v>
      </c>
    </row>
    <row r="3484" spans="40:47" ht="16.5" x14ac:dyDescent="0.2">
      <c r="AN3484" s="81">
        <v>3472</v>
      </c>
      <c r="AO3484" s="81">
        <f t="shared" si="342"/>
        <v>6</v>
      </c>
      <c r="AP3484" s="81">
        <f t="shared" si="343"/>
        <v>3</v>
      </c>
      <c r="AQ3484" s="76">
        <f t="shared" si="344"/>
        <v>23</v>
      </c>
      <c r="AR3484" s="81">
        <f t="shared" si="345"/>
        <v>149</v>
      </c>
      <c r="AS3484" s="81" t="str">
        <f t="shared" si="346"/>
        <v>金币</v>
      </c>
      <c r="AT3484" s="103">
        <f t="shared" si="347"/>
        <v>1753</v>
      </c>
      <c r="AU3484" s="82">
        <f>IF(AR3484&gt;0,SUMIFS(AT$13:AT3484,AQ$13:AQ3484,"="&amp;AQ3484),"[x]")</f>
        <v>83831</v>
      </c>
    </row>
    <row r="3485" spans="40:47" ht="16.5" x14ac:dyDescent="0.2">
      <c r="AN3485" s="81">
        <v>3473</v>
      </c>
      <c r="AO3485" s="81">
        <f t="shared" si="342"/>
        <v>6</v>
      </c>
      <c r="AP3485" s="81">
        <f t="shared" si="343"/>
        <v>3</v>
      </c>
      <c r="AQ3485" s="76">
        <f t="shared" si="344"/>
        <v>23</v>
      </c>
      <c r="AR3485" s="81">
        <f t="shared" si="345"/>
        <v>150</v>
      </c>
      <c r="AS3485" s="81" t="str">
        <f t="shared" si="346"/>
        <v>金币</v>
      </c>
      <c r="AT3485" s="103">
        <f t="shared" si="347"/>
        <v>1790</v>
      </c>
      <c r="AU3485" s="82">
        <f>IF(AR3485&gt;0,SUMIFS(AT$13:AT3485,AQ$13:AQ3485,"="&amp;AQ3485),"[x]")</f>
        <v>85621</v>
      </c>
    </row>
    <row r="3486" spans="40:47" ht="16.5" x14ac:dyDescent="0.2">
      <c r="AN3486" s="81">
        <v>3474</v>
      </c>
      <c r="AO3486" s="81">
        <f t="shared" si="342"/>
        <v>6</v>
      </c>
      <c r="AP3486" s="81">
        <f t="shared" si="343"/>
        <v>4</v>
      </c>
      <c r="AQ3486" s="76">
        <f t="shared" si="344"/>
        <v>24</v>
      </c>
      <c r="AR3486" s="81">
        <f t="shared" si="345"/>
        <v>0</v>
      </c>
      <c r="AS3486" s="81" t="str">
        <f t="shared" si="346"/>
        <v>[x]</v>
      </c>
      <c r="AT3486" s="103" t="str">
        <f t="shared" si="347"/>
        <v>[x]</v>
      </c>
      <c r="AU3486" s="82" t="str">
        <f>IF(AR3486&gt;0,SUMIFS(AT$13:AT3486,AQ$13:AQ3486,"="&amp;AQ3486),"[x]")</f>
        <v>[x]</v>
      </c>
    </row>
    <row r="3487" spans="40:47" ht="16.5" x14ac:dyDescent="0.2">
      <c r="AN3487" s="81">
        <v>3475</v>
      </c>
      <c r="AO3487" s="81">
        <f t="shared" si="342"/>
        <v>6</v>
      </c>
      <c r="AP3487" s="81">
        <f t="shared" si="343"/>
        <v>4</v>
      </c>
      <c r="AQ3487" s="76">
        <f t="shared" si="344"/>
        <v>24</v>
      </c>
      <c r="AR3487" s="81">
        <f t="shared" si="345"/>
        <v>1</v>
      </c>
      <c r="AS3487" s="81" t="str">
        <f t="shared" si="346"/>
        <v>金币</v>
      </c>
      <c r="AT3487" s="103">
        <f t="shared" si="347"/>
        <v>5</v>
      </c>
      <c r="AU3487" s="82">
        <f>IF(AR3487&gt;0,SUMIFS(AT$13:AT3487,AQ$13:AQ3487,"="&amp;AQ3487),"[x]")</f>
        <v>5</v>
      </c>
    </row>
    <row r="3488" spans="40:47" ht="16.5" x14ac:dyDescent="0.2">
      <c r="AN3488" s="81">
        <v>3476</v>
      </c>
      <c r="AO3488" s="81">
        <f t="shared" si="342"/>
        <v>6</v>
      </c>
      <c r="AP3488" s="81">
        <f t="shared" si="343"/>
        <v>4</v>
      </c>
      <c r="AQ3488" s="76">
        <f t="shared" si="344"/>
        <v>24</v>
      </c>
      <c r="AR3488" s="81">
        <f t="shared" si="345"/>
        <v>2</v>
      </c>
      <c r="AS3488" s="81" t="str">
        <f t="shared" si="346"/>
        <v>金币</v>
      </c>
      <c r="AT3488" s="103">
        <f t="shared" si="347"/>
        <v>10</v>
      </c>
      <c r="AU3488" s="82">
        <f>IF(AR3488&gt;0,SUMIFS(AT$13:AT3488,AQ$13:AQ3488,"="&amp;AQ3488),"[x]")</f>
        <v>15</v>
      </c>
    </row>
    <row r="3489" spans="40:47" ht="16.5" x14ac:dyDescent="0.2">
      <c r="AN3489" s="81">
        <v>3477</v>
      </c>
      <c r="AO3489" s="81">
        <f t="shared" si="342"/>
        <v>6</v>
      </c>
      <c r="AP3489" s="81">
        <f t="shared" si="343"/>
        <v>4</v>
      </c>
      <c r="AQ3489" s="76">
        <f t="shared" si="344"/>
        <v>24</v>
      </c>
      <c r="AR3489" s="81">
        <f t="shared" si="345"/>
        <v>3</v>
      </c>
      <c r="AS3489" s="81" t="str">
        <f t="shared" si="346"/>
        <v>金币</v>
      </c>
      <c r="AT3489" s="103">
        <f t="shared" si="347"/>
        <v>15</v>
      </c>
      <c r="AU3489" s="82">
        <f>IF(AR3489&gt;0,SUMIFS(AT$13:AT3489,AQ$13:AQ3489,"="&amp;AQ3489),"[x]")</f>
        <v>30</v>
      </c>
    </row>
    <row r="3490" spans="40:47" ht="16.5" x14ac:dyDescent="0.2">
      <c r="AN3490" s="81">
        <v>3478</v>
      </c>
      <c r="AO3490" s="81">
        <f t="shared" si="342"/>
        <v>6</v>
      </c>
      <c r="AP3490" s="81">
        <f t="shared" si="343"/>
        <v>4</v>
      </c>
      <c r="AQ3490" s="76">
        <f t="shared" si="344"/>
        <v>24</v>
      </c>
      <c r="AR3490" s="81">
        <f t="shared" si="345"/>
        <v>4</v>
      </c>
      <c r="AS3490" s="81" t="str">
        <f t="shared" si="346"/>
        <v>金币</v>
      </c>
      <c r="AT3490" s="103">
        <f t="shared" si="347"/>
        <v>20</v>
      </c>
      <c r="AU3490" s="82">
        <f>IF(AR3490&gt;0,SUMIFS(AT$13:AT3490,AQ$13:AQ3490,"="&amp;AQ3490),"[x]")</f>
        <v>50</v>
      </c>
    </row>
    <row r="3491" spans="40:47" ht="16.5" x14ac:dyDescent="0.2">
      <c r="AN3491" s="81">
        <v>3479</v>
      </c>
      <c r="AO3491" s="81">
        <f t="shared" si="342"/>
        <v>6</v>
      </c>
      <c r="AP3491" s="81">
        <f t="shared" si="343"/>
        <v>4</v>
      </c>
      <c r="AQ3491" s="76">
        <f t="shared" si="344"/>
        <v>24</v>
      </c>
      <c r="AR3491" s="81">
        <f t="shared" si="345"/>
        <v>5</v>
      </c>
      <c r="AS3491" s="81" t="str">
        <f t="shared" si="346"/>
        <v>金币</v>
      </c>
      <c r="AT3491" s="103">
        <f t="shared" si="347"/>
        <v>26</v>
      </c>
      <c r="AU3491" s="82">
        <f>IF(AR3491&gt;0,SUMIFS(AT$13:AT3491,AQ$13:AQ3491,"="&amp;AQ3491),"[x]")</f>
        <v>76</v>
      </c>
    </row>
    <row r="3492" spans="40:47" ht="16.5" x14ac:dyDescent="0.2">
      <c r="AN3492" s="81">
        <v>3480</v>
      </c>
      <c r="AO3492" s="81">
        <f t="shared" si="342"/>
        <v>6</v>
      </c>
      <c r="AP3492" s="81">
        <f t="shared" si="343"/>
        <v>4</v>
      </c>
      <c r="AQ3492" s="76">
        <f t="shared" si="344"/>
        <v>24</v>
      </c>
      <c r="AR3492" s="81">
        <f t="shared" si="345"/>
        <v>6</v>
      </c>
      <c r="AS3492" s="81" t="str">
        <f t="shared" si="346"/>
        <v>金币</v>
      </c>
      <c r="AT3492" s="103">
        <f t="shared" si="347"/>
        <v>31</v>
      </c>
      <c r="AU3492" s="82">
        <f>IF(AR3492&gt;0,SUMIFS(AT$13:AT3492,AQ$13:AQ3492,"="&amp;AQ3492),"[x]")</f>
        <v>107</v>
      </c>
    </row>
    <row r="3493" spans="40:47" ht="16.5" x14ac:dyDescent="0.2">
      <c r="AN3493" s="81">
        <v>3481</v>
      </c>
      <c r="AO3493" s="81">
        <f t="shared" si="342"/>
        <v>6</v>
      </c>
      <c r="AP3493" s="81">
        <f t="shared" si="343"/>
        <v>4</v>
      </c>
      <c r="AQ3493" s="76">
        <f t="shared" si="344"/>
        <v>24</v>
      </c>
      <c r="AR3493" s="81">
        <f t="shared" si="345"/>
        <v>7</v>
      </c>
      <c r="AS3493" s="81" t="str">
        <f t="shared" si="346"/>
        <v>金币</v>
      </c>
      <c r="AT3493" s="103">
        <f t="shared" si="347"/>
        <v>36</v>
      </c>
      <c r="AU3493" s="82">
        <f>IF(AR3493&gt;0,SUMIFS(AT$13:AT3493,AQ$13:AQ3493,"="&amp;AQ3493),"[x]")</f>
        <v>143</v>
      </c>
    </row>
    <row r="3494" spans="40:47" ht="16.5" x14ac:dyDescent="0.2">
      <c r="AN3494" s="81">
        <v>3482</v>
      </c>
      <c r="AO3494" s="81">
        <f t="shared" si="342"/>
        <v>6</v>
      </c>
      <c r="AP3494" s="81">
        <f t="shared" si="343"/>
        <v>4</v>
      </c>
      <c r="AQ3494" s="76">
        <f t="shared" si="344"/>
        <v>24</v>
      </c>
      <c r="AR3494" s="81">
        <f t="shared" si="345"/>
        <v>8</v>
      </c>
      <c r="AS3494" s="81" t="str">
        <f t="shared" si="346"/>
        <v>金币</v>
      </c>
      <c r="AT3494" s="103">
        <f t="shared" si="347"/>
        <v>41</v>
      </c>
      <c r="AU3494" s="82">
        <f>IF(AR3494&gt;0,SUMIFS(AT$13:AT3494,AQ$13:AQ3494,"="&amp;AQ3494),"[x]")</f>
        <v>184</v>
      </c>
    </row>
    <row r="3495" spans="40:47" ht="16.5" x14ac:dyDescent="0.2">
      <c r="AN3495" s="81">
        <v>3483</v>
      </c>
      <c r="AO3495" s="81">
        <f t="shared" si="342"/>
        <v>6</v>
      </c>
      <c r="AP3495" s="81">
        <f t="shared" si="343"/>
        <v>4</v>
      </c>
      <c r="AQ3495" s="76">
        <f t="shared" si="344"/>
        <v>24</v>
      </c>
      <c r="AR3495" s="81">
        <f t="shared" si="345"/>
        <v>9</v>
      </c>
      <c r="AS3495" s="81" t="str">
        <f t="shared" si="346"/>
        <v>金币</v>
      </c>
      <c r="AT3495" s="103">
        <f t="shared" si="347"/>
        <v>46</v>
      </c>
      <c r="AU3495" s="82">
        <f>IF(AR3495&gt;0,SUMIFS(AT$13:AT3495,AQ$13:AQ3495,"="&amp;AQ3495),"[x]")</f>
        <v>230</v>
      </c>
    </row>
    <row r="3496" spans="40:47" ht="16.5" x14ac:dyDescent="0.2">
      <c r="AN3496" s="81">
        <v>3484</v>
      </c>
      <c r="AO3496" s="81">
        <f t="shared" si="342"/>
        <v>6</v>
      </c>
      <c r="AP3496" s="81">
        <f t="shared" si="343"/>
        <v>4</v>
      </c>
      <c r="AQ3496" s="76">
        <f t="shared" si="344"/>
        <v>24</v>
      </c>
      <c r="AR3496" s="81">
        <f t="shared" si="345"/>
        <v>10</v>
      </c>
      <c r="AS3496" s="81" t="str">
        <f t="shared" si="346"/>
        <v>金币</v>
      </c>
      <c r="AT3496" s="103">
        <f t="shared" si="347"/>
        <v>52</v>
      </c>
      <c r="AU3496" s="82">
        <f>IF(AR3496&gt;0,SUMIFS(AT$13:AT3496,AQ$13:AQ3496,"="&amp;AQ3496),"[x]")</f>
        <v>282</v>
      </c>
    </row>
    <row r="3497" spans="40:47" ht="16.5" x14ac:dyDescent="0.2">
      <c r="AN3497" s="81">
        <v>3485</v>
      </c>
      <c r="AO3497" s="81">
        <f t="shared" si="342"/>
        <v>6</v>
      </c>
      <c r="AP3497" s="81">
        <f t="shared" si="343"/>
        <v>4</v>
      </c>
      <c r="AQ3497" s="76">
        <f t="shared" si="344"/>
        <v>24</v>
      </c>
      <c r="AR3497" s="81">
        <f t="shared" si="345"/>
        <v>11</v>
      </c>
      <c r="AS3497" s="81" t="str">
        <f t="shared" si="346"/>
        <v>金币</v>
      </c>
      <c r="AT3497" s="103">
        <f t="shared" si="347"/>
        <v>57</v>
      </c>
      <c r="AU3497" s="82">
        <f>IF(AR3497&gt;0,SUMIFS(AT$13:AT3497,AQ$13:AQ3497,"="&amp;AQ3497),"[x]")</f>
        <v>339</v>
      </c>
    </row>
    <row r="3498" spans="40:47" ht="16.5" x14ac:dyDescent="0.2">
      <c r="AN3498" s="81">
        <v>3486</v>
      </c>
      <c r="AO3498" s="81">
        <f t="shared" si="342"/>
        <v>6</v>
      </c>
      <c r="AP3498" s="81">
        <f t="shared" si="343"/>
        <v>4</v>
      </c>
      <c r="AQ3498" s="76">
        <f t="shared" si="344"/>
        <v>24</v>
      </c>
      <c r="AR3498" s="81">
        <f t="shared" si="345"/>
        <v>12</v>
      </c>
      <c r="AS3498" s="81" t="str">
        <f t="shared" si="346"/>
        <v>金币</v>
      </c>
      <c r="AT3498" s="103">
        <f t="shared" si="347"/>
        <v>62</v>
      </c>
      <c r="AU3498" s="82">
        <f>IF(AR3498&gt;0,SUMIFS(AT$13:AT3498,AQ$13:AQ3498,"="&amp;AQ3498),"[x]")</f>
        <v>401</v>
      </c>
    </row>
    <row r="3499" spans="40:47" ht="16.5" x14ac:dyDescent="0.2">
      <c r="AN3499" s="81">
        <v>3487</v>
      </c>
      <c r="AO3499" s="81">
        <f t="shared" si="342"/>
        <v>6</v>
      </c>
      <c r="AP3499" s="81">
        <f t="shared" si="343"/>
        <v>4</v>
      </c>
      <c r="AQ3499" s="76">
        <f t="shared" si="344"/>
        <v>24</v>
      </c>
      <c r="AR3499" s="81">
        <f t="shared" si="345"/>
        <v>13</v>
      </c>
      <c r="AS3499" s="81" t="str">
        <f t="shared" si="346"/>
        <v>金币</v>
      </c>
      <c r="AT3499" s="103">
        <f t="shared" si="347"/>
        <v>67</v>
      </c>
      <c r="AU3499" s="82">
        <f>IF(AR3499&gt;0,SUMIFS(AT$13:AT3499,AQ$13:AQ3499,"="&amp;AQ3499),"[x]")</f>
        <v>468</v>
      </c>
    </row>
    <row r="3500" spans="40:47" ht="16.5" x14ac:dyDescent="0.2">
      <c r="AN3500" s="81">
        <v>3488</v>
      </c>
      <c r="AO3500" s="81">
        <f t="shared" si="342"/>
        <v>6</v>
      </c>
      <c r="AP3500" s="81">
        <f t="shared" si="343"/>
        <v>4</v>
      </c>
      <c r="AQ3500" s="76">
        <f t="shared" si="344"/>
        <v>24</v>
      </c>
      <c r="AR3500" s="81">
        <f t="shared" si="345"/>
        <v>14</v>
      </c>
      <c r="AS3500" s="81" t="str">
        <f t="shared" si="346"/>
        <v>金币</v>
      </c>
      <c r="AT3500" s="103">
        <f t="shared" si="347"/>
        <v>73</v>
      </c>
      <c r="AU3500" s="82">
        <f>IF(AR3500&gt;0,SUMIFS(AT$13:AT3500,AQ$13:AQ3500,"="&amp;AQ3500),"[x]")</f>
        <v>541</v>
      </c>
    </row>
    <row r="3501" spans="40:47" ht="16.5" x14ac:dyDescent="0.2">
      <c r="AN3501" s="81">
        <v>3489</v>
      </c>
      <c r="AO3501" s="81">
        <f t="shared" si="342"/>
        <v>6</v>
      </c>
      <c r="AP3501" s="81">
        <f t="shared" si="343"/>
        <v>4</v>
      </c>
      <c r="AQ3501" s="76">
        <f t="shared" si="344"/>
        <v>24</v>
      </c>
      <c r="AR3501" s="81">
        <f t="shared" si="345"/>
        <v>15</v>
      </c>
      <c r="AS3501" s="81" t="str">
        <f t="shared" si="346"/>
        <v>金币</v>
      </c>
      <c r="AT3501" s="103">
        <f t="shared" si="347"/>
        <v>78</v>
      </c>
      <c r="AU3501" s="82">
        <f>IF(AR3501&gt;0,SUMIFS(AT$13:AT3501,AQ$13:AQ3501,"="&amp;AQ3501),"[x]")</f>
        <v>619</v>
      </c>
    </row>
    <row r="3502" spans="40:47" ht="16.5" x14ac:dyDescent="0.2">
      <c r="AN3502" s="81">
        <v>3490</v>
      </c>
      <c r="AO3502" s="81">
        <f t="shared" si="342"/>
        <v>6</v>
      </c>
      <c r="AP3502" s="81">
        <f t="shared" si="343"/>
        <v>4</v>
      </c>
      <c r="AQ3502" s="76">
        <f t="shared" si="344"/>
        <v>24</v>
      </c>
      <c r="AR3502" s="81">
        <f t="shared" si="345"/>
        <v>16</v>
      </c>
      <c r="AS3502" s="81" t="str">
        <f t="shared" si="346"/>
        <v>金币</v>
      </c>
      <c r="AT3502" s="103">
        <f t="shared" si="347"/>
        <v>83</v>
      </c>
      <c r="AU3502" s="82">
        <f>IF(AR3502&gt;0,SUMIFS(AT$13:AT3502,AQ$13:AQ3502,"="&amp;AQ3502),"[x]")</f>
        <v>702</v>
      </c>
    </row>
    <row r="3503" spans="40:47" ht="16.5" x14ac:dyDescent="0.2">
      <c r="AN3503" s="81">
        <v>3491</v>
      </c>
      <c r="AO3503" s="81">
        <f t="shared" si="342"/>
        <v>6</v>
      </c>
      <c r="AP3503" s="81">
        <f t="shared" si="343"/>
        <v>4</v>
      </c>
      <c r="AQ3503" s="76">
        <f t="shared" si="344"/>
        <v>24</v>
      </c>
      <c r="AR3503" s="81">
        <f t="shared" si="345"/>
        <v>17</v>
      </c>
      <c r="AS3503" s="81" t="str">
        <f t="shared" si="346"/>
        <v>金币</v>
      </c>
      <c r="AT3503" s="103">
        <f t="shared" si="347"/>
        <v>88</v>
      </c>
      <c r="AU3503" s="82">
        <f>IF(AR3503&gt;0,SUMIFS(AT$13:AT3503,AQ$13:AQ3503,"="&amp;AQ3503),"[x]")</f>
        <v>790</v>
      </c>
    </row>
    <row r="3504" spans="40:47" ht="16.5" x14ac:dyDescent="0.2">
      <c r="AN3504" s="81">
        <v>3492</v>
      </c>
      <c r="AO3504" s="81">
        <f t="shared" si="342"/>
        <v>6</v>
      </c>
      <c r="AP3504" s="81">
        <f t="shared" si="343"/>
        <v>4</v>
      </c>
      <c r="AQ3504" s="76">
        <f t="shared" si="344"/>
        <v>24</v>
      </c>
      <c r="AR3504" s="81">
        <f t="shared" si="345"/>
        <v>18</v>
      </c>
      <c r="AS3504" s="81" t="str">
        <f t="shared" si="346"/>
        <v>金币</v>
      </c>
      <c r="AT3504" s="103">
        <f t="shared" si="347"/>
        <v>93</v>
      </c>
      <c r="AU3504" s="82">
        <f>IF(AR3504&gt;0,SUMIFS(AT$13:AT3504,AQ$13:AQ3504,"="&amp;AQ3504),"[x]")</f>
        <v>883</v>
      </c>
    </row>
    <row r="3505" spans="40:47" ht="16.5" x14ac:dyDescent="0.2">
      <c r="AN3505" s="81">
        <v>3493</v>
      </c>
      <c r="AO3505" s="81">
        <f t="shared" si="342"/>
        <v>6</v>
      </c>
      <c r="AP3505" s="81">
        <f t="shared" si="343"/>
        <v>4</v>
      </c>
      <c r="AQ3505" s="76">
        <f t="shared" si="344"/>
        <v>24</v>
      </c>
      <c r="AR3505" s="81">
        <f t="shared" si="345"/>
        <v>19</v>
      </c>
      <c r="AS3505" s="81" t="str">
        <f t="shared" si="346"/>
        <v>金币</v>
      </c>
      <c r="AT3505" s="103">
        <f t="shared" si="347"/>
        <v>99</v>
      </c>
      <c r="AU3505" s="82">
        <f>IF(AR3505&gt;0,SUMIFS(AT$13:AT3505,AQ$13:AQ3505,"="&amp;AQ3505),"[x]")</f>
        <v>982</v>
      </c>
    </row>
    <row r="3506" spans="40:47" ht="16.5" x14ac:dyDescent="0.2">
      <c r="AN3506" s="81">
        <v>3494</v>
      </c>
      <c r="AO3506" s="81">
        <f t="shared" si="342"/>
        <v>6</v>
      </c>
      <c r="AP3506" s="81">
        <f t="shared" si="343"/>
        <v>4</v>
      </c>
      <c r="AQ3506" s="76">
        <f t="shared" si="344"/>
        <v>24</v>
      </c>
      <c r="AR3506" s="81">
        <f t="shared" si="345"/>
        <v>20</v>
      </c>
      <c r="AS3506" s="81" t="str">
        <f t="shared" si="346"/>
        <v>金币</v>
      </c>
      <c r="AT3506" s="103">
        <f t="shared" si="347"/>
        <v>104</v>
      </c>
      <c r="AU3506" s="82">
        <f>IF(AR3506&gt;0,SUMIFS(AT$13:AT3506,AQ$13:AQ3506,"="&amp;AQ3506),"[x]")</f>
        <v>1086</v>
      </c>
    </row>
    <row r="3507" spans="40:47" ht="16.5" x14ac:dyDescent="0.2">
      <c r="AN3507" s="81">
        <v>3495</v>
      </c>
      <c r="AO3507" s="81">
        <f t="shared" si="342"/>
        <v>6</v>
      </c>
      <c r="AP3507" s="81">
        <f t="shared" si="343"/>
        <v>4</v>
      </c>
      <c r="AQ3507" s="76">
        <f t="shared" si="344"/>
        <v>24</v>
      </c>
      <c r="AR3507" s="81">
        <f t="shared" si="345"/>
        <v>21</v>
      </c>
      <c r="AS3507" s="81" t="str">
        <f t="shared" si="346"/>
        <v>金币</v>
      </c>
      <c r="AT3507" s="103">
        <f t="shared" si="347"/>
        <v>109</v>
      </c>
      <c r="AU3507" s="82">
        <f>IF(AR3507&gt;0,SUMIFS(AT$13:AT3507,AQ$13:AQ3507,"="&amp;AQ3507),"[x]")</f>
        <v>1195</v>
      </c>
    </row>
    <row r="3508" spans="40:47" ht="16.5" x14ac:dyDescent="0.2">
      <c r="AN3508" s="81">
        <v>3496</v>
      </c>
      <c r="AO3508" s="81">
        <f t="shared" si="342"/>
        <v>6</v>
      </c>
      <c r="AP3508" s="81">
        <f t="shared" si="343"/>
        <v>4</v>
      </c>
      <c r="AQ3508" s="76">
        <f t="shared" si="344"/>
        <v>24</v>
      </c>
      <c r="AR3508" s="81">
        <f t="shared" si="345"/>
        <v>22</v>
      </c>
      <c r="AS3508" s="81" t="str">
        <f t="shared" si="346"/>
        <v>金币</v>
      </c>
      <c r="AT3508" s="103">
        <f t="shared" si="347"/>
        <v>114</v>
      </c>
      <c r="AU3508" s="82">
        <f>IF(AR3508&gt;0,SUMIFS(AT$13:AT3508,AQ$13:AQ3508,"="&amp;AQ3508),"[x]")</f>
        <v>1309</v>
      </c>
    </row>
    <row r="3509" spans="40:47" ht="16.5" x14ac:dyDescent="0.2">
      <c r="AN3509" s="81">
        <v>3497</v>
      </c>
      <c r="AO3509" s="81">
        <f t="shared" si="342"/>
        <v>6</v>
      </c>
      <c r="AP3509" s="81">
        <f t="shared" si="343"/>
        <v>4</v>
      </c>
      <c r="AQ3509" s="76">
        <f t="shared" si="344"/>
        <v>24</v>
      </c>
      <c r="AR3509" s="81">
        <f t="shared" si="345"/>
        <v>23</v>
      </c>
      <c r="AS3509" s="81" t="str">
        <f t="shared" si="346"/>
        <v>金币</v>
      </c>
      <c r="AT3509" s="103">
        <f t="shared" si="347"/>
        <v>119</v>
      </c>
      <c r="AU3509" s="82">
        <f>IF(AR3509&gt;0,SUMIFS(AT$13:AT3509,AQ$13:AQ3509,"="&amp;AQ3509),"[x]")</f>
        <v>1428</v>
      </c>
    </row>
    <row r="3510" spans="40:47" ht="16.5" x14ac:dyDescent="0.2">
      <c r="AN3510" s="81">
        <v>3498</v>
      </c>
      <c r="AO3510" s="81">
        <f t="shared" si="342"/>
        <v>6</v>
      </c>
      <c r="AP3510" s="81">
        <f t="shared" si="343"/>
        <v>4</v>
      </c>
      <c r="AQ3510" s="76">
        <f t="shared" si="344"/>
        <v>24</v>
      </c>
      <c r="AR3510" s="81">
        <f t="shared" si="345"/>
        <v>24</v>
      </c>
      <c r="AS3510" s="81" t="str">
        <f t="shared" si="346"/>
        <v>金币</v>
      </c>
      <c r="AT3510" s="103">
        <f t="shared" si="347"/>
        <v>125</v>
      </c>
      <c r="AU3510" s="82">
        <f>IF(AR3510&gt;0,SUMIFS(AT$13:AT3510,AQ$13:AQ3510,"="&amp;AQ3510),"[x]")</f>
        <v>1553</v>
      </c>
    </row>
    <row r="3511" spans="40:47" ht="16.5" x14ac:dyDescent="0.2">
      <c r="AN3511" s="81">
        <v>3499</v>
      </c>
      <c r="AO3511" s="81">
        <f t="shared" si="342"/>
        <v>6</v>
      </c>
      <c r="AP3511" s="81">
        <f t="shared" si="343"/>
        <v>4</v>
      </c>
      <c r="AQ3511" s="76">
        <f t="shared" si="344"/>
        <v>24</v>
      </c>
      <c r="AR3511" s="81">
        <f t="shared" si="345"/>
        <v>25</v>
      </c>
      <c r="AS3511" s="81" t="str">
        <f t="shared" si="346"/>
        <v>金币</v>
      </c>
      <c r="AT3511" s="103">
        <f t="shared" si="347"/>
        <v>130</v>
      </c>
      <c r="AU3511" s="82">
        <f>IF(AR3511&gt;0,SUMIFS(AT$13:AT3511,AQ$13:AQ3511,"="&amp;AQ3511),"[x]")</f>
        <v>1683</v>
      </c>
    </row>
    <row r="3512" spans="40:47" ht="16.5" x14ac:dyDescent="0.2">
      <c r="AN3512" s="81">
        <v>3500</v>
      </c>
      <c r="AO3512" s="81">
        <f t="shared" si="342"/>
        <v>6</v>
      </c>
      <c r="AP3512" s="81">
        <f t="shared" si="343"/>
        <v>4</v>
      </c>
      <c r="AQ3512" s="76">
        <f t="shared" si="344"/>
        <v>24</v>
      </c>
      <c r="AR3512" s="81">
        <f t="shared" si="345"/>
        <v>26</v>
      </c>
      <c r="AS3512" s="81" t="str">
        <f t="shared" si="346"/>
        <v>金币</v>
      </c>
      <c r="AT3512" s="103">
        <f t="shared" si="347"/>
        <v>135</v>
      </c>
      <c r="AU3512" s="82">
        <f>IF(AR3512&gt;0,SUMIFS(AT$13:AT3512,AQ$13:AQ3512,"="&amp;AQ3512),"[x]")</f>
        <v>1818</v>
      </c>
    </row>
    <row r="3513" spans="40:47" ht="16.5" x14ac:dyDescent="0.2">
      <c r="AN3513" s="81">
        <v>3501</v>
      </c>
      <c r="AO3513" s="81">
        <f t="shared" si="342"/>
        <v>6</v>
      </c>
      <c r="AP3513" s="81">
        <f t="shared" si="343"/>
        <v>4</v>
      </c>
      <c r="AQ3513" s="76">
        <f t="shared" si="344"/>
        <v>24</v>
      </c>
      <c r="AR3513" s="81">
        <f t="shared" si="345"/>
        <v>27</v>
      </c>
      <c r="AS3513" s="81" t="str">
        <f t="shared" si="346"/>
        <v>金币</v>
      </c>
      <c r="AT3513" s="103">
        <f t="shared" si="347"/>
        <v>140</v>
      </c>
      <c r="AU3513" s="82">
        <f>IF(AR3513&gt;0,SUMIFS(AT$13:AT3513,AQ$13:AQ3513,"="&amp;AQ3513),"[x]")</f>
        <v>1958</v>
      </c>
    </row>
    <row r="3514" spans="40:47" ht="16.5" x14ac:dyDescent="0.2">
      <c r="AN3514" s="81">
        <v>3502</v>
      </c>
      <c r="AO3514" s="81">
        <f t="shared" si="342"/>
        <v>6</v>
      </c>
      <c r="AP3514" s="81">
        <f t="shared" si="343"/>
        <v>4</v>
      </c>
      <c r="AQ3514" s="76">
        <f t="shared" si="344"/>
        <v>24</v>
      </c>
      <c r="AR3514" s="81">
        <f t="shared" si="345"/>
        <v>28</v>
      </c>
      <c r="AS3514" s="81" t="str">
        <f t="shared" si="346"/>
        <v>金币</v>
      </c>
      <c r="AT3514" s="103">
        <f t="shared" si="347"/>
        <v>146</v>
      </c>
      <c r="AU3514" s="82">
        <f>IF(AR3514&gt;0,SUMIFS(AT$13:AT3514,AQ$13:AQ3514,"="&amp;AQ3514),"[x]")</f>
        <v>2104</v>
      </c>
    </row>
    <row r="3515" spans="40:47" ht="16.5" x14ac:dyDescent="0.2">
      <c r="AN3515" s="81">
        <v>3503</v>
      </c>
      <c r="AO3515" s="81">
        <f t="shared" si="342"/>
        <v>6</v>
      </c>
      <c r="AP3515" s="81">
        <f t="shared" si="343"/>
        <v>4</v>
      </c>
      <c r="AQ3515" s="76">
        <f t="shared" si="344"/>
        <v>24</v>
      </c>
      <c r="AR3515" s="81">
        <f t="shared" si="345"/>
        <v>29</v>
      </c>
      <c r="AS3515" s="81" t="str">
        <f t="shared" si="346"/>
        <v>金币</v>
      </c>
      <c r="AT3515" s="103">
        <f t="shared" si="347"/>
        <v>151</v>
      </c>
      <c r="AU3515" s="82">
        <f>IF(AR3515&gt;0,SUMIFS(AT$13:AT3515,AQ$13:AQ3515,"="&amp;AQ3515),"[x]")</f>
        <v>2255</v>
      </c>
    </row>
    <row r="3516" spans="40:47" ht="16.5" x14ac:dyDescent="0.2">
      <c r="AN3516" s="81">
        <v>3504</v>
      </c>
      <c r="AO3516" s="81">
        <f t="shared" si="342"/>
        <v>6</v>
      </c>
      <c r="AP3516" s="81">
        <f t="shared" si="343"/>
        <v>4</v>
      </c>
      <c r="AQ3516" s="76">
        <f t="shared" si="344"/>
        <v>24</v>
      </c>
      <c r="AR3516" s="81">
        <f t="shared" si="345"/>
        <v>30</v>
      </c>
      <c r="AS3516" s="81" t="str">
        <f t="shared" si="346"/>
        <v>金币</v>
      </c>
      <c r="AT3516" s="103">
        <f t="shared" si="347"/>
        <v>156</v>
      </c>
      <c r="AU3516" s="82">
        <f>IF(AR3516&gt;0,SUMIFS(AT$13:AT3516,AQ$13:AQ3516,"="&amp;AQ3516),"[x]")</f>
        <v>2411</v>
      </c>
    </row>
    <row r="3517" spans="40:47" ht="16.5" x14ac:dyDescent="0.2">
      <c r="AN3517" s="81">
        <v>3505</v>
      </c>
      <c r="AO3517" s="81">
        <f t="shared" si="342"/>
        <v>6</v>
      </c>
      <c r="AP3517" s="81">
        <f t="shared" si="343"/>
        <v>4</v>
      </c>
      <c r="AQ3517" s="76">
        <f t="shared" si="344"/>
        <v>24</v>
      </c>
      <c r="AR3517" s="81">
        <f t="shared" si="345"/>
        <v>31</v>
      </c>
      <c r="AS3517" s="81" t="str">
        <f t="shared" si="346"/>
        <v>金币</v>
      </c>
      <c r="AT3517" s="103">
        <f t="shared" si="347"/>
        <v>161</v>
      </c>
      <c r="AU3517" s="82">
        <f>IF(AR3517&gt;0,SUMIFS(AT$13:AT3517,AQ$13:AQ3517,"="&amp;AQ3517),"[x]")</f>
        <v>2572</v>
      </c>
    </row>
    <row r="3518" spans="40:47" ht="16.5" x14ac:dyDescent="0.2">
      <c r="AN3518" s="81">
        <v>3506</v>
      </c>
      <c r="AO3518" s="81">
        <f t="shared" si="342"/>
        <v>6</v>
      </c>
      <c r="AP3518" s="81">
        <f t="shared" si="343"/>
        <v>4</v>
      </c>
      <c r="AQ3518" s="76">
        <f t="shared" si="344"/>
        <v>24</v>
      </c>
      <c r="AR3518" s="81">
        <f t="shared" si="345"/>
        <v>32</v>
      </c>
      <c r="AS3518" s="81" t="str">
        <f t="shared" si="346"/>
        <v>金币</v>
      </c>
      <c r="AT3518" s="103">
        <f t="shared" si="347"/>
        <v>166</v>
      </c>
      <c r="AU3518" s="82">
        <f>IF(AR3518&gt;0,SUMIFS(AT$13:AT3518,AQ$13:AQ3518,"="&amp;AQ3518),"[x]")</f>
        <v>2738</v>
      </c>
    </row>
    <row r="3519" spans="40:47" ht="16.5" x14ac:dyDescent="0.2">
      <c r="AN3519" s="81">
        <v>3507</v>
      </c>
      <c r="AO3519" s="81">
        <f t="shared" si="342"/>
        <v>6</v>
      </c>
      <c r="AP3519" s="81">
        <f t="shared" si="343"/>
        <v>4</v>
      </c>
      <c r="AQ3519" s="76">
        <f t="shared" si="344"/>
        <v>24</v>
      </c>
      <c r="AR3519" s="81">
        <f t="shared" si="345"/>
        <v>33</v>
      </c>
      <c r="AS3519" s="81" t="str">
        <f t="shared" si="346"/>
        <v>金币</v>
      </c>
      <c r="AT3519" s="103">
        <f t="shared" si="347"/>
        <v>172</v>
      </c>
      <c r="AU3519" s="82">
        <f>IF(AR3519&gt;0,SUMIFS(AT$13:AT3519,AQ$13:AQ3519,"="&amp;AQ3519),"[x]")</f>
        <v>2910</v>
      </c>
    </row>
    <row r="3520" spans="40:47" ht="16.5" x14ac:dyDescent="0.2">
      <c r="AN3520" s="81">
        <v>3508</v>
      </c>
      <c r="AO3520" s="81">
        <f t="shared" si="342"/>
        <v>6</v>
      </c>
      <c r="AP3520" s="81">
        <f t="shared" si="343"/>
        <v>4</v>
      </c>
      <c r="AQ3520" s="76">
        <f t="shared" si="344"/>
        <v>24</v>
      </c>
      <c r="AR3520" s="81">
        <f t="shared" si="345"/>
        <v>34</v>
      </c>
      <c r="AS3520" s="81" t="str">
        <f t="shared" si="346"/>
        <v>金币</v>
      </c>
      <c r="AT3520" s="103">
        <f t="shared" si="347"/>
        <v>177</v>
      </c>
      <c r="AU3520" s="82">
        <f>IF(AR3520&gt;0,SUMIFS(AT$13:AT3520,AQ$13:AQ3520,"="&amp;AQ3520),"[x]")</f>
        <v>3087</v>
      </c>
    </row>
    <row r="3521" spans="40:47" ht="16.5" x14ac:dyDescent="0.2">
      <c r="AN3521" s="81">
        <v>3509</v>
      </c>
      <c r="AO3521" s="81">
        <f t="shared" si="342"/>
        <v>6</v>
      </c>
      <c r="AP3521" s="81">
        <f t="shared" si="343"/>
        <v>4</v>
      </c>
      <c r="AQ3521" s="76">
        <f t="shared" si="344"/>
        <v>24</v>
      </c>
      <c r="AR3521" s="81">
        <f t="shared" si="345"/>
        <v>35</v>
      </c>
      <c r="AS3521" s="81" t="str">
        <f t="shared" si="346"/>
        <v>金币</v>
      </c>
      <c r="AT3521" s="103">
        <f t="shared" si="347"/>
        <v>182</v>
      </c>
      <c r="AU3521" s="82">
        <f>IF(AR3521&gt;0,SUMIFS(AT$13:AT3521,AQ$13:AQ3521,"="&amp;AQ3521),"[x]")</f>
        <v>3269</v>
      </c>
    </row>
    <row r="3522" spans="40:47" ht="16.5" x14ac:dyDescent="0.2">
      <c r="AN3522" s="81">
        <v>3510</v>
      </c>
      <c r="AO3522" s="81">
        <f t="shared" si="342"/>
        <v>6</v>
      </c>
      <c r="AP3522" s="81">
        <f t="shared" si="343"/>
        <v>4</v>
      </c>
      <c r="AQ3522" s="76">
        <f t="shared" si="344"/>
        <v>24</v>
      </c>
      <c r="AR3522" s="81">
        <f t="shared" si="345"/>
        <v>36</v>
      </c>
      <c r="AS3522" s="81" t="str">
        <f t="shared" si="346"/>
        <v>金币</v>
      </c>
      <c r="AT3522" s="103">
        <f t="shared" si="347"/>
        <v>187</v>
      </c>
      <c r="AU3522" s="82">
        <f>IF(AR3522&gt;0,SUMIFS(AT$13:AT3522,AQ$13:AQ3522,"="&amp;AQ3522),"[x]")</f>
        <v>3456</v>
      </c>
    </row>
    <row r="3523" spans="40:47" ht="16.5" x14ac:dyDescent="0.2">
      <c r="AN3523" s="81">
        <v>3511</v>
      </c>
      <c r="AO3523" s="81">
        <f t="shared" si="342"/>
        <v>6</v>
      </c>
      <c r="AP3523" s="81">
        <f t="shared" si="343"/>
        <v>4</v>
      </c>
      <c r="AQ3523" s="76">
        <f t="shared" si="344"/>
        <v>24</v>
      </c>
      <c r="AR3523" s="81">
        <f t="shared" si="345"/>
        <v>37</v>
      </c>
      <c r="AS3523" s="81" t="str">
        <f t="shared" si="346"/>
        <v>金币</v>
      </c>
      <c r="AT3523" s="103">
        <f t="shared" si="347"/>
        <v>192</v>
      </c>
      <c r="AU3523" s="82">
        <f>IF(AR3523&gt;0,SUMIFS(AT$13:AT3523,AQ$13:AQ3523,"="&amp;AQ3523),"[x]")</f>
        <v>3648</v>
      </c>
    </row>
    <row r="3524" spans="40:47" ht="16.5" x14ac:dyDescent="0.2">
      <c r="AN3524" s="81">
        <v>3512</v>
      </c>
      <c r="AO3524" s="81">
        <f t="shared" si="342"/>
        <v>6</v>
      </c>
      <c r="AP3524" s="81">
        <f t="shared" si="343"/>
        <v>4</v>
      </c>
      <c r="AQ3524" s="76">
        <f t="shared" si="344"/>
        <v>24</v>
      </c>
      <c r="AR3524" s="81">
        <f t="shared" si="345"/>
        <v>38</v>
      </c>
      <c r="AS3524" s="81" t="str">
        <f t="shared" si="346"/>
        <v>金币</v>
      </c>
      <c r="AT3524" s="103">
        <f t="shared" si="347"/>
        <v>198</v>
      </c>
      <c r="AU3524" s="82">
        <f>IF(AR3524&gt;0,SUMIFS(AT$13:AT3524,AQ$13:AQ3524,"="&amp;AQ3524),"[x]")</f>
        <v>3846</v>
      </c>
    </row>
    <row r="3525" spans="40:47" ht="16.5" x14ac:dyDescent="0.2">
      <c r="AN3525" s="81">
        <v>3513</v>
      </c>
      <c r="AO3525" s="81">
        <f t="shared" si="342"/>
        <v>6</v>
      </c>
      <c r="AP3525" s="81">
        <f t="shared" si="343"/>
        <v>4</v>
      </c>
      <c r="AQ3525" s="76">
        <f t="shared" si="344"/>
        <v>24</v>
      </c>
      <c r="AR3525" s="81">
        <f t="shared" si="345"/>
        <v>39</v>
      </c>
      <c r="AS3525" s="81" t="str">
        <f t="shared" si="346"/>
        <v>金币</v>
      </c>
      <c r="AT3525" s="103">
        <f t="shared" si="347"/>
        <v>203</v>
      </c>
      <c r="AU3525" s="82">
        <f>IF(AR3525&gt;0,SUMIFS(AT$13:AT3525,AQ$13:AQ3525,"="&amp;AQ3525),"[x]")</f>
        <v>4049</v>
      </c>
    </row>
    <row r="3526" spans="40:47" ht="16.5" x14ac:dyDescent="0.2">
      <c r="AN3526" s="81">
        <v>3514</v>
      </c>
      <c r="AO3526" s="81">
        <f t="shared" si="342"/>
        <v>6</v>
      </c>
      <c r="AP3526" s="81">
        <f t="shared" si="343"/>
        <v>4</v>
      </c>
      <c r="AQ3526" s="76">
        <f t="shared" si="344"/>
        <v>24</v>
      </c>
      <c r="AR3526" s="81">
        <f t="shared" si="345"/>
        <v>40</v>
      </c>
      <c r="AS3526" s="81" t="str">
        <f t="shared" si="346"/>
        <v>金币</v>
      </c>
      <c r="AT3526" s="103">
        <f t="shared" si="347"/>
        <v>208</v>
      </c>
      <c r="AU3526" s="82">
        <f>IF(AR3526&gt;0,SUMIFS(AT$13:AT3526,AQ$13:AQ3526,"="&amp;AQ3526),"[x]")</f>
        <v>4257</v>
      </c>
    </row>
    <row r="3527" spans="40:47" ht="16.5" x14ac:dyDescent="0.2">
      <c r="AN3527" s="81">
        <v>3515</v>
      </c>
      <c r="AO3527" s="81">
        <f t="shared" si="342"/>
        <v>6</v>
      </c>
      <c r="AP3527" s="81">
        <f t="shared" si="343"/>
        <v>4</v>
      </c>
      <c r="AQ3527" s="76">
        <f t="shared" si="344"/>
        <v>24</v>
      </c>
      <c r="AR3527" s="81">
        <f t="shared" si="345"/>
        <v>41</v>
      </c>
      <c r="AS3527" s="81" t="str">
        <f t="shared" si="346"/>
        <v>金币</v>
      </c>
      <c r="AT3527" s="103">
        <f t="shared" si="347"/>
        <v>99</v>
      </c>
      <c r="AU3527" s="82">
        <f>IF(AR3527&gt;0,SUMIFS(AT$13:AT3527,AQ$13:AQ3527,"="&amp;AQ3527),"[x]")</f>
        <v>4356</v>
      </c>
    </row>
    <row r="3528" spans="40:47" ht="16.5" x14ac:dyDescent="0.2">
      <c r="AN3528" s="81">
        <v>3516</v>
      </c>
      <c r="AO3528" s="81">
        <f t="shared" si="342"/>
        <v>6</v>
      </c>
      <c r="AP3528" s="81">
        <f t="shared" si="343"/>
        <v>4</v>
      </c>
      <c r="AQ3528" s="76">
        <f t="shared" si="344"/>
        <v>24</v>
      </c>
      <c r="AR3528" s="81">
        <f t="shared" si="345"/>
        <v>42</v>
      </c>
      <c r="AS3528" s="81" t="str">
        <f t="shared" si="346"/>
        <v>金币</v>
      </c>
      <c r="AT3528" s="103">
        <f t="shared" si="347"/>
        <v>119</v>
      </c>
      <c r="AU3528" s="82">
        <f>IF(AR3528&gt;0,SUMIFS(AT$13:AT3528,AQ$13:AQ3528,"="&amp;AQ3528),"[x]")</f>
        <v>4475</v>
      </c>
    </row>
    <row r="3529" spans="40:47" ht="16.5" x14ac:dyDescent="0.2">
      <c r="AN3529" s="81">
        <v>3517</v>
      </c>
      <c r="AO3529" s="81">
        <f t="shared" si="342"/>
        <v>6</v>
      </c>
      <c r="AP3529" s="81">
        <f t="shared" si="343"/>
        <v>4</v>
      </c>
      <c r="AQ3529" s="76">
        <f t="shared" si="344"/>
        <v>24</v>
      </c>
      <c r="AR3529" s="81">
        <f t="shared" si="345"/>
        <v>43</v>
      </c>
      <c r="AS3529" s="81" t="str">
        <f t="shared" si="346"/>
        <v>金币</v>
      </c>
      <c r="AT3529" s="103">
        <f t="shared" si="347"/>
        <v>139</v>
      </c>
      <c r="AU3529" s="82">
        <f>IF(AR3529&gt;0,SUMIFS(AT$13:AT3529,AQ$13:AQ3529,"="&amp;AQ3529),"[x]")</f>
        <v>4614</v>
      </c>
    </row>
    <row r="3530" spans="40:47" ht="16.5" x14ac:dyDescent="0.2">
      <c r="AN3530" s="81">
        <v>3518</v>
      </c>
      <c r="AO3530" s="81">
        <f t="shared" si="342"/>
        <v>6</v>
      </c>
      <c r="AP3530" s="81">
        <f t="shared" si="343"/>
        <v>4</v>
      </c>
      <c r="AQ3530" s="76">
        <f t="shared" si="344"/>
        <v>24</v>
      </c>
      <c r="AR3530" s="81">
        <f t="shared" si="345"/>
        <v>44</v>
      </c>
      <c r="AS3530" s="81" t="str">
        <f t="shared" si="346"/>
        <v>金币</v>
      </c>
      <c r="AT3530" s="103">
        <f t="shared" si="347"/>
        <v>158</v>
      </c>
      <c r="AU3530" s="82">
        <f>IF(AR3530&gt;0,SUMIFS(AT$13:AT3530,AQ$13:AQ3530,"="&amp;AQ3530),"[x]")</f>
        <v>4772</v>
      </c>
    </row>
    <row r="3531" spans="40:47" ht="16.5" x14ac:dyDescent="0.2">
      <c r="AN3531" s="81">
        <v>3519</v>
      </c>
      <c r="AO3531" s="81">
        <f t="shared" si="342"/>
        <v>6</v>
      </c>
      <c r="AP3531" s="81">
        <f t="shared" si="343"/>
        <v>4</v>
      </c>
      <c r="AQ3531" s="76">
        <f t="shared" si="344"/>
        <v>24</v>
      </c>
      <c r="AR3531" s="81">
        <f t="shared" si="345"/>
        <v>45</v>
      </c>
      <c r="AS3531" s="81" t="str">
        <f t="shared" si="346"/>
        <v>金币</v>
      </c>
      <c r="AT3531" s="103">
        <f t="shared" si="347"/>
        <v>178</v>
      </c>
      <c r="AU3531" s="82">
        <f>IF(AR3531&gt;0,SUMIFS(AT$13:AT3531,AQ$13:AQ3531,"="&amp;AQ3531),"[x]")</f>
        <v>4950</v>
      </c>
    </row>
    <row r="3532" spans="40:47" ht="16.5" x14ac:dyDescent="0.2">
      <c r="AN3532" s="81">
        <v>3520</v>
      </c>
      <c r="AO3532" s="81">
        <f t="shared" si="342"/>
        <v>6</v>
      </c>
      <c r="AP3532" s="81">
        <f t="shared" si="343"/>
        <v>4</v>
      </c>
      <c r="AQ3532" s="76">
        <f t="shared" si="344"/>
        <v>24</v>
      </c>
      <c r="AR3532" s="81">
        <f t="shared" si="345"/>
        <v>46</v>
      </c>
      <c r="AS3532" s="81" t="str">
        <f t="shared" si="346"/>
        <v>金币</v>
      </c>
      <c r="AT3532" s="103">
        <f t="shared" si="347"/>
        <v>198</v>
      </c>
      <c r="AU3532" s="82">
        <f>IF(AR3532&gt;0,SUMIFS(AT$13:AT3532,AQ$13:AQ3532,"="&amp;AQ3532),"[x]")</f>
        <v>5148</v>
      </c>
    </row>
    <row r="3533" spans="40:47" ht="16.5" x14ac:dyDescent="0.2">
      <c r="AN3533" s="81">
        <v>3521</v>
      </c>
      <c r="AO3533" s="81">
        <f t="shared" si="342"/>
        <v>6</v>
      </c>
      <c r="AP3533" s="81">
        <f t="shared" si="343"/>
        <v>4</v>
      </c>
      <c r="AQ3533" s="76">
        <f t="shared" si="344"/>
        <v>24</v>
      </c>
      <c r="AR3533" s="81">
        <f t="shared" si="345"/>
        <v>47</v>
      </c>
      <c r="AS3533" s="81" t="str">
        <f t="shared" si="346"/>
        <v>金币</v>
      </c>
      <c r="AT3533" s="103">
        <f t="shared" si="347"/>
        <v>218</v>
      </c>
      <c r="AU3533" s="82">
        <f>IF(AR3533&gt;0,SUMIFS(AT$13:AT3533,AQ$13:AQ3533,"="&amp;AQ3533),"[x]")</f>
        <v>5366</v>
      </c>
    </row>
    <row r="3534" spans="40:47" ht="16.5" x14ac:dyDescent="0.2">
      <c r="AN3534" s="81">
        <v>3522</v>
      </c>
      <c r="AO3534" s="81">
        <f t="shared" ref="AO3534:AO3597" si="348">INT((AN3534-1)/604)+1</f>
        <v>6</v>
      </c>
      <c r="AP3534" s="81">
        <f t="shared" ref="AP3534:AP3597" si="349">INT(MOD(INT((AN3534-1)/151),4))+1</f>
        <v>4</v>
      </c>
      <c r="AQ3534" s="76">
        <f t="shared" ref="AQ3534:AQ3597" si="350">(AO3534-1)*4+AP3534</f>
        <v>24</v>
      </c>
      <c r="AR3534" s="81">
        <f t="shared" ref="AR3534:AR3597" si="351">MOD(AN3534-1,151)</f>
        <v>48</v>
      </c>
      <c r="AS3534" s="81" t="str">
        <f t="shared" ref="AS3534:AS3597" si="352">IF(AR3534&gt;0,"金币","[x]")</f>
        <v>金币</v>
      </c>
      <c r="AT3534" s="103">
        <f t="shared" si="347"/>
        <v>238</v>
      </c>
      <c r="AU3534" s="82">
        <f>IF(AR3534&gt;0,SUMIFS(AT$13:AT3534,AQ$13:AQ3534,"="&amp;AQ3534),"[x]")</f>
        <v>5604</v>
      </c>
    </row>
    <row r="3535" spans="40:47" ht="16.5" x14ac:dyDescent="0.2">
      <c r="AN3535" s="81">
        <v>3523</v>
      </c>
      <c r="AO3535" s="81">
        <f t="shared" si="348"/>
        <v>6</v>
      </c>
      <c r="AP3535" s="81">
        <f t="shared" si="349"/>
        <v>4</v>
      </c>
      <c r="AQ3535" s="76">
        <f t="shared" si="350"/>
        <v>24</v>
      </c>
      <c r="AR3535" s="81">
        <f t="shared" si="351"/>
        <v>49</v>
      </c>
      <c r="AS3535" s="81" t="str">
        <f t="shared" si="352"/>
        <v>金币</v>
      </c>
      <c r="AT3535" s="103">
        <f t="shared" ref="AT3535:AT3598" si="353">IF(AR3535&gt;0,INT(INDEX($AL$13:$AL$162,AR3535)/48*INDEX($AL$4:$AL$9,AO3535)*INDEX($AO$4:$AO$7,AP3535)),"[x]")</f>
        <v>258</v>
      </c>
      <c r="AU3535" s="82">
        <f>IF(AR3535&gt;0,SUMIFS(AT$13:AT3535,AQ$13:AQ3535,"="&amp;AQ3535),"[x]")</f>
        <v>5862</v>
      </c>
    </row>
    <row r="3536" spans="40:47" ht="16.5" x14ac:dyDescent="0.2">
      <c r="AN3536" s="81">
        <v>3524</v>
      </c>
      <c r="AO3536" s="81">
        <f t="shared" si="348"/>
        <v>6</v>
      </c>
      <c r="AP3536" s="81">
        <f t="shared" si="349"/>
        <v>4</v>
      </c>
      <c r="AQ3536" s="76">
        <f t="shared" si="350"/>
        <v>24</v>
      </c>
      <c r="AR3536" s="81">
        <f t="shared" si="351"/>
        <v>50</v>
      </c>
      <c r="AS3536" s="81" t="str">
        <f t="shared" si="352"/>
        <v>金币</v>
      </c>
      <c r="AT3536" s="103">
        <f t="shared" si="353"/>
        <v>278</v>
      </c>
      <c r="AU3536" s="82">
        <f>IF(AR3536&gt;0,SUMIFS(AT$13:AT3536,AQ$13:AQ3536,"="&amp;AQ3536),"[x]")</f>
        <v>6140</v>
      </c>
    </row>
    <row r="3537" spans="40:47" ht="16.5" x14ac:dyDescent="0.2">
      <c r="AN3537" s="81">
        <v>3525</v>
      </c>
      <c r="AO3537" s="81">
        <f t="shared" si="348"/>
        <v>6</v>
      </c>
      <c r="AP3537" s="81">
        <f t="shared" si="349"/>
        <v>4</v>
      </c>
      <c r="AQ3537" s="76">
        <f t="shared" si="350"/>
        <v>24</v>
      </c>
      <c r="AR3537" s="81">
        <f t="shared" si="351"/>
        <v>51</v>
      </c>
      <c r="AS3537" s="81" t="str">
        <f t="shared" si="352"/>
        <v>金币</v>
      </c>
      <c r="AT3537" s="103">
        <f t="shared" si="353"/>
        <v>297</v>
      </c>
      <c r="AU3537" s="82">
        <f>IF(AR3537&gt;0,SUMIFS(AT$13:AT3537,AQ$13:AQ3537,"="&amp;AQ3537),"[x]")</f>
        <v>6437</v>
      </c>
    </row>
    <row r="3538" spans="40:47" ht="16.5" x14ac:dyDescent="0.2">
      <c r="AN3538" s="81">
        <v>3526</v>
      </c>
      <c r="AO3538" s="81">
        <f t="shared" si="348"/>
        <v>6</v>
      </c>
      <c r="AP3538" s="81">
        <f t="shared" si="349"/>
        <v>4</v>
      </c>
      <c r="AQ3538" s="76">
        <f t="shared" si="350"/>
        <v>24</v>
      </c>
      <c r="AR3538" s="81">
        <f t="shared" si="351"/>
        <v>52</v>
      </c>
      <c r="AS3538" s="81" t="str">
        <f t="shared" si="352"/>
        <v>金币</v>
      </c>
      <c r="AT3538" s="103">
        <f t="shared" si="353"/>
        <v>317</v>
      </c>
      <c r="AU3538" s="82">
        <f>IF(AR3538&gt;0,SUMIFS(AT$13:AT3538,AQ$13:AQ3538,"="&amp;AQ3538),"[x]")</f>
        <v>6754</v>
      </c>
    </row>
    <row r="3539" spans="40:47" ht="16.5" x14ac:dyDescent="0.2">
      <c r="AN3539" s="81">
        <v>3527</v>
      </c>
      <c r="AO3539" s="81">
        <f t="shared" si="348"/>
        <v>6</v>
      </c>
      <c r="AP3539" s="81">
        <f t="shared" si="349"/>
        <v>4</v>
      </c>
      <c r="AQ3539" s="76">
        <f t="shared" si="350"/>
        <v>24</v>
      </c>
      <c r="AR3539" s="81">
        <f t="shared" si="351"/>
        <v>53</v>
      </c>
      <c r="AS3539" s="81" t="str">
        <f t="shared" si="352"/>
        <v>金币</v>
      </c>
      <c r="AT3539" s="103">
        <f t="shared" si="353"/>
        <v>337</v>
      </c>
      <c r="AU3539" s="82">
        <f>IF(AR3539&gt;0,SUMIFS(AT$13:AT3539,AQ$13:AQ3539,"="&amp;AQ3539),"[x]")</f>
        <v>7091</v>
      </c>
    </row>
    <row r="3540" spans="40:47" ht="16.5" x14ac:dyDescent="0.2">
      <c r="AN3540" s="81">
        <v>3528</v>
      </c>
      <c r="AO3540" s="81">
        <f t="shared" si="348"/>
        <v>6</v>
      </c>
      <c r="AP3540" s="81">
        <f t="shared" si="349"/>
        <v>4</v>
      </c>
      <c r="AQ3540" s="76">
        <f t="shared" si="350"/>
        <v>24</v>
      </c>
      <c r="AR3540" s="81">
        <f t="shared" si="351"/>
        <v>54</v>
      </c>
      <c r="AS3540" s="81" t="str">
        <f t="shared" si="352"/>
        <v>金币</v>
      </c>
      <c r="AT3540" s="103">
        <f t="shared" si="353"/>
        <v>357</v>
      </c>
      <c r="AU3540" s="82">
        <f>IF(AR3540&gt;0,SUMIFS(AT$13:AT3540,AQ$13:AQ3540,"="&amp;AQ3540),"[x]")</f>
        <v>7448</v>
      </c>
    </row>
    <row r="3541" spans="40:47" ht="16.5" x14ac:dyDescent="0.2">
      <c r="AN3541" s="81">
        <v>3529</v>
      </c>
      <c r="AO3541" s="81">
        <f t="shared" si="348"/>
        <v>6</v>
      </c>
      <c r="AP3541" s="81">
        <f t="shared" si="349"/>
        <v>4</v>
      </c>
      <c r="AQ3541" s="76">
        <f t="shared" si="350"/>
        <v>24</v>
      </c>
      <c r="AR3541" s="81">
        <f t="shared" si="351"/>
        <v>55</v>
      </c>
      <c r="AS3541" s="81" t="str">
        <f t="shared" si="352"/>
        <v>金币</v>
      </c>
      <c r="AT3541" s="103">
        <f t="shared" si="353"/>
        <v>377</v>
      </c>
      <c r="AU3541" s="82">
        <f>IF(AR3541&gt;0,SUMIFS(AT$13:AT3541,AQ$13:AQ3541,"="&amp;AQ3541),"[x]")</f>
        <v>7825</v>
      </c>
    </row>
    <row r="3542" spans="40:47" ht="16.5" x14ac:dyDescent="0.2">
      <c r="AN3542" s="81">
        <v>3530</v>
      </c>
      <c r="AO3542" s="81">
        <f t="shared" si="348"/>
        <v>6</v>
      </c>
      <c r="AP3542" s="81">
        <f t="shared" si="349"/>
        <v>4</v>
      </c>
      <c r="AQ3542" s="76">
        <f t="shared" si="350"/>
        <v>24</v>
      </c>
      <c r="AR3542" s="81">
        <f t="shared" si="351"/>
        <v>56</v>
      </c>
      <c r="AS3542" s="81" t="str">
        <f t="shared" si="352"/>
        <v>金币</v>
      </c>
      <c r="AT3542" s="103">
        <f t="shared" si="353"/>
        <v>397</v>
      </c>
      <c r="AU3542" s="82">
        <f>IF(AR3542&gt;0,SUMIFS(AT$13:AT3542,AQ$13:AQ3542,"="&amp;AQ3542),"[x]")</f>
        <v>8222</v>
      </c>
    </row>
    <row r="3543" spans="40:47" ht="16.5" x14ac:dyDescent="0.2">
      <c r="AN3543" s="81">
        <v>3531</v>
      </c>
      <c r="AO3543" s="81">
        <f t="shared" si="348"/>
        <v>6</v>
      </c>
      <c r="AP3543" s="81">
        <f t="shared" si="349"/>
        <v>4</v>
      </c>
      <c r="AQ3543" s="76">
        <f t="shared" si="350"/>
        <v>24</v>
      </c>
      <c r="AR3543" s="81">
        <f t="shared" si="351"/>
        <v>57</v>
      </c>
      <c r="AS3543" s="81" t="str">
        <f t="shared" si="352"/>
        <v>金币</v>
      </c>
      <c r="AT3543" s="103">
        <f t="shared" si="353"/>
        <v>417</v>
      </c>
      <c r="AU3543" s="82">
        <f>IF(AR3543&gt;0,SUMIFS(AT$13:AT3543,AQ$13:AQ3543,"="&amp;AQ3543),"[x]")</f>
        <v>8639</v>
      </c>
    </row>
    <row r="3544" spans="40:47" ht="16.5" x14ac:dyDescent="0.2">
      <c r="AN3544" s="81">
        <v>3532</v>
      </c>
      <c r="AO3544" s="81">
        <f t="shared" si="348"/>
        <v>6</v>
      </c>
      <c r="AP3544" s="81">
        <f t="shared" si="349"/>
        <v>4</v>
      </c>
      <c r="AQ3544" s="76">
        <f t="shared" si="350"/>
        <v>24</v>
      </c>
      <c r="AR3544" s="81">
        <f t="shared" si="351"/>
        <v>58</v>
      </c>
      <c r="AS3544" s="81" t="str">
        <f t="shared" si="352"/>
        <v>金币</v>
      </c>
      <c r="AT3544" s="103">
        <f t="shared" si="353"/>
        <v>436</v>
      </c>
      <c r="AU3544" s="82">
        <f>IF(AR3544&gt;0,SUMIFS(AT$13:AT3544,AQ$13:AQ3544,"="&amp;AQ3544),"[x]")</f>
        <v>9075</v>
      </c>
    </row>
    <row r="3545" spans="40:47" ht="16.5" x14ac:dyDescent="0.2">
      <c r="AN3545" s="81">
        <v>3533</v>
      </c>
      <c r="AO3545" s="81">
        <f t="shared" si="348"/>
        <v>6</v>
      </c>
      <c r="AP3545" s="81">
        <f t="shared" si="349"/>
        <v>4</v>
      </c>
      <c r="AQ3545" s="76">
        <f t="shared" si="350"/>
        <v>24</v>
      </c>
      <c r="AR3545" s="81">
        <f t="shared" si="351"/>
        <v>59</v>
      </c>
      <c r="AS3545" s="81" t="str">
        <f t="shared" si="352"/>
        <v>金币</v>
      </c>
      <c r="AT3545" s="103">
        <f t="shared" si="353"/>
        <v>456</v>
      </c>
      <c r="AU3545" s="82">
        <f>IF(AR3545&gt;0,SUMIFS(AT$13:AT3545,AQ$13:AQ3545,"="&amp;AQ3545),"[x]")</f>
        <v>9531</v>
      </c>
    </row>
    <row r="3546" spans="40:47" ht="16.5" x14ac:dyDescent="0.2">
      <c r="AN3546" s="81">
        <v>3534</v>
      </c>
      <c r="AO3546" s="81">
        <f t="shared" si="348"/>
        <v>6</v>
      </c>
      <c r="AP3546" s="81">
        <f t="shared" si="349"/>
        <v>4</v>
      </c>
      <c r="AQ3546" s="76">
        <f t="shared" si="350"/>
        <v>24</v>
      </c>
      <c r="AR3546" s="81">
        <f t="shared" si="351"/>
        <v>60</v>
      </c>
      <c r="AS3546" s="81" t="str">
        <f t="shared" si="352"/>
        <v>金币</v>
      </c>
      <c r="AT3546" s="103">
        <f t="shared" si="353"/>
        <v>476</v>
      </c>
      <c r="AU3546" s="82">
        <f>IF(AR3546&gt;0,SUMIFS(AT$13:AT3546,AQ$13:AQ3546,"="&amp;AQ3546),"[x]")</f>
        <v>10007</v>
      </c>
    </row>
    <row r="3547" spans="40:47" ht="16.5" x14ac:dyDescent="0.2">
      <c r="AN3547" s="81">
        <v>3535</v>
      </c>
      <c r="AO3547" s="81">
        <f t="shared" si="348"/>
        <v>6</v>
      </c>
      <c r="AP3547" s="81">
        <f t="shared" si="349"/>
        <v>4</v>
      </c>
      <c r="AQ3547" s="76">
        <f t="shared" si="350"/>
        <v>24</v>
      </c>
      <c r="AR3547" s="81">
        <f t="shared" si="351"/>
        <v>61</v>
      </c>
      <c r="AS3547" s="81" t="str">
        <f t="shared" si="352"/>
        <v>金币</v>
      </c>
      <c r="AT3547" s="103">
        <f t="shared" si="353"/>
        <v>496</v>
      </c>
      <c r="AU3547" s="82">
        <f>IF(AR3547&gt;0,SUMIFS(AT$13:AT3547,AQ$13:AQ3547,"="&amp;AQ3547),"[x]")</f>
        <v>10503</v>
      </c>
    </row>
    <row r="3548" spans="40:47" ht="16.5" x14ac:dyDescent="0.2">
      <c r="AN3548" s="81">
        <v>3536</v>
      </c>
      <c r="AO3548" s="81">
        <f t="shared" si="348"/>
        <v>6</v>
      </c>
      <c r="AP3548" s="81">
        <f t="shared" si="349"/>
        <v>4</v>
      </c>
      <c r="AQ3548" s="76">
        <f t="shared" si="350"/>
        <v>24</v>
      </c>
      <c r="AR3548" s="81">
        <f t="shared" si="351"/>
        <v>62</v>
      </c>
      <c r="AS3548" s="81" t="str">
        <f t="shared" si="352"/>
        <v>金币</v>
      </c>
      <c r="AT3548" s="103">
        <f t="shared" si="353"/>
        <v>516</v>
      </c>
      <c r="AU3548" s="82">
        <f>IF(AR3548&gt;0,SUMIFS(AT$13:AT3548,AQ$13:AQ3548,"="&amp;AQ3548),"[x]")</f>
        <v>11019</v>
      </c>
    </row>
    <row r="3549" spans="40:47" ht="16.5" x14ac:dyDescent="0.2">
      <c r="AN3549" s="81">
        <v>3537</v>
      </c>
      <c r="AO3549" s="81">
        <f t="shared" si="348"/>
        <v>6</v>
      </c>
      <c r="AP3549" s="81">
        <f t="shared" si="349"/>
        <v>4</v>
      </c>
      <c r="AQ3549" s="76">
        <f t="shared" si="350"/>
        <v>24</v>
      </c>
      <c r="AR3549" s="81">
        <f t="shared" si="351"/>
        <v>63</v>
      </c>
      <c r="AS3549" s="81" t="str">
        <f t="shared" si="352"/>
        <v>金币</v>
      </c>
      <c r="AT3549" s="103">
        <f t="shared" si="353"/>
        <v>536</v>
      </c>
      <c r="AU3549" s="82">
        <f>IF(AR3549&gt;0,SUMIFS(AT$13:AT3549,AQ$13:AQ3549,"="&amp;AQ3549),"[x]")</f>
        <v>11555</v>
      </c>
    </row>
    <row r="3550" spans="40:47" ht="16.5" x14ac:dyDescent="0.2">
      <c r="AN3550" s="81">
        <v>3538</v>
      </c>
      <c r="AO3550" s="81">
        <f t="shared" si="348"/>
        <v>6</v>
      </c>
      <c r="AP3550" s="81">
        <f t="shared" si="349"/>
        <v>4</v>
      </c>
      <c r="AQ3550" s="76">
        <f t="shared" si="350"/>
        <v>24</v>
      </c>
      <c r="AR3550" s="81">
        <f t="shared" si="351"/>
        <v>64</v>
      </c>
      <c r="AS3550" s="81" t="str">
        <f t="shared" si="352"/>
        <v>金币</v>
      </c>
      <c r="AT3550" s="103">
        <f t="shared" si="353"/>
        <v>556</v>
      </c>
      <c r="AU3550" s="82">
        <f>IF(AR3550&gt;0,SUMIFS(AT$13:AT3550,AQ$13:AQ3550,"="&amp;AQ3550),"[x]")</f>
        <v>12111</v>
      </c>
    </row>
    <row r="3551" spans="40:47" ht="16.5" x14ac:dyDescent="0.2">
      <c r="AN3551" s="81">
        <v>3539</v>
      </c>
      <c r="AO3551" s="81">
        <f t="shared" si="348"/>
        <v>6</v>
      </c>
      <c r="AP3551" s="81">
        <f t="shared" si="349"/>
        <v>4</v>
      </c>
      <c r="AQ3551" s="76">
        <f t="shared" si="350"/>
        <v>24</v>
      </c>
      <c r="AR3551" s="81">
        <f t="shared" si="351"/>
        <v>65</v>
      </c>
      <c r="AS3551" s="81" t="str">
        <f t="shared" si="352"/>
        <v>金币</v>
      </c>
      <c r="AT3551" s="103">
        <f t="shared" si="353"/>
        <v>575</v>
      </c>
      <c r="AU3551" s="82">
        <f>IF(AR3551&gt;0,SUMIFS(AT$13:AT3551,AQ$13:AQ3551,"="&amp;AQ3551),"[x]")</f>
        <v>12686</v>
      </c>
    </row>
    <row r="3552" spans="40:47" ht="16.5" x14ac:dyDescent="0.2">
      <c r="AN3552" s="81">
        <v>3540</v>
      </c>
      <c r="AO3552" s="81">
        <f t="shared" si="348"/>
        <v>6</v>
      </c>
      <c r="AP3552" s="81">
        <f t="shared" si="349"/>
        <v>4</v>
      </c>
      <c r="AQ3552" s="76">
        <f t="shared" si="350"/>
        <v>24</v>
      </c>
      <c r="AR3552" s="81">
        <f t="shared" si="351"/>
        <v>66</v>
      </c>
      <c r="AS3552" s="81" t="str">
        <f t="shared" si="352"/>
        <v>金币</v>
      </c>
      <c r="AT3552" s="103">
        <f t="shared" si="353"/>
        <v>595</v>
      </c>
      <c r="AU3552" s="82">
        <f>IF(AR3552&gt;0,SUMIFS(AT$13:AT3552,AQ$13:AQ3552,"="&amp;AQ3552),"[x]")</f>
        <v>13281</v>
      </c>
    </row>
    <row r="3553" spans="40:47" ht="16.5" x14ac:dyDescent="0.2">
      <c r="AN3553" s="81">
        <v>3541</v>
      </c>
      <c r="AO3553" s="81">
        <f t="shared" si="348"/>
        <v>6</v>
      </c>
      <c r="AP3553" s="81">
        <f t="shared" si="349"/>
        <v>4</v>
      </c>
      <c r="AQ3553" s="76">
        <f t="shared" si="350"/>
        <v>24</v>
      </c>
      <c r="AR3553" s="81">
        <f t="shared" si="351"/>
        <v>67</v>
      </c>
      <c r="AS3553" s="81" t="str">
        <f t="shared" si="352"/>
        <v>金币</v>
      </c>
      <c r="AT3553" s="103">
        <f t="shared" si="353"/>
        <v>615</v>
      </c>
      <c r="AU3553" s="82">
        <f>IF(AR3553&gt;0,SUMIFS(AT$13:AT3553,AQ$13:AQ3553,"="&amp;AQ3553),"[x]")</f>
        <v>13896</v>
      </c>
    </row>
    <row r="3554" spans="40:47" ht="16.5" x14ac:dyDescent="0.2">
      <c r="AN3554" s="81">
        <v>3542</v>
      </c>
      <c r="AO3554" s="81">
        <f t="shared" si="348"/>
        <v>6</v>
      </c>
      <c r="AP3554" s="81">
        <f t="shared" si="349"/>
        <v>4</v>
      </c>
      <c r="AQ3554" s="76">
        <f t="shared" si="350"/>
        <v>24</v>
      </c>
      <c r="AR3554" s="81">
        <f t="shared" si="351"/>
        <v>68</v>
      </c>
      <c r="AS3554" s="81" t="str">
        <f t="shared" si="352"/>
        <v>金币</v>
      </c>
      <c r="AT3554" s="103">
        <f t="shared" si="353"/>
        <v>635</v>
      </c>
      <c r="AU3554" s="82">
        <f>IF(AR3554&gt;0,SUMIFS(AT$13:AT3554,AQ$13:AQ3554,"="&amp;AQ3554),"[x]")</f>
        <v>14531</v>
      </c>
    </row>
    <row r="3555" spans="40:47" ht="16.5" x14ac:dyDescent="0.2">
      <c r="AN3555" s="81">
        <v>3543</v>
      </c>
      <c r="AO3555" s="81">
        <f t="shared" si="348"/>
        <v>6</v>
      </c>
      <c r="AP3555" s="81">
        <f t="shared" si="349"/>
        <v>4</v>
      </c>
      <c r="AQ3555" s="76">
        <f t="shared" si="350"/>
        <v>24</v>
      </c>
      <c r="AR3555" s="81">
        <f t="shared" si="351"/>
        <v>69</v>
      </c>
      <c r="AS3555" s="81" t="str">
        <f t="shared" si="352"/>
        <v>金币</v>
      </c>
      <c r="AT3555" s="103">
        <f t="shared" si="353"/>
        <v>655</v>
      </c>
      <c r="AU3555" s="82">
        <f>IF(AR3555&gt;0,SUMIFS(AT$13:AT3555,AQ$13:AQ3555,"="&amp;AQ3555),"[x]")</f>
        <v>15186</v>
      </c>
    </row>
    <row r="3556" spans="40:47" ht="16.5" x14ac:dyDescent="0.2">
      <c r="AN3556" s="81">
        <v>3544</v>
      </c>
      <c r="AO3556" s="81">
        <f t="shared" si="348"/>
        <v>6</v>
      </c>
      <c r="AP3556" s="81">
        <f t="shared" si="349"/>
        <v>4</v>
      </c>
      <c r="AQ3556" s="76">
        <f t="shared" si="350"/>
        <v>24</v>
      </c>
      <c r="AR3556" s="81">
        <f t="shared" si="351"/>
        <v>70</v>
      </c>
      <c r="AS3556" s="81" t="str">
        <f t="shared" si="352"/>
        <v>金币</v>
      </c>
      <c r="AT3556" s="103">
        <f t="shared" si="353"/>
        <v>675</v>
      </c>
      <c r="AU3556" s="82">
        <f>IF(AR3556&gt;0,SUMIFS(AT$13:AT3556,AQ$13:AQ3556,"="&amp;AQ3556),"[x]")</f>
        <v>15861</v>
      </c>
    </row>
    <row r="3557" spans="40:47" ht="16.5" x14ac:dyDescent="0.2">
      <c r="AN3557" s="81">
        <v>3545</v>
      </c>
      <c r="AO3557" s="81">
        <f t="shared" si="348"/>
        <v>6</v>
      </c>
      <c r="AP3557" s="81">
        <f t="shared" si="349"/>
        <v>4</v>
      </c>
      <c r="AQ3557" s="76">
        <f t="shared" si="350"/>
        <v>24</v>
      </c>
      <c r="AR3557" s="81">
        <f t="shared" si="351"/>
        <v>71</v>
      </c>
      <c r="AS3557" s="81" t="str">
        <f t="shared" si="352"/>
        <v>金币</v>
      </c>
      <c r="AT3557" s="103">
        <f t="shared" si="353"/>
        <v>695</v>
      </c>
      <c r="AU3557" s="82">
        <f>IF(AR3557&gt;0,SUMIFS(AT$13:AT3557,AQ$13:AQ3557,"="&amp;AQ3557),"[x]")</f>
        <v>16556</v>
      </c>
    </row>
    <row r="3558" spans="40:47" ht="16.5" x14ac:dyDescent="0.2">
      <c r="AN3558" s="81">
        <v>3546</v>
      </c>
      <c r="AO3558" s="81">
        <f t="shared" si="348"/>
        <v>6</v>
      </c>
      <c r="AP3558" s="81">
        <f t="shared" si="349"/>
        <v>4</v>
      </c>
      <c r="AQ3558" s="76">
        <f t="shared" si="350"/>
        <v>24</v>
      </c>
      <c r="AR3558" s="81">
        <f t="shared" si="351"/>
        <v>72</v>
      </c>
      <c r="AS3558" s="81" t="str">
        <f t="shared" si="352"/>
        <v>金币</v>
      </c>
      <c r="AT3558" s="103">
        <f t="shared" si="353"/>
        <v>715</v>
      </c>
      <c r="AU3558" s="82">
        <f>IF(AR3558&gt;0,SUMIFS(AT$13:AT3558,AQ$13:AQ3558,"="&amp;AQ3558),"[x]")</f>
        <v>17271</v>
      </c>
    </row>
    <row r="3559" spans="40:47" ht="16.5" x14ac:dyDescent="0.2">
      <c r="AN3559" s="81">
        <v>3547</v>
      </c>
      <c r="AO3559" s="81">
        <f t="shared" si="348"/>
        <v>6</v>
      </c>
      <c r="AP3559" s="81">
        <f t="shared" si="349"/>
        <v>4</v>
      </c>
      <c r="AQ3559" s="76">
        <f t="shared" si="350"/>
        <v>24</v>
      </c>
      <c r="AR3559" s="81">
        <f t="shared" si="351"/>
        <v>73</v>
      </c>
      <c r="AS3559" s="81" t="str">
        <f t="shared" si="352"/>
        <v>金币</v>
      </c>
      <c r="AT3559" s="103">
        <f t="shared" si="353"/>
        <v>734</v>
      </c>
      <c r="AU3559" s="82">
        <f>IF(AR3559&gt;0,SUMIFS(AT$13:AT3559,AQ$13:AQ3559,"="&amp;AQ3559),"[x]")</f>
        <v>18005</v>
      </c>
    </row>
    <row r="3560" spans="40:47" ht="16.5" x14ac:dyDescent="0.2">
      <c r="AN3560" s="81">
        <v>3548</v>
      </c>
      <c r="AO3560" s="81">
        <f t="shared" si="348"/>
        <v>6</v>
      </c>
      <c r="AP3560" s="81">
        <f t="shared" si="349"/>
        <v>4</v>
      </c>
      <c r="AQ3560" s="76">
        <f t="shared" si="350"/>
        <v>24</v>
      </c>
      <c r="AR3560" s="81">
        <f t="shared" si="351"/>
        <v>74</v>
      </c>
      <c r="AS3560" s="81" t="str">
        <f t="shared" si="352"/>
        <v>金币</v>
      </c>
      <c r="AT3560" s="103">
        <f t="shared" si="353"/>
        <v>754</v>
      </c>
      <c r="AU3560" s="82">
        <f>IF(AR3560&gt;0,SUMIFS(AT$13:AT3560,AQ$13:AQ3560,"="&amp;AQ3560),"[x]")</f>
        <v>18759</v>
      </c>
    </row>
    <row r="3561" spans="40:47" ht="16.5" x14ac:dyDescent="0.2">
      <c r="AN3561" s="81">
        <v>3549</v>
      </c>
      <c r="AO3561" s="81">
        <f t="shared" si="348"/>
        <v>6</v>
      </c>
      <c r="AP3561" s="81">
        <f t="shared" si="349"/>
        <v>4</v>
      </c>
      <c r="AQ3561" s="76">
        <f t="shared" si="350"/>
        <v>24</v>
      </c>
      <c r="AR3561" s="81">
        <f t="shared" si="351"/>
        <v>75</v>
      </c>
      <c r="AS3561" s="81" t="str">
        <f t="shared" si="352"/>
        <v>金币</v>
      </c>
      <c r="AT3561" s="103">
        <f t="shared" si="353"/>
        <v>774</v>
      </c>
      <c r="AU3561" s="82">
        <f>IF(AR3561&gt;0,SUMIFS(AT$13:AT3561,AQ$13:AQ3561,"="&amp;AQ3561),"[x]")</f>
        <v>19533</v>
      </c>
    </row>
    <row r="3562" spans="40:47" ht="16.5" x14ac:dyDescent="0.2">
      <c r="AN3562" s="81">
        <v>3550</v>
      </c>
      <c r="AO3562" s="81">
        <f t="shared" si="348"/>
        <v>6</v>
      </c>
      <c r="AP3562" s="81">
        <f t="shared" si="349"/>
        <v>4</v>
      </c>
      <c r="AQ3562" s="76">
        <f t="shared" si="350"/>
        <v>24</v>
      </c>
      <c r="AR3562" s="81">
        <f t="shared" si="351"/>
        <v>76</v>
      </c>
      <c r="AS3562" s="81" t="str">
        <f t="shared" si="352"/>
        <v>金币</v>
      </c>
      <c r="AT3562" s="103">
        <f t="shared" si="353"/>
        <v>794</v>
      </c>
      <c r="AU3562" s="82">
        <f>IF(AR3562&gt;0,SUMIFS(AT$13:AT3562,AQ$13:AQ3562,"="&amp;AQ3562),"[x]")</f>
        <v>20327</v>
      </c>
    </row>
    <row r="3563" spans="40:47" ht="16.5" x14ac:dyDescent="0.2">
      <c r="AN3563" s="81">
        <v>3551</v>
      </c>
      <c r="AO3563" s="81">
        <f t="shared" si="348"/>
        <v>6</v>
      </c>
      <c r="AP3563" s="81">
        <f t="shared" si="349"/>
        <v>4</v>
      </c>
      <c r="AQ3563" s="76">
        <f t="shared" si="350"/>
        <v>24</v>
      </c>
      <c r="AR3563" s="81">
        <f t="shared" si="351"/>
        <v>77</v>
      </c>
      <c r="AS3563" s="81" t="str">
        <f t="shared" si="352"/>
        <v>金币</v>
      </c>
      <c r="AT3563" s="103">
        <f t="shared" si="353"/>
        <v>814</v>
      </c>
      <c r="AU3563" s="82">
        <f>IF(AR3563&gt;0,SUMIFS(AT$13:AT3563,AQ$13:AQ3563,"="&amp;AQ3563),"[x]")</f>
        <v>21141</v>
      </c>
    </row>
    <row r="3564" spans="40:47" ht="16.5" x14ac:dyDescent="0.2">
      <c r="AN3564" s="81">
        <v>3552</v>
      </c>
      <c r="AO3564" s="81">
        <f t="shared" si="348"/>
        <v>6</v>
      </c>
      <c r="AP3564" s="81">
        <f t="shared" si="349"/>
        <v>4</v>
      </c>
      <c r="AQ3564" s="76">
        <f t="shared" si="350"/>
        <v>24</v>
      </c>
      <c r="AR3564" s="81">
        <f t="shared" si="351"/>
        <v>78</v>
      </c>
      <c r="AS3564" s="81" t="str">
        <f t="shared" si="352"/>
        <v>金币</v>
      </c>
      <c r="AT3564" s="103">
        <f t="shared" si="353"/>
        <v>834</v>
      </c>
      <c r="AU3564" s="82">
        <f>IF(AR3564&gt;0,SUMIFS(AT$13:AT3564,AQ$13:AQ3564,"="&amp;AQ3564),"[x]")</f>
        <v>21975</v>
      </c>
    </row>
    <row r="3565" spans="40:47" ht="16.5" x14ac:dyDescent="0.2">
      <c r="AN3565" s="81">
        <v>3553</v>
      </c>
      <c r="AO3565" s="81">
        <f t="shared" si="348"/>
        <v>6</v>
      </c>
      <c r="AP3565" s="81">
        <f t="shared" si="349"/>
        <v>4</v>
      </c>
      <c r="AQ3565" s="76">
        <f t="shared" si="350"/>
        <v>24</v>
      </c>
      <c r="AR3565" s="81">
        <f t="shared" si="351"/>
        <v>79</v>
      </c>
      <c r="AS3565" s="81" t="str">
        <f t="shared" si="352"/>
        <v>金币</v>
      </c>
      <c r="AT3565" s="103">
        <f t="shared" si="353"/>
        <v>854</v>
      </c>
      <c r="AU3565" s="82">
        <f>IF(AR3565&gt;0,SUMIFS(AT$13:AT3565,AQ$13:AQ3565,"="&amp;AQ3565),"[x]")</f>
        <v>22829</v>
      </c>
    </row>
    <row r="3566" spans="40:47" ht="16.5" x14ac:dyDescent="0.2">
      <c r="AN3566" s="81">
        <v>3554</v>
      </c>
      <c r="AO3566" s="81">
        <f t="shared" si="348"/>
        <v>6</v>
      </c>
      <c r="AP3566" s="81">
        <f t="shared" si="349"/>
        <v>4</v>
      </c>
      <c r="AQ3566" s="76">
        <f t="shared" si="350"/>
        <v>24</v>
      </c>
      <c r="AR3566" s="81">
        <f t="shared" si="351"/>
        <v>80</v>
      </c>
      <c r="AS3566" s="81" t="str">
        <f t="shared" si="352"/>
        <v>金币</v>
      </c>
      <c r="AT3566" s="103">
        <f t="shared" si="353"/>
        <v>873</v>
      </c>
      <c r="AU3566" s="82">
        <f>IF(AR3566&gt;0,SUMIFS(AT$13:AT3566,AQ$13:AQ3566,"="&amp;AQ3566),"[x]")</f>
        <v>23702</v>
      </c>
    </row>
    <row r="3567" spans="40:47" ht="16.5" x14ac:dyDescent="0.2">
      <c r="AN3567" s="81">
        <v>3555</v>
      </c>
      <c r="AO3567" s="81">
        <f t="shared" si="348"/>
        <v>6</v>
      </c>
      <c r="AP3567" s="81">
        <f t="shared" si="349"/>
        <v>4</v>
      </c>
      <c r="AQ3567" s="76">
        <f t="shared" si="350"/>
        <v>24</v>
      </c>
      <c r="AR3567" s="81">
        <f t="shared" si="351"/>
        <v>81</v>
      </c>
      <c r="AS3567" s="81" t="str">
        <f t="shared" si="352"/>
        <v>金币</v>
      </c>
      <c r="AT3567" s="103">
        <f t="shared" si="353"/>
        <v>444</v>
      </c>
      <c r="AU3567" s="82">
        <f>IF(AR3567&gt;0,SUMIFS(AT$13:AT3567,AQ$13:AQ3567,"="&amp;AQ3567),"[x]")</f>
        <v>24146</v>
      </c>
    </row>
    <row r="3568" spans="40:47" ht="16.5" x14ac:dyDescent="0.2">
      <c r="AN3568" s="81">
        <v>3556</v>
      </c>
      <c r="AO3568" s="81">
        <f t="shared" si="348"/>
        <v>6</v>
      </c>
      <c r="AP3568" s="81">
        <f t="shared" si="349"/>
        <v>4</v>
      </c>
      <c r="AQ3568" s="76">
        <f t="shared" si="350"/>
        <v>24</v>
      </c>
      <c r="AR3568" s="81">
        <f t="shared" si="351"/>
        <v>82</v>
      </c>
      <c r="AS3568" s="81" t="str">
        <f t="shared" si="352"/>
        <v>金币</v>
      </c>
      <c r="AT3568" s="103">
        <f t="shared" si="353"/>
        <v>478</v>
      </c>
      <c r="AU3568" s="82">
        <f>IF(AR3568&gt;0,SUMIFS(AT$13:AT3568,AQ$13:AQ3568,"="&amp;AQ3568),"[x]")</f>
        <v>24624</v>
      </c>
    </row>
    <row r="3569" spans="40:47" ht="16.5" x14ac:dyDescent="0.2">
      <c r="AN3569" s="81">
        <v>3557</v>
      </c>
      <c r="AO3569" s="81">
        <f t="shared" si="348"/>
        <v>6</v>
      </c>
      <c r="AP3569" s="81">
        <f t="shared" si="349"/>
        <v>4</v>
      </c>
      <c r="AQ3569" s="76">
        <f t="shared" si="350"/>
        <v>24</v>
      </c>
      <c r="AR3569" s="81">
        <f t="shared" si="351"/>
        <v>83</v>
      </c>
      <c r="AS3569" s="81" t="str">
        <f t="shared" si="352"/>
        <v>金币</v>
      </c>
      <c r="AT3569" s="103">
        <f t="shared" si="353"/>
        <v>512</v>
      </c>
      <c r="AU3569" s="82">
        <f>IF(AR3569&gt;0,SUMIFS(AT$13:AT3569,AQ$13:AQ3569,"="&amp;AQ3569),"[x]")</f>
        <v>25136</v>
      </c>
    </row>
    <row r="3570" spans="40:47" ht="16.5" x14ac:dyDescent="0.2">
      <c r="AN3570" s="81">
        <v>3558</v>
      </c>
      <c r="AO3570" s="81">
        <f t="shared" si="348"/>
        <v>6</v>
      </c>
      <c r="AP3570" s="81">
        <f t="shared" si="349"/>
        <v>4</v>
      </c>
      <c r="AQ3570" s="76">
        <f t="shared" si="350"/>
        <v>24</v>
      </c>
      <c r="AR3570" s="81">
        <f t="shared" si="351"/>
        <v>84</v>
      </c>
      <c r="AS3570" s="81" t="str">
        <f t="shared" si="352"/>
        <v>金币</v>
      </c>
      <c r="AT3570" s="103">
        <f t="shared" si="353"/>
        <v>546</v>
      </c>
      <c r="AU3570" s="82">
        <f>IF(AR3570&gt;0,SUMIFS(AT$13:AT3570,AQ$13:AQ3570,"="&amp;AQ3570),"[x]")</f>
        <v>25682</v>
      </c>
    </row>
    <row r="3571" spans="40:47" ht="16.5" x14ac:dyDescent="0.2">
      <c r="AN3571" s="81">
        <v>3559</v>
      </c>
      <c r="AO3571" s="81">
        <f t="shared" si="348"/>
        <v>6</v>
      </c>
      <c r="AP3571" s="81">
        <f t="shared" si="349"/>
        <v>4</v>
      </c>
      <c r="AQ3571" s="76">
        <f t="shared" si="350"/>
        <v>24</v>
      </c>
      <c r="AR3571" s="81">
        <f t="shared" si="351"/>
        <v>85</v>
      </c>
      <c r="AS3571" s="81" t="str">
        <f t="shared" si="352"/>
        <v>金币</v>
      </c>
      <c r="AT3571" s="103">
        <f t="shared" si="353"/>
        <v>580</v>
      </c>
      <c r="AU3571" s="82">
        <f>IF(AR3571&gt;0,SUMIFS(AT$13:AT3571,AQ$13:AQ3571,"="&amp;AQ3571),"[x]")</f>
        <v>26262</v>
      </c>
    </row>
    <row r="3572" spans="40:47" ht="16.5" x14ac:dyDescent="0.2">
      <c r="AN3572" s="81">
        <v>3560</v>
      </c>
      <c r="AO3572" s="81">
        <f t="shared" si="348"/>
        <v>6</v>
      </c>
      <c r="AP3572" s="81">
        <f t="shared" si="349"/>
        <v>4</v>
      </c>
      <c r="AQ3572" s="76">
        <f t="shared" si="350"/>
        <v>24</v>
      </c>
      <c r="AR3572" s="81">
        <f t="shared" si="351"/>
        <v>86</v>
      </c>
      <c r="AS3572" s="81" t="str">
        <f t="shared" si="352"/>
        <v>金币</v>
      </c>
      <c r="AT3572" s="103">
        <f t="shared" si="353"/>
        <v>615</v>
      </c>
      <c r="AU3572" s="82">
        <f>IF(AR3572&gt;0,SUMIFS(AT$13:AT3572,AQ$13:AQ3572,"="&amp;AQ3572),"[x]")</f>
        <v>26877</v>
      </c>
    </row>
    <row r="3573" spans="40:47" ht="16.5" x14ac:dyDescent="0.2">
      <c r="AN3573" s="81">
        <v>3561</v>
      </c>
      <c r="AO3573" s="81">
        <f t="shared" si="348"/>
        <v>6</v>
      </c>
      <c r="AP3573" s="81">
        <f t="shared" si="349"/>
        <v>4</v>
      </c>
      <c r="AQ3573" s="76">
        <f t="shared" si="350"/>
        <v>24</v>
      </c>
      <c r="AR3573" s="81">
        <f t="shared" si="351"/>
        <v>87</v>
      </c>
      <c r="AS3573" s="81" t="str">
        <f t="shared" si="352"/>
        <v>金币</v>
      </c>
      <c r="AT3573" s="103">
        <f t="shared" si="353"/>
        <v>649</v>
      </c>
      <c r="AU3573" s="82">
        <f>IF(AR3573&gt;0,SUMIFS(AT$13:AT3573,AQ$13:AQ3573,"="&amp;AQ3573),"[x]")</f>
        <v>27526</v>
      </c>
    </row>
    <row r="3574" spans="40:47" ht="16.5" x14ac:dyDescent="0.2">
      <c r="AN3574" s="81">
        <v>3562</v>
      </c>
      <c r="AO3574" s="81">
        <f t="shared" si="348"/>
        <v>6</v>
      </c>
      <c r="AP3574" s="81">
        <f t="shared" si="349"/>
        <v>4</v>
      </c>
      <c r="AQ3574" s="76">
        <f t="shared" si="350"/>
        <v>24</v>
      </c>
      <c r="AR3574" s="81">
        <f t="shared" si="351"/>
        <v>88</v>
      </c>
      <c r="AS3574" s="81" t="str">
        <f t="shared" si="352"/>
        <v>金币</v>
      </c>
      <c r="AT3574" s="103">
        <f t="shared" si="353"/>
        <v>683</v>
      </c>
      <c r="AU3574" s="82">
        <f>IF(AR3574&gt;0,SUMIFS(AT$13:AT3574,AQ$13:AQ3574,"="&amp;AQ3574),"[x]")</f>
        <v>28209</v>
      </c>
    </row>
    <row r="3575" spans="40:47" ht="16.5" x14ac:dyDescent="0.2">
      <c r="AN3575" s="81">
        <v>3563</v>
      </c>
      <c r="AO3575" s="81">
        <f t="shared" si="348"/>
        <v>6</v>
      </c>
      <c r="AP3575" s="81">
        <f t="shared" si="349"/>
        <v>4</v>
      </c>
      <c r="AQ3575" s="76">
        <f t="shared" si="350"/>
        <v>24</v>
      </c>
      <c r="AR3575" s="81">
        <f t="shared" si="351"/>
        <v>89</v>
      </c>
      <c r="AS3575" s="81" t="str">
        <f t="shared" si="352"/>
        <v>金币</v>
      </c>
      <c r="AT3575" s="103">
        <f t="shared" si="353"/>
        <v>717</v>
      </c>
      <c r="AU3575" s="82">
        <f>IF(AR3575&gt;0,SUMIFS(AT$13:AT3575,AQ$13:AQ3575,"="&amp;AQ3575),"[x]")</f>
        <v>28926</v>
      </c>
    </row>
    <row r="3576" spans="40:47" ht="16.5" x14ac:dyDescent="0.2">
      <c r="AN3576" s="81">
        <v>3564</v>
      </c>
      <c r="AO3576" s="81">
        <f t="shared" si="348"/>
        <v>6</v>
      </c>
      <c r="AP3576" s="81">
        <f t="shared" si="349"/>
        <v>4</v>
      </c>
      <c r="AQ3576" s="76">
        <f t="shared" si="350"/>
        <v>24</v>
      </c>
      <c r="AR3576" s="81">
        <f t="shared" si="351"/>
        <v>90</v>
      </c>
      <c r="AS3576" s="81" t="str">
        <f t="shared" si="352"/>
        <v>金币</v>
      </c>
      <c r="AT3576" s="103">
        <f t="shared" si="353"/>
        <v>751</v>
      </c>
      <c r="AU3576" s="82">
        <f>IF(AR3576&gt;0,SUMIFS(AT$13:AT3576,AQ$13:AQ3576,"="&amp;AQ3576),"[x]")</f>
        <v>29677</v>
      </c>
    </row>
    <row r="3577" spans="40:47" ht="16.5" x14ac:dyDescent="0.2">
      <c r="AN3577" s="81">
        <v>3565</v>
      </c>
      <c r="AO3577" s="81">
        <f t="shared" si="348"/>
        <v>6</v>
      </c>
      <c r="AP3577" s="81">
        <f t="shared" si="349"/>
        <v>4</v>
      </c>
      <c r="AQ3577" s="76">
        <f t="shared" si="350"/>
        <v>24</v>
      </c>
      <c r="AR3577" s="81">
        <f t="shared" si="351"/>
        <v>91</v>
      </c>
      <c r="AS3577" s="81" t="str">
        <f t="shared" si="352"/>
        <v>金币</v>
      </c>
      <c r="AT3577" s="103">
        <f t="shared" si="353"/>
        <v>785</v>
      </c>
      <c r="AU3577" s="82">
        <f>IF(AR3577&gt;0,SUMIFS(AT$13:AT3577,AQ$13:AQ3577,"="&amp;AQ3577),"[x]")</f>
        <v>30462</v>
      </c>
    </row>
    <row r="3578" spans="40:47" ht="16.5" x14ac:dyDescent="0.2">
      <c r="AN3578" s="81">
        <v>3566</v>
      </c>
      <c r="AO3578" s="81">
        <f t="shared" si="348"/>
        <v>6</v>
      </c>
      <c r="AP3578" s="81">
        <f t="shared" si="349"/>
        <v>4</v>
      </c>
      <c r="AQ3578" s="76">
        <f t="shared" si="350"/>
        <v>24</v>
      </c>
      <c r="AR3578" s="81">
        <f t="shared" si="351"/>
        <v>92</v>
      </c>
      <c r="AS3578" s="81" t="str">
        <f t="shared" si="352"/>
        <v>金币</v>
      </c>
      <c r="AT3578" s="103">
        <f t="shared" si="353"/>
        <v>820</v>
      </c>
      <c r="AU3578" s="82">
        <f>IF(AR3578&gt;0,SUMIFS(AT$13:AT3578,AQ$13:AQ3578,"="&amp;AQ3578),"[x]")</f>
        <v>31282</v>
      </c>
    </row>
    <row r="3579" spans="40:47" ht="16.5" x14ac:dyDescent="0.2">
      <c r="AN3579" s="81">
        <v>3567</v>
      </c>
      <c r="AO3579" s="81">
        <f t="shared" si="348"/>
        <v>6</v>
      </c>
      <c r="AP3579" s="81">
        <f t="shared" si="349"/>
        <v>4</v>
      </c>
      <c r="AQ3579" s="76">
        <f t="shared" si="350"/>
        <v>24</v>
      </c>
      <c r="AR3579" s="81">
        <f t="shared" si="351"/>
        <v>93</v>
      </c>
      <c r="AS3579" s="81" t="str">
        <f t="shared" si="352"/>
        <v>金币</v>
      </c>
      <c r="AT3579" s="103">
        <f t="shared" si="353"/>
        <v>854</v>
      </c>
      <c r="AU3579" s="82">
        <f>IF(AR3579&gt;0,SUMIFS(AT$13:AT3579,AQ$13:AQ3579,"="&amp;AQ3579),"[x]")</f>
        <v>32136</v>
      </c>
    </row>
    <row r="3580" spans="40:47" ht="16.5" x14ac:dyDescent="0.2">
      <c r="AN3580" s="81">
        <v>3568</v>
      </c>
      <c r="AO3580" s="81">
        <f t="shared" si="348"/>
        <v>6</v>
      </c>
      <c r="AP3580" s="81">
        <f t="shared" si="349"/>
        <v>4</v>
      </c>
      <c r="AQ3580" s="76">
        <f t="shared" si="350"/>
        <v>24</v>
      </c>
      <c r="AR3580" s="81">
        <f t="shared" si="351"/>
        <v>94</v>
      </c>
      <c r="AS3580" s="81" t="str">
        <f t="shared" si="352"/>
        <v>金币</v>
      </c>
      <c r="AT3580" s="103">
        <f t="shared" si="353"/>
        <v>888</v>
      </c>
      <c r="AU3580" s="82">
        <f>IF(AR3580&gt;0,SUMIFS(AT$13:AT3580,AQ$13:AQ3580,"="&amp;AQ3580),"[x]")</f>
        <v>33024</v>
      </c>
    </row>
    <row r="3581" spans="40:47" ht="16.5" x14ac:dyDescent="0.2">
      <c r="AN3581" s="81">
        <v>3569</v>
      </c>
      <c r="AO3581" s="81">
        <f t="shared" si="348"/>
        <v>6</v>
      </c>
      <c r="AP3581" s="81">
        <f t="shared" si="349"/>
        <v>4</v>
      </c>
      <c r="AQ3581" s="76">
        <f t="shared" si="350"/>
        <v>24</v>
      </c>
      <c r="AR3581" s="81">
        <f t="shared" si="351"/>
        <v>95</v>
      </c>
      <c r="AS3581" s="81" t="str">
        <f t="shared" si="352"/>
        <v>金币</v>
      </c>
      <c r="AT3581" s="103">
        <f t="shared" si="353"/>
        <v>922</v>
      </c>
      <c r="AU3581" s="82">
        <f>IF(AR3581&gt;0,SUMIFS(AT$13:AT3581,AQ$13:AQ3581,"="&amp;AQ3581),"[x]")</f>
        <v>33946</v>
      </c>
    </row>
    <row r="3582" spans="40:47" ht="16.5" x14ac:dyDescent="0.2">
      <c r="AN3582" s="81">
        <v>3570</v>
      </c>
      <c r="AO3582" s="81">
        <f t="shared" si="348"/>
        <v>6</v>
      </c>
      <c r="AP3582" s="81">
        <f t="shared" si="349"/>
        <v>4</v>
      </c>
      <c r="AQ3582" s="76">
        <f t="shared" si="350"/>
        <v>24</v>
      </c>
      <c r="AR3582" s="81">
        <f t="shared" si="351"/>
        <v>96</v>
      </c>
      <c r="AS3582" s="81" t="str">
        <f t="shared" si="352"/>
        <v>金币</v>
      </c>
      <c r="AT3582" s="103">
        <f t="shared" si="353"/>
        <v>956</v>
      </c>
      <c r="AU3582" s="82">
        <f>IF(AR3582&gt;0,SUMIFS(AT$13:AT3582,AQ$13:AQ3582,"="&amp;AQ3582),"[x]")</f>
        <v>34902</v>
      </c>
    </row>
    <row r="3583" spans="40:47" ht="16.5" x14ac:dyDescent="0.2">
      <c r="AN3583" s="81">
        <v>3571</v>
      </c>
      <c r="AO3583" s="81">
        <f t="shared" si="348"/>
        <v>6</v>
      </c>
      <c r="AP3583" s="81">
        <f t="shared" si="349"/>
        <v>4</v>
      </c>
      <c r="AQ3583" s="76">
        <f t="shared" si="350"/>
        <v>24</v>
      </c>
      <c r="AR3583" s="81">
        <f t="shared" si="351"/>
        <v>97</v>
      </c>
      <c r="AS3583" s="81" t="str">
        <f t="shared" si="352"/>
        <v>金币</v>
      </c>
      <c r="AT3583" s="103">
        <f t="shared" si="353"/>
        <v>990</v>
      </c>
      <c r="AU3583" s="82">
        <f>IF(AR3583&gt;0,SUMIFS(AT$13:AT3583,AQ$13:AQ3583,"="&amp;AQ3583),"[x]")</f>
        <v>35892</v>
      </c>
    </row>
    <row r="3584" spans="40:47" ht="16.5" x14ac:dyDescent="0.2">
      <c r="AN3584" s="81">
        <v>3572</v>
      </c>
      <c r="AO3584" s="81">
        <f t="shared" si="348"/>
        <v>6</v>
      </c>
      <c r="AP3584" s="81">
        <f t="shared" si="349"/>
        <v>4</v>
      </c>
      <c r="AQ3584" s="76">
        <f t="shared" si="350"/>
        <v>24</v>
      </c>
      <c r="AR3584" s="81">
        <f t="shared" si="351"/>
        <v>98</v>
      </c>
      <c r="AS3584" s="81" t="str">
        <f t="shared" si="352"/>
        <v>金币</v>
      </c>
      <c r="AT3584" s="103">
        <f t="shared" si="353"/>
        <v>1025</v>
      </c>
      <c r="AU3584" s="82">
        <f>IF(AR3584&gt;0,SUMIFS(AT$13:AT3584,AQ$13:AQ3584,"="&amp;AQ3584),"[x]")</f>
        <v>36917</v>
      </c>
    </row>
    <row r="3585" spans="40:47" ht="16.5" x14ac:dyDescent="0.2">
      <c r="AN3585" s="81">
        <v>3573</v>
      </c>
      <c r="AO3585" s="81">
        <f t="shared" si="348"/>
        <v>6</v>
      </c>
      <c r="AP3585" s="81">
        <f t="shared" si="349"/>
        <v>4</v>
      </c>
      <c r="AQ3585" s="76">
        <f t="shared" si="350"/>
        <v>24</v>
      </c>
      <c r="AR3585" s="81">
        <f t="shared" si="351"/>
        <v>99</v>
      </c>
      <c r="AS3585" s="81" t="str">
        <f t="shared" si="352"/>
        <v>金币</v>
      </c>
      <c r="AT3585" s="103">
        <f t="shared" si="353"/>
        <v>1059</v>
      </c>
      <c r="AU3585" s="82">
        <f>IF(AR3585&gt;0,SUMIFS(AT$13:AT3585,AQ$13:AQ3585,"="&amp;AQ3585),"[x]")</f>
        <v>37976</v>
      </c>
    </row>
    <row r="3586" spans="40:47" ht="16.5" x14ac:dyDescent="0.2">
      <c r="AN3586" s="81">
        <v>3574</v>
      </c>
      <c r="AO3586" s="81">
        <f t="shared" si="348"/>
        <v>6</v>
      </c>
      <c r="AP3586" s="81">
        <f t="shared" si="349"/>
        <v>4</v>
      </c>
      <c r="AQ3586" s="76">
        <f t="shared" si="350"/>
        <v>24</v>
      </c>
      <c r="AR3586" s="81">
        <f t="shared" si="351"/>
        <v>100</v>
      </c>
      <c r="AS3586" s="81" t="str">
        <f t="shared" si="352"/>
        <v>金币</v>
      </c>
      <c r="AT3586" s="103">
        <f t="shared" si="353"/>
        <v>1093</v>
      </c>
      <c r="AU3586" s="82">
        <f>IF(AR3586&gt;0,SUMIFS(AT$13:AT3586,AQ$13:AQ3586,"="&amp;AQ3586),"[x]")</f>
        <v>39069</v>
      </c>
    </row>
    <row r="3587" spans="40:47" ht="16.5" x14ac:dyDescent="0.2">
      <c r="AN3587" s="81">
        <v>3575</v>
      </c>
      <c r="AO3587" s="81">
        <f t="shared" si="348"/>
        <v>6</v>
      </c>
      <c r="AP3587" s="81">
        <f t="shared" si="349"/>
        <v>4</v>
      </c>
      <c r="AQ3587" s="76">
        <f t="shared" si="350"/>
        <v>24</v>
      </c>
      <c r="AR3587" s="81">
        <f t="shared" si="351"/>
        <v>101</v>
      </c>
      <c r="AS3587" s="81" t="str">
        <f t="shared" si="352"/>
        <v>金币</v>
      </c>
      <c r="AT3587" s="103">
        <f t="shared" si="353"/>
        <v>610</v>
      </c>
      <c r="AU3587" s="82">
        <f>IF(AR3587&gt;0,SUMIFS(AT$13:AT3587,AQ$13:AQ3587,"="&amp;AQ3587),"[x]")</f>
        <v>39679</v>
      </c>
    </row>
    <row r="3588" spans="40:47" ht="16.5" x14ac:dyDescent="0.2">
      <c r="AN3588" s="81">
        <v>3576</v>
      </c>
      <c r="AO3588" s="81">
        <f t="shared" si="348"/>
        <v>6</v>
      </c>
      <c r="AP3588" s="81">
        <f t="shared" si="349"/>
        <v>4</v>
      </c>
      <c r="AQ3588" s="76">
        <f t="shared" si="350"/>
        <v>24</v>
      </c>
      <c r="AR3588" s="81">
        <f t="shared" si="351"/>
        <v>102</v>
      </c>
      <c r="AS3588" s="81" t="str">
        <f t="shared" si="352"/>
        <v>金币</v>
      </c>
      <c r="AT3588" s="103">
        <f t="shared" si="353"/>
        <v>657</v>
      </c>
      <c r="AU3588" s="82">
        <f>IF(AR3588&gt;0,SUMIFS(AT$13:AT3588,AQ$13:AQ3588,"="&amp;AQ3588),"[x]")</f>
        <v>40336</v>
      </c>
    </row>
    <row r="3589" spans="40:47" ht="16.5" x14ac:dyDescent="0.2">
      <c r="AN3589" s="81">
        <v>3577</v>
      </c>
      <c r="AO3589" s="81">
        <f t="shared" si="348"/>
        <v>6</v>
      </c>
      <c r="AP3589" s="81">
        <f t="shared" si="349"/>
        <v>4</v>
      </c>
      <c r="AQ3589" s="76">
        <f t="shared" si="350"/>
        <v>24</v>
      </c>
      <c r="AR3589" s="81">
        <f t="shared" si="351"/>
        <v>103</v>
      </c>
      <c r="AS3589" s="81" t="str">
        <f t="shared" si="352"/>
        <v>金币</v>
      </c>
      <c r="AT3589" s="103">
        <f t="shared" si="353"/>
        <v>704</v>
      </c>
      <c r="AU3589" s="82">
        <f>IF(AR3589&gt;0,SUMIFS(AT$13:AT3589,AQ$13:AQ3589,"="&amp;AQ3589),"[x]")</f>
        <v>41040</v>
      </c>
    </row>
    <row r="3590" spans="40:47" ht="16.5" x14ac:dyDescent="0.2">
      <c r="AN3590" s="81">
        <v>3578</v>
      </c>
      <c r="AO3590" s="81">
        <f t="shared" si="348"/>
        <v>6</v>
      </c>
      <c r="AP3590" s="81">
        <f t="shared" si="349"/>
        <v>4</v>
      </c>
      <c r="AQ3590" s="76">
        <f t="shared" si="350"/>
        <v>24</v>
      </c>
      <c r="AR3590" s="81">
        <f t="shared" si="351"/>
        <v>104</v>
      </c>
      <c r="AS3590" s="81" t="str">
        <f t="shared" si="352"/>
        <v>金币</v>
      </c>
      <c r="AT3590" s="103">
        <f t="shared" si="353"/>
        <v>751</v>
      </c>
      <c r="AU3590" s="82">
        <f>IF(AR3590&gt;0,SUMIFS(AT$13:AT3590,AQ$13:AQ3590,"="&amp;AQ3590),"[x]")</f>
        <v>41791</v>
      </c>
    </row>
    <row r="3591" spans="40:47" ht="16.5" x14ac:dyDescent="0.2">
      <c r="AN3591" s="81">
        <v>3579</v>
      </c>
      <c r="AO3591" s="81">
        <f t="shared" si="348"/>
        <v>6</v>
      </c>
      <c r="AP3591" s="81">
        <f t="shared" si="349"/>
        <v>4</v>
      </c>
      <c r="AQ3591" s="76">
        <f t="shared" si="350"/>
        <v>24</v>
      </c>
      <c r="AR3591" s="81">
        <f t="shared" si="351"/>
        <v>105</v>
      </c>
      <c r="AS3591" s="81" t="str">
        <f t="shared" si="352"/>
        <v>金币</v>
      </c>
      <c r="AT3591" s="103">
        <f t="shared" si="353"/>
        <v>798</v>
      </c>
      <c r="AU3591" s="82">
        <f>IF(AR3591&gt;0,SUMIFS(AT$13:AT3591,AQ$13:AQ3591,"="&amp;AQ3591),"[x]")</f>
        <v>42589</v>
      </c>
    </row>
    <row r="3592" spans="40:47" ht="16.5" x14ac:dyDescent="0.2">
      <c r="AN3592" s="81">
        <v>3580</v>
      </c>
      <c r="AO3592" s="81">
        <f t="shared" si="348"/>
        <v>6</v>
      </c>
      <c r="AP3592" s="81">
        <f t="shared" si="349"/>
        <v>4</v>
      </c>
      <c r="AQ3592" s="76">
        <f t="shared" si="350"/>
        <v>24</v>
      </c>
      <c r="AR3592" s="81">
        <f t="shared" si="351"/>
        <v>106</v>
      </c>
      <c r="AS3592" s="81" t="str">
        <f t="shared" si="352"/>
        <v>金币</v>
      </c>
      <c r="AT3592" s="103">
        <f t="shared" si="353"/>
        <v>845</v>
      </c>
      <c r="AU3592" s="82">
        <f>IF(AR3592&gt;0,SUMIFS(AT$13:AT3592,AQ$13:AQ3592,"="&amp;AQ3592),"[x]")</f>
        <v>43434</v>
      </c>
    </row>
    <row r="3593" spans="40:47" ht="16.5" x14ac:dyDescent="0.2">
      <c r="AN3593" s="81">
        <v>3581</v>
      </c>
      <c r="AO3593" s="81">
        <f t="shared" si="348"/>
        <v>6</v>
      </c>
      <c r="AP3593" s="81">
        <f t="shared" si="349"/>
        <v>4</v>
      </c>
      <c r="AQ3593" s="76">
        <f t="shared" si="350"/>
        <v>24</v>
      </c>
      <c r="AR3593" s="81">
        <f t="shared" si="351"/>
        <v>107</v>
      </c>
      <c r="AS3593" s="81" t="str">
        <f t="shared" si="352"/>
        <v>金币</v>
      </c>
      <c r="AT3593" s="103">
        <f t="shared" si="353"/>
        <v>892</v>
      </c>
      <c r="AU3593" s="82">
        <f>IF(AR3593&gt;0,SUMIFS(AT$13:AT3593,AQ$13:AQ3593,"="&amp;AQ3593),"[x]")</f>
        <v>44326</v>
      </c>
    </row>
    <row r="3594" spans="40:47" ht="16.5" x14ac:dyDescent="0.2">
      <c r="AN3594" s="81">
        <v>3582</v>
      </c>
      <c r="AO3594" s="81">
        <f t="shared" si="348"/>
        <v>6</v>
      </c>
      <c r="AP3594" s="81">
        <f t="shared" si="349"/>
        <v>4</v>
      </c>
      <c r="AQ3594" s="76">
        <f t="shared" si="350"/>
        <v>24</v>
      </c>
      <c r="AR3594" s="81">
        <f t="shared" si="351"/>
        <v>108</v>
      </c>
      <c r="AS3594" s="81" t="str">
        <f t="shared" si="352"/>
        <v>金币</v>
      </c>
      <c r="AT3594" s="103">
        <f t="shared" si="353"/>
        <v>938</v>
      </c>
      <c r="AU3594" s="82">
        <f>IF(AR3594&gt;0,SUMIFS(AT$13:AT3594,AQ$13:AQ3594,"="&amp;AQ3594),"[x]")</f>
        <v>45264</v>
      </c>
    </row>
    <row r="3595" spans="40:47" ht="16.5" x14ac:dyDescent="0.2">
      <c r="AN3595" s="81">
        <v>3583</v>
      </c>
      <c r="AO3595" s="81">
        <f t="shared" si="348"/>
        <v>6</v>
      </c>
      <c r="AP3595" s="81">
        <f t="shared" si="349"/>
        <v>4</v>
      </c>
      <c r="AQ3595" s="76">
        <f t="shared" si="350"/>
        <v>24</v>
      </c>
      <c r="AR3595" s="81">
        <f t="shared" si="351"/>
        <v>109</v>
      </c>
      <c r="AS3595" s="81" t="str">
        <f t="shared" si="352"/>
        <v>金币</v>
      </c>
      <c r="AT3595" s="103">
        <f t="shared" si="353"/>
        <v>985</v>
      </c>
      <c r="AU3595" s="82">
        <f>IF(AR3595&gt;0,SUMIFS(AT$13:AT3595,AQ$13:AQ3595,"="&amp;AQ3595),"[x]")</f>
        <v>46249</v>
      </c>
    </row>
    <row r="3596" spans="40:47" ht="16.5" x14ac:dyDescent="0.2">
      <c r="AN3596" s="81">
        <v>3584</v>
      </c>
      <c r="AO3596" s="81">
        <f t="shared" si="348"/>
        <v>6</v>
      </c>
      <c r="AP3596" s="81">
        <f t="shared" si="349"/>
        <v>4</v>
      </c>
      <c r="AQ3596" s="76">
        <f t="shared" si="350"/>
        <v>24</v>
      </c>
      <c r="AR3596" s="81">
        <f t="shared" si="351"/>
        <v>110</v>
      </c>
      <c r="AS3596" s="81" t="str">
        <f t="shared" si="352"/>
        <v>金币</v>
      </c>
      <c r="AT3596" s="103">
        <f t="shared" si="353"/>
        <v>1032</v>
      </c>
      <c r="AU3596" s="82">
        <f>IF(AR3596&gt;0,SUMIFS(AT$13:AT3596,AQ$13:AQ3596,"="&amp;AQ3596),"[x]")</f>
        <v>47281</v>
      </c>
    </row>
    <row r="3597" spans="40:47" ht="16.5" x14ac:dyDescent="0.2">
      <c r="AN3597" s="81">
        <v>3585</v>
      </c>
      <c r="AO3597" s="81">
        <f t="shared" si="348"/>
        <v>6</v>
      </c>
      <c r="AP3597" s="81">
        <f t="shared" si="349"/>
        <v>4</v>
      </c>
      <c r="AQ3597" s="76">
        <f t="shared" si="350"/>
        <v>24</v>
      </c>
      <c r="AR3597" s="81">
        <f t="shared" si="351"/>
        <v>111</v>
      </c>
      <c r="AS3597" s="81" t="str">
        <f t="shared" si="352"/>
        <v>金币</v>
      </c>
      <c r="AT3597" s="103">
        <f t="shared" si="353"/>
        <v>1079</v>
      </c>
      <c r="AU3597" s="82">
        <f>IF(AR3597&gt;0,SUMIFS(AT$13:AT3597,AQ$13:AQ3597,"="&amp;AQ3597),"[x]")</f>
        <v>48360</v>
      </c>
    </row>
    <row r="3598" spans="40:47" ht="16.5" x14ac:dyDescent="0.2">
      <c r="AN3598" s="81">
        <v>3586</v>
      </c>
      <c r="AO3598" s="81">
        <f t="shared" ref="AO3598:AO3636" si="354">INT((AN3598-1)/604)+1</f>
        <v>6</v>
      </c>
      <c r="AP3598" s="81">
        <f t="shared" ref="AP3598:AP3636" si="355">INT(MOD(INT((AN3598-1)/151),4))+1</f>
        <v>4</v>
      </c>
      <c r="AQ3598" s="76">
        <f t="shared" ref="AQ3598:AQ3612" si="356">(AO3598-1)*4+AP3598</f>
        <v>24</v>
      </c>
      <c r="AR3598" s="81">
        <f t="shared" ref="AR3598:AR3612" si="357">MOD(AN3598-1,151)</f>
        <v>112</v>
      </c>
      <c r="AS3598" s="81" t="str">
        <f t="shared" ref="AS3598:AS3636" si="358">IF(AR3598&gt;0,"金币","[x]")</f>
        <v>金币</v>
      </c>
      <c r="AT3598" s="103">
        <f t="shared" si="353"/>
        <v>1126</v>
      </c>
      <c r="AU3598" s="82">
        <f>IF(AR3598&gt;0,SUMIFS(AT$13:AT3598,AQ$13:AQ3598,"="&amp;AQ3598),"[x]")</f>
        <v>49486</v>
      </c>
    </row>
    <row r="3599" spans="40:47" ht="16.5" x14ac:dyDescent="0.2">
      <c r="AN3599" s="81">
        <v>3587</v>
      </c>
      <c r="AO3599" s="81">
        <f t="shared" si="354"/>
        <v>6</v>
      </c>
      <c r="AP3599" s="81">
        <f t="shared" si="355"/>
        <v>4</v>
      </c>
      <c r="AQ3599" s="76">
        <f t="shared" si="356"/>
        <v>24</v>
      </c>
      <c r="AR3599" s="81">
        <f t="shared" si="357"/>
        <v>113</v>
      </c>
      <c r="AS3599" s="81" t="str">
        <f t="shared" si="358"/>
        <v>金币</v>
      </c>
      <c r="AT3599" s="103">
        <f t="shared" ref="AT3599:AT3636" si="359">IF(AR3599&gt;0,INT(INDEX($AL$13:$AL$162,AR3599)/48*INDEX($AL$4:$AL$9,AO3599)*INDEX($AO$4:$AO$7,AP3599)),"[x]")</f>
        <v>1173</v>
      </c>
      <c r="AU3599" s="82">
        <f>IF(AR3599&gt;0,SUMIFS(AT$13:AT3599,AQ$13:AQ3599,"="&amp;AQ3599),"[x]")</f>
        <v>50659</v>
      </c>
    </row>
    <row r="3600" spans="40:47" ht="16.5" x14ac:dyDescent="0.2">
      <c r="AN3600" s="81">
        <v>3588</v>
      </c>
      <c r="AO3600" s="81">
        <f t="shared" si="354"/>
        <v>6</v>
      </c>
      <c r="AP3600" s="81">
        <f t="shared" si="355"/>
        <v>4</v>
      </c>
      <c r="AQ3600" s="76">
        <f t="shared" si="356"/>
        <v>24</v>
      </c>
      <c r="AR3600" s="81">
        <f t="shared" si="357"/>
        <v>114</v>
      </c>
      <c r="AS3600" s="81" t="str">
        <f t="shared" si="358"/>
        <v>金币</v>
      </c>
      <c r="AT3600" s="103">
        <f t="shared" si="359"/>
        <v>1220</v>
      </c>
      <c r="AU3600" s="82">
        <f>IF(AR3600&gt;0,SUMIFS(AT$13:AT3600,AQ$13:AQ3600,"="&amp;AQ3600),"[x]")</f>
        <v>51879</v>
      </c>
    </row>
    <row r="3601" spans="40:47" ht="16.5" x14ac:dyDescent="0.2">
      <c r="AN3601" s="81">
        <v>3589</v>
      </c>
      <c r="AO3601" s="81">
        <f t="shared" si="354"/>
        <v>6</v>
      </c>
      <c r="AP3601" s="81">
        <f t="shared" si="355"/>
        <v>4</v>
      </c>
      <c r="AQ3601" s="76">
        <f t="shared" si="356"/>
        <v>24</v>
      </c>
      <c r="AR3601" s="81">
        <f t="shared" si="357"/>
        <v>115</v>
      </c>
      <c r="AS3601" s="81" t="str">
        <f t="shared" si="358"/>
        <v>金币</v>
      </c>
      <c r="AT3601" s="103">
        <f t="shared" si="359"/>
        <v>1267</v>
      </c>
      <c r="AU3601" s="82">
        <f>IF(AR3601&gt;0,SUMIFS(AT$13:AT3601,AQ$13:AQ3601,"="&amp;AQ3601),"[x]")</f>
        <v>53146</v>
      </c>
    </row>
    <row r="3602" spans="40:47" ht="16.5" x14ac:dyDescent="0.2">
      <c r="AN3602" s="81">
        <v>3590</v>
      </c>
      <c r="AO3602" s="81">
        <f t="shared" si="354"/>
        <v>6</v>
      </c>
      <c r="AP3602" s="81">
        <f t="shared" si="355"/>
        <v>4</v>
      </c>
      <c r="AQ3602" s="76">
        <f t="shared" si="356"/>
        <v>24</v>
      </c>
      <c r="AR3602" s="81">
        <f t="shared" si="357"/>
        <v>116</v>
      </c>
      <c r="AS3602" s="81" t="str">
        <f t="shared" si="358"/>
        <v>金币</v>
      </c>
      <c r="AT3602" s="103">
        <f t="shared" si="359"/>
        <v>1314</v>
      </c>
      <c r="AU3602" s="82">
        <f>IF(AR3602&gt;0,SUMIFS(AT$13:AT3602,AQ$13:AQ3602,"="&amp;AQ3602),"[x]")</f>
        <v>54460</v>
      </c>
    </row>
    <row r="3603" spans="40:47" ht="16.5" x14ac:dyDescent="0.2">
      <c r="AN3603" s="81">
        <v>3591</v>
      </c>
      <c r="AO3603" s="81">
        <f t="shared" si="354"/>
        <v>6</v>
      </c>
      <c r="AP3603" s="81">
        <f t="shared" si="355"/>
        <v>4</v>
      </c>
      <c r="AQ3603" s="76">
        <f t="shared" si="356"/>
        <v>24</v>
      </c>
      <c r="AR3603" s="81">
        <f t="shared" si="357"/>
        <v>117</v>
      </c>
      <c r="AS3603" s="81" t="str">
        <f t="shared" si="358"/>
        <v>金币</v>
      </c>
      <c r="AT3603" s="103">
        <f t="shared" si="359"/>
        <v>1361</v>
      </c>
      <c r="AU3603" s="82">
        <f>IF(AR3603&gt;0,SUMIFS(AT$13:AT3603,AQ$13:AQ3603,"="&amp;AQ3603),"[x]")</f>
        <v>55821</v>
      </c>
    </row>
    <row r="3604" spans="40:47" ht="16.5" x14ac:dyDescent="0.2">
      <c r="AN3604" s="81">
        <v>3592</v>
      </c>
      <c r="AO3604" s="81">
        <f t="shared" si="354"/>
        <v>6</v>
      </c>
      <c r="AP3604" s="81">
        <f t="shared" si="355"/>
        <v>4</v>
      </c>
      <c r="AQ3604" s="76">
        <f t="shared" si="356"/>
        <v>24</v>
      </c>
      <c r="AR3604" s="81">
        <f t="shared" si="357"/>
        <v>118</v>
      </c>
      <c r="AS3604" s="81" t="str">
        <f t="shared" si="358"/>
        <v>金币</v>
      </c>
      <c r="AT3604" s="103">
        <f t="shared" si="359"/>
        <v>1408</v>
      </c>
      <c r="AU3604" s="82">
        <f>IF(AR3604&gt;0,SUMIFS(AT$13:AT3604,AQ$13:AQ3604,"="&amp;AQ3604),"[x]")</f>
        <v>57229</v>
      </c>
    </row>
    <row r="3605" spans="40:47" ht="16.5" x14ac:dyDescent="0.2">
      <c r="AN3605" s="81">
        <v>3593</v>
      </c>
      <c r="AO3605" s="81">
        <f t="shared" si="354"/>
        <v>6</v>
      </c>
      <c r="AP3605" s="81">
        <f t="shared" si="355"/>
        <v>4</v>
      </c>
      <c r="AQ3605" s="76">
        <f t="shared" si="356"/>
        <v>24</v>
      </c>
      <c r="AR3605" s="81">
        <f t="shared" si="357"/>
        <v>119</v>
      </c>
      <c r="AS3605" s="81" t="str">
        <f t="shared" si="358"/>
        <v>金币</v>
      </c>
      <c r="AT3605" s="103">
        <f t="shared" si="359"/>
        <v>1455</v>
      </c>
      <c r="AU3605" s="82">
        <f>IF(AR3605&gt;0,SUMIFS(AT$13:AT3605,AQ$13:AQ3605,"="&amp;AQ3605),"[x]")</f>
        <v>58684</v>
      </c>
    </row>
    <row r="3606" spans="40:47" ht="16.5" x14ac:dyDescent="0.2">
      <c r="AN3606" s="81">
        <v>3594</v>
      </c>
      <c r="AO3606" s="81">
        <f t="shared" si="354"/>
        <v>6</v>
      </c>
      <c r="AP3606" s="81">
        <f t="shared" si="355"/>
        <v>4</v>
      </c>
      <c r="AQ3606" s="76">
        <f t="shared" si="356"/>
        <v>24</v>
      </c>
      <c r="AR3606" s="81">
        <f t="shared" si="357"/>
        <v>120</v>
      </c>
      <c r="AS3606" s="81" t="str">
        <f t="shared" si="358"/>
        <v>金币</v>
      </c>
      <c r="AT3606" s="103">
        <f t="shared" si="359"/>
        <v>1502</v>
      </c>
      <c r="AU3606" s="82">
        <f>IF(AR3606&gt;0,SUMIFS(AT$13:AT3606,AQ$13:AQ3606,"="&amp;AQ3606),"[x]")</f>
        <v>60186</v>
      </c>
    </row>
    <row r="3607" spans="40:47" ht="16.5" x14ac:dyDescent="0.2">
      <c r="AN3607" s="81">
        <v>3595</v>
      </c>
      <c r="AO3607" s="81">
        <f t="shared" si="354"/>
        <v>6</v>
      </c>
      <c r="AP3607" s="81">
        <f t="shared" si="355"/>
        <v>4</v>
      </c>
      <c r="AQ3607" s="76">
        <f t="shared" si="356"/>
        <v>24</v>
      </c>
      <c r="AR3607" s="81">
        <f t="shared" si="357"/>
        <v>121</v>
      </c>
      <c r="AS3607" s="81" t="str">
        <f t="shared" si="358"/>
        <v>金币</v>
      </c>
      <c r="AT3607" s="103">
        <f t="shared" si="359"/>
        <v>886</v>
      </c>
      <c r="AU3607" s="82">
        <f>IF(AR3607&gt;0,SUMIFS(AT$13:AT3607,AQ$13:AQ3607,"="&amp;AQ3607),"[x]")</f>
        <v>61072</v>
      </c>
    </row>
    <row r="3608" spans="40:47" ht="16.5" x14ac:dyDescent="0.2">
      <c r="AN3608" s="81">
        <v>3596</v>
      </c>
      <c r="AO3608" s="81">
        <f t="shared" si="354"/>
        <v>6</v>
      </c>
      <c r="AP3608" s="81">
        <f t="shared" si="355"/>
        <v>4</v>
      </c>
      <c r="AQ3608" s="76">
        <f t="shared" si="356"/>
        <v>24</v>
      </c>
      <c r="AR3608" s="81">
        <f t="shared" si="357"/>
        <v>122</v>
      </c>
      <c r="AS3608" s="81" t="str">
        <f t="shared" si="358"/>
        <v>金币</v>
      </c>
      <c r="AT3608" s="103">
        <f t="shared" si="359"/>
        <v>932</v>
      </c>
      <c r="AU3608" s="82">
        <f>IF(AR3608&gt;0,SUMIFS(AT$13:AT3608,AQ$13:AQ3608,"="&amp;AQ3608),"[x]")</f>
        <v>62004</v>
      </c>
    </row>
    <row r="3609" spans="40:47" ht="16.5" x14ac:dyDescent="0.2">
      <c r="AN3609" s="81">
        <v>3597</v>
      </c>
      <c r="AO3609" s="81">
        <f t="shared" si="354"/>
        <v>6</v>
      </c>
      <c r="AP3609" s="81">
        <f t="shared" si="355"/>
        <v>4</v>
      </c>
      <c r="AQ3609" s="76">
        <f t="shared" si="356"/>
        <v>24</v>
      </c>
      <c r="AR3609" s="81">
        <f t="shared" si="357"/>
        <v>123</v>
      </c>
      <c r="AS3609" s="81" t="str">
        <f t="shared" si="358"/>
        <v>金币</v>
      </c>
      <c r="AT3609" s="103">
        <f t="shared" si="359"/>
        <v>979</v>
      </c>
      <c r="AU3609" s="82">
        <f>IF(AR3609&gt;0,SUMIFS(AT$13:AT3609,AQ$13:AQ3609,"="&amp;AQ3609),"[x]")</f>
        <v>62983</v>
      </c>
    </row>
    <row r="3610" spans="40:47" ht="16.5" x14ac:dyDescent="0.2">
      <c r="AN3610" s="81">
        <v>3598</v>
      </c>
      <c r="AO3610" s="81">
        <f t="shared" si="354"/>
        <v>6</v>
      </c>
      <c r="AP3610" s="81">
        <f t="shared" si="355"/>
        <v>4</v>
      </c>
      <c r="AQ3610" s="76">
        <f t="shared" si="356"/>
        <v>24</v>
      </c>
      <c r="AR3610" s="81">
        <f t="shared" si="357"/>
        <v>124</v>
      </c>
      <c r="AS3610" s="81" t="str">
        <f t="shared" si="358"/>
        <v>金币</v>
      </c>
      <c r="AT3610" s="103">
        <f t="shared" si="359"/>
        <v>1025</v>
      </c>
      <c r="AU3610" s="82">
        <f>IF(AR3610&gt;0,SUMIFS(AT$13:AT3610,AQ$13:AQ3610,"="&amp;AQ3610),"[x]")</f>
        <v>64008</v>
      </c>
    </row>
    <row r="3611" spans="40:47" ht="16.5" x14ac:dyDescent="0.2">
      <c r="AN3611" s="81">
        <v>3599</v>
      </c>
      <c r="AO3611" s="81">
        <f t="shared" si="354"/>
        <v>6</v>
      </c>
      <c r="AP3611" s="81">
        <f t="shared" si="355"/>
        <v>4</v>
      </c>
      <c r="AQ3611" s="76">
        <f t="shared" si="356"/>
        <v>24</v>
      </c>
      <c r="AR3611" s="81">
        <f t="shared" si="357"/>
        <v>125</v>
      </c>
      <c r="AS3611" s="81" t="str">
        <f t="shared" si="358"/>
        <v>金币</v>
      </c>
      <c r="AT3611" s="103">
        <f t="shared" si="359"/>
        <v>1072</v>
      </c>
      <c r="AU3611" s="82">
        <f>IF(AR3611&gt;0,SUMIFS(AT$13:AT3611,AQ$13:AQ3611,"="&amp;AQ3611),"[x]")</f>
        <v>65080</v>
      </c>
    </row>
    <row r="3612" spans="40:47" ht="16.5" x14ac:dyDescent="0.2">
      <c r="AN3612" s="81">
        <v>3600</v>
      </c>
      <c r="AO3612" s="81">
        <f t="shared" si="354"/>
        <v>6</v>
      </c>
      <c r="AP3612" s="81">
        <f t="shared" si="355"/>
        <v>4</v>
      </c>
      <c r="AQ3612" s="76">
        <f t="shared" si="356"/>
        <v>24</v>
      </c>
      <c r="AR3612" s="81">
        <f t="shared" si="357"/>
        <v>126</v>
      </c>
      <c r="AS3612" s="81" t="str">
        <f t="shared" si="358"/>
        <v>金币</v>
      </c>
      <c r="AT3612" s="103">
        <f t="shared" si="359"/>
        <v>1119</v>
      </c>
      <c r="AU3612" s="82">
        <f>IF(AR3612&gt;0,SUMIFS(AT$13:AT3612,AQ$13:AQ3612,"="&amp;AQ3612),"[x]")</f>
        <v>66199</v>
      </c>
    </row>
    <row r="3613" spans="40:47" ht="16.5" x14ac:dyDescent="0.2">
      <c r="AN3613" s="81">
        <v>3601</v>
      </c>
      <c r="AO3613" s="81">
        <f t="shared" si="354"/>
        <v>6</v>
      </c>
      <c r="AP3613" s="81">
        <f t="shared" si="355"/>
        <v>4</v>
      </c>
      <c r="AQ3613" s="81">
        <f t="shared" ref="AQ3613:AQ3631" si="360">(AO3613-1)*4+AP3613</f>
        <v>24</v>
      </c>
      <c r="AR3613" s="81">
        <f t="shared" ref="AR3613:AR3631" si="361">MOD(AN3613-1,151)</f>
        <v>127</v>
      </c>
      <c r="AS3613" s="81" t="str">
        <f t="shared" si="358"/>
        <v>金币</v>
      </c>
      <c r="AT3613" s="103">
        <f t="shared" si="359"/>
        <v>1165</v>
      </c>
      <c r="AU3613" s="82">
        <f>IF(AR3613&gt;0,SUMIFS(AT$13:AT3613,AQ$13:AQ3613,"="&amp;AQ3613),"[x]")</f>
        <v>67364</v>
      </c>
    </row>
    <row r="3614" spans="40:47" ht="16.5" x14ac:dyDescent="0.2">
      <c r="AN3614" s="81">
        <v>3602</v>
      </c>
      <c r="AO3614" s="81">
        <f t="shared" si="354"/>
        <v>6</v>
      </c>
      <c r="AP3614" s="81">
        <f t="shared" si="355"/>
        <v>4</v>
      </c>
      <c r="AQ3614" s="81">
        <f t="shared" si="360"/>
        <v>24</v>
      </c>
      <c r="AR3614" s="81">
        <f t="shared" si="361"/>
        <v>128</v>
      </c>
      <c r="AS3614" s="81" t="str">
        <f t="shared" si="358"/>
        <v>金币</v>
      </c>
      <c r="AT3614" s="103">
        <f t="shared" si="359"/>
        <v>1212</v>
      </c>
      <c r="AU3614" s="82">
        <f>IF(AR3614&gt;0,SUMIFS(AT$13:AT3614,AQ$13:AQ3614,"="&amp;AQ3614),"[x]")</f>
        <v>68576</v>
      </c>
    </row>
    <row r="3615" spans="40:47" ht="16.5" x14ac:dyDescent="0.2">
      <c r="AN3615" s="81">
        <v>3603</v>
      </c>
      <c r="AO3615" s="81">
        <f t="shared" si="354"/>
        <v>6</v>
      </c>
      <c r="AP3615" s="81">
        <f t="shared" si="355"/>
        <v>4</v>
      </c>
      <c r="AQ3615" s="81">
        <f t="shared" si="360"/>
        <v>24</v>
      </c>
      <c r="AR3615" s="81">
        <f t="shared" si="361"/>
        <v>129</v>
      </c>
      <c r="AS3615" s="81" t="str">
        <f t="shared" si="358"/>
        <v>金币</v>
      </c>
      <c r="AT3615" s="103">
        <f t="shared" si="359"/>
        <v>1259</v>
      </c>
      <c r="AU3615" s="82">
        <f>IF(AR3615&gt;0,SUMIFS(AT$13:AT3615,AQ$13:AQ3615,"="&amp;AQ3615),"[x]")</f>
        <v>69835</v>
      </c>
    </row>
    <row r="3616" spans="40:47" ht="16.5" x14ac:dyDescent="0.2">
      <c r="AN3616" s="81">
        <v>3604</v>
      </c>
      <c r="AO3616" s="81">
        <f t="shared" si="354"/>
        <v>6</v>
      </c>
      <c r="AP3616" s="81">
        <f t="shared" si="355"/>
        <v>4</v>
      </c>
      <c r="AQ3616" s="81">
        <f t="shared" si="360"/>
        <v>24</v>
      </c>
      <c r="AR3616" s="81">
        <f t="shared" si="361"/>
        <v>130</v>
      </c>
      <c r="AS3616" s="81" t="str">
        <f t="shared" si="358"/>
        <v>金币</v>
      </c>
      <c r="AT3616" s="103">
        <f t="shared" si="359"/>
        <v>1305</v>
      </c>
      <c r="AU3616" s="82">
        <f>IF(AR3616&gt;0,SUMIFS(AT$13:AT3616,AQ$13:AQ3616,"="&amp;AQ3616),"[x]")</f>
        <v>71140</v>
      </c>
    </row>
    <row r="3617" spans="40:47" ht="16.5" x14ac:dyDescent="0.2">
      <c r="AN3617" s="81">
        <v>3605</v>
      </c>
      <c r="AO3617" s="81">
        <f t="shared" si="354"/>
        <v>6</v>
      </c>
      <c r="AP3617" s="81">
        <f t="shared" si="355"/>
        <v>4</v>
      </c>
      <c r="AQ3617" s="81">
        <f t="shared" si="360"/>
        <v>24</v>
      </c>
      <c r="AR3617" s="81">
        <f t="shared" si="361"/>
        <v>131</v>
      </c>
      <c r="AS3617" s="81" t="str">
        <f t="shared" si="358"/>
        <v>金币</v>
      </c>
      <c r="AT3617" s="103">
        <f t="shared" si="359"/>
        <v>1352</v>
      </c>
      <c r="AU3617" s="82">
        <f>IF(AR3617&gt;0,SUMIFS(AT$13:AT3617,AQ$13:AQ3617,"="&amp;AQ3617),"[x]")</f>
        <v>72492</v>
      </c>
    </row>
    <row r="3618" spans="40:47" ht="16.5" x14ac:dyDescent="0.2">
      <c r="AN3618" s="81">
        <v>3606</v>
      </c>
      <c r="AO3618" s="81">
        <f t="shared" si="354"/>
        <v>6</v>
      </c>
      <c r="AP3618" s="81">
        <f t="shared" si="355"/>
        <v>4</v>
      </c>
      <c r="AQ3618" s="81">
        <f t="shared" si="360"/>
        <v>24</v>
      </c>
      <c r="AR3618" s="81">
        <f t="shared" si="361"/>
        <v>132</v>
      </c>
      <c r="AS3618" s="81" t="str">
        <f t="shared" si="358"/>
        <v>金币</v>
      </c>
      <c r="AT3618" s="103">
        <f t="shared" si="359"/>
        <v>1399</v>
      </c>
      <c r="AU3618" s="82">
        <f>IF(AR3618&gt;0,SUMIFS(AT$13:AT3618,AQ$13:AQ3618,"="&amp;AQ3618),"[x]")</f>
        <v>73891</v>
      </c>
    </row>
    <row r="3619" spans="40:47" ht="16.5" x14ac:dyDescent="0.2">
      <c r="AN3619" s="81">
        <v>3607</v>
      </c>
      <c r="AO3619" s="81">
        <f t="shared" si="354"/>
        <v>6</v>
      </c>
      <c r="AP3619" s="81">
        <f t="shared" si="355"/>
        <v>4</v>
      </c>
      <c r="AQ3619" s="81">
        <f t="shared" si="360"/>
        <v>24</v>
      </c>
      <c r="AR3619" s="81">
        <f t="shared" si="361"/>
        <v>133</v>
      </c>
      <c r="AS3619" s="81" t="str">
        <f t="shared" si="358"/>
        <v>金币</v>
      </c>
      <c r="AT3619" s="103">
        <f t="shared" si="359"/>
        <v>1445</v>
      </c>
      <c r="AU3619" s="82">
        <f>IF(AR3619&gt;0,SUMIFS(AT$13:AT3619,AQ$13:AQ3619,"="&amp;AQ3619),"[x]")</f>
        <v>75336</v>
      </c>
    </row>
    <row r="3620" spans="40:47" ht="16.5" x14ac:dyDescent="0.2">
      <c r="AN3620" s="81">
        <v>3608</v>
      </c>
      <c r="AO3620" s="81">
        <f t="shared" si="354"/>
        <v>6</v>
      </c>
      <c r="AP3620" s="81">
        <f t="shared" si="355"/>
        <v>4</v>
      </c>
      <c r="AQ3620" s="81">
        <f t="shared" si="360"/>
        <v>24</v>
      </c>
      <c r="AR3620" s="81">
        <f t="shared" si="361"/>
        <v>134</v>
      </c>
      <c r="AS3620" s="81" t="str">
        <f t="shared" si="358"/>
        <v>金币</v>
      </c>
      <c r="AT3620" s="103">
        <f t="shared" si="359"/>
        <v>1492</v>
      </c>
      <c r="AU3620" s="82">
        <f>IF(AR3620&gt;0,SUMIFS(AT$13:AT3620,AQ$13:AQ3620,"="&amp;AQ3620),"[x]")</f>
        <v>76828</v>
      </c>
    </row>
    <row r="3621" spans="40:47" ht="16.5" x14ac:dyDescent="0.2">
      <c r="AN3621" s="81">
        <v>3609</v>
      </c>
      <c r="AO3621" s="81">
        <f t="shared" si="354"/>
        <v>6</v>
      </c>
      <c r="AP3621" s="81">
        <f t="shared" si="355"/>
        <v>4</v>
      </c>
      <c r="AQ3621" s="81">
        <f t="shared" si="360"/>
        <v>24</v>
      </c>
      <c r="AR3621" s="81">
        <f t="shared" si="361"/>
        <v>135</v>
      </c>
      <c r="AS3621" s="81" t="str">
        <f t="shared" si="358"/>
        <v>金币</v>
      </c>
      <c r="AT3621" s="103">
        <f t="shared" si="359"/>
        <v>1538</v>
      </c>
      <c r="AU3621" s="82">
        <f>IF(AR3621&gt;0,SUMIFS(AT$13:AT3621,AQ$13:AQ3621,"="&amp;AQ3621),"[x]")</f>
        <v>78366</v>
      </c>
    </row>
    <row r="3622" spans="40:47" ht="16.5" x14ac:dyDescent="0.2">
      <c r="AN3622" s="81">
        <v>3610</v>
      </c>
      <c r="AO3622" s="81">
        <f t="shared" si="354"/>
        <v>6</v>
      </c>
      <c r="AP3622" s="81">
        <f t="shared" si="355"/>
        <v>4</v>
      </c>
      <c r="AQ3622" s="81">
        <f t="shared" si="360"/>
        <v>24</v>
      </c>
      <c r="AR3622" s="81">
        <f t="shared" si="361"/>
        <v>136</v>
      </c>
      <c r="AS3622" s="81" t="str">
        <f t="shared" si="358"/>
        <v>金币</v>
      </c>
      <c r="AT3622" s="103">
        <f t="shared" si="359"/>
        <v>1585</v>
      </c>
      <c r="AU3622" s="82">
        <f>IF(AR3622&gt;0,SUMIFS(AT$13:AT3622,AQ$13:AQ3622,"="&amp;AQ3622),"[x]")</f>
        <v>79951</v>
      </c>
    </row>
    <row r="3623" spans="40:47" ht="16.5" x14ac:dyDescent="0.2">
      <c r="AN3623" s="81">
        <v>3611</v>
      </c>
      <c r="AO3623" s="81">
        <f t="shared" si="354"/>
        <v>6</v>
      </c>
      <c r="AP3623" s="81">
        <f t="shared" si="355"/>
        <v>4</v>
      </c>
      <c r="AQ3623" s="81">
        <f t="shared" si="360"/>
        <v>24</v>
      </c>
      <c r="AR3623" s="81">
        <f t="shared" si="361"/>
        <v>137</v>
      </c>
      <c r="AS3623" s="81" t="str">
        <f t="shared" si="358"/>
        <v>金币</v>
      </c>
      <c r="AT3623" s="103">
        <f t="shared" si="359"/>
        <v>1632</v>
      </c>
      <c r="AU3623" s="82">
        <f>IF(AR3623&gt;0,SUMIFS(AT$13:AT3623,AQ$13:AQ3623,"="&amp;AQ3623),"[x]")</f>
        <v>81583</v>
      </c>
    </row>
    <row r="3624" spans="40:47" ht="16.5" x14ac:dyDescent="0.2">
      <c r="AN3624" s="81">
        <v>3612</v>
      </c>
      <c r="AO3624" s="81">
        <f t="shared" si="354"/>
        <v>6</v>
      </c>
      <c r="AP3624" s="81">
        <f t="shared" si="355"/>
        <v>4</v>
      </c>
      <c r="AQ3624" s="81">
        <f t="shared" si="360"/>
        <v>24</v>
      </c>
      <c r="AR3624" s="81">
        <f t="shared" si="361"/>
        <v>138</v>
      </c>
      <c r="AS3624" s="81" t="str">
        <f t="shared" si="358"/>
        <v>金币</v>
      </c>
      <c r="AT3624" s="103">
        <f t="shared" si="359"/>
        <v>1678</v>
      </c>
      <c r="AU3624" s="82">
        <f>IF(AR3624&gt;0,SUMIFS(AT$13:AT3624,AQ$13:AQ3624,"="&amp;AQ3624),"[x]")</f>
        <v>83261</v>
      </c>
    </row>
    <row r="3625" spans="40:47" ht="16.5" x14ac:dyDescent="0.2">
      <c r="AN3625" s="81">
        <v>3613</v>
      </c>
      <c r="AO3625" s="81">
        <f t="shared" si="354"/>
        <v>6</v>
      </c>
      <c r="AP3625" s="81">
        <f t="shared" si="355"/>
        <v>4</v>
      </c>
      <c r="AQ3625" s="81">
        <f t="shared" si="360"/>
        <v>24</v>
      </c>
      <c r="AR3625" s="81">
        <f t="shared" si="361"/>
        <v>139</v>
      </c>
      <c r="AS3625" s="81" t="str">
        <f t="shared" si="358"/>
        <v>金币</v>
      </c>
      <c r="AT3625" s="103">
        <f t="shared" si="359"/>
        <v>1725</v>
      </c>
      <c r="AU3625" s="82">
        <f>IF(AR3625&gt;0,SUMIFS(AT$13:AT3625,AQ$13:AQ3625,"="&amp;AQ3625),"[x]")</f>
        <v>84986</v>
      </c>
    </row>
    <row r="3626" spans="40:47" ht="16.5" x14ac:dyDescent="0.2">
      <c r="AN3626" s="81">
        <v>3614</v>
      </c>
      <c r="AO3626" s="81">
        <f t="shared" si="354"/>
        <v>6</v>
      </c>
      <c r="AP3626" s="81">
        <f t="shared" si="355"/>
        <v>4</v>
      </c>
      <c r="AQ3626" s="81">
        <f t="shared" si="360"/>
        <v>24</v>
      </c>
      <c r="AR3626" s="81">
        <f t="shared" si="361"/>
        <v>140</v>
      </c>
      <c r="AS3626" s="81" t="str">
        <f t="shared" si="358"/>
        <v>金币</v>
      </c>
      <c r="AT3626" s="103">
        <f t="shared" si="359"/>
        <v>1772</v>
      </c>
      <c r="AU3626" s="82">
        <f>IF(AR3626&gt;0,SUMIFS(AT$13:AT3626,AQ$13:AQ3626,"="&amp;AQ3626),"[x]")</f>
        <v>86758</v>
      </c>
    </row>
    <row r="3627" spans="40:47" ht="16.5" x14ac:dyDescent="0.2">
      <c r="AN3627" s="81">
        <v>3615</v>
      </c>
      <c r="AO3627" s="81">
        <f t="shared" si="354"/>
        <v>6</v>
      </c>
      <c r="AP3627" s="81">
        <f t="shared" si="355"/>
        <v>4</v>
      </c>
      <c r="AQ3627" s="81">
        <f t="shared" si="360"/>
        <v>24</v>
      </c>
      <c r="AR3627" s="81">
        <f t="shared" si="361"/>
        <v>141</v>
      </c>
      <c r="AS3627" s="81" t="str">
        <f t="shared" si="358"/>
        <v>金币</v>
      </c>
      <c r="AT3627" s="103">
        <f t="shared" si="359"/>
        <v>1818</v>
      </c>
      <c r="AU3627" s="82">
        <f>IF(AR3627&gt;0,SUMIFS(AT$13:AT3627,AQ$13:AQ3627,"="&amp;AQ3627),"[x]")</f>
        <v>88576</v>
      </c>
    </row>
    <row r="3628" spans="40:47" ht="16.5" x14ac:dyDescent="0.2">
      <c r="AN3628" s="81">
        <v>3616</v>
      </c>
      <c r="AO3628" s="81">
        <f t="shared" si="354"/>
        <v>6</v>
      </c>
      <c r="AP3628" s="81">
        <f t="shared" si="355"/>
        <v>4</v>
      </c>
      <c r="AQ3628" s="81">
        <f t="shared" si="360"/>
        <v>24</v>
      </c>
      <c r="AR3628" s="81">
        <f t="shared" si="361"/>
        <v>142</v>
      </c>
      <c r="AS3628" s="81" t="str">
        <f t="shared" si="358"/>
        <v>金币</v>
      </c>
      <c r="AT3628" s="103">
        <f t="shared" si="359"/>
        <v>1865</v>
      </c>
      <c r="AU3628" s="82">
        <f>IF(AR3628&gt;0,SUMIFS(AT$13:AT3628,AQ$13:AQ3628,"="&amp;AQ3628),"[x]")</f>
        <v>90441</v>
      </c>
    </row>
    <row r="3629" spans="40:47" ht="16.5" x14ac:dyDescent="0.2">
      <c r="AN3629" s="81">
        <v>3617</v>
      </c>
      <c r="AO3629" s="81">
        <f t="shared" si="354"/>
        <v>6</v>
      </c>
      <c r="AP3629" s="81">
        <f t="shared" si="355"/>
        <v>4</v>
      </c>
      <c r="AQ3629" s="81">
        <f t="shared" si="360"/>
        <v>24</v>
      </c>
      <c r="AR3629" s="81">
        <f t="shared" si="361"/>
        <v>143</v>
      </c>
      <c r="AS3629" s="81" t="str">
        <f t="shared" si="358"/>
        <v>金币</v>
      </c>
      <c r="AT3629" s="103">
        <f t="shared" si="359"/>
        <v>1912</v>
      </c>
      <c r="AU3629" s="82">
        <f>IF(AR3629&gt;0,SUMIFS(AT$13:AT3629,AQ$13:AQ3629,"="&amp;AQ3629),"[x]")</f>
        <v>92353</v>
      </c>
    </row>
    <row r="3630" spans="40:47" ht="16.5" x14ac:dyDescent="0.2">
      <c r="AN3630" s="81">
        <v>3618</v>
      </c>
      <c r="AO3630" s="81">
        <f t="shared" si="354"/>
        <v>6</v>
      </c>
      <c r="AP3630" s="81">
        <f t="shared" si="355"/>
        <v>4</v>
      </c>
      <c r="AQ3630" s="81">
        <f t="shared" si="360"/>
        <v>24</v>
      </c>
      <c r="AR3630" s="81">
        <f t="shared" si="361"/>
        <v>144</v>
      </c>
      <c r="AS3630" s="81" t="str">
        <f t="shared" si="358"/>
        <v>金币</v>
      </c>
      <c r="AT3630" s="103">
        <f t="shared" si="359"/>
        <v>1958</v>
      </c>
      <c r="AU3630" s="82">
        <f>IF(AR3630&gt;0,SUMIFS(AT$13:AT3630,AQ$13:AQ3630,"="&amp;AQ3630),"[x]")</f>
        <v>94311</v>
      </c>
    </row>
    <row r="3631" spans="40:47" ht="16.5" x14ac:dyDescent="0.2">
      <c r="AN3631" s="81">
        <v>3619</v>
      </c>
      <c r="AO3631" s="81">
        <f t="shared" si="354"/>
        <v>6</v>
      </c>
      <c r="AP3631" s="81">
        <f t="shared" si="355"/>
        <v>4</v>
      </c>
      <c r="AQ3631" s="81">
        <f t="shared" si="360"/>
        <v>24</v>
      </c>
      <c r="AR3631" s="81">
        <f t="shared" si="361"/>
        <v>145</v>
      </c>
      <c r="AS3631" s="81" t="str">
        <f t="shared" si="358"/>
        <v>金币</v>
      </c>
      <c r="AT3631" s="103">
        <f t="shared" si="359"/>
        <v>2005</v>
      </c>
      <c r="AU3631" s="82">
        <f>IF(AR3631&gt;0,SUMIFS(AT$13:AT3631,AQ$13:AQ3631,"="&amp;AQ3631),"[x]")</f>
        <v>96316</v>
      </c>
    </row>
    <row r="3632" spans="40:47" ht="16.5" x14ac:dyDescent="0.2">
      <c r="AN3632" s="81">
        <v>3620</v>
      </c>
      <c r="AO3632" s="81">
        <f t="shared" si="354"/>
        <v>6</v>
      </c>
      <c r="AP3632" s="81">
        <f t="shared" si="355"/>
        <v>4</v>
      </c>
      <c r="AQ3632" s="81">
        <f>(AO3632-1)*4+AP3632</f>
        <v>24</v>
      </c>
      <c r="AR3632" s="81">
        <f>MOD(AN3632-1,151)</f>
        <v>146</v>
      </c>
      <c r="AS3632" s="81" t="str">
        <f t="shared" si="358"/>
        <v>金币</v>
      </c>
      <c r="AT3632" s="103">
        <f t="shared" si="359"/>
        <v>2052</v>
      </c>
      <c r="AU3632" s="82">
        <f>IF(AR3632&gt;0,SUMIFS(AT$13:AT3632,AQ$13:AQ3632,"="&amp;AQ3632),"[x]")</f>
        <v>98368</v>
      </c>
    </row>
    <row r="3633" spans="40:47" ht="16.5" x14ac:dyDescent="0.2">
      <c r="AN3633" s="81">
        <v>3621</v>
      </c>
      <c r="AO3633" s="81">
        <f t="shared" si="354"/>
        <v>6</v>
      </c>
      <c r="AP3633" s="81">
        <f t="shared" si="355"/>
        <v>4</v>
      </c>
      <c r="AQ3633" s="81">
        <f>(AO3633-1)*4+AP3633</f>
        <v>24</v>
      </c>
      <c r="AR3633" s="81">
        <f>MOD(AN3633-1,151)</f>
        <v>147</v>
      </c>
      <c r="AS3633" s="81" t="str">
        <f t="shared" si="358"/>
        <v>金币</v>
      </c>
      <c r="AT3633" s="103">
        <f t="shared" si="359"/>
        <v>2098</v>
      </c>
      <c r="AU3633" s="82">
        <f>IF(AR3633&gt;0,SUMIFS(AT$13:AT3633,AQ$13:AQ3633,"="&amp;AQ3633),"[x]")</f>
        <v>100466</v>
      </c>
    </row>
    <row r="3634" spans="40:47" ht="16.5" x14ac:dyDescent="0.2">
      <c r="AN3634" s="81">
        <v>3622</v>
      </c>
      <c r="AO3634" s="81">
        <f t="shared" si="354"/>
        <v>6</v>
      </c>
      <c r="AP3634" s="81">
        <f t="shared" si="355"/>
        <v>4</v>
      </c>
      <c r="AQ3634" s="81">
        <f>(AO3634-1)*4+AP3634</f>
        <v>24</v>
      </c>
      <c r="AR3634" s="81">
        <f>MOD(AN3634-1,151)</f>
        <v>148</v>
      </c>
      <c r="AS3634" s="81" t="str">
        <f t="shared" si="358"/>
        <v>金币</v>
      </c>
      <c r="AT3634" s="103">
        <f t="shared" si="359"/>
        <v>2145</v>
      </c>
      <c r="AU3634" s="82">
        <f>IF(AR3634&gt;0,SUMIFS(AT$13:AT3634,AQ$13:AQ3634,"="&amp;AQ3634),"[x]")</f>
        <v>102611</v>
      </c>
    </row>
    <row r="3635" spans="40:47" ht="16.5" x14ac:dyDescent="0.2">
      <c r="AN3635" s="81">
        <v>3623</v>
      </c>
      <c r="AO3635" s="81">
        <f t="shared" si="354"/>
        <v>6</v>
      </c>
      <c r="AP3635" s="81">
        <f t="shared" si="355"/>
        <v>4</v>
      </c>
      <c r="AQ3635" s="81">
        <f>(AO3635-1)*4+AP3635</f>
        <v>24</v>
      </c>
      <c r="AR3635" s="81">
        <f>MOD(AN3635-1,151)</f>
        <v>149</v>
      </c>
      <c r="AS3635" s="81" t="str">
        <f t="shared" si="358"/>
        <v>金币</v>
      </c>
      <c r="AT3635" s="103">
        <f t="shared" si="359"/>
        <v>2191</v>
      </c>
      <c r="AU3635" s="82">
        <f>IF(AR3635&gt;0,SUMIFS(AT$13:AT3635,AQ$13:AQ3635,"="&amp;AQ3635),"[x]")</f>
        <v>104802</v>
      </c>
    </row>
    <row r="3636" spans="40:47" ht="16.5" x14ac:dyDescent="0.2">
      <c r="AN3636" s="81">
        <v>3624</v>
      </c>
      <c r="AO3636" s="81">
        <f t="shared" si="354"/>
        <v>6</v>
      </c>
      <c r="AP3636" s="81">
        <f t="shared" si="355"/>
        <v>4</v>
      </c>
      <c r="AQ3636" s="81">
        <f>(AO3636-1)*4+AP3636</f>
        <v>24</v>
      </c>
      <c r="AR3636" s="81">
        <f>MOD(AN3636-1,151)</f>
        <v>150</v>
      </c>
      <c r="AS3636" s="81" t="str">
        <f t="shared" si="358"/>
        <v>金币</v>
      </c>
      <c r="AT3636" s="103">
        <f t="shared" si="359"/>
        <v>2238</v>
      </c>
      <c r="AU3636" s="82">
        <f>IF(AR3636&gt;0,SUMIFS(AT$13:AT3636,AQ$13:AQ3636,"="&amp;AQ3636),"[x]")</f>
        <v>107040</v>
      </c>
    </row>
  </sheetData>
  <mergeCells count="7">
    <mergeCell ref="A48:G48"/>
    <mergeCell ref="O2:U2"/>
    <mergeCell ref="O12:U12"/>
    <mergeCell ref="AH2:AO2"/>
    <mergeCell ref="W2:AE2"/>
    <mergeCell ref="A2:M39"/>
    <mergeCell ref="A42:F4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Q786"/>
  <sheetViews>
    <sheetView workbookViewId="0">
      <selection activeCell="W23" sqref="W23"/>
    </sheetView>
  </sheetViews>
  <sheetFormatPr defaultRowHeight="14.25" x14ac:dyDescent="0.2"/>
  <cols>
    <col min="19" max="19" width="9.625" bestFit="1" customWidth="1"/>
    <col min="25" max="25" width="40.125" customWidth="1"/>
    <col min="26" max="26" width="61.25" customWidth="1"/>
    <col min="27" max="27" width="78.75" customWidth="1"/>
    <col min="28" max="29" width="10.375" customWidth="1"/>
    <col min="30" max="37" width="9" customWidth="1"/>
    <col min="43" max="43" width="9.625" customWidth="1"/>
    <col min="61" max="145" width="0" hidden="1" customWidth="1"/>
    <col min="193" max="193" width="9.875" customWidth="1"/>
    <col min="194" max="194" width="15.5" customWidth="1"/>
    <col min="195" max="195" width="18.625" customWidth="1"/>
    <col min="196" max="196" width="9.375" customWidth="1"/>
    <col min="197" max="197" width="10.25" customWidth="1"/>
    <col min="198" max="198" width="14.25" customWidth="1"/>
    <col min="199" max="199" width="13.125" customWidth="1"/>
  </cols>
  <sheetData>
    <row r="2" spans="1:199" x14ac:dyDescent="0.2">
      <c r="BI2">
        <v>1</v>
      </c>
      <c r="BJ2">
        <v>2</v>
      </c>
      <c r="BK2">
        <v>3</v>
      </c>
      <c r="BL2">
        <v>4</v>
      </c>
      <c r="BM2">
        <v>5</v>
      </c>
      <c r="BN2">
        <v>6</v>
      </c>
      <c r="BO2">
        <v>7</v>
      </c>
      <c r="BP2">
        <v>8</v>
      </c>
      <c r="BQ2">
        <v>9</v>
      </c>
      <c r="BR2">
        <v>10</v>
      </c>
      <c r="BS2">
        <v>11</v>
      </c>
      <c r="BT2">
        <v>12</v>
      </c>
      <c r="BU2">
        <v>13</v>
      </c>
      <c r="BV2">
        <v>14</v>
      </c>
      <c r="BW2">
        <v>15</v>
      </c>
      <c r="BX2">
        <v>16</v>
      </c>
      <c r="BY2">
        <v>17</v>
      </c>
      <c r="BZ2">
        <v>18</v>
      </c>
      <c r="CA2">
        <v>19</v>
      </c>
      <c r="CB2">
        <v>20</v>
      </c>
      <c r="CC2">
        <v>21</v>
      </c>
      <c r="CD2">
        <v>22</v>
      </c>
      <c r="CE2">
        <v>23</v>
      </c>
      <c r="CF2">
        <v>24</v>
      </c>
      <c r="CG2">
        <v>25</v>
      </c>
      <c r="CH2">
        <v>26</v>
      </c>
      <c r="CI2">
        <v>27</v>
      </c>
      <c r="CJ2">
        <v>28</v>
      </c>
      <c r="CK2">
        <v>29</v>
      </c>
      <c r="CL2">
        <v>30</v>
      </c>
      <c r="CM2">
        <v>31</v>
      </c>
      <c r="CN2">
        <v>32</v>
      </c>
      <c r="CO2">
        <v>33</v>
      </c>
      <c r="CP2">
        <v>34</v>
      </c>
      <c r="CQ2">
        <v>35</v>
      </c>
      <c r="CR2">
        <v>36</v>
      </c>
      <c r="CS2">
        <v>37</v>
      </c>
      <c r="CT2">
        <v>38</v>
      </c>
      <c r="CU2">
        <v>39</v>
      </c>
      <c r="CV2">
        <v>40</v>
      </c>
      <c r="CW2">
        <v>41</v>
      </c>
      <c r="CX2">
        <v>42</v>
      </c>
    </row>
    <row r="4" spans="1:199" ht="20.25" x14ac:dyDescent="0.2">
      <c r="A4" s="29" t="s">
        <v>874</v>
      </c>
      <c r="B4" s="118">
        <v>5</v>
      </c>
      <c r="J4" s="152" t="s">
        <v>959</v>
      </c>
      <c r="K4" s="152"/>
      <c r="L4" s="152"/>
      <c r="N4" s="153" t="s">
        <v>1048</v>
      </c>
      <c r="O4" s="153"/>
      <c r="P4" s="153"/>
      <c r="Q4" s="153"/>
      <c r="R4" s="153"/>
      <c r="S4" s="153"/>
      <c r="T4" s="153"/>
      <c r="W4" s="152" t="s">
        <v>965</v>
      </c>
      <c r="X4" s="152"/>
      <c r="Y4" s="152"/>
      <c r="Z4" s="152"/>
      <c r="AA4" s="152"/>
      <c r="AD4" s="152" t="s">
        <v>1027</v>
      </c>
      <c r="AE4" s="152"/>
      <c r="AF4" s="152"/>
      <c r="AG4" s="152"/>
      <c r="AH4" s="152"/>
      <c r="AI4" s="152"/>
      <c r="AL4" s="152" t="s">
        <v>1028</v>
      </c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Y4" s="152" t="s">
        <v>1031</v>
      </c>
      <c r="AZ4" s="152"/>
      <c r="BA4" s="152"/>
      <c r="BD4" s="152" t="s">
        <v>1034</v>
      </c>
      <c r="BE4" s="152"/>
      <c r="BF4" s="152"/>
      <c r="BG4" s="152"/>
      <c r="BH4" s="152"/>
      <c r="BI4" s="152"/>
      <c r="BJ4" s="152"/>
      <c r="BK4" s="152"/>
      <c r="BL4" s="152"/>
      <c r="BM4" s="152"/>
      <c r="BN4" s="152"/>
      <c r="BO4" s="152"/>
      <c r="BP4" s="152"/>
      <c r="BQ4" s="152"/>
      <c r="BR4" s="152"/>
      <c r="BS4" s="152"/>
      <c r="BT4" s="152"/>
      <c r="BU4" s="152"/>
      <c r="BV4" s="152"/>
      <c r="BW4" s="152"/>
      <c r="BX4" s="152"/>
      <c r="BY4" s="152"/>
      <c r="BZ4" s="152"/>
      <c r="CA4" s="152"/>
      <c r="CB4" s="152"/>
      <c r="CC4" s="152"/>
      <c r="CD4" s="152"/>
      <c r="CE4" s="152"/>
      <c r="CF4" s="152"/>
      <c r="CG4" s="152"/>
      <c r="CH4" s="152"/>
      <c r="CI4" s="152"/>
      <c r="CJ4" s="152"/>
      <c r="CK4" s="152"/>
      <c r="CL4" s="152"/>
      <c r="CM4" s="152"/>
      <c r="CN4" s="152"/>
      <c r="CO4" s="152"/>
      <c r="CP4" s="152"/>
      <c r="CQ4" s="152"/>
      <c r="CR4" s="152"/>
      <c r="CS4" s="152"/>
      <c r="CT4" s="152"/>
      <c r="CU4" s="152"/>
      <c r="CV4" s="152"/>
      <c r="CW4" s="152"/>
      <c r="CX4" s="152"/>
      <c r="CZ4" s="152" t="s">
        <v>1041</v>
      </c>
      <c r="DA4" s="152"/>
      <c r="DB4" s="152"/>
      <c r="DC4" s="152"/>
      <c r="DD4" s="152"/>
      <c r="DE4" s="152"/>
      <c r="DF4" s="152"/>
      <c r="DG4" s="152"/>
      <c r="DH4" s="152"/>
      <c r="DI4" s="152"/>
      <c r="DJ4" s="152"/>
      <c r="DK4" s="152"/>
      <c r="DL4" s="152"/>
      <c r="DM4" s="152"/>
      <c r="DN4" s="152"/>
      <c r="DO4" s="152"/>
      <c r="DP4" s="152"/>
      <c r="DQ4" s="152"/>
      <c r="DR4" s="152"/>
      <c r="DS4" s="152"/>
      <c r="DT4" s="152"/>
      <c r="DU4" s="152"/>
      <c r="DV4" s="152"/>
      <c r="DW4" s="152"/>
      <c r="DX4" s="152"/>
      <c r="DY4" s="152"/>
      <c r="DZ4" s="152"/>
      <c r="EA4" s="152"/>
      <c r="EB4" s="152"/>
      <c r="EC4" s="152"/>
      <c r="ED4" s="152"/>
      <c r="EE4" s="152"/>
      <c r="EF4" s="152"/>
      <c r="EG4" s="152"/>
      <c r="EH4" s="152"/>
      <c r="EI4" s="152"/>
      <c r="EJ4" s="152"/>
      <c r="EK4" s="152"/>
      <c r="EL4" s="152"/>
      <c r="EM4" s="152"/>
      <c r="EN4" s="152"/>
      <c r="EO4" s="152"/>
      <c r="ER4" s="152" t="s">
        <v>815</v>
      </c>
      <c r="ES4" s="152"/>
      <c r="ET4" s="152"/>
      <c r="EU4" s="152"/>
      <c r="EV4" s="152"/>
      <c r="EW4" s="152"/>
      <c r="EX4" s="152"/>
      <c r="EY4" s="152"/>
      <c r="EZ4" s="152"/>
      <c r="FA4" s="152"/>
      <c r="FB4" s="152"/>
      <c r="FC4" s="152"/>
      <c r="FD4" s="152"/>
      <c r="FE4" s="152"/>
      <c r="FF4" s="152"/>
      <c r="FG4" s="152"/>
      <c r="FH4" s="152"/>
      <c r="FI4" s="152"/>
      <c r="FJ4" s="152"/>
      <c r="FK4" s="152"/>
      <c r="FL4" s="152"/>
      <c r="FM4" s="152"/>
      <c r="FN4" s="152"/>
      <c r="FO4" s="152"/>
      <c r="FP4" s="152"/>
      <c r="FQ4" s="152"/>
      <c r="FR4" s="152"/>
      <c r="FS4" s="152"/>
      <c r="FT4" s="152"/>
      <c r="FU4" s="152"/>
      <c r="FV4" s="152"/>
      <c r="FW4" s="152"/>
      <c r="FX4" s="152"/>
      <c r="FY4" s="152"/>
      <c r="FZ4" s="152"/>
      <c r="GA4" s="152"/>
      <c r="GB4" s="152"/>
      <c r="GC4" s="152"/>
      <c r="GD4" s="152"/>
      <c r="GE4" s="152"/>
      <c r="GF4" s="152"/>
      <c r="GG4" s="152"/>
      <c r="GJ4" s="152" t="s">
        <v>1058</v>
      </c>
      <c r="GK4" s="152"/>
      <c r="GL4" s="152"/>
      <c r="GM4" s="152"/>
      <c r="GN4" s="152"/>
      <c r="GO4" s="152"/>
      <c r="GP4" s="152"/>
      <c r="GQ4" s="152"/>
    </row>
    <row r="5" spans="1:199" ht="16.5" customHeight="1" x14ac:dyDescent="0.2">
      <c r="A5" s="29"/>
      <c r="B5" s="126"/>
      <c r="J5" s="124"/>
      <c r="K5" s="124"/>
      <c r="L5" s="124"/>
      <c r="N5" s="125"/>
      <c r="O5" s="125"/>
      <c r="P5" s="125"/>
      <c r="Q5" s="125"/>
      <c r="R5" s="125"/>
      <c r="S5" s="125"/>
      <c r="T5" s="125"/>
      <c r="W5" s="124"/>
      <c r="X5" s="124"/>
      <c r="Y5" s="124"/>
      <c r="Z5" s="124"/>
      <c r="AA5" s="124"/>
      <c r="AD5" s="124"/>
      <c r="AE5" s="124"/>
      <c r="AF5" s="124"/>
      <c r="AG5" s="124"/>
      <c r="AH5" s="124"/>
      <c r="AI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Y5" s="124"/>
      <c r="AZ5" s="124"/>
      <c r="BA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124"/>
      <c r="CQ5" s="124"/>
      <c r="CR5" s="124"/>
      <c r="CS5" s="124"/>
      <c r="CT5" s="124"/>
      <c r="CU5" s="124"/>
      <c r="CV5" s="124"/>
      <c r="CW5" s="124"/>
      <c r="CX5" s="124"/>
      <c r="CZ5" s="124"/>
      <c r="DA5" s="124"/>
      <c r="DB5" s="124"/>
      <c r="DC5" s="124"/>
      <c r="DD5" s="124"/>
      <c r="DE5" s="124"/>
      <c r="DF5" s="124"/>
      <c r="DG5" s="124"/>
      <c r="DH5" s="124"/>
      <c r="DI5" s="124"/>
      <c r="DJ5" s="124"/>
      <c r="DK5" s="124"/>
      <c r="DL5" s="124"/>
      <c r="DM5" s="124"/>
      <c r="DN5" s="124"/>
      <c r="DO5" s="124"/>
      <c r="DP5" s="124"/>
      <c r="DQ5" s="124"/>
      <c r="DR5" s="124"/>
      <c r="DS5" s="124"/>
      <c r="DT5" s="124"/>
      <c r="DU5" s="124"/>
      <c r="DV5" s="124"/>
      <c r="DW5" s="124"/>
      <c r="DX5" s="124"/>
      <c r="DY5" s="124"/>
      <c r="DZ5" s="124"/>
      <c r="EA5" s="124"/>
      <c r="EB5" s="124"/>
      <c r="EC5" s="124"/>
      <c r="ED5" s="124"/>
      <c r="EE5" s="124"/>
      <c r="EF5" s="124"/>
      <c r="EG5" s="124"/>
      <c r="EH5" s="124"/>
      <c r="EI5" s="124"/>
      <c r="EJ5" s="124"/>
      <c r="EK5" s="124"/>
      <c r="EL5" s="124"/>
      <c r="EM5" s="124"/>
      <c r="EN5" s="124"/>
      <c r="EO5" s="124"/>
      <c r="ER5" s="170" t="s">
        <v>1059</v>
      </c>
      <c r="ES5" s="170"/>
      <c r="ET5" s="170"/>
      <c r="EU5" s="170" t="s">
        <v>1060</v>
      </c>
      <c r="EV5" s="170"/>
      <c r="EW5" s="170"/>
      <c r="EX5" s="170"/>
      <c r="EY5" s="170"/>
      <c r="EZ5" s="170" t="s">
        <v>1061</v>
      </c>
      <c r="FA5" s="170"/>
      <c r="FB5" s="170"/>
      <c r="FC5" s="170"/>
      <c r="FD5" s="170"/>
      <c r="FE5" s="170"/>
      <c r="FF5" s="170" t="s">
        <v>1062</v>
      </c>
      <c r="FG5" s="170"/>
      <c r="FH5" s="170"/>
      <c r="FI5" s="170"/>
      <c r="FJ5" s="170"/>
      <c r="FK5" s="170"/>
      <c r="FL5" s="170" t="s">
        <v>1063</v>
      </c>
      <c r="FM5" s="170"/>
      <c r="FN5" s="170"/>
      <c r="FO5" s="170"/>
      <c r="FP5" s="170"/>
      <c r="FQ5" s="170"/>
      <c r="FR5" s="169" t="s">
        <v>1064</v>
      </c>
      <c r="FS5" s="169"/>
      <c r="FT5" s="169"/>
      <c r="FU5" s="169"/>
      <c r="FV5" s="169"/>
      <c r="FW5" s="169"/>
      <c r="FX5" s="169"/>
      <c r="FY5" s="169"/>
      <c r="FZ5" s="169" t="s">
        <v>1065</v>
      </c>
      <c r="GA5" s="169"/>
      <c r="GB5" s="169"/>
      <c r="GC5" s="169"/>
      <c r="GD5" s="169"/>
      <c r="GE5" s="169"/>
      <c r="GF5" s="169"/>
      <c r="GG5" s="169"/>
      <c r="GJ5" s="124"/>
      <c r="GK5" s="124"/>
      <c r="GL5" s="124"/>
      <c r="GM5" s="124"/>
      <c r="GN5" s="124"/>
      <c r="GO5" s="124"/>
      <c r="GP5" s="124"/>
      <c r="GQ5" s="124"/>
    </row>
    <row r="6" spans="1:199" ht="17.25" x14ac:dyDescent="0.2">
      <c r="A6" s="47" t="s">
        <v>864</v>
      </c>
      <c r="B6" s="12" t="s">
        <v>276</v>
      </c>
      <c r="C6" s="12" t="s">
        <v>786</v>
      </c>
      <c r="E6" s="12" t="s">
        <v>198</v>
      </c>
      <c r="F6" s="12" t="s">
        <v>866</v>
      </c>
      <c r="G6" s="12" t="s">
        <v>867</v>
      </c>
      <c r="H6" s="12" t="s">
        <v>786</v>
      </c>
      <c r="J6" s="12" t="s">
        <v>76</v>
      </c>
      <c r="K6" s="12" t="s">
        <v>912</v>
      </c>
      <c r="L6" s="12" t="s">
        <v>638</v>
      </c>
      <c r="N6" s="12" t="s">
        <v>1042</v>
      </c>
      <c r="O6" s="12" t="s">
        <v>1043</v>
      </c>
      <c r="P6" s="12" t="s">
        <v>1044</v>
      </c>
      <c r="Q6" s="12" t="s">
        <v>1045</v>
      </c>
      <c r="R6" s="12" t="s">
        <v>1046</v>
      </c>
      <c r="S6" s="12" t="s">
        <v>1050</v>
      </c>
      <c r="T6" s="12" t="s">
        <v>1047</v>
      </c>
      <c r="W6" s="12" t="s">
        <v>966</v>
      </c>
      <c r="X6" s="12" t="s">
        <v>963</v>
      </c>
      <c r="Y6" s="12" t="s">
        <v>967</v>
      </c>
      <c r="Z6" s="12" t="s">
        <v>968</v>
      </c>
      <c r="AA6" s="12" t="s">
        <v>801</v>
      </c>
      <c r="AD6" s="12" t="s">
        <v>876</v>
      </c>
      <c r="AE6" s="12" t="s">
        <v>861</v>
      </c>
      <c r="AF6" s="12" t="s">
        <v>862</v>
      </c>
      <c r="AG6" s="12" t="s">
        <v>444</v>
      </c>
      <c r="AH6" s="12" t="s">
        <v>863</v>
      </c>
      <c r="AI6" s="12" t="s">
        <v>1026</v>
      </c>
      <c r="AL6" s="12" t="s">
        <v>980</v>
      </c>
      <c r="AM6" s="12" t="s">
        <v>981</v>
      </c>
      <c r="AN6" s="12" t="s">
        <v>986</v>
      </c>
      <c r="AO6" s="12" t="s">
        <v>982</v>
      </c>
      <c r="AP6" s="12" t="s">
        <v>972</v>
      </c>
      <c r="AQ6" s="12" t="s">
        <v>975</v>
      </c>
      <c r="AR6" s="12" t="s">
        <v>973</v>
      </c>
      <c r="AS6" s="12" t="s">
        <v>974</v>
      </c>
      <c r="AT6" s="12" t="s">
        <v>976</v>
      </c>
      <c r="AU6" s="12" t="s">
        <v>273</v>
      </c>
      <c r="AV6" s="12" t="s">
        <v>983</v>
      </c>
      <c r="AY6" s="23" t="s">
        <v>1029</v>
      </c>
      <c r="AZ6" s="23" t="s">
        <v>799</v>
      </c>
      <c r="BA6" s="23" t="s">
        <v>1030</v>
      </c>
      <c r="BD6" s="12" t="s">
        <v>1032</v>
      </c>
      <c r="BE6" s="12" t="s">
        <v>1033</v>
      </c>
      <c r="BF6" s="12" t="s">
        <v>1035</v>
      </c>
      <c r="BG6" s="12" t="s">
        <v>1036</v>
      </c>
      <c r="BH6" s="12" t="s">
        <v>921</v>
      </c>
      <c r="BI6" s="12" t="s">
        <v>913</v>
      </c>
      <c r="BJ6" s="12" t="s">
        <v>280</v>
      </c>
      <c r="BK6" s="12" t="s">
        <v>914</v>
      </c>
      <c r="BL6" s="12" t="s">
        <v>915</v>
      </c>
      <c r="BM6" s="12" t="s">
        <v>916</v>
      </c>
      <c r="BN6" s="12" t="s">
        <v>917</v>
      </c>
      <c r="BO6" s="12" t="s">
        <v>918</v>
      </c>
      <c r="BP6" s="12" t="s">
        <v>919</v>
      </c>
      <c r="BQ6" s="12" t="s">
        <v>924</v>
      </c>
      <c r="BR6" s="12" t="s">
        <v>925</v>
      </c>
      <c r="BS6" s="12" t="s">
        <v>926</v>
      </c>
      <c r="BT6" s="12" t="s">
        <v>927</v>
      </c>
      <c r="BU6" s="12" t="s">
        <v>928</v>
      </c>
      <c r="BV6" s="12" t="s">
        <v>929</v>
      </c>
      <c r="BW6" s="12" t="s">
        <v>930</v>
      </c>
      <c r="BX6" s="12" t="s">
        <v>931</v>
      </c>
      <c r="BY6" s="12" t="s">
        <v>932</v>
      </c>
      <c r="BZ6" s="12" t="s">
        <v>933</v>
      </c>
      <c r="CA6" s="12" t="s">
        <v>934</v>
      </c>
      <c r="CB6" s="12" t="s">
        <v>935</v>
      </c>
      <c r="CC6" s="12" t="s">
        <v>936</v>
      </c>
      <c r="CD6" s="12" t="s">
        <v>937</v>
      </c>
      <c r="CE6" s="12" t="s">
        <v>938</v>
      </c>
      <c r="CF6" s="12" t="s">
        <v>939</v>
      </c>
      <c r="CG6" s="12" t="s">
        <v>940</v>
      </c>
      <c r="CH6" s="12" t="s">
        <v>941</v>
      </c>
      <c r="CI6" s="12" t="s">
        <v>942</v>
      </c>
      <c r="CJ6" s="12" t="s">
        <v>943</v>
      </c>
      <c r="CK6" s="12" t="s">
        <v>944</v>
      </c>
      <c r="CL6" s="12" t="s">
        <v>945</v>
      </c>
      <c r="CM6" s="12" t="s">
        <v>946</v>
      </c>
      <c r="CN6" s="12" t="s">
        <v>947</v>
      </c>
      <c r="CO6" s="12" t="s">
        <v>948</v>
      </c>
      <c r="CP6" s="12" t="s">
        <v>949</v>
      </c>
      <c r="CQ6" s="12" t="s">
        <v>950</v>
      </c>
      <c r="CR6" s="12" t="s">
        <v>951</v>
      </c>
      <c r="CS6" s="12" t="s">
        <v>952</v>
      </c>
      <c r="CT6" s="12" t="s">
        <v>953</v>
      </c>
      <c r="CU6" s="12" t="s">
        <v>954</v>
      </c>
      <c r="CV6" s="12" t="s">
        <v>955</v>
      </c>
      <c r="CW6" s="12" t="s">
        <v>956</v>
      </c>
      <c r="CX6" s="12" t="s">
        <v>957</v>
      </c>
      <c r="CZ6" s="12" t="s">
        <v>913</v>
      </c>
      <c r="DA6" s="12" t="s">
        <v>280</v>
      </c>
      <c r="DB6" s="12" t="s">
        <v>914</v>
      </c>
      <c r="DC6" s="12" t="s">
        <v>915</v>
      </c>
      <c r="DD6" s="12" t="s">
        <v>916</v>
      </c>
      <c r="DE6" s="12" t="s">
        <v>917</v>
      </c>
      <c r="DF6" s="12" t="s">
        <v>918</v>
      </c>
      <c r="DG6" s="12" t="s">
        <v>919</v>
      </c>
      <c r="DH6" s="12" t="s">
        <v>924</v>
      </c>
      <c r="DI6" s="12" t="s">
        <v>925</v>
      </c>
      <c r="DJ6" s="12" t="s">
        <v>926</v>
      </c>
      <c r="DK6" s="12" t="s">
        <v>927</v>
      </c>
      <c r="DL6" s="12" t="s">
        <v>928</v>
      </c>
      <c r="DM6" s="12" t="s">
        <v>929</v>
      </c>
      <c r="DN6" s="12" t="s">
        <v>930</v>
      </c>
      <c r="DO6" s="12" t="s">
        <v>931</v>
      </c>
      <c r="DP6" s="12" t="s">
        <v>932</v>
      </c>
      <c r="DQ6" s="12" t="s">
        <v>933</v>
      </c>
      <c r="DR6" s="12" t="s">
        <v>934</v>
      </c>
      <c r="DS6" s="12" t="s">
        <v>935</v>
      </c>
      <c r="DT6" s="12" t="s">
        <v>936</v>
      </c>
      <c r="DU6" s="12" t="s">
        <v>937</v>
      </c>
      <c r="DV6" s="12" t="s">
        <v>938</v>
      </c>
      <c r="DW6" s="12" t="s">
        <v>939</v>
      </c>
      <c r="DX6" s="12" t="s">
        <v>940</v>
      </c>
      <c r="DY6" s="12" t="s">
        <v>941</v>
      </c>
      <c r="DZ6" s="12" t="s">
        <v>942</v>
      </c>
      <c r="EA6" s="12" t="s">
        <v>943</v>
      </c>
      <c r="EB6" s="12" t="s">
        <v>944</v>
      </c>
      <c r="EC6" s="12" t="s">
        <v>945</v>
      </c>
      <c r="ED6" s="12" t="s">
        <v>946</v>
      </c>
      <c r="EE6" s="12" t="s">
        <v>947</v>
      </c>
      <c r="EF6" s="12" t="s">
        <v>948</v>
      </c>
      <c r="EG6" s="12" t="s">
        <v>949</v>
      </c>
      <c r="EH6" s="12" t="s">
        <v>950</v>
      </c>
      <c r="EI6" s="12" t="s">
        <v>951</v>
      </c>
      <c r="EJ6" s="12" t="s">
        <v>952</v>
      </c>
      <c r="EK6" s="12" t="s">
        <v>953</v>
      </c>
      <c r="EL6" s="12" t="s">
        <v>954</v>
      </c>
      <c r="EM6" s="12" t="s">
        <v>955</v>
      </c>
      <c r="EN6" s="12" t="s">
        <v>956</v>
      </c>
      <c r="EO6" s="12" t="s">
        <v>957</v>
      </c>
      <c r="ER6" s="12" t="s">
        <v>913</v>
      </c>
      <c r="ES6" s="12" t="s">
        <v>280</v>
      </c>
      <c r="ET6" s="12" t="s">
        <v>914</v>
      </c>
      <c r="EU6" s="12" t="s">
        <v>1066</v>
      </c>
      <c r="EV6" s="12" t="s">
        <v>1067</v>
      </c>
      <c r="EW6" s="12" t="s">
        <v>1068</v>
      </c>
      <c r="EX6" s="12" t="s">
        <v>1069</v>
      </c>
      <c r="EY6" s="12" t="s">
        <v>1070</v>
      </c>
      <c r="EZ6" s="12" t="s">
        <v>1066</v>
      </c>
      <c r="FA6" s="12" t="s">
        <v>1071</v>
      </c>
      <c r="FB6" s="12" t="s">
        <v>1072</v>
      </c>
      <c r="FC6" s="12" t="s">
        <v>1073</v>
      </c>
      <c r="FD6" s="12" t="s">
        <v>1074</v>
      </c>
      <c r="FE6" s="12" t="s">
        <v>1075</v>
      </c>
      <c r="FF6" s="12" t="s">
        <v>1076</v>
      </c>
      <c r="FG6" s="12" t="s">
        <v>1067</v>
      </c>
      <c r="FH6" s="12" t="s">
        <v>1077</v>
      </c>
      <c r="FI6" s="12" t="s">
        <v>1069</v>
      </c>
      <c r="FJ6" s="12" t="s">
        <v>1074</v>
      </c>
      <c r="FK6" s="12" t="s">
        <v>1078</v>
      </c>
      <c r="FL6" s="12" t="s">
        <v>1079</v>
      </c>
      <c r="FM6" s="12" t="s">
        <v>280</v>
      </c>
      <c r="FN6" s="12" t="s">
        <v>914</v>
      </c>
      <c r="FO6" s="12" t="s">
        <v>915</v>
      </c>
      <c r="FP6" s="12" t="s">
        <v>916</v>
      </c>
      <c r="FQ6" s="12" t="s">
        <v>917</v>
      </c>
      <c r="FR6" s="12" t="s">
        <v>1079</v>
      </c>
      <c r="FS6" s="12" t="s">
        <v>280</v>
      </c>
      <c r="FT6" s="12" t="s">
        <v>914</v>
      </c>
      <c r="FU6" s="12" t="s">
        <v>915</v>
      </c>
      <c r="FV6" s="12" t="s">
        <v>916</v>
      </c>
      <c r="FW6" s="12" t="s">
        <v>917</v>
      </c>
      <c r="FX6" s="12" t="s">
        <v>918</v>
      </c>
      <c r="FY6" s="12" t="s">
        <v>919</v>
      </c>
      <c r="FZ6" s="12" t="s">
        <v>1079</v>
      </c>
      <c r="GA6" s="12" t="s">
        <v>280</v>
      </c>
      <c r="GB6" s="12" t="s">
        <v>914</v>
      </c>
      <c r="GC6" s="12" t="s">
        <v>915</v>
      </c>
      <c r="GD6" s="12" t="s">
        <v>916</v>
      </c>
      <c r="GE6" s="12" t="s">
        <v>917</v>
      </c>
      <c r="GF6" s="12" t="s">
        <v>918</v>
      </c>
      <c r="GG6" s="12" t="s">
        <v>919</v>
      </c>
      <c r="GJ6" s="12" t="s">
        <v>1049</v>
      </c>
      <c r="GK6" s="12" t="s">
        <v>1054</v>
      </c>
      <c r="GL6" s="12" t="s">
        <v>1051</v>
      </c>
      <c r="GM6" s="12" t="s">
        <v>391</v>
      </c>
      <c r="GN6" s="12" t="s">
        <v>1052</v>
      </c>
      <c r="GO6" s="12" t="s">
        <v>1053</v>
      </c>
      <c r="GP6" s="12" t="s">
        <v>1056</v>
      </c>
      <c r="GQ6" s="12" t="s">
        <v>1057</v>
      </c>
    </row>
    <row r="7" spans="1:199" ht="16.5" x14ac:dyDescent="0.2">
      <c r="A7" s="118">
        <v>1</v>
      </c>
      <c r="B7" s="118">
        <v>2</v>
      </c>
      <c r="C7" s="118">
        <v>2</v>
      </c>
      <c r="E7" s="118">
        <v>1</v>
      </c>
      <c r="F7" s="118" t="s">
        <v>566</v>
      </c>
      <c r="G7" s="118">
        <v>1</v>
      </c>
      <c r="H7" s="118">
        <v>1</v>
      </c>
      <c r="J7" s="118">
        <v>0</v>
      </c>
      <c r="K7" s="118">
        <v>0</v>
      </c>
      <c r="L7" s="118">
        <v>0</v>
      </c>
      <c r="N7" s="123">
        <v>0</v>
      </c>
      <c r="O7" s="123">
        <v>0</v>
      </c>
      <c r="P7" s="123">
        <v>0</v>
      </c>
      <c r="Q7" s="46">
        <v>0</v>
      </c>
      <c r="R7" s="46">
        <v>0</v>
      </c>
      <c r="S7" s="46"/>
      <c r="T7" s="122" t="str">
        <f>"神器"&amp;N7&amp;"-"&amp;O7</f>
        <v>神器0-0</v>
      </c>
      <c r="W7" s="118">
        <v>0</v>
      </c>
      <c r="X7" s="118">
        <v>0</v>
      </c>
      <c r="Y7" s="118"/>
      <c r="Z7" s="118"/>
      <c r="AA7" s="118"/>
      <c r="AD7" s="118">
        <v>1</v>
      </c>
      <c r="AE7" s="118">
        <v>1</v>
      </c>
      <c r="AF7" s="118">
        <v>1</v>
      </c>
      <c r="AG7" s="118" t="str">
        <f>"神器"&amp;AE7&amp;"-"&amp;AF7</f>
        <v>神器1-1</v>
      </c>
      <c r="AH7" s="118">
        <v>1</v>
      </c>
      <c r="AI7" s="118">
        <f>INDEX($C$7:$C$13,AE7)*INDEX($H$7:$H$10,AH7)*$B$4</f>
        <v>10</v>
      </c>
      <c r="AL7" s="118">
        <v>1</v>
      </c>
      <c r="AM7" s="118">
        <v>1</v>
      </c>
      <c r="AN7" s="118">
        <v>1</v>
      </c>
      <c r="AO7" s="118">
        <v>1</v>
      </c>
      <c r="AP7" s="118" t="s">
        <v>969</v>
      </c>
      <c r="AQ7" s="34">
        <v>5000</v>
      </c>
      <c r="AR7" s="118">
        <v>1</v>
      </c>
      <c r="AS7" s="118">
        <v>3</v>
      </c>
      <c r="AT7" s="118">
        <f>INDEX($AH$7:$AH$48,AO7)</f>
        <v>1</v>
      </c>
      <c r="AU7" s="14">
        <f>(AR7+AS7)/2*AQ7/10000</f>
        <v>1</v>
      </c>
      <c r="AV7" s="14">
        <f>(AR7+AS7)/2*AQ7/10000*INDEX($AI$7:$AI$48,AO7)</f>
        <v>10</v>
      </c>
      <c r="AY7" s="118">
        <v>1</v>
      </c>
      <c r="AZ7" s="118">
        <v>1</v>
      </c>
      <c r="BA7" s="118">
        <f t="shared" ref="BA7:BA24" si="0">SUMIFS($AV$7:$AV$301,$AL$7:$AL$301,"="&amp;AY7,$AM$7:$AM$301,"="&amp;AZ7)</f>
        <v>33.5</v>
      </c>
      <c r="BD7" s="118">
        <v>1</v>
      </c>
      <c r="BE7" s="14">
        <f>INDEX(节奏总表!$BW$4:$BW$63,新神器!BD7)</f>
        <v>32</v>
      </c>
      <c r="BF7" s="14">
        <f>MATCH(BE7,$X$7:$X$14,1)-1</f>
        <v>0</v>
      </c>
      <c r="BG7" s="118">
        <v>0</v>
      </c>
      <c r="BH7" s="118">
        <v>5</v>
      </c>
      <c r="BI7" s="14">
        <f t="shared" ref="BI7:BR16" si="1">SUMIFS($AU$7:$AU$301,$AL$7:$AL$301,"="&amp;$BF7,$AM$7:$AM$301,"="&amp;$BG7,$AO$7:$AO$301,"="&amp;BI$2)*$BH7</f>
        <v>0</v>
      </c>
      <c r="BJ7" s="14">
        <f t="shared" si="1"/>
        <v>0</v>
      </c>
      <c r="BK7" s="14">
        <f t="shared" si="1"/>
        <v>0</v>
      </c>
      <c r="BL7" s="14">
        <f t="shared" si="1"/>
        <v>0</v>
      </c>
      <c r="BM7" s="14">
        <f t="shared" si="1"/>
        <v>0</v>
      </c>
      <c r="BN7" s="14">
        <f t="shared" si="1"/>
        <v>0</v>
      </c>
      <c r="BO7" s="14">
        <f t="shared" si="1"/>
        <v>0</v>
      </c>
      <c r="BP7" s="14">
        <f t="shared" si="1"/>
        <v>0</v>
      </c>
      <c r="BQ7" s="14">
        <f t="shared" si="1"/>
        <v>0</v>
      </c>
      <c r="BR7" s="14">
        <f t="shared" si="1"/>
        <v>0</v>
      </c>
      <c r="BS7" s="14">
        <f t="shared" ref="BS7:CB16" si="2">SUMIFS($AU$7:$AU$301,$AL$7:$AL$301,"="&amp;$BF7,$AM$7:$AM$301,"="&amp;$BG7,$AO$7:$AO$301,"="&amp;BS$2)*$BH7</f>
        <v>0</v>
      </c>
      <c r="BT7" s="14">
        <f t="shared" si="2"/>
        <v>0</v>
      </c>
      <c r="BU7" s="14">
        <f t="shared" si="2"/>
        <v>0</v>
      </c>
      <c r="BV7" s="14">
        <f t="shared" si="2"/>
        <v>0</v>
      </c>
      <c r="BW7" s="14">
        <f t="shared" si="2"/>
        <v>0</v>
      </c>
      <c r="BX7" s="14">
        <f t="shared" si="2"/>
        <v>0</v>
      </c>
      <c r="BY7" s="14">
        <f t="shared" si="2"/>
        <v>0</v>
      </c>
      <c r="BZ7" s="14">
        <f t="shared" si="2"/>
        <v>0</v>
      </c>
      <c r="CA7" s="14">
        <f t="shared" si="2"/>
        <v>0</v>
      </c>
      <c r="CB7" s="14">
        <f t="shared" si="2"/>
        <v>0</v>
      </c>
      <c r="CC7" s="14">
        <f t="shared" ref="CC7:CL16" si="3">SUMIFS($AU$7:$AU$301,$AL$7:$AL$301,"="&amp;$BF7,$AM$7:$AM$301,"="&amp;$BG7,$AO$7:$AO$301,"="&amp;CC$2)*$BH7</f>
        <v>0</v>
      </c>
      <c r="CD7" s="14">
        <f t="shared" si="3"/>
        <v>0</v>
      </c>
      <c r="CE7" s="14">
        <f t="shared" si="3"/>
        <v>0</v>
      </c>
      <c r="CF7" s="14">
        <f t="shared" si="3"/>
        <v>0</v>
      </c>
      <c r="CG7" s="14">
        <f t="shared" si="3"/>
        <v>0</v>
      </c>
      <c r="CH7" s="14">
        <f t="shared" si="3"/>
        <v>0</v>
      </c>
      <c r="CI7" s="14">
        <f t="shared" si="3"/>
        <v>0</v>
      </c>
      <c r="CJ7" s="14">
        <f t="shared" si="3"/>
        <v>0</v>
      </c>
      <c r="CK7" s="14">
        <f t="shared" si="3"/>
        <v>0</v>
      </c>
      <c r="CL7" s="14">
        <f t="shared" si="3"/>
        <v>0</v>
      </c>
      <c r="CM7" s="14">
        <f t="shared" ref="CM7:CX16" si="4">SUMIFS($AU$7:$AU$301,$AL$7:$AL$301,"="&amp;$BF7,$AM$7:$AM$301,"="&amp;$BG7,$AO$7:$AO$301,"="&amp;CM$2)*$BH7</f>
        <v>0</v>
      </c>
      <c r="CN7" s="14">
        <f t="shared" si="4"/>
        <v>0</v>
      </c>
      <c r="CO7" s="14">
        <f t="shared" si="4"/>
        <v>0</v>
      </c>
      <c r="CP7" s="14">
        <f t="shared" si="4"/>
        <v>0</v>
      </c>
      <c r="CQ7" s="14">
        <f t="shared" si="4"/>
        <v>0</v>
      </c>
      <c r="CR7" s="14">
        <f t="shared" si="4"/>
        <v>0</v>
      </c>
      <c r="CS7" s="14">
        <f t="shared" si="4"/>
        <v>0</v>
      </c>
      <c r="CT7" s="14">
        <f t="shared" si="4"/>
        <v>0</v>
      </c>
      <c r="CU7" s="14">
        <f t="shared" si="4"/>
        <v>0</v>
      </c>
      <c r="CV7" s="14">
        <f t="shared" si="4"/>
        <v>0</v>
      </c>
      <c r="CW7" s="14">
        <f t="shared" si="4"/>
        <v>0</v>
      </c>
      <c r="CX7" s="14">
        <f t="shared" si="4"/>
        <v>0</v>
      </c>
      <c r="CZ7" s="14">
        <f>SUM(BI$7:BI7)</f>
        <v>0</v>
      </c>
      <c r="DA7" s="14">
        <f>SUM(BJ$7:BJ7)</f>
        <v>0</v>
      </c>
      <c r="DB7" s="14">
        <f>SUM(BK$7:BK7)</f>
        <v>0</v>
      </c>
      <c r="DC7" s="14">
        <f>SUM(BL$7:BL7)</f>
        <v>0</v>
      </c>
      <c r="DD7" s="14">
        <f>SUM(BM$7:BM7)</f>
        <v>0</v>
      </c>
      <c r="DE7" s="14">
        <f>SUM(BN$7:BN7)</f>
        <v>0</v>
      </c>
      <c r="DF7" s="14">
        <f>SUM(BO$7:BO7)</f>
        <v>0</v>
      </c>
      <c r="DG7" s="14">
        <f>SUM(BP$7:BP7)</f>
        <v>0</v>
      </c>
      <c r="DH7" s="14">
        <f>SUM(BQ$7:BQ7)</f>
        <v>0</v>
      </c>
      <c r="DI7" s="14">
        <f>SUM(BR$7:BR7)</f>
        <v>0</v>
      </c>
      <c r="DJ7" s="14">
        <f>SUM(BS$7:BS7)</f>
        <v>0</v>
      </c>
      <c r="DK7" s="14">
        <f>SUM(BT$7:BT7)</f>
        <v>0</v>
      </c>
      <c r="DL7" s="14">
        <f>SUM(BU$7:BU7)</f>
        <v>0</v>
      </c>
      <c r="DM7" s="14">
        <f>SUM(BV$7:BV7)</f>
        <v>0</v>
      </c>
      <c r="DN7" s="14">
        <f>SUM(BW$7:BW7)</f>
        <v>0</v>
      </c>
      <c r="DO7" s="14">
        <f>SUM(BX$7:BX7)</f>
        <v>0</v>
      </c>
      <c r="DP7" s="14">
        <f>SUM(BY$7:BY7)</f>
        <v>0</v>
      </c>
      <c r="DQ7" s="14">
        <f>SUM(BZ$7:BZ7)</f>
        <v>0</v>
      </c>
      <c r="DR7" s="14">
        <f>SUM(CA$7:CA7)</f>
        <v>0</v>
      </c>
      <c r="DS7" s="14">
        <f>SUM(CB$7:CB7)</f>
        <v>0</v>
      </c>
      <c r="DT7" s="14">
        <f>SUM(CC$7:CC7)</f>
        <v>0</v>
      </c>
      <c r="DU7" s="14">
        <f>SUM(CD$7:CD7)</f>
        <v>0</v>
      </c>
      <c r="DV7" s="14">
        <f>SUM(CE$7:CE7)</f>
        <v>0</v>
      </c>
      <c r="DW7" s="14">
        <f>SUM(CF$7:CF7)</f>
        <v>0</v>
      </c>
      <c r="DX7" s="14">
        <f>SUM(CG$7:CG7)</f>
        <v>0</v>
      </c>
      <c r="DY7" s="14">
        <f>SUM(CH$7:CH7)</f>
        <v>0</v>
      </c>
      <c r="DZ7" s="14">
        <f>SUM(CI$7:CI7)</f>
        <v>0</v>
      </c>
      <c r="EA7" s="14">
        <f>SUM(CJ$7:CJ7)</f>
        <v>0</v>
      </c>
      <c r="EB7" s="14">
        <f>SUM(CK$7:CK7)</f>
        <v>0</v>
      </c>
      <c r="EC7" s="14">
        <f>SUM(CL$7:CL7)</f>
        <v>0</v>
      </c>
      <c r="ED7" s="14">
        <f>SUM(CM$7:CM7)</f>
        <v>0</v>
      </c>
      <c r="EE7" s="14">
        <f>SUM(CN$7:CN7)</f>
        <v>0</v>
      </c>
      <c r="EF7" s="14">
        <f>SUM(CO$7:CO7)</f>
        <v>0</v>
      </c>
      <c r="EG7" s="14">
        <f>SUM(CP$7:CP7)</f>
        <v>0</v>
      </c>
      <c r="EH7" s="14">
        <f>SUM(CQ$7:CQ7)</f>
        <v>0</v>
      </c>
      <c r="EI7" s="14">
        <f>SUM(CR$7:CR7)</f>
        <v>0</v>
      </c>
      <c r="EJ7" s="14">
        <f>SUM(CS$7:CS7)</f>
        <v>0</v>
      </c>
      <c r="EK7" s="14">
        <f>SUM(CT$7:CT7)</f>
        <v>0</v>
      </c>
      <c r="EL7" s="14">
        <f>SUM(CU$7:CU7)</f>
        <v>0</v>
      </c>
      <c r="EM7" s="14">
        <f>SUM(CV$7:CV7)</f>
        <v>0</v>
      </c>
      <c r="EN7" s="14">
        <f>SUM(CW$7:CW7)</f>
        <v>0</v>
      </c>
      <c r="EO7" s="14">
        <f>SUM(CX$7:CX7)</f>
        <v>0</v>
      </c>
      <c r="ER7" s="14">
        <f>MATCH(CZ7,$L$7:$L$28,1)-1</f>
        <v>0</v>
      </c>
      <c r="ES7" s="14">
        <f t="shared" ref="ES7:GG7" si="5">MATCH(DA7,$L$7:$L$28,1)-1</f>
        <v>0</v>
      </c>
      <c r="ET7" s="14">
        <f t="shared" si="5"/>
        <v>0</v>
      </c>
      <c r="EU7" s="14">
        <f t="shared" si="5"/>
        <v>0</v>
      </c>
      <c r="EV7" s="14">
        <f t="shared" si="5"/>
        <v>0</v>
      </c>
      <c r="EW7" s="14">
        <f t="shared" si="5"/>
        <v>0</v>
      </c>
      <c r="EX7" s="14">
        <f t="shared" si="5"/>
        <v>0</v>
      </c>
      <c r="EY7" s="14">
        <f t="shared" si="5"/>
        <v>0</v>
      </c>
      <c r="EZ7" s="14">
        <f t="shared" si="5"/>
        <v>0</v>
      </c>
      <c r="FA7" s="14">
        <f t="shared" si="5"/>
        <v>0</v>
      </c>
      <c r="FB7" s="14">
        <f t="shared" si="5"/>
        <v>0</v>
      </c>
      <c r="FC7" s="14">
        <f t="shared" si="5"/>
        <v>0</v>
      </c>
      <c r="FD7" s="14">
        <f t="shared" si="5"/>
        <v>0</v>
      </c>
      <c r="FE7" s="14">
        <f t="shared" si="5"/>
        <v>0</v>
      </c>
      <c r="FF7" s="14">
        <f t="shared" si="5"/>
        <v>0</v>
      </c>
      <c r="FG7" s="14">
        <f t="shared" si="5"/>
        <v>0</v>
      </c>
      <c r="FH7" s="14">
        <f t="shared" si="5"/>
        <v>0</v>
      </c>
      <c r="FI7" s="14">
        <f t="shared" si="5"/>
        <v>0</v>
      </c>
      <c r="FJ7" s="14">
        <f t="shared" si="5"/>
        <v>0</v>
      </c>
      <c r="FK7" s="14">
        <f t="shared" si="5"/>
        <v>0</v>
      </c>
      <c r="FL7" s="14">
        <f t="shared" si="5"/>
        <v>0</v>
      </c>
      <c r="FM7" s="14">
        <f t="shared" si="5"/>
        <v>0</v>
      </c>
      <c r="FN7" s="14">
        <f t="shared" si="5"/>
        <v>0</v>
      </c>
      <c r="FO7" s="14">
        <f t="shared" si="5"/>
        <v>0</v>
      </c>
      <c r="FP7" s="14">
        <f t="shared" si="5"/>
        <v>0</v>
      </c>
      <c r="FQ7" s="14">
        <f t="shared" si="5"/>
        <v>0</v>
      </c>
      <c r="FR7" s="14">
        <f t="shared" si="5"/>
        <v>0</v>
      </c>
      <c r="FS7" s="14">
        <f t="shared" si="5"/>
        <v>0</v>
      </c>
      <c r="FT7" s="14">
        <f t="shared" si="5"/>
        <v>0</v>
      </c>
      <c r="FU7" s="14">
        <f t="shared" si="5"/>
        <v>0</v>
      </c>
      <c r="FV7" s="14">
        <f t="shared" si="5"/>
        <v>0</v>
      </c>
      <c r="FW7" s="14">
        <f t="shared" si="5"/>
        <v>0</v>
      </c>
      <c r="FX7" s="14">
        <f t="shared" si="5"/>
        <v>0</v>
      </c>
      <c r="FY7" s="14">
        <f t="shared" si="5"/>
        <v>0</v>
      </c>
      <c r="FZ7" s="14">
        <f t="shared" si="5"/>
        <v>0</v>
      </c>
      <c r="GA7" s="14">
        <f t="shared" si="5"/>
        <v>0</v>
      </c>
      <c r="GB7" s="14">
        <f t="shared" si="5"/>
        <v>0</v>
      </c>
      <c r="GC7" s="14">
        <f t="shared" si="5"/>
        <v>0</v>
      </c>
      <c r="GD7" s="14">
        <f t="shared" si="5"/>
        <v>0</v>
      </c>
      <c r="GE7" s="14">
        <f t="shared" si="5"/>
        <v>0</v>
      </c>
      <c r="GF7" s="14">
        <f t="shared" si="5"/>
        <v>0</v>
      </c>
      <c r="GG7" s="14">
        <f t="shared" si="5"/>
        <v>0</v>
      </c>
      <c r="GJ7" s="122">
        <v>1</v>
      </c>
      <c r="GK7" s="14">
        <f>MATCH(GJ7-1,$R$7:$R$49,1)</f>
        <v>1</v>
      </c>
      <c r="GL7" s="14">
        <f>INDEX($S$8:$S$49,GK7)</f>
        <v>1606003</v>
      </c>
      <c r="GM7" s="14" t="str">
        <f>INDEX($T$8:$T$49,GK7)&amp;" : "&amp;GO7&amp;"级"</f>
        <v>神器1-1 : 1级</v>
      </c>
      <c r="GN7" s="14" t="s">
        <v>1055</v>
      </c>
      <c r="GO7" s="14">
        <f>GJ7-INDEX($R$7:$R$49,GK7)</f>
        <v>1</v>
      </c>
      <c r="GP7" s="14" t="str">
        <f>INDEX($T$8:$T$49,GK7)</f>
        <v>神器1-1</v>
      </c>
      <c r="GQ7" s="14">
        <f>INDEX($K$8:$K$28,GO7)</f>
        <v>1</v>
      </c>
    </row>
    <row r="8" spans="1:199" ht="16.5" x14ac:dyDescent="0.2">
      <c r="A8" s="118">
        <v>2</v>
      </c>
      <c r="B8" s="118">
        <v>3</v>
      </c>
      <c r="C8" s="118">
        <v>3</v>
      </c>
      <c r="E8" s="118">
        <v>2</v>
      </c>
      <c r="F8" s="118" t="s">
        <v>257</v>
      </c>
      <c r="G8" s="118">
        <v>1.5</v>
      </c>
      <c r="H8" s="118">
        <v>3</v>
      </c>
      <c r="J8" s="118">
        <v>1</v>
      </c>
      <c r="K8" s="118">
        <v>1</v>
      </c>
      <c r="L8" s="118">
        <f>SUM(K$8:K8)</f>
        <v>1</v>
      </c>
      <c r="N8" s="121">
        <v>1</v>
      </c>
      <c r="O8" s="121">
        <v>1</v>
      </c>
      <c r="P8" s="121">
        <v>1</v>
      </c>
      <c r="Q8" s="121">
        <v>15</v>
      </c>
      <c r="R8" s="14">
        <f>SUM(Q$7:Q8)</f>
        <v>15</v>
      </c>
      <c r="S8" s="122">
        <v>1606003</v>
      </c>
      <c r="T8" s="14" t="str">
        <f>"神器"&amp;N8&amp;"-"&amp;O8</f>
        <v>神器1-1</v>
      </c>
      <c r="W8" s="118">
        <v>1</v>
      </c>
      <c r="X8" s="118">
        <v>43</v>
      </c>
      <c r="Y8" s="118" t="s">
        <v>977</v>
      </c>
      <c r="Z8" s="118"/>
      <c r="AA8" s="118"/>
      <c r="AD8" s="118">
        <v>2</v>
      </c>
      <c r="AE8" s="118">
        <v>1</v>
      </c>
      <c r="AF8" s="118">
        <v>2</v>
      </c>
      <c r="AG8" s="118" t="str">
        <f t="shared" ref="AG8:AG48" si="6">"神器"&amp;AE8&amp;"-"&amp;AF8</f>
        <v>神器1-2</v>
      </c>
      <c r="AH8" s="118">
        <v>1</v>
      </c>
      <c r="AI8" s="118">
        <f t="shared" ref="AI8:AI48" si="7">INDEX($C$7:$C$13,AE8)*INDEX($H$7:$H$10,AH8)*$B$4</f>
        <v>10</v>
      </c>
      <c r="AL8" s="118">
        <v>1</v>
      </c>
      <c r="AM8" s="118">
        <v>1</v>
      </c>
      <c r="AN8" s="118">
        <v>1</v>
      </c>
      <c r="AO8" s="118">
        <v>2</v>
      </c>
      <c r="AP8" s="118" t="s">
        <v>970</v>
      </c>
      <c r="AQ8" s="34">
        <v>5000</v>
      </c>
      <c r="AR8" s="118">
        <v>1</v>
      </c>
      <c r="AS8" s="118">
        <v>3</v>
      </c>
      <c r="AT8" s="118">
        <f t="shared" ref="AT8:AT71" si="8">INDEX($AH$7:$AH$48,AO8)</f>
        <v>1</v>
      </c>
      <c r="AU8" s="14">
        <f t="shared" ref="AU8:AU71" si="9">(AR8+AS8)/2*AQ8/10000</f>
        <v>1</v>
      </c>
      <c r="AV8" s="14">
        <f t="shared" ref="AV8:AV71" si="10">(AR8+AS8)/2*AQ8/10000*INDEX($AI$7:$AI$48,AO8)</f>
        <v>10</v>
      </c>
      <c r="AY8" s="118">
        <v>2</v>
      </c>
      <c r="AZ8" s="118">
        <v>1</v>
      </c>
      <c r="BA8" s="118">
        <f t="shared" si="0"/>
        <v>92.05</v>
      </c>
      <c r="BD8" s="118">
        <v>2</v>
      </c>
      <c r="BE8" s="14">
        <f>INDEX(节奏总表!$BW$4:$BW$63,新神器!BD8)</f>
        <v>42</v>
      </c>
      <c r="BF8" s="14">
        <f t="shared" ref="BF8:BF66" si="11">MATCH(BE8,$X$7:$X$14,1)-1</f>
        <v>0</v>
      </c>
      <c r="BG8" s="118">
        <v>0</v>
      </c>
      <c r="BH8" s="118">
        <v>5</v>
      </c>
      <c r="BI8" s="14">
        <f t="shared" si="1"/>
        <v>0</v>
      </c>
      <c r="BJ8" s="14">
        <f t="shared" si="1"/>
        <v>0</v>
      </c>
      <c r="BK8" s="14">
        <f t="shared" si="1"/>
        <v>0</v>
      </c>
      <c r="BL8" s="14">
        <f t="shared" si="1"/>
        <v>0</v>
      </c>
      <c r="BM8" s="14">
        <f t="shared" si="1"/>
        <v>0</v>
      </c>
      <c r="BN8" s="14">
        <f t="shared" si="1"/>
        <v>0</v>
      </c>
      <c r="BO8" s="14">
        <f t="shared" si="1"/>
        <v>0</v>
      </c>
      <c r="BP8" s="14">
        <f t="shared" si="1"/>
        <v>0</v>
      </c>
      <c r="BQ8" s="14">
        <f t="shared" si="1"/>
        <v>0</v>
      </c>
      <c r="BR8" s="14">
        <f t="shared" si="1"/>
        <v>0</v>
      </c>
      <c r="BS8" s="14">
        <f t="shared" si="2"/>
        <v>0</v>
      </c>
      <c r="BT8" s="14">
        <f t="shared" si="2"/>
        <v>0</v>
      </c>
      <c r="BU8" s="14">
        <f t="shared" si="2"/>
        <v>0</v>
      </c>
      <c r="BV8" s="14">
        <f t="shared" si="2"/>
        <v>0</v>
      </c>
      <c r="BW8" s="14">
        <f t="shared" si="2"/>
        <v>0</v>
      </c>
      <c r="BX8" s="14">
        <f t="shared" si="2"/>
        <v>0</v>
      </c>
      <c r="BY8" s="14">
        <f t="shared" si="2"/>
        <v>0</v>
      </c>
      <c r="BZ8" s="14">
        <f t="shared" si="2"/>
        <v>0</v>
      </c>
      <c r="CA8" s="14">
        <f t="shared" si="2"/>
        <v>0</v>
      </c>
      <c r="CB8" s="14">
        <f t="shared" si="2"/>
        <v>0</v>
      </c>
      <c r="CC8" s="14">
        <f t="shared" si="3"/>
        <v>0</v>
      </c>
      <c r="CD8" s="14">
        <f t="shared" si="3"/>
        <v>0</v>
      </c>
      <c r="CE8" s="14">
        <f t="shared" si="3"/>
        <v>0</v>
      </c>
      <c r="CF8" s="14">
        <f t="shared" si="3"/>
        <v>0</v>
      </c>
      <c r="CG8" s="14">
        <f t="shared" si="3"/>
        <v>0</v>
      </c>
      <c r="CH8" s="14">
        <f t="shared" si="3"/>
        <v>0</v>
      </c>
      <c r="CI8" s="14">
        <f t="shared" si="3"/>
        <v>0</v>
      </c>
      <c r="CJ8" s="14">
        <f t="shared" si="3"/>
        <v>0</v>
      </c>
      <c r="CK8" s="14">
        <f t="shared" si="3"/>
        <v>0</v>
      </c>
      <c r="CL8" s="14">
        <f t="shared" si="3"/>
        <v>0</v>
      </c>
      <c r="CM8" s="14">
        <f t="shared" si="4"/>
        <v>0</v>
      </c>
      <c r="CN8" s="14">
        <f t="shared" si="4"/>
        <v>0</v>
      </c>
      <c r="CO8" s="14">
        <f t="shared" si="4"/>
        <v>0</v>
      </c>
      <c r="CP8" s="14">
        <f t="shared" si="4"/>
        <v>0</v>
      </c>
      <c r="CQ8" s="14">
        <f t="shared" si="4"/>
        <v>0</v>
      </c>
      <c r="CR8" s="14">
        <f t="shared" si="4"/>
        <v>0</v>
      </c>
      <c r="CS8" s="14">
        <f t="shared" si="4"/>
        <v>0</v>
      </c>
      <c r="CT8" s="14">
        <f t="shared" si="4"/>
        <v>0</v>
      </c>
      <c r="CU8" s="14">
        <f t="shared" si="4"/>
        <v>0</v>
      </c>
      <c r="CV8" s="14">
        <f t="shared" si="4"/>
        <v>0</v>
      </c>
      <c r="CW8" s="14">
        <f t="shared" si="4"/>
        <v>0</v>
      </c>
      <c r="CX8" s="14">
        <f t="shared" si="4"/>
        <v>0</v>
      </c>
      <c r="CZ8" s="14">
        <f>SUM(BI$7:BI8)</f>
        <v>0</v>
      </c>
      <c r="DA8" s="14">
        <f>SUM(BJ$7:BJ8)</f>
        <v>0</v>
      </c>
      <c r="DB8" s="14">
        <f>SUM(BK$7:BK8)</f>
        <v>0</v>
      </c>
      <c r="DC8" s="14">
        <f>SUM(BL$7:BL8)</f>
        <v>0</v>
      </c>
      <c r="DD8" s="14">
        <f>SUM(BM$7:BM8)</f>
        <v>0</v>
      </c>
      <c r="DE8" s="14">
        <f>SUM(BN$7:BN8)</f>
        <v>0</v>
      </c>
      <c r="DF8" s="14">
        <f>SUM(BO$7:BO8)</f>
        <v>0</v>
      </c>
      <c r="DG8" s="14">
        <f>SUM(BP$7:BP8)</f>
        <v>0</v>
      </c>
      <c r="DH8" s="14">
        <f>SUM(BQ$7:BQ8)</f>
        <v>0</v>
      </c>
      <c r="DI8" s="14">
        <f>SUM(BR$7:BR8)</f>
        <v>0</v>
      </c>
      <c r="DJ8" s="14">
        <f>SUM(BS$7:BS8)</f>
        <v>0</v>
      </c>
      <c r="DK8" s="14">
        <f>SUM(BT$7:BT8)</f>
        <v>0</v>
      </c>
      <c r="DL8" s="14">
        <f>SUM(BU$7:BU8)</f>
        <v>0</v>
      </c>
      <c r="DM8" s="14">
        <f>SUM(BV$7:BV8)</f>
        <v>0</v>
      </c>
      <c r="DN8" s="14">
        <f>SUM(BW$7:BW8)</f>
        <v>0</v>
      </c>
      <c r="DO8" s="14">
        <f>SUM(BX$7:BX8)</f>
        <v>0</v>
      </c>
      <c r="DP8" s="14">
        <f>SUM(BY$7:BY8)</f>
        <v>0</v>
      </c>
      <c r="DQ8" s="14">
        <f>SUM(BZ$7:BZ8)</f>
        <v>0</v>
      </c>
      <c r="DR8" s="14">
        <f>SUM(CA$7:CA8)</f>
        <v>0</v>
      </c>
      <c r="DS8" s="14">
        <f>SUM(CB$7:CB8)</f>
        <v>0</v>
      </c>
      <c r="DT8" s="14">
        <f>SUM(CC$7:CC8)</f>
        <v>0</v>
      </c>
      <c r="DU8" s="14">
        <f>SUM(CD$7:CD8)</f>
        <v>0</v>
      </c>
      <c r="DV8" s="14">
        <f>SUM(CE$7:CE8)</f>
        <v>0</v>
      </c>
      <c r="DW8" s="14">
        <f>SUM(CF$7:CF8)</f>
        <v>0</v>
      </c>
      <c r="DX8" s="14">
        <f>SUM(CG$7:CG8)</f>
        <v>0</v>
      </c>
      <c r="DY8" s="14">
        <f>SUM(CH$7:CH8)</f>
        <v>0</v>
      </c>
      <c r="DZ8" s="14">
        <f>SUM(CI$7:CI8)</f>
        <v>0</v>
      </c>
      <c r="EA8" s="14">
        <f>SUM(CJ$7:CJ8)</f>
        <v>0</v>
      </c>
      <c r="EB8" s="14">
        <f>SUM(CK$7:CK8)</f>
        <v>0</v>
      </c>
      <c r="EC8" s="14">
        <f>SUM(CL$7:CL8)</f>
        <v>0</v>
      </c>
      <c r="ED8" s="14">
        <f>SUM(CM$7:CM8)</f>
        <v>0</v>
      </c>
      <c r="EE8" s="14">
        <f>SUM(CN$7:CN8)</f>
        <v>0</v>
      </c>
      <c r="EF8" s="14">
        <f>SUM(CO$7:CO8)</f>
        <v>0</v>
      </c>
      <c r="EG8" s="14">
        <f>SUM(CP$7:CP8)</f>
        <v>0</v>
      </c>
      <c r="EH8" s="14">
        <f>SUM(CQ$7:CQ8)</f>
        <v>0</v>
      </c>
      <c r="EI8" s="14">
        <f>SUM(CR$7:CR8)</f>
        <v>0</v>
      </c>
      <c r="EJ8" s="14">
        <f>SUM(CS$7:CS8)</f>
        <v>0</v>
      </c>
      <c r="EK8" s="14">
        <f>SUM(CT$7:CT8)</f>
        <v>0</v>
      </c>
      <c r="EL8" s="14">
        <f>SUM(CU$7:CU8)</f>
        <v>0</v>
      </c>
      <c r="EM8" s="14">
        <f>SUM(CV$7:CV8)</f>
        <v>0</v>
      </c>
      <c r="EN8" s="14">
        <f>SUM(CW$7:CW8)</f>
        <v>0</v>
      </c>
      <c r="EO8" s="14">
        <f>SUM(CX$7:CX8)</f>
        <v>0</v>
      </c>
      <c r="ER8" s="14">
        <f t="shared" ref="ER8:ER66" si="12">MATCH(CZ8,$L$7:$L$28,1)-1</f>
        <v>0</v>
      </c>
      <c r="ES8" s="14">
        <f t="shared" ref="ES8:ES66" si="13">MATCH(DA8,$L$7:$L$28,1)-1</f>
        <v>0</v>
      </c>
      <c r="ET8" s="14">
        <f t="shared" ref="ET8:ET66" si="14">MATCH(DB8,$L$7:$L$28,1)-1</f>
        <v>0</v>
      </c>
      <c r="EU8" s="14">
        <f t="shared" ref="EU8:EU66" si="15">MATCH(DC8,$L$7:$L$28,1)-1</f>
        <v>0</v>
      </c>
      <c r="EV8" s="14">
        <f t="shared" ref="EV8:EV66" si="16">MATCH(DD8,$L$7:$L$28,1)-1</f>
        <v>0</v>
      </c>
      <c r="EW8" s="14">
        <f t="shared" ref="EW8:EW66" si="17">MATCH(DE8,$L$7:$L$28,1)-1</f>
        <v>0</v>
      </c>
      <c r="EX8" s="14">
        <f t="shared" ref="EX8:EX66" si="18">MATCH(DF8,$L$7:$L$28,1)-1</f>
        <v>0</v>
      </c>
      <c r="EY8" s="14">
        <f t="shared" ref="EY8:EY66" si="19">MATCH(DG8,$L$7:$L$28,1)-1</f>
        <v>0</v>
      </c>
      <c r="EZ8" s="14">
        <f t="shared" ref="EZ8:EZ66" si="20">MATCH(DH8,$L$7:$L$28,1)-1</f>
        <v>0</v>
      </c>
      <c r="FA8" s="14">
        <f t="shared" ref="FA8:FA66" si="21">MATCH(DI8,$L$7:$L$28,1)-1</f>
        <v>0</v>
      </c>
      <c r="FB8" s="14">
        <f t="shared" ref="FB8:FB66" si="22">MATCH(DJ8,$L$7:$L$28,1)-1</f>
        <v>0</v>
      </c>
      <c r="FC8" s="14">
        <f t="shared" ref="FC8:FC66" si="23">MATCH(DK8,$L$7:$L$28,1)-1</f>
        <v>0</v>
      </c>
      <c r="FD8" s="14">
        <f t="shared" ref="FD8:FD66" si="24">MATCH(DL8,$L$7:$L$28,1)-1</f>
        <v>0</v>
      </c>
      <c r="FE8" s="14">
        <f t="shared" ref="FE8:FE66" si="25">MATCH(DM8,$L$7:$L$28,1)-1</f>
        <v>0</v>
      </c>
      <c r="FF8" s="14">
        <f t="shared" ref="FF8:FF66" si="26">MATCH(DN8,$L$7:$L$28,1)-1</f>
        <v>0</v>
      </c>
      <c r="FG8" s="14">
        <f t="shared" ref="FG8:FG66" si="27">MATCH(DO8,$L$7:$L$28,1)-1</f>
        <v>0</v>
      </c>
      <c r="FH8" s="14">
        <f t="shared" ref="FH8:FH66" si="28">MATCH(DP8,$L$7:$L$28,1)-1</f>
        <v>0</v>
      </c>
      <c r="FI8" s="14">
        <f t="shared" ref="FI8:FI66" si="29">MATCH(DQ8,$L$7:$L$28,1)-1</f>
        <v>0</v>
      </c>
      <c r="FJ8" s="14">
        <f t="shared" ref="FJ8:FJ66" si="30">MATCH(DR8,$L$7:$L$28,1)-1</f>
        <v>0</v>
      </c>
      <c r="FK8" s="14">
        <f t="shared" ref="FK8:FK66" si="31">MATCH(DS8,$L$7:$L$28,1)-1</f>
        <v>0</v>
      </c>
      <c r="FL8" s="14">
        <f t="shared" ref="FL8:FL66" si="32">MATCH(DT8,$L$7:$L$28,1)-1</f>
        <v>0</v>
      </c>
      <c r="FM8" s="14">
        <f t="shared" ref="FM8:FM66" si="33">MATCH(DU8,$L$7:$L$28,1)-1</f>
        <v>0</v>
      </c>
      <c r="FN8" s="14">
        <f t="shared" ref="FN8:FN66" si="34">MATCH(DV8,$L$7:$L$28,1)-1</f>
        <v>0</v>
      </c>
      <c r="FO8" s="14">
        <f t="shared" ref="FO8:FO66" si="35">MATCH(DW8,$L$7:$L$28,1)-1</f>
        <v>0</v>
      </c>
      <c r="FP8" s="14">
        <f t="shared" ref="FP8:FP66" si="36">MATCH(DX8,$L$7:$L$28,1)-1</f>
        <v>0</v>
      </c>
      <c r="FQ8" s="14">
        <f t="shared" ref="FQ8:FQ66" si="37">MATCH(DY8,$L$7:$L$28,1)-1</f>
        <v>0</v>
      </c>
      <c r="FR8" s="14">
        <f t="shared" ref="FR8:FR66" si="38">MATCH(DZ8,$L$7:$L$28,1)-1</f>
        <v>0</v>
      </c>
      <c r="FS8" s="14">
        <f t="shared" ref="FS8:FS66" si="39">MATCH(EA8,$L$7:$L$28,1)-1</f>
        <v>0</v>
      </c>
      <c r="FT8" s="14">
        <f t="shared" ref="FT8:FT66" si="40">MATCH(EB8,$L$7:$L$28,1)-1</f>
        <v>0</v>
      </c>
      <c r="FU8" s="14">
        <f t="shared" ref="FU8:FU66" si="41">MATCH(EC8,$L$7:$L$28,1)-1</f>
        <v>0</v>
      </c>
      <c r="FV8" s="14">
        <f t="shared" ref="FV8:FV66" si="42">MATCH(ED8,$L$7:$L$28,1)-1</f>
        <v>0</v>
      </c>
      <c r="FW8" s="14">
        <f t="shared" ref="FW8:FW66" si="43">MATCH(EE8,$L$7:$L$28,1)-1</f>
        <v>0</v>
      </c>
      <c r="FX8" s="14">
        <f t="shared" ref="FX8:FX66" si="44">MATCH(EF8,$L$7:$L$28,1)-1</f>
        <v>0</v>
      </c>
      <c r="FY8" s="14">
        <f t="shared" ref="FY8:FY66" si="45">MATCH(EG8,$L$7:$L$28,1)-1</f>
        <v>0</v>
      </c>
      <c r="FZ8" s="14">
        <f t="shared" ref="FZ8:FZ66" si="46">MATCH(EH8,$L$7:$L$28,1)-1</f>
        <v>0</v>
      </c>
      <c r="GA8" s="14">
        <f t="shared" ref="GA8:GA66" si="47">MATCH(EI8,$L$7:$L$28,1)-1</f>
        <v>0</v>
      </c>
      <c r="GB8" s="14">
        <f t="shared" ref="GB8:GB66" si="48">MATCH(EJ8,$L$7:$L$28,1)-1</f>
        <v>0</v>
      </c>
      <c r="GC8" s="14">
        <f t="shared" ref="GC8:GC66" si="49">MATCH(EK8,$L$7:$L$28,1)-1</f>
        <v>0</v>
      </c>
      <c r="GD8" s="14">
        <f t="shared" ref="GD8:GD66" si="50">MATCH(EL8,$L$7:$L$28,1)-1</f>
        <v>0</v>
      </c>
      <c r="GE8" s="14">
        <f t="shared" ref="GE8:GE66" si="51">MATCH(EM8,$L$7:$L$28,1)-1</f>
        <v>0</v>
      </c>
      <c r="GF8" s="14">
        <f t="shared" ref="GF8:GF66" si="52">MATCH(EN8,$L$7:$L$28,1)-1</f>
        <v>0</v>
      </c>
      <c r="GG8" s="14">
        <f t="shared" ref="GG8:GG66" si="53">MATCH(EO8,$L$7:$L$28,1)-1</f>
        <v>0</v>
      </c>
      <c r="GJ8" s="122">
        <v>2</v>
      </c>
      <c r="GK8" s="14">
        <f t="shared" ref="GK8:GK71" si="54">MATCH(GJ8-1,$R$7:$R$49,1)</f>
        <v>1</v>
      </c>
      <c r="GL8" s="14">
        <f t="shared" ref="GL8:GL71" si="55">INDEX($S$8:$S$49,GK8)</f>
        <v>1606003</v>
      </c>
      <c r="GM8" s="14" t="str">
        <f t="shared" ref="GM8:GM71" si="56">INDEX($T$8:$T$49,GK8)&amp;" : "&amp;AO8&amp;"级"</f>
        <v>神器1-1 : 2级</v>
      </c>
      <c r="GN8" s="14" t="s">
        <v>1055</v>
      </c>
      <c r="GO8" s="14">
        <f t="shared" ref="GO8:GO71" si="57">GJ8-INDEX($R$7:$R$49,GK8)</f>
        <v>2</v>
      </c>
      <c r="GP8" s="14" t="str">
        <f t="shared" ref="GP8:GP71" si="58">INDEX($T$8:$T$49,GK8)</f>
        <v>神器1-1</v>
      </c>
      <c r="GQ8" s="14">
        <f t="shared" ref="GQ8:GQ71" si="59">INDEX($K$8:$K$28,GO8)</f>
        <v>1</v>
      </c>
    </row>
    <row r="9" spans="1:199" ht="16.5" x14ac:dyDescent="0.2">
      <c r="A9" s="118">
        <v>3</v>
      </c>
      <c r="B9" s="118">
        <v>4</v>
      </c>
      <c r="C9" s="118">
        <v>4</v>
      </c>
      <c r="E9" s="118">
        <v>3</v>
      </c>
      <c r="F9" s="118" t="s">
        <v>869</v>
      </c>
      <c r="G9" s="118">
        <v>2</v>
      </c>
      <c r="H9" s="118">
        <v>7</v>
      </c>
      <c r="J9" s="118">
        <v>2</v>
      </c>
      <c r="K9" s="118">
        <v>1</v>
      </c>
      <c r="L9" s="118">
        <f>SUM(K$8:K9)</f>
        <v>2</v>
      </c>
      <c r="N9" s="121">
        <v>1</v>
      </c>
      <c r="O9" s="121">
        <v>2</v>
      </c>
      <c r="P9" s="121">
        <v>1</v>
      </c>
      <c r="Q9" s="121">
        <v>15</v>
      </c>
      <c r="R9" s="14">
        <f>SUM(Q$7:Q9)</f>
        <v>30</v>
      </c>
      <c r="S9" s="122">
        <v>1606004</v>
      </c>
      <c r="T9" s="14" t="str">
        <f t="shared" ref="T9:T49" si="60">"神器"&amp;N9&amp;"-"&amp;O9</f>
        <v>神器1-2</v>
      </c>
      <c r="W9" s="118">
        <v>2</v>
      </c>
      <c r="X9" s="118">
        <v>63</v>
      </c>
      <c r="Y9" s="118" t="s">
        <v>978</v>
      </c>
      <c r="Z9" s="118" t="s">
        <v>979</v>
      </c>
      <c r="AA9" s="118"/>
      <c r="AD9" s="118">
        <v>3</v>
      </c>
      <c r="AE9" s="118">
        <v>1</v>
      </c>
      <c r="AF9" s="118">
        <v>3</v>
      </c>
      <c r="AG9" s="118" t="str">
        <f t="shared" si="6"/>
        <v>神器1-3</v>
      </c>
      <c r="AH9" s="118">
        <v>2</v>
      </c>
      <c r="AI9" s="118">
        <f t="shared" si="7"/>
        <v>30</v>
      </c>
      <c r="AL9" s="118">
        <v>1</v>
      </c>
      <c r="AM9" s="118">
        <v>1</v>
      </c>
      <c r="AN9" s="118">
        <v>2</v>
      </c>
      <c r="AO9" s="118">
        <v>3</v>
      </c>
      <c r="AP9" s="118" t="s">
        <v>971</v>
      </c>
      <c r="AQ9" s="34">
        <v>3000</v>
      </c>
      <c r="AR9" s="118">
        <v>1</v>
      </c>
      <c r="AS9" s="118">
        <v>2</v>
      </c>
      <c r="AT9" s="118">
        <f t="shared" si="8"/>
        <v>2</v>
      </c>
      <c r="AU9" s="14">
        <f t="shared" si="9"/>
        <v>0.45</v>
      </c>
      <c r="AV9" s="14">
        <f t="shared" si="10"/>
        <v>13.5</v>
      </c>
      <c r="AY9" s="118">
        <v>2</v>
      </c>
      <c r="AZ9" s="118">
        <v>2</v>
      </c>
      <c r="BA9" s="118">
        <f t="shared" si="0"/>
        <v>118.3</v>
      </c>
      <c r="BD9" s="118">
        <v>3</v>
      </c>
      <c r="BE9" s="14">
        <f>INDEX(节奏总表!$BW$4:$BW$63,新神器!BD9)</f>
        <v>49</v>
      </c>
      <c r="BF9" s="14">
        <f t="shared" si="11"/>
        <v>1</v>
      </c>
      <c r="BG9" s="118">
        <v>1</v>
      </c>
      <c r="BH9" s="118">
        <v>5</v>
      </c>
      <c r="BI9" s="14">
        <f t="shared" si="1"/>
        <v>5</v>
      </c>
      <c r="BJ9" s="14">
        <f t="shared" si="1"/>
        <v>5</v>
      </c>
      <c r="BK9" s="14">
        <f t="shared" si="1"/>
        <v>2.25</v>
      </c>
      <c r="BL9" s="14">
        <f t="shared" si="1"/>
        <v>0</v>
      </c>
      <c r="BM9" s="14">
        <f t="shared" si="1"/>
        <v>0</v>
      </c>
      <c r="BN9" s="14">
        <f t="shared" si="1"/>
        <v>0</v>
      </c>
      <c r="BO9" s="14">
        <f t="shared" si="1"/>
        <v>0</v>
      </c>
      <c r="BP9" s="14">
        <f t="shared" si="1"/>
        <v>0</v>
      </c>
      <c r="BQ9" s="14">
        <f t="shared" si="1"/>
        <v>0</v>
      </c>
      <c r="BR9" s="14">
        <f t="shared" si="1"/>
        <v>0</v>
      </c>
      <c r="BS9" s="14">
        <f t="shared" si="2"/>
        <v>0</v>
      </c>
      <c r="BT9" s="14">
        <f t="shared" si="2"/>
        <v>0</v>
      </c>
      <c r="BU9" s="14">
        <f t="shared" si="2"/>
        <v>0</v>
      </c>
      <c r="BV9" s="14">
        <f t="shared" si="2"/>
        <v>0</v>
      </c>
      <c r="BW9" s="14">
        <f t="shared" si="2"/>
        <v>0</v>
      </c>
      <c r="BX9" s="14">
        <f t="shared" si="2"/>
        <v>0</v>
      </c>
      <c r="BY9" s="14">
        <f t="shared" si="2"/>
        <v>0</v>
      </c>
      <c r="BZ9" s="14">
        <f t="shared" si="2"/>
        <v>0</v>
      </c>
      <c r="CA9" s="14">
        <f t="shared" si="2"/>
        <v>0</v>
      </c>
      <c r="CB9" s="14">
        <f t="shared" si="2"/>
        <v>0</v>
      </c>
      <c r="CC9" s="14">
        <f t="shared" si="3"/>
        <v>0</v>
      </c>
      <c r="CD9" s="14">
        <f t="shared" si="3"/>
        <v>0</v>
      </c>
      <c r="CE9" s="14">
        <f t="shared" si="3"/>
        <v>0</v>
      </c>
      <c r="CF9" s="14">
        <f t="shared" si="3"/>
        <v>0</v>
      </c>
      <c r="CG9" s="14">
        <f t="shared" si="3"/>
        <v>0</v>
      </c>
      <c r="CH9" s="14">
        <f t="shared" si="3"/>
        <v>0</v>
      </c>
      <c r="CI9" s="14">
        <f t="shared" si="3"/>
        <v>0</v>
      </c>
      <c r="CJ9" s="14">
        <f t="shared" si="3"/>
        <v>0</v>
      </c>
      <c r="CK9" s="14">
        <f t="shared" si="3"/>
        <v>0</v>
      </c>
      <c r="CL9" s="14">
        <f t="shared" si="3"/>
        <v>0</v>
      </c>
      <c r="CM9" s="14">
        <f t="shared" si="4"/>
        <v>0</v>
      </c>
      <c r="CN9" s="14">
        <f t="shared" si="4"/>
        <v>0</v>
      </c>
      <c r="CO9" s="14">
        <f t="shared" si="4"/>
        <v>0</v>
      </c>
      <c r="CP9" s="14">
        <f t="shared" si="4"/>
        <v>0</v>
      </c>
      <c r="CQ9" s="14">
        <f t="shared" si="4"/>
        <v>0</v>
      </c>
      <c r="CR9" s="14">
        <f t="shared" si="4"/>
        <v>0</v>
      </c>
      <c r="CS9" s="14">
        <f t="shared" si="4"/>
        <v>0</v>
      </c>
      <c r="CT9" s="14">
        <f t="shared" si="4"/>
        <v>0</v>
      </c>
      <c r="CU9" s="14">
        <f t="shared" si="4"/>
        <v>0</v>
      </c>
      <c r="CV9" s="14">
        <f t="shared" si="4"/>
        <v>0</v>
      </c>
      <c r="CW9" s="14">
        <f t="shared" si="4"/>
        <v>0</v>
      </c>
      <c r="CX9" s="14">
        <f t="shared" si="4"/>
        <v>0</v>
      </c>
      <c r="CZ9" s="14">
        <f>SUM(BI$7:BI9)</f>
        <v>5</v>
      </c>
      <c r="DA9" s="14">
        <f>SUM(BJ$7:BJ9)</f>
        <v>5</v>
      </c>
      <c r="DB9" s="14">
        <f>SUM(BK$7:BK9)</f>
        <v>2.25</v>
      </c>
      <c r="DC9" s="14">
        <f>SUM(BL$7:BL9)</f>
        <v>0</v>
      </c>
      <c r="DD9" s="14">
        <f>SUM(BM$7:BM9)</f>
        <v>0</v>
      </c>
      <c r="DE9" s="14">
        <f>SUM(BN$7:BN9)</f>
        <v>0</v>
      </c>
      <c r="DF9" s="14">
        <f>SUM(BO$7:BO9)</f>
        <v>0</v>
      </c>
      <c r="DG9" s="14">
        <f>SUM(BP$7:BP9)</f>
        <v>0</v>
      </c>
      <c r="DH9" s="14">
        <f>SUM(BQ$7:BQ9)</f>
        <v>0</v>
      </c>
      <c r="DI9" s="14">
        <f>SUM(BR$7:BR9)</f>
        <v>0</v>
      </c>
      <c r="DJ9" s="14">
        <f>SUM(BS$7:BS9)</f>
        <v>0</v>
      </c>
      <c r="DK9" s="14">
        <f>SUM(BT$7:BT9)</f>
        <v>0</v>
      </c>
      <c r="DL9" s="14">
        <f>SUM(BU$7:BU9)</f>
        <v>0</v>
      </c>
      <c r="DM9" s="14">
        <f>SUM(BV$7:BV9)</f>
        <v>0</v>
      </c>
      <c r="DN9" s="14">
        <f>SUM(BW$7:BW9)</f>
        <v>0</v>
      </c>
      <c r="DO9" s="14">
        <f>SUM(BX$7:BX9)</f>
        <v>0</v>
      </c>
      <c r="DP9" s="14">
        <f>SUM(BY$7:BY9)</f>
        <v>0</v>
      </c>
      <c r="DQ9" s="14">
        <f>SUM(BZ$7:BZ9)</f>
        <v>0</v>
      </c>
      <c r="DR9" s="14">
        <f>SUM(CA$7:CA9)</f>
        <v>0</v>
      </c>
      <c r="DS9" s="14">
        <f>SUM(CB$7:CB9)</f>
        <v>0</v>
      </c>
      <c r="DT9" s="14">
        <f>SUM(CC$7:CC9)</f>
        <v>0</v>
      </c>
      <c r="DU9" s="14">
        <f>SUM(CD$7:CD9)</f>
        <v>0</v>
      </c>
      <c r="DV9" s="14">
        <f>SUM(CE$7:CE9)</f>
        <v>0</v>
      </c>
      <c r="DW9" s="14">
        <f>SUM(CF$7:CF9)</f>
        <v>0</v>
      </c>
      <c r="DX9" s="14">
        <f>SUM(CG$7:CG9)</f>
        <v>0</v>
      </c>
      <c r="DY9" s="14">
        <f>SUM(CH$7:CH9)</f>
        <v>0</v>
      </c>
      <c r="DZ9" s="14">
        <f>SUM(CI$7:CI9)</f>
        <v>0</v>
      </c>
      <c r="EA9" s="14">
        <f>SUM(CJ$7:CJ9)</f>
        <v>0</v>
      </c>
      <c r="EB9" s="14">
        <f>SUM(CK$7:CK9)</f>
        <v>0</v>
      </c>
      <c r="EC9" s="14">
        <f>SUM(CL$7:CL9)</f>
        <v>0</v>
      </c>
      <c r="ED9" s="14">
        <f>SUM(CM$7:CM9)</f>
        <v>0</v>
      </c>
      <c r="EE9" s="14">
        <f>SUM(CN$7:CN9)</f>
        <v>0</v>
      </c>
      <c r="EF9" s="14">
        <f>SUM(CO$7:CO9)</f>
        <v>0</v>
      </c>
      <c r="EG9" s="14">
        <f>SUM(CP$7:CP9)</f>
        <v>0</v>
      </c>
      <c r="EH9" s="14">
        <f>SUM(CQ$7:CQ9)</f>
        <v>0</v>
      </c>
      <c r="EI9" s="14">
        <f>SUM(CR$7:CR9)</f>
        <v>0</v>
      </c>
      <c r="EJ9" s="14">
        <f>SUM(CS$7:CS9)</f>
        <v>0</v>
      </c>
      <c r="EK9" s="14">
        <f>SUM(CT$7:CT9)</f>
        <v>0</v>
      </c>
      <c r="EL9" s="14">
        <f>SUM(CU$7:CU9)</f>
        <v>0</v>
      </c>
      <c r="EM9" s="14">
        <f>SUM(CV$7:CV9)</f>
        <v>0</v>
      </c>
      <c r="EN9" s="14">
        <f>SUM(CW$7:CW9)</f>
        <v>0</v>
      </c>
      <c r="EO9" s="14">
        <f>SUM(CX$7:CX9)</f>
        <v>0</v>
      </c>
      <c r="ER9" s="14">
        <f t="shared" si="12"/>
        <v>4</v>
      </c>
      <c r="ES9" s="14">
        <f t="shared" si="13"/>
        <v>4</v>
      </c>
      <c r="ET9" s="14">
        <f t="shared" si="14"/>
        <v>2</v>
      </c>
      <c r="EU9" s="14">
        <f t="shared" si="15"/>
        <v>0</v>
      </c>
      <c r="EV9" s="14">
        <f t="shared" si="16"/>
        <v>0</v>
      </c>
      <c r="EW9" s="14">
        <f t="shared" si="17"/>
        <v>0</v>
      </c>
      <c r="EX9" s="14">
        <f t="shared" si="18"/>
        <v>0</v>
      </c>
      <c r="EY9" s="14">
        <f t="shared" si="19"/>
        <v>0</v>
      </c>
      <c r="EZ9" s="14">
        <f t="shared" si="20"/>
        <v>0</v>
      </c>
      <c r="FA9" s="14">
        <f t="shared" si="21"/>
        <v>0</v>
      </c>
      <c r="FB9" s="14">
        <f t="shared" si="22"/>
        <v>0</v>
      </c>
      <c r="FC9" s="14">
        <f t="shared" si="23"/>
        <v>0</v>
      </c>
      <c r="FD9" s="14">
        <f t="shared" si="24"/>
        <v>0</v>
      </c>
      <c r="FE9" s="14">
        <f t="shared" si="25"/>
        <v>0</v>
      </c>
      <c r="FF9" s="14">
        <f t="shared" si="26"/>
        <v>0</v>
      </c>
      <c r="FG9" s="14">
        <f t="shared" si="27"/>
        <v>0</v>
      </c>
      <c r="FH9" s="14">
        <f t="shared" si="28"/>
        <v>0</v>
      </c>
      <c r="FI9" s="14">
        <f t="shared" si="29"/>
        <v>0</v>
      </c>
      <c r="FJ9" s="14">
        <f t="shared" si="30"/>
        <v>0</v>
      </c>
      <c r="FK9" s="14">
        <f t="shared" si="31"/>
        <v>0</v>
      </c>
      <c r="FL9" s="14">
        <f t="shared" si="32"/>
        <v>0</v>
      </c>
      <c r="FM9" s="14">
        <f t="shared" si="33"/>
        <v>0</v>
      </c>
      <c r="FN9" s="14">
        <f t="shared" si="34"/>
        <v>0</v>
      </c>
      <c r="FO9" s="14">
        <f t="shared" si="35"/>
        <v>0</v>
      </c>
      <c r="FP9" s="14">
        <f t="shared" si="36"/>
        <v>0</v>
      </c>
      <c r="FQ9" s="14">
        <f t="shared" si="37"/>
        <v>0</v>
      </c>
      <c r="FR9" s="14">
        <f t="shared" si="38"/>
        <v>0</v>
      </c>
      <c r="FS9" s="14">
        <f t="shared" si="39"/>
        <v>0</v>
      </c>
      <c r="FT9" s="14">
        <f t="shared" si="40"/>
        <v>0</v>
      </c>
      <c r="FU9" s="14">
        <f t="shared" si="41"/>
        <v>0</v>
      </c>
      <c r="FV9" s="14">
        <f t="shared" si="42"/>
        <v>0</v>
      </c>
      <c r="FW9" s="14">
        <f t="shared" si="43"/>
        <v>0</v>
      </c>
      <c r="FX9" s="14">
        <f t="shared" si="44"/>
        <v>0</v>
      </c>
      <c r="FY9" s="14">
        <f t="shared" si="45"/>
        <v>0</v>
      </c>
      <c r="FZ9" s="14">
        <f t="shared" si="46"/>
        <v>0</v>
      </c>
      <c r="GA9" s="14">
        <f t="shared" si="47"/>
        <v>0</v>
      </c>
      <c r="GB9" s="14">
        <f t="shared" si="48"/>
        <v>0</v>
      </c>
      <c r="GC9" s="14">
        <f t="shared" si="49"/>
        <v>0</v>
      </c>
      <c r="GD9" s="14">
        <f t="shared" si="50"/>
        <v>0</v>
      </c>
      <c r="GE9" s="14">
        <f t="shared" si="51"/>
        <v>0</v>
      </c>
      <c r="GF9" s="14">
        <f t="shared" si="52"/>
        <v>0</v>
      </c>
      <c r="GG9" s="14">
        <f t="shared" si="53"/>
        <v>0</v>
      </c>
      <c r="GJ9" s="122">
        <v>3</v>
      </c>
      <c r="GK9" s="14">
        <f t="shared" si="54"/>
        <v>1</v>
      </c>
      <c r="GL9" s="14">
        <f t="shared" si="55"/>
        <v>1606003</v>
      </c>
      <c r="GM9" s="14" t="str">
        <f t="shared" si="56"/>
        <v>神器1-1 : 3级</v>
      </c>
      <c r="GN9" s="14" t="s">
        <v>1055</v>
      </c>
      <c r="GO9" s="14">
        <f t="shared" si="57"/>
        <v>3</v>
      </c>
      <c r="GP9" s="14" t="str">
        <f t="shared" si="58"/>
        <v>神器1-1</v>
      </c>
      <c r="GQ9" s="14">
        <f t="shared" si="59"/>
        <v>1</v>
      </c>
    </row>
    <row r="10" spans="1:199" ht="16.5" x14ac:dyDescent="0.2">
      <c r="A10" s="118">
        <v>4</v>
      </c>
      <c r="B10" s="118">
        <v>5</v>
      </c>
      <c r="C10" s="118">
        <v>5</v>
      </c>
      <c r="E10" s="118">
        <v>4</v>
      </c>
      <c r="F10" s="118" t="s">
        <v>452</v>
      </c>
      <c r="G10" s="118">
        <v>3</v>
      </c>
      <c r="H10" s="118">
        <v>15</v>
      </c>
      <c r="J10" s="118">
        <v>3</v>
      </c>
      <c r="K10" s="118">
        <v>1</v>
      </c>
      <c r="L10" s="118">
        <f>SUM(K$8:K10)</f>
        <v>3</v>
      </c>
      <c r="N10" s="121">
        <v>1</v>
      </c>
      <c r="O10" s="121">
        <v>3</v>
      </c>
      <c r="P10" s="121">
        <v>2</v>
      </c>
      <c r="Q10" s="121">
        <v>15</v>
      </c>
      <c r="R10" s="14">
        <f>SUM(Q$7:Q10)</f>
        <v>45</v>
      </c>
      <c r="S10" s="122">
        <v>1606005</v>
      </c>
      <c r="T10" s="14" t="str">
        <f t="shared" si="60"/>
        <v>神器1-3</v>
      </c>
      <c r="W10" s="118">
        <v>3</v>
      </c>
      <c r="X10" s="118">
        <v>83</v>
      </c>
      <c r="Y10" s="118" t="s">
        <v>1012</v>
      </c>
      <c r="Z10" s="118" t="s">
        <v>1009</v>
      </c>
      <c r="AA10" s="118" t="s">
        <v>1007</v>
      </c>
      <c r="AD10" s="118">
        <v>4</v>
      </c>
      <c r="AE10" s="118">
        <v>2</v>
      </c>
      <c r="AF10" s="118">
        <v>1</v>
      </c>
      <c r="AG10" s="118" t="str">
        <f t="shared" si="6"/>
        <v>神器2-1</v>
      </c>
      <c r="AH10" s="118">
        <v>1</v>
      </c>
      <c r="AI10" s="118">
        <f t="shared" si="7"/>
        <v>15</v>
      </c>
      <c r="AL10" s="118">
        <v>2</v>
      </c>
      <c r="AM10" s="118">
        <v>1</v>
      </c>
      <c r="AN10" s="118">
        <v>3</v>
      </c>
      <c r="AO10" s="118">
        <v>1</v>
      </c>
      <c r="AP10" s="118" t="s">
        <v>969</v>
      </c>
      <c r="AQ10" s="34">
        <v>3800</v>
      </c>
      <c r="AR10" s="118">
        <v>1</v>
      </c>
      <c r="AS10" s="118">
        <v>1</v>
      </c>
      <c r="AT10" s="118">
        <f t="shared" si="8"/>
        <v>1</v>
      </c>
      <c r="AU10" s="14">
        <f t="shared" si="9"/>
        <v>0.38</v>
      </c>
      <c r="AV10" s="14">
        <f t="shared" si="10"/>
        <v>3.8</v>
      </c>
      <c r="AY10" s="118">
        <v>3</v>
      </c>
      <c r="AZ10" s="118">
        <v>1</v>
      </c>
      <c r="BA10" s="118">
        <f t="shared" si="0"/>
        <v>133</v>
      </c>
      <c r="BD10" s="118">
        <v>4</v>
      </c>
      <c r="BE10" s="14">
        <f>INDEX(节奏总表!$BW$4:$BW$63,新神器!BD10)</f>
        <v>56</v>
      </c>
      <c r="BF10" s="14">
        <f t="shared" si="11"/>
        <v>1</v>
      </c>
      <c r="BG10" s="118">
        <v>1</v>
      </c>
      <c r="BH10" s="118">
        <v>5</v>
      </c>
      <c r="BI10" s="14">
        <f t="shared" si="1"/>
        <v>5</v>
      </c>
      <c r="BJ10" s="14">
        <f t="shared" si="1"/>
        <v>5</v>
      </c>
      <c r="BK10" s="14">
        <f t="shared" si="1"/>
        <v>2.25</v>
      </c>
      <c r="BL10" s="14">
        <f t="shared" si="1"/>
        <v>0</v>
      </c>
      <c r="BM10" s="14">
        <f t="shared" si="1"/>
        <v>0</v>
      </c>
      <c r="BN10" s="14">
        <f t="shared" si="1"/>
        <v>0</v>
      </c>
      <c r="BO10" s="14">
        <f t="shared" si="1"/>
        <v>0</v>
      </c>
      <c r="BP10" s="14">
        <f t="shared" si="1"/>
        <v>0</v>
      </c>
      <c r="BQ10" s="14">
        <f t="shared" si="1"/>
        <v>0</v>
      </c>
      <c r="BR10" s="14">
        <f t="shared" si="1"/>
        <v>0</v>
      </c>
      <c r="BS10" s="14">
        <f t="shared" si="2"/>
        <v>0</v>
      </c>
      <c r="BT10" s="14">
        <f t="shared" si="2"/>
        <v>0</v>
      </c>
      <c r="BU10" s="14">
        <f t="shared" si="2"/>
        <v>0</v>
      </c>
      <c r="BV10" s="14">
        <f t="shared" si="2"/>
        <v>0</v>
      </c>
      <c r="BW10" s="14">
        <f t="shared" si="2"/>
        <v>0</v>
      </c>
      <c r="BX10" s="14">
        <f t="shared" si="2"/>
        <v>0</v>
      </c>
      <c r="BY10" s="14">
        <f t="shared" si="2"/>
        <v>0</v>
      </c>
      <c r="BZ10" s="14">
        <f t="shared" si="2"/>
        <v>0</v>
      </c>
      <c r="CA10" s="14">
        <f t="shared" si="2"/>
        <v>0</v>
      </c>
      <c r="CB10" s="14">
        <f t="shared" si="2"/>
        <v>0</v>
      </c>
      <c r="CC10" s="14">
        <f t="shared" si="3"/>
        <v>0</v>
      </c>
      <c r="CD10" s="14">
        <f t="shared" si="3"/>
        <v>0</v>
      </c>
      <c r="CE10" s="14">
        <f t="shared" si="3"/>
        <v>0</v>
      </c>
      <c r="CF10" s="14">
        <f t="shared" si="3"/>
        <v>0</v>
      </c>
      <c r="CG10" s="14">
        <f t="shared" si="3"/>
        <v>0</v>
      </c>
      <c r="CH10" s="14">
        <f t="shared" si="3"/>
        <v>0</v>
      </c>
      <c r="CI10" s="14">
        <f t="shared" si="3"/>
        <v>0</v>
      </c>
      <c r="CJ10" s="14">
        <f t="shared" si="3"/>
        <v>0</v>
      </c>
      <c r="CK10" s="14">
        <f t="shared" si="3"/>
        <v>0</v>
      </c>
      <c r="CL10" s="14">
        <f t="shared" si="3"/>
        <v>0</v>
      </c>
      <c r="CM10" s="14">
        <f t="shared" si="4"/>
        <v>0</v>
      </c>
      <c r="CN10" s="14">
        <f t="shared" si="4"/>
        <v>0</v>
      </c>
      <c r="CO10" s="14">
        <f t="shared" si="4"/>
        <v>0</v>
      </c>
      <c r="CP10" s="14">
        <f t="shared" si="4"/>
        <v>0</v>
      </c>
      <c r="CQ10" s="14">
        <f t="shared" si="4"/>
        <v>0</v>
      </c>
      <c r="CR10" s="14">
        <f t="shared" si="4"/>
        <v>0</v>
      </c>
      <c r="CS10" s="14">
        <f t="shared" si="4"/>
        <v>0</v>
      </c>
      <c r="CT10" s="14">
        <f t="shared" si="4"/>
        <v>0</v>
      </c>
      <c r="CU10" s="14">
        <f t="shared" si="4"/>
        <v>0</v>
      </c>
      <c r="CV10" s="14">
        <f t="shared" si="4"/>
        <v>0</v>
      </c>
      <c r="CW10" s="14">
        <f t="shared" si="4"/>
        <v>0</v>
      </c>
      <c r="CX10" s="14">
        <f t="shared" si="4"/>
        <v>0</v>
      </c>
      <c r="CZ10" s="14">
        <f>SUM(BI$7:BI10)</f>
        <v>10</v>
      </c>
      <c r="DA10" s="14">
        <f>SUM(BJ$7:BJ10)</f>
        <v>10</v>
      </c>
      <c r="DB10" s="14">
        <f>SUM(BK$7:BK10)</f>
        <v>4.5</v>
      </c>
      <c r="DC10" s="14">
        <f>SUM(BL$7:BL10)</f>
        <v>0</v>
      </c>
      <c r="DD10" s="14">
        <f>SUM(BM$7:BM10)</f>
        <v>0</v>
      </c>
      <c r="DE10" s="14">
        <f>SUM(BN$7:BN10)</f>
        <v>0</v>
      </c>
      <c r="DF10" s="14">
        <f>SUM(BO$7:BO10)</f>
        <v>0</v>
      </c>
      <c r="DG10" s="14">
        <f>SUM(BP$7:BP10)</f>
        <v>0</v>
      </c>
      <c r="DH10" s="14">
        <f>SUM(BQ$7:BQ10)</f>
        <v>0</v>
      </c>
      <c r="DI10" s="14">
        <f>SUM(BR$7:BR10)</f>
        <v>0</v>
      </c>
      <c r="DJ10" s="14">
        <f>SUM(BS$7:BS10)</f>
        <v>0</v>
      </c>
      <c r="DK10" s="14">
        <f>SUM(BT$7:BT10)</f>
        <v>0</v>
      </c>
      <c r="DL10" s="14">
        <f>SUM(BU$7:BU10)</f>
        <v>0</v>
      </c>
      <c r="DM10" s="14">
        <f>SUM(BV$7:BV10)</f>
        <v>0</v>
      </c>
      <c r="DN10" s="14">
        <f>SUM(BW$7:BW10)</f>
        <v>0</v>
      </c>
      <c r="DO10" s="14">
        <f>SUM(BX$7:BX10)</f>
        <v>0</v>
      </c>
      <c r="DP10" s="14">
        <f>SUM(BY$7:BY10)</f>
        <v>0</v>
      </c>
      <c r="DQ10" s="14">
        <f>SUM(BZ$7:BZ10)</f>
        <v>0</v>
      </c>
      <c r="DR10" s="14">
        <f>SUM(CA$7:CA10)</f>
        <v>0</v>
      </c>
      <c r="DS10" s="14">
        <f>SUM(CB$7:CB10)</f>
        <v>0</v>
      </c>
      <c r="DT10" s="14">
        <f>SUM(CC$7:CC10)</f>
        <v>0</v>
      </c>
      <c r="DU10" s="14">
        <f>SUM(CD$7:CD10)</f>
        <v>0</v>
      </c>
      <c r="DV10" s="14">
        <f>SUM(CE$7:CE10)</f>
        <v>0</v>
      </c>
      <c r="DW10" s="14">
        <f>SUM(CF$7:CF10)</f>
        <v>0</v>
      </c>
      <c r="DX10" s="14">
        <f>SUM(CG$7:CG10)</f>
        <v>0</v>
      </c>
      <c r="DY10" s="14">
        <f>SUM(CH$7:CH10)</f>
        <v>0</v>
      </c>
      <c r="DZ10" s="14">
        <f>SUM(CI$7:CI10)</f>
        <v>0</v>
      </c>
      <c r="EA10" s="14">
        <f>SUM(CJ$7:CJ10)</f>
        <v>0</v>
      </c>
      <c r="EB10" s="14">
        <f>SUM(CK$7:CK10)</f>
        <v>0</v>
      </c>
      <c r="EC10" s="14">
        <f>SUM(CL$7:CL10)</f>
        <v>0</v>
      </c>
      <c r="ED10" s="14">
        <f>SUM(CM$7:CM10)</f>
        <v>0</v>
      </c>
      <c r="EE10" s="14">
        <f>SUM(CN$7:CN10)</f>
        <v>0</v>
      </c>
      <c r="EF10" s="14">
        <f>SUM(CO$7:CO10)</f>
        <v>0</v>
      </c>
      <c r="EG10" s="14">
        <f>SUM(CP$7:CP10)</f>
        <v>0</v>
      </c>
      <c r="EH10" s="14">
        <f>SUM(CQ$7:CQ10)</f>
        <v>0</v>
      </c>
      <c r="EI10" s="14">
        <f>SUM(CR$7:CR10)</f>
        <v>0</v>
      </c>
      <c r="EJ10" s="14">
        <f>SUM(CS$7:CS10)</f>
        <v>0</v>
      </c>
      <c r="EK10" s="14">
        <f>SUM(CT$7:CT10)</f>
        <v>0</v>
      </c>
      <c r="EL10" s="14">
        <f>SUM(CU$7:CU10)</f>
        <v>0</v>
      </c>
      <c r="EM10" s="14">
        <f>SUM(CV$7:CV10)</f>
        <v>0</v>
      </c>
      <c r="EN10" s="14">
        <f>SUM(CW$7:CW10)</f>
        <v>0</v>
      </c>
      <c r="EO10" s="14">
        <f>SUM(CX$7:CX10)</f>
        <v>0</v>
      </c>
      <c r="ER10" s="14">
        <f t="shared" si="12"/>
        <v>6</v>
      </c>
      <c r="ES10" s="14">
        <f t="shared" si="13"/>
        <v>6</v>
      </c>
      <c r="ET10" s="14">
        <f t="shared" si="14"/>
        <v>3</v>
      </c>
      <c r="EU10" s="14">
        <f t="shared" si="15"/>
        <v>0</v>
      </c>
      <c r="EV10" s="14">
        <f t="shared" si="16"/>
        <v>0</v>
      </c>
      <c r="EW10" s="14">
        <f t="shared" si="17"/>
        <v>0</v>
      </c>
      <c r="EX10" s="14">
        <f t="shared" si="18"/>
        <v>0</v>
      </c>
      <c r="EY10" s="14">
        <f t="shared" si="19"/>
        <v>0</v>
      </c>
      <c r="EZ10" s="14">
        <f t="shared" si="20"/>
        <v>0</v>
      </c>
      <c r="FA10" s="14">
        <f t="shared" si="21"/>
        <v>0</v>
      </c>
      <c r="FB10" s="14">
        <f t="shared" si="22"/>
        <v>0</v>
      </c>
      <c r="FC10" s="14">
        <f t="shared" si="23"/>
        <v>0</v>
      </c>
      <c r="FD10" s="14">
        <f t="shared" si="24"/>
        <v>0</v>
      </c>
      <c r="FE10" s="14">
        <f t="shared" si="25"/>
        <v>0</v>
      </c>
      <c r="FF10" s="14">
        <f t="shared" si="26"/>
        <v>0</v>
      </c>
      <c r="FG10" s="14">
        <f t="shared" si="27"/>
        <v>0</v>
      </c>
      <c r="FH10" s="14">
        <f t="shared" si="28"/>
        <v>0</v>
      </c>
      <c r="FI10" s="14">
        <f t="shared" si="29"/>
        <v>0</v>
      </c>
      <c r="FJ10" s="14">
        <f t="shared" si="30"/>
        <v>0</v>
      </c>
      <c r="FK10" s="14">
        <f t="shared" si="31"/>
        <v>0</v>
      </c>
      <c r="FL10" s="14">
        <f t="shared" si="32"/>
        <v>0</v>
      </c>
      <c r="FM10" s="14">
        <f t="shared" si="33"/>
        <v>0</v>
      </c>
      <c r="FN10" s="14">
        <f t="shared" si="34"/>
        <v>0</v>
      </c>
      <c r="FO10" s="14">
        <f t="shared" si="35"/>
        <v>0</v>
      </c>
      <c r="FP10" s="14">
        <f t="shared" si="36"/>
        <v>0</v>
      </c>
      <c r="FQ10" s="14">
        <f t="shared" si="37"/>
        <v>0</v>
      </c>
      <c r="FR10" s="14">
        <f t="shared" si="38"/>
        <v>0</v>
      </c>
      <c r="FS10" s="14">
        <f t="shared" si="39"/>
        <v>0</v>
      </c>
      <c r="FT10" s="14">
        <f t="shared" si="40"/>
        <v>0</v>
      </c>
      <c r="FU10" s="14">
        <f t="shared" si="41"/>
        <v>0</v>
      </c>
      <c r="FV10" s="14">
        <f t="shared" si="42"/>
        <v>0</v>
      </c>
      <c r="FW10" s="14">
        <f t="shared" si="43"/>
        <v>0</v>
      </c>
      <c r="FX10" s="14">
        <f t="shared" si="44"/>
        <v>0</v>
      </c>
      <c r="FY10" s="14">
        <f t="shared" si="45"/>
        <v>0</v>
      </c>
      <c r="FZ10" s="14">
        <f t="shared" si="46"/>
        <v>0</v>
      </c>
      <c r="GA10" s="14">
        <f t="shared" si="47"/>
        <v>0</v>
      </c>
      <c r="GB10" s="14">
        <f t="shared" si="48"/>
        <v>0</v>
      </c>
      <c r="GC10" s="14">
        <f t="shared" si="49"/>
        <v>0</v>
      </c>
      <c r="GD10" s="14">
        <f t="shared" si="50"/>
        <v>0</v>
      </c>
      <c r="GE10" s="14">
        <f t="shared" si="51"/>
        <v>0</v>
      </c>
      <c r="GF10" s="14">
        <f t="shared" si="52"/>
        <v>0</v>
      </c>
      <c r="GG10" s="14">
        <f t="shared" si="53"/>
        <v>0</v>
      </c>
      <c r="GJ10" s="122">
        <v>4</v>
      </c>
      <c r="GK10" s="14">
        <f t="shared" si="54"/>
        <v>1</v>
      </c>
      <c r="GL10" s="14">
        <f t="shared" si="55"/>
        <v>1606003</v>
      </c>
      <c r="GM10" s="14" t="str">
        <f t="shared" si="56"/>
        <v>神器1-1 : 1级</v>
      </c>
      <c r="GN10" s="14" t="s">
        <v>1055</v>
      </c>
      <c r="GO10" s="14">
        <f t="shared" si="57"/>
        <v>4</v>
      </c>
      <c r="GP10" s="14" t="str">
        <f t="shared" si="58"/>
        <v>神器1-1</v>
      </c>
      <c r="GQ10" s="14">
        <f t="shared" si="59"/>
        <v>2</v>
      </c>
    </row>
    <row r="11" spans="1:199" ht="16.5" x14ac:dyDescent="0.2">
      <c r="A11" s="118">
        <v>5</v>
      </c>
      <c r="B11" s="118">
        <v>6</v>
      </c>
      <c r="C11" s="118">
        <v>6</v>
      </c>
      <c r="J11" s="118">
        <v>4</v>
      </c>
      <c r="K11" s="118">
        <v>2</v>
      </c>
      <c r="L11" s="118">
        <f>SUM(K$8:K11)</f>
        <v>5</v>
      </c>
      <c r="N11" s="121">
        <v>2</v>
      </c>
      <c r="O11" s="121">
        <v>1</v>
      </c>
      <c r="P11" s="121">
        <v>1</v>
      </c>
      <c r="Q11" s="121">
        <v>15</v>
      </c>
      <c r="R11" s="14">
        <f>SUM(Q$7:Q11)</f>
        <v>60</v>
      </c>
      <c r="S11" s="122">
        <v>1606006</v>
      </c>
      <c r="T11" s="14" t="str">
        <f t="shared" si="60"/>
        <v>神器2-1</v>
      </c>
      <c r="W11" s="118">
        <v>4</v>
      </c>
      <c r="X11" s="118">
        <v>93</v>
      </c>
      <c r="Y11" s="118" t="s">
        <v>1013</v>
      </c>
      <c r="Z11" s="118" t="s">
        <v>1010</v>
      </c>
      <c r="AA11" s="118" t="s">
        <v>1008</v>
      </c>
      <c r="AD11" s="118">
        <v>5</v>
      </c>
      <c r="AE11" s="118">
        <v>2</v>
      </c>
      <c r="AF11" s="118">
        <v>2</v>
      </c>
      <c r="AG11" s="118" t="str">
        <f t="shared" si="6"/>
        <v>神器2-2</v>
      </c>
      <c r="AH11" s="118">
        <v>1</v>
      </c>
      <c r="AI11" s="118">
        <f t="shared" si="7"/>
        <v>15</v>
      </c>
      <c r="AL11" s="118">
        <v>2</v>
      </c>
      <c r="AM11" s="118">
        <v>1</v>
      </c>
      <c r="AN11" s="118">
        <v>3</v>
      </c>
      <c r="AO11" s="118">
        <v>2</v>
      </c>
      <c r="AP11" s="118" t="s">
        <v>970</v>
      </c>
      <c r="AQ11" s="34">
        <v>3800</v>
      </c>
      <c r="AR11" s="118">
        <v>1</v>
      </c>
      <c r="AS11" s="118">
        <v>1</v>
      </c>
      <c r="AT11" s="118">
        <f t="shared" si="8"/>
        <v>1</v>
      </c>
      <c r="AU11" s="14">
        <f t="shared" si="9"/>
        <v>0.38</v>
      </c>
      <c r="AV11" s="14">
        <f t="shared" si="10"/>
        <v>3.8</v>
      </c>
      <c r="AY11" s="118">
        <v>3</v>
      </c>
      <c r="AZ11" s="118">
        <v>2</v>
      </c>
      <c r="BA11" s="118">
        <f t="shared" si="0"/>
        <v>161</v>
      </c>
      <c r="BD11" s="118">
        <v>5</v>
      </c>
      <c r="BE11" s="14">
        <f>INDEX(节奏总表!$BW$4:$BW$63,新神器!BD11)</f>
        <v>62</v>
      </c>
      <c r="BF11" s="14">
        <f t="shared" si="11"/>
        <v>1</v>
      </c>
      <c r="BG11" s="118">
        <v>1</v>
      </c>
      <c r="BH11" s="118">
        <v>5</v>
      </c>
      <c r="BI11" s="14">
        <f t="shared" si="1"/>
        <v>5</v>
      </c>
      <c r="BJ11" s="14">
        <f t="shared" si="1"/>
        <v>5</v>
      </c>
      <c r="BK11" s="14">
        <f t="shared" si="1"/>
        <v>2.25</v>
      </c>
      <c r="BL11" s="14">
        <f t="shared" si="1"/>
        <v>0</v>
      </c>
      <c r="BM11" s="14">
        <f t="shared" si="1"/>
        <v>0</v>
      </c>
      <c r="BN11" s="14">
        <f t="shared" si="1"/>
        <v>0</v>
      </c>
      <c r="BO11" s="14">
        <f t="shared" si="1"/>
        <v>0</v>
      </c>
      <c r="BP11" s="14">
        <f t="shared" si="1"/>
        <v>0</v>
      </c>
      <c r="BQ11" s="14">
        <f t="shared" si="1"/>
        <v>0</v>
      </c>
      <c r="BR11" s="14">
        <f t="shared" si="1"/>
        <v>0</v>
      </c>
      <c r="BS11" s="14">
        <f t="shared" si="2"/>
        <v>0</v>
      </c>
      <c r="BT11" s="14">
        <f t="shared" si="2"/>
        <v>0</v>
      </c>
      <c r="BU11" s="14">
        <f t="shared" si="2"/>
        <v>0</v>
      </c>
      <c r="BV11" s="14">
        <f t="shared" si="2"/>
        <v>0</v>
      </c>
      <c r="BW11" s="14">
        <f t="shared" si="2"/>
        <v>0</v>
      </c>
      <c r="BX11" s="14">
        <f t="shared" si="2"/>
        <v>0</v>
      </c>
      <c r="BY11" s="14">
        <f t="shared" si="2"/>
        <v>0</v>
      </c>
      <c r="BZ11" s="14">
        <f t="shared" si="2"/>
        <v>0</v>
      </c>
      <c r="CA11" s="14">
        <f t="shared" si="2"/>
        <v>0</v>
      </c>
      <c r="CB11" s="14">
        <f t="shared" si="2"/>
        <v>0</v>
      </c>
      <c r="CC11" s="14">
        <f t="shared" si="3"/>
        <v>0</v>
      </c>
      <c r="CD11" s="14">
        <f t="shared" si="3"/>
        <v>0</v>
      </c>
      <c r="CE11" s="14">
        <f t="shared" si="3"/>
        <v>0</v>
      </c>
      <c r="CF11" s="14">
        <f t="shared" si="3"/>
        <v>0</v>
      </c>
      <c r="CG11" s="14">
        <f t="shared" si="3"/>
        <v>0</v>
      </c>
      <c r="CH11" s="14">
        <f t="shared" si="3"/>
        <v>0</v>
      </c>
      <c r="CI11" s="14">
        <f t="shared" si="3"/>
        <v>0</v>
      </c>
      <c r="CJ11" s="14">
        <f t="shared" si="3"/>
        <v>0</v>
      </c>
      <c r="CK11" s="14">
        <f t="shared" si="3"/>
        <v>0</v>
      </c>
      <c r="CL11" s="14">
        <f t="shared" si="3"/>
        <v>0</v>
      </c>
      <c r="CM11" s="14">
        <f t="shared" si="4"/>
        <v>0</v>
      </c>
      <c r="CN11" s="14">
        <f t="shared" si="4"/>
        <v>0</v>
      </c>
      <c r="CO11" s="14">
        <f t="shared" si="4"/>
        <v>0</v>
      </c>
      <c r="CP11" s="14">
        <f t="shared" si="4"/>
        <v>0</v>
      </c>
      <c r="CQ11" s="14">
        <f t="shared" si="4"/>
        <v>0</v>
      </c>
      <c r="CR11" s="14">
        <f t="shared" si="4"/>
        <v>0</v>
      </c>
      <c r="CS11" s="14">
        <f t="shared" si="4"/>
        <v>0</v>
      </c>
      <c r="CT11" s="14">
        <f t="shared" si="4"/>
        <v>0</v>
      </c>
      <c r="CU11" s="14">
        <f t="shared" si="4"/>
        <v>0</v>
      </c>
      <c r="CV11" s="14">
        <f t="shared" si="4"/>
        <v>0</v>
      </c>
      <c r="CW11" s="14">
        <f t="shared" si="4"/>
        <v>0</v>
      </c>
      <c r="CX11" s="14">
        <f t="shared" si="4"/>
        <v>0</v>
      </c>
      <c r="CZ11" s="14">
        <f>SUM(BI$7:BI11)</f>
        <v>15</v>
      </c>
      <c r="DA11" s="14">
        <f>SUM(BJ$7:BJ11)</f>
        <v>15</v>
      </c>
      <c r="DB11" s="14">
        <f>SUM(BK$7:BK11)</f>
        <v>6.75</v>
      </c>
      <c r="DC11" s="14">
        <f>SUM(BL$7:BL11)</f>
        <v>0</v>
      </c>
      <c r="DD11" s="14">
        <f>SUM(BM$7:BM11)</f>
        <v>0</v>
      </c>
      <c r="DE11" s="14">
        <f>SUM(BN$7:BN11)</f>
        <v>0</v>
      </c>
      <c r="DF11" s="14">
        <f>SUM(BO$7:BO11)</f>
        <v>0</v>
      </c>
      <c r="DG11" s="14">
        <f>SUM(BP$7:BP11)</f>
        <v>0</v>
      </c>
      <c r="DH11" s="14">
        <f>SUM(BQ$7:BQ11)</f>
        <v>0</v>
      </c>
      <c r="DI11" s="14">
        <f>SUM(BR$7:BR11)</f>
        <v>0</v>
      </c>
      <c r="DJ11" s="14">
        <f>SUM(BS$7:BS11)</f>
        <v>0</v>
      </c>
      <c r="DK11" s="14">
        <f>SUM(BT$7:BT11)</f>
        <v>0</v>
      </c>
      <c r="DL11" s="14">
        <f>SUM(BU$7:BU11)</f>
        <v>0</v>
      </c>
      <c r="DM11" s="14">
        <f>SUM(BV$7:BV11)</f>
        <v>0</v>
      </c>
      <c r="DN11" s="14">
        <f>SUM(BW$7:BW11)</f>
        <v>0</v>
      </c>
      <c r="DO11" s="14">
        <f>SUM(BX$7:BX11)</f>
        <v>0</v>
      </c>
      <c r="DP11" s="14">
        <f>SUM(BY$7:BY11)</f>
        <v>0</v>
      </c>
      <c r="DQ11" s="14">
        <f>SUM(BZ$7:BZ11)</f>
        <v>0</v>
      </c>
      <c r="DR11" s="14">
        <f>SUM(CA$7:CA11)</f>
        <v>0</v>
      </c>
      <c r="DS11" s="14">
        <f>SUM(CB$7:CB11)</f>
        <v>0</v>
      </c>
      <c r="DT11" s="14">
        <f>SUM(CC$7:CC11)</f>
        <v>0</v>
      </c>
      <c r="DU11" s="14">
        <f>SUM(CD$7:CD11)</f>
        <v>0</v>
      </c>
      <c r="DV11" s="14">
        <f>SUM(CE$7:CE11)</f>
        <v>0</v>
      </c>
      <c r="DW11" s="14">
        <f>SUM(CF$7:CF11)</f>
        <v>0</v>
      </c>
      <c r="DX11" s="14">
        <f>SUM(CG$7:CG11)</f>
        <v>0</v>
      </c>
      <c r="DY11" s="14">
        <f>SUM(CH$7:CH11)</f>
        <v>0</v>
      </c>
      <c r="DZ11" s="14">
        <f>SUM(CI$7:CI11)</f>
        <v>0</v>
      </c>
      <c r="EA11" s="14">
        <f>SUM(CJ$7:CJ11)</f>
        <v>0</v>
      </c>
      <c r="EB11" s="14">
        <f>SUM(CK$7:CK11)</f>
        <v>0</v>
      </c>
      <c r="EC11" s="14">
        <f>SUM(CL$7:CL11)</f>
        <v>0</v>
      </c>
      <c r="ED11" s="14">
        <f>SUM(CM$7:CM11)</f>
        <v>0</v>
      </c>
      <c r="EE11" s="14">
        <f>SUM(CN$7:CN11)</f>
        <v>0</v>
      </c>
      <c r="EF11" s="14">
        <f>SUM(CO$7:CO11)</f>
        <v>0</v>
      </c>
      <c r="EG11" s="14">
        <f>SUM(CP$7:CP11)</f>
        <v>0</v>
      </c>
      <c r="EH11" s="14">
        <f>SUM(CQ$7:CQ11)</f>
        <v>0</v>
      </c>
      <c r="EI11" s="14">
        <f>SUM(CR$7:CR11)</f>
        <v>0</v>
      </c>
      <c r="EJ11" s="14">
        <f>SUM(CS$7:CS11)</f>
        <v>0</v>
      </c>
      <c r="EK11" s="14">
        <f>SUM(CT$7:CT11)</f>
        <v>0</v>
      </c>
      <c r="EL11" s="14">
        <f>SUM(CU$7:CU11)</f>
        <v>0</v>
      </c>
      <c r="EM11" s="14">
        <f>SUM(CV$7:CV11)</f>
        <v>0</v>
      </c>
      <c r="EN11" s="14">
        <f>SUM(CW$7:CW11)</f>
        <v>0</v>
      </c>
      <c r="EO11" s="14">
        <f>SUM(CX$7:CX11)</f>
        <v>0</v>
      </c>
      <c r="ER11" s="14">
        <f t="shared" si="12"/>
        <v>8</v>
      </c>
      <c r="ES11" s="14">
        <f t="shared" si="13"/>
        <v>8</v>
      </c>
      <c r="ET11" s="14">
        <f t="shared" si="14"/>
        <v>4</v>
      </c>
      <c r="EU11" s="14">
        <f t="shared" si="15"/>
        <v>0</v>
      </c>
      <c r="EV11" s="14">
        <f t="shared" si="16"/>
        <v>0</v>
      </c>
      <c r="EW11" s="14">
        <f t="shared" si="17"/>
        <v>0</v>
      </c>
      <c r="EX11" s="14">
        <f t="shared" si="18"/>
        <v>0</v>
      </c>
      <c r="EY11" s="14">
        <f t="shared" si="19"/>
        <v>0</v>
      </c>
      <c r="EZ11" s="14">
        <f t="shared" si="20"/>
        <v>0</v>
      </c>
      <c r="FA11" s="14">
        <f t="shared" si="21"/>
        <v>0</v>
      </c>
      <c r="FB11" s="14">
        <f t="shared" si="22"/>
        <v>0</v>
      </c>
      <c r="FC11" s="14">
        <f t="shared" si="23"/>
        <v>0</v>
      </c>
      <c r="FD11" s="14">
        <f t="shared" si="24"/>
        <v>0</v>
      </c>
      <c r="FE11" s="14">
        <f t="shared" si="25"/>
        <v>0</v>
      </c>
      <c r="FF11" s="14">
        <f t="shared" si="26"/>
        <v>0</v>
      </c>
      <c r="FG11" s="14">
        <f t="shared" si="27"/>
        <v>0</v>
      </c>
      <c r="FH11" s="14">
        <f t="shared" si="28"/>
        <v>0</v>
      </c>
      <c r="FI11" s="14">
        <f t="shared" si="29"/>
        <v>0</v>
      </c>
      <c r="FJ11" s="14">
        <f t="shared" si="30"/>
        <v>0</v>
      </c>
      <c r="FK11" s="14">
        <f t="shared" si="31"/>
        <v>0</v>
      </c>
      <c r="FL11" s="14">
        <f t="shared" si="32"/>
        <v>0</v>
      </c>
      <c r="FM11" s="14">
        <f t="shared" si="33"/>
        <v>0</v>
      </c>
      <c r="FN11" s="14">
        <f t="shared" si="34"/>
        <v>0</v>
      </c>
      <c r="FO11" s="14">
        <f t="shared" si="35"/>
        <v>0</v>
      </c>
      <c r="FP11" s="14">
        <f t="shared" si="36"/>
        <v>0</v>
      </c>
      <c r="FQ11" s="14">
        <f t="shared" si="37"/>
        <v>0</v>
      </c>
      <c r="FR11" s="14">
        <f t="shared" si="38"/>
        <v>0</v>
      </c>
      <c r="FS11" s="14">
        <f t="shared" si="39"/>
        <v>0</v>
      </c>
      <c r="FT11" s="14">
        <f t="shared" si="40"/>
        <v>0</v>
      </c>
      <c r="FU11" s="14">
        <f t="shared" si="41"/>
        <v>0</v>
      </c>
      <c r="FV11" s="14">
        <f t="shared" si="42"/>
        <v>0</v>
      </c>
      <c r="FW11" s="14">
        <f t="shared" si="43"/>
        <v>0</v>
      </c>
      <c r="FX11" s="14">
        <f t="shared" si="44"/>
        <v>0</v>
      </c>
      <c r="FY11" s="14">
        <f t="shared" si="45"/>
        <v>0</v>
      </c>
      <c r="FZ11" s="14">
        <f t="shared" si="46"/>
        <v>0</v>
      </c>
      <c r="GA11" s="14">
        <f t="shared" si="47"/>
        <v>0</v>
      </c>
      <c r="GB11" s="14">
        <f t="shared" si="48"/>
        <v>0</v>
      </c>
      <c r="GC11" s="14">
        <f t="shared" si="49"/>
        <v>0</v>
      </c>
      <c r="GD11" s="14">
        <f t="shared" si="50"/>
        <v>0</v>
      </c>
      <c r="GE11" s="14">
        <f t="shared" si="51"/>
        <v>0</v>
      </c>
      <c r="GF11" s="14">
        <f t="shared" si="52"/>
        <v>0</v>
      </c>
      <c r="GG11" s="14">
        <f t="shared" si="53"/>
        <v>0</v>
      </c>
      <c r="GJ11" s="122">
        <v>5</v>
      </c>
      <c r="GK11" s="14">
        <f t="shared" si="54"/>
        <v>1</v>
      </c>
      <c r="GL11" s="14">
        <f t="shared" si="55"/>
        <v>1606003</v>
      </c>
      <c r="GM11" s="14" t="str">
        <f t="shared" si="56"/>
        <v>神器1-1 : 2级</v>
      </c>
      <c r="GN11" s="14" t="s">
        <v>1055</v>
      </c>
      <c r="GO11" s="14">
        <f t="shared" si="57"/>
        <v>5</v>
      </c>
      <c r="GP11" s="14" t="str">
        <f t="shared" si="58"/>
        <v>神器1-1</v>
      </c>
      <c r="GQ11" s="14">
        <f t="shared" si="59"/>
        <v>2</v>
      </c>
    </row>
    <row r="12" spans="1:199" ht="16.5" x14ac:dyDescent="0.2">
      <c r="A12" s="118">
        <v>6</v>
      </c>
      <c r="B12" s="118">
        <v>8</v>
      </c>
      <c r="C12" s="118">
        <v>8</v>
      </c>
      <c r="J12" s="118">
        <v>5</v>
      </c>
      <c r="K12" s="118">
        <v>2</v>
      </c>
      <c r="L12" s="118">
        <f>SUM(K$8:K12)</f>
        <v>7</v>
      </c>
      <c r="N12" s="121">
        <v>2</v>
      </c>
      <c r="O12" s="121">
        <v>2</v>
      </c>
      <c r="P12" s="121">
        <v>1</v>
      </c>
      <c r="Q12" s="121">
        <v>15</v>
      </c>
      <c r="R12" s="14">
        <f>SUM(Q$7:Q12)</f>
        <v>75</v>
      </c>
      <c r="S12" s="122">
        <v>1606007</v>
      </c>
      <c r="T12" s="14" t="str">
        <f t="shared" si="60"/>
        <v>神器2-2</v>
      </c>
      <c r="W12" s="118">
        <v>5</v>
      </c>
      <c r="X12" s="118">
        <v>103</v>
      </c>
      <c r="Y12" s="118" t="s">
        <v>1014</v>
      </c>
      <c r="Z12" s="118" t="s">
        <v>1011</v>
      </c>
      <c r="AA12" s="118" t="s">
        <v>1008</v>
      </c>
      <c r="AD12" s="118">
        <v>6</v>
      </c>
      <c r="AE12" s="118">
        <v>2</v>
      </c>
      <c r="AF12" s="118">
        <v>3</v>
      </c>
      <c r="AG12" s="118" t="str">
        <f t="shared" si="6"/>
        <v>神器2-3</v>
      </c>
      <c r="AH12" s="118">
        <v>2</v>
      </c>
      <c r="AI12" s="118">
        <f t="shared" si="7"/>
        <v>45</v>
      </c>
      <c r="AL12" s="118">
        <v>2</v>
      </c>
      <c r="AM12" s="118">
        <v>1</v>
      </c>
      <c r="AN12" s="118">
        <v>3</v>
      </c>
      <c r="AO12" s="118">
        <v>3</v>
      </c>
      <c r="AP12" s="118" t="s">
        <v>971</v>
      </c>
      <c r="AQ12" s="34">
        <v>2400</v>
      </c>
      <c r="AR12" s="118">
        <v>1</v>
      </c>
      <c r="AS12" s="118">
        <v>1</v>
      </c>
      <c r="AT12" s="118">
        <f t="shared" si="8"/>
        <v>2</v>
      </c>
      <c r="AU12" s="14">
        <f t="shared" si="9"/>
        <v>0.24</v>
      </c>
      <c r="AV12" s="14">
        <f t="shared" si="10"/>
        <v>7.1999999999999993</v>
      </c>
      <c r="AY12" s="118">
        <v>3</v>
      </c>
      <c r="AZ12" s="118">
        <v>3</v>
      </c>
      <c r="BA12" s="118">
        <f t="shared" si="0"/>
        <v>191</v>
      </c>
      <c r="BD12" s="118">
        <v>6</v>
      </c>
      <c r="BE12" s="14">
        <f>INDEX(节奏总表!$BW$4:$BW$63,新神器!BD12)</f>
        <v>67</v>
      </c>
      <c r="BF12" s="14">
        <f t="shared" si="11"/>
        <v>2</v>
      </c>
      <c r="BG12" s="118">
        <v>2</v>
      </c>
      <c r="BH12" s="118">
        <v>5</v>
      </c>
      <c r="BI12" s="14">
        <f t="shared" si="1"/>
        <v>1.9</v>
      </c>
      <c r="BJ12" s="14">
        <f t="shared" si="1"/>
        <v>1.9</v>
      </c>
      <c r="BK12" s="14">
        <f t="shared" si="1"/>
        <v>1.2</v>
      </c>
      <c r="BL12" s="14">
        <f t="shared" si="1"/>
        <v>5</v>
      </c>
      <c r="BM12" s="14">
        <f t="shared" si="1"/>
        <v>5</v>
      </c>
      <c r="BN12" s="14">
        <f t="shared" si="1"/>
        <v>2.625</v>
      </c>
      <c r="BO12" s="14">
        <f t="shared" si="1"/>
        <v>2.625</v>
      </c>
      <c r="BP12" s="14">
        <f t="shared" si="1"/>
        <v>1.25</v>
      </c>
      <c r="BQ12" s="14">
        <f t="shared" si="1"/>
        <v>0</v>
      </c>
      <c r="BR12" s="14">
        <f t="shared" si="1"/>
        <v>0</v>
      </c>
      <c r="BS12" s="14">
        <f t="shared" si="2"/>
        <v>0</v>
      </c>
      <c r="BT12" s="14">
        <f t="shared" si="2"/>
        <v>0</v>
      </c>
      <c r="BU12" s="14">
        <f t="shared" si="2"/>
        <v>0</v>
      </c>
      <c r="BV12" s="14">
        <f t="shared" si="2"/>
        <v>0</v>
      </c>
      <c r="BW12" s="14">
        <f t="shared" si="2"/>
        <v>0</v>
      </c>
      <c r="BX12" s="14">
        <f t="shared" si="2"/>
        <v>0</v>
      </c>
      <c r="BY12" s="14">
        <f t="shared" si="2"/>
        <v>0</v>
      </c>
      <c r="BZ12" s="14">
        <f t="shared" si="2"/>
        <v>0</v>
      </c>
      <c r="CA12" s="14">
        <f t="shared" si="2"/>
        <v>0</v>
      </c>
      <c r="CB12" s="14">
        <f t="shared" si="2"/>
        <v>0</v>
      </c>
      <c r="CC12" s="14">
        <f t="shared" si="3"/>
        <v>0</v>
      </c>
      <c r="CD12" s="14">
        <f t="shared" si="3"/>
        <v>0</v>
      </c>
      <c r="CE12" s="14">
        <f t="shared" si="3"/>
        <v>0</v>
      </c>
      <c r="CF12" s="14">
        <f t="shared" si="3"/>
        <v>0</v>
      </c>
      <c r="CG12" s="14">
        <f t="shared" si="3"/>
        <v>0</v>
      </c>
      <c r="CH12" s="14">
        <f t="shared" si="3"/>
        <v>0</v>
      </c>
      <c r="CI12" s="14">
        <f t="shared" si="3"/>
        <v>0</v>
      </c>
      <c r="CJ12" s="14">
        <f t="shared" si="3"/>
        <v>0</v>
      </c>
      <c r="CK12" s="14">
        <f t="shared" si="3"/>
        <v>0</v>
      </c>
      <c r="CL12" s="14">
        <f t="shared" si="3"/>
        <v>0</v>
      </c>
      <c r="CM12" s="14">
        <f t="shared" si="4"/>
        <v>0</v>
      </c>
      <c r="CN12" s="14">
        <f t="shared" si="4"/>
        <v>0</v>
      </c>
      <c r="CO12" s="14">
        <f t="shared" si="4"/>
        <v>0</v>
      </c>
      <c r="CP12" s="14">
        <f t="shared" si="4"/>
        <v>0</v>
      </c>
      <c r="CQ12" s="14">
        <f t="shared" si="4"/>
        <v>0</v>
      </c>
      <c r="CR12" s="14">
        <f t="shared" si="4"/>
        <v>0</v>
      </c>
      <c r="CS12" s="14">
        <f t="shared" si="4"/>
        <v>0</v>
      </c>
      <c r="CT12" s="14">
        <f t="shared" si="4"/>
        <v>0</v>
      </c>
      <c r="CU12" s="14">
        <f t="shared" si="4"/>
        <v>0</v>
      </c>
      <c r="CV12" s="14">
        <f t="shared" si="4"/>
        <v>0</v>
      </c>
      <c r="CW12" s="14">
        <f t="shared" si="4"/>
        <v>0</v>
      </c>
      <c r="CX12" s="14">
        <f t="shared" si="4"/>
        <v>0</v>
      </c>
      <c r="CZ12" s="14">
        <f>SUM(BI$7:BI12)</f>
        <v>16.899999999999999</v>
      </c>
      <c r="DA12" s="14">
        <f>SUM(BJ$7:BJ12)</f>
        <v>16.899999999999999</v>
      </c>
      <c r="DB12" s="14">
        <f>SUM(BK$7:BK12)</f>
        <v>7.95</v>
      </c>
      <c r="DC12" s="14">
        <f>SUM(BL$7:BL12)</f>
        <v>5</v>
      </c>
      <c r="DD12" s="14">
        <f>SUM(BM$7:BM12)</f>
        <v>5</v>
      </c>
      <c r="DE12" s="14">
        <f>SUM(BN$7:BN12)</f>
        <v>2.625</v>
      </c>
      <c r="DF12" s="14">
        <f>SUM(BO$7:BO12)</f>
        <v>2.625</v>
      </c>
      <c r="DG12" s="14">
        <f>SUM(BP$7:BP12)</f>
        <v>1.25</v>
      </c>
      <c r="DH12" s="14">
        <f>SUM(BQ$7:BQ12)</f>
        <v>0</v>
      </c>
      <c r="DI12" s="14">
        <f>SUM(BR$7:BR12)</f>
        <v>0</v>
      </c>
      <c r="DJ12" s="14">
        <f>SUM(BS$7:BS12)</f>
        <v>0</v>
      </c>
      <c r="DK12" s="14">
        <f>SUM(BT$7:BT12)</f>
        <v>0</v>
      </c>
      <c r="DL12" s="14">
        <f>SUM(BU$7:BU12)</f>
        <v>0</v>
      </c>
      <c r="DM12" s="14">
        <f>SUM(BV$7:BV12)</f>
        <v>0</v>
      </c>
      <c r="DN12" s="14">
        <f>SUM(BW$7:BW12)</f>
        <v>0</v>
      </c>
      <c r="DO12" s="14">
        <f>SUM(BX$7:BX12)</f>
        <v>0</v>
      </c>
      <c r="DP12" s="14">
        <f>SUM(BY$7:BY12)</f>
        <v>0</v>
      </c>
      <c r="DQ12" s="14">
        <f>SUM(BZ$7:BZ12)</f>
        <v>0</v>
      </c>
      <c r="DR12" s="14">
        <f>SUM(CA$7:CA12)</f>
        <v>0</v>
      </c>
      <c r="DS12" s="14">
        <f>SUM(CB$7:CB12)</f>
        <v>0</v>
      </c>
      <c r="DT12" s="14">
        <f>SUM(CC$7:CC12)</f>
        <v>0</v>
      </c>
      <c r="DU12" s="14">
        <f>SUM(CD$7:CD12)</f>
        <v>0</v>
      </c>
      <c r="DV12" s="14">
        <f>SUM(CE$7:CE12)</f>
        <v>0</v>
      </c>
      <c r="DW12" s="14">
        <f>SUM(CF$7:CF12)</f>
        <v>0</v>
      </c>
      <c r="DX12" s="14">
        <f>SUM(CG$7:CG12)</f>
        <v>0</v>
      </c>
      <c r="DY12" s="14">
        <f>SUM(CH$7:CH12)</f>
        <v>0</v>
      </c>
      <c r="DZ12" s="14">
        <f>SUM(CI$7:CI12)</f>
        <v>0</v>
      </c>
      <c r="EA12" s="14">
        <f>SUM(CJ$7:CJ12)</f>
        <v>0</v>
      </c>
      <c r="EB12" s="14">
        <f>SUM(CK$7:CK12)</f>
        <v>0</v>
      </c>
      <c r="EC12" s="14">
        <f>SUM(CL$7:CL12)</f>
        <v>0</v>
      </c>
      <c r="ED12" s="14">
        <f>SUM(CM$7:CM12)</f>
        <v>0</v>
      </c>
      <c r="EE12" s="14">
        <f>SUM(CN$7:CN12)</f>
        <v>0</v>
      </c>
      <c r="EF12" s="14">
        <f>SUM(CO$7:CO12)</f>
        <v>0</v>
      </c>
      <c r="EG12" s="14">
        <f>SUM(CP$7:CP12)</f>
        <v>0</v>
      </c>
      <c r="EH12" s="14">
        <f>SUM(CQ$7:CQ12)</f>
        <v>0</v>
      </c>
      <c r="EI12" s="14">
        <f>SUM(CR$7:CR12)</f>
        <v>0</v>
      </c>
      <c r="EJ12" s="14">
        <f>SUM(CS$7:CS12)</f>
        <v>0</v>
      </c>
      <c r="EK12" s="14">
        <f>SUM(CT$7:CT12)</f>
        <v>0</v>
      </c>
      <c r="EL12" s="14">
        <f>SUM(CU$7:CU12)</f>
        <v>0</v>
      </c>
      <c r="EM12" s="14">
        <f>SUM(CV$7:CV12)</f>
        <v>0</v>
      </c>
      <c r="EN12" s="14">
        <f>SUM(CW$7:CW12)</f>
        <v>0</v>
      </c>
      <c r="EO12" s="14">
        <f>SUM(CX$7:CX12)</f>
        <v>0</v>
      </c>
      <c r="ER12" s="14">
        <f t="shared" si="12"/>
        <v>8</v>
      </c>
      <c r="ES12" s="14">
        <f t="shared" si="13"/>
        <v>8</v>
      </c>
      <c r="ET12" s="14">
        <f t="shared" si="14"/>
        <v>5</v>
      </c>
      <c r="EU12" s="14">
        <f t="shared" si="15"/>
        <v>4</v>
      </c>
      <c r="EV12" s="14">
        <f t="shared" si="16"/>
        <v>4</v>
      </c>
      <c r="EW12" s="14">
        <f t="shared" si="17"/>
        <v>2</v>
      </c>
      <c r="EX12" s="14">
        <f t="shared" si="18"/>
        <v>2</v>
      </c>
      <c r="EY12" s="14">
        <f t="shared" si="19"/>
        <v>1</v>
      </c>
      <c r="EZ12" s="14">
        <f t="shared" si="20"/>
        <v>0</v>
      </c>
      <c r="FA12" s="14">
        <f t="shared" si="21"/>
        <v>0</v>
      </c>
      <c r="FB12" s="14">
        <f t="shared" si="22"/>
        <v>0</v>
      </c>
      <c r="FC12" s="14">
        <f t="shared" si="23"/>
        <v>0</v>
      </c>
      <c r="FD12" s="14">
        <f t="shared" si="24"/>
        <v>0</v>
      </c>
      <c r="FE12" s="14">
        <f t="shared" si="25"/>
        <v>0</v>
      </c>
      <c r="FF12" s="14">
        <f t="shared" si="26"/>
        <v>0</v>
      </c>
      <c r="FG12" s="14">
        <f t="shared" si="27"/>
        <v>0</v>
      </c>
      <c r="FH12" s="14">
        <f t="shared" si="28"/>
        <v>0</v>
      </c>
      <c r="FI12" s="14">
        <f t="shared" si="29"/>
        <v>0</v>
      </c>
      <c r="FJ12" s="14">
        <f t="shared" si="30"/>
        <v>0</v>
      </c>
      <c r="FK12" s="14">
        <f t="shared" si="31"/>
        <v>0</v>
      </c>
      <c r="FL12" s="14">
        <f t="shared" si="32"/>
        <v>0</v>
      </c>
      <c r="FM12" s="14">
        <f t="shared" si="33"/>
        <v>0</v>
      </c>
      <c r="FN12" s="14">
        <f t="shared" si="34"/>
        <v>0</v>
      </c>
      <c r="FO12" s="14">
        <f t="shared" si="35"/>
        <v>0</v>
      </c>
      <c r="FP12" s="14">
        <f t="shared" si="36"/>
        <v>0</v>
      </c>
      <c r="FQ12" s="14">
        <f t="shared" si="37"/>
        <v>0</v>
      </c>
      <c r="FR12" s="14">
        <f t="shared" si="38"/>
        <v>0</v>
      </c>
      <c r="FS12" s="14">
        <f t="shared" si="39"/>
        <v>0</v>
      </c>
      <c r="FT12" s="14">
        <f t="shared" si="40"/>
        <v>0</v>
      </c>
      <c r="FU12" s="14">
        <f t="shared" si="41"/>
        <v>0</v>
      </c>
      <c r="FV12" s="14">
        <f t="shared" si="42"/>
        <v>0</v>
      </c>
      <c r="FW12" s="14">
        <f t="shared" si="43"/>
        <v>0</v>
      </c>
      <c r="FX12" s="14">
        <f t="shared" si="44"/>
        <v>0</v>
      </c>
      <c r="FY12" s="14">
        <f t="shared" si="45"/>
        <v>0</v>
      </c>
      <c r="FZ12" s="14">
        <f t="shared" si="46"/>
        <v>0</v>
      </c>
      <c r="GA12" s="14">
        <f t="shared" si="47"/>
        <v>0</v>
      </c>
      <c r="GB12" s="14">
        <f t="shared" si="48"/>
        <v>0</v>
      </c>
      <c r="GC12" s="14">
        <f t="shared" si="49"/>
        <v>0</v>
      </c>
      <c r="GD12" s="14">
        <f t="shared" si="50"/>
        <v>0</v>
      </c>
      <c r="GE12" s="14">
        <f t="shared" si="51"/>
        <v>0</v>
      </c>
      <c r="GF12" s="14">
        <f t="shared" si="52"/>
        <v>0</v>
      </c>
      <c r="GG12" s="14">
        <f t="shared" si="53"/>
        <v>0</v>
      </c>
      <c r="GJ12" s="122">
        <v>6</v>
      </c>
      <c r="GK12" s="14">
        <f t="shared" si="54"/>
        <v>1</v>
      </c>
      <c r="GL12" s="14">
        <f t="shared" si="55"/>
        <v>1606003</v>
      </c>
      <c r="GM12" s="14" t="str">
        <f t="shared" si="56"/>
        <v>神器1-1 : 3级</v>
      </c>
      <c r="GN12" s="14" t="s">
        <v>1055</v>
      </c>
      <c r="GO12" s="14">
        <f t="shared" si="57"/>
        <v>6</v>
      </c>
      <c r="GP12" s="14" t="str">
        <f t="shared" si="58"/>
        <v>神器1-1</v>
      </c>
      <c r="GQ12" s="14">
        <f t="shared" si="59"/>
        <v>2</v>
      </c>
    </row>
    <row r="13" spans="1:199" ht="16.5" x14ac:dyDescent="0.2">
      <c r="A13" s="118">
        <v>7</v>
      </c>
      <c r="B13" s="118">
        <v>10</v>
      </c>
      <c r="C13" s="118">
        <v>10</v>
      </c>
      <c r="J13" s="118">
        <v>6</v>
      </c>
      <c r="K13" s="118">
        <v>2</v>
      </c>
      <c r="L13" s="118">
        <f>SUM(K$8:K13)</f>
        <v>9</v>
      </c>
      <c r="N13" s="121">
        <v>2</v>
      </c>
      <c r="O13" s="121">
        <v>3</v>
      </c>
      <c r="P13" s="121">
        <v>2</v>
      </c>
      <c r="Q13" s="121">
        <v>15</v>
      </c>
      <c r="R13" s="14">
        <f>SUM(Q$7:Q13)</f>
        <v>90</v>
      </c>
      <c r="S13" s="122">
        <v>1606008</v>
      </c>
      <c r="T13" s="14" t="str">
        <f t="shared" si="60"/>
        <v>神器2-3</v>
      </c>
      <c r="W13" s="118">
        <v>6</v>
      </c>
      <c r="X13" s="118">
        <v>113</v>
      </c>
      <c r="Y13" s="118" t="s">
        <v>1006</v>
      </c>
      <c r="Z13" s="118" t="s">
        <v>1005</v>
      </c>
      <c r="AA13" s="118" t="s">
        <v>1004</v>
      </c>
      <c r="AD13" s="118">
        <v>7</v>
      </c>
      <c r="AE13" s="118">
        <v>2</v>
      </c>
      <c r="AF13" s="118">
        <v>4</v>
      </c>
      <c r="AG13" s="118" t="str">
        <f t="shared" si="6"/>
        <v>神器2-4</v>
      </c>
      <c r="AH13" s="118">
        <v>2</v>
      </c>
      <c r="AI13" s="118">
        <f t="shared" si="7"/>
        <v>45</v>
      </c>
      <c r="AL13" s="118">
        <v>2</v>
      </c>
      <c r="AM13" s="118">
        <v>1</v>
      </c>
      <c r="AN13" s="118">
        <v>4</v>
      </c>
      <c r="AO13" s="118">
        <v>4</v>
      </c>
      <c r="AP13" s="118" t="s">
        <v>984</v>
      </c>
      <c r="AQ13" s="34">
        <v>5000</v>
      </c>
      <c r="AR13" s="118">
        <v>1</v>
      </c>
      <c r="AS13" s="118">
        <v>3</v>
      </c>
      <c r="AT13" s="118">
        <f t="shared" si="8"/>
        <v>1</v>
      </c>
      <c r="AU13" s="14">
        <f t="shared" si="9"/>
        <v>1</v>
      </c>
      <c r="AV13" s="14">
        <f t="shared" si="10"/>
        <v>15</v>
      </c>
      <c r="AY13" s="118">
        <v>4</v>
      </c>
      <c r="AZ13" s="118">
        <v>1</v>
      </c>
      <c r="BA13" s="118">
        <f t="shared" si="0"/>
        <v>158.75</v>
      </c>
      <c r="BD13" s="118">
        <v>7</v>
      </c>
      <c r="BE13" s="14">
        <f>INDEX(节奏总表!$BW$4:$BW$63,新神器!BD13)</f>
        <v>71</v>
      </c>
      <c r="BF13" s="14">
        <f t="shared" si="11"/>
        <v>2</v>
      </c>
      <c r="BG13" s="118">
        <v>2</v>
      </c>
      <c r="BH13" s="118">
        <v>5</v>
      </c>
      <c r="BI13" s="14">
        <f t="shared" si="1"/>
        <v>1.9</v>
      </c>
      <c r="BJ13" s="14">
        <f t="shared" si="1"/>
        <v>1.9</v>
      </c>
      <c r="BK13" s="14">
        <f t="shared" si="1"/>
        <v>1.2</v>
      </c>
      <c r="BL13" s="14">
        <f t="shared" si="1"/>
        <v>5</v>
      </c>
      <c r="BM13" s="14">
        <f t="shared" si="1"/>
        <v>5</v>
      </c>
      <c r="BN13" s="14">
        <f t="shared" si="1"/>
        <v>2.625</v>
      </c>
      <c r="BO13" s="14">
        <f t="shared" si="1"/>
        <v>2.625</v>
      </c>
      <c r="BP13" s="14">
        <f t="shared" si="1"/>
        <v>1.25</v>
      </c>
      <c r="BQ13" s="14">
        <f t="shared" si="1"/>
        <v>0</v>
      </c>
      <c r="BR13" s="14">
        <f t="shared" si="1"/>
        <v>0</v>
      </c>
      <c r="BS13" s="14">
        <f t="shared" si="2"/>
        <v>0</v>
      </c>
      <c r="BT13" s="14">
        <f t="shared" si="2"/>
        <v>0</v>
      </c>
      <c r="BU13" s="14">
        <f t="shared" si="2"/>
        <v>0</v>
      </c>
      <c r="BV13" s="14">
        <f t="shared" si="2"/>
        <v>0</v>
      </c>
      <c r="BW13" s="14">
        <f t="shared" si="2"/>
        <v>0</v>
      </c>
      <c r="BX13" s="14">
        <f t="shared" si="2"/>
        <v>0</v>
      </c>
      <c r="BY13" s="14">
        <f t="shared" si="2"/>
        <v>0</v>
      </c>
      <c r="BZ13" s="14">
        <f t="shared" si="2"/>
        <v>0</v>
      </c>
      <c r="CA13" s="14">
        <f t="shared" si="2"/>
        <v>0</v>
      </c>
      <c r="CB13" s="14">
        <f t="shared" si="2"/>
        <v>0</v>
      </c>
      <c r="CC13" s="14">
        <f t="shared" si="3"/>
        <v>0</v>
      </c>
      <c r="CD13" s="14">
        <f t="shared" si="3"/>
        <v>0</v>
      </c>
      <c r="CE13" s="14">
        <f t="shared" si="3"/>
        <v>0</v>
      </c>
      <c r="CF13" s="14">
        <f t="shared" si="3"/>
        <v>0</v>
      </c>
      <c r="CG13" s="14">
        <f t="shared" si="3"/>
        <v>0</v>
      </c>
      <c r="CH13" s="14">
        <f t="shared" si="3"/>
        <v>0</v>
      </c>
      <c r="CI13" s="14">
        <f t="shared" si="3"/>
        <v>0</v>
      </c>
      <c r="CJ13" s="14">
        <f t="shared" si="3"/>
        <v>0</v>
      </c>
      <c r="CK13" s="14">
        <f t="shared" si="3"/>
        <v>0</v>
      </c>
      <c r="CL13" s="14">
        <f t="shared" si="3"/>
        <v>0</v>
      </c>
      <c r="CM13" s="14">
        <f t="shared" si="4"/>
        <v>0</v>
      </c>
      <c r="CN13" s="14">
        <f t="shared" si="4"/>
        <v>0</v>
      </c>
      <c r="CO13" s="14">
        <f t="shared" si="4"/>
        <v>0</v>
      </c>
      <c r="CP13" s="14">
        <f t="shared" si="4"/>
        <v>0</v>
      </c>
      <c r="CQ13" s="14">
        <f t="shared" si="4"/>
        <v>0</v>
      </c>
      <c r="CR13" s="14">
        <f t="shared" si="4"/>
        <v>0</v>
      </c>
      <c r="CS13" s="14">
        <f t="shared" si="4"/>
        <v>0</v>
      </c>
      <c r="CT13" s="14">
        <f t="shared" si="4"/>
        <v>0</v>
      </c>
      <c r="CU13" s="14">
        <f t="shared" si="4"/>
        <v>0</v>
      </c>
      <c r="CV13" s="14">
        <f t="shared" si="4"/>
        <v>0</v>
      </c>
      <c r="CW13" s="14">
        <f t="shared" si="4"/>
        <v>0</v>
      </c>
      <c r="CX13" s="14">
        <f t="shared" si="4"/>
        <v>0</v>
      </c>
      <c r="CZ13" s="14">
        <f>SUM(BI$7:BI13)</f>
        <v>18.799999999999997</v>
      </c>
      <c r="DA13" s="14">
        <f>SUM(BJ$7:BJ13)</f>
        <v>18.799999999999997</v>
      </c>
      <c r="DB13" s="14">
        <f>SUM(BK$7:BK13)</f>
        <v>9.15</v>
      </c>
      <c r="DC13" s="14">
        <f>SUM(BL$7:BL13)</f>
        <v>10</v>
      </c>
      <c r="DD13" s="14">
        <f>SUM(BM$7:BM13)</f>
        <v>10</v>
      </c>
      <c r="DE13" s="14">
        <f>SUM(BN$7:BN13)</f>
        <v>5.25</v>
      </c>
      <c r="DF13" s="14">
        <f>SUM(BO$7:BO13)</f>
        <v>5.25</v>
      </c>
      <c r="DG13" s="14">
        <f>SUM(BP$7:BP13)</f>
        <v>2.5</v>
      </c>
      <c r="DH13" s="14">
        <f>SUM(BQ$7:BQ13)</f>
        <v>0</v>
      </c>
      <c r="DI13" s="14">
        <f>SUM(BR$7:BR13)</f>
        <v>0</v>
      </c>
      <c r="DJ13" s="14">
        <f>SUM(BS$7:BS13)</f>
        <v>0</v>
      </c>
      <c r="DK13" s="14">
        <f>SUM(BT$7:BT13)</f>
        <v>0</v>
      </c>
      <c r="DL13" s="14">
        <f>SUM(BU$7:BU13)</f>
        <v>0</v>
      </c>
      <c r="DM13" s="14">
        <f>SUM(BV$7:BV13)</f>
        <v>0</v>
      </c>
      <c r="DN13" s="14">
        <f>SUM(BW$7:BW13)</f>
        <v>0</v>
      </c>
      <c r="DO13" s="14">
        <f>SUM(BX$7:BX13)</f>
        <v>0</v>
      </c>
      <c r="DP13" s="14">
        <f>SUM(BY$7:BY13)</f>
        <v>0</v>
      </c>
      <c r="DQ13" s="14">
        <f>SUM(BZ$7:BZ13)</f>
        <v>0</v>
      </c>
      <c r="DR13" s="14">
        <f>SUM(CA$7:CA13)</f>
        <v>0</v>
      </c>
      <c r="DS13" s="14">
        <f>SUM(CB$7:CB13)</f>
        <v>0</v>
      </c>
      <c r="DT13" s="14">
        <f>SUM(CC$7:CC13)</f>
        <v>0</v>
      </c>
      <c r="DU13" s="14">
        <f>SUM(CD$7:CD13)</f>
        <v>0</v>
      </c>
      <c r="DV13" s="14">
        <f>SUM(CE$7:CE13)</f>
        <v>0</v>
      </c>
      <c r="DW13" s="14">
        <f>SUM(CF$7:CF13)</f>
        <v>0</v>
      </c>
      <c r="DX13" s="14">
        <f>SUM(CG$7:CG13)</f>
        <v>0</v>
      </c>
      <c r="DY13" s="14">
        <f>SUM(CH$7:CH13)</f>
        <v>0</v>
      </c>
      <c r="DZ13" s="14">
        <f>SUM(CI$7:CI13)</f>
        <v>0</v>
      </c>
      <c r="EA13" s="14">
        <f>SUM(CJ$7:CJ13)</f>
        <v>0</v>
      </c>
      <c r="EB13" s="14">
        <f>SUM(CK$7:CK13)</f>
        <v>0</v>
      </c>
      <c r="EC13" s="14">
        <f>SUM(CL$7:CL13)</f>
        <v>0</v>
      </c>
      <c r="ED13" s="14">
        <f>SUM(CM$7:CM13)</f>
        <v>0</v>
      </c>
      <c r="EE13" s="14">
        <f>SUM(CN$7:CN13)</f>
        <v>0</v>
      </c>
      <c r="EF13" s="14">
        <f>SUM(CO$7:CO13)</f>
        <v>0</v>
      </c>
      <c r="EG13" s="14">
        <f>SUM(CP$7:CP13)</f>
        <v>0</v>
      </c>
      <c r="EH13" s="14">
        <f>SUM(CQ$7:CQ13)</f>
        <v>0</v>
      </c>
      <c r="EI13" s="14">
        <f>SUM(CR$7:CR13)</f>
        <v>0</v>
      </c>
      <c r="EJ13" s="14">
        <f>SUM(CS$7:CS13)</f>
        <v>0</v>
      </c>
      <c r="EK13" s="14">
        <f>SUM(CT$7:CT13)</f>
        <v>0</v>
      </c>
      <c r="EL13" s="14">
        <f>SUM(CU$7:CU13)</f>
        <v>0</v>
      </c>
      <c r="EM13" s="14">
        <f>SUM(CV$7:CV13)</f>
        <v>0</v>
      </c>
      <c r="EN13" s="14">
        <f>SUM(CW$7:CW13)</f>
        <v>0</v>
      </c>
      <c r="EO13" s="14">
        <f>SUM(CX$7:CX13)</f>
        <v>0</v>
      </c>
      <c r="ER13" s="14">
        <f t="shared" si="12"/>
        <v>9</v>
      </c>
      <c r="ES13" s="14">
        <f t="shared" si="13"/>
        <v>9</v>
      </c>
      <c r="ET13" s="14">
        <f t="shared" si="14"/>
        <v>6</v>
      </c>
      <c r="EU13" s="14">
        <f t="shared" si="15"/>
        <v>6</v>
      </c>
      <c r="EV13" s="14">
        <f t="shared" si="16"/>
        <v>6</v>
      </c>
      <c r="EW13" s="14">
        <f t="shared" si="17"/>
        <v>4</v>
      </c>
      <c r="EX13" s="14">
        <f t="shared" si="18"/>
        <v>4</v>
      </c>
      <c r="EY13" s="14">
        <f t="shared" si="19"/>
        <v>2</v>
      </c>
      <c r="EZ13" s="14">
        <f t="shared" si="20"/>
        <v>0</v>
      </c>
      <c r="FA13" s="14">
        <f t="shared" si="21"/>
        <v>0</v>
      </c>
      <c r="FB13" s="14">
        <f t="shared" si="22"/>
        <v>0</v>
      </c>
      <c r="FC13" s="14">
        <f t="shared" si="23"/>
        <v>0</v>
      </c>
      <c r="FD13" s="14">
        <f t="shared" si="24"/>
        <v>0</v>
      </c>
      <c r="FE13" s="14">
        <f t="shared" si="25"/>
        <v>0</v>
      </c>
      <c r="FF13" s="14">
        <f t="shared" si="26"/>
        <v>0</v>
      </c>
      <c r="FG13" s="14">
        <f t="shared" si="27"/>
        <v>0</v>
      </c>
      <c r="FH13" s="14">
        <f t="shared" si="28"/>
        <v>0</v>
      </c>
      <c r="FI13" s="14">
        <f t="shared" si="29"/>
        <v>0</v>
      </c>
      <c r="FJ13" s="14">
        <f t="shared" si="30"/>
        <v>0</v>
      </c>
      <c r="FK13" s="14">
        <f t="shared" si="31"/>
        <v>0</v>
      </c>
      <c r="FL13" s="14">
        <f t="shared" si="32"/>
        <v>0</v>
      </c>
      <c r="FM13" s="14">
        <f t="shared" si="33"/>
        <v>0</v>
      </c>
      <c r="FN13" s="14">
        <f t="shared" si="34"/>
        <v>0</v>
      </c>
      <c r="FO13" s="14">
        <f t="shared" si="35"/>
        <v>0</v>
      </c>
      <c r="FP13" s="14">
        <f t="shared" si="36"/>
        <v>0</v>
      </c>
      <c r="FQ13" s="14">
        <f t="shared" si="37"/>
        <v>0</v>
      </c>
      <c r="FR13" s="14">
        <f t="shared" si="38"/>
        <v>0</v>
      </c>
      <c r="FS13" s="14">
        <f t="shared" si="39"/>
        <v>0</v>
      </c>
      <c r="FT13" s="14">
        <f t="shared" si="40"/>
        <v>0</v>
      </c>
      <c r="FU13" s="14">
        <f t="shared" si="41"/>
        <v>0</v>
      </c>
      <c r="FV13" s="14">
        <f t="shared" si="42"/>
        <v>0</v>
      </c>
      <c r="FW13" s="14">
        <f t="shared" si="43"/>
        <v>0</v>
      </c>
      <c r="FX13" s="14">
        <f t="shared" si="44"/>
        <v>0</v>
      </c>
      <c r="FY13" s="14">
        <f t="shared" si="45"/>
        <v>0</v>
      </c>
      <c r="FZ13" s="14">
        <f t="shared" si="46"/>
        <v>0</v>
      </c>
      <c r="GA13" s="14">
        <f t="shared" si="47"/>
        <v>0</v>
      </c>
      <c r="GB13" s="14">
        <f t="shared" si="48"/>
        <v>0</v>
      </c>
      <c r="GC13" s="14">
        <f t="shared" si="49"/>
        <v>0</v>
      </c>
      <c r="GD13" s="14">
        <f t="shared" si="50"/>
        <v>0</v>
      </c>
      <c r="GE13" s="14">
        <f t="shared" si="51"/>
        <v>0</v>
      </c>
      <c r="GF13" s="14">
        <f t="shared" si="52"/>
        <v>0</v>
      </c>
      <c r="GG13" s="14">
        <f t="shared" si="53"/>
        <v>0</v>
      </c>
      <c r="GJ13" s="122">
        <v>7</v>
      </c>
      <c r="GK13" s="14">
        <f t="shared" si="54"/>
        <v>1</v>
      </c>
      <c r="GL13" s="14">
        <f t="shared" si="55"/>
        <v>1606003</v>
      </c>
      <c r="GM13" s="14" t="str">
        <f t="shared" si="56"/>
        <v>神器1-1 : 4级</v>
      </c>
      <c r="GN13" s="14" t="s">
        <v>1055</v>
      </c>
      <c r="GO13" s="14">
        <f t="shared" si="57"/>
        <v>7</v>
      </c>
      <c r="GP13" s="14" t="str">
        <f t="shared" si="58"/>
        <v>神器1-1</v>
      </c>
      <c r="GQ13" s="14">
        <f t="shared" si="59"/>
        <v>3</v>
      </c>
    </row>
    <row r="14" spans="1:199" ht="19.5" customHeight="1" x14ac:dyDescent="0.2">
      <c r="J14" s="118">
        <v>7</v>
      </c>
      <c r="K14" s="118">
        <v>3</v>
      </c>
      <c r="L14" s="118">
        <f>SUM(K$8:K14)</f>
        <v>12</v>
      </c>
      <c r="N14" s="121">
        <v>2</v>
      </c>
      <c r="O14" s="121">
        <v>4</v>
      </c>
      <c r="P14" s="121">
        <v>2</v>
      </c>
      <c r="Q14" s="121">
        <v>15</v>
      </c>
      <c r="R14" s="14">
        <f>SUM(Q$7:Q14)</f>
        <v>105</v>
      </c>
      <c r="S14" s="122">
        <v>1606009</v>
      </c>
      <c r="T14" s="14" t="str">
        <f t="shared" si="60"/>
        <v>神器2-4</v>
      </c>
      <c r="W14" s="118">
        <v>7</v>
      </c>
      <c r="X14" s="118">
        <v>123</v>
      </c>
      <c r="Y14" s="118" t="s">
        <v>1037</v>
      </c>
      <c r="Z14" s="118" t="s">
        <v>1038</v>
      </c>
      <c r="AA14" s="118" t="s">
        <v>1039</v>
      </c>
      <c r="AD14" s="118">
        <v>8</v>
      </c>
      <c r="AE14" s="118">
        <v>2</v>
      </c>
      <c r="AF14" s="118">
        <v>5</v>
      </c>
      <c r="AG14" s="118" t="str">
        <f t="shared" si="6"/>
        <v>神器2-5</v>
      </c>
      <c r="AH14" s="118">
        <v>3</v>
      </c>
      <c r="AI14" s="118">
        <f t="shared" si="7"/>
        <v>105</v>
      </c>
      <c r="AL14" s="118">
        <v>2</v>
      </c>
      <c r="AM14" s="118">
        <v>1</v>
      </c>
      <c r="AN14" s="118">
        <v>4</v>
      </c>
      <c r="AO14" s="118">
        <v>5</v>
      </c>
      <c r="AP14" s="118" t="s">
        <v>985</v>
      </c>
      <c r="AQ14" s="34">
        <v>5000</v>
      </c>
      <c r="AR14" s="118">
        <v>1</v>
      </c>
      <c r="AS14" s="118">
        <v>3</v>
      </c>
      <c r="AT14" s="118">
        <f t="shared" si="8"/>
        <v>1</v>
      </c>
      <c r="AU14" s="14">
        <f t="shared" si="9"/>
        <v>1</v>
      </c>
      <c r="AV14" s="14">
        <f t="shared" si="10"/>
        <v>15</v>
      </c>
      <c r="AY14" s="118">
        <v>4</v>
      </c>
      <c r="AZ14" s="118">
        <v>2</v>
      </c>
      <c r="BA14" s="118">
        <f t="shared" si="0"/>
        <v>193.75</v>
      </c>
      <c r="BD14" s="118">
        <v>8</v>
      </c>
      <c r="BE14" s="14">
        <f>INDEX(节奏总表!$BW$4:$BW$63,新神器!BD14)</f>
        <v>74</v>
      </c>
      <c r="BF14" s="14">
        <f t="shared" si="11"/>
        <v>2</v>
      </c>
      <c r="BG14" s="118">
        <v>2</v>
      </c>
      <c r="BH14" s="118">
        <v>5</v>
      </c>
      <c r="BI14" s="14">
        <f t="shared" si="1"/>
        <v>1.9</v>
      </c>
      <c r="BJ14" s="14">
        <f t="shared" si="1"/>
        <v>1.9</v>
      </c>
      <c r="BK14" s="14">
        <f t="shared" si="1"/>
        <v>1.2</v>
      </c>
      <c r="BL14" s="14">
        <f t="shared" si="1"/>
        <v>5</v>
      </c>
      <c r="BM14" s="14">
        <f t="shared" si="1"/>
        <v>5</v>
      </c>
      <c r="BN14" s="14">
        <f t="shared" si="1"/>
        <v>2.625</v>
      </c>
      <c r="BO14" s="14">
        <f t="shared" si="1"/>
        <v>2.625</v>
      </c>
      <c r="BP14" s="14">
        <f t="shared" si="1"/>
        <v>1.25</v>
      </c>
      <c r="BQ14" s="14">
        <f t="shared" si="1"/>
        <v>0</v>
      </c>
      <c r="BR14" s="14">
        <f t="shared" si="1"/>
        <v>0</v>
      </c>
      <c r="BS14" s="14">
        <f t="shared" si="2"/>
        <v>0</v>
      </c>
      <c r="BT14" s="14">
        <f t="shared" si="2"/>
        <v>0</v>
      </c>
      <c r="BU14" s="14">
        <f t="shared" si="2"/>
        <v>0</v>
      </c>
      <c r="BV14" s="14">
        <f t="shared" si="2"/>
        <v>0</v>
      </c>
      <c r="BW14" s="14">
        <f t="shared" si="2"/>
        <v>0</v>
      </c>
      <c r="BX14" s="14">
        <f t="shared" si="2"/>
        <v>0</v>
      </c>
      <c r="BY14" s="14">
        <f t="shared" si="2"/>
        <v>0</v>
      </c>
      <c r="BZ14" s="14">
        <f t="shared" si="2"/>
        <v>0</v>
      </c>
      <c r="CA14" s="14">
        <f t="shared" si="2"/>
        <v>0</v>
      </c>
      <c r="CB14" s="14">
        <f t="shared" si="2"/>
        <v>0</v>
      </c>
      <c r="CC14" s="14">
        <f t="shared" si="3"/>
        <v>0</v>
      </c>
      <c r="CD14" s="14">
        <f t="shared" si="3"/>
        <v>0</v>
      </c>
      <c r="CE14" s="14">
        <f t="shared" si="3"/>
        <v>0</v>
      </c>
      <c r="CF14" s="14">
        <f t="shared" si="3"/>
        <v>0</v>
      </c>
      <c r="CG14" s="14">
        <f t="shared" si="3"/>
        <v>0</v>
      </c>
      <c r="CH14" s="14">
        <f t="shared" si="3"/>
        <v>0</v>
      </c>
      <c r="CI14" s="14">
        <f t="shared" si="3"/>
        <v>0</v>
      </c>
      <c r="CJ14" s="14">
        <f t="shared" si="3"/>
        <v>0</v>
      </c>
      <c r="CK14" s="14">
        <f t="shared" si="3"/>
        <v>0</v>
      </c>
      <c r="CL14" s="14">
        <f t="shared" si="3"/>
        <v>0</v>
      </c>
      <c r="CM14" s="14">
        <f t="shared" si="4"/>
        <v>0</v>
      </c>
      <c r="CN14" s="14">
        <f t="shared" si="4"/>
        <v>0</v>
      </c>
      <c r="CO14" s="14">
        <f t="shared" si="4"/>
        <v>0</v>
      </c>
      <c r="CP14" s="14">
        <f t="shared" si="4"/>
        <v>0</v>
      </c>
      <c r="CQ14" s="14">
        <f t="shared" si="4"/>
        <v>0</v>
      </c>
      <c r="CR14" s="14">
        <f t="shared" si="4"/>
        <v>0</v>
      </c>
      <c r="CS14" s="14">
        <f t="shared" si="4"/>
        <v>0</v>
      </c>
      <c r="CT14" s="14">
        <f t="shared" si="4"/>
        <v>0</v>
      </c>
      <c r="CU14" s="14">
        <f t="shared" si="4"/>
        <v>0</v>
      </c>
      <c r="CV14" s="14">
        <f t="shared" si="4"/>
        <v>0</v>
      </c>
      <c r="CW14" s="14">
        <f t="shared" si="4"/>
        <v>0</v>
      </c>
      <c r="CX14" s="14">
        <f t="shared" si="4"/>
        <v>0</v>
      </c>
      <c r="CZ14" s="14">
        <f>SUM(BI$7:BI14)</f>
        <v>20.699999999999996</v>
      </c>
      <c r="DA14" s="14">
        <f>SUM(BJ$7:BJ14)</f>
        <v>20.699999999999996</v>
      </c>
      <c r="DB14" s="14">
        <f>SUM(BK$7:BK14)</f>
        <v>10.35</v>
      </c>
      <c r="DC14" s="14">
        <f>SUM(BL$7:BL14)</f>
        <v>15</v>
      </c>
      <c r="DD14" s="14">
        <f>SUM(BM$7:BM14)</f>
        <v>15</v>
      </c>
      <c r="DE14" s="14">
        <f>SUM(BN$7:BN14)</f>
        <v>7.875</v>
      </c>
      <c r="DF14" s="14">
        <f>SUM(BO$7:BO14)</f>
        <v>7.875</v>
      </c>
      <c r="DG14" s="14">
        <f>SUM(BP$7:BP14)</f>
        <v>3.75</v>
      </c>
      <c r="DH14" s="14">
        <f>SUM(BQ$7:BQ14)</f>
        <v>0</v>
      </c>
      <c r="DI14" s="14">
        <f>SUM(BR$7:BR14)</f>
        <v>0</v>
      </c>
      <c r="DJ14" s="14">
        <f>SUM(BS$7:BS14)</f>
        <v>0</v>
      </c>
      <c r="DK14" s="14">
        <f>SUM(BT$7:BT14)</f>
        <v>0</v>
      </c>
      <c r="DL14" s="14">
        <f>SUM(BU$7:BU14)</f>
        <v>0</v>
      </c>
      <c r="DM14" s="14">
        <f>SUM(BV$7:BV14)</f>
        <v>0</v>
      </c>
      <c r="DN14" s="14">
        <f>SUM(BW$7:BW14)</f>
        <v>0</v>
      </c>
      <c r="DO14" s="14">
        <f>SUM(BX$7:BX14)</f>
        <v>0</v>
      </c>
      <c r="DP14" s="14">
        <f>SUM(BY$7:BY14)</f>
        <v>0</v>
      </c>
      <c r="DQ14" s="14">
        <f>SUM(BZ$7:BZ14)</f>
        <v>0</v>
      </c>
      <c r="DR14" s="14">
        <f>SUM(CA$7:CA14)</f>
        <v>0</v>
      </c>
      <c r="DS14" s="14">
        <f>SUM(CB$7:CB14)</f>
        <v>0</v>
      </c>
      <c r="DT14" s="14">
        <f>SUM(CC$7:CC14)</f>
        <v>0</v>
      </c>
      <c r="DU14" s="14">
        <f>SUM(CD$7:CD14)</f>
        <v>0</v>
      </c>
      <c r="DV14" s="14">
        <f>SUM(CE$7:CE14)</f>
        <v>0</v>
      </c>
      <c r="DW14" s="14">
        <f>SUM(CF$7:CF14)</f>
        <v>0</v>
      </c>
      <c r="DX14" s="14">
        <f>SUM(CG$7:CG14)</f>
        <v>0</v>
      </c>
      <c r="DY14" s="14">
        <f>SUM(CH$7:CH14)</f>
        <v>0</v>
      </c>
      <c r="DZ14" s="14">
        <f>SUM(CI$7:CI14)</f>
        <v>0</v>
      </c>
      <c r="EA14" s="14">
        <f>SUM(CJ$7:CJ14)</f>
        <v>0</v>
      </c>
      <c r="EB14" s="14">
        <f>SUM(CK$7:CK14)</f>
        <v>0</v>
      </c>
      <c r="EC14" s="14">
        <f>SUM(CL$7:CL14)</f>
        <v>0</v>
      </c>
      <c r="ED14" s="14">
        <f>SUM(CM$7:CM14)</f>
        <v>0</v>
      </c>
      <c r="EE14" s="14">
        <f>SUM(CN$7:CN14)</f>
        <v>0</v>
      </c>
      <c r="EF14" s="14">
        <f>SUM(CO$7:CO14)</f>
        <v>0</v>
      </c>
      <c r="EG14" s="14">
        <f>SUM(CP$7:CP14)</f>
        <v>0</v>
      </c>
      <c r="EH14" s="14">
        <f>SUM(CQ$7:CQ14)</f>
        <v>0</v>
      </c>
      <c r="EI14" s="14">
        <f>SUM(CR$7:CR14)</f>
        <v>0</v>
      </c>
      <c r="EJ14" s="14">
        <f>SUM(CS$7:CS14)</f>
        <v>0</v>
      </c>
      <c r="EK14" s="14">
        <f>SUM(CT$7:CT14)</f>
        <v>0</v>
      </c>
      <c r="EL14" s="14">
        <f>SUM(CU$7:CU14)</f>
        <v>0</v>
      </c>
      <c r="EM14" s="14">
        <f>SUM(CV$7:CV14)</f>
        <v>0</v>
      </c>
      <c r="EN14" s="14">
        <f>SUM(CW$7:CW14)</f>
        <v>0</v>
      </c>
      <c r="EO14" s="14">
        <f>SUM(CX$7:CX14)</f>
        <v>0</v>
      </c>
      <c r="ER14" s="14">
        <f t="shared" si="12"/>
        <v>9</v>
      </c>
      <c r="ES14" s="14">
        <f t="shared" si="13"/>
        <v>9</v>
      </c>
      <c r="ET14" s="14">
        <f t="shared" si="14"/>
        <v>6</v>
      </c>
      <c r="EU14" s="14">
        <f t="shared" si="15"/>
        <v>8</v>
      </c>
      <c r="EV14" s="14">
        <f t="shared" si="16"/>
        <v>8</v>
      </c>
      <c r="EW14" s="14">
        <f t="shared" si="17"/>
        <v>5</v>
      </c>
      <c r="EX14" s="14">
        <f t="shared" si="18"/>
        <v>5</v>
      </c>
      <c r="EY14" s="14">
        <f t="shared" si="19"/>
        <v>3</v>
      </c>
      <c r="EZ14" s="14">
        <f t="shared" si="20"/>
        <v>0</v>
      </c>
      <c r="FA14" s="14">
        <f t="shared" si="21"/>
        <v>0</v>
      </c>
      <c r="FB14" s="14">
        <f t="shared" si="22"/>
        <v>0</v>
      </c>
      <c r="FC14" s="14">
        <f t="shared" si="23"/>
        <v>0</v>
      </c>
      <c r="FD14" s="14">
        <f t="shared" si="24"/>
        <v>0</v>
      </c>
      <c r="FE14" s="14">
        <f t="shared" si="25"/>
        <v>0</v>
      </c>
      <c r="FF14" s="14">
        <f t="shared" si="26"/>
        <v>0</v>
      </c>
      <c r="FG14" s="14">
        <f t="shared" si="27"/>
        <v>0</v>
      </c>
      <c r="FH14" s="14">
        <f t="shared" si="28"/>
        <v>0</v>
      </c>
      <c r="FI14" s="14">
        <f t="shared" si="29"/>
        <v>0</v>
      </c>
      <c r="FJ14" s="14">
        <f t="shared" si="30"/>
        <v>0</v>
      </c>
      <c r="FK14" s="14">
        <f t="shared" si="31"/>
        <v>0</v>
      </c>
      <c r="FL14" s="14">
        <f t="shared" si="32"/>
        <v>0</v>
      </c>
      <c r="FM14" s="14">
        <f t="shared" si="33"/>
        <v>0</v>
      </c>
      <c r="FN14" s="14">
        <f t="shared" si="34"/>
        <v>0</v>
      </c>
      <c r="FO14" s="14">
        <f t="shared" si="35"/>
        <v>0</v>
      </c>
      <c r="FP14" s="14">
        <f t="shared" si="36"/>
        <v>0</v>
      </c>
      <c r="FQ14" s="14">
        <f t="shared" si="37"/>
        <v>0</v>
      </c>
      <c r="FR14" s="14">
        <f t="shared" si="38"/>
        <v>0</v>
      </c>
      <c r="FS14" s="14">
        <f t="shared" si="39"/>
        <v>0</v>
      </c>
      <c r="FT14" s="14">
        <f t="shared" si="40"/>
        <v>0</v>
      </c>
      <c r="FU14" s="14">
        <f t="shared" si="41"/>
        <v>0</v>
      </c>
      <c r="FV14" s="14">
        <f t="shared" si="42"/>
        <v>0</v>
      </c>
      <c r="FW14" s="14">
        <f t="shared" si="43"/>
        <v>0</v>
      </c>
      <c r="FX14" s="14">
        <f t="shared" si="44"/>
        <v>0</v>
      </c>
      <c r="FY14" s="14">
        <f t="shared" si="45"/>
        <v>0</v>
      </c>
      <c r="FZ14" s="14">
        <f t="shared" si="46"/>
        <v>0</v>
      </c>
      <c r="GA14" s="14">
        <f t="shared" si="47"/>
        <v>0</v>
      </c>
      <c r="GB14" s="14">
        <f t="shared" si="48"/>
        <v>0</v>
      </c>
      <c r="GC14" s="14">
        <f t="shared" si="49"/>
        <v>0</v>
      </c>
      <c r="GD14" s="14">
        <f t="shared" si="50"/>
        <v>0</v>
      </c>
      <c r="GE14" s="14">
        <f t="shared" si="51"/>
        <v>0</v>
      </c>
      <c r="GF14" s="14">
        <f t="shared" si="52"/>
        <v>0</v>
      </c>
      <c r="GG14" s="14">
        <f t="shared" si="53"/>
        <v>0</v>
      </c>
      <c r="GJ14" s="122">
        <v>8</v>
      </c>
      <c r="GK14" s="14">
        <f t="shared" si="54"/>
        <v>1</v>
      </c>
      <c r="GL14" s="14">
        <f t="shared" si="55"/>
        <v>1606003</v>
      </c>
      <c r="GM14" s="14" t="str">
        <f t="shared" si="56"/>
        <v>神器1-1 : 5级</v>
      </c>
      <c r="GN14" s="14" t="s">
        <v>1055</v>
      </c>
      <c r="GO14" s="14">
        <f t="shared" si="57"/>
        <v>8</v>
      </c>
      <c r="GP14" s="14" t="str">
        <f t="shared" si="58"/>
        <v>神器1-1</v>
      </c>
      <c r="GQ14" s="14">
        <f t="shared" si="59"/>
        <v>3</v>
      </c>
    </row>
    <row r="15" spans="1:199" ht="16.5" x14ac:dyDescent="0.2">
      <c r="J15" s="118">
        <v>8</v>
      </c>
      <c r="K15" s="118">
        <v>3</v>
      </c>
      <c r="L15" s="118">
        <f>SUM(K$8:K15)</f>
        <v>15</v>
      </c>
      <c r="N15" s="121">
        <v>2</v>
      </c>
      <c r="O15" s="121">
        <v>5</v>
      </c>
      <c r="P15" s="121">
        <v>3</v>
      </c>
      <c r="Q15" s="121">
        <v>15</v>
      </c>
      <c r="R15" s="14">
        <f>SUM(Q$7:Q15)</f>
        <v>120</v>
      </c>
      <c r="S15" s="122">
        <v>1606010</v>
      </c>
      <c r="T15" s="14" t="str">
        <f t="shared" si="60"/>
        <v>神器2-5</v>
      </c>
      <c r="AD15" s="118">
        <v>9</v>
      </c>
      <c r="AE15" s="118">
        <v>3</v>
      </c>
      <c r="AF15" s="118">
        <v>1</v>
      </c>
      <c r="AG15" s="118" t="str">
        <f t="shared" si="6"/>
        <v>神器3-1</v>
      </c>
      <c r="AH15" s="118">
        <v>1</v>
      </c>
      <c r="AI15" s="118">
        <f t="shared" si="7"/>
        <v>20</v>
      </c>
      <c r="AL15" s="118">
        <v>2</v>
      </c>
      <c r="AM15" s="118">
        <v>1</v>
      </c>
      <c r="AN15" s="118">
        <v>5</v>
      </c>
      <c r="AO15" s="118">
        <v>6</v>
      </c>
      <c r="AP15" s="118" t="s">
        <v>400</v>
      </c>
      <c r="AQ15" s="34">
        <v>3500</v>
      </c>
      <c r="AR15" s="118">
        <v>1</v>
      </c>
      <c r="AS15" s="118">
        <v>2</v>
      </c>
      <c r="AT15" s="118">
        <f t="shared" si="8"/>
        <v>2</v>
      </c>
      <c r="AU15" s="14">
        <f t="shared" si="9"/>
        <v>0.52500000000000002</v>
      </c>
      <c r="AV15" s="14">
        <f t="shared" si="10"/>
        <v>23.625</v>
      </c>
      <c r="AY15" s="118">
        <v>4</v>
      </c>
      <c r="AZ15" s="118">
        <v>3</v>
      </c>
      <c r="BA15" s="118">
        <f t="shared" si="0"/>
        <v>231.25</v>
      </c>
      <c r="BD15" s="118">
        <v>9</v>
      </c>
      <c r="BE15" s="14">
        <f>INDEX(节奏总表!$BW$4:$BW$63,新神器!BD15)</f>
        <v>78</v>
      </c>
      <c r="BF15" s="14">
        <f t="shared" si="11"/>
        <v>2</v>
      </c>
      <c r="BG15" s="118">
        <v>2</v>
      </c>
      <c r="BH15" s="118">
        <v>5</v>
      </c>
      <c r="BI15" s="14">
        <f t="shared" si="1"/>
        <v>1.9</v>
      </c>
      <c r="BJ15" s="14">
        <f t="shared" si="1"/>
        <v>1.9</v>
      </c>
      <c r="BK15" s="14">
        <f t="shared" si="1"/>
        <v>1.2</v>
      </c>
      <c r="BL15" s="14">
        <f t="shared" si="1"/>
        <v>5</v>
      </c>
      <c r="BM15" s="14">
        <f t="shared" si="1"/>
        <v>5</v>
      </c>
      <c r="BN15" s="14">
        <f t="shared" si="1"/>
        <v>2.625</v>
      </c>
      <c r="BO15" s="14">
        <f t="shared" si="1"/>
        <v>2.625</v>
      </c>
      <c r="BP15" s="14">
        <f t="shared" si="1"/>
        <v>1.25</v>
      </c>
      <c r="BQ15" s="14">
        <f t="shared" si="1"/>
        <v>0</v>
      </c>
      <c r="BR15" s="14">
        <f t="shared" si="1"/>
        <v>0</v>
      </c>
      <c r="BS15" s="14">
        <f t="shared" si="2"/>
        <v>0</v>
      </c>
      <c r="BT15" s="14">
        <f t="shared" si="2"/>
        <v>0</v>
      </c>
      <c r="BU15" s="14">
        <f t="shared" si="2"/>
        <v>0</v>
      </c>
      <c r="BV15" s="14">
        <f t="shared" si="2"/>
        <v>0</v>
      </c>
      <c r="BW15" s="14">
        <f t="shared" si="2"/>
        <v>0</v>
      </c>
      <c r="BX15" s="14">
        <f t="shared" si="2"/>
        <v>0</v>
      </c>
      <c r="BY15" s="14">
        <f t="shared" si="2"/>
        <v>0</v>
      </c>
      <c r="BZ15" s="14">
        <f t="shared" si="2"/>
        <v>0</v>
      </c>
      <c r="CA15" s="14">
        <f t="shared" si="2"/>
        <v>0</v>
      </c>
      <c r="CB15" s="14">
        <f t="shared" si="2"/>
        <v>0</v>
      </c>
      <c r="CC15" s="14">
        <f t="shared" si="3"/>
        <v>0</v>
      </c>
      <c r="CD15" s="14">
        <f t="shared" si="3"/>
        <v>0</v>
      </c>
      <c r="CE15" s="14">
        <f t="shared" si="3"/>
        <v>0</v>
      </c>
      <c r="CF15" s="14">
        <f t="shared" si="3"/>
        <v>0</v>
      </c>
      <c r="CG15" s="14">
        <f t="shared" si="3"/>
        <v>0</v>
      </c>
      <c r="CH15" s="14">
        <f t="shared" si="3"/>
        <v>0</v>
      </c>
      <c r="CI15" s="14">
        <f t="shared" si="3"/>
        <v>0</v>
      </c>
      <c r="CJ15" s="14">
        <f t="shared" si="3"/>
        <v>0</v>
      </c>
      <c r="CK15" s="14">
        <f t="shared" si="3"/>
        <v>0</v>
      </c>
      <c r="CL15" s="14">
        <f t="shared" si="3"/>
        <v>0</v>
      </c>
      <c r="CM15" s="14">
        <f t="shared" si="4"/>
        <v>0</v>
      </c>
      <c r="CN15" s="14">
        <f t="shared" si="4"/>
        <v>0</v>
      </c>
      <c r="CO15" s="14">
        <f t="shared" si="4"/>
        <v>0</v>
      </c>
      <c r="CP15" s="14">
        <f t="shared" si="4"/>
        <v>0</v>
      </c>
      <c r="CQ15" s="14">
        <f t="shared" si="4"/>
        <v>0</v>
      </c>
      <c r="CR15" s="14">
        <f t="shared" si="4"/>
        <v>0</v>
      </c>
      <c r="CS15" s="14">
        <f t="shared" si="4"/>
        <v>0</v>
      </c>
      <c r="CT15" s="14">
        <f t="shared" si="4"/>
        <v>0</v>
      </c>
      <c r="CU15" s="14">
        <f t="shared" si="4"/>
        <v>0</v>
      </c>
      <c r="CV15" s="14">
        <f t="shared" si="4"/>
        <v>0</v>
      </c>
      <c r="CW15" s="14">
        <f t="shared" si="4"/>
        <v>0</v>
      </c>
      <c r="CX15" s="14">
        <f t="shared" si="4"/>
        <v>0</v>
      </c>
      <c r="CZ15" s="14">
        <f>SUM(BI$7:BI15)</f>
        <v>22.599999999999994</v>
      </c>
      <c r="DA15" s="14">
        <f>SUM(BJ$7:BJ15)</f>
        <v>22.599999999999994</v>
      </c>
      <c r="DB15" s="14">
        <f>SUM(BK$7:BK15)</f>
        <v>11.549999999999999</v>
      </c>
      <c r="DC15" s="14">
        <f>SUM(BL$7:BL15)</f>
        <v>20</v>
      </c>
      <c r="DD15" s="14">
        <f>SUM(BM$7:BM15)</f>
        <v>20</v>
      </c>
      <c r="DE15" s="14">
        <f>SUM(BN$7:BN15)</f>
        <v>10.5</v>
      </c>
      <c r="DF15" s="14">
        <f>SUM(BO$7:BO15)</f>
        <v>10.5</v>
      </c>
      <c r="DG15" s="14">
        <f>SUM(BP$7:BP15)</f>
        <v>5</v>
      </c>
      <c r="DH15" s="14">
        <f>SUM(BQ$7:BQ15)</f>
        <v>0</v>
      </c>
      <c r="DI15" s="14">
        <f>SUM(BR$7:BR15)</f>
        <v>0</v>
      </c>
      <c r="DJ15" s="14">
        <f>SUM(BS$7:BS15)</f>
        <v>0</v>
      </c>
      <c r="DK15" s="14">
        <f>SUM(BT$7:BT15)</f>
        <v>0</v>
      </c>
      <c r="DL15" s="14">
        <f>SUM(BU$7:BU15)</f>
        <v>0</v>
      </c>
      <c r="DM15" s="14">
        <f>SUM(BV$7:BV15)</f>
        <v>0</v>
      </c>
      <c r="DN15" s="14">
        <f>SUM(BW$7:BW15)</f>
        <v>0</v>
      </c>
      <c r="DO15" s="14">
        <f>SUM(BX$7:BX15)</f>
        <v>0</v>
      </c>
      <c r="DP15" s="14">
        <f>SUM(BY$7:BY15)</f>
        <v>0</v>
      </c>
      <c r="DQ15" s="14">
        <f>SUM(BZ$7:BZ15)</f>
        <v>0</v>
      </c>
      <c r="DR15" s="14">
        <f>SUM(CA$7:CA15)</f>
        <v>0</v>
      </c>
      <c r="DS15" s="14">
        <f>SUM(CB$7:CB15)</f>
        <v>0</v>
      </c>
      <c r="DT15" s="14">
        <f>SUM(CC$7:CC15)</f>
        <v>0</v>
      </c>
      <c r="DU15" s="14">
        <f>SUM(CD$7:CD15)</f>
        <v>0</v>
      </c>
      <c r="DV15" s="14">
        <f>SUM(CE$7:CE15)</f>
        <v>0</v>
      </c>
      <c r="DW15" s="14">
        <f>SUM(CF$7:CF15)</f>
        <v>0</v>
      </c>
      <c r="DX15" s="14">
        <f>SUM(CG$7:CG15)</f>
        <v>0</v>
      </c>
      <c r="DY15" s="14">
        <f>SUM(CH$7:CH15)</f>
        <v>0</v>
      </c>
      <c r="DZ15" s="14">
        <f>SUM(CI$7:CI15)</f>
        <v>0</v>
      </c>
      <c r="EA15" s="14">
        <f>SUM(CJ$7:CJ15)</f>
        <v>0</v>
      </c>
      <c r="EB15" s="14">
        <f>SUM(CK$7:CK15)</f>
        <v>0</v>
      </c>
      <c r="EC15" s="14">
        <f>SUM(CL$7:CL15)</f>
        <v>0</v>
      </c>
      <c r="ED15" s="14">
        <f>SUM(CM$7:CM15)</f>
        <v>0</v>
      </c>
      <c r="EE15" s="14">
        <f>SUM(CN$7:CN15)</f>
        <v>0</v>
      </c>
      <c r="EF15" s="14">
        <f>SUM(CO$7:CO15)</f>
        <v>0</v>
      </c>
      <c r="EG15" s="14">
        <f>SUM(CP$7:CP15)</f>
        <v>0</v>
      </c>
      <c r="EH15" s="14">
        <f>SUM(CQ$7:CQ15)</f>
        <v>0</v>
      </c>
      <c r="EI15" s="14">
        <f>SUM(CR$7:CR15)</f>
        <v>0</v>
      </c>
      <c r="EJ15" s="14">
        <f>SUM(CS$7:CS15)</f>
        <v>0</v>
      </c>
      <c r="EK15" s="14">
        <f>SUM(CT$7:CT15)</f>
        <v>0</v>
      </c>
      <c r="EL15" s="14">
        <f>SUM(CU$7:CU15)</f>
        <v>0</v>
      </c>
      <c r="EM15" s="14">
        <f>SUM(CV$7:CV15)</f>
        <v>0</v>
      </c>
      <c r="EN15" s="14">
        <f>SUM(CW$7:CW15)</f>
        <v>0</v>
      </c>
      <c r="EO15" s="14">
        <f>SUM(CX$7:CX15)</f>
        <v>0</v>
      </c>
      <c r="ER15" s="14">
        <f t="shared" si="12"/>
        <v>9</v>
      </c>
      <c r="ES15" s="14">
        <f t="shared" si="13"/>
        <v>9</v>
      </c>
      <c r="ET15" s="14">
        <f t="shared" si="14"/>
        <v>6</v>
      </c>
      <c r="EU15" s="14">
        <f t="shared" si="15"/>
        <v>9</v>
      </c>
      <c r="EV15" s="14">
        <f t="shared" si="16"/>
        <v>9</v>
      </c>
      <c r="EW15" s="14">
        <f t="shared" si="17"/>
        <v>6</v>
      </c>
      <c r="EX15" s="14">
        <f t="shared" si="18"/>
        <v>6</v>
      </c>
      <c r="EY15" s="14">
        <f t="shared" si="19"/>
        <v>4</v>
      </c>
      <c r="EZ15" s="14">
        <f t="shared" si="20"/>
        <v>0</v>
      </c>
      <c r="FA15" s="14">
        <f t="shared" si="21"/>
        <v>0</v>
      </c>
      <c r="FB15" s="14">
        <f t="shared" si="22"/>
        <v>0</v>
      </c>
      <c r="FC15" s="14">
        <f t="shared" si="23"/>
        <v>0</v>
      </c>
      <c r="FD15" s="14">
        <f t="shared" si="24"/>
        <v>0</v>
      </c>
      <c r="FE15" s="14">
        <f t="shared" si="25"/>
        <v>0</v>
      </c>
      <c r="FF15" s="14">
        <f t="shared" si="26"/>
        <v>0</v>
      </c>
      <c r="FG15" s="14">
        <f t="shared" si="27"/>
        <v>0</v>
      </c>
      <c r="FH15" s="14">
        <f t="shared" si="28"/>
        <v>0</v>
      </c>
      <c r="FI15" s="14">
        <f t="shared" si="29"/>
        <v>0</v>
      </c>
      <c r="FJ15" s="14">
        <f t="shared" si="30"/>
        <v>0</v>
      </c>
      <c r="FK15" s="14">
        <f t="shared" si="31"/>
        <v>0</v>
      </c>
      <c r="FL15" s="14">
        <f t="shared" si="32"/>
        <v>0</v>
      </c>
      <c r="FM15" s="14">
        <f t="shared" si="33"/>
        <v>0</v>
      </c>
      <c r="FN15" s="14">
        <f t="shared" si="34"/>
        <v>0</v>
      </c>
      <c r="FO15" s="14">
        <f t="shared" si="35"/>
        <v>0</v>
      </c>
      <c r="FP15" s="14">
        <f t="shared" si="36"/>
        <v>0</v>
      </c>
      <c r="FQ15" s="14">
        <f t="shared" si="37"/>
        <v>0</v>
      </c>
      <c r="FR15" s="14">
        <f t="shared" si="38"/>
        <v>0</v>
      </c>
      <c r="FS15" s="14">
        <f t="shared" si="39"/>
        <v>0</v>
      </c>
      <c r="FT15" s="14">
        <f t="shared" si="40"/>
        <v>0</v>
      </c>
      <c r="FU15" s="14">
        <f t="shared" si="41"/>
        <v>0</v>
      </c>
      <c r="FV15" s="14">
        <f t="shared" si="42"/>
        <v>0</v>
      </c>
      <c r="FW15" s="14">
        <f t="shared" si="43"/>
        <v>0</v>
      </c>
      <c r="FX15" s="14">
        <f t="shared" si="44"/>
        <v>0</v>
      </c>
      <c r="FY15" s="14">
        <f t="shared" si="45"/>
        <v>0</v>
      </c>
      <c r="FZ15" s="14">
        <f t="shared" si="46"/>
        <v>0</v>
      </c>
      <c r="GA15" s="14">
        <f t="shared" si="47"/>
        <v>0</v>
      </c>
      <c r="GB15" s="14">
        <f t="shared" si="48"/>
        <v>0</v>
      </c>
      <c r="GC15" s="14">
        <f t="shared" si="49"/>
        <v>0</v>
      </c>
      <c r="GD15" s="14">
        <f t="shared" si="50"/>
        <v>0</v>
      </c>
      <c r="GE15" s="14">
        <f t="shared" si="51"/>
        <v>0</v>
      </c>
      <c r="GF15" s="14">
        <f t="shared" si="52"/>
        <v>0</v>
      </c>
      <c r="GG15" s="14">
        <f t="shared" si="53"/>
        <v>0</v>
      </c>
      <c r="GJ15" s="122">
        <v>9</v>
      </c>
      <c r="GK15" s="14">
        <f t="shared" si="54"/>
        <v>1</v>
      </c>
      <c r="GL15" s="14">
        <f t="shared" si="55"/>
        <v>1606003</v>
      </c>
      <c r="GM15" s="14" t="str">
        <f t="shared" si="56"/>
        <v>神器1-1 : 6级</v>
      </c>
      <c r="GN15" s="14" t="s">
        <v>1055</v>
      </c>
      <c r="GO15" s="14">
        <f t="shared" si="57"/>
        <v>9</v>
      </c>
      <c r="GP15" s="14" t="str">
        <f t="shared" si="58"/>
        <v>神器1-1</v>
      </c>
      <c r="GQ15" s="14">
        <f t="shared" si="59"/>
        <v>3</v>
      </c>
    </row>
    <row r="16" spans="1:199" ht="16.5" x14ac:dyDescent="0.2">
      <c r="J16" s="118">
        <v>9</v>
      </c>
      <c r="K16" s="118">
        <v>3</v>
      </c>
      <c r="L16" s="118">
        <f>SUM(K$8:K16)</f>
        <v>18</v>
      </c>
      <c r="N16" s="121">
        <v>3</v>
      </c>
      <c r="O16" s="121">
        <v>1</v>
      </c>
      <c r="P16" s="121">
        <v>1</v>
      </c>
      <c r="Q16" s="121">
        <v>18</v>
      </c>
      <c r="R16" s="14">
        <f>SUM(Q$7:Q16)</f>
        <v>138</v>
      </c>
      <c r="S16" s="122">
        <v>1606011</v>
      </c>
      <c r="T16" s="14" t="str">
        <f t="shared" si="60"/>
        <v>神器3-1</v>
      </c>
      <c r="AD16" s="118">
        <v>10</v>
      </c>
      <c r="AE16" s="118">
        <v>3</v>
      </c>
      <c r="AF16" s="118">
        <v>2</v>
      </c>
      <c r="AG16" s="118" t="str">
        <f t="shared" si="6"/>
        <v>神器3-2</v>
      </c>
      <c r="AH16" s="118">
        <v>1</v>
      </c>
      <c r="AI16" s="118">
        <f t="shared" si="7"/>
        <v>20</v>
      </c>
      <c r="AL16" s="118">
        <v>2</v>
      </c>
      <c r="AM16" s="118">
        <v>1</v>
      </c>
      <c r="AN16" s="118">
        <v>5</v>
      </c>
      <c r="AO16" s="118">
        <v>7</v>
      </c>
      <c r="AP16" s="118" t="s">
        <v>401</v>
      </c>
      <c r="AQ16" s="34">
        <v>3500</v>
      </c>
      <c r="AR16" s="118">
        <v>1</v>
      </c>
      <c r="AS16" s="118">
        <v>2</v>
      </c>
      <c r="AT16" s="118">
        <f t="shared" si="8"/>
        <v>2</v>
      </c>
      <c r="AU16" s="14">
        <f t="shared" si="9"/>
        <v>0.52500000000000002</v>
      </c>
      <c r="AV16" s="14">
        <f t="shared" si="10"/>
        <v>23.625</v>
      </c>
      <c r="AY16" s="118">
        <v>5</v>
      </c>
      <c r="AZ16" s="118">
        <v>1</v>
      </c>
      <c r="BA16" s="118">
        <f t="shared" si="0"/>
        <v>184.5</v>
      </c>
      <c r="BD16" s="118">
        <v>10</v>
      </c>
      <c r="BE16" s="14">
        <f>INDEX(节奏总表!$BW$4:$BW$63,新神器!BD16)</f>
        <v>81</v>
      </c>
      <c r="BF16" s="14">
        <f t="shared" si="11"/>
        <v>2</v>
      </c>
      <c r="BG16" s="118">
        <v>2</v>
      </c>
      <c r="BH16" s="118">
        <v>5</v>
      </c>
      <c r="BI16" s="14">
        <f t="shared" si="1"/>
        <v>1.9</v>
      </c>
      <c r="BJ16" s="14">
        <f t="shared" si="1"/>
        <v>1.9</v>
      </c>
      <c r="BK16" s="14">
        <f t="shared" si="1"/>
        <v>1.2</v>
      </c>
      <c r="BL16" s="14">
        <f t="shared" si="1"/>
        <v>5</v>
      </c>
      <c r="BM16" s="14">
        <f t="shared" si="1"/>
        <v>5</v>
      </c>
      <c r="BN16" s="14">
        <f t="shared" si="1"/>
        <v>2.625</v>
      </c>
      <c r="BO16" s="14">
        <f t="shared" si="1"/>
        <v>2.625</v>
      </c>
      <c r="BP16" s="14">
        <f t="shared" si="1"/>
        <v>1.25</v>
      </c>
      <c r="BQ16" s="14">
        <f t="shared" si="1"/>
        <v>0</v>
      </c>
      <c r="BR16" s="14">
        <f t="shared" si="1"/>
        <v>0</v>
      </c>
      <c r="BS16" s="14">
        <f t="shared" si="2"/>
        <v>0</v>
      </c>
      <c r="BT16" s="14">
        <f t="shared" si="2"/>
        <v>0</v>
      </c>
      <c r="BU16" s="14">
        <f t="shared" si="2"/>
        <v>0</v>
      </c>
      <c r="BV16" s="14">
        <f t="shared" si="2"/>
        <v>0</v>
      </c>
      <c r="BW16" s="14">
        <f t="shared" si="2"/>
        <v>0</v>
      </c>
      <c r="BX16" s="14">
        <f t="shared" si="2"/>
        <v>0</v>
      </c>
      <c r="BY16" s="14">
        <f t="shared" si="2"/>
        <v>0</v>
      </c>
      <c r="BZ16" s="14">
        <f t="shared" si="2"/>
        <v>0</v>
      </c>
      <c r="CA16" s="14">
        <f t="shared" si="2"/>
        <v>0</v>
      </c>
      <c r="CB16" s="14">
        <f t="shared" si="2"/>
        <v>0</v>
      </c>
      <c r="CC16" s="14">
        <f t="shared" si="3"/>
        <v>0</v>
      </c>
      <c r="CD16" s="14">
        <f t="shared" si="3"/>
        <v>0</v>
      </c>
      <c r="CE16" s="14">
        <f t="shared" si="3"/>
        <v>0</v>
      </c>
      <c r="CF16" s="14">
        <f t="shared" si="3"/>
        <v>0</v>
      </c>
      <c r="CG16" s="14">
        <f t="shared" si="3"/>
        <v>0</v>
      </c>
      <c r="CH16" s="14">
        <f t="shared" si="3"/>
        <v>0</v>
      </c>
      <c r="CI16" s="14">
        <f t="shared" si="3"/>
        <v>0</v>
      </c>
      <c r="CJ16" s="14">
        <f t="shared" si="3"/>
        <v>0</v>
      </c>
      <c r="CK16" s="14">
        <f t="shared" si="3"/>
        <v>0</v>
      </c>
      <c r="CL16" s="14">
        <f t="shared" si="3"/>
        <v>0</v>
      </c>
      <c r="CM16" s="14">
        <f t="shared" si="4"/>
        <v>0</v>
      </c>
      <c r="CN16" s="14">
        <f t="shared" si="4"/>
        <v>0</v>
      </c>
      <c r="CO16" s="14">
        <f t="shared" si="4"/>
        <v>0</v>
      </c>
      <c r="CP16" s="14">
        <f t="shared" si="4"/>
        <v>0</v>
      </c>
      <c r="CQ16" s="14">
        <f t="shared" si="4"/>
        <v>0</v>
      </c>
      <c r="CR16" s="14">
        <f t="shared" si="4"/>
        <v>0</v>
      </c>
      <c r="CS16" s="14">
        <f t="shared" si="4"/>
        <v>0</v>
      </c>
      <c r="CT16" s="14">
        <f t="shared" si="4"/>
        <v>0</v>
      </c>
      <c r="CU16" s="14">
        <f t="shared" si="4"/>
        <v>0</v>
      </c>
      <c r="CV16" s="14">
        <f t="shared" si="4"/>
        <v>0</v>
      </c>
      <c r="CW16" s="14">
        <f t="shared" si="4"/>
        <v>0</v>
      </c>
      <c r="CX16" s="14">
        <f t="shared" si="4"/>
        <v>0</v>
      </c>
      <c r="CZ16" s="14">
        <f>SUM(BI$7:BI16)</f>
        <v>24.499999999999993</v>
      </c>
      <c r="DA16" s="14">
        <f>SUM(BJ$7:BJ16)</f>
        <v>24.499999999999993</v>
      </c>
      <c r="DB16" s="14">
        <f>SUM(BK$7:BK16)</f>
        <v>12.749999999999998</v>
      </c>
      <c r="DC16" s="14">
        <f>SUM(BL$7:BL16)</f>
        <v>25</v>
      </c>
      <c r="DD16" s="14">
        <f>SUM(BM$7:BM16)</f>
        <v>25</v>
      </c>
      <c r="DE16" s="14">
        <f>SUM(BN$7:BN16)</f>
        <v>13.125</v>
      </c>
      <c r="DF16" s="14">
        <f>SUM(BO$7:BO16)</f>
        <v>13.125</v>
      </c>
      <c r="DG16" s="14">
        <f>SUM(BP$7:BP16)</f>
        <v>6.25</v>
      </c>
      <c r="DH16" s="14">
        <f>SUM(BQ$7:BQ16)</f>
        <v>0</v>
      </c>
      <c r="DI16" s="14">
        <f>SUM(BR$7:BR16)</f>
        <v>0</v>
      </c>
      <c r="DJ16" s="14">
        <f>SUM(BS$7:BS16)</f>
        <v>0</v>
      </c>
      <c r="DK16" s="14">
        <f>SUM(BT$7:BT16)</f>
        <v>0</v>
      </c>
      <c r="DL16" s="14">
        <f>SUM(BU$7:BU16)</f>
        <v>0</v>
      </c>
      <c r="DM16" s="14">
        <f>SUM(BV$7:BV16)</f>
        <v>0</v>
      </c>
      <c r="DN16" s="14">
        <f>SUM(BW$7:BW16)</f>
        <v>0</v>
      </c>
      <c r="DO16" s="14">
        <f>SUM(BX$7:BX16)</f>
        <v>0</v>
      </c>
      <c r="DP16" s="14">
        <f>SUM(BY$7:BY16)</f>
        <v>0</v>
      </c>
      <c r="DQ16" s="14">
        <f>SUM(BZ$7:BZ16)</f>
        <v>0</v>
      </c>
      <c r="DR16" s="14">
        <f>SUM(CA$7:CA16)</f>
        <v>0</v>
      </c>
      <c r="DS16" s="14">
        <f>SUM(CB$7:CB16)</f>
        <v>0</v>
      </c>
      <c r="DT16" s="14">
        <f>SUM(CC$7:CC16)</f>
        <v>0</v>
      </c>
      <c r="DU16" s="14">
        <f>SUM(CD$7:CD16)</f>
        <v>0</v>
      </c>
      <c r="DV16" s="14">
        <f>SUM(CE$7:CE16)</f>
        <v>0</v>
      </c>
      <c r="DW16" s="14">
        <f>SUM(CF$7:CF16)</f>
        <v>0</v>
      </c>
      <c r="DX16" s="14">
        <f>SUM(CG$7:CG16)</f>
        <v>0</v>
      </c>
      <c r="DY16" s="14">
        <f>SUM(CH$7:CH16)</f>
        <v>0</v>
      </c>
      <c r="DZ16" s="14">
        <f>SUM(CI$7:CI16)</f>
        <v>0</v>
      </c>
      <c r="EA16" s="14">
        <f>SUM(CJ$7:CJ16)</f>
        <v>0</v>
      </c>
      <c r="EB16" s="14">
        <f>SUM(CK$7:CK16)</f>
        <v>0</v>
      </c>
      <c r="EC16" s="14">
        <f>SUM(CL$7:CL16)</f>
        <v>0</v>
      </c>
      <c r="ED16" s="14">
        <f>SUM(CM$7:CM16)</f>
        <v>0</v>
      </c>
      <c r="EE16" s="14">
        <f>SUM(CN$7:CN16)</f>
        <v>0</v>
      </c>
      <c r="EF16" s="14">
        <f>SUM(CO$7:CO16)</f>
        <v>0</v>
      </c>
      <c r="EG16" s="14">
        <f>SUM(CP$7:CP16)</f>
        <v>0</v>
      </c>
      <c r="EH16" s="14">
        <f>SUM(CQ$7:CQ16)</f>
        <v>0</v>
      </c>
      <c r="EI16" s="14">
        <f>SUM(CR$7:CR16)</f>
        <v>0</v>
      </c>
      <c r="EJ16" s="14">
        <f>SUM(CS$7:CS16)</f>
        <v>0</v>
      </c>
      <c r="EK16" s="14">
        <f>SUM(CT$7:CT16)</f>
        <v>0</v>
      </c>
      <c r="EL16" s="14">
        <f>SUM(CU$7:CU16)</f>
        <v>0</v>
      </c>
      <c r="EM16" s="14">
        <f>SUM(CV$7:CV16)</f>
        <v>0</v>
      </c>
      <c r="EN16" s="14">
        <f>SUM(CW$7:CW16)</f>
        <v>0</v>
      </c>
      <c r="EO16" s="14">
        <f>SUM(CX$7:CX16)</f>
        <v>0</v>
      </c>
      <c r="ER16" s="14">
        <f t="shared" si="12"/>
        <v>10</v>
      </c>
      <c r="ES16" s="14">
        <f t="shared" si="13"/>
        <v>10</v>
      </c>
      <c r="ET16" s="14">
        <f t="shared" si="14"/>
        <v>7</v>
      </c>
      <c r="EU16" s="14">
        <f t="shared" si="15"/>
        <v>10</v>
      </c>
      <c r="EV16" s="14">
        <f t="shared" si="16"/>
        <v>10</v>
      </c>
      <c r="EW16" s="14">
        <f t="shared" si="17"/>
        <v>7</v>
      </c>
      <c r="EX16" s="14">
        <f t="shared" si="18"/>
        <v>7</v>
      </c>
      <c r="EY16" s="14">
        <f t="shared" si="19"/>
        <v>4</v>
      </c>
      <c r="EZ16" s="14">
        <f t="shared" si="20"/>
        <v>0</v>
      </c>
      <c r="FA16" s="14">
        <f t="shared" si="21"/>
        <v>0</v>
      </c>
      <c r="FB16" s="14">
        <f t="shared" si="22"/>
        <v>0</v>
      </c>
      <c r="FC16" s="14">
        <f t="shared" si="23"/>
        <v>0</v>
      </c>
      <c r="FD16" s="14">
        <f t="shared" si="24"/>
        <v>0</v>
      </c>
      <c r="FE16" s="14">
        <f t="shared" si="25"/>
        <v>0</v>
      </c>
      <c r="FF16" s="14">
        <f t="shared" si="26"/>
        <v>0</v>
      </c>
      <c r="FG16" s="14">
        <f t="shared" si="27"/>
        <v>0</v>
      </c>
      <c r="FH16" s="14">
        <f t="shared" si="28"/>
        <v>0</v>
      </c>
      <c r="FI16" s="14">
        <f t="shared" si="29"/>
        <v>0</v>
      </c>
      <c r="FJ16" s="14">
        <f t="shared" si="30"/>
        <v>0</v>
      </c>
      <c r="FK16" s="14">
        <f t="shared" si="31"/>
        <v>0</v>
      </c>
      <c r="FL16" s="14">
        <f t="shared" si="32"/>
        <v>0</v>
      </c>
      <c r="FM16" s="14">
        <f t="shared" si="33"/>
        <v>0</v>
      </c>
      <c r="FN16" s="14">
        <f t="shared" si="34"/>
        <v>0</v>
      </c>
      <c r="FO16" s="14">
        <f t="shared" si="35"/>
        <v>0</v>
      </c>
      <c r="FP16" s="14">
        <f t="shared" si="36"/>
        <v>0</v>
      </c>
      <c r="FQ16" s="14">
        <f t="shared" si="37"/>
        <v>0</v>
      </c>
      <c r="FR16" s="14">
        <f t="shared" si="38"/>
        <v>0</v>
      </c>
      <c r="FS16" s="14">
        <f t="shared" si="39"/>
        <v>0</v>
      </c>
      <c r="FT16" s="14">
        <f t="shared" si="40"/>
        <v>0</v>
      </c>
      <c r="FU16" s="14">
        <f t="shared" si="41"/>
        <v>0</v>
      </c>
      <c r="FV16" s="14">
        <f t="shared" si="42"/>
        <v>0</v>
      </c>
      <c r="FW16" s="14">
        <f t="shared" si="43"/>
        <v>0</v>
      </c>
      <c r="FX16" s="14">
        <f t="shared" si="44"/>
        <v>0</v>
      </c>
      <c r="FY16" s="14">
        <f t="shared" si="45"/>
        <v>0</v>
      </c>
      <c r="FZ16" s="14">
        <f t="shared" si="46"/>
        <v>0</v>
      </c>
      <c r="GA16" s="14">
        <f t="shared" si="47"/>
        <v>0</v>
      </c>
      <c r="GB16" s="14">
        <f t="shared" si="48"/>
        <v>0</v>
      </c>
      <c r="GC16" s="14">
        <f t="shared" si="49"/>
        <v>0</v>
      </c>
      <c r="GD16" s="14">
        <f t="shared" si="50"/>
        <v>0</v>
      </c>
      <c r="GE16" s="14">
        <f t="shared" si="51"/>
        <v>0</v>
      </c>
      <c r="GF16" s="14">
        <f t="shared" si="52"/>
        <v>0</v>
      </c>
      <c r="GG16" s="14">
        <f t="shared" si="53"/>
        <v>0</v>
      </c>
      <c r="GJ16" s="122">
        <v>10</v>
      </c>
      <c r="GK16" s="14">
        <f t="shared" si="54"/>
        <v>1</v>
      </c>
      <c r="GL16" s="14">
        <f t="shared" si="55"/>
        <v>1606003</v>
      </c>
      <c r="GM16" s="14" t="str">
        <f t="shared" si="56"/>
        <v>神器1-1 : 7级</v>
      </c>
      <c r="GN16" s="14" t="s">
        <v>1055</v>
      </c>
      <c r="GO16" s="14">
        <f t="shared" si="57"/>
        <v>10</v>
      </c>
      <c r="GP16" s="14" t="str">
        <f t="shared" si="58"/>
        <v>神器1-1</v>
      </c>
      <c r="GQ16" s="14">
        <f t="shared" si="59"/>
        <v>5</v>
      </c>
    </row>
    <row r="17" spans="10:199" ht="16.5" x14ac:dyDescent="0.2">
      <c r="J17" s="118">
        <v>10</v>
      </c>
      <c r="K17" s="118">
        <v>5</v>
      </c>
      <c r="L17" s="118">
        <f>SUM(K$8:K17)</f>
        <v>23</v>
      </c>
      <c r="N17" s="121">
        <v>3</v>
      </c>
      <c r="O17" s="121">
        <v>2</v>
      </c>
      <c r="P17" s="121">
        <v>1</v>
      </c>
      <c r="Q17" s="121">
        <v>18</v>
      </c>
      <c r="R17" s="14">
        <f>SUM(Q$7:Q17)</f>
        <v>156</v>
      </c>
      <c r="S17" s="122">
        <v>1606012</v>
      </c>
      <c r="T17" s="14" t="str">
        <f t="shared" si="60"/>
        <v>神器3-2</v>
      </c>
      <c r="AD17" s="118">
        <v>11</v>
      </c>
      <c r="AE17" s="118">
        <v>3</v>
      </c>
      <c r="AF17" s="118">
        <v>3</v>
      </c>
      <c r="AG17" s="118" t="str">
        <f t="shared" si="6"/>
        <v>神器3-3</v>
      </c>
      <c r="AH17" s="118">
        <v>2</v>
      </c>
      <c r="AI17" s="118">
        <f t="shared" si="7"/>
        <v>60</v>
      </c>
      <c r="AL17" s="118">
        <v>2</v>
      </c>
      <c r="AM17" s="118">
        <v>2</v>
      </c>
      <c r="AN17" s="118">
        <v>6</v>
      </c>
      <c r="AO17" s="118">
        <v>1</v>
      </c>
      <c r="AP17" s="118" t="s">
        <v>969</v>
      </c>
      <c r="AQ17" s="34">
        <v>3800</v>
      </c>
      <c r="AR17" s="118">
        <v>1</v>
      </c>
      <c r="AS17" s="118">
        <v>1</v>
      </c>
      <c r="AT17" s="118">
        <f t="shared" si="8"/>
        <v>1</v>
      </c>
      <c r="AU17" s="14">
        <f t="shared" si="9"/>
        <v>0.38</v>
      </c>
      <c r="AV17" s="14">
        <f t="shared" si="10"/>
        <v>3.8</v>
      </c>
      <c r="AY17" s="118">
        <v>5</v>
      </c>
      <c r="AZ17" s="118">
        <v>2</v>
      </c>
      <c r="BA17" s="118">
        <f t="shared" si="0"/>
        <v>226.5</v>
      </c>
      <c r="BD17" s="118">
        <v>11</v>
      </c>
      <c r="BE17" s="14">
        <f>INDEX(节奏总表!$BW$4:$BW$63,新神器!BD17)</f>
        <v>83</v>
      </c>
      <c r="BF17" s="14">
        <f t="shared" si="11"/>
        <v>3</v>
      </c>
      <c r="BG17" s="118">
        <v>3</v>
      </c>
      <c r="BH17" s="118">
        <v>5</v>
      </c>
      <c r="BI17" s="14">
        <f t="shared" ref="BI17:BR26" si="61">SUMIFS($AU$7:$AU$301,$AL$7:$AL$301,"="&amp;$BF17,$AM$7:$AM$301,"="&amp;$BG17,$AO$7:$AO$301,"="&amp;BI$2)*$BH17</f>
        <v>0.75</v>
      </c>
      <c r="BJ17" s="14">
        <f t="shared" si="61"/>
        <v>0.75</v>
      </c>
      <c r="BK17" s="14">
        <f t="shared" si="61"/>
        <v>0.5</v>
      </c>
      <c r="BL17" s="14">
        <f t="shared" si="61"/>
        <v>0.75</v>
      </c>
      <c r="BM17" s="14">
        <f t="shared" si="61"/>
        <v>0.75</v>
      </c>
      <c r="BN17" s="14">
        <f t="shared" si="61"/>
        <v>0.5</v>
      </c>
      <c r="BO17" s="14">
        <f t="shared" si="61"/>
        <v>0.5</v>
      </c>
      <c r="BP17" s="14">
        <f t="shared" si="61"/>
        <v>0.5</v>
      </c>
      <c r="BQ17" s="14">
        <f t="shared" si="61"/>
        <v>5</v>
      </c>
      <c r="BR17" s="14">
        <f t="shared" si="61"/>
        <v>5</v>
      </c>
      <c r="BS17" s="14">
        <f t="shared" ref="BS17:CB26" si="62">SUMIFS($AU$7:$AU$301,$AL$7:$AL$301,"="&amp;$BF17,$AM$7:$AM$301,"="&amp;$BG17,$AO$7:$AO$301,"="&amp;BS$2)*$BH17</f>
        <v>2.625</v>
      </c>
      <c r="BT17" s="14">
        <f t="shared" si="62"/>
        <v>2.625</v>
      </c>
      <c r="BU17" s="14">
        <f t="shared" si="62"/>
        <v>1</v>
      </c>
      <c r="BV17" s="14">
        <f t="shared" si="62"/>
        <v>0.5</v>
      </c>
      <c r="BW17" s="14">
        <f t="shared" si="62"/>
        <v>0</v>
      </c>
      <c r="BX17" s="14">
        <f t="shared" si="62"/>
        <v>0</v>
      </c>
      <c r="BY17" s="14">
        <f t="shared" si="62"/>
        <v>0</v>
      </c>
      <c r="BZ17" s="14">
        <f t="shared" si="62"/>
        <v>0</v>
      </c>
      <c r="CA17" s="14">
        <f t="shared" si="62"/>
        <v>0</v>
      </c>
      <c r="CB17" s="14">
        <f t="shared" si="62"/>
        <v>0</v>
      </c>
      <c r="CC17" s="14">
        <f t="shared" ref="CC17:CL26" si="63">SUMIFS($AU$7:$AU$301,$AL$7:$AL$301,"="&amp;$BF17,$AM$7:$AM$301,"="&amp;$BG17,$AO$7:$AO$301,"="&amp;CC$2)*$BH17</f>
        <v>0</v>
      </c>
      <c r="CD17" s="14">
        <f t="shared" si="63"/>
        <v>0</v>
      </c>
      <c r="CE17" s="14">
        <f t="shared" si="63"/>
        <v>0</v>
      </c>
      <c r="CF17" s="14">
        <f t="shared" si="63"/>
        <v>0</v>
      </c>
      <c r="CG17" s="14">
        <f t="shared" si="63"/>
        <v>0</v>
      </c>
      <c r="CH17" s="14">
        <f t="shared" si="63"/>
        <v>0</v>
      </c>
      <c r="CI17" s="14">
        <f t="shared" si="63"/>
        <v>0</v>
      </c>
      <c r="CJ17" s="14">
        <f t="shared" si="63"/>
        <v>0</v>
      </c>
      <c r="CK17" s="14">
        <f t="shared" si="63"/>
        <v>0</v>
      </c>
      <c r="CL17" s="14">
        <f t="shared" si="63"/>
        <v>0</v>
      </c>
      <c r="CM17" s="14">
        <f t="shared" ref="CM17:CX26" si="64">SUMIFS($AU$7:$AU$301,$AL$7:$AL$301,"="&amp;$BF17,$AM$7:$AM$301,"="&amp;$BG17,$AO$7:$AO$301,"="&amp;CM$2)*$BH17</f>
        <v>0</v>
      </c>
      <c r="CN17" s="14">
        <f t="shared" si="64"/>
        <v>0</v>
      </c>
      <c r="CO17" s="14">
        <f t="shared" si="64"/>
        <v>0</v>
      </c>
      <c r="CP17" s="14">
        <f t="shared" si="64"/>
        <v>0</v>
      </c>
      <c r="CQ17" s="14">
        <f t="shared" si="64"/>
        <v>0</v>
      </c>
      <c r="CR17" s="14">
        <f t="shared" si="64"/>
        <v>0</v>
      </c>
      <c r="CS17" s="14">
        <f t="shared" si="64"/>
        <v>0</v>
      </c>
      <c r="CT17" s="14">
        <f t="shared" si="64"/>
        <v>0</v>
      </c>
      <c r="CU17" s="14">
        <f t="shared" si="64"/>
        <v>0</v>
      </c>
      <c r="CV17" s="14">
        <f t="shared" si="64"/>
        <v>0</v>
      </c>
      <c r="CW17" s="14">
        <f t="shared" si="64"/>
        <v>0</v>
      </c>
      <c r="CX17" s="14">
        <f t="shared" si="64"/>
        <v>0</v>
      </c>
      <c r="CZ17" s="14">
        <f>SUM(BI$7:BI17)</f>
        <v>25.249999999999993</v>
      </c>
      <c r="DA17" s="14">
        <f>SUM(BJ$7:BJ17)</f>
        <v>25.249999999999993</v>
      </c>
      <c r="DB17" s="14">
        <f>SUM(BK$7:BK17)</f>
        <v>13.249999999999998</v>
      </c>
      <c r="DC17" s="14">
        <f>SUM(BL$7:BL17)</f>
        <v>25.75</v>
      </c>
      <c r="DD17" s="14">
        <f>SUM(BM$7:BM17)</f>
        <v>25.75</v>
      </c>
      <c r="DE17" s="14">
        <f>SUM(BN$7:BN17)</f>
        <v>13.625</v>
      </c>
      <c r="DF17" s="14">
        <f>SUM(BO$7:BO17)</f>
        <v>13.625</v>
      </c>
      <c r="DG17" s="14">
        <f>SUM(BP$7:BP17)</f>
        <v>6.75</v>
      </c>
      <c r="DH17" s="14">
        <f>SUM(BQ$7:BQ17)</f>
        <v>5</v>
      </c>
      <c r="DI17" s="14">
        <f>SUM(BR$7:BR17)</f>
        <v>5</v>
      </c>
      <c r="DJ17" s="14">
        <f>SUM(BS$7:BS17)</f>
        <v>2.625</v>
      </c>
      <c r="DK17" s="14">
        <f>SUM(BT$7:BT17)</f>
        <v>2.625</v>
      </c>
      <c r="DL17" s="14">
        <f>SUM(BU$7:BU17)</f>
        <v>1</v>
      </c>
      <c r="DM17" s="14">
        <f>SUM(BV$7:BV17)</f>
        <v>0.5</v>
      </c>
      <c r="DN17" s="14">
        <f>SUM(BW$7:BW17)</f>
        <v>0</v>
      </c>
      <c r="DO17" s="14">
        <f>SUM(BX$7:BX17)</f>
        <v>0</v>
      </c>
      <c r="DP17" s="14">
        <f>SUM(BY$7:BY17)</f>
        <v>0</v>
      </c>
      <c r="DQ17" s="14">
        <f>SUM(BZ$7:BZ17)</f>
        <v>0</v>
      </c>
      <c r="DR17" s="14">
        <f>SUM(CA$7:CA17)</f>
        <v>0</v>
      </c>
      <c r="DS17" s="14">
        <f>SUM(CB$7:CB17)</f>
        <v>0</v>
      </c>
      <c r="DT17" s="14">
        <f>SUM(CC$7:CC17)</f>
        <v>0</v>
      </c>
      <c r="DU17" s="14">
        <f>SUM(CD$7:CD17)</f>
        <v>0</v>
      </c>
      <c r="DV17" s="14">
        <f>SUM(CE$7:CE17)</f>
        <v>0</v>
      </c>
      <c r="DW17" s="14">
        <f>SUM(CF$7:CF17)</f>
        <v>0</v>
      </c>
      <c r="DX17" s="14">
        <f>SUM(CG$7:CG17)</f>
        <v>0</v>
      </c>
      <c r="DY17" s="14">
        <f>SUM(CH$7:CH17)</f>
        <v>0</v>
      </c>
      <c r="DZ17" s="14">
        <f>SUM(CI$7:CI17)</f>
        <v>0</v>
      </c>
      <c r="EA17" s="14">
        <f>SUM(CJ$7:CJ17)</f>
        <v>0</v>
      </c>
      <c r="EB17" s="14">
        <f>SUM(CK$7:CK17)</f>
        <v>0</v>
      </c>
      <c r="EC17" s="14">
        <f>SUM(CL$7:CL17)</f>
        <v>0</v>
      </c>
      <c r="ED17" s="14">
        <f>SUM(CM$7:CM17)</f>
        <v>0</v>
      </c>
      <c r="EE17" s="14">
        <f>SUM(CN$7:CN17)</f>
        <v>0</v>
      </c>
      <c r="EF17" s="14">
        <f>SUM(CO$7:CO17)</f>
        <v>0</v>
      </c>
      <c r="EG17" s="14">
        <f>SUM(CP$7:CP17)</f>
        <v>0</v>
      </c>
      <c r="EH17" s="14">
        <f>SUM(CQ$7:CQ17)</f>
        <v>0</v>
      </c>
      <c r="EI17" s="14">
        <f>SUM(CR$7:CR17)</f>
        <v>0</v>
      </c>
      <c r="EJ17" s="14">
        <f>SUM(CS$7:CS17)</f>
        <v>0</v>
      </c>
      <c r="EK17" s="14">
        <f>SUM(CT$7:CT17)</f>
        <v>0</v>
      </c>
      <c r="EL17" s="14">
        <f>SUM(CU$7:CU17)</f>
        <v>0</v>
      </c>
      <c r="EM17" s="14">
        <f>SUM(CV$7:CV17)</f>
        <v>0</v>
      </c>
      <c r="EN17" s="14">
        <f>SUM(CW$7:CW17)</f>
        <v>0</v>
      </c>
      <c r="EO17" s="14">
        <f>SUM(CX$7:CX17)</f>
        <v>0</v>
      </c>
      <c r="ER17" s="14">
        <f t="shared" si="12"/>
        <v>10</v>
      </c>
      <c r="ES17" s="14">
        <f t="shared" si="13"/>
        <v>10</v>
      </c>
      <c r="ET17" s="14">
        <f t="shared" si="14"/>
        <v>7</v>
      </c>
      <c r="EU17" s="14">
        <f t="shared" si="15"/>
        <v>10</v>
      </c>
      <c r="EV17" s="14">
        <f t="shared" si="16"/>
        <v>10</v>
      </c>
      <c r="EW17" s="14">
        <f t="shared" si="17"/>
        <v>7</v>
      </c>
      <c r="EX17" s="14">
        <f t="shared" si="18"/>
        <v>7</v>
      </c>
      <c r="EY17" s="14">
        <f t="shared" si="19"/>
        <v>4</v>
      </c>
      <c r="EZ17" s="14">
        <f t="shared" si="20"/>
        <v>4</v>
      </c>
      <c r="FA17" s="14">
        <f t="shared" si="21"/>
        <v>4</v>
      </c>
      <c r="FB17" s="14">
        <f t="shared" si="22"/>
        <v>2</v>
      </c>
      <c r="FC17" s="14">
        <f t="shared" si="23"/>
        <v>2</v>
      </c>
      <c r="FD17" s="14">
        <f t="shared" si="24"/>
        <v>1</v>
      </c>
      <c r="FE17" s="14">
        <f t="shared" si="25"/>
        <v>0</v>
      </c>
      <c r="FF17" s="14">
        <f t="shared" si="26"/>
        <v>0</v>
      </c>
      <c r="FG17" s="14">
        <f t="shared" si="27"/>
        <v>0</v>
      </c>
      <c r="FH17" s="14">
        <f t="shared" si="28"/>
        <v>0</v>
      </c>
      <c r="FI17" s="14">
        <f t="shared" si="29"/>
        <v>0</v>
      </c>
      <c r="FJ17" s="14">
        <f t="shared" si="30"/>
        <v>0</v>
      </c>
      <c r="FK17" s="14">
        <f t="shared" si="31"/>
        <v>0</v>
      </c>
      <c r="FL17" s="14">
        <f t="shared" si="32"/>
        <v>0</v>
      </c>
      <c r="FM17" s="14">
        <f t="shared" si="33"/>
        <v>0</v>
      </c>
      <c r="FN17" s="14">
        <f t="shared" si="34"/>
        <v>0</v>
      </c>
      <c r="FO17" s="14">
        <f t="shared" si="35"/>
        <v>0</v>
      </c>
      <c r="FP17" s="14">
        <f t="shared" si="36"/>
        <v>0</v>
      </c>
      <c r="FQ17" s="14">
        <f t="shared" si="37"/>
        <v>0</v>
      </c>
      <c r="FR17" s="14">
        <f t="shared" si="38"/>
        <v>0</v>
      </c>
      <c r="FS17" s="14">
        <f t="shared" si="39"/>
        <v>0</v>
      </c>
      <c r="FT17" s="14">
        <f t="shared" si="40"/>
        <v>0</v>
      </c>
      <c r="FU17" s="14">
        <f t="shared" si="41"/>
        <v>0</v>
      </c>
      <c r="FV17" s="14">
        <f t="shared" si="42"/>
        <v>0</v>
      </c>
      <c r="FW17" s="14">
        <f t="shared" si="43"/>
        <v>0</v>
      </c>
      <c r="FX17" s="14">
        <f t="shared" si="44"/>
        <v>0</v>
      </c>
      <c r="FY17" s="14">
        <f t="shared" si="45"/>
        <v>0</v>
      </c>
      <c r="FZ17" s="14">
        <f t="shared" si="46"/>
        <v>0</v>
      </c>
      <c r="GA17" s="14">
        <f t="shared" si="47"/>
        <v>0</v>
      </c>
      <c r="GB17" s="14">
        <f t="shared" si="48"/>
        <v>0</v>
      </c>
      <c r="GC17" s="14">
        <f t="shared" si="49"/>
        <v>0</v>
      </c>
      <c r="GD17" s="14">
        <f t="shared" si="50"/>
        <v>0</v>
      </c>
      <c r="GE17" s="14">
        <f t="shared" si="51"/>
        <v>0</v>
      </c>
      <c r="GF17" s="14">
        <f t="shared" si="52"/>
        <v>0</v>
      </c>
      <c r="GG17" s="14">
        <f t="shared" si="53"/>
        <v>0</v>
      </c>
      <c r="GJ17" s="122">
        <v>11</v>
      </c>
      <c r="GK17" s="14">
        <f t="shared" si="54"/>
        <v>1</v>
      </c>
      <c r="GL17" s="14">
        <f t="shared" si="55"/>
        <v>1606003</v>
      </c>
      <c r="GM17" s="14" t="str">
        <f t="shared" si="56"/>
        <v>神器1-1 : 1级</v>
      </c>
      <c r="GN17" s="14" t="s">
        <v>1055</v>
      </c>
      <c r="GO17" s="14">
        <f t="shared" si="57"/>
        <v>11</v>
      </c>
      <c r="GP17" s="14" t="str">
        <f t="shared" si="58"/>
        <v>神器1-1</v>
      </c>
      <c r="GQ17" s="14">
        <f t="shared" si="59"/>
        <v>5</v>
      </c>
    </row>
    <row r="18" spans="10:199" ht="16.5" x14ac:dyDescent="0.2">
      <c r="J18" s="118">
        <v>11</v>
      </c>
      <c r="K18" s="118">
        <v>5</v>
      </c>
      <c r="L18" s="118">
        <f>SUM(K$8:K18)</f>
        <v>28</v>
      </c>
      <c r="N18" s="121">
        <v>3</v>
      </c>
      <c r="O18" s="121">
        <v>3</v>
      </c>
      <c r="P18" s="121">
        <v>2</v>
      </c>
      <c r="Q18" s="121">
        <v>18</v>
      </c>
      <c r="R18" s="14">
        <f>SUM(Q$7:Q18)</f>
        <v>174</v>
      </c>
      <c r="S18" s="122">
        <v>1606013</v>
      </c>
      <c r="T18" s="14" t="str">
        <f t="shared" si="60"/>
        <v>神器3-3</v>
      </c>
      <c r="AD18" s="118">
        <v>12</v>
      </c>
      <c r="AE18" s="118">
        <v>3</v>
      </c>
      <c r="AF18" s="118">
        <v>4</v>
      </c>
      <c r="AG18" s="118" t="str">
        <f t="shared" si="6"/>
        <v>神器3-4</v>
      </c>
      <c r="AH18" s="118">
        <v>2</v>
      </c>
      <c r="AI18" s="118">
        <f t="shared" si="7"/>
        <v>60</v>
      </c>
      <c r="AL18" s="118">
        <v>2</v>
      </c>
      <c r="AM18" s="118">
        <v>2</v>
      </c>
      <c r="AN18" s="118">
        <v>6</v>
      </c>
      <c r="AO18" s="118">
        <v>2</v>
      </c>
      <c r="AP18" s="118" t="s">
        <v>970</v>
      </c>
      <c r="AQ18" s="34">
        <v>3800</v>
      </c>
      <c r="AR18" s="118">
        <v>1</v>
      </c>
      <c r="AS18" s="118">
        <v>1</v>
      </c>
      <c r="AT18" s="118">
        <f t="shared" si="8"/>
        <v>1</v>
      </c>
      <c r="AU18" s="14">
        <f t="shared" si="9"/>
        <v>0.38</v>
      </c>
      <c r="AV18" s="14">
        <f t="shared" si="10"/>
        <v>3.8</v>
      </c>
      <c r="AY18" s="118">
        <v>5</v>
      </c>
      <c r="AZ18" s="118">
        <v>3</v>
      </c>
      <c r="BA18" s="118">
        <f t="shared" si="0"/>
        <v>271.5</v>
      </c>
      <c r="BD18" s="118">
        <v>12</v>
      </c>
      <c r="BE18" s="14">
        <f>INDEX(节奏总表!$BW$4:$BW$63,新神器!BD18)</f>
        <v>86</v>
      </c>
      <c r="BF18" s="14">
        <f t="shared" si="11"/>
        <v>3</v>
      </c>
      <c r="BG18" s="118">
        <v>3</v>
      </c>
      <c r="BH18" s="118">
        <v>5</v>
      </c>
      <c r="BI18" s="14">
        <f t="shared" si="61"/>
        <v>0.75</v>
      </c>
      <c r="BJ18" s="14">
        <f t="shared" si="61"/>
        <v>0.75</v>
      </c>
      <c r="BK18" s="14">
        <f t="shared" si="61"/>
        <v>0.5</v>
      </c>
      <c r="BL18" s="14">
        <f t="shared" si="61"/>
        <v>0.75</v>
      </c>
      <c r="BM18" s="14">
        <f t="shared" si="61"/>
        <v>0.75</v>
      </c>
      <c r="BN18" s="14">
        <f t="shared" si="61"/>
        <v>0.5</v>
      </c>
      <c r="BO18" s="14">
        <f t="shared" si="61"/>
        <v>0.5</v>
      </c>
      <c r="BP18" s="14">
        <f t="shared" si="61"/>
        <v>0.5</v>
      </c>
      <c r="BQ18" s="14">
        <f t="shared" si="61"/>
        <v>5</v>
      </c>
      <c r="BR18" s="14">
        <f t="shared" si="61"/>
        <v>5</v>
      </c>
      <c r="BS18" s="14">
        <f t="shared" si="62"/>
        <v>2.625</v>
      </c>
      <c r="BT18" s="14">
        <f t="shared" si="62"/>
        <v>2.625</v>
      </c>
      <c r="BU18" s="14">
        <f t="shared" si="62"/>
        <v>1</v>
      </c>
      <c r="BV18" s="14">
        <f t="shared" si="62"/>
        <v>0.5</v>
      </c>
      <c r="BW18" s="14">
        <f t="shared" si="62"/>
        <v>0</v>
      </c>
      <c r="BX18" s="14">
        <f t="shared" si="62"/>
        <v>0</v>
      </c>
      <c r="BY18" s="14">
        <f t="shared" si="62"/>
        <v>0</v>
      </c>
      <c r="BZ18" s="14">
        <f t="shared" si="62"/>
        <v>0</v>
      </c>
      <c r="CA18" s="14">
        <f t="shared" si="62"/>
        <v>0</v>
      </c>
      <c r="CB18" s="14">
        <f t="shared" si="62"/>
        <v>0</v>
      </c>
      <c r="CC18" s="14">
        <f t="shared" si="63"/>
        <v>0</v>
      </c>
      <c r="CD18" s="14">
        <f t="shared" si="63"/>
        <v>0</v>
      </c>
      <c r="CE18" s="14">
        <f t="shared" si="63"/>
        <v>0</v>
      </c>
      <c r="CF18" s="14">
        <f t="shared" si="63"/>
        <v>0</v>
      </c>
      <c r="CG18" s="14">
        <f t="shared" si="63"/>
        <v>0</v>
      </c>
      <c r="CH18" s="14">
        <f t="shared" si="63"/>
        <v>0</v>
      </c>
      <c r="CI18" s="14">
        <f t="shared" si="63"/>
        <v>0</v>
      </c>
      <c r="CJ18" s="14">
        <f t="shared" si="63"/>
        <v>0</v>
      </c>
      <c r="CK18" s="14">
        <f t="shared" si="63"/>
        <v>0</v>
      </c>
      <c r="CL18" s="14">
        <f t="shared" si="63"/>
        <v>0</v>
      </c>
      <c r="CM18" s="14">
        <f t="shared" si="64"/>
        <v>0</v>
      </c>
      <c r="CN18" s="14">
        <f t="shared" si="64"/>
        <v>0</v>
      </c>
      <c r="CO18" s="14">
        <f t="shared" si="64"/>
        <v>0</v>
      </c>
      <c r="CP18" s="14">
        <f t="shared" si="64"/>
        <v>0</v>
      </c>
      <c r="CQ18" s="14">
        <f t="shared" si="64"/>
        <v>0</v>
      </c>
      <c r="CR18" s="14">
        <f t="shared" si="64"/>
        <v>0</v>
      </c>
      <c r="CS18" s="14">
        <f t="shared" si="64"/>
        <v>0</v>
      </c>
      <c r="CT18" s="14">
        <f t="shared" si="64"/>
        <v>0</v>
      </c>
      <c r="CU18" s="14">
        <f t="shared" si="64"/>
        <v>0</v>
      </c>
      <c r="CV18" s="14">
        <f t="shared" si="64"/>
        <v>0</v>
      </c>
      <c r="CW18" s="14">
        <f t="shared" si="64"/>
        <v>0</v>
      </c>
      <c r="CX18" s="14">
        <f t="shared" si="64"/>
        <v>0</v>
      </c>
      <c r="CZ18" s="14">
        <f>SUM(BI$7:BI18)</f>
        <v>25.999999999999993</v>
      </c>
      <c r="DA18" s="14">
        <f>SUM(BJ$7:BJ18)</f>
        <v>25.999999999999993</v>
      </c>
      <c r="DB18" s="14">
        <f>SUM(BK$7:BK18)</f>
        <v>13.749999999999998</v>
      </c>
      <c r="DC18" s="14">
        <f>SUM(BL$7:BL18)</f>
        <v>26.5</v>
      </c>
      <c r="DD18" s="14">
        <f>SUM(BM$7:BM18)</f>
        <v>26.5</v>
      </c>
      <c r="DE18" s="14">
        <f>SUM(BN$7:BN18)</f>
        <v>14.125</v>
      </c>
      <c r="DF18" s="14">
        <f>SUM(BO$7:BO18)</f>
        <v>14.125</v>
      </c>
      <c r="DG18" s="14">
        <f>SUM(BP$7:BP18)</f>
        <v>7.25</v>
      </c>
      <c r="DH18" s="14">
        <f>SUM(BQ$7:BQ18)</f>
        <v>10</v>
      </c>
      <c r="DI18" s="14">
        <f>SUM(BR$7:BR18)</f>
        <v>10</v>
      </c>
      <c r="DJ18" s="14">
        <f>SUM(BS$7:BS18)</f>
        <v>5.25</v>
      </c>
      <c r="DK18" s="14">
        <f>SUM(BT$7:BT18)</f>
        <v>5.25</v>
      </c>
      <c r="DL18" s="14">
        <f>SUM(BU$7:BU18)</f>
        <v>2</v>
      </c>
      <c r="DM18" s="14">
        <f>SUM(BV$7:BV18)</f>
        <v>1</v>
      </c>
      <c r="DN18" s="14">
        <f>SUM(BW$7:BW18)</f>
        <v>0</v>
      </c>
      <c r="DO18" s="14">
        <f>SUM(BX$7:BX18)</f>
        <v>0</v>
      </c>
      <c r="DP18" s="14">
        <f>SUM(BY$7:BY18)</f>
        <v>0</v>
      </c>
      <c r="DQ18" s="14">
        <f>SUM(BZ$7:BZ18)</f>
        <v>0</v>
      </c>
      <c r="DR18" s="14">
        <f>SUM(CA$7:CA18)</f>
        <v>0</v>
      </c>
      <c r="DS18" s="14">
        <f>SUM(CB$7:CB18)</f>
        <v>0</v>
      </c>
      <c r="DT18" s="14">
        <f>SUM(CC$7:CC18)</f>
        <v>0</v>
      </c>
      <c r="DU18" s="14">
        <f>SUM(CD$7:CD18)</f>
        <v>0</v>
      </c>
      <c r="DV18" s="14">
        <f>SUM(CE$7:CE18)</f>
        <v>0</v>
      </c>
      <c r="DW18" s="14">
        <f>SUM(CF$7:CF18)</f>
        <v>0</v>
      </c>
      <c r="DX18" s="14">
        <f>SUM(CG$7:CG18)</f>
        <v>0</v>
      </c>
      <c r="DY18" s="14">
        <f>SUM(CH$7:CH18)</f>
        <v>0</v>
      </c>
      <c r="DZ18" s="14">
        <f>SUM(CI$7:CI18)</f>
        <v>0</v>
      </c>
      <c r="EA18" s="14">
        <f>SUM(CJ$7:CJ18)</f>
        <v>0</v>
      </c>
      <c r="EB18" s="14">
        <f>SUM(CK$7:CK18)</f>
        <v>0</v>
      </c>
      <c r="EC18" s="14">
        <f>SUM(CL$7:CL18)</f>
        <v>0</v>
      </c>
      <c r="ED18" s="14">
        <f>SUM(CM$7:CM18)</f>
        <v>0</v>
      </c>
      <c r="EE18" s="14">
        <f>SUM(CN$7:CN18)</f>
        <v>0</v>
      </c>
      <c r="EF18" s="14">
        <f>SUM(CO$7:CO18)</f>
        <v>0</v>
      </c>
      <c r="EG18" s="14">
        <f>SUM(CP$7:CP18)</f>
        <v>0</v>
      </c>
      <c r="EH18" s="14">
        <f>SUM(CQ$7:CQ18)</f>
        <v>0</v>
      </c>
      <c r="EI18" s="14">
        <f>SUM(CR$7:CR18)</f>
        <v>0</v>
      </c>
      <c r="EJ18" s="14">
        <f>SUM(CS$7:CS18)</f>
        <v>0</v>
      </c>
      <c r="EK18" s="14">
        <f>SUM(CT$7:CT18)</f>
        <v>0</v>
      </c>
      <c r="EL18" s="14">
        <f>SUM(CU$7:CU18)</f>
        <v>0</v>
      </c>
      <c r="EM18" s="14">
        <f>SUM(CV$7:CV18)</f>
        <v>0</v>
      </c>
      <c r="EN18" s="14">
        <f>SUM(CW$7:CW18)</f>
        <v>0</v>
      </c>
      <c r="EO18" s="14">
        <f>SUM(CX$7:CX18)</f>
        <v>0</v>
      </c>
      <c r="ER18" s="14">
        <f t="shared" si="12"/>
        <v>10</v>
      </c>
      <c r="ES18" s="14">
        <f t="shared" si="13"/>
        <v>10</v>
      </c>
      <c r="ET18" s="14">
        <f t="shared" si="14"/>
        <v>7</v>
      </c>
      <c r="EU18" s="14">
        <f t="shared" si="15"/>
        <v>10</v>
      </c>
      <c r="EV18" s="14">
        <f t="shared" si="16"/>
        <v>10</v>
      </c>
      <c r="EW18" s="14">
        <f t="shared" si="17"/>
        <v>7</v>
      </c>
      <c r="EX18" s="14">
        <f t="shared" si="18"/>
        <v>7</v>
      </c>
      <c r="EY18" s="14">
        <f t="shared" si="19"/>
        <v>5</v>
      </c>
      <c r="EZ18" s="14">
        <f t="shared" si="20"/>
        <v>6</v>
      </c>
      <c r="FA18" s="14">
        <f t="shared" si="21"/>
        <v>6</v>
      </c>
      <c r="FB18" s="14">
        <f t="shared" si="22"/>
        <v>4</v>
      </c>
      <c r="FC18" s="14">
        <f t="shared" si="23"/>
        <v>4</v>
      </c>
      <c r="FD18" s="14">
        <f t="shared" si="24"/>
        <v>2</v>
      </c>
      <c r="FE18" s="14">
        <f t="shared" si="25"/>
        <v>1</v>
      </c>
      <c r="FF18" s="14">
        <f t="shared" si="26"/>
        <v>0</v>
      </c>
      <c r="FG18" s="14">
        <f t="shared" si="27"/>
        <v>0</v>
      </c>
      <c r="FH18" s="14">
        <f t="shared" si="28"/>
        <v>0</v>
      </c>
      <c r="FI18" s="14">
        <f t="shared" si="29"/>
        <v>0</v>
      </c>
      <c r="FJ18" s="14">
        <f t="shared" si="30"/>
        <v>0</v>
      </c>
      <c r="FK18" s="14">
        <f t="shared" si="31"/>
        <v>0</v>
      </c>
      <c r="FL18" s="14">
        <f t="shared" si="32"/>
        <v>0</v>
      </c>
      <c r="FM18" s="14">
        <f t="shared" si="33"/>
        <v>0</v>
      </c>
      <c r="FN18" s="14">
        <f t="shared" si="34"/>
        <v>0</v>
      </c>
      <c r="FO18" s="14">
        <f t="shared" si="35"/>
        <v>0</v>
      </c>
      <c r="FP18" s="14">
        <f t="shared" si="36"/>
        <v>0</v>
      </c>
      <c r="FQ18" s="14">
        <f t="shared" si="37"/>
        <v>0</v>
      </c>
      <c r="FR18" s="14">
        <f t="shared" si="38"/>
        <v>0</v>
      </c>
      <c r="FS18" s="14">
        <f t="shared" si="39"/>
        <v>0</v>
      </c>
      <c r="FT18" s="14">
        <f t="shared" si="40"/>
        <v>0</v>
      </c>
      <c r="FU18" s="14">
        <f t="shared" si="41"/>
        <v>0</v>
      </c>
      <c r="FV18" s="14">
        <f t="shared" si="42"/>
        <v>0</v>
      </c>
      <c r="FW18" s="14">
        <f t="shared" si="43"/>
        <v>0</v>
      </c>
      <c r="FX18" s="14">
        <f t="shared" si="44"/>
        <v>0</v>
      </c>
      <c r="FY18" s="14">
        <f t="shared" si="45"/>
        <v>0</v>
      </c>
      <c r="FZ18" s="14">
        <f t="shared" si="46"/>
        <v>0</v>
      </c>
      <c r="GA18" s="14">
        <f t="shared" si="47"/>
        <v>0</v>
      </c>
      <c r="GB18" s="14">
        <f t="shared" si="48"/>
        <v>0</v>
      </c>
      <c r="GC18" s="14">
        <f t="shared" si="49"/>
        <v>0</v>
      </c>
      <c r="GD18" s="14">
        <f t="shared" si="50"/>
        <v>0</v>
      </c>
      <c r="GE18" s="14">
        <f t="shared" si="51"/>
        <v>0</v>
      </c>
      <c r="GF18" s="14">
        <f t="shared" si="52"/>
        <v>0</v>
      </c>
      <c r="GG18" s="14">
        <f t="shared" si="53"/>
        <v>0</v>
      </c>
      <c r="GJ18" s="122">
        <v>12</v>
      </c>
      <c r="GK18" s="14">
        <f t="shared" si="54"/>
        <v>1</v>
      </c>
      <c r="GL18" s="14">
        <f t="shared" si="55"/>
        <v>1606003</v>
      </c>
      <c r="GM18" s="14" t="str">
        <f t="shared" si="56"/>
        <v>神器1-1 : 2级</v>
      </c>
      <c r="GN18" s="14" t="s">
        <v>1055</v>
      </c>
      <c r="GO18" s="14">
        <f t="shared" si="57"/>
        <v>12</v>
      </c>
      <c r="GP18" s="14" t="str">
        <f t="shared" si="58"/>
        <v>神器1-1</v>
      </c>
      <c r="GQ18" s="14">
        <f t="shared" si="59"/>
        <v>6</v>
      </c>
    </row>
    <row r="19" spans="10:199" ht="16.5" x14ac:dyDescent="0.2">
      <c r="J19" s="118">
        <v>12</v>
      </c>
      <c r="K19" s="118">
        <v>6</v>
      </c>
      <c r="L19" s="118">
        <f>SUM(K$8:K19)</f>
        <v>34</v>
      </c>
      <c r="N19" s="121">
        <v>3</v>
      </c>
      <c r="O19" s="121">
        <v>4</v>
      </c>
      <c r="P19" s="121">
        <v>2</v>
      </c>
      <c r="Q19" s="121">
        <v>18</v>
      </c>
      <c r="R19" s="14">
        <f>SUM(Q$7:Q19)</f>
        <v>192</v>
      </c>
      <c r="S19" s="122">
        <v>1606014</v>
      </c>
      <c r="T19" s="14" t="str">
        <f t="shared" si="60"/>
        <v>神器3-4</v>
      </c>
      <c r="AD19" s="118">
        <v>13</v>
      </c>
      <c r="AE19" s="118">
        <v>3</v>
      </c>
      <c r="AF19" s="118">
        <v>5</v>
      </c>
      <c r="AG19" s="118" t="str">
        <f t="shared" si="6"/>
        <v>神器3-5</v>
      </c>
      <c r="AH19" s="118">
        <v>3</v>
      </c>
      <c r="AI19" s="118">
        <f t="shared" si="7"/>
        <v>140</v>
      </c>
      <c r="AL19" s="118">
        <v>2</v>
      </c>
      <c r="AM19" s="118">
        <v>2</v>
      </c>
      <c r="AN19" s="118">
        <v>6</v>
      </c>
      <c r="AO19" s="118">
        <v>3</v>
      </c>
      <c r="AP19" s="118" t="s">
        <v>971</v>
      </c>
      <c r="AQ19" s="34">
        <v>2400</v>
      </c>
      <c r="AR19" s="118">
        <v>1</v>
      </c>
      <c r="AS19" s="118">
        <v>1</v>
      </c>
      <c r="AT19" s="118">
        <f t="shared" si="8"/>
        <v>2</v>
      </c>
      <c r="AU19" s="14">
        <f t="shared" si="9"/>
        <v>0.24</v>
      </c>
      <c r="AV19" s="14">
        <f t="shared" si="10"/>
        <v>7.1999999999999993</v>
      </c>
      <c r="AY19" s="118">
        <v>6</v>
      </c>
      <c r="AZ19" s="118">
        <v>1</v>
      </c>
      <c r="BA19" s="118">
        <f t="shared" si="0"/>
        <v>188.04000000000002</v>
      </c>
      <c r="BD19" s="118">
        <v>13</v>
      </c>
      <c r="BE19" s="14">
        <f>INDEX(节奏总表!$BW$4:$BW$63,新神器!BD19)</f>
        <v>88</v>
      </c>
      <c r="BF19" s="14">
        <f t="shared" si="11"/>
        <v>3</v>
      </c>
      <c r="BG19" s="118">
        <v>3</v>
      </c>
      <c r="BH19" s="118">
        <v>5</v>
      </c>
      <c r="BI19" s="14">
        <f t="shared" si="61"/>
        <v>0.75</v>
      </c>
      <c r="BJ19" s="14">
        <f t="shared" si="61"/>
        <v>0.75</v>
      </c>
      <c r="BK19" s="14">
        <f t="shared" si="61"/>
        <v>0.5</v>
      </c>
      <c r="BL19" s="14">
        <f t="shared" si="61"/>
        <v>0.75</v>
      </c>
      <c r="BM19" s="14">
        <f t="shared" si="61"/>
        <v>0.75</v>
      </c>
      <c r="BN19" s="14">
        <f t="shared" si="61"/>
        <v>0.5</v>
      </c>
      <c r="BO19" s="14">
        <f t="shared" si="61"/>
        <v>0.5</v>
      </c>
      <c r="BP19" s="14">
        <f t="shared" si="61"/>
        <v>0.5</v>
      </c>
      <c r="BQ19" s="14">
        <f t="shared" si="61"/>
        <v>5</v>
      </c>
      <c r="BR19" s="14">
        <f t="shared" si="61"/>
        <v>5</v>
      </c>
      <c r="BS19" s="14">
        <f t="shared" si="62"/>
        <v>2.625</v>
      </c>
      <c r="BT19" s="14">
        <f t="shared" si="62"/>
        <v>2.625</v>
      </c>
      <c r="BU19" s="14">
        <f t="shared" si="62"/>
        <v>1</v>
      </c>
      <c r="BV19" s="14">
        <f t="shared" si="62"/>
        <v>0.5</v>
      </c>
      <c r="BW19" s="14">
        <f t="shared" si="62"/>
        <v>0</v>
      </c>
      <c r="BX19" s="14">
        <f t="shared" si="62"/>
        <v>0</v>
      </c>
      <c r="BY19" s="14">
        <f t="shared" si="62"/>
        <v>0</v>
      </c>
      <c r="BZ19" s="14">
        <f t="shared" si="62"/>
        <v>0</v>
      </c>
      <c r="CA19" s="14">
        <f t="shared" si="62"/>
        <v>0</v>
      </c>
      <c r="CB19" s="14">
        <f t="shared" si="62"/>
        <v>0</v>
      </c>
      <c r="CC19" s="14">
        <f t="shared" si="63"/>
        <v>0</v>
      </c>
      <c r="CD19" s="14">
        <f t="shared" si="63"/>
        <v>0</v>
      </c>
      <c r="CE19" s="14">
        <f t="shared" si="63"/>
        <v>0</v>
      </c>
      <c r="CF19" s="14">
        <f t="shared" si="63"/>
        <v>0</v>
      </c>
      <c r="CG19" s="14">
        <f t="shared" si="63"/>
        <v>0</v>
      </c>
      <c r="CH19" s="14">
        <f t="shared" si="63"/>
        <v>0</v>
      </c>
      <c r="CI19" s="14">
        <f t="shared" si="63"/>
        <v>0</v>
      </c>
      <c r="CJ19" s="14">
        <f t="shared" si="63"/>
        <v>0</v>
      </c>
      <c r="CK19" s="14">
        <f t="shared" si="63"/>
        <v>0</v>
      </c>
      <c r="CL19" s="14">
        <f t="shared" si="63"/>
        <v>0</v>
      </c>
      <c r="CM19" s="14">
        <f t="shared" si="64"/>
        <v>0</v>
      </c>
      <c r="CN19" s="14">
        <f t="shared" si="64"/>
        <v>0</v>
      </c>
      <c r="CO19" s="14">
        <f t="shared" si="64"/>
        <v>0</v>
      </c>
      <c r="CP19" s="14">
        <f t="shared" si="64"/>
        <v>0</v>
      </c>
      <c r="CQ19" s="14">
        <f t="shared" si="64"/>
        <v>0</v>
      </c>
      <c r="CR19" s="14">
        <f t="shared" si="64"/>
        <v>0</v>
      </c>
      <c r="CS19" s="14">
        <f t="shared" si="64"/>
        <v>0</v>
      </c>
      <c r="CT19" s="14">
        <f t="shared" si="64"/>
        <v>0</v>
      </c>
      <c r="CU19" s="14">
        <f t="shared" si="64"/>
        <v>0</v>
      </c>
      <c r="CV19" s="14">
        <f t="shared" si="64"/>
        <v>0</v>
      </c>
      <c r="CW19" s="14">
        <f t="shared" si="64"/>
        <v>0</v>
      </c>
      <c r="CX19" s="14">
        <f t="shared" si="64"/>
        <v>0</v>
      </c>
      <c r="CZ19" s="14">
        <f>SUM(BI$7:BI19)</f>
        <v>26.749999999999993</v>
      </c>
      <c r="DA19" s="14">
        <f>SUM(BJ$7:BJ19)</f>
        <v>26.749999999999993</v>
      </c>
      <c r="DB19" s="14">
        <f>SUM(BK$7:BK19)</f>
        <v>14.249999999999998</v>
      </c>
      <c r="DC19" s="14">
        <f>SUM(BL$7:BL19)</f>
        <v>27.25</v>
      </c>
      <c r="DD19" s="14">
        <f>SUM(BM$7:BM19)</f>
        <v>27.25</v>
      </c>
      <c r="DE19" s="14">
        <f>SUM(BN$7:BN19)</f>
        <v>14.625</v>
      </c>
      <c r="DF19" s="14">
        <f>SUM(BO$7:BO19)</f>
        <v>14.625</v>
      </c>
      <c r="DG19" s="14">
        <f>SUM(BP$7:BP19)</f>
        <v>7.75</v>
      </c>
      <c r="DH19" s="14">
        <f>SUM(BQ$7:BQ19)</f>
        <v>15</v>
      </c>
      <c r="DI19" s="14">
        <f>SUM(BR$7:BR19)</f>
        <v>15</v>
      </c>
      <c r="DJ19" s="14">
        <f>SUM(BS$7:BS19)</f>
        <v>7.875</v>
      </c>
      <c r="DK19" s="14">
        <f>SUM(BT$7:BT19)</f>
        <v>7.875</v>
      </c>
      <c r="DL19" s="14">
        <f>SUM(BU$7:BU19)</f>
        <v>3</v>
      </c>
      <c r="DM19" s="14">
        <f>SUM(BV$7:BV19)</f>
        <v>1.5</v>
      </c>
      <c r="DN19" s="14">
        <f>SUM(BW$7:BW19)</f>
        <v>0</v>
      </c>
      <c r="DO19" s="14">
        <f>SUM(BX$7:BX19)</f>
        <v>0</v>
      </c>
      <c r="DP19" s="14">
        <f>SUM(BY$7:BY19)</f>
        <v>0</v>
      </c>
      <c r="DQ19" s="14">
        <f>SUM(BZ$7:BZ19)</f>
        <v>0</v>
      </c>
      <c r="DR19" s="14">
        <f>SUM(CA$7:CA19)</f>
        <v>0</v>
      </c>
      <c r="DS19" s="14">
        <f>SUM(CB$7:CB19)</f>
        <v>0</v>
      </c>
      <c r="DT19" s="14">
        <f>SUM(CC$7:CC19)</f>
        <v>0</v>
      </c>
      <c r="DU19" s="14">
        <f>SUM(CD$7:CD19)</f>
        <v>0</v>
      </c>
      <c r="DV19" s="14">
        <f>SUM(CE$7:CE19)</f>
        <v>0</v>
      </c>
      <c r="DW19" s="14">
        <f>SUM(CF$7:CF19)</f>
        <v>0</v>
      </c>
      <c r="DX19" s="14">
        <f>SUM(CG$7:CG19)</f>
        <v>0</v>
      </c>
      <c r="DY19" s="14">
        <f>SUM(CH$7:CH19)</f>
        <v>0</v>
      </c>
      <c r="DZ19" s="14">
        <f>SUM(CI$7:CI19)</f>
        <v>0</v>
      </c>
      <c r="EA19" s="14">
        <f>SUM(CJ$7:CJ19)</f>
        <v>0</v>
      </c>
      <c r="EB19" s="14">
        <f>SUM(CK$7:CK19)</f>
        <v>0</v>
      </c>
      <c r="EC19" s="14">
        <f>SUM(CL$7:CL19)</f>
        <v>0</v>
      </c>
      <c r="ED19" s="14">
        <f>SUM(CM$7:CM19)</f>
        <v>0</v>
      </c>
      <c r="EE19" s="14">
        <f>SUM(CN$7:CN19)</f>
        <v>0</v>
      </c>
      <c r="EF19" s="14">
        <f>SUM(CO$7:CO19)</f>
        <v>0</v>
      </c>
      <c r="EG19" s="14">
        <f>SUM(CP$7:CP19)</f>
        <v>0</v>
      </c>
      <c r="EH19" s="14">
        <f>SUM(CQ$7:CQ19)</f>
        <v>0</v>
      </c>
      <c r="EI19" s="14">
        <f>SUM(CR$7:CR19)</f>
        <v>0</v>
      </c>
      <c r="EJ19" s="14">
        <f>SUM(CS$7:CS19)</f>
        <v>0</v>
      </c>
      <c r="EK19" s="14">
        <f>SUM(CT$7:CT19)</f>
        <v>0</v>
      </c>
      <c r="EL19" s="14">
        <f>SUM(CU$7:CU19)</f>
        <v>0</v>
      </c>
      <c r="EM19" s="14">
        <f>SUM(CV$7:CV19)</f>
        <v>0</v>
      </c>
      <c r="EN19" s="14">
        <f>SUM(CW$7:CW19)</f>
        <v>0</v>
      </c>
      <c r="EO19" s="14">
        <f>SUM(CX$7:CX19)</f>
        <v>0</v>
      </c>
      <c r="ER19" s="14">
        <f t="shared" si="12"/>
        <v>10</v>
      </c>
      <c r="ES19" s="14">
        <f t="shared" si="13"/>
        <v>10</v>
      </c>
      <c r="ET19" s="14">
        <f t="shared" si="14"/>
        <v>7</v>
      </c>
      <c r="EU19" s="14">
        <f t="shared" si="15"/>
        <v>10</v>
      </c>
      <c r="EV19" s="14">
        <f t="shared" si="16"/>
        <v>10</v>
      </c>
      <c r="EW19" s="14">
        <f t="shared" si="17"/>
        <v>7</v>
      </c>
      <c r="EX19" s="14">
        <f t="shared" si="18"/>
        <v>7</v>
      </c>
      <c r="EY19" s="14">
        <f t="shared" si="19"/>
        <v>5</v>
      </c>
      <c r="EZ19" s="14">
        <f t="shared" si="20"/>
        <v>8</v>
      </c>
      <c r="FA19" s="14">
        <f t="shared" si="21"/>
        <v>8</v>
      </c>
      <c r="FB19" s="14">
        <f t="shared" si="22"/>
        <v>5</v>
      </c>
      <c r="FC19" s="14">
        <f t="shared" si="23"/>
        <v>5</v>
      </c>
      <c r="FD19" s="14">
        <f t="shared" si="24"/>
        <v>3</v>
      </c>
      <c r="FE19" s="14">
        <f t="shared" si="25"/>
        <v>1</v>
      </c>
      <c r="FF19" s="14">
        <f t="shared" si="26"/>
        <v>0</v>
      </c>
      <c r="FG19" s="14">
        <f t="shared" si="27"/>
        <v>0</v>
      </c>
      <c r="FH19" s="14">
        <f t="shared" si="28"/>
        <v>0</v>
      </c>
      <c r="FI19" s="14">
        <f t="shared" si="29"/>
        <v>0</v>
      </c>
      <c r="FJ19" s="14">
        <f t="shared" si="30"/>
        <v>0</v>
      </c>
      <c r="FK19" s="14">
        <f t="shared" si="31"/>
        <v>0</v>
      </c>
      <c r="FL19" s="14">
        <f t="shared" si="32"/>
        <v>0</v>
      </c>
      <c r="FM19" s="14">
        <f t="shared" si="33"/>
        <v>0</v>
      </c>
      <c r="FN19" s="14">
        <f t="shared" si="34"/>
        <v>0</v>
      </c>
      <c r="FO19" s="14">
        <f t="shared" si="35"/>
        <v>0</v>
      </c>
      <c r="FP19" s="14">
        <f t="shared" si="36"/>
        <v>0</v>
      </c>
      <c r="FQ19" s="14">
        <f t="shared" si="37"/>
        <v>0</v>
      </c>
      <c r="FR19" s="14">
        <f t="shared" si="38"/>
        <v>0</v>
      </c>
      <c r="FS19" s="14">
        <f t="shared" si="39"/>
        <v>0</v>
      </c>
      <c r="FT19" s="14">
        <f t="shared" si="40"/>
        <v>0</v>
      </c>
      <c r="FU19" s="14">
        <f t="shared" si="41"/>
        <v>0</v>
      </c>
      <c r="FV19" s="14">
        <f t="shared" si="42"/>
        <v>0</v>
      </c>
      <c r="FW19" s="14">
        <f t="shared" si="43"/>
        <v>0</v>
      </c>
      <c r="FX19" s="14">
        <f t="shared" si="44"/>
        <v>0</v>
      </c>
      <c r="FY19" s="14">
        <f t="shared" si="45"/>
        <v>0</v>
      </c>
      <c r="FZ19" s="14">
        <f t="shared" si="46"/>
        <v>0</v>
      </c>
      <c r="GA19" s="14">
        <f t="shared" si="47"/>
        <v>0</v>
      </c>
      <c r="GB19" s="14">
        <f t="shared" si="48"/>
        <v>0</v>
      </c>
      <c r="GC19" s="14">
        <f t="shared" si="49"/>
        <v>0</v>
      </c>
      <c r="GD19" s="14">
        <f t="shared" si="50"/>
        <v>0</v>
      </c>
      <c r="GE19" s="14">
        <f t="shared" si="51"/>
        <v>0</v>
      </c>
      <c r="GF19" s="14">
        <f t="shared" si="52"/>
        <v>0</v>
      </c>
      <c r="GG19" s="14">
        <f t="shared" si="53"/>
        <v>0</v>
      </c>
      <c r="GJ19" s="122">
        <v>13</v>
      </c>
      <c r="GK19" s="14">
        <f t="shared" si="54"/>
        <v>1</v>
      </c>
      <c r="GL19" s="14">
        <f t="shared" si="55"/>
        <v>1606003</v>
      </c>
      <c r="GM19" s="14" t="str">
        <f t="shared" si="56"/>
        <v>神器1-1 : 3级</v>
      </c>
      <c r="GN19" s="14" t="s">
        <v>1055</v>
      </c>
      <c r="GO19" s="14">
        <f t="shared" si="57"/>
        <v>13</v>
      </c>
      <c r="GP19" s="14" t="str">
        <f t="shared" si="58"/>
        <v>神器1-1</v>
      </c>
      <c r="GQ19" s="14">
        <f t="shared" si="59"/>
        <v>7</v>
      </c>
    </row>
    <row r="20" spans="10:199" ht="16.5" x14ac:dyDescent="0.2">
      <c r="J20" s="118">
        <v>13</v>
      </c>
      <c r="K20" s="118">
        <v>7</v>
      </c>
      <c r="L20" s="118">
        <f>SUM(K$8:K20)</f>
        <v>41</v>
      </c>
      <c r="N20" s="121">
        <v>3</v>
      </c>
      <c r="O20" s="121">
        <v>5</v>
      </c>
      <c r="P20" s="121">
        <v>3</v>
      </c>
      <c r="Q20" s="121">
        <v>18</v>
      </c>
      <c r="R20" s="14">
        <f>SUM(Q$7:Q20)</f>
        <v>210</v>
      </c>
      <c r="S20" s="122">
        <v>1606015</v>
      </c>
      <c r="T20" s="14" t="str">
        <f t="shared" si="60"/>
        <v>神器3-5</v>
      </c>
      <c r="AD20" s="118">
        <v>14</v>
      </c>
      <c r="AE20" s="118">
        <v>3</v>
      </c>
      <c r="AF20" s="118">
        <v>6</v>
      </c>
      <c r="AG20" s="118" t="str">
        <f t="shared" si="6"/>
        <v>神器3-6</v>
      </c>
      <c r="AH20" s="118">
        <v>4</v>
      </c>
      <c r="AI20" s="118">
        <f t="shared" si="7"/>
        <v>300</v>
      </c>
      <c r="AL20" s="118">
        <v>2</v>
      </c>
      <c r="AM20" s="118">
        <v>2</v>
      </c>
      <c r="AN20" s="118">
        <v>7</v>
      </c>
      <c r="AO20" s="118">
        <v>4</v>
      </c>
      <c r="AP20" s="118" t="s">
        <v>984</v>
      </c>
      <c r="AQ20" s="34">
        <v>5000</v>
      </c>
      <c r="AR20" s="118">
        <v>1</v>
      </c>
      <c r="AS20" s="118">
        <v>3</v>
      </c>
      <c r="AT20" s="118">
        <f t="shared" si="8"/>
        <v>1</v>
      </c>
      <c r="AU20" s="14">
        <f t="shared" si="9"/>
        <v>1</v>
      </c>
      <c r="AV20" s="14">
        <f t="shared" si="10"/>
        <v>15</v>
      </c>
      <c r="AY20" s="118">
        <v>6</v>
      </c>
      <c r="AZ20" s="118">
        <v>2</v>
      </c>
      <c r="BA20" s="118">
        <f t="shared" si="0"/>
        <v>272.04000000000002</v>
      </c>
      <c r="BD20" s="118">
        <v>14</v>
      </c>
      <c r="BE20" s="14">
        <f>INDEX(节奏总表!$BW$4:$BW$63,新神器!BD20)</f>
        <v>90</v>
      </c>
      <c r="BF20" s="14">
        <f t="shared" si="11"/>
        <v>3</v>
      </c>
      <c r="BG20" s="118">
        <v>3</v>
      </c>
      <c r="BH20" s="118">
        <v>5</v>
      </c>
      <c r="BI20" s="14">
        <f t="shared" si="61"/>
        <v>0.75</v>
      </c>
      <c r="BJ20" s="14">
        <f t="shared" si="61"/>
        <v>0.75</v>
      </c>
      <c r="BK20" s="14">
        <f t="shared" si="61"/>
        <v>0.5</v>
      </c>
      <c r="BL20" s="14">
        <f t="shared" si="61"/>
        <v>0.75</v>
      </c>
      <c r="BM20" s="14">
        <f t="shared" si="61"/>
        <v>0.75</v>
      </c>
      <c r="BN20" s="14">
        <f t="shared" si="61"/>
        <v>0.5</v>
      </c>
      <c r="BO20" s="14">
        <f t="shared" si="61"/>
        <v>0.5</v>
      </c>
      <c r="BP20" s="14">
        <f t="shared" si="61"/>
        <v>0.5</v>
      </c>
      <c r="BQ20" s="14">
        <f t="shared" si="61"/>
        <v>5</v>
      </c>
      <c r="BR20" s="14">
        <f t="shared" si="61"/>
        <v>5</v>
      </c>
      <c r="BS20" s="14">
        <f t="shared" si="62"/>
        <v>2.625</v>
      </c>
      <c r="BT20" s="14">
        <f t="shared" si="62"/>
        <v>2.625</v>
      </c>
      <c r="BU20" s="14">
        <f t="shared" si="62"/>
        <v>1</v>
      </c>
      <c r="BV20" s="14">
        <f t="shared" si="62"/>
        <v>0.5</v>
      </c>
      <c r="BW20" s="14">
        <f t="shared" si="62"/>
        <v>0</v>
      </c>
      <c r="BX20" s="14">
        <f t="shared" si="62"/>
        <v>0</v>
      </c>
      <c r="BY20" s="14">
        <f t="shared" si="62"/>
        <v>0</v>
      </c>
      <c r="BZ20" s="14">
        <f t="shared" si="62"/>
        <v>0</v>
      </c>
      <c r="CA20" s="14">
        <f t="shared" si="62"/>
        <v>0</v>
      </c>
      <c r="CB20" s="14">
        <f t="shared" si="62"/>
        <v>0</v>
      </c>
      <c r="CC20" s="14">
        <f t="shared" si="63"/>
        <v>0</v>
      </c>
      <c r="CD20" s="14">
        <f t="shared" si="63"/>
        <v>0</v>
      </c>
      <c r="CE20" s="14">
        <f t="shared" si="63"/>
        <v>0</v>
      </c>
      <c r="CF20" s="14">
        <f t="shared" si="63"/>
        <v>0</v>
      </c>
      <c r="CG20" s="14">
        <f t="shared" si="63"/>
        <v>0</v>
      </c>
      <c r="CH20" s="14">
        <f t="shared" si="63"/>
        <v>0</v>
      </c>
      <c r="CI20" s="14">
        <f t="shared" si="63"/>
        <v>0</v>
      </c>
      <c r="CJ20" s="14">
        <f t="shared" si="63"/>
        <v>0</v>
      </c>
      <c r="CK20" s="14">
        <f t="shared" si="63"/>
        <v>0</v>
      </c>
      <c r="CL20" s="14">
        <f t="shared" si="63"/>
        <v>0</v>
      </c>
      <c r="CM20" s="14">
        <f t="shared" si="64"/>
        <v>0</v>
      </c>
      <c r="CN20" s="14">
        <f t="shared" si="64"/>
        <v>0</v>
      </c>
      <c r="CO20" s="14">
        <f t="shared" si="64"/>
        <v>0</v>
      </c>
      <c r="CP20" s="14">
        <f t="shared" si="64"/>
        <v>0</v>
      </c>
      <c r="CQ20" s="14">
        <f t="shared" si="64"/>
        <v>0</v>
      </c>
      <c r="CR20" s="14">
        <f t="shared" si="64"/>
        <v>0</v>
      </c>
      <c r="CS20" s="14">
        <f t="shared" si="64"/>
        <v>0</v>
      </c>
      <c r="CT20" s="14">
        <f t="shared" si="64"/>
        <v>0</v>
      </c>
      <c r="CU20" s="14">
        <f t="shared" si="64"/>
        <v>0</v>
      </c>
      <c r="CV20" s="14">
        <f t="shared" si="64"/>
        <v>0</v>
      </c>
      <c r="CW20" s="14">
        <f t="shared" si="64"/>
        <v>0</v>
      </c>
      <c r="CX20" s="14">
        <f t="shared" si="64"/>
        <v>0</v>
      </c>
      <c r="CZ20" s="14">
        <f>SUM(BI$7:BI20)</f>
        <v>27.499999999999993</v>
      </c>
      <c r="DA20" s="14">
        <f>SUM(BJ$7:BJ20)</f>
        <v>27.499999999999993</v>
      </c>
      <c r="DB20" s="14">
        <f>SUM(BK$7:BK20)</f>
        <v>14.749999999999998</v>
      </c>
      <c r="DC20" s="14">
        <f>SUM(BL$7:BL20)</f>
        <v>28</v>
      </c>
      <c r="DD20" s="14">
        <f>SUM(BM$7:BM20)</f>
        <v>28</v>
      </c>
      <c r="DE20" s="14">
        <f>SUM(BN$7:BN20)</f>
        <v>15.125</v>
      </c>
      <c r="DF20" s="14">
        <f>SUM(BO$7:BO20)</f>
        <v>15.125</v>
      </c>
      <c r="DG20" s="14">
        <f>SUM(BP$7:BP20)</f>
        <v>8.25</v>
      </c>
      <c r="DH20" s="14">
        <f>SUM(BQ$7:BQ20)</f>
        <v>20</v>
      </c>
      <c r="DI20" s="14">
        <f>SUM(BR$7:BR20)</f>
        <v>20</v>
      </c>
      <c r="DJ20" s="14">
        <f>SUM(BS$7:BS20)</f>
        <v>10.5</v>
      </c>
      <c r="DK20" s="14">
        <f>SUM(BT$7:BT20)</f>
        <v>10.5</v>
      </c>
      <c r="DL20" s="14">
        <f>SUM(BU$7:BU20)</f>
        <v>4</v>
      </c>
      <c r="DM20" s="14">
        <f>SUM(BV$7:BV20)</f>
        <v>2</v>
      </c>
      <c r="DN20" s="14">
        <f>SUM(BW$7:BW20)</f>
        <v>0</v>
      </c>
      <c r="DO20" s="14">
        <f>SUM(BX$7:BX20)</f>
        <v>0</v>
      </c>
      <c r="DP20" s="14">
        <f>SUM(BY$7:BY20)</f>
        <v>0</v>
      </c>
      <c r="DQ20" s="14">
        <f>SUM(BZ$7:BZ20)</f>
        <v>0</v>
      </c>
      <c r="DR20" s="14">
        <f>SUM(CA$7:CA20)</f>
        <v>0</v>
      </c>
      <c r="DS20" s="14">
        <f>SUM(CB$7:CB20)</f>
        <v>0</v>
      </c>
      <c r="DT20" s="14">
        <f>SUM(CC$7:CC20)</f>
        <v>0</v>
      </c>
      <c r="DU20" s="14">
        <f>SUM(CD$7:CD20)</f>
        <v>0</v>
      </c>
      <c r="DV20" s="14">
        <f>SUM(CE$7:CE20)</f>
        <v>0</v>
      </c>
      <c r="DW20" s="14">
        <f>SUM(CF$7:CF20)</f>
        <v>0</v>
      </c>
      <c r="DX20" s="14">
        <f>SUM(CG$7:CG20)</f>
        <v>0</v>
      </c>
      <c r="DY20" s="14">
        <f>SUM(CH$7:CH20)</f>
        <v>0</v>
      </c>
      <c r="DZ20" s="14">
        <f>SUM(CI$7:CI20)</f>
        <v>0</v>
      </c>
      <c r="EA20" s="14">
        <f>SUM(CJ$7:CJ20)</f>
        <v>0</v>
      </c>
      <c r="EB20" s="14">
        <f>SUM(CK$7:CK20)</f>
        <v>0</v>
      </c>
      <c r="EC20" s="14">
        <f>SUM(CL$7:CL20)</f>
        <v>0</v>
      </c>
      <c r="ED20" s="14">
        <f>SUM(CM$7:CM20)</f>
        <v>0</v>
      </c>
      <c r="EE20" s="14">
        <f>SUM(CN$7:CN20)</f>
        <v>0</v>
      </c>
      <c r="EF20" s="14">
        <f>SUM(CO$7:CO20)</f>
        <v>0</v>
      </c>
      <c r="EG20" s="14">
        <f>SUM(CP$7:CP20)</f>
        <v>0</v>
      </c>
      <c r="EH20" s="14">
        <f>SUM(CQ$7:CQ20)</f>
        <v>0</v>
      </c>
      <c r="EI20" s="14">
        <f>SUM(CR$7:CR20)</f>
        <v>0</v>
      </c>
      <c r="EJ20" s="14">
        <f>SUM(CS$7:CS20)</f>
        <v>0</v>
      </c>
      <c r="EK20" s="14">
        <f>SUM(CT$7:CT20)</f>
        <v>0</v>
      </c>
      <c r="EL20" s="14">
        <f>SUM(CU$7:CU20)</f>
        <v>0</v>
      </c>
      <c r="EM20" s="14">
        <f>SUM(CV$7:CV20)</f>
        <v>0</v>
      </c>
      <c r="EN20" s="14">
        <f>SUM(CW$7:CW20)</f>
        <v>0</v>
      </c>
      <c r="EO20" s="14">
        <f>SUM(CX$7:CX20)</f>
        <v>0</v>
      </c>
      <c r="ER20" s="14">
        <f t="shared" si="12"/>
        <v>10</v>
      </c>
      <c r="ES20" s="14">
        <f t="shared" si="13"/>
        <v>10</v>
      </c>
      <c r="ET20" s="14">
        <f t="shared" si="14"/>
        <v>7</v>
      </c>
      <c r="EU20" s="14">
        <f t="shared" si="15"/>
        <v>11</v>
      </c>
      <c r="EV20" s="14">
        <f t="shared" si="16"/>
        <v>11</v>
      </c>
      <c r="EW20" s="14">
        <f t="shared" si="17"/>
        <v>8</v>
      </c>
      <c r="EX20" s="14">
        <f t="shared" si="18"/>
        <v>8</v>
      </c>
      <c r="EY20" s="14">
        <f t="shared" si="19"/>
        <v>5</v>
      </c>
      <c r="EZ20" s="14">
        <f t="shared" si="20"/>
        <v>9</v>
      </c>
      <c r="FA20" s="14">
        <f t="shared" si="21"/>
        <v>9</v>
      </c>
      <c r="FB20" s="14">
        <f t="shared" si="22"/>
        <v>6</v>
      </c>
      <c r="FC20" s="14">
        <f t="shared" si="23"/>
        <v>6</v>
      </c>
      <c r="FD20" s="14">
        <f t="shared" si="24"/>
        <v>3</v>
      </c>
      <c r="FE20" s="14">
        <f t="shared" si="25"/>
        <v>2</v>
      </c>
      <c r="FF20" s="14">
        <f t="shared" si="26"/>
        <v>0</v>
      </c>
      <c r="FG20" s="14">
        <f t="shared" si="27"/>
        <v>0</v>
      </c>
      <c r="FH20" s="14">
        <f t="shared" si="28"/>
        <v>0</v>
      </c>
      <c r="FI20" s="14">
        <f t="shared" si="29"/>
        <v>0</v>
      </c>
      <c r="FJ20" s="14">
        <f t="shared" si="30"/>
        <v>0</v>
      </c>
      <c r="FK20" s="14">
        <f t="shared" si="31"/>
        <v>0</v>
      </c>
      <c r="FL20" s="14">
        <f t="shared" si="32"/>
        <v>0</v>
      </c>
      <c r="FM20" s="14">
        <f t="shared" si="33"/>
        <v>0</v>
      </c>
      <c r="FN20" s="14">
        <f t="shared" si="34"/>
        <v>0</v>
      </c>
      <c r="FO20" s="14">
        <f t="shared" si="35"/>
        <v>0</v>
      </c>
      <c r="FP20" s="14">
        <f t="shared" si="36"/>
        <v>0</v>
      </c>
      <c r="FQ20" s="14">
        <f t="shared" si="37"/>
        <v>0</v>
      </c>
      <c r="FR20" s="14">
        <f t="shared" si="38"/>
        <v>0</v>
      </c>
      <c r="FS20" s="14">
        <f t="shared" si="39"/>
        <v>0</v>
      </c>
      <c r="FT20" s="14">
        <f t="shared" si="40"/>
        <v>0</v>
      </c>
      <c r="FU20" s="14">
        <f t="shared" si="41"/>
        <v>0</v>
      </c>
      <c r="FV20" s="14">
        <f t="shared" si="42"/>
        <v>0</v>
      </c>
      <c r="FW20" s="14">
        <f t="shared" si="43"/>
        <v>0</v>
      </c>
      <c r="FX20" s="14">
        <f t="shared" si="44"/>
        <v>0</v>
      </c>
      <c r="FY20" s="14">
        <f t="shared" si="45"/>
        <v>0</v>
      </c>
      <c r="FZ20" s="14">
        <f t="shared" si="46"/>
        <v>0</v>
      </c>
      <c r="GA20" s="14">
        <f t="shared" si="47"/>
        <v>0</v>
      </c>
      <c r="GB20" s="14">
        <f t="shared" si="48"/>
        <v>0</v>
      </c>
      <c r="GC20" s="14">
        <f t="shared" si="49"/>
        <v>0</v>
      </c>
      <c r="GD20" s="14">
        <f t="shared" si="50"/>
        <v>0</v>
      </c>
      <c r="GE20" s="14">
        <f t="shared" si="51"/>
        <v>0</v>
      </c>
      <c r="GF20" s="14">
        <f t="shared" si="52"/>
        <v>0</v>
      </c>
      <c r="GG20" s="14">
        <f t="shared" si="53"/>
        <v>0</v>
      </c>
      <c r="GJ20" s="122">
        <v>14</v>
      </c>
      <c r="GK20" s="14">
        <f t="shared" si="54"/>
        <v>1</v>
      </c>
      <c r="GL20" s="14">
        <f t="shared" si="55"/>
        <v>1606003</v>
      </c>
      <c r="GM20" s="14" t="str">
        <f t="shared" si="56"/>
        <v>神器1-1 : 4级</v>
      </c>
      <c r="GN20" s="14" t="s">
        <v>1055</v>
      </c>
      <c r="GO20" s="14">
        <f t="shared" si="57"/>
        <v>14</v>
      </c>
      <c r="GP20" s="14" t="str">
        <f t="shared" si="58"/>
        <v>神器1-1</v>
      </c>
      <c r="GQ20" s="14">
        <f t="shared" si="59"/>
        <v>7</v>
      </c>
    </row>
    <row r="21" spans="10:199" ht="16.5" x14ac:dyDescent="0.2">
      <c r="J21" s="118">
        <v>14</v>
      </c>
      <c r="K21" s="118">
        <v>7</v>
      </c>
      <c r="L21" s="118">
        <f>SUM(K$8:K21)</f>
        <v>48</v>
      </c>
      <c r="N21" s="121">
        <v>3</v>
      </c>
      <c r="O21" s="121">
        <v>6</v>
      </c>
      <c r="P21" s="121">
        <v>4</v>
      </c>
      <c r="Q21" s="121">
        <v>18</v>
      </c>
      <c r="R21" s="14">
        <f>SUM(Q$7:Q21)</f>
        <v>228</v>
      </c>
      <c r="S21" s="122">
        <v>1606016</v>
      </c>
      <c r="T21" s="14" t="str">
        <f t="shared" si="60"/>
        <v>神器3-6</v>
      </c>
      <c r="AD21" s="118">
        <v>15</v>
      </c>
      <c r="AE21" s="118">
        <v>4</v>
      </c>
      <c r="AF21" s="118">
        <v>1</v>
      </c>
      <c r="AG21" s="118" t="str">
        <f t="shared" si="6"/>
        <v>神器4-1</v>
      </c>
      <c r="AH21" s="118">
        <v>1</v>
      </c>
      <c r="AI21" s="118">
        <f t="shared" si="7"/>
        <v>25</v>
      </c>
      <c r="AL21" s="118">
        <v>2</v>
      </c>
      <c r="AM21" s="118">
        <v>2</v>
      </c>
      <c r="AN21" s="118">
        <v>7</v>
      </c>
      <c r="AO21" s="118">
        <v>5</v>
      </c>
      <c r="AP21" s="118" t="s">
        <v>985</v>
      </c>
      <c r="AQ21" s="34">
        <v>5000</v>
      </c>
      <c r="AR21" s="118">
        <v>1</v>
      </c>
      <c r="AS21" s="118">
        <v>3</v>
      </c>
      <c r="AT21" s="118">
        <f t="shared" si="8"/>
        <v>1</v>
      </c>
      <c r="AU21" s="14">
        <f t="shared" si="9"/>
        <v>1</v>
      </c>
      <c r="AV21" s="14">
        <f t="shared" si="10"/>
        <v>15</v>
      </c>
      <c r="AY21" s="118">
        <v>6</v>
      </c>
      <c r="AZ21" s="118">
        <v>3</v>
      </c>
      <c r="BA21" s="118">
        <f t="shared" si="0"/>
        <v>362.04</v>
      </c>
      <c r="BD21" s="118">
        <v>15</v>
      </c>
      <c r="BE21" s="14">
        <f>INDEX(节奏总表!$BW$4:$BW$63,新神器!BD21)</f>
        <v>93</v>
      </c>
      <c r="BF21" s="14">
        <f t="shared" si="11"/>
        <v>4</v>
      </c>
      <c r="BG21" s="118">
        <v>3</v>
      </c>
      <c r="BH21" s="118">
        <v>5</v>
      </c>
      <c r="BI21" s="14">
        <f t="shared" si="61"/>
        <v>0.75</v>
      </c>
      <c r="BJ21" s="14">
        <f t="shared" si="61"/>
        <v>0.75</v>
      </c>
      <c r="BK21" s="14">
        <f t="shared" si="61"/>
        <v>0.5</v>
      </c>
      <c r="BL21" s="14">
        <f t="shared" si="61"/>
        <v>0.75</v>
      </c>
      <c r="BM21" s="14">
        <f t="shared" si="61"/>
        <v>0.75</v>
      </c>
      <c r="BN21" s="14">
        <f t="shared" si="61"/>
        <v>0.5</v>
      </c>
      <c r="BO21" s="14">
        <f t="shared" si="61"/>
        <v>0.5</v>
      </c>
      <c r="BP21" s="14">
        <f t="shared" si="61"/>
        <v>0.5</v>
      </c>
      <c r="BQ21" s="14">
        <f t="shared" si="61"/>
        <v>0</v>
      </c>
      <c r="BR21" s="14">
        <f t="shared" si="61"/>
        <v>0</v>
      </c>
      <c r="BS21" s="14">
        <f t="shared" si="62"/>
        <v>0</v>
      </c>
      <c r="BT21" s="14">
        <f t="shared" si="62"/>
        <v>0</v>
      </c>
      <c r="BU21" s="14">
        <f t="shared" si="62"/>
        <v>0</v>
      </c>
      <c r="BV21" s="14">
        <f t="shared" si="62"/>
        <v>0</v>
      </c>
      <c r="BW21" s="14">
        <f t="shared" si="62"/>
        <v>5</v>
      </c>
      <c r="BX21" s="14">
        <f t="shared" si="62"/>
        <v>5</v>
      </c>
      <c r="BY21" s="14">
        <f t="shared" si="62"/>
        <v>2.625</v>
      </c>
      <c r="BZ21" s="14">
        <f t="shared" si="62"/>
        <v>2.625</v>
      </c>
      <c r="CA21" s="14">
        <f t="shared" si="62"/>
        <v>1</v>
      </c>
      <c r="CB21" s="14">
        <f t="shared" si="62"/>
        <v>0.5</v>
      </c>
      <c r="CC21" s="14">
        <f t="shared" si="63"/>
        <v>0</v>
      </c>
      <c r="CD21" s="14">
        <f t="shared" si="63"/>
        <v>0</v>
      </c>
      <c r="CE21" s="14">
        <f t="shared" si="63"/>
        <v>0</v>
      </c>
      <c r="CF21" s="14">
        <f t="shared" si="63"/>
        <v>0</v>
      </c>
      <c r="CG21" s="14">
        <f t="shared" si="63"/>
        <v>0</v>
      </c>
      <c r="CH21" s="14">
        <f t="shared" si="63"/>
        <v>0</v>
      </c>
      <c r="CI21" s="14">
        <f t="shared" si="63"/>
        <v>0</v>
      </c>
      <c r="CJ21" s="14">
        <f t="shared" si="63"/>
        <v>0</v>
      </c>
      <c r="CK21" s="14">
        <f t="shared" si="63"/>
        <v>0</v>
      </c>
      <c r="CL21" s="14">
        <f t="shared" si="63"/>
        <v>0</v>
      </c>
      <c r="CM21" s="14">
        <f t="shared" si="64"/>
        <v>0</v>
      </c>
      <c r="CN21" s="14">
        <f t="shared" si="64"/>
        <v>0</v>
      </c>
      <c r="CO21" s="14">
        <f t="shared" si="64"/>
        <v>0</v>
      </c>
      <c r="CP21" s="14">
        <f t="shared" si="64"/>
        <v>0</v>
      </c>
      <c r="CQ21" s="14">
        <f t="shared" si="64"/>
        <v>0</v>
      </c>
      <c r="CR21" s="14">
        <f t="shared" si="64"/>
        <v>0</v>
      </c>
      <c r="CS21" s="14">
        <f t="shared" si="64"/>
        <v>0</v>
      </c>
      <c r="CT21" s="14">
        <f t="shared" si="64"/>
        <v>0</v>
      </c>
      <c r="CU21" s="14">
        <f t="shared" si="64"/>
        <v>0</v>
      </c>
      <c r="CV21" s="14">
        <f t="shared" si="64"/>
        <v>0</v>
      </c>
      <c r="CW21" s="14">
        <f t="shared" si="64"/>
        <v>0</v>
      </c>
      <c r="CX21" s="14">
        <f t="shared" si="64"/>
        <v>0</v>
      </c>
      <c r="CZ21" s="14">
        <f>SUM(BI$7:BI21)</f>
        <v>28.249999999999993</v>
      </c>
      <c r="DA21" s="14">
        <f>SUM(BJ$7:BJ21)</f>
        <v>28.249999999999993</v>
      </c>
      <c r="DB21" s="14">
        <f>SUM(BK$7:BK21)</f>
        <v>15.249999999999998</v>
      </c>
      <c r="DC21" s="14">
        <f>SUM(BL$7:BL21)</f>
        <v>28.75</v>
      </c>
      <c r="DD21" s="14">
        <f>SUM(BM$7:BM21)</f>
        <v>28.75</v>
      </c>
      <c r="DE21" s="14">
        <f>SUM(BN$7:BN21)</f>
        <v>15.625</v>
      </c>
      <c r="DF21" s="14">
        <f>SUM(BO$7:BO21)</f>
        <v>15.625</v>
      </c>
      <c r="DG21" s="14">
        <f>SUM(BP$7:BP21)</f>
        <v>8.75</v>
      </c>
      <c r="DH21" s="14">
        <f>SUM(BQ$7:BQ21)</f>
        <v>20</v>
      </c>
      <c r="DI21" s="14">
        <f>SUM(BR$7:BR21)</f>
        <v>20</v>
      </c>
      <c r="DJ21" s="14">
        <f>SUM(BS$7:BS21)</f>
        <v>10.5</v>
      </c>
      <c r="DK21" s="14">
        <f>SUM(BT$7:BT21)</f>
        <v>10.5</v>
      </c>
      <c r="DL21" s="14">
        <f>SUM(BU$7:BU21)</f>
        <v>4</v>
      </c>
      <c r="DM21" s="14">
        <f>SUM(BV$7:BV21)</f>
        <v>2</v>
      </c>
      <c r="DN21" s="14">
        <f>SUM(BW$7:BW21)</f>
        <v>5</v>
      </c>
      <c r="DO21" s="14">
        <f>SUM(BX$7:BX21)</f>
        <v>5</v>
      </c>
      <c r="DP21" s="14">
        <f>SUM(BY$7:BY21)</f>
        <v>2.625</v>
      </c>
      <c r="DQ21" s="14">
        <f>SUM(BZ$7:BZ21)</f>
        <v>2.625</v>
      </c>
      <c r="DR21" s="14">
        <f>SUM(CA$7:CA21)</f>
        <v>1</v>
      </c>
      <c r="DS21" s="14">
        <f>SUM(CB$7:CB21)</f>
        <v>0.5</v>
      </c>
      <c r="DT21" s="14">
        <f>SUM(CC$7:CC21)</f>
        <v>0</v>
      </c>
      <c r="DU21" s="14">
        <f>SUM(CD$7:CD21)</f>
        <v>0</v>
      </c>
      <c r="DV21" s="14">
        <f>SUM(CE$7:CE21)</f>
        <v>0</v>
      </c>
      <c r="DW21" s="14">
        <f>SUM(CF$7:CF21)</f>
        <v>0</v>
      </c>
      <c r="DX21" s="14">
        <f>SUM(CG$7:CG21)</f>
        <v>0</v>
      </c>
      <c r="DY21" s="14">
        <f>SUM(CH$7:CH21)</f>
        <v>0</v>
      </c>
      <c r="DZ21" s="14">
        <f>SUM(CI$7:CI21)</f>
        <v>0</v>
      </c>
      <c r="EA21" s="14">
        <f>SUM(CJ$7:CJ21)</f>
        <v>0</v>
      </c>
      <c r="EB21" s="14">
        <f>SUM(CK$7:CK21)</f>
        <v>0</v>
      </c>
      <c r="EC21" s="14">
        <f>SUM(CL$7:CL21)</f>
        <v>0</v>
      </c>
      <c r="ED21" s="14">
        <f>SUM(CM$7:CM21)</f>
        <v>0</v>
      </c>
      <c r="EE21" s="14">
        <f>SUM(CN$7:CN21)</f>
        <v>0</v>
      </c>
      <c r="EF21" s="14">
        <f>SUM(CO$7:CO21)</f>
        <v>0</v>
      </c>
      <c r="EG21" s="14">
        <f>SUM(CP$7:CP21)</f>
        <v>0</v>
      </c>
      <c r="EH21" s="14">
        <f>SUM(CQ$7:CQ21)</f>
        <v>0</v>
      </c>
      <c r="EI21" s="14">
        <f>SUM(CR$7:CR21)</f>
        <v>0</v>
      </c>
      <c r="EJ21" s="14">
        <f>SUM(CS$7:CS21)</f>
        <v>0</v>
      </c>
      <c r="EK21" s="14">
        <f>SUM(CT$7:CT21)</f>
        <v>0</v>
      </c>
      <c r="EL21" s="14">
        <f>SUM(CU$7:CU21)</f>
        <v>0</v>
      </c>
      <c r="EM21" s="14">
        <f>SUM(CV$7:CV21)</f>
        <v>0</v>
      </c>
      <c r="EN21" s="14">
        <f>SUM(CW$7:CW21)</f>
        <v>0</v>
      </c>
      <c r="EO21" s="14">
        <f>SUM(CX$7:CX21)</f>
        <v>0</v>
      </c>
      <c r="ER21" s="14">
        <f t="shared" si="12"/>
        <v>11</v>
      </c>
      <c r="ES21" s="14">
        <f t="shared" si="13"/>
        <v>11</v>
      </c>
      <c r="ET21" s="14">
        <f t="shared" si="14"/>
        <v>8</v>
      </c>
      <c r="EU21" s="14">
        <f t="shared" si="15"/>
        <v>11</v>
      </c>
      <c r="EV21" s="14">
        <f t="shared" si="16"/>
        <v>11</v>
      </c>
      <c r="EW21" s="14">
        <f t="shared" si="17"/>
        <v>8</v>
      </c>
      <c r="EX21" s="14">
        <f t="shared" si="18"/>
        <v>8</v>
      </c>
      <c r="EY21" s="14">
        <f t="shared" si="19"/>
        <v>5</v>
      </c>
      <c r="EZ21" s="14">
        <f t="shared" si="20"/>
        <v>9</v>
      </c>
      <c r="FA21" s="14">
        <f t="shared" si="21"/>
        <v>9</v>
      </c>
      <c r="FB21" s="14">
        <f t="shared" si="22"/>
        <v>6</v>
      </c>
      <c r="FC21" s="14">
        <f t="shared" si="23"/>
        <v>6</v>
      </c>
      <c r="FD21" s="14">
        <f t="shared" si="24"/>
        <v>3</v>
      </c>
      <c r="FE21" s="14">
        <f t="shared" si="25"/>
        <v>2</v>
      </c>
      <c r="FF21" s="14">
        <f t="shared" si="26"/>
        <v>4</v>
      </c>
      <c r="FG21" s="14">
        <f t="shared" si="27"/>
        <v>4</v>
      </c>
      <c r="FH21" s="14">
        <f t="shared" si="28"/>
        <v>2</v>
      </c>
      <c r="FI21" s="14">
        <f t="shared" si="29"/>
        <v>2</v>
      </c>
      <c r="FJ21" s="14">
        <f t="shared" si="30"/>
        <v>1</v>
      </c>
      <c r="FK21" s="14">
        <f t="shared" si="31"/>
        <v>0</v>
      </c>
      <c r="FL21" s="14">
        <f t="shared" si="32"/>
        <v>0</v>
      </c>
      <c r="FM21" s="14">
        <f t="shared" si="33"/>
        <v>0</v>
      </c>
      <c r="FN21" s="14">
        <f t="shared" si="34"/>
        <v>0</v>
      </c>
      <c r="FO21" s="14">
        <f t="shared" si="35"/>
        <v>0</v>
      </c>
      <c r="FP21" s="14">
        <f t="shared" si="36"/>
        <v>0</v>
      </c>
      <c r="FQ21" s="14">
        <f t="shared" si="37"/>
        <v>0</v>
      </c>
      <c r="FR21" s="14">
        <f t="shared" si="38"/>
        <v>0</v>
      </c>
      <c r="FS21" s="14">
        <f t="shared" si="39"/>
        <v>0</v>
      </c>
      <c r="FT21" s="14">
        <f t="shared" si="40"/>
        <v>0</v>
      </c>
      <c r="FU21" s="14">
        <f t="shared" si="41"/>
        <v>0</v>
      </c>
      <c r="FV21" s="14">
        <f t="shared" si="42"/>
        <v>0</v>
      </c>
      <c r="FW21" s="14">
        <f t="shared" si="43"/>
        <v>0</v>
      </c>
      <c r="FX21" s="14">
        <f t="shared" si="44"/>
        <v>0</v>
      </c>
      <c r="FY21" s="14">
        <f t="shared" si="45"/>
        <v>0</v>
      </c>
      <c r="FZ21" s="14">
        <f t="shared" si="46"/>
        <v>0</v>
      </c>
      <c r="GA21" s="14">
        <f t="shared" si="47"/>
        <v>0</v>
      </c>
      <c r="GB21" s="14">
        <f t="shared" si="48"/>
        <v>0</v>
      </c>
      <c r="GC21" s="14">
        <f t="shared" si="49"/>
        <v>0</v>
      </c>
      <c r="GD21" s="14">
        <f t="shared" si="50"/>
        <v>0</v>
      </c>
      <c r="GE21" s="14">
        <f t="shared" si="51"/>
        <v>0</v>
      </c>
      <c r="GF21" s="14">
        <f t="shared" si="52"/>
        <v>0</v>
      </c>
      <c r="GG21" s="14">
        <f t="shared" si="53"/>
        <v>0</v>
      </c>
      <c r="GJ21" s="122">
        <v>15</v>
      </c>
      <c r="GK21" s="14">
        <f t="shared" si="54"/>
        <v>1</v>
      </c>
      <c r="GL21" s="14">
        <f t="shared" si="55"/>
        <v>1606003</v>
      </c>
      <c r="GM21" s="14" t="str">
        <f t="shared" si="56"/>
        <v>神器1-1 : 5级</v>
      </c>
      <c r="GN21" s="14" t="s">
        <v>1055</v>
      </c>
      <c r="GO21" s="14">
        <f t="shared" si="57"/>
        <v>15</v>
      </c>
      <c r="GP21" s="14" t="str">
        <f t="shared" si="58"/>
        <v>神器1-1</v>
      </c>
      <c r="GQ21" s="14">
        <f t="shared" si="59"/>
        <v>7</v>
      </c>
    </row>
    <row r="22" spans="10:199" ht="16.5" x14ac:dyDescent="0.2">
      <c r="J22" s="118">
        <v>15</v>
      </c>
      <c r="K22" s="118">
        <v>7</v>
      </c>
      <c r="L22" s="118">
        <f>SUM(K$8:K22)</f>
        <v>55</v>
      </c>
      <c r="N22" s="121">
        <v>4</v>
      </c>
      <c r="O22" s="121">
        <v>1</v>
      </c>
      <c r="P22" s="121">
        <v>1</v>
      </c>
      <c r="Q22" s="121">
        <v>18</v>
      </c>
      <c r="R22" s="14">
        <f>SUM(Q$7:Q22)</f>
        <v>246</v>
      </c>
      <c r="S22" s="122">
        <v>1606019</v>
      </c>
      <c r="T22" s="14" t="str">
        <f t="shared" si="60"/>
        <v>神器4-1</v>
      </c>
      <c r="AD22" s="118">
        <v>16</v>
      </c>
      <c r="AE22" s="118">
        <v>4</v>
      </c>
      <c r="AF22" s="118">
        <v>2</v>
      </c>
      <c r="AG22" s="118" t="str">
        <f t="shared" si="6"/>
        <v>神器4-2</v>
      </c>
      <c r="AH22" s="118">
        <v>1</v>
      </c>
      <c r="AI22" s="118">
        <f t="shared" si="7"/>
        <v>25</v>
      </c>
      <c r="AL22" s="118">
        <v>2</v>
      </c>
      <c r="AM22" s="118">
        <v>2</v>
      </c>
      <c r="AN22" s="118">
        <v>8</v>
      </c>
      <c r="AO22" s="118">
        <v>6</v>
      </c>
      <c r="AP22" s="118" t="s">
        <v>400</v>
      </c>
      <c r="AQ22" s="34">
        <v>3500</v>
      </c>
      <c r="AR22" s="118">
        <v>1</v>
      </c>
      <c r="AS22" s="118">
        <v>2</v>
      </c>
      <c r="AT22" s="118">
        <f t="shared" si="8"/>
        <v>2</v>
      </c>
      <c r="AU22" s="14">
        <f t="shared" si="9"/>
        <v>0.52500000000000002</v>
      </c>
      <c r="AV22" s="14">
        <f t="shared" si="10"/>
        <v>23.625</v>
      </c>
      <c r="AY22" s="118">
        <v>7</v>
      </c>
      <c r="AZ22" s="118">
        <v>1</v>
      </c>
      <c r="BA22" s="118">
        <f t="shared" si="0"/>
        <v>232.29750000000001</v>
      </c>
      <c r="BD22" s="118">
        <v>16</v>
      </c>
      <c r="BE22" s="14">
        <f>INDEX(节奏总表!$BW$4:$BW$63,新神器!BD22)</f>
        <v>94</v>
      </c>
      <c r="BF22" s="14">
        <f t="shared" si="11"/>
        <v>4</v>
      </c>
      <c r="BG22" s="118">
        <v>3</v>
      </c>
      <c r="BH22" s="118">
        <v>5</v>
      </c>
      <c r="BI22" s="14">
        <f t="shared" si="61"/>
        <v>0.75</v>
      </c>
      <c r="BJ22" s="14">
        <f t="shared" si="61"/>
        <v>0.75</v>
      </c>
      <c r="BK22" s="14">
        <f t="shared" si="61"/>
        <v>0.5</v>
      </c>
      <c r="BL22" s="14">
        <f t="shared" si="61"/>
        <v>0.75</v>
      </c>
      <c r="BM22" s="14">
        <f t="shared" si="61"/>
        <v>0.75</v>
      </c>
      <c r="BN22" s="14">
        <f t="shared" si="61"/>
        <v>0.5</v>
      </c>
      <c r="BO22" s="14">
        <f t="shared" si="61"/>
        <v>0.5</v>
      </c>
      <c r="BP22" s="14">
        <f t="shared" si="61"/>
        <v>0.5</v>
      </c>
      <c r="BQ22" s="14">
        <f t="shared" si="61"/>
        <v>0</v>
      </c>
      <c r="BR22" s="14">
        <f t="shared" si="61"/>
        <v>0</v>
      </c>
      <c r="BS22" s="14">
        <f t="shared" si="62"/>
        <v>0</v>
      </c>
      <c r="BT22" s="14">
        <f t="shared" si="62"/>
        <v>0</v>
      </c>
      <c r="BU22" s="14">
        <f t="shared" si="62"/>
        <v>0</v>
      </c>
      <c r="BV22" s="14">
        <f t="shared" si="62"/>
        <v>0</v>
      </c>
      <c r="BW22" s="14">
        <f t="shared" si="62"/>
        <v>5</v>
      </c>
      <c r="BX22" s="14">
        <f t="shared" si="62"/>
        <v>5</v>
      </c>
      <c r="BY22" s="14">
        <f t="shared" si="62"/>
        <v>2.625</v>
      </c>
      <c r="BZ22" s="14">
        <f t="shared" si="62"/>
        <v>2.625</v>
      </c>
      <c r="CA22" s="14">
        <f t="shared" si="62"/>
        <v>1</v>
      </c>
      <c r="CB22" s="14">
        <f t="shared" si="62"/>
        <v>0.5</v>
      </c>
      <c r="CC22" s="14">
        <f t="shared" si="63"/>
        <v>0</v>
      </c>
      <c r="CD22" s="14">
        <f t="shared" si="63"/>
        <v>0</v>
      </c>
      <c r="CE22" s="14">
        <f t="shared" si="63"/>
        <v>0</v>
      </c>
      <c r="CF22" s="14">
        <f t="shared" si="63"/>
        <v>0</v>
      </c>
      <c r="CG22" s="14">
        <f t="shared" si="63"/>
        <v>0</v>
      </c>
      <c r="CH22" s="14">
        <f t="shared" si="63"/>
        <v>0</v>
      </c>
      <c r="CI22" s="14">
        <f t="shared" si="63"/>
        <v>0</v>
      </c>
      <c r="CJ22" s="14">
        <f t="shared" si="63"/>
        <v>0</v>
      </c>
      <c r="CK22" s="14">
        <f t="shared" si="63"/>
        <v>0</v>
      </c>
      <c r="CL22" s="14">
        <f t="shared" si="63"/>
        <v>0</v>
      </c>
      <c r="CM22" s="14">
        <f t="shared" si="64"/>
        <v>0</v>
      </c>
      <c r="CN22" s="14">
        <f t="shared" si="64"/>
        <v>0</v>
      </c>
      <c r="CO22" s="14">
        <f t="shared" si="64"/>
        <v>0</v>
      </c>
      <c r="CP22" s="14">
        <f t="shared" si="64"/>
        <v>0</v>
      </c>
      <c r="CQ22" s="14">
        <f t="shared" si="64"/>
        <v>0</v>
      </c>
      <c r="CR22" s="14">
        <f t="shared" si="64"/>
        <v>0</v>
      </c>
      <c r="CS22" s="14">
        <f t="shared" si="64"/>
        <v>0</v>
      </c>
      <c r="CT22" s="14">
        <f t="shared" si="64"/>
        <v>0</v>
      </c>
      <c r="CU22" s="14">
        <f t="shared" si="64"/>
        <v>0</v>
      </c>
      <c r="CV22" s="14">
        <f t="shared" si="64"/>
        <v>0</v>
      </c>
      <c r="CW22" s="14">
        <f t="shared" si="64"/>
        <v>0</v>
      </c>
      <c r="CX22" s="14">
        <f t="shared" si="64"/>
        <v>0</v>
      </c>
      <c r="CZ22" s="14">
        <f>SUM(BI$7:BI22)</f>
        <v>28.999999999999993</v>
      </c>
      <c r="DA22" s="14">
        <f>SUM(BJ$7:BJ22)</f>
        <v>28.999999999999993</v>
      </c>
      <c r="DB22" s="14">
        <f>SUM(BK$7:BK22)</f>
        <v>15.749999999999998</v>
      </c>
      <c r="DC22" s="14">
        <f>SUM(BL$7:BL22)</f>
        <v>29.5</v>
      </c>
      <c r="DD22" s="14">
        <f>SUM(BM$7:BM22)</f>
        <v>29.5</v>
      </c>
      <c r="DE22" s="14">
        <f>SUM(BN$7:BN22)</f>
        <v>16.125</v>
      </c>
      <c r="DF22" s="14">
        <f>SUM(BO$7:BO22)</f>
        <v>16.125</v>
      </c>
      <c r="DG22" s="14">
        <f>SUM(BP$7:BP22)</f>
        <v>9.25</v>
      </c>
      <c r="DH22" s="14">
        <f>SUM(BQ$7:BQ22)</f>
        <v>20</v>
      </c>
      <c r="DI22" s="14">
        <f>SUM(BR$7:BR22)</f>
        <v>20</v>
      </c>
      <c r="DJ22" s="14">
        <f>SUM(BS$7:BS22)</f>
        <v>10.5</v>
      </c>
      <c r="DK22" s="14">
        <f>SUM(BT$7:BT22)</f>
        <v>10.5</v>
      </c>
      <c r="DL22" s="14">
        <f>SUM(BU$7:BU22)</f>
        <v>4</v>
      </c>
      <c r="DM22" s="14">
        <f>SUM(BV$7:BV22)</f>
        <v>2</v>
      </c>
      <c r="DN22" s="14">
        <f>SUM(BW$7:BW22)</f>
        <v>10</v>
      </c>
      <c r="DO22" s="14">
        <f>SUM(BX$7:BX22)</f>
        <v>10</v>
      </c>
      <c r="DP22" s="14">
        <f>SUM(BY$7:BY22)</f>
        <v>5.25</v>
      </c>
      <c r="DQ22" s="14">
        <f>SUM(BZ$7:BZ22)</f>
        <v>5.25</v>
      </c>
      <c r="DR22" s="14">
        <f>SUM(CA$7:CA22)</f>
        <v>2</v>
      </c>
      <c r="DS22" s="14">
        <f>SUM(CB$7:CB22)</f>
        <v>1</v>
      </c>
      <c r="DT22" s="14">
        <f>SUM(CC$7:CC22)</f>
        <v>0</v>
      </c>
      <c r="DU22" s="14">
        <f>SUM(CD$7:CD22)</f>
        <v>0</v>
      </c>
      <c r="DV22" s="14">
        <f>SUM(CE$7:CE22)</f>
        <v>0</v>
      </c>
      <c r="DW22" s="14">
        <f>SUM(CF$7:CF22)</f>
        <v>0</v>
      </c>
      <c r="DX22" s="14">
        <f>SUM(CG$7:CG22)</f>
        <v>0</v>
      </c>
      <c r="DY22" s="14">
        <f>SUM(CH$7:CH22)</f>
        <v>0</v>
      </c>
      <c r="DZ22" s="14">
        <f>SUM(CI$7:CI22)</f>
        <v>0</v>
      </c>
      <c r="EA22" s="14">
        <f>SUM(CJ$7:CJ22)</f>
        <v>0</v>
      </c>
      <c r="EB22" s="14">
        <f>SUM(CK$7:CK22)</f>
        <v>0</v>
      </c>
      <c r="EC22" s="14">
        <f>SUM(CL$7:CL22)</f>
        <v>0</v>
      </c>
      <c r="ED22" s="14">
        <f>SUM(CM$7:CM22)</f>
        <v>0</v>
      </c>
      <c r="EE22" s="14">
        <f>SUM(CN$7:CN22)</f>
        <v>0</v>
      </c>
      <c r="EF22" s="14">
        <f>SUM(CO$7:CO22)</f>
        <v>0</v>
      </c>
      <c r="EG22" s="14">
        <f>SUM(CP$7:CP22)</f>
        <v>0</v>
      </c>
      <c r="EH22" s="14">
        <f>SUM(CQ$7:CQ22)</f>
        <v>0</v>
      </c>
      <c r="EI22" s="14">
        <f>SUM(CR$7:CR22)</f>
        <v>0</v>
      </c>
      <c r="EJ22" s="14">
        <f>SUM(CS$7:CS22)</f>
        <v>0</v>
      </c>
      <c r="EK22" s="14">
        <f>SUM(CT$7:CT22)</f>
        <v>0</v>
      </c>
      <c r="EL22" s="14">
        <f>SUM(CU$7:CU22)</f>
        <v>0</v>
      </c>
      <c r="EM22" s="14">
        <f>SUM(CV$7:CV22)</f>
        <v>0</v>
      </c>
      <c r="EN22" s="14">
        <f>SUM(CW$7:CW22)</f>
        <v>0</v>
      </c>
      <c r="EO22" s="14">
        <f>SUM(CX$7:CX22)</f>
        <v>0</v>
      </c>
      <c r="ER22" s="14">
        <f t="shared" si="12"/>
        <v>11</v>
      </c>
      <c r="ES22" s="14">
        <f t="shared" si="13"/>
        <v>11</v>
      </c>
      <c r="ET22" s="14">
        <f t="shared" si="14"/>
        <v>8</v>
      </c>
      <c r="EU22" s="14">
        <f t="shared" si="15"/>
        <v>11</v>
      </c>
      <c r="EV22" s="14">
        <f t="shared" si="16"/>
        <v>11</v>
      </c>
      <c r="EW22" s="14">
        <f t="shared" si="17"/>
        <v>8</v>
      </c>
      <c r="EX22" s="14">
        <f t="shared" si="18"/>
        <v>8</v>
      </c>
      <c r="EY22" s="14">
        <f t="shared" si="19"/>
        <v>6</v>
      </c>
      <c r="EZ22" s="14">
        <f t="shared" si="20"/>
        <v>9</v>
      </c>
      <c r="FA22" s="14">
        <f t="shared" si="21"/>
        <v>9</v>
      </c>
      <c r="FB22" s="14">
        <f t="shared" si="22"/>
        <v>6</v>
      </c>
      <c r="FC22" s="14">
        <f t="shared" si="23"/>
        <v>6</v>
      </c>
      <c r="FD22" s="14">
        <f t="shared" si="24"/>
        <v>3</v>
      </c>
      <c r="FE22" s="14">
        <f t="shared" si="25"/>
        <v>2</v>
      </c>
      <c r="FF22" s="14">
        <f t="shared" si="26"/>
        <v>6</v>
      </c>
      <c r="FG22" s="14">
        <f t="shared" si="27"/>
        <v>6</v>
      </c>
      <c r="FH22" s="14">
        <f t="shared" si="28"/>
        <v>4</v>
      </c>
      <c r="FI22" s="14">
        <f t="shared" si="29"/>
        <v>4</v>
      </c>
      <c r="FJ22" s="14">
        <f t="shared" si="30"/>
        <v>2</v>
      </c>
      <c r="FK22" s="14">
        <f t="shared" si="31"/>
        <v>1</v>
      </c>
      <c r="FL22" s="14">
        <f t="shared" si="32"/>
        <v>0</v>
      </c>
      <c r="FM22" s="14">
        <f t="shared" si="33"/>
        <v>0</v>
      </c>
      <c r="FN22" s="14">
        <f t="shared" si="34"/>
        <v>0</v>
      </c>
      <c r="FO22" s="14">
        <f t="shared" si="35"/>
        <v>0</v>
      </c>
      <c r="FP22" s="14">
        <f t="shared" si="36"/>
        <v>0</v>
      </c>
      <c r="FQ22" s="14">
        <f t="shared" si="37"/>
        <v>0</v>
      </c>
      <c r="FR22" s="14">
        <f t="shared" si="38"/>
        <v>0</v>
      </c>
      <c r="FS22" s="14">
        <f t="shared" si="39"/>
        <v>0</v>
      </c>
      <c r="FT22" s="14">
        <f t="shared" si="40"/>
        <v>0</v>
      </c>
      <c r="FU22" s="14">
        <f t="shared" si="41"/>
        <v>0</v>
      </c>
      <c r="FV22" s="14">
        <f t="shared" si="42"/>
        <v>0</v>
      </c>
      <c r="FW22" s="14">
        <f t="shared" si="43"/>
        <v>0</v>
      </c>
      <c r="FX22" s="14">
        <f t="shared" si="44"/>
        <v>0</v>
      </c>
      <c r="FY22" s="14">
        <f t="shared" si="45"/>
        <v>0</v>
      </c>
      <c r="FZ22" s="14">
        <f t="shared" si="46"/>
        <v>0</v>
      </c>
      <c r="GA22" s="14">
        <f t="shared" si="47"/>
        <v>0</v>
      </c>
      <c r="GB22" s="14">
        <f t="shared" si="48"/>
        <v>0</v>
      </c>
      <c r="GC22" s="14">
        <f t="shared" si="49"/>
        <v>0</v>
      </c>
      <c r="GD22" s="14">
        <f t="shared" si="50"/>
        <v>0</v>
      </c>
      <c r="GE22" s="14">
        <f t="shared" si="51"/>
        <v>0</v>
      </c>
      <c r="GF22" s="14">
        <f t="shared" si="52"/>
        <v>0</v>
      </c>
      <c r="GG22" s="14">
        <f t="shared" si="53"/>
        <v>0</v>
      </c>
      <c r="GJ22" s="122">
        <v>16</v>
      </c>
      <c r="GK22" s="14">
        <f t="shared" si="54"/>
        <v>2</v>
      </c>
      <c r="GL22" s="14">
        <f t="shared" si="55"/>
        <v>1606004</v>
      </c>
      <c r="GM22" s="14" t="str">
        <f t="shared" si="56"/>
        <v>神器1-2 : 6级</v>
      </c>
      <c r="GN22" s="14" t="s">
        <v>1055</v>
      </c>
      <c r="GO22" s="14">
        <f t="shared" si="57"/>
        <v>1</v>
      </c>
      <c r="GP22" s="14" t="str">
        <f t="shared" si="58"/>
        <v>神器1-2</v>
      </c>
      <c r="GQ22" s="14">
        <f t="shared" si="59"/>
        <v>1</v>
      </c>
    </row>
    <row r="23" spans="10:199" ht="16.5" x14ac:dyDescent="0.2">
      <c r="J23" s="118">
        <v>16</v>
      </c>
      <c r="K23" s="118">
        <v>10</v>
      </c>
      <c r="L23" s="118">
        <f>SUM(K$8:K23)</f>
        <v>65</v>
      </c>
      <c r="N23" s="121">
        <v>4</v>
      </c>
      <c r="O23" s="121">
        <v>2</v>
      </c>
      <c r="P23" s="121">
        <v>1</v>
      </c>
      <c r="Q23" s="121">
        <v>18</v>
      </c>
      <c r="R23" s="14">
        <f>SUM(Q$7:Q23)</f>
        <v>264</v>
      </c>
      <c r="S23" s="122">
        <v>1606020</v>
      </c>
      <c r="T23" s="14" t="str">
        <f t="shared" si="60"/>
        <v>神器4-2</v>
      </c>
      <c r="AD23" s="118">
        <v>17</v>
      </c>
      <c r="AE23" s="118">
        <v>4</v>
      </c>
      <c r="AF23" s="118">
        <v>3</v>
      </c>
      <c r="AG23" s="118" t="str">
        <f t="shared" si="6"/>
        <v>神器4-3</v>
      </c>
      <c r="AH23" s="118">
        <v>2</v>
      </c>
      <c r="AI23" s="118">
        <f t="shared" si="7"/>
        <v>75</v>
      </c>
      <c r="AL23" s="118">
        <v>2</v>
      </c>
      <c r="AM23" s="118">
        <v>2</v>
      </c>
      <c r="AN23" s="118">
        <v>8</v>
      </c>
      <c r="AO23" s="118">
        <v>7</v>
      </c>
      <c r="AP23" s="118" t="s">
        <v>401</v>
      </c>
      <c r="AQ23" s="118">
        <v>3500</v>
      </c>
      <c r="AR23" s="118">
        <v>1</v>
      </c>
      <c r="AS23" s="118">
        <v>2</v>
      </c>
      <c r="AT23" s="118">
        <f t="shared" si="8"/>
        <v>2</v>
      </c>
      <c r="AU23" s="14">
        <f t="shared" si="9"/>
        <v>0.52500000000000002</v>
      </c>
      <c r="AV23" s="14">
        <f t="shared" si="10"/>
        <v>23.625</v>
      </c>
      <c r="AY23" s="118">
        <v>7</v>
      </c>
      <c r="AZ23" s="118">
        <v>2</v>
      </c>
      <c r="BA23" s="118">
        <f t="shared" si="0"/>
        <v>337.29750000000001</v>
      </c>
      <c r="BD23" s="118">
        <v>17</v>
      </c>
      <c r="BE23" s="14">
        <f>INDEX(节奏总表!$BW$4:$BW$63,新神器!BD23)</f>
        <v>97</v>
      </c>
      <c r="BF23" s="14">
        <f t="shared" si="11"/>
        <v>4</v>
      </c>
      <c r="BG23" s="118">
        <v>3</v>
      </c>
      <c r="BH23" s="118">
        <v>5</v>
      </c>
      <c r="BI23" s="14">
        <f t="shared" si="61"/>
        <v>0.75</v>
      </c>
      <c r="BJ23" s="14">
        <f t="shared" si="61"/>
        <v>0.75</v>
      </c>
      <c r="BK23" s="14">
        <f t="shared" si="61"/>
        <v>0.5</v>
      </c>
      <c r="BL23" s="14">
        <f t="shared" si="61"/>
        <v>0.75</v>
      </c>
      <c r="BM23" s="14">
        <f t="shared" si="61"/>
        <v>0.75</v>
      </c>
      <c r="BN23" s="14">
        <f t="shared" si="61"/>
        <v>0.5</v>
      </c>
      <c r="BO23" s="14">
        <f t="shared" si="61"/>
        <v>0.5</v>
      </c>
      <c r="BP23" s="14">
        <f t="shared" si="61"/>
        <v>0.5</v>
      </c>
      <c r="BQ23" s="14">
        <f t="shared" si="61"/>
        <v>0</v>
      </c>
      <c r="BR23" s="14">
        <f t="shared" si="61"/>
        <v>0</v>
      </c>
      <c r="BS23" s="14">
        <f t="shared" si="62"/>
        <v>0</v>
      </c>
      <c r="BT23" s="14">
        <f t="shared" si="62"/>
        <v>0</v>
      </c>
      <c r="BU23" s="14">
        <f t="shared" si="62"/>
        <v>0</v>
      </c>
      <c r="BV23" s="14">
        <f t="shared" si="62"/>
        <v>0</v>
      </c>
      <c r="BW23" s="14">
        <f t="shared" si="62"/>
        <v>5</v>
      </c>
      <c r="BX23" s="14">
        <f t="shared" si="62"/>
        <v>5</v>
      </c>
      <c r="BY23" s="14">
        <f t="shared" si="62"/>
        <v>2.625</v>
      </c>
      <c r="BZ23" s="14">
        <f t="shared" si="62"/>
        <v>2.625</v>
      </c>
      <c r="CA23" s="14">
        <f t="shared" si="62"/>
        <v>1</v>
      </c>
      <c r="CB23" s="14">
        <f t="shared" si="62"/>
        <v>0.5</v>
      </c>
      <c r="CC23" s="14">
        <f t="shared" si="63"/>
        <v>0</v>
      </c>
      <c r="CD23" s="14">
        <f t="shared" si="63"/>
        <v>0</v>
      </c>
      <c r="CE23" s="14">
        <f t="shared" si="63"/>
        <v>0</v>
      </c>
      <c r="CF23" s="14">
        <f t="shared" si="63"/>
        <v>0</v>
      </c>
      <c r="CG23" s="14">
        <f t="shared" si="63"/>
        <v>0</v>
      </c>
      <c r="CH23" s="14">
        <f t="shared" si="63"/>
        <v>0</v>
      </c>
      <c r="CI23" s="14">
        <f t="shared" si="63"/>
        <v>0</v>
      </c>
      <c r="CJ23" s="14">
        <f t="shared" si="63"/>
        <v>0</v>
      </c>
      <c r="CK23" s="14">
        <f t="shared" si="63"/>
        <v>0</v>
      </c>
      <c r="CL23" s="14">
        <f t="shared" si="63"/>
        <v>0</v>
      </c>
      <c r="CM23" s="14">
        <f t="shared" si="64"/>
        <v>0</v>
      </c>
      <c r="CN23" s="14">
        <f t="shared" si="64"/>
        <v>0</v>
      </c>
      <c r="CO23" s="14">
        <f t="shared" si="64"/>
        <v>0</v>
      </c>
      <c r="CP23" s="14">
        <f t="shared" si="64"/>
        <v>0</v>
      </c>
      <c r="CQ23" s="14">
        <f t="shared" si="64"/>
        <v>0</v>
      </c>
      <c r="CR23" s="14">
        <f t="shared" si="64"/>
        <v>0</v>
      </c>
      <c r="CS23" s="14">
        <f t="shared" si="64"/>
        <v>0</v>
      </c>
      <c r="CT23" s="14">
        <f t="shared" si="64"/>
        <v>0</v>
      </c>
      <c r="CU23" s="14">
        <f t="shared" si="64"/>
        <v>0</v>
      </c>
      <c r="CV23" s="14">
        <f t="shared" si="64"/>
        <v>0</v>
      </c>
      <c r="CW23" s="14">
        <f t="shared" si="64"/>
        <v>0</v>
      </c>
      <c r="CX23" s="14">
        <f t="shared" si="64"/>
        <v>0</v>
      </c>
      <c r="CZ23" s="14">
        <f>SUM(BI$7:BI23)</f>
        <v>29.749999999999993</v>
      </c>
      <c r="DA23" s="14">
        <f>SUM(BJ$7:BJ23)</f>
        <v>29.749999999999993</v>
      </c>
      <c r="DB23" s="14">
        <f>SUM(BK$7:BK23)</f>
        <v>16.25</v>
      </c>
      <c r="DC23" s="14">
        <f>SUM(BL$7:BL23)</f>
        <v>30.25</v>
      </c>
      <c r="DD23" s="14">
        <f>SUM(BM$7:BM23)</f>
        <v>30.25</v>
      </c>
      <c r="DE23" s="14">
        <f>SUM(BN$7:BN23)</f>
        <v>16.625</v>
      </c>
      <c r="DF23" s="14">
        <f>SUM(BO$7:BO23)</f>
        <v>16.625</v>
      </c>
      <c r="DG23" s="14">
        <f>SUM(BP$7:BP23)</f>
        <v>9.75</v>
      </c>
      <c r="DH23" s="14">
        <f>SUM(BQ$7:BQ23)</f>
        <v>20</v>
      </c>
      <c r="DI23" s="14">
        <f>SUM(BR$7:BR23)</f>
        <v>20</v>
      </c>
      <c r="DJ23" s="14">
        <f>SUM(BS$7:BS23)</f>
        <v>10.5</v>
      </c>
      <c r="DK23" s="14">
        <f>SUM(BT$7:BT23)</f>
        <v>10.5</v>
      </c>
      <c r="DL23" s="14">
        <f>SUM(BU$7:BU23)</f>
        <v>4</v>
      </c>
      <c r="DM23" s="14">
        <f>SUM(BV$7:BV23)</f>
        <v>2</v>
      </c>
      <c r="DN23" s="14">
        <f>SUM(BW$7:BW23)</f>
        <v>15</v>
      </c>
      <c r="DO23" s="14">
        <f>SUM(BX$7:BX23)</f>
        <v>15</v>
      </c>
      <c r="DP23" s="14">
        <f>SUM(BY$7:BY23)</f>
        <v>7.875</v>
      </c>
      <c r="DQ23" s="14">
        <f>SUM(BZ$7:BZ23)</f>
        <v>7.875</v>
      </c>
      <c r="DR23" s="14">
        <f>SUM(CA$7:CA23)</f>
        <v>3</v>
      </c>
      <c r="DS23" s="14">
        <f>SUM(CB$7:CB23)</f>
        <v>1.5</v>
      </c>
      <c r="DT23" s="14">
        <f>SUM(CC$7:CC23)</f>
        <v>0</v>
      </c>
      <c r="DU23" s="14">
        <f>SUM(CD$7:CD23)</f>
        <v>0</v>
      </c>
      <c r="DV23" s="14">
        <f>SUM(CE$7:CE23)</f>
        <v>0</v>
      </c>
      <c r="DW23" s="14">
        <f>SUM(CF$7:CF23)</f>
        <v>0</v>
      </c>
      <c r="DX23" s="14">
        <f>SUM(CG$7:CG23)</f>
        <v>0</v>
      </c>
      <c r="DY23" s="14">
        <f>SUM(CH$7:CH23)</f>
        <v>0</v>
      </c>
      <c r="DZ23" s="14">
        <f>SUM(CI$7:CI23)</f>
        <v>0</v>
      </c>
      <c r="EA23" s="14">
        <f>SUM(CJ$7:CJ23)</f>
        <v>0</v>
      </c>
      <c r="EB23" s="14">
        <f>SUM(CK$7:CK23)</f>
        <v>0</v>
      </c>
      <c r="EC23" s="14">
        <f>SUM(CL$7:CL23)</f>
        <v>0</v>
      </c>
      <c r="ED23" s="14">
        <f>SUM(CM$7:CM23)</f>
        <v>0</v>
      </c>
      <c r="EE23" s="14">
        <f>SUM(CN$7:CN23)</f>
        <v>0</v>
      </c>
      <c r="EF23" s="14">
        <f>SUM(CO$7:CO23)</f>
        <v>0</v>
      </c>
      <c r="EG23" s="14">
        <f>SUM(CP$7:CP23)</f>
        <v>0</v>
      </c>
      <c r="EH23" s="14">
        <f>SUM(CQ$7:CQ23)</f>
        <v>0</v>
      </c>
      <c r="EI23" s="14">
        <f>SUM(CR$7:CR23)</f>
        <v>0</v>
      </c>
      <c r="EJ23" s="14">
        <f>SUM(CS$7:CS23)</f>
        <v>0</v>
      </c>
      <c r="EK23" s="14">
        <f>SUM(CT$7:CT23)</f>
        <v>0</v>
      </c>
      <c r="EL23" s="14">
        <f>SUM(CU$7:CU23)</f>
        <v>0</v>
      </c>
      <c r="EM23" s="14">
        <f>SUM(CV$7:CV23)</f>
        <v>0</v>
      </c>
      <c r="EN23" s="14">
        <f>SUM(CW$7:CW23)</f>
        <v>0</v>
      </c>
      <c r="EO23" s="14">
        <f>SUM(CX$7:CX23)</f>
        <v>0</v>
      </c>
      <c r="ER23" s="14">
        <f t="shared" si="12"/>
        <v>11</v>
      </c>
      <c r="ES23" s="14">
        <f t="shared" si="13"/>
        <v>11</v>
      </c>
      <c r="ET23" s="14">
        <f t="shared" si="14"/>
        <v>8</v>
      </c>
      <c r="EU23" s="14">
        <f t="shared" si="15"/>
        <v>11</v>
      </c>
      <c r="EV23" s="14">
        <f t="shared" si="16"/>
        <v>11</v>
      </c>
      <c r="EW23" s="14">
        <f t="shared" si="17"/>
        <v>8</v>
      </c>
      <c r="EX23" s="14">
        <f t="shared" si="18"/>
        <v>8</v>
      </c>
      <c r="EY23" s="14">
        <f t="shared" si="19"/>
        <v>6</v>
      </c>
      <c r="EZ23" s="14">
        <f t="shared" si="20"/>
        <v>9</v>
      </c>
      <c r="FA23" s="14">
        <f t="shared" si="21"/>
        <v>9</v>
      </c>
      <c r="FB23" s="14">
        <f t="shared" si="22"/>
        <v>6</v>
      </c>
      <c r="FC23" s="14">
        <f t="shared" si="23"/>
        <v>6</v>
      </c>
      <c r="FD23" s="14">
        <f t="shared" si="24"/>
        <v>3</v>
      </c>
      <c r="FE23" s="14">
        <f t="shared" si="25"/>
        <v>2</v>
      </c>
      <c r="FF23" s="14">
        <f t="shared" si="26"/>
        <v>8</v>
      </c>
      <c r="FG23" s="14">
        <f t="shared" si="27"/>
        <v>8</v>
      </c>
      <c r="FH23" s="14">
        <f t="shared" si="28"/>
        <v>5</v>
      </c>
      <c r="FI23" s="14">
        <f t="shared" si="29"/>
        <v>5</v>
      </c>
      <c r="FJ23" s="14">
        <f t="shared" si="30"/>
        <v>3</v>
      </c>
      <c r="FK23" s="14">
        <f t="shared" si="31"/>
        <v>1</v>
      </c>
      <c r="FL23" s="14">
        <f t="shared" si="32"/>
        <v>0</v>
      </c>
      <c r="FM23" s="14">
        <f t="shared" si="33"/>
        <v>0</v>
      </c>
      <c r="FN23" s="14">
        <f t="shared" si="34"/>
        <v>0</v>
      </c>
      <c r="FO23" s="14">
        <f t="shared" si="35"/>
        <v>0</v>
      </c>
      <c r="FP23" s="14">
        <f t="shared" si="36"/>
        <v>0</v>
      </c>
      <c r="FQ23" s="14">
        <f t="shared" si="37"/>
        <v>0</v>
      </c>
      <c r="FR23" s="14">
        <f t="shared" si="38"/>
        <v>0</v>
      </c>
      <c r="FS23" s="14">
        <f t="shared" si="39"/>
        <v>0</v>
      </c>
      <c r="FT23" s="14">
        <f t="shared" si="40"/>
        <v>0</v>
      </c>
      <c r="FU23" s="14">
        <f t="shared" si="41"/>
        <v>0</v>
      </c>
      <c r="FV23" s="14">
        <f t="shared" si="42"/>
        <v>0</v>
      </c>
      <c r="FW23" s="14">
        <f t="shared" si="43"/>
        <v>0</v>
      </c>
      <c r="FX23" s="14">
        <f t="shared" si="44"/>
        <v>0</v>
      </c>
      <c r="FY23" s="14">
        <f t="shared" si="45"/>
        <v>0</v>
      </c>
      <c r="FZ23" s="14">
        <f t="shared" si="46"/>
        <v>0</v>
      </c>
      <c r="GA23" s="14">
        <f t="shared" si="47"/>
        <v>0</v>
      </c>
      <c r="GB23" s="14">
        <f t="shared" si="48"/>
        <v>0</v>
      </c>
      <c r="GC23" s="14">
        <f t="shared" si="49"/>
        <v>0</v>
      </c>
      <c r="GD23" s="14">
        <f t="shared" si="50"/>
        <v>0</v>
      </c>
      <c r="GE23" s="14">
        <f t="shared" si="51"/>
        <v>0</v>
      </c>
      <c r="GF23" s="14">
        <f t="shared" si="52"/>
        <v>0</v>
      </c>
      <c r="GG23" s="14">
        <f t="shared" si="53"/>
        <v>0</v>
      </c>
      <c r="GJ23" s="122">
        <v>17</v>
      </c>
      <c r="GK23" s="14">
        <f t="shared" si="54"/>
        <v>2</v>
      </c>
      <c r="GL23" s="14">
        <f t="shared" si="55"/>
        <v>1606004</v>
      </c>
      <c r="GM23" s="14" t="str">
        <f t="shared" si="56"/>
        <v>神器1-2 : 7级</v>
      </c>
      <c r="GN23" s="14" t="s">
        <v>1055</v>
      </c>
      <c r="GO23" s="14">
        <f t="shared" si="57"/>
        <v>2</v>
      </c>
      <c r="GP23" s="14" t="str">
        <f t="shared" si="58"/>
        <v>神器1-2</v>
      </c>
      <c r="GQ23" s="14">
        <f t="shared" si="59"/>
        <v>1</v>
      </c>
    </row>
    <row r="24" spans="10:199" ht="16.5" x14ac:dyDescent="0.2">
      <c r="J24" s="118">
        <v>17</v>
      </c>
      <c r="K24" s="118">
        <v>10</v>
      </c>
      <c r="L24" s="118">
        <f>SUM(K$8:K24)</f>
        <v>75</v>
      </c>
      <c r="N24" s="121">
        <v>4</v>
      </c>
      <c r="O24" s="121">
        <v>3</v>
      </c>
      <c r="P24" s="121">
        <v>2</v>
      </c>
      <c r="Q24" s="121">
        <v>18</v>
      </c>
      <c r="R24" s="14">
        <f>SUM(Q$7:Q24)</f>
        <v>282</v>
      </c>
      <c r="S24" s="122">
        <v>1606021</v>
      </c>
      <c r="T24" s="14" t="str">
        <f t="shared" si="60"/>
        <v>神器4-3</v>
      </c>
      <c r="AD24" s="118">
        <v>18</v>
      </c>
      <c r="AE24" s="118">
        <v>4</v>
      </c>
      <c r="AF24" s="118">
        <v>4</v>
      </c>
      <c r="AG24" s="118" t="str">
        <f t="shared" si="6"/>
        <v>神器4-4</v>
      </c>
      <c r="AH24" s="118">
        <v>2</v>
      </c>
      <c r="AI24" s="118">
        <f t="shared" si="7"/>
        <v>75</v>
      </c>
      <c r="AL24" s="118">
        <v>2</v>
      </c>
      <c r="AM24" s="118">
        <v>2</v>
      </c>
      <c r="AN24" s="118">
        <v>9</v>
      </c>
      <c r="AO24" s="118">
        <v>8</v>
      </c>
      <c r="AP24" s="118" t="s">
        <v>402</v>
      </c>
      <c r="AQ24" s="118">
        <v>2500</v>
      </c>
      <c r="AR24" s="118">
        <v>1</v>
      </c>
      <c r="AS24" s="118">
        <v>1</v>
      </c>
      <c r="AT24" s="118">
        <f t="shared" si="8"/>
        <v>3</v>
      </c>
      <c r="AU24" s="14">
        <f t="shared" si="9"/>
        <v>0.25</v>
      </c>
      <c r="AV24" s="14">
        <f t="shared" si="10"/>
        <v>26.25</v>
      </c>
      <c r="AY24" s="118">
        <v>7</v>
      </c>
      <c r="AZ24" s="118">
        <v>3</v>
      </c>
      <c r="BA24" s="118">
        <f t="shared" si="0"/>
        <v>449.79750000000001</v>
      </c>
      <c r="BD24" s="118">
        <v>18</v>
      </c>
      <c r="BE24" s="14">
        <f>INDEX(节奏总表!$BW$4:$BW$63,新神器!BD24)</f>
        <v>99</v>
      </c>
      <c r="BF24" s="14">
        <f t="shared" si="11"/>
        <v>4</v>
      </c>
      <c r="BG24" s="118">
        <v>3</v>
      </c>
      <c r="BH24" s="118">
        <v>5</v>
      </c>
      <c r="BI24" s="14">
        <f t="shared" si="61"/>
        <v>0.75</v>
      </c>
      <c r="BJ24" s="14">
        <f t="shared" si="61"/>
        <v>0.75</v>
      </c>
      <c r="BK24" s="14">
        <f t="shared" si="61"/>
        <v>0.5</v>
      </c>
      <c r="BL24" s="14">
        <f t="shared" si="61"/>
        <v>0.75</v>
      </c>
      <c r="BM24" s="14">
        <f t="shared" si="61"/>
        <v>0.75</v>
      </c>
      <c r="BN24" s="14">
        <f t="shared" si="61"/>
        <v>0.5</v>
      </c>
      <c r="BO24" s="14">
        <f t="shared" si="61"/>
        <v>0.5</v>
      </c>
      <c r="BP24" s="14">
        <f t="shared" si="61"/>
        <v>0.5</v>
      </c>
      <c r="BQ24" s="14">
        <f t="shared" si="61"/>
        <v>0</v>
      </c>
      <c r="BR24" s="14">
        <f t="shared" si="61"/>
        <v>0</v>
      </c>
      <c r="BS24" s="14">
        <f t="shared" si="62"/>
        <v>0</v>
      </c>
      <c r="BT24" s="14">
        <f t="shared" si="62"/>
        <v>0</v>
      </c>
      <c r="BU24" s="14">
        <f t="shared" si="62"/>
        <v>0</v>
      </c>
      <c r="BV24" s="14">
        <f t="shared" si="62"/>
        <v>0</v>
      </c>
      <c r="BW24" s="14">
        <f t="shared" si="62"/>
        <v>5</v>
      </c>
      <c r="BX24" s="14">
        <f t="shared" si="62"/>
        <v>5</v>
      </c>
      <c r="BY24" s="14">
        <f t="shared" si="62"/>
        <v>2.625</v>
      </c>
      <c r="BZ24" s="14">
        <f t="shared" si="62"/>
        <v>2.625</v>
      </c>
      <c r="CA24" s="14">
        <f t="shared" si="62"/>
        <v>1</v>
      </c>
      <c r="CB24" s="14">
        <f t="shared" si="62"/>
        <v>0.5</v>
      </c>
      <c r="CC24" s="14">
        <f t="shared" si="63"/>
        <v>0</v>
      </c>
      <c r="CD24" s="14">
        <f t="shared" si="63"/>
        <v>0</v>
      </c>
      <c r="CE24" s="14">
        <f t="shared" si="63"/>
        <v>0</v>
      </c>
      <c r="CF24" s="14">
        <f t="shared" si="63"/>
        <v>0</v>
      </c>
      <c r="CG24" s="14">
        <f t="shared" si="63"/>
        <v>0</v>
      </c>
      <c r="CH24" s="14">
        <f t="shared" si="63"/>
        <v>0</v>
      </c>
      <c r="CI24" s="14">
        <f t="shared" si="63"/>
        <v>0</v>
      </c>
      <c r="CJ24" s="14">
        <f t="shared" si="63"/>
        <v>0</v>
      </c>
      <c r="CK24" s="14">
        <f t="shared" si="63"/>
        <v>0</v>
      </c>
      <c r="CL24" s="14">
        <f t="shared" si="63"/>
        <v>0</v>
      </c>
      <c r="CM24" s="14">
        <f t="shared" si="64"/>
        <v>0</v>
      </c>
      <c r="CN24" s="14">
        <f t="shared" si="64"/>
        <v>0</v>
      </c>
      <c r="CO24" s="14">
        <f t="shared" si="64"/>
        <v>0</v>
      </c>
      <c r="CP24" s="14">
        <f t="shared" si="64"/>
        <v>0</v>
      </c>
      <c r="CQ24" s="14">
        <f t="shared" si="64"/>
        <v>0</v>
      </c>
      <c r="CR24" s="14">
        <f t="shared" si="64"/>
        <v>0</v>
      </c>
      <c r="CS24" s="14">
        <f t="shared" si="64"/>
        <v>0</v>
      </c>
      <c r="CT24" s="14">
        <f t="shared" si="64"/>
        <v>0</v>
      </c>
      <c r="CU24" s="14">
        <f t="shared" si="64"/>
        <v>0</v>
      </c>
      <c r="CV24" s="14">
        <f t="shared" si="64"/>
        <v>0</v>
      </c>
      <c r="CW24" s="14">
        <f t="shared" si="64"/>
        <v>0</v>
      </c>
      <c r="CX24" s="14">
        <f t="shared" si="64"/>
        <v>0</v>
      </c>
      <c r="CZ24" s="14">
        <f>SUM(BI$7:BI24)</f>
        <v>30.499999999999993</v>
      </c>
      <c r="DA24" s="14">
        <f>SUM(BJ$7:BJ24)</f>
        <v>30.499999999999993</v>
      </c>
      <c r="DB24" s="14">
        <f>SUM(BK$7:BK24)</f>
        <v>16.75</v>
      </c>
      <c r="DC24" s="14">
        <f>SUM(BL$7:BL24)</f>
        <v>31</v>
      </c>
      <c r="DD24" s="14">
        <f>SUM(BM$7:BM24)</f>
        <v>31</v>
      </c>
      <c r="DE24" s="14">
        <f>SUM(BN$7:BN24)</f>
        <v>17.125</v>
      </c>
      <c r="DF24" s="14">
        <f>SUM(BO$7:BO24)</f>
        <v>17.125</v>
      </c>
      <c r="DG24" s="14">
        <f>SUM(BP$7:BP24)</f>
        <v>10.25</v>
      </c>
      <c r="DH24" s="14">
        <f>SUM(BQ$7:BQ24)</f>
        <v>20</v>
      </c>
      <c r="DI24" s="14">
        <f>SUM(BR$7:BR24)</f>
        <v>20</v>
      </c>
      <c r="DJ24" s="14">
        <f>SUM(BS$7:BS24)</f>
        <v>10.5</v>
      </c>
      <c r="DK24" s="14">
        <f>SUM(BT$7:BT24)</f>
        <v>10.5</v>
      </c>
      <c r="DL24" s="14">
        <f>SUM(BU$7:BU24)</f>
        <v>4</v>
      </c>
      <c r="DM24" s="14">
        <f>SUM(BV$7:BV24)</f>
        <v>2</v>
      </c>
      <c r="DN24" s="14">
        <f>SUM(BW$7:BW24)</f>
        <v>20</v>
      </c>
      <c r="DO24" s="14">
        <f>SUM(BX$7:BX24)</f>
        <v>20</v>
      </c>
      <c r="DP24" s="14">
        <f>SUM(BY$7:BY24)</f>
        <v>10.5</v>
      </c>
      <c r="DQ24" s="14">
        <f>SUM(BZ$7:BZ24)</f>
        <v>10.5</v>
      </c>
      <c r="DR24" s="14">
        <f>SUM(CA$7:CA24)</f>
        <v>4</v>
      </c>
      <c r="DS24" s="14">
        <f>SUM(CB$7:CB24)</f>
        <v>2</v>
      </c>
      <c r="DT24" s="14">
        <f>SUM(CC$7:CC24)</f>
        <v>0</v>
      </c>
      <c r="DU24" s="14">
        <f>SUM(CD$7:CD24)</f>
        <v>0</v>
      </c>
      <c r="DV24" s="14">
        <f>SUM(CE$7:CE24)</f>
        <v>0</v>
      </c>
      <c r="DW24" s="14">
        <f>SUM(CF$7:CF24)</f>
        <v>0</v>
      </c>
      <c r="DX24" s="14">
        <f>SUM(CG$7:CG24)</f>
        <v>0</v>
      </c>
      <c r="DY24" s="14">
        <f>SUM(CH$7:CH24)</f>
        <v>0</v>
      </c>
      <c r="DZ24" s="14">
        <f>SUM(CI$7:CI24)</f>
        <v>0</v>
      </c>
      <c r="EA24" s="14">
        <f>SUM(CJ$7:CJ24)</f>
        <v>0</v>
      </c>
      <c r="EB24" s="14">
        <f>SUM(CK$7:CK24)</f>
        <v>0</v>
      </c>
      <c r="EC24" s="14">
        <f>SUM(CL$7:CL24)</f>
        <v>0</v>
      </c>
      <c r="ED24" s="14">
        <f>SUM(CM$7:CM24)</f>
        <v>0</v>
      </c>
      <c r="EE24" s="14">
        <f>SUM(CN$7:CN24)</f>
        <v>0</v>
      </c>
      <c r="EF24" s="14">
        <f>SUM(CO$7:CO24)</f>
        <v>0</v>
      </c>
      <c r="EG24" s="14">
        <f>SUM(CP$7:CP24)</f>
        <v>0</v>
      </c>
      <c r="EH24" s="14">
        <f>SUM(CQ$7:CQ24)</f>
        <v>0</v>
      </c>
      <c r="EI24" s="14">
        <f>SUM(CR$7:CR24)</f>
        <v>0</v>
      </c>
      <c r="EJ24" s="14">
        <f>SUM(CS$7:CS24)</f>
        <v>0</v>
      </c>
      <c r="EK24" s="14">
        <f>SUM(CT$7:CT24)</f>
        <v>0</v>
      </c>
      <c r="EL24" s="14">
        <f>SUM(CU$7:CU24)</f>
        <v>0</v>
      </c>
      <c r="EM24" s="14">
        <f>SUM(CV$7:CV24)</f>
        <v>0</v>
      </c>
      <c r="EN24" s="14">
        <f>SUM(CW$7:CW24)</f>
        <v>0</v>
      </c>
      <c r="EO24" s="14">
        <f>SUM(CX$7:CX24)</f>
        <v>0</v>
      </c>
      <c r="ER24" s="14">
        <f t="shared" si="12"/>
        <v>11</v>
      </c>
      <c r="ES24" s="14">
        <f t="shared" si="13"/>
        <v>11</v>
      </c>
      <c r="ET24" s="14">
        <f t="shared" si="14"/>
        <v>8</v>
      </c>
      <c r="EU24" s="14">
        <f t="shared" si="15"/>
        <v>11</v>
      </c>
      <c r="EV24" s="14">
        <f t="shared" si="16"/>
        <v>11</v>
      </c>
      <c r="EW24" s="14">
        <f t="shared" si="17"/>
        <v>8</v>
      </c>
      <c r="EX24" s="14">
        <f t="shared" si="18"/>
        <v>8</v>
      </c>
      <c r="EY24" s="14">
        <f t="shared" si="19"/>
        <v>6</v>
      </c>
      <c r="EZ24" s="14">
        <f t="shared" si="20"/>
        <v>9</v>
      </c>
      <c r="FA24" s="14">
        <f t="shared" si="21"/>
        <v>9</v>
      </c>
      <c r="FB24" s="14">
        <f t="shared" si="22"/>
        <v>6</v>
      </c>
      <c r="FC24" s="14">
        <f t="shared" si="23"/>
        <v>6</v>
      </c>
      <c r="FD24" s="14">
        <f t="shared" si="24"/>
        <v>3</v>
      </c>
      <c r="FE24" s="14">
        <f t="shared" si="25"/>
        <v>2</v>
      </c>
      <c r="FF24" s="14">
        <f t="shared" si="26"/>
        <v>9</v>
      </c>
      <c r="FG24" s="14">
        <f t="shared" si="27"/>
        <v>9</v>
      </c>
      <c r="FH24" s="14">
        <f t="shared" si="28"/>
        <v>6</v>
      </c>
      <c r="FI24" s="14">
        <f t="shared" si="29"/>
        <v>6</v>
      </c>
      <c r="FJ24" s="14">
        <f t="shared" si="30"/>
        <v>3</v>
      </c>
      <c r="FK24" s="14">
        <f t="shared" si="31"/>
        <v>2</v>
      </c>
      <c r="FL24" s="14">
        <f t="shared" si="32"/>
        <v>0</v>
      </c>
      <c r="FM24" s="14">
        <f t="shared" si="33"/>
        <v>0</v>
      </c>
      <c r="FN24" s="14">
        <f t="shared" si="34"/>
        <v>0</v>
      </c>
      <c r="FO24" s="14">
        <f t="shared" si="35"/>
        <v>0</v>
      </c>
      <c r="FP24" s="14">
        <f t="shared" si="36"/>
        <v>0</v>
      </c>
      <c r="FQ24" s="14">
        <f t="shared" si="37"/>
        <v>0</v>
      </c>
      <c r="FR24" s="14">
        <f t="shared" si="38"/>
        <v>0</v>
      </c>
      <c r="FS24" s="14">
        <f t="shared" si="39"/>
        <v>0</v>
      </c>
      <c r="FT24" s="14">
        <f t="shared" si="40"/>
        <v>0</v>
      </c>
      <c r="FU24" s="14">
        <f t="shared" si="41"/>
        <v>0</v>
      </c>
      <c r="FV24" s="14">
        <f t="shared" si="42"/>
        <v>0</v>
      </c>
      <c r="FW24" s="14">
        <f t="shared" si="43"/>
        <v>0</v>
      </c>
      <c r="FX24" s="14">
        <f t="shared" si="44"/>
        <v>0</v>
      </c>
      <c r="FY24" s="14">
        <f t="shared" si="45"/>
        <v>0</v>
      </c>
      <c r="FZ24" s="14">
        <f t="shared" si="46"/>
        <v>0</v>
      </c>
      <c r="GA24" s="14">
        <f t="shared" si="47"/>
        <v>0</v>
      </c>
      <c r="GB24" s="14">
        <f t="shared" si="48"/>
        <v>0</v>
      </c>
      <c r="GC24" s="14">
        <f t="shared" si="49"/>
        <v>0</v>
      </c>
      <c r="GD24" s="14">
        <f t="shared" si="50"/>
        <v>0</v>
      </c>
      <c r="GE24" s="14">
        <f t="shared" si="51"/>
        <v>0</v>
      </c>
      <c r="GF24" s="14">
        <f t="shared" si="52"/>
        <v>0</v>
      </c>
      <c r="GG24" s="14">
        <f t="shared" si="53"/>
        <v>0</v>
      </c>
      <c r="GJ24" s="122">
        <v>18</v>
      </c>
      <c r="GK24" s="14">
        <f t="shared" si="54"/>
        <v>2</v>
      </c>
      <c r="GL24" s="14">
        <f t="shared" si="55"/>
        <v>1606004</v>
      </c>
      <c r="GM24" s="14" t="str">
        <f t="shared" si="56"/>
        <v>神器1-2 : 8级</v>
      </c>
      <c r="GN24" s="14" t="s">
        <v>1055</v>
      </c>
      <c r="GO24" s="14">
        <f t="shared" si="57"/>
        <v>3</v>
      </c>
      <c r="GP24" s="14" t="str">
        <f t="shared" si="58"/>
        <v>神器1-2</v>
      </c>
      <c r="GQ24" s="14">
        <f t="shared" si="59"/>
        <v>1</v>
      </c>
    </row>
    <row r="25" spans="10:199" ht="16.5" x14ac:dyDescent="0.2">
      <c r="J25" s="118">
        <v>18</v>
      </c>
      <c r="K25" s="118">
        <v>10</v>
      </c>
      <c r="L25" s="118">
        <f>SUM(K$8:K25)</f>
        <v>85</v>
      </c>
      <c r="N25" s="121">
        <v>4</v>
      </c>
      <c r="O25" s="121">
        <v>4</v>
      </c>
      <c r="P25" s="121">
        <v>2</v>
      </c>
      <c r="Q25" s="121">
        <v>18</v>
      </c>
      <c r="R25" s="14">
        <f>SUM(Q$7:Q25)</f>
        <v>300</v>
      </c>
      <c r="S25" s="122">
        <v>1606022</v>
      </c>
      <c r="T25" s="14" t="str">
        <f t="shared" si="60"/>
        <v>神器4-4</v>
      </c>
      <c r="AD25" s="118">
        <v>19</v>
      </c>
      <c r="AE25" s="118">
        <v>4</v>
      </c>
      <c r="AF25" s="118">
        <v>5</v>
      </c>
      <c r="AG25" s="118" t="str">
        <f t="shared" si="6"/>
        <v>神器4-5</v>
      </c>
      <c r="AH25" s="118">
        <v>3</v>
      </c>
      <c r="AI25" s="118">
        <f t="shared" si="7"/>
        <v>175</v>
      </c>
      <c r="AL25" s="118">
        <v>3</v>
      </c>
      <c r="AM25" s="118">
        <v>1</v>
      </c>
      <c r="AN25" s="118">
        <v>10</v>
      </c>
      <c r="AO25" s="118">
        <v>1</v>
      </c>
      <c r="AP25" s="118" t="s">
        <v>395</v>
      </c>
      <c r="AQ25" s="118">
        <v>1500</v>
      </c>
      <c r="AR25" s="118">
        <v>1</v>
      </c>
      <c r="AS25" s="118">
        <v>1</v>
      </c>
      <c r="AT25" s="118">
        <f t="shared" si="8"/>
        <v>1</v>
      </c>
      <c r="AU25" s="14">
        <f t="shared" si="9"/>
        <v>0.15</v>
      </c>
      <c r="AV25" s="14">
        <f t="shared" si="10"/>
        <v>1.5</v>
      </c>
      <c r="BD25" s="118">
        <v>19</v>
      </c>
      <c r="BE25" s="14">
        <f>INDEX(节奏总表!$BW$4:$BW$63,新神器!BD25)</f>
        <v>101</v>
      </c>
      <c r="BF25" s="14">
        <f t="shared" si="11"/>
        <v>4</v>
      </c>
      <c r="BG25" s="118">
        <v>3</v>
      </c>
      <c r="BH25" s="118">
        <v>5</v>
      </c>
      <c r="BI25" s="14">
        <f t="shared" si="61"/>
        <v>0.75</v>
      </c>
      <c r="BJ25" s="14">
        <f t="shared" si="61"/>
        <v>0.75</v>
      </c>
      <c r="BK25" s="14">
        <f t="shared" si="61"/>
        <v>0.5</v>
      </c>
      <c r="BL25" s="14">
        <f t="shared" si="61"/>
        <v>0.75</v>
      </c>
      <c r="BM25" s="14">
        <f t="shared" si="61"/>
        <v>0.75</v>
      </c>
      <c r="BN25" s="14">
        <f t="shared" si="61"/>
        <v>0.5</v>
      </c>
      <c r="BO25" s="14">
        <f t="shared" si="61"/>
        <v>0.5</v>
      </c>
      <c r="BP25" s="14">
        <f t="shared" si="61"/>
        <v>0.5</v>
      </c>
      <c r="BQ25" s="14">
        <f t="shared" si="61"/>
        <v>0</v>
      </c>
      <c r="BR25" s="14">
        <f t="shared" si="61"/>
        <v>0</v>
      </c>
      <c r="BS25" s="14">
        <f t="shared" si="62"/>
        <v>0</v>
      </c>
      <c r="BT25" s="14">
        <f t="shared" si="62"/>
        <v>0</v>
      </c>
      <c r="BU25" s="14">
        <f t="shared" si="62"/>
        <v>0</v>
      </c>
      <c r="BV25" s="14">
        <f t="shared" si="62"/>
        <v>0</v>
      </c>
      <c r="BW25" s="14">
        <f t="shared" si="62"/>
        <v>5</v>
      </c>
      <c r="BX25" s="14">
        <f t="shared" si="62"/>
        <v>5</v>
      </c>
      <c r="BY25" s="14">
        <f t="shared" si="62"/>
        <v>2.625</v>
      </c>
      <c r="BZ25" s="14">
        <f t="shared" si="62"/>
        <v>2.625</v>
      </c>
      <c r="CA25" s="14">
        <f t="shared" si="62"/>
        <v>1</v>
      </c>
      <c r="CB25" s="14">
        <f t="shared" si="62"/>
        <v>0.5</v>
      </c>
      <c r="CC25" s="14">
        <f t="shared" si="63"/>
        <v>0</v>
      </c>
      <c r="CD25" s="14">
        <f t="shared" si="63"/>
        <v>0</v>
      </c>
      <c r="CE25" s="14">
        <f t="shared" si="63"/>
        <v>0</v>
      </c>
      <c r="CF25" s="14">
        <f t="shared" si="63"/>
        <v>0</v>
      </c>
      <c r="CG25" s="14">
        <f t="shared" si="63"/>
        <v>0</v>
      </c>
      <c r="CH25" s="14">
        <f t="shared" si="63"/>
        <v>0</v>
      </c>
      <c r="CI25" s="14">
        <f t="shared" si="63"/>
        <v>0</v>
      </c>
      <c r="CJ25" s="14">
        <f t="shared" si="63"/>
        <v>0</v>
      </c>
      <c r="CK25" s="14">
        <f t="shared" si="63"/>
        <v>0</v>
      </c>
      <c r="CL25" s="14">
        <f t="shared" si="63"/>
        <v>0</v>
      </c>
      <c r="CM25" s="14">
        <f t="shared" si="64"/>
        <v>0</v>
      </c>
      <c r="CN25" s="14">
        <f t="shared" si="64"/>
        <v>0</v>
      </c>
      <c r="CO25" s="14">
        <f t="shared" si="64"/>
        <v>0</v>
      </c>
      <c r="CP25" s="14">
        <f t="shared" si="64"/>
        <v>0</v>
      </c>
      <c r="CQ25" s="14">
        <f t="shared" si="64"/>
        <v>0</v>
      </c>
      <c r="CR25" s="14">
        <f t="shared" si="64"/>
        <v>0</v>
      </c>
      <c r="CS25" s="14">
        <f t="shared" si="64"/>
        <v>0</v>
      </c>
      <c r="CT25" s="14">
        <f t="shared" si="64"/>
        <v>0</v>
      </c>
      <c r="CU25" s="14">
        <f t="shared" si="64"/>
        <v>0</v>
      </c>
      <c r="CV25" s="14">
        <f t="shared" si="64"/>
        <v>0</v>
      </c>
      <c r="CW25" s="14">
        <f t="shared" si="64"/>
        <v>0</v>
      </c>
      <c r="CX25" s="14">
        <f t="shared" si="64"/>
        <v>0</v>
      </c>
      <c r="CZ25" s="14">
        <f>SUM(BI$7:BI25)</f>
        <v>31.249999999999993</v>
      </c>
      <c r="DA25" s="14">
        <f>SUM(BJ$7:BJ25)</f>
        <v>31.249999999999993</v>
      </c>
      <c r="DB25" s="14">
        <f>SUM(BK$7:BK25)</f>
        <v>17.25</v>
      </c>
      <c r="DC25" s="14">
        <f>SUM(BL$7:BL25)</f>
        <v>31.75</v>
      </c>
      <c r="DD25" s="14">
        <f>SUM(BM$7:BM25)</f>
        <v>31.75</v>
      </c>
      <c r="DE25" s="14">
        <f>SUM(BN$7:BN25)</f>
        <v>17.625</v>
      </c>
      <c r="DF25" s="14">
        <f>SUM(BO$7:BO25)</f>
        <v>17.625</v>
      </c>
      <c r="DG25" s="14">
        <f>SUM(BP$7:BP25)</f>
        <v>10.75</v>
      </c>
      <c r="DH25" s="14">
        <f>SUM(BQ$7:BQ25)</f>
        <v>20</v>
      </c>
      <c r="DI25" s="14">
        <f>SUM(BR$7:BR25)</f>
        <v>20</v>
      </c>
      <c r="DJ25" s="14">
        <f>SUM(BS$7:BS25)</f>
        <v>10.5</v>
      </c>
      <c r="DK25" s="14">
        <f>SUM(BT$7:BT25)</f>
        <v>10.5</v>
      </c>
      <c r="DL25" s="14">
        <f>SUM(BU$7:BU25)</f>
        <v>4</v>
      </c>
      <c r="DM25" s="14">
        <f>SUM(BV$7:BV25)</f>
        <v>2</v>
      </c>
      <c r="DN25" s="14">
        <f>SUM(BW$7:BW25)</f>
        <v>25</v>
      </c>
      <c r="DO25" s="14">
        <f>SUM(BX$7:BX25)</f>
        <v>25</v>
      </c>
      <c r="DP25" s="14">
        <f>SUM(BY$7:BY25)</f>
        <v>13.125</v>
      </c>
      <c r="DQ25" s="14">
        <f>SUM(BZ$7:BZ25)</f>
        <v>13.125</v>
      </c>
      <c r="DR25" s="14">
        <f>SUM(CA$7:CA25)</f>
        <v>5</v>
      </c>
      <c r="DS25" s="14">
        <f>SUM(CB$7:CB25)</f>
        <v>2.5</v>
      </c>
      <c r="DT25" s="14">
        <f>SUM(CC$7:CC25)</f>
        <v>0</v>
      </c>
      <c r="DU25" s="14">
        <f>SUM(CD$7:CD25)</f>
        <v>0</v>
      </c>
      <c r="DV25" s="14">
        <f>SUM(CE$7:CE25)</f>
        <v>0</v>
      </c>
      <c r="DW25" s="14">
        <f>SUM(CF$7:CF25)</f>
        <v>0</v>
      </c>
      <c r="DX25" s="14">
        <f>SUM(CG$7:CG25)</f>
        <v>0</v>
      </c>
      <c r="DY25" s="14">
        <f>SUM(CH$7:CH25)</f>
        <v>0</v>
      </c>
      <c r="DZ25" s="14">
        <f>SUM(CI$7:CI25)</f>
        <v>0</v>
      </c>
      <c r="EA25" s="14">
        <f>SUM(CJ$7:CJ25)</f>
        <v>0</v>
      </c>
      <c r="EB25" s="14">
        <f>SUM(CK$7:CK25)</f>
        <v>0</v>
      </c>
      <c r="EC25" s="14">
        <f>SUM(CL$7:CL25)</f>
        <v>0</v>
      </c>
      <c r="ED25" s="14">
        <f>SUM(CM$7:CM25)</f>
        <v>0</v>
      </c>
      <c r="EE25" s="14">
        <f>SUM(CN$7:CN25)</f>
        <v>0</v>
      </c>
      <c r="EF25" s="14">
        <f>SUM(CO$7:CO25)</f>
        <v>0</v>
      </c>
      <c r="EG25" s="14">
        <f>SUM(CP$7:CP25)</f>
        <v>0</v>
      </c>
      <c r="EH25" s="14">
        <f>SUM(CQ$7:CQ25)</f>
        <v>0</v>
      </c>
      <c r="EI25" s="14">
        <f>SUM(CR$7:CR25)</f>
        <v>0</v>
      </c>
      <c r="EJ25" s="14">
        <f>SUM(CS$7:CS25)</f>
        <v>0</v>
      </c>
      <c r="EK25" s="14">
        <f>SUM(CT$7:CT25)</f>
        <v>0</v>
      </c>
      <c r="EL25" s="14">
        <f>SUM(CU$7:CU25)</f>
        <v>0</v>
      </c>
      <c r="EM25" s="14">
        <f>SUM(CV$7:CV25)</f>
        <v>0</v>
      </c>
      <c r="EN25" s="14">
        <f>SUM(CW$7:CW25)</f>
        <v>0</v>
      </c>
      <c r="EO25" s="14">
        <f>SUM(CX$7:CX25)</f>
        <v>0</v>
      </c>
      <c r="ER25" s="14">
        <f t="shared" si="12"/>
        <v>11</v>
      </c>
      <c r="ES25" s="14">
        <f t="shared" si="13"/>
        <v>11</v>
      </c>
      <c r="ET25" s="14">
        <f t="shared" si="14"/>
        <v>8</v>
      </c>
      <c r="EU25" s="14">
        <f t="shared" si="15"/>
        <v>11</v>
      </c>
      <c r="EV25" s="14">
        <f t="shared" si="16"/>
        <v>11</v>
      </c>
      <c r="EW25" s="14">
        <f t="shared" si="17"/>
        <v>8</v>
      </c>
      <c r="EX25" s="14">
        <f t="shared" si="18"/>
        <v>8</v>
      </c>
      <c r="EY25" s="14">
        <f t="shared" si="19"/>
        <v>6</v>
      </c>
      <c r="EZ25" s="14">
        <f t="shared" si="20"/>
        <v>9</v>
      </c>
      <c r="FA25" s="14">
        <f t="shared" si="21"/>
        <v>9</v>
      </c>
      <c r="FB25" s="14">
        <f t="shared" si="22"/>
        <v>6</v>
      </c>
      <c r="FC25" s="14">
        <f t="shared" si="23"/>
        <v>6</v>
      </c>
      <c r="FD25" s="14">
        <f t="shared" si="24"/>
        <v>3</v>
      </c>
      <c r="FE25" s="14">
        <f t="shared" si="25"/>
        <v>2</v>
      </c>
      <c r="FF25" s="14">
        <f t="shared" si="26"/>
        <v>10</v>
      </c>
      <c r="FG25" s="14">
        <f t="shared" si="27"/>
        <v>10</v>
      </c>
      <c r="FH25" s="14">
        <f t="shared" si="28"/>
        <v>7</v>
      </c>
      <c r="FI25" s="14">
        <f t="shared" si="29"/>
        <v>7</v>
      </c>
      <c r="FJ25" s="14">
        <f t="shared" si="30"/>
        <v>4</v>
      </c>
      <c r="FK25" s="14">
        <f t="shared" si="31"/>
        <v>2</v>
      </c>
      <c r="FL25" s="14">
        <f t="shared" si="32"/>
        <v>0</v>
      </c>
      <c r="FM25" s="14">
        <f t="shared" si="33"/>
        <v>0</v>
      </c>
      <c r="FN25" s="14">
        <f t="shared" si="34"/>
        <v>0</v>
      </c>
      <c r="FO25" s="14">
        <f t="shared" si="35"/>
        <v>0</v>
      </c>
      <c r="FP25" s="14">
        <f t="shared" si="36"/>
        <v>0</v>
      </c>
      <c r="FQ25" s="14">
        <f t="shared" si="37"/>
        <v>0</v>
      </c>
      <c r="FR25" s="14">
        <f t="shared" si="38"/>
        <v>0</v>
      </c>
      <c r="FS25" s="14">
        <f t="shared" si="39"/>
        <v>0</v>
      </c>
      <c r="FT25" s="14">
        <f t="shared" si="40"/>
        <v>0</v>
      </c>
      <c r="FU25" s="14">
        <f t="shared" si="41"/>
        <v>0</v>
      </c>
      <c r="FV25" s="14">
        <f t="shared" si="42"/>
        <v>0</v>
      </c>
      <c r="FW25" s="14">
        <f t="shared" si="43"/>
        <v>0</v>
      </c>
      <c r="FX25" s="14">
        <f t="shared" si="44"/>
        <v>0</v>
      </c>
      <c r="FY25" s="14">
        <f t="shared" si="45"/>
        <v>0</v>
      </c>
      <c r="FZ25" s="14">
        <f t="shared" si="46"/>
        <v>0</v>
      </c>
      <c r="GA25" s="14">
        <f t="shared" si="47"/>
        <v>0</v>
      </c>
      <c r="GB25" s="14">
        <f t="shared" si="48"/>
        <v>0</v>
      </c>
      <c r="GC25" s="14">
        <f t="shared" si="49"/>
        <v>0</v>
      </c>
      <c r="GD25" s="14">
        <f t="shared" si="50"/>
        <v>0</v>
      </c>
      <c r="GE25" s="14">
        <f t="shared" si="51"/>
        <v>0</v>
      </c>
      <c r="GF25" s="14">
        <f t="shared" si="52"/>
        <v>0</v>
      </c>
      <c r="GG25" s="14">
        <f t="shared" si="53"/>
        <v>0</v>
      </c>
      <c r="GJ25" s="122">
        <v>19</v>
      </c>
      <c r="GK25" s="14">
        <f t="shared" si="54"/>
        <v>2</v>
      </c>
      <c r="GL25" s="14">
        <f t="shared" si="55"/>
        <v>1606004</v>
      </c>
      <c r="GM25" s="14" t="str">
        <f t="shared" si="56"/>
        <v>神器1-2 : 1级</v>
      </c>
      <c r="GN25" s="14" t="s">
        <v>1055</v>
      </c>
      <c r="GO25" s="14">
        <f t="shared" si="57"/>
        <v>4</v>
      </c>
      <c r="GP25" s="14" t="str">
        <f t="shared" si="58"/>
        <v>神器1-2</v>
      </c>
      <c r="GQ25" s="14">
        <f t="shared" si="59"/>
        <v>2</v>
      </c>
    </row>
    <row r="26" spans="10:199" ht="16.5" x14ac:dyDescent="0.2">
      <c r="J26" s="118">
        <v>19</v>
      </c>
      <c r="K26" s="118">
        <v>15</v>
      </c>
      <c r="L26" s="118">
        <f>SUM(K$8:K26)</f>
        <v>100</v>
      </c>
      <c r="N26" s="121">
        <v>4</v>
      </c>
      <c r="O26" s="121">
        <v>5</v>
      </c>
      <c r="P26" s="121">
        <v>3</v>
      </c>
      <c r="Q26" s="121">
        <v>18</v>
      </c>
      <c r="R26" s="14">
        <f>SUM(Q$7:Q26)</f>
        <v>318</v>
      </c>
      <c r="S26" s="122">
        <v>1606023</v>
      </c>
      <c r="T26" s="14" t="str">
        <f t="shared" si="60"/>
        <v>神器4-5</v>
      </c>
      <c r="AD26" s="118">
        <v>20</v>
      </c>
      <c r="AE26" s="118">
        <v>4</v>
      </c>
      <c r="AF26" s="118">
        <v>6</v>
      </c>
      <c r="AG26" s="118" t="str">
        <f t="shared" si="6"/>
        <v>神器4-6</v>
      </c>
      <c r="AH26" s="118">
        <v>4</v>
      </c>
      <c r="AI26" s="118">
        <f t="shared" si="7"/>
        <v>375</v>
      </c>
      <c r="AL26" s="118">
        <v>3</v>
      </c>
      <c r="AM26" s="118">
        <v>1</v>
      </c>
      <c r="AN26" s="118">
        <v>10</v>
      </c>
      <c r="AO26" s="118">
        <v>2</v>
      </c>
      <c r="AP26" s="118" t="s">
        <v>396</v>
      </c>
      <c r="AQ26" s="118">
        <v>1500</v>
      </c>
      <c r="AR26" s="118">
        <v>1</v>
      </c>
      <c r="AS26" s="118">
        <v>1</v>
      </c>
      <c r="AT26" s="118">
        <f t="shared" si="8"/>
        <v>1</v>
      </c>
      <c r="AU26" s="14">
        <f t="shared" si="9"/>
        <v>0.15</v>
      </c>
      <c r="AV26" s="14">
        <f t="shared" si="10"/>
        <v>1.5</v>
      </c>
      <c r="BD26" s="118">
        <v>20</v>
      </c>
      <c r="BE26" s="14">
        <f>INDEX(节奏总表!$BW$4:$BW$63,新神器!BD26)</f>
        <v>103</v>
      </c>
      <c r="BF26" s="14">
        <f t="shared" si="11"/>
        <v>5</v>
      </c>
      <c r="BG26" s="118">
        <v>3</v>
      </c>
      <c r="BH26" s="118">
        <v>5</v>
      </c>
      <c r="BI26" s="14">
        <f t="shared" si="61"/>
        <v>0.75</v>
      </c>
      <c r="BJ26" s="14">
        <f t="shared" si="61"/>
        <v>0.75</v>
      </c>
      <c r="BK26" s="14">
        <f t="shared" si="61"/>
        <v>0.5</v>
      </c>
      <c r="BL26" s="14">
        <f t="shared" si="61"/>
        <v>0.75</v>
      </c>
      <c r="BM26" s="14">
        <f t="shared" si="61"/>
        <v>0.75</v>
      </c>
      <c r="BN26" s="14">
        <f t="shared" si="61"/>
        <v>0.5</v>
      </c>
      <c r="BO26" s="14">
        <f t="shared" si="61"/>
        <v>0.5</v>
      </c>
      <c r="BP26" s="14">
        <f t="shared" si="61"/>
        <v>0.5</v>
      </c>
      <c r="BQ26" s="14">
        <f t="shared" si="61"/>
        <v>0</v>
      </c>
      <c r="BR26" s="14">
        <f t="shared" si="61"/>
        <v>0</v>
      </c>
      <c r="BS26" s="14">
        <f t="shared" si="62"/>
        <v>0</v>
      </c>
      <c r="BT26" s="14">
        <f t="shared" si="62"/>
        <v>0</v>
      </c>
      <c r="BU26" s="14">
        <f t="shared" si="62"/>
        <v>0</v>
      </c>
      <c r="BV26" s="14">
        <f t="shared" si="62"/>
        <v>0</v>
      </c>
      <c r="BW26" s="14">
        <f t="shared" si="62"/>
        <v>0</v>
      </c>
      <c r="BX26" s="14">
        <f t="shared" si="62"/>
        <v>0</v>
      </c>
      <c r="BY26" s="14">
        <f t="shared" si="62"/>
        <v>0</v>
      </c>
      <c r="BZ26" s="14">
        <f t="shared" si="62"/>
        <v>0</v>
      </c>
      <c r="CA26" s="14">
        <f t="shared" si="62"/>
        <v>0</v>
      </c>
      <c r="CB26" s="14">
        <f t="shared" si="62"/>
        <v>0</v>
      </c>
      <c r="CC26" s="14">
        <f t="shared" si="63"/>
        <v>5</v>
      </c>
      <c r="CD26" s="14">
        <f t="shared" si="63"/>
        <v>5</v>
      </c>
      <c r="CE26" s="14">
        <f t="shared" si="63"/>
        <v>2.625</v>
      </c>
      <c r="CF26" s="14">
        <f t="shared" si="63"/>
        <v>2.625</v>
      </c>
      <c r="CG26" s="14">
        <f t="shared" si="63"/>
        <v>1</v>
      </c>
      <c r="CH26" s="14">
        <f t="shared" si="63"/>
        <v>0.5</v>
      </c>
      <c r="CI26" s="14">
        <f t="shared" si="63"/>
        <v>0</v>
      </c>
      <c r="CJ26" s="14">
        <f t="shared" si="63"/>
        <v>0</v>
      </c>
      <c r="CK26" s="14">
        <f t="shared" si="63"/>
        <v>0</v>
      </c>
      <c r="CL26" s="14">
        <f t="shared" si="63"/>
        <v>0</v>
      </c>
      <c r="CM26" s="14">
        <f t="shared" si="64"/>
        <v>0</v>
      </c>
      <c r="CN26" s="14">
        <f t="shared" si="64"/>
        <v>0</v>
      </c>
      <c r="CO26" s="14">
        <f t="shared" si="64"/>
        <v>0</v>
      </c>
      <c r="CP26" s="14">
        <f t="shared" si="64"/>
        <v>0</v>
      </c>
      <c r="CQ26" s="14">
        <f t="shared" si="64"/>
        <v>0</v>
      </c>
      <c r="CR26" s="14">
        <f t="shared" si="64"/>
        <v>0</v>
      </c>
      <c r="CS26" s="14">
        <f t="shared" si="64"/>
        <v>0</v>
      </c>
      <c r="CT26" s="14">
        <f t="shared" si="64"/>
        <v>0</v>
      </c>
      <c r="CU26" s="14">
        <f t="shared" si="64"/>
        <v>0</v>
      </c>
      <c r="CV26" s="14">
        <f t="shared" si="64"/>
        <v>0</v>
      </c>
      <c r="CW26" s="14">
        <f t="shared" si="64"/>
        <v>0</v>
      </c>
      <c r="CX26" s="14">
        <f t="shared" si="64"/>
        <v>0</v>
      </c>
      <c r="CZ26" s="14">
        <f>SUM(BI$7:BI26)</f>
        <v>31.999999999999993</v>
      </c>
      <c r="DA26" s="14">
        <f>SUM(BJ$7:BJ26)</f>
        <v>31.999999999999993</v>
      </c>
      <c r="DB26" s="14">
        <f>SUM(BK$7:BK26)</f>
        <v>17.75</v>
      </c>
      <c r="DC26" s="14">
        <f>SUM(BL$7:BL26)</f>
        <v>32.5</v>
      </c>
      <c r="DD26" s="14">
        <f>SUM(BM$7:BM26)</f>
        <v>32.5</v>
      </c>
      <c r="DE26" s="14">
        <f>SUM(BN$7:BN26)</f>
        <v>18.125</v>
      </c>
      <c r="DF26" s="14">
        <f>SUM(BO$7:BO26)</f>
        <v>18.125</v>
      </c>
      <c r="DG26" s="14">
        <f>SUM(BP$7:BP26)</f>
        <v>11.25</v>
      </c>
      <c r="DH26" s="14">
        <f>SUM(BQ$7:BQ26)</f>
        <v>20</v>
      </c>
      <c r="DI26" s="14">
        <f>SUM(BR$7:BR26)</f>
        <v>20</v>
      </c>
      <c r="DJ26" s="14">
        <f>SUM(BS$7:BS26)</f>
        <v>10.5</v>
      </c>
      <c r="DK26" s="14">
        <f>SUM(BT$7:BT26)</f>
        <v>10.5</v>
      </c>
      <c r="DL26" s="14">
        <f>SUM(BU$7:BU26)</f>
        <v>4</v>
      </c>
      <c r="DM26" s="14">
        <f>SUM(BV$7:BV26)</f>
        <v>2</v>
      </c>
      <c r="DN26" s="14">
        <f>SUM(BW$7:BW26)</f>
        <v>25</v>
      </c>
      <c r="DO26" s="14">
        <f>SUM(BX$7:BX26)</f>
        <v>25</v>
      </c>
      <c r="DP26" s="14">
        <f>SUM(BY$7:BY26)</f>
        <v>13.125</v>
      </c>
      <c r="DQ26" s="14">
        <f>SUM(BZ$7:BZ26)</f>
        <v>13.125</v>
      </c>
      <c r="DR26" s="14">
        <f>SUM(CA$7:CA26)</f>
        <v>5</v>
      </c>
      <c r="DS26" s="14">
        <f>SUM(CB$7:CB26)</f>
        <v>2.5</v>
      </c>
      <c r="DT26" s="14">
        <f>SUM(CC$7:CC26)</f>
        <v>5</v>
      </c>
      <c r="DU26" s="14">
        <f>SUM(CD$7:CD26)</f>
        <v>5</v>
      </c>
      <c r="DV26" s="14">
        <f>SUM(CE$7:CE26)</f>
        <v>2.625</v>
      </c>
      <c r="DW26" s="14">
        <f>SUM(CF$7:CF26)</f>
        <v>2.625</v>
      </c>
      <c r="DX26" s="14">
        <f>SUM(CG$7:CG26)</f>
        <v>1</v>
      </c>
      <c r="DY26" s="14">
        <f>SUM(CH$7:CH26)</f>
        <v>0.5</v>
      </c>
      <c r="DZ26" s="14">
        <f>SUM(CI$7:CI26)</f>
        <v>0</v>
      </c>
      <c r="EA26" s="14">
        <f>SUM(CJ$7:CJ26)</f>
        <v>0</v>
      </c>
      <c r="EB26" s="14">
        <f>SUM(CK$7:CK26)</f>
        <v>0</v>
      </c>
      <c r="EC26" s="14">
        <f>SUM(CL$7:CL26)</f>
        <v>0</v>
      </c>
      <c r="ED26" s="14">
        <f>SUM(CM$7:CM26)</f>
        <v>0</v>
      </c>
      <c r="EE26" s="14">
        <f>SUM(CN$7:CN26)</f>
        <v>0</v>
      </c>
      <c r="EF26" s="14">
        <f>SUM(CO$7:CO26)</f>
        <v>0</v>
      </c>
      <c r="EG26" s="14">
        <f>SUM(CP$7:CP26)</f>
        <v>0</v>
      </c>
      <c r="EH26" s="14">
        <f>SUM(CQ$7:CQ26)</f>
        <v>0</v>
      </c>
      <c r="EI26" s="14">
        <f>SUM(CR$7:CR26)</f>
        <v>0</v>
      </c>
      <c r="EJ26" s="14">
        <f>SUM(CS$7:CS26)</f>
        <v>0</v>
      </c>
      <c r="EK26" s="14">
        <f>SUM(CT$7:CT26)</f>
        <v>0</v>
      </c>
      <c r="EL26" s="14">
        <f>SUM(CU$7:CU26)</f>
        <v>0</v>
      </c>
      <c r="EM26" s="14">
        <f>SUM(CV$7:CV26)</f>
        <v>0</v>
      </c>
      <c r="EN26" s="14">
        <f>SUM(CW$7:CW26)</f>
        <v>0</v>
      </c>
      <c r="EO26" s="14">
        <f>SUM(CX$7:CX26)</f>
        <v>0</v>
      </c>
      <c r="ER26" s="14">
        <f t="shared" si="12"/>
        <v>11</v>
      </c>
      <c r="ES26" s="14">
        <f t="shared" si="13"/>
        <v>11</v>
      </c>
      <c r="ET26" s="14">
        <f t="shared" si="14"/>
        <v>8</v>
      </c>
      <c r="EU26" s="14">
        <f t="shared" si="15"/>
        <v>11</v>
      </c>
      <c r="EV26" s="14">
        <f t="shared" si="16"/>
        <v>11</v>
      </c>
      <c r="EW26" s="14">
        <f t="shared" si="17"/>
        <v>9</v>
      </c>
      <c r="EX26" s="14">
        <f t="shared" si="18"/>
        <v>9</v>
      </c>
      <c r="EY26" s="14">
        <f t="shared" si="19"/>
        <v>6</v>
      </c>
      <c r="EZ26" s="14">
        <f t="shared" si="20"/>
        <v>9</v>
      </c>
      <c r="FA26" s="14">
        <f t="shared" si="21"/>
        <v>9</v>
      </c>
      <c r="FB26" s="14">
        <f t="shared" si="22"/>
        <v>6</v>
      </c>
      <c r="FC26" s="14">
        <f t="shared" si="23"/>
        <v>6</v>
      </c>
      <c r="FD26" s="14">
        <f t="shared" si="24"/>
        <v>3</v>
      </c>
      <c r="FE26" s="14">
        <f t="shared" si="25"/>
        <v>2</v>
      </c>
      <c r="FF26" s="14">
        <f t="shared" si="26"/>
        <v>10</v>
      </c>
      <c r="FG26" s="14">
        <f t="shared" si="27"/>
        <v>10</v>
      </c>
      <c r="FH26" s="14">
        <f t="shared" si="28"/>
        <v>7</v>
      </c>
      <c r="FI26" s="14">
        <f t="shared" si="29"/>
        <v>7</v>
      </c>
      <c r="FJ26" s="14">
        <f t="shared" si="30"/>
        <v>4</v>
      </c>
      <c r="FK26" s="14">
        <f t="shared" si="31"/>
        <v>2</v>
      </c>
      <c r="FL26" s="14">
        <f t="shared" si="32"/>
        <v>4</v>
      </c>
      <c r="FM26" s="14">
        <f t="shared" si="33"/>
        <v>4</v>
      </c>
      <c r="FN26" s="14">
        <f t="shared" si="34"/>
        <v>2</v>
      </c>
      <c r="FO26" s="14">
        <f t="shared" si="35"/>
        <v>2</v>
      </c>
      <c r="FP26" s="14">
        <f t="shared" si="36"/>
        <v>1</v>
      </c>
      <c r="FQ26" s="14">
        <f t="shared" si="37"/>
        <v>0</v>
      </c>
      <c r="FR26" s="14">
        <f t="shared" si="38"/>
        <v>0</v>
      </c>
      <c r="FS26" s="14">
        <f t="shared" si="39"/>
        <v>0</v>
      </c>
      <c r="FT26" s="14">
        <f t="shared" si="40"/>
        <v>0</v>
      </c>
      <c r="FU26" s="14">
        <f t="shared" si="41"/>
        <v>0</v>
      </c>
      <c r="FV26" s="14">
        <f t="shared" si="42"/>
        <v>0</v>
      </c>
      <c r="FW26" s="14">
        <f t="shared" si="43"/>
        <v>0</v>
      </c>
      <c r="FX26" s="14">
        <f t="shared" si="44"/>
        <v>0</v>
      </c>
      <c r="FY26" s="14">
        <f t="shared" si="45"/>
        <v>0</v>
      </c>
      <c r="FZ26" s="14">
        <f t="shared" si="46"/>
        <v>0</v>
      </c>
      <c r="GA26" s="14">
        <f t="shared" si="47"/>
        <v>0</v>
      </c>
      <c r="GB26" s="14">
        <f t="shared" si="48"/>
        <v>0</v>
      </c>
      <c r="GC26" s="14">
        <f t="shared" si="49"/>
        <v>0</v>
      </c>
      <c r="GD26" s="14">
        <f t="shared" si="50"/>
        <v>0</v>
      </c>
      <c r="GE26" s="14">
        <f t="shared" si="51"/>
        <v>0</v>
      </c>
      <c r="GF26" s="14">
        <f t="shared" si="52"/>
        <v>0</v>
      </c>
      <c r="GG26" s="14">
        <f t="shared" si="53"/>
        <v>0</v>
      </c>
      <c r="GJ26" s="122">
        <v>20</v>
      </c>
      <c r="GK26" s="14">
        <f t="shared" si="54"/>
        <v>2</v>
      </c>
      <c r="GL26" s="14">
        <f t="shared" si="55"/>
        <v>1606004</v>
      </c>
      <c r="GM26" s="14" t="str">
        <f t="shared" si="56"/>
        <v>神器1-2 : 2级</v>
      </c>
      <c r="GN26" s="14" t="s">
        <v>1055</v>
      </c>
      <c r="GO26" s="14">
        <f t="shared" si="57"/>
        <v>5</v>
      </c>
      <c r="GP26" s="14" t="str">
        <f t="shared" si="58"/>
        <v>神器1-2</v>
      </c>
      <c r="GQ26" s="14">
        <f t="shared" si="59"/>
        <v>2</v>
      </c>
    </row>
    <row r="27" spans="10:199" ht="16.5" x14ac:dyDescent="0.2">
      <c r="J27" s="118">
        <v>20</v>
      </c>
      <c r="K27" s="118">
        <v>15</v>
      </c>
      <c r="L27" s="118">
        <f>SUM(K$8:K27)</f>
        <v>115</v>
      </c>
      <c r="N27" s="121">
        <v>4</v>
      </c>
      <c r="O27" s="121">
        <v>6</v>
      </c>
      <c r="P27" s="121">
        <v>4</v>
      </c>
      <c r="Q27" s="121">
        <v>18</v>
      </c>
      <c r="R27" s="14">
        <f>SUM(Q$7:Q27)</f>
        <v>336</v>
      </c>
      <c r="S27" s="122">
        <v>1606024</v>
      </c>
      <c r="T27" s="14" t="str">
        <f t="shared" si="60"/>
        <v>神器4-6</v>
      </c>
      <c r="AD27" s="118">
        <v>21</v>
      </c>
      <c r="AE27" s="118">
        <v>5</v>
      </c>
      <c r="AF27" s="118">
        <v>1</v>
      </c>
      <c r="AG27" s="118" t="str">
        <f t="shared" si="6"/>
        <v>神器5-1</v>
      </c>
      <c r="AH27" s="118">
        <v>1</v>
      </c>
      <c r="AI27" s="118">
        <f t="shared" si="7"/>
        <v>30</v>
      </c>
      <c r="AL27" s="118">
        <v>3</v>
      </c>
      <c r="AM27" s="118">
        <v>1</v>
      </c>
      <c r="AN27" s="118">
        <v>10</v>
      </c>
      <c r="AO27" s="118">
        <v>3</v>
      </c>
      <c r="AP27" s="118" t="s">
        <v>397</v>
      </c>
      <c r="AQ27" s="118">
        <v>1000</v>
      </c>
      <c r="AR27" s="118">
        <v>1</v>
      </c>
      <c r="AS27" s="118">
        <v>1</v>
      </c>
      <c r="AT27" s="118">
        <f t="shared" si="8"/>
        <v>2</v>
      </c>
      <c r="AU27" s="14">
        <f t="shared" si="9"/>
        <v>0.1</v>
      </c>
      <c r="AV27" s="14">
        <f t="shared" si="10"/>
        <v>3</v>
      </c>
      <c r="BD27" s="118">
        <v>21</v>
      </c>
      <c r="BE27" s="14">
        <f>INDEX(节奏总表!$BW$4:$BW$63,新神器!BD27)</f>
        <v>104</v>
      </c>
      <c r="BF27" s="14">
        <f t="shared" si="11"/>
        <v>5</v>
      </c>
      <c r="BG27" s="118">
        <v>3</v>
      </c>
      <c r="BH27" s="118">
        <v>5</v>
      </c>
      <c r="BI27" s="14">
        <f t="shared" ref="BI27:BR36" si="65">SUMIFS($AU$7:$AU$301,$AL$7:$AL$301,"="&amp;$BF27,$AM$7:$AM$301,"="&amp;$BG27,$AO$7:$AO$301,"="&amp;BI$2)*$BH27</f>
        <v>0.75</v>
      </c>
      <c r="BJ27" s="14">
        <f t="shared" si="65"/>
        <v>0.75</v>
      </c>
      <c r="BK27" s="14">
        <f t="shared" si="65"/>
        <v>0.5</v>
      </c>
      <c r="BL27" s="14">
        <f t="shared" si="65"/>
        <v>0.75</v>
      </c>
      <c r="BM27" s="14">
        <f t="shared" si="65"/>
        <v>0.75</v>
      </c>
      <c r="BN27" s="14">
        <f t="shared" si="65"/>
        <v>0.5</v>
      </c>
      <c r="BO27" s="14">
        <f t="shared" si="65"/>
        <v>0.5</v>
      </c>
      <c r="BP27" s="14">
        <f t="shared" si="65"/>
        <v>0.5</v>
      </c>
      <c r="BQ27" s="14">
        <f t="shared" si="65"/>
        <v>0</v>
      </c>
      <c r="BR27" s="14">
        <f t="shared" si="65"/>
        <v>0</v>
      </c>
      <c r="BS27" s="14">
        <f t="shared" ref="BS27:CB36" si="66">SUMIFS($AU$7:$AU$301,$AL$7:$AL$301,"="&amp;$BF27,$AM$7:$AM$301,"="&amp;$BG27,$AO$7:$AO$301,"="&amp;BS$2)*$BH27</f>
        <v>0</v>
      </c>
      <c r="BT27" s="14">
        <f t="shared" si="66"/>
        <v>0</v>
      </c>
      <c r="BU27" s="14">
        <f t="shared" si="66"/>
        <v>0</v>
      </c>
      <c r="BV27" s="14">
        <f t="shared" si="66"/>
        <v>0</v>
      </c>
      <c r="BW27" s="14">
        <f t="shared" si="66"/>
        <v>0</v>
      </c>
      <c r="BX27" s="14">
        <f t="shared" si="66"/>
        <v>0</v>
      </c>
      <c r="BY27" s="14">
        <f t="shared" si="66"/>
        <v>0</v>
      </c>
      <c r="BZ27" s="14">
        <f t="shared" si="66"/>
        <v>0</v>
      </c>
      <c r="CA27" s="14">
        <f t="shared" si="66"/>
        <v>0</v>
      </c>
      <c r="CB27" s="14">
        <f t="shared" si="66"/>
        <v>0</v>
      </c>
      <c r="CC27" s="14">
        <f t="shared" ref="CC27:CL36" si="67">SUMIFS($AU$7:$AU$301,$AL$7:$AL$301,"="&amp;$BF27,$AM$7:$AM$301,"="&amp;$BG27,$AO$7:$AO$301,"="&amp;CC$2)*$BH27</f>
        <v>5</v>
      </c>
      <c r="CD27" s="14">
        <f t="shared" si="67"/>
        <v>5</v>
      </c>
      <c r="CE27" s="14">
        <f t="shared" si="67"/>
        <v>2.625</v>
      </c>
      <c r="CF27" s="14">
        <f t="shared" si="67"/>
        <v>2.625</v>
      </c>
      <c r="CG27" s="14">
        <f t="shared" si="67"/>
        <v>1</v>
      </c>
      <c r="CH27" s="14">
        <f t="shared" si="67"/>
        <v>0.5</v>
      </c>
      <c r="CI27" s="14">
        <f t="shared" si="67"/>
        <v>0</v>
      </c>
      <c r="CJ27" s="14">
        <f t="shared" si="67"/>
        <v>0</v>
      </c>
      <c r="CK27" s="14">
        <f t="shared" si="67"/>
        <v>0</v>
      </c>
      <c r="CL27" s="14">
        <f t="shared" si="67"/>
        <v>0</v>
      </c>
      <c r="CM27" s="14">
        <f t="shared" ref="CM27:CX36" si="68">SUMIFS($AU$7:$AU$301,$AL$7:$AL$301,"="&amp;$BF27,$AM$7:$AM$301,"="&amp;$BG27,$AO$7:$AO$301,"="&amp;CM$2)*$BH27</f>
        <v>0</v>
      </c>
      <c r="CN27" s="14">
        <f t="shared" si="68"/>
        <v>0</v>
      </c>
      <c r="CO27" s="14">
        <f t="shared" si="68"/>
        <v>0</v>
      </c>
      <c r="CP27" s="14">
        <f t="shared" si="68"/>
        <v>0</v>
      </c>
      <c r="CQ27" s="14">
        <f t="shared" si="68"/>
        <v>0</v>
      </c>
      <c r="CR27" s="14">
        <f t="shared" si="68"/>
        <v>0</v>
      </c>
      <c r="CS27" s="14">
        <f t="shared" si="68"/>
        <v>0</v>
      </c>
      <c r="CT27" s="14">
        <f t="shared" si="68"/>
        <v>0</v>
      </c>
      <c r="CU27" s="14">
        <f t="shared" si="68"/>
        <v>0</v>
      </c>
      <c r="CV27" s="14">
        <f t="shared" si="68"/>
        <v>0</v>
      </c>
      <c r="CW27" s="14">
        <f t="shared" si="68"/>
        <v>0</v>
      </c>
      <c r="CX27" s="14">
        <f t="shared" si="68"/>
        <v>0</v>
      </c>
      <c r="CZ27" s="14">
        <f>SUM(BI$7:BI27)</f>
        <v>32.749999999999993</v>
      </c>
      <c r="DA27" s="14">
        <f>SUM(BJ$7:BJ27)</f>
        <v>32.749999999999993</v>
      </c>
      <c r="DB27" s="14">
        <f>SUM(BK$7:BK27)</f>
        <v>18.25</v>
      </c>
      <c r="DC27" s="14">
        <f>SUM(BL$7:BL27)</f>
        <v>33.25</v>
      </c>
      <c r="DD27" s="14">
        <f>SUM(BM$7:BM27)</f>
        <v>33.25</v>
      </c>
      <c r="DE27" s="14">
        <f>SUM(BN$7:BN27)</f>
        <v>18.625</v>
      </c>
      <c r="DF27" s="14">
        <f>SUM(BO$7:BO27)</f>
        <v>18.625</v>
      </c>
      <c r="DG27" s="14">
        <f>SUM(BP$7:BP27)</f>
        <v>11.75</v>
      </c>
      <c r="DH27" s="14">
        <f>SUM(BQ$7:BQ27)</f>
        <v>20</v>
      </c>
      <c r="DI27" s="14">
        <f>SUM(BR$7:BR27)</f>
        <v>20</v>
      </c>
      <c r="DJ27" s="14">
        <f>SUM(BS$7:BS27)</f>
        <v>10.5</v>
      </c>
      <c r="DK27" s="14">
        <f>SUM(BT$7:BT27)</f>
        <v>10.5</v>
      </c>
      <c r="DL27" s="14">
        <f>SUM(BU$7:BU27)</f>
        <v>4</v>
      </c>
      <c r="DM27" s="14">
        <f>SUM(BV$7:BV27)</f>
        <v>2</v>
      </c>
      <c r="DN27" s="14">
        <f>SUM(BW$7:BW27)</f>
        <v>25</v>
      </c>
      <c r="DO27" s="14">
        <f>SUM(BX$7:BX27)</f>
        <v>25</v>
      </c>
      <c r="DP27" s="14">
        <f>SUM(BY$7:BY27)</f>
        <v>13.125</v>
      </c>
      <c r="DQ27" s="14">
        <f>SUM(BZ$7:BZ27)</f>
        <v>13.125</v>
      </c>
      <c r="DR27" s="14">
        <f>SUM(CA$7:CA27)</f>
        <v>5</v>
      </c>
      <c r="DS27" s="14">
        <f>SUM(CB$7:CB27)</f>
        <v>2.5</v>
      </c>
      <c r="DT27" s="14">
        <f>SUM(CC$7:CC27)</f>
        <v>10</v>
      </c>
      <c r="DU27" s="14">
        <f>SUM(CD$7:CD27)</f>
        <v>10</v>
      </c>
      <c r="DV27" s="14">
        <f>SUM(CE$7:CE27)</f>
        <v>5.25</v>
      </c>
      <c r="DW27" s="14">
        <f>SUM(CF$7:CF27)</f>
        <v>5.25</v>
      </c>
      <c r="DX27" s="14">
        <f>SUM(CG$7:CG27)</f>
        <v>2</v>
      </c>
      <c r="DY27" s="14">
        <f>SUM(CH$7:CH27)</f>
        <v>1</v>
      </c>
      <c r="DZ27" s="14">
        <f>SUM(CI$7:CI27)</f>
        <v>0</v>
      </c>
      <c r="EA27" s="14">
        <f>SUM(CJ$7:CJ27)</f>
        <v>0</v>
      </c>
      <c r="EB27" s="14">
        <f>SUM(CK$7:CK27)</f>
        <v>0</v>
      </c>
      <c r="EC27" s="14">
        <f>SUM(CL$7:CL27)</f>
        <v>0</v>
      </c>
      <c r="ED27" s="14">
        <f>SUM(CM$7:CM27)</f>
        <v>0</v>
      </c>
      <c r="EE27" s="14">
        <f>SUM(CN$7:CN27)</f>
        <v>0</v>
      </c>
      <c r="EF27" s="14">
        <f>SUM(CO$7:CO27)</f>
        <v>0</v>
      </c>
      <c r="EG27" s="14">
        <f>SUM(CP$7:CP27)</f>
        <v>0</v>
      </c>
      <c r="EH27" s="14">
        <f>SUM(CQ$7:CQ27)</f>
        <v>0</v>
      </c>
      <c r="EI27" s="14">
        <f>SUM(CR$7:CR27)</f>
        <v>0</v>
      </c>
      <c r="EJ27" s="14">
        <f>SUM(CS$7:CS27)</f>
        <v>0</v>
      </c>
      <c r="EK27" s="14">
        <f>SUM(CT$7:CT27)</f>
        <v>0</v>
      </c>
      <c r="EL27" s="14">
        <f>SUM(CU$7:CU27)</f>
        <v>0</v>
      </c>
      <c r="EM27" s="14">
        <f>SUM(CV$7:CV27)</f>
        <v>0</v>
      </c>
      <c r="EN27" s="14">
        <f>SUM(CW$7:CW27)</f>
        <v>0</v>
      </c>
      <c r="EO27" s="14">
        <f>SUM(CX$7:CX27)</f>
        <v>0</v>
      </c>
      <c r="ER27" s="14">
        <f t="shared" si="12"/>
        <v>11</v>
      </c>
      <c r="ES27" s="14">
        <f t="shared" si="13"/>
        <v>11</v>
      </c>
      <c r="ET27" s="14">
        <f t="shared" si="14"/>
        <v>9</v>
      </c>
      <c r="EU27" s="14">
        <f t="shared" si="15"/>
        <v>11</v>
      </c>
      <c r="EV27" s="14">
        <f t="shared" si="16"/>
        <v>11</v>
      </c>
      <c r="EW27" s="14">
        <f t="shared" si="17"/>
        <v>9</v>
      </c>
      <c r="EX27" s="14">
        <f t="shared" si="18"/>
        <v>9</v>
      </c>
      <c r="EY27" s="14">
        <f t="shared" si="19"/>
        <v>6</v>
      </c>
      <c r="EZ27" s="14">
        <f t="shared" si="20"/>
        <v>9</v>
      </c>
      <c r="FA27" s="14">
        <f t="shared" si="21"/>
        <v>9</v>
      </c>
      <c r="FB27" s="14">
        <f t="shared" si="22"/>
        <v>6</v>
      </c>
      <c r="FC27" s="14">
        <f t="shared" si="23"/>
        <v>6</v>
      </c>
      <c r="FD27" s="14">
        <f t="shared" si="24"/>
        <v>3</v>
      </c>
      <c r="FE27" s="14">
        <f t="shared" si="25"/>
        <v>2</v>
      </c>
      <c r="FF27" s="14">
        <f t="shared" si="26"/>
        <v>10</v>
      </c>
      <c r="FG27" s="14">
        <f t="shared" si="27"/>
        <v>10</v>
      </c>
      <c r="FH27" s="14">
        <f t="shared" si="28"/>
        <v>7</v>
      </c>
      <c r="FI27" s="14">
        <f t="shared" si="29"/>
        <v>7</v>
      </c>
      <c r="FJ27" s="14">
        <f t="shared" si="30"/>
        <v>4</v>
      </c>
      <c r="FK27" s="14">
        <f t="shared" si="31"/>
        <v>2</v>
      </c>
      <c r="FL27" s="14">
        <f t="shared" si="32"/>
        <v>6</v>
      </c>
      <c r="FM27" s="14">
        <f t="shared" si="33"/>
        <v>6</v>
      </c>
      <c r="FN27" s="14">
        <f t="shared" si="34"/>
        <v>4</v>
      </c>
      <c r="FO27" s="14">
        <f t="shared" si="35"/>
        <v>4</v>
      </c>
      <c r="FP27" s="14">
        <f t="shared" si="36"/>
        <v>2</v>
      </c>
      <c r="FQ27" s="14">
        <f t="shared" si="37"/>
        <v>1</v>
      </c>
      <c r="FR27" s="14">
        <f t="shared" si="38"/>
        <v>0</v>
      </c>
      <c r="FS27" s="14">
        <f t="shared" si="39"/>
        <v>0</v>
      </c>
      <c r="FT27" s="14">
        <f t="shared" si="40"/>
        <v>0</v>
      </c>
      <c r="FU27" s="14">
        <f t="shared" si="41"/>
        <v>0</v>
      </c>
      <c r="FV27" s="14">
        <f t="shared" si="42"/>
        <v>0</v>
      </c>
      <c r="FW27" s="14">
        <f t="shared" si="43"/>
        <v>0</v>
      </c>
      <c r="FX27" s="14">
        <f t="shared" si="44"/>
        <v>0</v>
      </c>
      <c r="FY27" s="14">
        <f t="shared" si="45"/>
        <v>0</v>
      </c>
      <c r="FZ27" s="14">
        <f t="shared" si="46"/>
        <v>0</v>
      </c>
      <c r="GA27" s="14">
        <f t="shared" si="47"/>
        <v>0</v>
      </c>
      <c r="GB27" s="14">
        <f t="shared" si="48"/>
        <v>0</v>
      </c>
      <c r="GC27" s="14">
        <f t="shared" si="49"/>
        <v>0</v>
      </c>
      <c r="GD27" s="14">
        <f t="shared" si="50"/>
        <v>0</v>
      </c>
      <c r="GE27" s="14">
        <f t="shared" si="51"/>
        <v>0</v>
      </c>
      <c r="GF27" s="14">
        <f t="shared" si="52"/>
        <v>0</v>
      </c>
      <c r="GG27" s="14">
        <f t="shared" si="53"/>
        <v>0</v>
      </c>
      <c r="GJ27" s="122">
        <v>21</v>
      </c>
      <c r="GK27" s="14">
        <f t="shared" si="54"/>
        <v>2</v>
      </c>
      <c r="GL27" s="14">
        <f t="shared" si="55"/>
        <v>1606004</v>
      </c>
      <c r="GM27" s="14" t="str">
        <f t="shared" si="56"/>
        <v>神器1-2 : 3级</v>
      </c>
      <c r="GN27" s="14" t="s">
        <v>1055</v>
      </c>
      <c r="GO27" s="14">
        <f t="shared" si="57"/>
        <v>6</v>
      </c>
      <c r="GP27" s="14" t="str">
        <f t="shared" si="58"/>
        <v>神器1-2</v>
      </c>
      <c r="GQ27" s="14">
        <f t="shared" si="59"/>
        <v>2</v>
      </c>
    </row>
    <row r="28" spans="10:199" ht="16.5" x14ac:dyDescent="0.2">
      <c r="J28" s="118">
        <v>21</v>
      </c>
      <c r="K28" s="118">
        <v>15</v>
      </c>
      <c r="L28" s="118">
        <f>SUM(K$8:K28)</f>
        <v>130</v>
      </c>
      <c r="N28" s="121">
        <v>5</v>
      </c>
      <c r="O28" s="121">
        <v>1</v>
      </c>
      <c r="P28" s="121">
        <v>1</v>
      </c>
      <c r="Q28" s="121">
        <v>18</v>
      </c>
      <c r="R28" s="14">
        <f>SUM(Q$7:Q28)</f>
        <v>354</v>
      </c>
      <c r="S28" s="122">
        <v>1606027</v>
      </c>
      <c r="T28" s="14" t="str">
        <f t="shared" si="60"/>
        <v>神器5-1</v>
      </c>
      <c r="AD28" s="118">
        <v>22</v>
      </c>
      <c r="AE28" s="118">
        <v>5</v>
      </c>
      <c r="AF28" s="118">
        <v>2</v>
      </c>
      <c r="AG28" s="118" t="str">
        <f t="shared" si="6"/>
        <v>神器5-2</v>
      </c>
      <c r="AH28" s="118">
        <v>1</v>
      </c>
      <c r="AI28" s="118">
        <f t="shared" si="7"/>
        <v>30</v>
      </c>
      <c r="AL28" s="118">
        <v>3</v>
      </c>
      <c r="AM28" s="118">
        <v>1</v>
      </c>
      <c r="AN28" s="118">
        <v>10</v>
      </c>
      <c r="AO28" s="118">
        <v>4</v>
      </c>
      <c r="AP28" s="118" t="s">
        <v>398</v>
      </c>
      <c r="AQ28" s="118">
        <v>1500</v>
      </c>
      <c r="AR28" s="118">
        <v>1</v>
      </c>
      <c r="AS28" s="118">
        <v>1</v>
      </c>
      <c r="AT28" s="118">
        <f t="shared" si="8"/>
        <v>1</v>
      </c>
      <c r="AU28" s="14">
        <f t="shared" si="9"/>
        <v>0.15</v>
      </c>
      <c r="AV28" s="14">
        <f t="shared" si="10"/>
        <v>2.25</v>
      </c>
      <c r="BD28" s="118">
        <v>22</v>
      </c>
      <c r="BE28" s="14">
        <f>INDEX(节奏总表!$BW$4:$BW$63,新神器!BD28)</f>
        <v>107</v>
      </c>
      <c r="BF28" s="14">
        <f t="shared" si="11"/>
        <v>5</v>
      </c>
      <c r="BG28" s="118">
        <v>3</v>
      </c>
      <c r="BH28" s="118">
        <v>5</v>
      </c>
      <c r="BI28" s="14">
        <f t="shared" si="65"/>
        <v>0.75</v>
      </c>
      <c r="BJ28" s="14">
        <f t="shared" si="65"/>
        <v>0.75</v>
      </c>
      <c r="BK28" s="14">
        <f t="shared" si="65"/>
        <v>0.5</v>
      </c>
      <c r="BL28" s="14">
        <f t="shared" si="65"/>
        <v>0.75</v>
      </c>
      <c r="BM28" s="14">
        <f t="shared" si="65"/>
        <v>0.75</v>
      </c>
      <c r="BN28" s="14">
        <f t="shared" si="65"/>
        <v>0.5</v>
      </c>
      <c r="BO28" s="14">
        <f t="shared" si="65"/>
        <v>0.5</v>
      </c>
      <c r="BP28" s="14">
        <f t="shared" si="65"/>
        <v>0.5</v>
      </c>
      <c r="BQ28" s="14">
        <f t="shared" si="65"/>
        <v>0</v>
      </c>
      <c r="BR28" s="14">
        <f t="shared" si="65"/>
        <v>0</v>
      </c>
      <c r="BS28" s="14">
        <f t="shared" si="66"/>
        <v>0</v>
      </c>
      <c r="BT28" s="14">
        <f t="shared" si="66"/>
        <v>0</v>
      </c>
      <c r="BU28" s="14">
        <f t="shared" si="66"/>
        <v>0</v>
      </c>
      <c r="BV28" s="14">
        <f t="shared" si="66"/>
        <v>0</v>
      </c>
      <c r="BW28" s="14">
        <f t="shared" si="66"/>
        <v>0</v>
      </c>
      <c r="BX28" s="14">
        <f t="shared" si="66"/>
        <v>0</v>
      </c>
      <c r="BY28" s="14">
        <f t="shared" si="66"/>
        <v>0</v>
      </c>
      <c r="BZ28" s="14">
        <f t="shared" si="66"/>
        <v>0</v>
      </c>
      <c r="CA28" s="14">
        <f t="shared" si="66"/>
        <v>0</v>
      </c>
      <c r="CB28" s="14">
        <f t="shared" si="66"/>
        <v>0</v>
      </c>
      <c r="CC28" s="14">
        <f t="shared" si="67"/>
        <v>5</v>
      </c>
      <c r="CD28" s="14">
        <f t="shared" si="67"/>
        <v>5</v>
      </c>
      <c r="CE28" s="14">
        <f t="shared" si="67"/>
        <v>2.625</v>
      </c>
      <c r="CF28" s="14">
        <f t="shared" si="67"/>
        <v>2.625</v>
      </c>
      <c r="CG28" s="14">
        <f t="shared" si="67"/>
        <v>1</v>
      </c>
      <c r="CH28" s="14">
        <f t="shared" si="67"/>
        <v>0.5</v>
      </c>
      <c r="CI28" s="14">
        <f t="shared" si="67"/>
        <v>0</v>
      </c>
      <c r="CJ28" s="14">
        <f t="shared" si="67"/>
        <v>0</v>
      </c>
      <c r="CK28" s="14">
        <f t="shared" si="67"/>
        <v>0</v>
      </c>
      <c r="CL28" s="14">
        <f t="shared" si="67"/>
        <v>0</v>
      </c>
      <c r="CM28" s="14">
        <f t="shared" si="68"/>
        <v>0</v>
      </c>
      <c r="CN28" s="14">
        <f t="shared" si="68"/>
        <v>0</v>
      </c>
      <c r="CO28" s="14">
        <f t="shared" si="68"/>
        <v>0</v>
      </c>
      <c r="CP28" s="14">
        <f t="shared" si="68"/>
        <v>0</v>
      </c>
      <c r="CQ28" s="14">
        <f t="shared" si="68"/>
        <v>0</v>
      </c>
      <c r="CR28" s="14">
        <f t="shared" si="68"/>
        <v>0</v>
      </c>
      <c r="CS28" s="14">
        <f t="shared" si="68"/>
        <v>0</v>
      </c>
      <c r="CT28" s="14">
        <f t="shared" si="68"/>
        <v>0</v>
      </c>
      <c r="CU28" s="14">
        <f t="shared" si="68"/>
        <v>0</v>
      </c>
      <c r="CV28" s="14">
        <f t="shared" si="68"/>
        <v>0</v>
      </c>
      <c r="CW28" s="14">
        <f t="shared" si="68"/>
        <v>0</v>
      </c>
      <c r="CX28" s="14">
        <f t="shared" si="68"/>
        <v>0</v>
      </c>
      <c r="CZ28" s="14">
        <f>SUM(BI$7:BI28)</f>
        <v>33.499999999999993</v>
      </c>
      <c r="DA28" s="14">
        <f>SUM(BJ$7:BJ28)</f>
        <v>33.499999999999993</v>
      </c>
      <c r="DB28" s="14">
        <f>SUM(BK$7:BK28)</f>
        <v>18.75</v>
      </c>
      <c r="DC28" s="14">
        <f>SUM(BL$7:BL28)</f>
        <v>34</v>
      </c>
      <c r="DD28" s="14">
        <f>SUM(BM$7:BM28)</f>
        <v>34</v>
      </c>
      <c r="DE28" s="14">
        <f>SUM(BN$7:BN28)</f>
        <v>19.125</v>
      </c>
      <c r="DF28" s="14">
        <f>SUM(BO$7:BO28)</f>
        <v>19.125</v>
      </c>
      <c r="DG28" s="14">
        <f>SUM(BP$7:BP28)</f>
        <v>12.25</v>
      </c>
      <c r="DH28" s="14">
        <f>SUM(BQ$7:BQ28)</f>
        <v>20</v>
      </c>
      <c r="DI28" s="14">
        <f>SUM(BR$7:BR28)</f>
        <v>20</v>
      </c>
      <c r="DJ28" s="14">
        <f>SUM(BS$7:BS28)</f>
        <v>10.5</v>
      </c>
      <c r="DK28" s="14">
        <f>SUM(BT$7:BT28)</f>
        <v>10.5</v>
      </c>
      <c r="DL28" s="14">
        <f>SUM(BU$7:BU28)</f>
        <v>4</v>
      </c>
      <c r="DM28" s="14">
        <f>SUM(BV$7:BV28)</f>
        <v>2</v>
      </c>
      <c r="DN28" s="14">
        <f>SUM(BW$7:BW28)</f>
        <v>25</v>
      </c>
      <c r="DO28" s="14">
        <f>SUM(BX$7:BX28)</f>
        <v>25</v>
      </c>
      <c r="DP28" s="14">
        <f>SUM(BY$7:BY28)</f>
        <v>13.125</v>
      </c>
      <c r="DQ28" s="14">
        <f>SUM(BZ$7:BZ28)</f>
        <v>13.125</v>
      </c>
      <c r="DR28" s="14">
        <f>SUM(CA$7:CA28)</f>
        <v>5</v>
      </c>
      <c r="DS28" s="14">
        <f>SUM(CB$7:CB28)</f>
        <v>2.5</v>
      </c>
      <c r="DT28" s="14">
        <f>SUM(CC$7:CC28)</f>
        <v>15</v>
      </c>
      <c r="DU28" s="14">
        <f>SUM(CD$7:CD28)</f>
        <v>15</v>
      </c>
      <c r="DV28" s="14">
        <f>SUM(CE$7:CE28)</f>
        <v>7.875</v>
      </c>
      <c r="DW28" s="14">
        <f>SUM(CF$7:CF28)</f>
        <v>7.875</v>
      </c>
      <c r="DX28" s="14">
        <f>SUM(CG$7:CG28)</f>
        <v>3</v>
      </c>
      <c r="DY28" s="14">
        <f>SUM(CH$7:CH28)</f>
        <v>1.5</v>
      </c>
      <c r="DZ28" s="14">
        <f>SUM(CI$7:CI28)</f>
        <v>0</v>
      </c>
      <c r="EA28" s="14">
        <f>SUM(CJ$7:CJ28)</f>
        <v>0</v>
      </c>
      <c r="EB28" s="14">
        <f>SUM(CK$7:CK28)</f>
        <v>0</v>
      </c>
      <c r="EC28" s="14">
        <f>SUM(CL$7:CL28)</f>
        <v>0</v>
      </c>
      <c r="ED28" s="14">
        <f>SUM(CM$7:CM28)</f>
        <v>0</v>
      </c>
      <c r="EE28" s="14">
        <f>SUM(CN$7:CN28)</f>
        <v>0</v>
      </c>
      <c r="EF28" s="14">
        <f>SUM(CO$7:CO28)</f>
        <v>0</v>
      </c>
      <c r="EG28" s="14">
        <f>SUM(CP$7:CP28)</f>
        <v>0</v>
      </c>
      <c r="EH28" s="14">
        <f>SUM(CQ$7:CQ28)</f>
        <v>0</v>
      </c>
      <c r="EI28" s="14">
        <f>SUM(CR$7:CR28)</f>
        <v>0</v>
      </c>
      <c r="EJ28" s="14">
        <f>SUM(CS$7:CS28)</f>
        <v>0</v>
      </c>
      <c r="EK28" s="14">
        <f>SUM(CT$7:CT28)</f>
        <v>0</v>
      </c>
      <c r="EL28" s="14">
        <f>SUM(CU$7:CU28)</f>
        <v>0</v>
      </c>
      <c r="EM28" s="14">
        <f>SUM(CV$7:CV28)</f>
        <v>0</v>
      </c>
      <c r="EN28" s="14">
        <f>SUM(CW$7:CW28)</f>
        <v>0</v>
      </c>
      <c r="EO28" s="14">
        <f>SUM(CX$7:CX28)</f>
        <v>0</v>
      </c>
      <c r="ER28" s="14">
        <f t="shared" si="12"/>
        <v>11</v>
      </c>
      <c r="ES28" s="14">
        <f t="shared" si="13"/>
        <v>11</v>
      </c>
      <c r="ET28" s="14">
        <f t="shared" si="14"/>
        <v>9</v>
      </c>
      <c r="EU28" s="14">
        <f t="shared" si="15"/>
        <v>12</v>
      </c>
      <c r="EV28" s="14">
        <f t="shared" si="16"/>
        <v>12</v>
      </c>
      <c r="EW28" s="14">
        <f t="shared" si="17"/>
        <v>9</v>
      </c>
      <c r="EX28" s="14">
        <f t="shared" si="18"/>
        <v>9</v>
      </c>
      <c r="EY28" s="14">
        <f t="shared" si="19"/>
        <v>7</v>
      </c>
      <c r="EZ28" s="14">
        <f t="shared" si="20"/>
        <v>9</v>
      </c>
      <c r="FA28" s="14">
        <f t="shared" si="21"/>
        <v>9</v>
      </c>
      <c r="FB28" s="14">
        <f t="shared" si="22"/>
        <v>6</v>
      </c>
      <c r="FC28" s="14">
        <f t="shared" si="23"/>
        <v>6</v>
      </c>
      <c r="FD28" s="14">
        <f t="shared" si="24"/>
        <v>3</v>
      </c>
      <c r="FE28" s="14">
        <f t="shared" si="25"/>
        <v>2</v>
      </c>
      <c r="FF28" s="14">
        <f t="shared" si="26"/>
        <v>10</v>
      </c>
      <c r="FG28" s="14">
        <f t="shared" si="27"/>
        <v>10</v>
      </c>
      <c r="FH28" s="14">
        <f t="shared" si="28"/>
        <v>7</v>
      </c>
      <c r="FI28" s="14">
        <f t="shared" si="29"/>
        <v>7</v>
      </c>
      <c r="FJ28" s="14">
        <f t="shared" si="30"/>
        <v>4</v>
      </c>
      <c r="FK28" s="14">
        <f t="shared" si="31"/>
        <v>2</v>
      </c>
      <c r="FL28" s="14">
        <f t="shared" si="32"/>
        <v>8</v>
      </c>
      <c r="FM28" s="14">
        <f t="shared" si="33"/>
        <v>8</v>
      </c>
      <c r="FN28" s="14">
        <f t="shared" si="34"/>
        <v>5</v>
      </c>
      <c r="FO28" s="14">
        <f t="shared" si="35"/>
        <v>5</v>
      </c>
      <c r="FP28" s="14">
        <f t="shared" si="36"/>
        <v>3</v>
      </c>
      <c r="FQ28" s="14">
        <f t="shared" si="37"/>
        <v>1</v>
      </c>
      <c r="FR28" s="14">
        <f t="shared" si="38"/>
        <v>0</v>
      </c>
      <c r="FS28" s="14">
        <f t="shared" si="39"/>
        <v>0</v>
      </c>
      <c r="FT28" s="14">
        <f t="shared" si="40"/>
        <v>0</v>
      </c>
      <c r="FU28" s="14">
        <f t="shared" si="41"/>
        <v>0</v>
      </c>
      <c r="FV28" s="14">
        <f t="shared" si="42"/>
        <v>0</v>
      </c>
      <c r="FW28" s="14">
        <f t="shared" si="43"/>
        <v>0</v>
      </c>
      <c r="FX28" s="14">
        <f t="shared" si="44"/>
        <v>0</v>
      </c>
      <c r="FY28" s="14">
        <f t="shared" si="45"/>
        <v>0</v>
      </c>
      <c r="FZ28" s="14">
        <f t="shared" si="46"/>
        <v>0</v>
      </c>
      <c r="GA28" s="14">
        <f t="shared" si="47"/>
        <v>0</v>
      </c>
      <c r="GB28" s="14">
        <f t="shared" si="48"/>
        <v>0</v>
      </c>
      <c r="GC28" s="14">
        <f t="shared" si="49"/>
        <v>0</v>
      </c>
      <c r="GD28" s="14">
        <f t="shared" si="50"/>
        <v>0</v>
      </c>
      <c r="GE28" s="14">
        <f t="shared" si="51"/>
        <v>0</v>
      </c>
      <c r="GF28" s="14">
        <f t="shared" si="52"/>
        <v>0</v>
      </c>
      <c r="GG28" s="14">
        <f t="shared" si="53"/>
        <v>0</v>
      </c>
      <c r="GJ28" s="122">
        <v>22</v>
      </c>
      <c r="GK28" s="14">
        <f t="shared" si="54"/>
        <v>2</v>
      </c>
      <c r="GL28" s="14">
        <f t="shared" si="55"/>
        <v>1606004</v>
      </c>
      <c r="GM28" s="14" t="str">
        <f t="shared" si="56"/>
        <v>神器1-2 : 4级</v>
      </c>
      <c r="GN28" s="14" t="s">
        <v>1055</v>
      </c>
      <c r="GO28" s="14">
        <f t="shared" si="57"/>
        <v>7</v>
      </c>
      <c r="GP28" s="14" t="str">
        <f t="shared" si="58"/>
        <v>神器1-2</v>
      </c>
      <c r="GQ28" s="14">
        <f t="shared" si="59"/>
        <v>3</v>
      </c>
    </row>
    <row r="29" spans="10:199" ht="16.5" x14ac:dyDescent="0.2">
      <c r="N29" s="121">
        <v>5</v>
      </c>
      <c r="O29" s="121">
        <v>2</v>
      </c>
      <c r="P29" s="121">
        <v>1</v>
      </c>
      <c r="Q29" s="121">
        <v>18</v>
      </c>
      <c r="R29" s="14">
        <f>SUM(Q$7:Q29)</f>
        <v>372</v>
      </c>
      <c r="S29" s="122">
        <v>1606028</v>
      </c>
      <c r="T29" s="14" t="str">
        <f t="shared" si="60"/>
        <v>神器5-2</v>
      </c>
      <c r="AD29" s="118">
        <v>23</v>
      </c>
      <c r="AE29" s="118">
        <v>5</v>
      </c>
      <c r="AF29" s="118">
        <v>3</v>
      </c>
      <c r="AG29" s="118" t="str">
        <f t="shared" si="6"/>
        <v>神器5-3</v>
      </c>
      <c r="AH29" s="118">
        <v>2</v>
      </c>
      <c r="AI29" s="118">
        <f t="shared" si="7"/>
        <v>90</v>
      </c>
      <c r="AL29" s="118">
        <v>3</v>
      </c>
      <c r="AM29" s="118">
        <v>1</v>
      </c>
      <c r="AN29" s="118">
        <v>10</v>
      </c>
      <c r="AO29" s="118">
        <v>5</v>
      </c>
      <c r="AP29" s="118" t="s">
        <v>399</v>
      </c>
      <c r="AQ29" s="118">
        <v>1500</v>
      </c>
      <c r="AR29" s="118">
        <v>1</v>
      </c>
      <c r="AS29" s="118">
        <v>1</v>
      </c>
      <c r="AT29" s="118">
        <f t="shared" si="8"/>
        <v>1</v>
      </c>
      <c r="AU29" s="14">
        <f t="shared" si="9"/>
        <v>0.15</v>
      </c>
      <c r="AV29" s="14">
        <f t="shared" si="10"/>
        <v>2.25</v>
      </c>
      <c r="BD29" s="118">
        <v>23</v>
      </c>
      <c r="BE29" s="14">
        <f>INDEX(节奏总表!$BW$4:$BW$63,新神器!BD29)</f>
        <v>108</v>
      </c>
      <c r="BF29" s="14">
        <f t="shared" si="11"/>
        <v>5</v>
      </c>
      <c r="BG29" s="118">
        <v>3</v>
      </c>
      <c r="BH29" s="118">
        <v>5</v>
      </c>
      <c r="BI29" s="14">
        <f t="shared" si="65"/>
        <v>0.75</v>
      </c>
      <c r="BJ29" s="14">
        <f t="shared" si="65"/>
        <v>0.75</v>
      </c>
      <c r="BK29" s="14">
        <f t="shared" si="65"/>
        <v>0.5</v>
      </c>
      <c r="BL29" s="14">
        <f t="shared" si="65"/>
        <v>0.75</v>
      </c>
      <c r="BM29" s="14">
        <f t="shared" si="65"/>
        <v>0.75</v>
      </c>
      <c r="BN29" s="14">
        <f t="shared" si="65"/>
        <v>0.5</v>
      </c>
      <c r="BO29" s="14">
        <f t="shared" si="65"/>
        <v>0.5</v>
      </c>
      <c r="BP29" s="14">
        <f t="shared" si="65"/>
        <v>0.5</v>
      </c>
      <c r="BQ29" s="14">
        <f t="shared" si="65"/>
        <v>0</v>
      </c>
      <c r="BR29" s="14">
        <f t="shared" si="65"/>
        <v>0</v>
      </c>
      <c r="BS29" s="14">
        <f t="shared" si="66"/>
        <v>0</v>
      </c>
      <c r="BT29" s="14">
        <f t="shared" si="66"/>
        <v>0</v>
      </c>
      <c r="BU29" s="14">
        <f t="shared" si="66"/>
        <v>0</v>
      </c>
      <c r="BV29" s="14">
        <f t="shared" si="66"/>
        <v>0</v>
      </c>
      <c r="BW29" s="14">
        <f t="shared" si="66"/>
        <v>0</v>
      </c>
      <c r="BX29" s="14">
        <f t="shared" si="66"/>
        <v>0</v>
      </c>
      <c r="BY29" s="14">
        <f t="shared" si="66"/>
        <v>0</v>
      </c>
      <c r="BZ29" s="14">
        <f t="shared" si="66"/>
        <v>0</v>
      </c>
      <c r="CA29" s="14">
        <f t="shared" si="66"/>
        <v>0</v>
      </c>
      <c r="CB29" s="14">
        <f t="shared" si="66"/>
        <v>0</v>
      </c>
      <c r="CC29" s="14">
        <f t="shared" si="67"/>
        <v>5</v>
      </c>
      <c r="CD29" s="14">
        <f t="shared" si="67"/>
        <v>5</v>
      </c>
      <c r="CE29" s="14">
        <f t="shared" si="67"/>
        <v>2.625</v>
      </c>
      <c r="CF29" s="14">
        <f t="shared" si="67"/>
        <v>2.625</v>
      </c>
      <c r="CG29" s="14">
        <f t="shared" si="67"/>
        <v>1</v>
      </c>
      <c r="CH29" s="14">
        <f t="shared" si="67"/>
        <v>0.5</v>
      </c>
      <c r="CI29" s="14">
        <f t="shared" si="67"/>
        <v>0</v>
      </c>
      <c r="CJ29" s="14">
        <f t="shared" si="67"/>
        <v>0</v>
      </c>
      <c r="CK29" s="14">
        <f t="shared" si="67"/>
        <v>0</v>
      </c>
      <c r="CL29" s="14">
        <f t="shared" si="67"/>
        <v>0</v>
      </c>
      <c r="CM29" s="14">
        <f t="shared" si="68"/>
        <v>0</v>
      </c>
      <c r="CN29" s="14">
        <f t="shared" si="68"/>
        <v>0</v>
      </c>
      <c r="CO29" s="14">
        <f t="shared" si="68"/>
        <v>0</v>
      </c>
      <c r="CP29" s="14">
        <f t="shared" si="68"/>
        <v>0</v>
      </c>
      <c r="CQ29" s="14">
        <f t="shared" si="68"/>
        <v>0</v>
      </c>
      <c r="CR29" s="14">
        <f t="shared" si="68"/>
        <v>0</v>
      </c>
      <c r="CS29" s="14">
        <f t="shared" si="68"/>
        <v>0</v>
      </c>
      <c r="CT29" s="14">
        <f t="shared" si="68"/>
        <v>0</v>
      </c>
      <c r="CU29" s="14">
        <f t="shared" si="68"/>
        <v>0</v>
      </c>
      <c r="CV29" s="14">
        <f t="shared" si="68"/>
        <v>0</v>
      </c>
      <c r="CW29" s="14">
        <f t="shared" si="68"/>
        <v>0</v>
      </c>
      <c r="CX29" s="14">
        <f t="shared" si="68"/>
        <v>0</v>
      </c>
      <c r="CZ29" s="14">
        <f>SUM(BI$7:BI29)</f>
        <v>34.249999999999993</v>
      </c>
      <c r="DA29" s="14">
        <f>SUM(BJ$7:BJ29)</f>
        <v>34.249999999999993</v>
      </c>
      <c r="DB29" s="14">
        <f>SUM(BK$7:BK29)</f>
        <v>19.25</v>
      </c>
      <c r="DC29" s="14">
        <f>SUM(BL$7:BL29)</f>
        <v>34.75</v>
      </c>
      <c r="DD29" s="14">
        <f>SUM(BM$7:BM29)</f>
        <v>34.75</v>
      </c>
      <c r="DE29" s="14">
        <f>SUM(BN$7:BN29)</f>
        <v>19.625</v>
      </c>
      <c r="DF29" s="14">
        <f>SUM(BO$7:BO29)</f>
        <v>19.625</v>
      </c>
      <c r="DG29" s="14">
        <f>SUM(BP$7:BP29)</f>
        <v>12.75</v>
      </c>
      <c r="DH29" s="14">
        <f>SUM(BQ$7:BQ29)</f>
        <v>20</v>
      </c>
      <c r="DI29" s="14">
        <f>SUM(BR$7:BR29)</f>
        <v>20</v>
      </c>
      <c r="DJ29" s="14">
        <f>SUM(BS$7:BS29)</f>
        <v>10.5</v>
      </c>
      <c r="DK29" s="14">
        <f>SUM(BT$7:BT29)</f>
        <v>10.5</v>
      </c>
      <c r="DL29" s="14">
        <f>SUM(BU$7:BU29)</f>
        <v>4</v>
      </c>
      <c r="DM29" s="14">
        <f>SUM(BV$7:BV29)</f>
        <v>2</v>
      </c>
      <c r="DN29" s="14">
        <f>SUM(BW$7:BW29)</f>
        <v>25</v>
      </c>
      <c r="DO29" s="14">
        <f>SUM(BX$7:BX29)</f>
        <v>25</v>
      </c>
      <c r="DP29" s="14">
        <f>SUM(BY$7:BY29)</f>
        <v>13.125</v>
      </c>
      <c r="DQ29" s="14">
        <f>SUM(BZ$7:BZ29)</f>
        <v>13.125</v>
      </c>
      <c r="DR29" s="14">
        <f>SUM(CA$7:CA29)</f>
        <v>5</v>
      </c>
      <c r="DS29" s="14">
        <f>SUM(CB$7:CB29)</f>
        <v>2.5</v>
      </c>
      <c r="DT29" s="14">
        <f>SUM(CC$7:CC29)</f>
        <v>20</v>
      </c>
      <c r="DU29" s="14">
        <f>SUM(CD$7:CD29)</f>
        <v>20</v>
      </c>
      <c r="DV29" s="14">
        <f>SUM(CE$7:CE29)</f>
        <v>10.5</v>
      </c>
      <c r="DW29" s="14">
        <f>SUM(CF$7:CF29)</f>
        <v>10.5</v>
      </c>
      <c r="DX29" s="14">
        <f>SUM(CG$7:CG29)</f>
        <v>4</v>
      </c>
      <c r="DY29" s="14">
        <f>SUM(CH$7:CH29)</f>
        <v>2</v>
      </c>
      <c r="DZ29" s="14">
        <f>SUM(CI$7:CI29)</f>
        <v>0</v>
      </c>
      <c r="EA29" s="14">
        <f>SUM(CJ$7:CJ29)</f>
        <v>0</v>
      </c>
      <c r="EB29" s="14">
        <f>SUM(CK$7:CK29)</f>
        <v>0</v>
      </c>
      <c r="EC29" s="14">
        <f>SUM(CL$7:CL29)</f>
        <v>0</v>
      </c>
      <c r="ED29" s="14">
        <f>SUM(CM$7:CM29)</f>
        <v>0</v>
      </c>
      <c r="EE29" s="14">
        <f>SUM(CN$7:CN29)</f>
        <v>0</v>
      </c>
      <c r="EF29" s="14">
        <f>SUM(CO$7:CO29)</f>
        <v>0</v>
      </c>
      <c r="EG29" s="14">
        <f>SUM(CP$7:CP29)</f>
        <v>0</v>
      </c>
      <c r="EH29" s="14">
        <f>SUM(CQ$7:CQ29)</f>
        <v>0</v>
      </c>
      <c r="EI29" s="14">
        <f>SUM(CR$7:CR29)</f>
        <v>0</v>
      </c>
      <c r="EJ29" s="14">
        <f>SUM(CS$7:CS29)</f>
        <v>0</v>
      </c>
      <c r="EK29" s="14">
        <f>SUM(CT$7:CT29)</f>
        <v>0</v>
      </c>
      <c r="EL29" s="14">
        <f>SUM(CU$7:CU29)</f>
        <v>0</v>
      </c>
      <c r="EM29" s="14">
        <f>SUM(CV$7:CV29)</f>
        <v>0</v>
      </c>
      <c r="EN29" s="14">
        <f>SUM(CW$7:CW29)</f>
        <v>0</v>
      </c>
      <c r="EO29" s="14">
        <f>SUM(CX$7:CX29)</f>
        <v>0</v>
      </c>
      <c r="ER29" s="14">
        <f t="shared" si="12"/>
        <v>12</v>
      </c>
      <c r="ES29" s="14">
        <f t="shared" si="13"/>
        <v>12</v>
      </c>
      <c r="ET29" s="14">
        <f t="shared" si="14"/>
        <v>9</v>
      </c>
      <c r="EU29" s="14">
        <f t="shared" si="15"/>
        <v>12</v>
      </c>
      <c r="EV29" s="14">
        <f t="shared" si="16"/>
        <v>12</v>
      </c>
      <c r="EW29" s="14">
        <f t="shared" si="17"/>
        <v>9</v>
      </c>
      <c r="EX29" s="14">
        <f t="shared" si="18"/>
        <v>9</v>
      </c>
      <c r="EY29" s="14">
        <f t="shared" si="19"/>
        <v>7</v>
      </c>
      <c r="EZ29" s="14">
        <f t="shared" si="20"/>
        <v>9</v>
      </c>
      <c r="FA29" s="14">
        <f t="shared" si="21"/>
        <v>9</v>
      </c>
      <c r="FB29" s="14">
        <f t="shared" si="22"/>
        <v>6</v>
      </c>
      <c r="FC29" s="14">
        <f t="shared" si="23"/>
        <v>6</v>
      </c>
      <c r="FD29" s="14">
        <f t="shared" si="24"/>
        <v>3</v>
      </c>
      <c r="FE29" s="14">
        <f t="shared" si="25"/>
        <v>2</v>
      </c>
      <c r="FF29" s="14">
        <f t="shared" si="26"/>
        <v>10</v>
      </c>
      <c r="FG29" s="14">
        <f t="shared" si="27"/>
        <v>10</v>
      </c>
      <c r="FH29" s="14">
        <f t="shared" si="28"/>
        <v>7</v>
      </c>
      <c r="FI29" s="14">
        <f t="shared" si="29"/>
        <v>7</v>
      </c>
      <c r="FJ29" s="14">
        <f t="shared" si="30"/>
        <v>4</v>
      </c>
      <c r="FK29" s="14">
        <f t="shared" si="31"/>
        <v>2</v>
      </c>
      <c r="FL29" s="14">
        <f t="shared" si="32"/>
        <v>9</v>
      </c>
      <c r="FM29" s="14">
        <f t="shared" si="33"/>
        <v>9</v>
      </c>
      <c r="FN29" s="14">
        <f t="shared" si="34"/>
        <v>6</v>
      </c>
      <c r="FO29" s="14">
        <f t="shared" si="35"/>
        <v>6</v>
      </c>
      <c r="FP29" s="14">
        <f t="shared" si="36"/>
        <v>3</v>
      </c>
      <c r="FQ29" s="14">
        <f t="shared" si="37"/>
        <v>2</v>
      </c>
      <c r="FR29" s="14">
        <f t="shared" si="38"/>
        <v>0</v>
      </c>
      <c r="FS29" s="14">
        <f t="shared" si="39"/>
        <v>0</v>
      </c>
      <c r="FT29" s="14">
        <f t="shared" si="40"/>
        <v>0</v>
      </c>
      <c r="FU29" s="14">
        <f t="shared" si="41"/>
        <v>0</v>
      </c>
      <c r="FV29" s="14">
        <f t="shared" si="42"/>
        <v>0</v>
      </c>
      <c r="FW29" s="14">
        <f t="shared" si="43"/>
        <v>0</v>
      </c>
      <c r="FX29" s="14">
        <f t="shared" si="44"/>
        <v>0</v>
      </c>
      <c r="FY29" s="14">
        <f t="shared" si="45"/>
        <v>0</v>
      </c>
      <c r="FZ29" s="14">
        <f t="shared" si="46"/>
        <v>0</v>
      </c>
      <c r="GA29" s="14">
        <f t="shared" si="47"/>
        <v>0</v>
      </c>
      <c r="GB29" s="14">
        <f t="shared" si="48"/>
        <v>0</v>
      </c>
      <c r="GC29" s="14">
        <f t="shared" si="49"/>
        <v>0</v>
      </c>
      <c r="GD29" s="14">
        <f t="shared" si="50"/>
        <v>0</v>
      </c>
      <c r="GE29" s="14">
        <f t="shared" si="51"/>
        <v>0</v>
      </c>
      <c r="GF29" s="14">
        <f t="shared" si="52"/>
        <v>0</v>
      </c>
      <c r="GG29" s="14">
        <f t="shared" si="53"/>
        <v>0</v>
      </c>
      <c r="GJ29" s="122">
        <v>23</v>
      </c>
      <c r="GK29" s="14">
        <f t="shared" si="54"/>
        <v>2</v>
      </c>
      <c r="GL29" s="14">
        <f t="shared" si="55"/>
        <v>1606004</v>
      </c>
      <c r="GM29" s="14" t="str">
        <f t="shared" si="56"/>
        <v>神器1-2 : 5级</v>
      </c>
      <c r="GN29" s="14" t="s">
        <v>1055</v>
      </c>
      <c r="GO29" s="14">
        <f t="shared" si="57"/>
        <v>8</v>
      </c>
      <c r="GP29" s="14" t="str">
        <f t="shared" si="58"/>
        <v>神器1-2</v>
      </c>
      <c r="GQ29" s="14">
        <f t="shared" si="59"/>
        <v>3</v>
      </c>
    </row>
    <row r="30" spans="10:199" ht="16.5" x14ac:dyDescent="0.2">
      <c r="N30" s="121">
        <v>5</v>
      </c>
      <c r="O30" s="121">
        <v>3</v>
      </c>
      <c r="P30" s="121">
        <v>2</v>
      </c>
      <c r="Q30" s="121">
        <v>18</v>
      </c>
      <c r="R30" s="14">
        <f>SUM(Q$7:Q30)</f>
        <v>390</v>
      </c>
      <c r="S30" s="122">
        <v>1606029</v>
      </c>
      <c r="T30" s="14" t="str">
        <f t="shared" si="60"/>
        <v>神器5-3</v>
      </c>
      <c r="AD30" s="118">
        <v>24</v>
      </c>
      <c r="AE30" s="118">
        <v>5</v>
      </c>
      <c r="AF30" s="118">
        <v>4</v>
      </c>
      <c r="AG30" s="118" t="str">
        <f t="shared" si="6"/>
        <v>神器5-4</v>
      </c>
      <c r="AH30" s="118">
        <v>2</v>
      </c>
      <c r="AI30" s="118">
        <f t="shared" si="7"/>
        <v>90</v>
      </c>
      <c r="AL30" s="118">
        <v>3</v>
      </c>
      <c r="AM30" s="118">
        <v>1</v>
      </c>
      <c r="AN30" s="118">
        <v>10</v>
      </c>
      <c r="AO30" s="118">
        <v>6</v>
      </c>
      <c r="AP30" s="118" t="s">
        <v>400</v>
      </c>
      <c r="AQ30" s="118">
        <v>1000</v>
      </c>
      <c r="AR30" s="118">
        <v>1</v>
      </c>
      <c r="AS30" s="118">
        <v>1</v>
      </c>
      <c r="AT30" s="118">
        <f t="shared" si="8"/>
        <v>2</v>
      </c>
      <c r="AU30" s="14">
        <f t="shared" si="9"/>
        <v>0.1</v>
      </c>
      <c r="AV30" s="14">
        <f t="shared" si="10"/>
        <v>4.5</v>
      </c>
      <c r="BD30" s="118">
        <v>24</v>
      </c>
      <c r="BE30" s="14">
        <f>INDEX(节奏总表!$BW$4:$BW$63,新神器!BD30)</f>
        <v>110</v>
      </c>
      <c r="BF30" s="14">
        <f t="shared" si="11"/>
        <v>5</v>
      </c>
      <c r="BG30" s="118">
        <v>3</v>
      </c>
      <c r="BH30" s="118">
        <v>5</v>
      </c>
      <c r="BI30" s="14">
        <f t="shared" si="65"/>
        <v>0.75</v>
      </c>
      <c r="BJ30" s="14">
        <f t="shared" si="65"/>
        <v>0.75</v>
      </c>
      <c r="BK30" s="14">
        <f t="shared" si="65"/>
        <v>0.5</v>
      </c>
      <c r="BL30" s="14">
        <f t="shared" si="65"/>
        <v>0.75</v>
      </c>
      <c r="BM30" s="14">
        <f t="shared" si="65"/>
        <v>0.75</v>
      </c>
      <c r="BN30" s="14">
        <f t="shared" si="65"/>
        <v>0.5</v>
      </c>
      <c r="BO30" s="14">
        <f t="shared" si="65"/>
        <v>0.5</v>
      </c>
      <c r="BP30" s="14">
        <f t="shared" si="65"/>
        <v>0.5</v>
      </c>
      <c r="BQ30" s="14">
        <f t="shared" si="65"/>
        <v>0</v>
      </c>
      <c r="BR30" s="14">
        <f t="shared" si="65"/>
        <v>0</v>
      </c>
      <c r="BS30" s="14">
        <f t="shared" si="66"/>
        <v>0</v>
      </c>
      <c r="BT30" s="14">
        <f t="shared" si="66"/>
        <v>0</v>
      </c>
      <c r="BU30" s="14">
        <f t="shared" si="66"/>
        <v>0</v>
      </c>
      <c r="BV30" s="14">
        <f t="shared" si="66"/>
        <v>0</v>
      </c>
      <c r="BW30" s="14">
        <f t="shared" si="66"/>
        <v>0</v>
      </c>
      <c r="BX30" s="14">
        <f t="shared" si="66"/>
        <v>0</v>
      </c>
      <c r="BY30" s="14">
        <f t="shared" si="66"/>
        <v>0</v>
      </c>
      <c r="BZ30" s="14">
        <f t="shared" si="66"/>
        <v>0</v>
      </c>
      <c r="CA30" s="14">
        <f t="shared" si="66"/>
        <v>0</v>
      </c>
      <c r="CB30" s="14">
        <f t="shared" si="66"/>
        <v>0</v>
      </c>
      <c r="CC30" s="14">
        <f t="shared" si="67"/>
        <v>5</v>
      </c>
      <c r="CD30" s="14">
        <f t="shared" si="67"/>
        <v>5</v>
      </c>
      <c r="CE30" s="14">
        <f t="shared" si="67"/>
        <v>2.625</v>
      </c>
      <c r="CF30" s="14">
        <f t="shared" si="67"/>
        <v>2.625</v>
      </c>
      <c r="CG30" s="14">
        <f t="shared" si="67"/>
        <v>1</v>
      </c>
      <c r="CH30" s="14">
        <f t="shared" si="67"/>
        <v>0.5</v>
      </c>
      <c r="CI30" s="14">
        <f t="shared" si="67"/>
        <v>0</v>
      </c>
      <c r="CJ30" s="14">
        <f t="shared" si="67"/>
        <v>0</v>
      </c>
      <c r="CK30" s="14">
        <f t="shared" si="67"/>
        <v>0</v>
      </c>
      <c r="CL30" s="14">
        <f t="shared" si="67"/>
        <v>0</v>
      </c>
      <c r="CM30" s="14">
        <f t="shared" si="68"/>
        <v>0</v>
      </c>
      <c r="CN30" s="14">
        <f t="shared" si="68"/>
        <v>0</v>
      </c>
      <c r="CO30" s="14">
        <f t="shared" si="68"/>
        <v>0</v>
      </c>
      <c r="CP30" s="14">
        <f t="shared" si="68"/>
        <v>0</v>
      </c>
      <c r="CQ30" s="14">
        <f t="shared" si="68"/>
        <v>0</v>
      </c>
      <c r="CR30" s="14">
        <f t="shared" si="68"/>
        <v>0</v>
      </c>
      <c r="CS30" s="14">
        <f t="shared" si="68"/>
        <v>0</v>
      </c>
      <c r="CT30" s="14">
        <f t="shared" si="68"/>
        <v>0</v>
      </c>
      <c r="CU30" s="14">
        <f t="shared" si="68"/>
        <v>0</v>
      </c>
      <c r="CV30" s="14">
        <f t="shared" si="68"/>
        <v>0</v>
      </c>
      <c r="CW30" s="14">
        <f t="shared" si="68"/>
        <v>0</v>
      </c>
      <c r="CX30" s="14">
        <f t="shared" si="68"/>
        <v>0</v>
      </c>
      <c r="CZ30" s="14">
        <f>SUM(BI$7:BI30)</f>
        <v>34.999999999999993</v>
      </c>
      <c r="DA30" s="14">
        <f>SUM(BJ$7:BJ30)</f>
        <v>34.999999999999993</v>
      </c>
      <c r="DB30" s="14">
        <f>SUM(BK$7:BK30)</f>
        <v>19.75</v>
      </c>
      <c r="DC30" s="14">
        <f>SUM(BL$7:BL30)</f>
        <v>35.5</v>
      </c>
      <c r="DD30" s="14">
        <f>SUM(BM$7:BM30)</f>
        <v>35.5</v>
      </c>
      <c r="DE30" s="14">
        <f>SUM(BN$7:BN30)</f>
        <v>20.125</v>
      </c>
      <c r="DF30" s="14">
        <f>SUM(BO$7:BO30)</f>
        <v>20.125</v>
      </c>
      <c r="DG30" s="14">
        <f>SUM(BP$7:BP30)</f>
        <v>13.25</v>
      </c>
      <c r="DH30" s="14">
        <f>SUM(BQ$7:BQ30)</f>
        <v>20</v>
      </c>
      <c r="DI30" s="14">
        <f>SUM(BR$7:BR30)</f>
        <v>20</v>
      </c>
      <c r="DJ30" s="14">
        <f>SUM(BS$7:BS30)</f>
        <v>10.5</v>
      </c>
      <c r="DK30" s="14">
        <f>SUM(BT$7:BT30)</f>
        <v>10.5</v>
      </c>
      <c r="DL30" s="14">
        <f>SUM(BU$7:BU30)</f>
        <v>4</v>
      </c>
      <c r="DM30" s="14">
        <f>SUM(BV$7:BV30)</f>
        <v>2</v>
      </c>
      <c r="DN30" s="14">
        <f>SUM(BW$7:BW30)</f>
        <v>25</v>
      </c>
      <c r="DO30" s="14">
        <f>SUM(BX$7:BX30)</f>
        <v>25</v>
      </c>
      <c r="DP30" s="14">
        <f>SUM(BY$7:BY30)</f>
        <v>13.125</v>
      </c>
      <c r="DQ30" s="14">
        <f>SUM(BZ$7:BZ30)</f>
        <v>13.125</v>
      </c>
      <c r="DR30" s="14">
        <f>SUM(CA$7:CA30)</f>
        <v>5</v>
      </c>
      <c r="DS30" s="14">
        <f>SUM(CB$7:CB30)</f>
        <v>2.5</v>
      </c>
      <c r="DT30" s="14">
        <f>SUM(CC$7:CC30)</f>
        <v>25</v>
      </c>
      <c r="DU30" s="14">
        <f>SUM(CD$7:CD30)</f>
        <v>25</v>
      </c>
      <c r="DV30" s="14">
        <f>SUM(CE$7:CE30)</f>
        <v>13.125</v>
      </c>
      <c r="DW30" s="14">
        <f>SUM(CF$7:CF30)</f>
        <v>13.125</v>
      </c>
      <c r="DX30" s="14">
        <f>SUM(CG$7:CG30)</f>
        <v>5</v>
      </c>
      <c r="DY30" s="14">
        <f>SUM(CH$7:CH30)</f>
        <v>2.5</v>
      </c>
      <c r="DZ30" s="14">
        <f>SUM(CI$7:CI30)</f>
        <v>0</v>
      </c>
      <c r="EA30" s="14">
        <f>SUM(CJ$7:CJ30)</f>
        <v>0</v>
      </c>
      <c r="EB30" s="14">
        <f>SUM(CK$7:CK30)</f>
        <v>0</v>
      </c>
      <c r="EC30" s="14">
        <f>SUM(CL$7:CL30)</f>
        <v>0</v>
      </c>
      <c r="ED30" s="14">
        <f>SUM(CM$7:CM30)</f>
        <v>0</v>
      </c>
      <c r="EE30" s="14">
        <f>SUM(CN$7:CN30)</f>
        <v>0</v>
      </c>
      <c r="EF30" s="14">
        <f>SUM(CO$7:CO30)</f>
        <v>0</v>
      </c>
      <c r="EG30" s="14">
        <f>SUM(CP$7:CP30)</f>
        <v>0</v>
      </c>
      <c r="EH30" s="14">
        <f>SUM(CQ$7:CQ30)</f>
        <v>0</v>
      </c>
      <c r="EI30" s="14">
        <f>SUM(CR$7:CR30)</f>
        <v>0</v>
      </c>
      <c r="EJ30" s="14">
        <f>SUM(CS$7:CS30)</f>
        <v>0</v>
      </c>
      <c r="EK30" s="14">
        <f>SUM(CT$7:CT30)</f>
        <v>0</v>
      </c>
      <c r="EL30" s="14">
        <f>SUM(CU$7:CU30)</f>
        <v>0</v>
      </c>
      <c r="EM30" s="14">
        <f>SUM(CV$7:CV30)</f>
        <v>0</v>
      </c>
      <c r="EN30" s="14">
        <f>SUM(CW$7:CW30)</f>
        <v>0</v>
      </c>
      <c r="EO30" s="14">
        <f>SUM(CX$7:CX30)</f>
        <v>0</v>
      </c>
      <c r="ER30" s="14">
        <f t="shared" si="12"/>
        <v>12</v>
      </c>
      <c r="ES30" s="14">
        <f t="shared" si="13"/>
        <v>12</v>
      </c>
      <c r="ET30" s="14">
        <f t="shared" si="14"/>
        <v>9</v>
      </c>
      <c r="EU30" s="14">
        <f t="shared" si="15"/>
        <v>12</v>
      </c>
      <c r="EV30" s="14">
        <f t="shared" si="16"/>
        <v>12</v>
      </c>
      <c r="EW30" s="14">
        <f t="shared" si="17"/>
        <v>9</v>
      </c>
      <c r="EX30" s="14">
        <f t="shared" si="18"/>
        <v>9</v>
      </c>
      <c r="EY30" s="14">
        <f t="shared" si="19"/>
        <v>7</v>
      </c>
      <c r="EZ30" s="14">
        <f t="shared" si="20"/>
        <v>9</v>
      </c>
      <c r="FA30" s="14">
        <f t="shared" si="21"/>
        <v>9</v>
      </c>
      <c r="FB30" s="14">
        <f t="shared" si="22"/>
        <v>6</v>
      </c>
      <c r="FC30" s="14">
        <f t="shared" si="23"/>
        <v>6</v>
      </c>
      <c r="FD30" s="14">
        <f t="shared" si="24"/>
        <v>3</v>
      </c>
      <c r="FE30" s="14">
        <f t="shared" si="25"/>
        <v>2</v>
      </c>
      <c r="FF30" s="14">
        <f t="shared" si="26"/>
        <v>10</v>
      </c>
      <c r="FG30" s="14">
        <f t="shared" si="27"/>
        <v>10</v>
      </c>
      <c r="FH30" s="14">
        <f t="shared" si="28"/>
        <v>7</v>
      </c>
      <c r="FI30" s="14">
        <f t="shared" si="29"/>
        <v>7</v>
      </c>
      <c r="FJ30" s="14">
        <f t="shared" si="30"/>
        <v>4</v>
      </c>
      <c r="FK30" s="14">
        <f t="shared" si="31"/>
        <v>2</v>
      </c>
      <c r="FL30" s="14">
        <f t="shared" si="32"/>
        <v>10</v>
      </c>
      <c r="FM30" s="14">
        <f t="shared" si="33"/>
        <v>10</v>
      </c>
      <c r="FN30" s="14">
        <f t="shared" si="34"/>
        <v>7</v>
      </c>
      <c r="FO30" s="14">
        <f t="shared" si="35"/>
        <v>7</v>
      </c>
      <c r="FP30" s="14">
        <f t="shared" si="36"/>
        <v>4</v>
      </c>
      <c r="FQ30" s="14">
        <f t="shared" si="37"/>
        <v>2</v>
      </c>
      <c r="FR30" s="14">
        <f t="shared" si="38"/>
        <v>0</v>
      </c>
      <c r="FS30" s="14">
        <f t="shared" si="39"/>
        <v>0</v>
      </c>
      <c r="FT30" s="14">
        <f t="shared" si="40"/>
        <v>0</v>
      </c>
      <c r="FU30" s="14">
        <f t="shared" si="41"/>
        <v>0</v>
      </c>
      <c r="FV30" s="14">
        <f t="shared" si="42"/>
        <v>0</v>
      </c>
      <c r="FW30" s="14">
        <f t="shared" si="43"/>
        <v>0</v>
      </c>
      <c r="FX30" s="14">
        <f t="shared" si="44"/>
        <v>0</v>
      </c>
      <c r="FY30" s="14">
        <f t="shared" si="45"/>
        <v>0</v>
      </c>
      <c r="FZ30" s="14">
        <f t="shared" si="46"/>
        <v>0</v>
      </c>
      <c r="GA30" s="14">
        <f t="shared" si="47"/>
        <v>0</v>
      </c>
      <c r="GB30" s="14">
        <f t="shared" si="48"/>
        <v>0</v>
      </c>
      <c r="GC30" s="14">
        <f t="shared" si="49"/>
        <v>0</v>
      </c>
      <c r="GD30" s="14">
        <f t="shared" si="50"/>
        <v>0</v>
      </c>
      <c r="GE30" s="14">
        <f t="shared" si="51"/>
        <v>0</v>
      </c>
      <c r="GF30" s="14">
        <f t="shared" si="52"/>
        <v>0</v>
      </c>
      <c r="GG30" s="14">
        <f t="shared" si="53"/>
        <v>0</v>
      </c>
      <c r="GJ30" s="122">
        <v>24</v>
      </c>
      <c r="GK30" s="14">
        <f t="shared" si="54"/>
        <v>2</v>
      </c>
      <c r="GL30" s="14">
        <f t="shared" si="55"/>
        <v>1606004</v>
      </c>
      <c r="GM30" s="14" t="str">
        <f t="shared" si="56"/>
        <v>神器1-2 : 6级</v>
      </c>
      <c r="GN30" s="14" t="s">
        <v>1055</v>
      </c>
      <c r="GO30" s="14">
        <f t="shared" si="57"/>
        <v>9</v>
      </c>
      <c r="GP30" s="14" t="str">
        <f t="shared" si="58"/>
        <v>神器1-2</v>
      </c>
      <c r="GQ30" s="14">
        <f t="shared" si="59"/>
        <v>3</v>
      </c>
    </row>
    <row r="31" spans="10:199" ht="16.5" x14ac:dyDescent="0.2">
      <c r="N31" s="121">
        <v>5</v>
      </c>
      <c r="O31" s="121">
        <v>4</v>
      </c>
      <c r="P31" s="121">
        <v>2</v>
      </c>
      <c r="Q31" s="121">
        <v>18</v>
      </c>
      <c r="R31" s="14">
        <f>SUM(Q$7:Q31)</f>
        <v>408</v>
      </c>
      <c r="S31" s="122">
        <v>1606030</v>
      </c>
      <c r="T31" s="14" t="str">
        <f t="shared" si="60"/>
        <v>神器5-4</v>
      </c>
      <c r="AD31" s="118">
        <v>25</v>
      </c>
      <c r="AE31" s="118">
        <v>5</v>
      </c>
      <c r="AF31" s="118">
        <v>5</v>
      </c>
      <c r="AG31" s="118" t="str">
        <f t="shared" si="6"/>
        <v>神器5-5</v>
      </c>
      <c r="AH31" s="118">
        <v>3</v>
      </c>
      <c r="AI31" s="118">
        <f t="shared" si="7"/>
        <v>210</v>
      </c>
      <c r="AL31" s="118">
        <v>3</v>
      </c>
      <c r="AM31" s="118">
        <v>1</v>
      </c>
      <c r="AN31" s="118">
        <v>10</v>
      </c>
      <c r="AO31" s="118">
        <v>7</v>
      </c>
      <c r="AP31" s="118" t="s">
        <v>401</v>
      </c>
      <c r="AQ31" s="118">
        <v>1000</v>
      </c>
      <c r="AR31" s="118">
        <v>1</v>
      </c>
      <c r="AS31" s="118">
        <v>1</v>
      </c>
      <c r="AT31" s="118">
        <f t="shared" si="8"/>
        <v>2</v>
      </c>
      <c r="AU31" s="14">
        <f t="shared" si="9"/>
        <v>0.1</v>
      </c>
      <c r="AV31" s="14">
        <f t="shared" si="10"/>
        <v>4.5</v>
      </c>
      <c r="BD31" s="118">
        <v>25</v>
      </c>
      <c r="BE31" s="14">
        <f>INDEX(节奏总表!$BW$4:$BW$63,新神器!BD31)</f>
        <v>112</v>
      </c>
      <c r="BF31" s="14">
        <f t="shared" si="11"/>
        <v>5</v>
      </c>
      <c r="BG31" s="118">
        <v>3</v>
      </c>
      <c r="BH31" s="118">
        <v>5</v>
      </c>
      <c r="BI31" s="14">
        <f t="shared" si="65"/>
        <v>0.75</v>
      </c>
      <c r="BJ31" s="14">
        <f t="shared" si="65"/>
        <v>0.75</v>
      </c>
      <c r="BK31" s="14">
        <f t="shared" si="65"/>
        <v>0.5</v>
      </c>
      <c r="BL31" s="14">
        <f t="shared" si="65"/>
        <v>0.75</v>
      </c>
      <c r="BM31" s="14">
        <f t="shared" si="65"/>
        <v>0.75</v>
      </c>
      <c r="BN31" s="14">
        <f t="shared" si="65"/>
        <v>0.5</v>
      </c>
      <c r="BO31" s="14">
        <f t="shared" si="65"/>
        <v>0.5</v>
      </c>
      <c r="BP31" s="14">
        <f t="shared" si="65"/>
        <v>0.5</v>
      </c>
      <c r="BQ31" s="14">
        <f t="shared" si="65"/>
        <v>0</v>
      </c>
      <c r="BR31" s="14">
        <f t="shared" si="65"/>
        <v>0</v>
      </c>
      <c r="BS31" s="14">
        <f t="shared" si="66"/>
        <v>0</v>
      </c>
      <c r="BT31" s="14">
        <f t="shared" si="66"/>
        <v>0</v>
      </c>
      <c r="BU31" s="14">
        <f t="shared" si="66"/>
        <v>0</v>
      </c>
      <c r="BV31" s="14">
        <f t="shared" si="66"/>
        <v>0</v>
      </c>
      <c r="BW31" s="14">
        <f t="shared" si="66"/>
        <v>0</v>
      </c>
      <c r="BX31" s="14">
        <f t="shared" si="66"/>
        <v>0</v>
      </c>
      <c r="BY31" s="14">
        <f t="shared" si="66"/>
        <v>0</v>
      </c>
      <c r="BZ31" s="14">
        <f t="shared" si="66"/>
        <v>0</v>
      </c>
      <c r="CA31" s="14">
        <f t="shared" si="66"/>
        <v>0</v>
      </c>
      <c r="CB31" s="14">
        <f t="shared" si="66"/>
        <v>0</v>
      </c>
      <c r="CC31" s="14">
        <f t="shared" si="67"/>
        <v>5</v>
      </c>
      <c r="CD31" s="14">
        <f t="shared" si="67"/>
        <v>5</v>
      </c>
      <c r="CE31" s="14">
        <f t="shared" si="67"/>
        <v>2.625</v>
      </c>
      <c r="CF31" s="14">
        <f t="shared" si="67"/>
        <v>2.625</v>
      </c>
      <c r="CG31" s="14">
        <f t="shared" si="67"/>
        <v>1</v>
      </c>
      <c r="CH31" s="14">
        <f t="shared" si="67"/>
        <v>0.5</v>
      </c>
      <c r="CI31" s="14">
        <f t="shared" si="67"/>
        <v>0</v>
      </c>
      <c r="CJ31" s="14">
        <f t="shared" si="67"/>
        <v>0</v>
      </c>
      <c r="CK31" s="14">
        <f t="shared" si="67"/>
        <v>0</v>
      </c>
      <c r="CL31" s="14">
        <f t="shared" si="67"/>
        <v>0</v>
      </c>
      <c r="CM31" s="14">
        <f t="shared" si="68"/>
        <v>0</v>
      </c>
      <c r="CN31" s="14">
        <f t="shared" si="68"/>
        <v>0</v>
      </c>
      <c r="CO31" s="14">
        <f t="shared" si="68"/>
        <v>0</v>
      </c>
      <c r="CP31" s="14">
        <f t="shared" si="68"/>
        <v>0</v>
      </c>
      <c r="CQ31" s="14">
        <f t="shared" si="68"/>
        <v>0</v>
      </c>
      <c r="CR31" s="14">
        <f t="shared" si="68"/>
        <v>0</v>
      </c>
      <c r="CS31" s="14">
        <f t="shared" si="68"/>
        <v>0</v>
      </c>
      <c r="CT31" s="14">
        <f t="shared" si="68"/>
        <v>0</v>
      </c>
      <c r="CU31" s="14">
        <f t="shared" si="68"/>
        <v>0</v>
      </c>
      <c r="CV31" s="14">
        <f t="shared" si="68"/>
        <v>0</v>
      </c>
      <c r="CW31" s="14">
        <f t="shared" si="68"/>
        <v>0</v>
      </c>
      <c r="CX31" s="14">
        <f t="shared" si="68"/>
        <v>0</v>
      </c>
      <c r="CZ31" s="14">
        <f>SUM(BI$7:BI31)</f>
        <v>35.749999999999993</v>
      </c>
      <c r="DA31" s="14">
        <f>SUM(BJ$7:BJ31)</f>
        <v>35.749999999999993</v>
      </c>
      <c r="DB31" s="14">
        <f>SUM(BK$7:BK31)</f>
        <v>20.25</v>
      </c>
      <c r="DC31" s="14">
        <f>SUM(BL$7:BL31)</f>
        <v>36.25</v>
      </c>
      <c r="DD31" s="14">
        <f>SUM(BM$7:BM31)</f>
        <v>36.25</v>
      </c>
      <c r="DE31" s="14">
        <f>SUM(BN$7:BN31)</f>
        <v>20.625</v>
      </c>
      <c r="DF31" s="14">
        <f>SUM(BO$7:BO31)</f>
        <v>20.625</v>
      </c>
      <c r="DG31" s="14">
        <f>SUM(BP$7:BP31)</f>
        <v>13.75</v>
      </c>
      <c r="DH31" s="14">
        <f>SUM(BQ$7:BQ31)</f>
        <v>20</v>
      </c>
      <c r="DI31" s="14">
        <f>SUM(BR$7:BR31)</f>
        <v>20</v>
      </c>
      <c r="DJ31" s="14">
        <f>SUM(BS$7:BS31)</f>
        <v>10.5</v>
      </c>
      <c r="DK31" s="14">
        <f>SUM(BT$7:BT31)</f>
        <v>10.5</v>
      </c>
      <c r="DL31" s="14">
        <f>SUM(BU$7:BU31)</f>
        <v>4</v>
      </c>
      <c r="DM31" s="14">
        <f>SUM(BV$7:BV31)</f>
        <v>2</v>
      </c>
      <c r="DN31" s="14">
        <f>SUM(BW$7:BW31)</f>
        <v>25</v>
      </c>
      <c r="DO31" s="14">
        <f>SUM(BX$7:BX31)</f>
        <v>25</v>
      </c>
      <c r="DP31" s="14">
        <f>SUM(BY$7:BY31)</f>
        <v>13.125</v>
      </c>
      <c r="DQ31" s="14">
        <f>SUM(BZ$7:BZ31)</f>
        <v>13.125</v>
      </c>
      <c r="DR31" s="14">
        <f>SUM(CA$7:CA31)</f>
        <v>5</v>
      </c>
      <c r="DS31" s="14">
        <f>SUM(CB$7:CB31)</f>
        <v>2.5</v>
      </c>
      <c r="DT31" s="14">
        <f>SUM(CC$7:CC31)</f>
        <v>30</v>
      </c>
      <c r="DU31" s="14">
        <f>SUM(CD$7:CD31)</f>
        <v>30</v>
      </c>
      <c r="DV31" s="14">
        <f>SUM(CE$7:CE31)</f>
        <v>15.75</v>
      </c>
      <c r="DW31" s="14">
        <f>SUM(CF$7:CF31)</f>
        <v>15.75</v>
      </c>
      <c r="DX31" s="14">
        <f>SUM(CG$7:CG31)</f>
        <v>6</v>
      </c>
      <c r="DY31" s="14">
        <f>SUM(CH$7:CH31)</f>
        <v>3</v>
      </c>
      <c r="DZ31" s="14">
        <f>SUM(CI$7:CI31)</f>
        <v>0</v>
      </c>
      <c r="EA31" s="14">
        <f>SUM(CJ$7:CJ31)</f>
        <v>0</v>
      </c>
      <c r="EB31" s="14">
        <f>SUM(CK$7:CK31)</f>
        <v>0</v>
      </c>
      <c r="EC31" s="14">
        <f>SUM(CL$7:CL31)</f>
        <v>0</v>
      </c>
      <c r="ED31" s="14">
        <f>SUM(CM$7:CM31)</f>
        <v>0</v>
      </c>
      <c r="EE31" s="14">
        <f>SUM(CN$7:CN31)</f>
        <v>0</v>
      </c>
      <c r="EF31" s="14">
        <f>SUM(CO$7:CO31)</f>
        <v>0</v>
      </c>
      <c r="EG31" s="14">
        <f>SUM(CP$7:CP31)</f>
        <v>0</v>
      </c>
      <c r="EH31" s="14">
        <f>SUM(CQ$7:CQ31)</f>
        <v>0</v>
      </c>
      <c r="EI31" s="14">
        <f>SUM(CR$7:CR31)</f>
        <v>0</v>
      </c>
      <c r="EJ31" s="14">
        <f>SUM(CS$7:CS31)</f>
        <v>0</v>
      </c>
      <c r="EK31" s="14">
        <f>SUM(CT$7:CT31)</f>
        <v>0</v>
      </c>
      <c r="EL31" s="14">
        <f>SUM(CU$7:CU31)</f>
        <v>0</v>
      </c>
      <c r="EM31" s="14">
        <f>SUM(CV$7:CV31)</f>
        <v>0</v>
      </c>
      <c r="EN31" s="14">
        <f>SUM(CW$7:CW31)</f>
        <v>0</v>
      </c>
      <c r="EO31" s="14">
        <f>SUM(CX$7:CX31)</f>
        <v>0</v>
      </c>
      <c r="ER31" s="14">
        <f t="shared" si="12"/>
        <v>12</v>
      </c>
      <c r="ES31" s="14">
        <f t="shared" si="13"/>
        <v>12</v>
      </c>
      <c r="ET31" s="14">
        <f t="shared" si="14"/>
        <v>9</v>
      </c>
      <c r="EU31" s="14">
        <f t="shared" si="15"/>
        <v>12</v>
      </c>
      <c r="EV31" s="14">
        <f t="shared" si="16"/>
        <v>12</v>
      </c>
      <c r="EW31" s="14">
        <f t="shared" si="17"/>
        <v>9</v>
      </c>
      <c r="EX31" s="14">
        <f t="shared" si="18"/>
        <v>9</v>
      </c>
      <c r="EY31" s="14">
        <f t="shared" si="19"/>
        <v>7</v>
      </c>
      <c r="EZ31" s="14">
        <f t="shared" si="20"/>
        <v>9</v>
      </c>
      <c r="FA31" s="14">
        <f t="shared" si="21"/>
        <v>9</v>
      </c>
      <c r="FB31" s="14">
        <f t="shared" si="22"/>
        <v>6</v>
      </c>
      <c r="FC31" s="14">
        <f t="shared" si="23"/>
        <v>6</v>
      </c>
      <c r="FD31" s="14">
        <f t="shared" si="24"/>
        <v>3</v>
      </c>
      <c r="FE31" s="14">
        <f t="shared" si="25"/>
        <v>2</v>
      </c>
      <c r="FF31" s="14">
        <f t="shared" si="26"/>
        <v>10</v>
      </c>
      <c r="FG31" s="14">
        <f t="shared" si="27"/>
        <v>10</v>
      </c>
      <c r="FH31" s="14">
        <f t="shared" si="28"/>
        <v>7</v>
      </c>
      <c r="FI31" s="14">
        <f t="shared" si="29"/>
        <v>7</v>
      </c>
      <c r="FJ31" s="14">
        <f t="shared" si="30"/>
        <v>4</v>
      </c>
      <c r="FK31" s="14">
        <f t="shared" si="31"/>
        <v>2</v>
      </c>
      <c r="FL31" s="14">
        <f t="shared" si="32"/>
        <v>11</v>
      </c>
      <c r="FM31" s="14">
        <f t="shared" si="33"/>
        <v>11</v>
      </c>
      <c r="FN31" s="14">
        <f t="shared" si="34"/>
        <v>8</v>
      </c>
      <c r="FO31" s="14">
        <f t="shared" si="35"/>
        <v>8</v>
      </c>
      <c r="FP31" s="14">
        <f t="shared" si="36"/>
        <v>4</v>
      </c>
      <c r="FQ31" s="14">
        <f t="shared" si="37"/>
        <v>3</v>
      </c>
      <c r="FR31" s="14">
        <f t="shared" si="38"/>
        <v>0</v>
      </c>
      <c r="FS31" s="14">
        <f t="shared" si="39"/>
        <v>0</v>
      </c>
      <c r="FT31" s="14">
        <f t="shared" si="40"/>
        <v>0</v>
      </c>
      <c r="FU31" s="14">
        <f t="shared" si="41"/>
        <v>0</v>
      </c>
      <c r="FV31" s="14">
        <f t="shared" si="42"/>
        <v>0</v>
      </c>
      <c r="FW31" s="14">
        <f t="shared" si="43"/>
        <v>0</v>
      </c>
      <c r="FX31" s="14">
        <f t="shared" si="44"/>
        <v>0</v>
      </c>
      <c r="FY31" s="14">
        <f t="shared" si="45"/>
        <v>0</v>
      </c>
      <c r="FZ31" s="14">
        <f t="shared" si="46"/>
        <v>0</v>
      </c>
      <c r="GA31" s="14">
        <f t="shared" si="47"/>
        <v>0</v>
      </c>
      <c r="GB31" s="14">
        <f t="shared" si="48"/>
        <v>0</v>
      </c>
      <c r="GC31" s="14">
        <f t="shared" si="49"/>
        <v>0</v>
      </c>
      <c r="GD31" s="14">
        <f t="shared" si="50"/>
        <v>0</v>
      </c>
      <c r="GE31" s="14">
        <f t="shared" si="51"/>
        <v>0</v>
      </c>
      <c r="GF31" s="14">
        <f t="shared" si="52"/>
        <v>0</v>
      </c>
      <c r="GG31" s="14">
        <f t="shared" si="53"/>
        <v>0</v>
      </c>
      <c r="GJ31" s="122">
        <v>25</v>
      </c>
      <c r="GK31" s="14">
        <f t="shared" si="54"/>
        <v>2</v>
      </c>
      <c r="GL31" s="14">
        <f t="shared" si="55"/>
        <v>1606004</v>
      </c>
      <c r="GM31" s="14" t="str">
        <f t="shared" si="56"/>
        <v>神器1-2 : 7级</v>
      </c>
      <c r="GN31" s="14" t="s">
        <v>1055</v>
      </c>
      <c r="GO31" s="14">
        <f t="shared" si="57"/>
        <v>10</v>
      </c>
      <c r="GP31" s="14" t="str">
        <f t="shared" si="58"/>
        <v>神器1-2</v>
      </c>
      <c r="GQ31" s="14">
        <f t="shared" si="59"/>
        <v>5</v>
      </c>
    </row>
    <row r="32" spans="10:199" ht="16.5" x14ac:dyDescent="0.2">
      <c r="N32" s="121">
        <v>5</v>
      </c>
      <c r="O32" s="121">
        <v>5</v>
      </c>
      <c r="P32" s="121">
        <v>3</v>
      </c>
      <c r="Q32" s="121">
        <v>18</v>
      </c>
      <c r="R32" s="14">
        <f>SUM(Q$7:Q32)</f>
        <v>426</v>
      </c>
      <c r="S32" s="122">
        <v>1606031</v>
      </c>
      <c r="T32" s="14" t="str">
        <f t="shared" si="60"/>
        <v>神器5-5</v>
      </c>
      <c r="AD32" s="118">
        <v>26</v>
      </c>
      <c r="AE32" s="118">
        <v>5</v>
      </c>
      <c r="AF32" s="118">
        <v>6</v>
      </c>
      <c r="AG32" s="118" t="str">
        <f t="shared" si="6"/>
        <v>神器5-6</v>
      </c>
      <c r="AH32" s="118">
        <v>4</v>
      </c>
      <c r="AI32" s="118">
        <f t="shared" si="7"/>
        <v>450</v>
      </c>
      <c r="AL32" s="118">
        <v>3</v>
      </c>
      <c r="AM32" s="118">
        <v>1</v>
      </c>
      <c r="AN32" s="118">
        <v>10</v>
      </c>
      <c r="AO32" s="118">
        <v>8</v>
      </c>
      <c r="AP32" s="118" t="s">
        <v>402</v>
      </c>
      <c r="AQ32" s="118">
        <v>1000</v>
      </c>
      <c r="AR32" s="118">
        <v>1</v>
      </c>
      <c r="AS32" s="118">
        <v>1</v>
      </c>
      <c r="AT32" s="118">
        <f t="shared" si="8"/>
        <v>3</v>
      </c>
      <c r="AU32" s="14">
        <f t="shared" si="9"/>
        <v>0.1</v>
      </c>
      <c r="AV32" s="14">
        <f t="shared" si="10"/>
        <v>10.5</v>
      </c>
      <c r="BD32" s="118">
        <v>26</v>
      </c>
      <c r="BE32" s="14">
        <f>INDEX(节奏总表!$BW$4:$BW$63,新神器!BD32)</f>
        <v>114</v>
      </c>
      <c r="BF32" s="14">
        <f t="shared" si="11"/>
        <v>6</v>
      </c>
      <c r="BG32" s="118">
        <v>3</v>
      </c>
      <c r="BH32" s="118">
        <v>5</v>
      </c>
      <c r="BI32" s="14">
        <f t="shared" si="65"/>
        <v>0</v>
      </c>
      <c r="BJ32" s="14">
        <f t="shared" si="65"/>
        <v>0</v>
      </c>
      <c r="BK32" s="14">
        <f t="shared" si="65"/>
        <v>0</v>
      </c>
      <c r="BL32" s="14">
        <f t="shared" si="65"/>
        <v>0</v>
      </c>
      <c r="BM32" s="14">
        <f t="shared" si="65"/>
        <v>0</v>
      </c>
      <c r="BN32" s="14">
        <f t="shared" si="65"/>
        <v>0</v>
      </c>
      <c r="BO32" s="14">
        <f t="shared" si="65"/>
        <v>0</v>
      </c>
      <c r="BP32" s="14">
        <f t="shared" si="65"/>
        <v>0</v>
      </c>
      <c r="BQ32" s="14">
        <f t="shared" si="65"/>
        <v>0.41649999999999998</v>
      </c>
      <c r="BR32" s="14">
        <f t="shared" si="65"/>
        <v>0.41649999999999998</v>
      </c>
      <c r="BS32" s="14">
        <f t="shared" si="66"/>
        <v>0.25</v>
      </c>
      <c r="BT32" s="14">
        <f t="shared" si="66"/>
        <v>0.25</v>
      </c>
      <c r="BU32" s="14">
        <f t="shared" si="66"/>
        <v>0.25</v>
      </c>
      <c r="BV32" s="14">
        <f t="shared" si="66"/>
        <v>8.5000000000000006E-2</v>
      </c>
      <c r="BW32" s="14">
        <f t="shared" si="66"/>
        <v>0.41649999999999998</v>
      </c>
      <c r="BX32" s="14">
        <f t="shared" si="66"/>
        <v>0.41649999999999998</v>
      </c>
      <c r="BY32" s="14">
        <f t="shared" si="66"/>
        <v>0.25</v>
      </c>
      <c r="BZ32" s="14">
        <f t="shared" si="66"/>
        <v>0.25</v>
      </c>
      <c r="CA32" s="14">
        <f t="shared" si="66"/>
        <v>0.25</v>
      </c>
      <c r="CB32" s="14">
        <f t="shared" si="66"/>
        <v>8.3000000000000004E-2</v>
      </c>
      <c r="CC32" s="14">
        <f t="shared" si="67"/>
        <v>0.41649999999999998</v>
      </c>
      <c r="CD32" s="14">
        <f t="shared" si="67"/>
        <v>0.41649999999999998</v>
      </c>
      <c r="CE32" s="14">
        <f t="shared" si="67"/>
        <v>0.25</v>
      </c>
      <c r="CF32" s="14">
        <f t="shared" si="67"/>
        <v>0.25</v>
      </c>
      <c r="CG32" s="14">
        <f t="shared" si="67"/>
        <v>0.25</v>
      </c>
      <c r="CH32" s="14">
        <f t="shared" si="67"/>
        <v>8.3000000000000004E-2</v>
      </c>
      <c r="CI32" s="14">
        <f t="shared" si="67"/>
        <v>1.5</v>
      </c>
      <c r="CJ32" s="14">
        <f t="shared" si="67"/>
        <v>1.5</v>
      </c>
      <c r="CK32" s="14">
        <f t="shared" si="67"/>
        <v>1.5</v>
      </c>
      <c r="CL32" s="14">
        <f t="shared" si="67"/>
        <v>0.5</v>
      </c>
      <c r="CM32" s="14">
        <f t="shared" si="68"/>
        <v>0.5</v>
      </c>
      <c r="CN32" s="14">
        <f t="shared" si="68"/>
        <v>0.5</v>
      </c>
      <c r="CO32" s="14">
        <f t="shared" si="68"/>
        <v>0.375</v>
      </c>
      <c r="CP32" s="14">
        <f t="shared" si="68"/>
        <v>0.375</v>
      </c>
      <c r="CQ32" s="14">
        <f t="shared" si="68"/>
        <v>0</v>
      </c>
      <c r="CR32" s="14">
        <f t="shared" si="68"/>
        <v>0</v>
      </c>
      <c r="CS32" s="14">
        <f t="shared" si="68"/>
        <v>0</v>
      </c>
      <c r="CT32" s="14">
        <f t="shared" si="68"/>
        <v>0</v>
      </c>
      <c r="CU32" s="14">
        <f t="shared" si="68"/>
        <v>0</v>
      </c>
      <c r="CV32" s="14">
        <f t="shared" si="68"/>
        <v>0</v>
      </c>
      <c r="CW32" s="14">
        <f t="shared" si="68"/>
        <v>0</v>
      </c>
      <c r="CX32" s="14">
        <f t="shared" si="68"/>
        <v>0</v>
      </c>
      <c r="CZ32" s="14">
        <f>SUM(BI$7:BI32)</f>
        <v>35.749999999999993</v>
      </c>
      <c r="DA32" s="14">
        <f>SUM(BJ$7:BJ32)</f>
        <v>35.749999999999993</v>
      </c>
      <c r="DB32" s="14">
        <f>SUM(BK$7:BK32)</f>
        <v>20.25</v>
      </c>
      <c r="DC32" s="14">
        <f>SUM(BL$7:BL32)</f>
        <v>36.25</v>
      </c>
      <c r="DD32" s="14">
        <f>SUM(BM$7:BM32)</f>
        <v>36.25</v>
      </c>
      <c r="DE32" s="14">
        <f>SUM(BN$7:BN32)</f>
        <v>20.625</v>
      </c>
      <c r="DF32" s="14">
        <f>SUM(BO$7:BO32)</f>
        <v>20.625</v>
      </c>
      <c r="DG32" s="14">
        <f>SUM(BP$7:BP32)</f>
        <v>13.75</v>
      </c>
      <c r="DH32" s="14">
        <f>SUM(BQ$7:BQ32)</f>
        <v>20.416499999999999</v>
      </c>
      <c r="DI32" s="14">
        <f>SUM(BR$7:BR32)</f>
        <v>20.416499999999999</v>
      </c>
      <c r="DJ32" s="14">
        <f>SUM(BS$7:BS32)</f>
        <v>10.75</v>
      </c>
      <c r="DK32" s="14">
        <f>SUM(BT$7:BT32)</f>
        <v>10.75</v>
      </c>
      <c r="DL32" s="14">
        <f>SUM(BU$7:BU32)</f>
        <v>4.25</v>
      </c>
      <c r="DM32" s="14">
        <f>SUM(BV$7:BV32)</f>
        <v>2.085</v>
      </c>
      <c r="DN32" s="14">
        <f>SUM(BW$7:BW32)</f>
        <v>25.416499999999999</v>
      </c>
      <c r="DO32" s="14">
        <f>SUM(BX$7:BX32)</f>
        <v>25.416499999999999</v>
      </c>
      <c r="DP32" s="14">
        <f>SUM(BY$7:BY32)</f>
        <v>13.375</v>
      </c>
      <c r="DQ32" s="14">
        <f>SUM(BZ$7:BZ32)</f>
        <v>13.375</v>
      </c>
      <c r="DR32" s="14">
        <f>SUM(CA$7:CA32)</f>
        <v>5.25</v>
      </c>
      <c r="DS32" s="14">
        <f>SUM(CB$7:CB32)</f>
        <v>2.5830000000000002</v>
      </c>
      <c r="DT32" s="14">
        <f>SUM(CC$7:CC32)</f>
        <v>30.416499999999999</v>
      </c>
      <c r="DU32" s="14">
        <f>SUM(CD$7:CD32)</f>
        <v>30.416499999999999</v>
      </c>
      <c r="DV32" s="14">
        <f>SUM(CE$7:CE32)</f>
        <v>16</v>
      </c>
      <c r="DW32" s="14">
        <f>SUM(CF$7:CF32)</f>
        <v>16</v>
      </c>
      <c r="DX32" s="14">
        <f>SUM(CG$7:CG32)</f>
        <v>6.25</v>
      </c>
      <c r="DY32" s="14">
        <f>SUM(CH$7:CH32)</f>
        <v>3.0830000000000002</v>
      </c>
      <c r="DZ32" s="14">
        <f>SUM(CI$7:CI32)</f>
        <v>1.5</v>
      </c>
      <c r="EA32" s="14">
        <f>SUM(CJ$7:CJ32)</f>
        <v>1.5</v>
      </c>
      <c r="EB32" s="14">
        <f>SUM(CK$7:CK32)</f>
        <v>1.5</v>
      </c>
      <c r="EC32" s="14">
        <f>SUM(CL$7:CL32)</f>
        <v>0.5</v>
      </c>
      <c r="ED32" s="14">
        <f>SUM(CM$7:CM32)</f>
        <v>0.5</v>
      </c>
      <c r="EE32" s="14">
        <f>SUM(CN$7:CN32)</f>
        <v>0.5</v>
      </c>
      <c r="EF32" s="14">
        <f>SUM(CO$7:CO32)</f>
        <v>0.375</v>
      </c>
      <c r="EG32" s="14">
        <f>SUM(CP$7:CP32)</f>
        <v>0.375</v>
      </c>
      <c r="EH32" s="14">
        <f>SUM(CQ$7:CQ32)</f>
        <v>0</v>
      </c>
      <c r="EI32" s="14">
        <f>SUM(CR$7:CR32)</f>
        <v>0</v>
      </c>
      <c r="EJ32" s="14">
        <f>SUM(CS$7:CS32)</f>
        <v>0</v>
      </c>
      <c r="EK32" s="14">
        <f>SUM(CT$7:CT32)</f>
        <v>0</v>
      </c>
      <c r="EL32" s="14">
        <f>SUM(CU$7:CU32)</f>
        <v>0</v>
      </c>
      <c r="EM32" s="14">
        <f>SUM(CV$7:CV32)</f>
        <v>0</v>
      </c>
      <c r="EN32" s="14">
        <f>SUM(CW$7:CW32)</f>
        <v>0</v>
      </c>
      <c r="EO32" s="14">
        <f>SUM(CX$7:CX32)</f>
        <v>0</v>
      </c>
      <c r="ER32" s="14">
        <f t="shared" si="12"/>
        <v>12</v>
      </c>
      <c r="ES32" s="14">
        <f t="shared" si="13"/>
        <v>12</v>
      </c>
      <c r="ET32" s="14">
        <f t="shared" si="14"/>
        <v>9</v>
      </c>
      <c r="EU32" s="14">
        <f t="shared" si="15"/>
        <v>12</v>
      </c>
      <c r="EV32" s="14">
        <f t="shared" si="16"/>
        <v>12</v>
      </c>
      <c r="EW32" s="14">
        <f t="shared" si="17"/>
        <v>9</v>
      </c>
      <c r="EX32" s="14">
        <f t="shared" si="18"/>
        <v>9</v>
      </c>
      <c r="EY32" s="14">
        <f t="shared" si="19"/>
        <v>7</v>
      </c>
      <c r="EZ32" s="14">
        <f t="shared" si="20"/>
        <v>9</v>
      </c>
      <c r="FA32" s="14">
        <f t="shared" si="21"/>
        <v>9</v>
      </c>
      <c r="FB32" s="14">
        <f t="shared" si="22"/>
        <v>6</v>
      </c>
      <c r="FC32" s="14">
        <f t="shared" si="23"/>
        <v>6</v>
      </c>
      <c r="FD32" s="14">
        <f t="shared" si="24"/>
        <v>3</v>
      </c>
      <c r="FE32" s="14">
        <f t="shared" si="25"/>
        <v>2</v>
      </c>
      <c r="FF32" s="14">
        <f t="shared" si="26"/>
        <v>10</v>
      </c>
      <c r="FG32" s="14">
        <f t="shared" si="27"/>
        <v>10</v>
      </c>
      <c r="FH32" s="14">
        <f t="shared" si="28"/>
        <v>7</v>
      </c>
      <c r="FI32" s="14">
        <f t="shared" si="29"/>
        <v>7</v>
      </c>
      <c r="FJ32" s="14">
        <f t="shared" si="30"/>
        <v>4</v>
      </c>
      <c r="FK32" s="14">
        <f t="shared" si="31"/>
        <v>2</v>
      </c>
      <c r="FL32" s="14">
        <f t="shared" si="32"/>
        <v>11</v>
      </c>
      <c r="FM32" s="14">
        <f t="shared" si="33"/>
        <v>11</v>
      </c>
      <c r="FN32" s="14">
        <f t="shared" si="34"/>
        <v>8</v>
      </c>
      <c r="FO32" s="14">
        <f t="shared" si="35"/>
        <v>8</v>
      </c>
      <c r="FP32" s="14">
        <f t="shared" si="36"/>
        <v>4</v>
      </c>
      <c r="FQ32" s="14">
        <f t="shared" si="37"/>
        <v>3</v>
      </c>
      <c r="FR32" s="14">
        <f t="shared" si="38"/>
        <v>1</v>
      </c>
      <c r="FS32" s="14">
        <f t="shared" si="39"/>
        <v>1</v>
      </c>
      <c r="FT32" s="14">
        <f t="shared" si="40"/>
        <v>1</v>
      </c>
      <c r="FU32" s="14">
        <f t="shared" si="41"/>
        <v>0</v>
      </c>
      <c r="FV32" s="14">
        <f t="shared" si="42"/>
        <v>0</v>
      </c>
      <c r="FW32" s="14">
        <f t="shared" si="43"/>
        <v>0</v>
      </c>
      <c r="FX32" s="14">
        <f t="shared" si="44"/>
        <v>0</v>
      </c>
      <c r="FY32" s="14">
        <f t="shared" si="45"/>
        <v>0</v>
      </c>
      <c r="FZ32" s="14">
        <f t="shared" si="46"/>
        <v>0</v>
      </c>
      <c r="GA32" s="14">
        <f t="shared" si="47"/>
        <v>0</v>
      </c>
      <c r="GB32" s="14">
        <f t="shared" si="48"/>
        <v>0</v>
      </c>
      <c r="GC32" s="14">
        <f t="shared" si="49"/>
        <v>0</v>
      </c>
      <c r="GD32" s="14">
        <f t="shared" si="50"/>
        <v>0</v>
      </c>
      <c r="GE32" s="14">
        <f t="shared" si="51"/>
        <v>0</v>
      </c>
      <c r="GF32" s="14">
        <f t="shared" si="52"/>
        <v>0</v>
      </c>
      <c r="GG32" s="14">
        <f t="shared" si="53"/>
        <v>0</v>
      </c>
      <c r="GJ32" s="122">
        <v>26</v>
      </c>
      <c r="GK32" s="14">
        <f t="shared" si="54"/>
        <v>2</v>
      </c>
      <c r="GL32" s="14">
        <f t="shared" si="55"/>
        <v>1606004</v>
      </c>
      <c r="GM32" s="14" t="str">
        <f t="shared" si="56"/>
        <v>神器1-2 : 8级</v>
      </c>
      <c r="GN32" s="14" t="s">
        <v>1055</v>
      </c>
      <c r="GO32" s="14">
        <f t="shared" si="57"/>
        <v>11</v>
      </c>
      <c r="GP32" s="14" t="str">
        <f t="shared" si="58"/>
        <v>神器1-2</v>
      </c>
      <c r="GQ32" s="14">
        <f t="shared" si="59"/>
        <v>5</v>
      </c>
    </row>
    <row r="33" spans="14:199" ht="16.5" x14ac:dyDescent="0.2">
      <c r="N33" s="121">
        <v>5</v>
      </c>
      <c r="O33" s="121">
        <v>6</v>
      </c>
      <c r="P33" s="121">
        <v>4</v>
      </c>
      <c r="Q33" s="121">
        <v>18</v>
      </c>
      <c r="R33" s="14">
        <f>SUM(Q$7:Q33)</f>
        <v>444</v>
      </c>
      <c r="S33" s="122">
        <v>1606032</v>
      </c>
      <c r="T33" s="14" t="str">
        <f t="shared" si="60"/>
        <v>神器5-6</v>
      </c>
      <c r="AD33" s="118">
        <v>27</v>
      </c>
      <c r="AE33" s="118">
        <v>6</v>
      </c>
      <c r="AF33" s="118">
        <v>1</v>
      </c>
      <c r="AG33" s="118" t="str">
        <f t="shared" si="6"/>
        <v>神器6-1</v>
      </c>
      <c r="AH33" s="118">
        <v>2</v>
      </c>
      <c r="AI33" s="118">
        <f t="shared" si="7"/>
        <v>120</v>
      </c>
      <c r="AL33" s="118">
        <v>3</v>
      </c>
      <c r="AM33" s="118">
        <v>1</v>
      </c>
      <c r="AN33" s="118">
        <v>11</v>
      </c>
      <c r="AO33" s="118">
        <v>9</v>
      </c>
      <c r="AP33" s="118" t="s">
        <v>1015</v>
      </c>
      <c r="AQ33" s="118">
        <v>5000</v>
      </c>
      <c r="AR33" s="118">
        <v>1</v>
      </c>
      <c r="AS33" s="118">
        <v>3</v>
      </c>
      <c r="AT33" s="118">
        <f t="shared" si="8"/>
        <v>1</v>
      </c>
      <c r="AU33" s="14">
        <f t="shared" si="9"/>
        <v>1</v>
      </c>
      <c r="AV33" s="14">
        <f t="shared" si="10"/>
        <v>20</v>
      </c>
      <c r="BD33" s="118">
        <v>27</v>
      </c>
      <c r="BE33" s="14">
        <f>INDEX(节奏总表!$BW$4:$BW$63,新神器!BD33)</f>
        <v>115</v>
      </c>
      <c r="BF33" s="14">
        <f t="shared" si="11"/>
        <v>6</v>
      </c>
      <c r="BG33" s="118">
        <v>3</v>
      </c>
      <c r="BH33" s="118">
        <v>5</v>
      </c>
      <c r="BI33" s="14">
        <f t="shared" si="65"/>
        <v>0</v>
      </c>
      <c r="BJ33" s="14">
        <f t="shared" si="65"/>
        <v>0</v>
      </c>
      <c r="BK33" s="14">
        <f t="shared" si="65"/>
        <v>0</v>
      </c>
      <c r="BL33" s="14">
        <f t="shared" si="65"/>
        <v>0</v>
      </c>
      <c r="BM33" s="14">
        <f t="shared" si="65"/>
        <v>0</v>
      </c>
      <c r="BN33" s="14">
        <f t="shared" si="65"/>
        <v>0</v>
      </c>
      <c r="BO33" s="14">
        <f t="shared" si="65"/>
        <v>0</v>
      </c>
      <c r="BP33" s="14">
        <f t="shared" si="65"/>
        <v>0</v>
      </c>
      <c r="BQ33" s="14">
        <f t="shared" si="65"/>
        <v>0.41649999999999998</v>
      </c>
      <c r="BR33" s="14">
        <f t="shared" si="65"/>
        <v>0.41649999999999998</v>
      </c>
      <c r="BS33" s="14">
        <f t="shared" si="66"/>
        <v>0.25</v>
      </c>
      <c r="BT33" s="14">
        <f t="shared" si="66"/>
        <v>0.25</v>
      </c>
      <c r="BU33" s="14">
        <f t="shared" si="66"/>
        <v>0.25</v>
      </c>
      <c r="BV33" s="14">
        <f t="shared" si="66"/>
        <v>8.5000000000000006E-2</v>
      </c>
      <c r="BW33" s="14">
        <f t="shared" si="66"/>
        <v>0.41649999999999998</v>
      </c>
      <c r="BX33" s="14">
        <f t="shared" si="66"/>
        <v>0.41649999999999998</v>
      </c>
      <c r="BY33" s="14">
        <f t="shared" si="66"/>
        <v>0.25</v>
      </c>
      <c r="BZ33" s="14">
        <f t="shared" si="66"/>
        <v>0.25</v>
      </c>
      <c r="CA33" s="14">
        <f t="shared" si="66"/>
        <v>0.25</v>
      </c>
      <c r="CB33" s="14">
        <f t="shared" si="66"/>
        <v>8.3000000000000004E-2</v>
      </c>
      <c r="CC33" s="14">
        <f t="shared" si="67"/>
        <v>0.41649999999999998</v>
      </c>
      <c r="CD33" s="14">
        <f t="shared" si="67"/>
        <v>0.41649999999999998</v>
      </c>
      <c r="CE33" s="14">
        <f t="shared" si="67"/>
        <v>0.25</v>
      </c>
      <c r="CF33" s="14">
        <f t="shared" si="67"/>
        <v>0.25</v>
      </c>
      <c r="CG33" s="14">
        <f t="shared" si="67"/>
        <v>0.25</v>
      </c>
      <c r="CH33" s="14">
        <f t="shared" si="67"/>
        <v>8.3000000000000004E-2</v>
      </c>
      <c r="CI33" s="14">
        <f t="shared" si="67"/>
        <v>1.5</v>
      </c>
      <c r="CJ33" s="14">
        <f t="shared" si="67"/>
        <v>1.5</v>
      </c>
      <c r="CK33" s="14">
        <f t="shared" si="67"/>
        <v>1.5</v>
      </c>
      <c r="CL33" s="14">
        <f t="shared" si="67"/>
        <v>0.5</v>
      </c>
      <c r="CM33" s="14">
        <f t="shared" si="68"/>
        <v>0.5</v>
      </c>
      <c r="CN33" s="14">
        <f t="shared" si="68"/>
        <v>0.5</v>
      </c>
      <c r="CO33" s="14">
        <f t="shared" si="68"/>
        <v>0.375</v>
      </c>
      <c r="CP33" s="14">
        <f t="shared" si="68"/>
        <v>0.375</v>
      </c>
      <c r="CQ33" s="14">
        <f t="shared" si="68"/>
        <v>0</v>
      </c>
      <c r="CR33" s="14">
        <f t="shared" si="68"/>
        <v>0</v>
      </c>
      <c r="CS33" s="14">
        <f t="shared" si="68"/>
        <v>0</v>
      </c>
      <c r="CT33" s="14">
        <f t="shared" si="68"/>
        <v>0</v>
      </c>
      <c r="CU33" s="14">
        <f t="shared" si="68"/>
        <v>0</v>
      </c>
      <c r="CV33" s="14">
        <f t="shared" si="68"/>
        <v>0</v>
      </c>
      <c r="CW33" s="14">
        <f t="shared" si="68"/>
        <v>0</v>
      </c>
      <c r="CX33" s="14">
        <f t="shared" si="68"/>
        <v>0</v>
      </c>
      <c r="CZ33" s="14">
        <f>SUM(BI$7:BI33)</f>
        <v>35.749999999999993</v>
      </c>
      <c r="DA33" s="14">
        <f>SUM(BJ$7:BJ33)</f>
        <v>35.749999999999993</v>
      </c>
      <c r="DB33" s="14">
        <f>SUM(BK$7:BK33)</f>
        <v>20.25</v>
      </c>
      <c r="DC33" s="14">
        <f>SUM(BL$7:BL33)</f>
        <v>36.25</v>
      </c>
      <c r="DD33" s="14">
        <f>SUM(BM$7:BM33)</f>
        <v>36.25</v>
      </c>
      <c r="DE33" s="14">
        <f>SUM(BN$7:BN33)</f>
        <v>20.625</v>
      </c>
      <c r="DF33" s="14">
        <f>SUM(BO$7:BO33)</f>
        <v>20.625</v>
      </c>
      <c r="DG33" s="14">
        <f>SUM(BP$7:BP33)</f>
        <v>13.75</v>
      </c>
      <c r="DH33" s="14">
        <f>SUM(BQ$7:BQ33)</f>
        <v>20.832999999999998</v>
      </c>
      <c r="DI33" s="14">
        <f>SUM(BR$7:BR33)</f>
        <v>20.832999999999998</v>
      </c>
      <c r="DJ33" s="14">
        <f>SUM(BS$7:BS33)</f>
        <v>11</v>
      </c>
      <c r="DK33" s="14">
        <f>SUM(BT$7:BT33)</f>
        <v>11</v>
      </c>
      <c r="DL33" s="14">
        <f>SUM(BU$7:BU33)</f>
        <v>4.5</v>
      </c>
      <c r="DM33" s="14">
        <f>SUM(BV$7:BV33)</f>
        <v>2.17</v>
      </c>
      <c r="DN33" s="14">
        <f>SUM(BW$7:BW33)</f>
        <v>25.832999999999998</v>
      </c>
      <c r="DO33" s="14">
        <f>SUM(BX$7:BX33)</f>
        <v>25.832999999999998</v>
      </c>
      <c r="DP33" s="14">
        <f>SUM(BY$7:BY33)</f>
        <v>13.625</v>
      </c>
      <c r="DQ33" s="14">
        <f>SUM(BZ$7:BZ33)</f>
        <v>13.625</v>
      </c>
      <c r="DR33" s="14">
        <f>SUM(CA$7:CA33)</f>
        <v>5.5</v>
      </c>
      <c r="DS33" s="14">
        <f>SUM(CB$7:CB33)</f>
        <v>2.6660000000000004</v>
      </c>
      <c r="DT33" s="14">
        <f>SUM(CC$7:CC33)</f>
        <v>30.832999999999998</v>
      </c>
      <c r="DU33" s="14">
        <f>SUM(CD$7:CD33)</f>
        <v>30.832999999999998</v>
      </c>
      <c r="DV33" s="14">
        <f>SUM(CE$7:CE33)</f>
        <v>16.25</v>
      </c>
      <c r="DW33" s="14">
        <f>SUM(CF$7:CF33)</f>
        <v>16.25</v>
      </c>
      <c r="DX33" s="14">
        <f>SUM(CG$7:CG33)</f>
        <v>6.5</v>
      </c>
      <c r="DY33" s="14">
        <f>SUM(CH$7:CH33)</f>
        <v>3.1660000000000004</v>
      </c>
      <c r="DZ33" s="14">
        <f>SUM(CI$7:CI33)</f>
        <v>3</v>
      </c>
      <c r="EA33" s="14">
        <f>SUM(CJ$7:CJ33)</f>
        <v>3</v>
      </c>
      <c r="EB33" s="14">
        <f>SUM(CK$7:CK33)</f>
        <v>3</v>
      </c>
      <c r="EC33" s="14">
        <f>SUM(CL$7:CL33)</f>
        <v>1</v>
      </c>
      <c r="ED33" s="14">
        <f>SUM(CM$7:CM33)</f>
        <v>1</v>
      </c>
      <c r="EE33" s="14">
        <f>SUM(CN$7:CN33)</f>
        <v>1</v>
      </c>
      <c r="EF33" s="14">
        <f>SUM(CO$7:CO33)</f>
        <v>0.75</v>
      </c>
      <c r="EG33" s="14">
        <f>SUM(CP$7:CP33)</f>
        <v>0.75</v>
      </c>
      <c r="EH33" s="14">
        <f>SUM(CQ$7:CQ33)</f>
        <v>0</v>
      </c>
      <c r="EI33" s="14">
        <f>SUM(CR$7:CR33)</f>
        <v>0</v>
      </c>
      <c r="EJ33" s="14">
        <f>SUM(CS$7:CS33)</f>
        <v>0</v>
      </c>
      <c r="EK33" s="14">
        <f>SUM(CT$7:CT33)</f>
        <v>0</v>
      </c>
      <c r="EL33" s="14">
        <f>SUM(CU$7:CU33)</f>
        <v>0</v>
      </c>
      <c r="EM33" s="14">
        <f>SUM(CV$7:CV33)</f>
        <v>0</v>
      </c>
      <c r="EN33" s="14">
        <f>SUM(CW$7:CW33)</f>
        <v>0</v>
      </c>
      <c r="EO33" s="14">
        <f>SUM(CX$7:CX33)</f>
        <v>0</v>
      </c>
      <c r="ER33" s="14">
        <f t="shared" si="12"/>
        <v>12</v>
      </c>
      <c r="ES33" s="14">
        <f t="shared" si="13"/>
        <v>12</v>
      </c>
      <c r="ET33" s="14">
        <f t="shared" si="14"/>
        <v>9</v>
      </c>
      <c r="EU33" s="14">
        <f t="shared" si="15"/>
        <v>12</v>
      </c>
      <c r="EV33" s="14">
        <f t="shared" si="16"/>
        <v>12</v>
      </c>
      <c r="EW33" s="14">
        <f t="shared" si="17"/>
        <v>9</v>
      </c>
      <c r="EX33" s="14">
        <f t="shared" si="18"/>
        <v>9</v>
      </c>
      <c r="EY33" s="14">
        <f t="shared" si="19"/>
        <v>7</v>
      </c>
      <c r="EZ33" s="14">
        <f t="shared" si="20"/>
        <v>9</v>
      </c>
      <c r="FA33" s="14">
        <f t="shared" si="21"/>
        <v>9</v>
      </c>
      <c r="FB33" s="14">
        <f t="shared" si="22"/>
        <v>6</v>
      </c>
      <c r="FC33" s="14">
        <f t="shared" si="23"/>
        <v>6</v>
      </c>
      <c r="FD33" s="14">
        <f t="shared" si="24"/>
        <v>3</v>
      </c>
      <c r="FE33" s="14">
        <f t="shared" si="25"/>
        <v>2</v>
      </c>
      <c r="FF33" s="14">
        <f t="shared" si="26"/>
        <v>10</v>
      </c>
      <c r="FG33" s="14">
        <f t="shared" si="27"/>
        <v>10</v>
      </c>
      <c r="FH33" s="14">
        <f t="shared" si="28"/>
        <v>7</v>
      </c>
      <c r="FI33" s="14">
        <f t="shared" si="29"/>
        <v>7</v>
      </c>
      <c r="FJ33" s="14">
        <f t="shared" si="30"/>
        <v>4</v>
      </c>
      <c r="FK33" s="14">
        <f t="shared" si="31"/>
        <v>2</v>
      </c>
      <c r="FL33" s="14">
        <f t="shared" si="32"/>
        <v>11</v>
      </c>
      <c r="FM33" s="14">
        <f t="shared" si="33"/>
        <v>11</v>
      </c>
      <c r="FN33" s="14">
        <f t="shared" si="34"/>
        <v>8</v>
      </c>
      <c r="FO33" s="14">
        <f t="shared" si="35"/>
        <v>8</v>
      </c>
      <c r="FP33" s="14">
        <f t="shared" si="36"/>
        <v>4</v>
      </c>
      <c r="FQ33" s="14">
        <f t="shared" si="37"/>
        <v>3</v>
      </c>
      <c r="FR33" s="14">
        <f t="shared" si="38"/>
        <v>3</v>
      </c>
      <c r="FS33" s="14">
        <f t="shared" si="39"/>
        <v>3</v>
      </c>
      <c r="FT33" s="14">
        <f t="shared" si="40"/>
        <v>3</v>
      </c>
      <c r="FU33" s="14">
        <f t="shared" si="41"/>
        <v>1</v>
      </c>
      <c r="FV33" s="14">
        <f t="shared" si="42"/>
        <v>1</v>
      </c>
      <c r="FW33" s="14">
        <f t="shared" si="43"/>
        <v>1</v>
      </c>
      <c r="FX33" s="14">
        <f t="shared" si="44"/>
        <v>0</v>
      </c>
      <c r="FY33" s="14">
        <f t="shared" si="45"/>
        <v>0</v>
      </c>
      <c r="FZ33" s="14">
        <f t="shared" si="46"/>
        <v>0</v>
      </c>
      <c r="GA33" s="14">
        <f t="shared" si="47"/>
        <v>0</v>
      </c>
      <c r="GB33" s="14">
        <f t="shared" si="48"/>
        <v>0</v>
      </c>
      <c r="GC33" s="14">
        <f t="shared" si="49"/>
        <v>0</v>
      </c>
      <c r="GD33" s="14">
        <f t="shared" si="50"/>
        <v>0</v>
      </c>
      <c r="GE33" s="14">
        <f t="shared" si="51"/>
        <v>0</v>
      </c>
      <c r="GF33" s="14">
        <f t="shared" si="52"/>
        <v>0</v>
      </c>
      <c r="GG33" s="14">
        <f t="shared" si="53"/>
        <v>0</v>
      </c>
      <c r="GJ33" s="122">
        <v>27</v>
      </c>
      <c r="GK33" s="14">
        <f t="shared" si="54"/>
        <v>2</v>
      </c>
      <c r="GL33" s="14">
        <f t="shared" si="55"/>
        <v>1606004</v>
      </c>
      <c r="GM33" s="14" t="str">
        <f t="shared" si="56"/>
        <v>神器1-2 : 9级</v>
      </c>
      <c r="GN33" s="14" t="s">
        <v>1055</v>
      </c>
      <c r="GO33" s="14">
        <f t="shared" si="57"/>
        <v>12</v>
      </c>
      <c r="GP33" s="14" t="str">
        <f t="shared" si="58"/>
        <v>神器1-2</v>
      </c>
      <c r="GQ33" s="14">
        <f t="shared" si="59"/>
        <v>6</v>
      </c>
    </row>
    <row r="34" spans="14:199" ht="16.5" x14ac:dyDescent="0.2">
      <c r="N34" s="121">
        <v>6</v>
      </c>
      <c r="O34" s="121">
        <v>1</v>
      </c>
      <c r="P34" s="121">
        <v>2</v>
      </c>
      <c r="Q34" s="121">
        <v>21</v>
      </c>
      <c r="R34" s="14">
        <f>SUM(Q$7:Q34)</f>
        <v>465</v>
      </c>
      <c r="S34" s="122">
        <v>1606035</v>
      </c>
      <c r="T34" s="14" t="str">
        <f t="shared" si="60"/>
        <v>神器6-1</v>
      </c>
      <c r="AD34" s="118">
        <v>28</v>
      </c>
      <c r="AE34" s="118">
        <v>6</v>
      </c>
      <c r="AF34" s="118">
        <v>2</v>
      </c>
      <c r="AG34" s="118" t="str">
        <f t="shared" si="6"/>
        <v>神器6-2</v>
      </c>
      <c r="AH34" s="118">
        <v>2</v>
      </c>
      <c r="AI34" s="118">
        <f t="shared" si="7"/>
        <v>120</v>
      </c>
      <c r="AL34" s="118">
        <v>3</v>
      </c>
      <c r="AM34" s="118">
        <v>1</v>
      </c>
      <c r="AN34" s="118">
        <v>11</v>
      </c>
      <c r="AO34" s="118">
        <v>10</v>
      </c>
      <c r="AP34" s="118" t="s">
        <v>404</v>
      </c>
      <c r="AQ34" s="118">
        <v>5000</v>
      </c>
      <c r="AR34" s="118">
        <v>1</v>
      </c>
      <c r="AS34" s="118">
        <v>3</v>
      </c>
      <c r="AT34" s="118">
        <f t="shared" si="8"/>
        <v>1</v>
      </c>
      <c r="AU34" s="14">
        <f t="shared" si="9"/>
        <v>1</v>
      </c>
      <c r="AV34" s="14">
        <f t="shared" si="10"/>
        <v>20</v>
      </c>
      <c r="BD34" s="118">
        <v>28</v>
      </c>
      <c r="BE34" s="14">
        <f>INDEX(节奏总表!$BW$4:$BW$63,新神器!BD34)</f>
        <v>117</v>
      </c>
      <c r="BF34" s="14">
        <f t="shared" si="11"/>
        <v>6</v>
      </c>
      <c r="BG34" s="118">
        <v>3</v>
      </c>
      <c r="BH34" s="118">
        <v>5</v>
      </c>
      <c r="BI34" s="14">
        <f t="shared" si="65"/>
        <v>0</v>
      </c>
      <c r="BJ34" s="14">
        <f t="shared" si="65"/>
        <v>0</v>
      </c>
      <c r="BK34" s="14">
        <f t="shared" si="65"/>
        <v>0</v>
      </c>
      <c r="BL34" s="14">
        <f t="shared" si="65"/>
        <v>0</v>
      </c>
      <c r="BM34" s="14">
        <f t="shared" si="65"/>
        <v>0</v>
      </c>
      <c r="BN34" s="14">
        <f t="shared" si="65"/>
        <v>0</v>
      </c>
      <c r="BO34" s="14">
        <f t="shared" si="65"/>
        <v>0</v>
      </c>
      <c r="BP34" s="14">
        <f t="shared" si="65"/>
        <v>0</v>
      </c>
      <c r="BQ34" s="14">
        <f t="shared" si="65"/>
        <v>0.41649999999999998</v>
      </c>
      <c r="BR34" s="14">
        <f t="shared" si="65"/>
        <v>0.41649999999999998</v>
      </c>
      <c r="BS34" s="14">
        <f t="shared" si="66"/>
        <v>0.25</v>
      </c>
      <c r="BT34" s="14">
        <f t="shared" si="66"/>
        <v>0.25</v>
      </c>
      <c r="BU34" s="14">
        <f t="shared" si="66"/>
        <v>0.25</v>
      </c>
      <c r="BV34" s="14">
        <f t="shared" si="66"/>
        <v>8.5000000000000006E-2</v>
      </c>
      <c r="BW34" s="14">
        <f t="shared" si="66"/>
        <v>0.41649999999999998</v>
      </c>
      <c r="BX34" s="14">
        <f t="shared" si="66"/>
        <v>0.41649999999999998</v>
      </c>
      <c r="BY34" s="14">
        <f t="shared" si="66"/>
        <v>0.25</v>
      </c>
      <c r="BZ34" s="14">
        <f t="shared" si="66"/>
        <v>0.25</v>
      </c>
      <c r="CA34" s="14">
        <f t="shared" si="66"/>
        <v>0.25</v>
      </c>
      <c r="CB34" s="14">
        <f t="shared" si="66"/>
        <v>8.3000000000000004E-2</v>
      </c>
      <c r="CC34" s="14">
        <f t="shared" si="67"/>
        <v>0.41649999999999998</v>
      </c>
      <c r="CD34" s="14">
        <f t="shared" si="67"/>
        <v>0.41649999999999998</v>
      </c>
      <c r="CE34" s="14">
        <f t="shared" si="67"/>
        <v>0.25</v>
      </c>
      <c r="CF34" s="14">
        <f t="shared" si="67"/>
        <v>0.25</v>
      </c>
      <c r="CG34" s="14">
        <f t="shared" si="67"/>
        <v>0.25</v>
      </c>
      <c r="CH34" s="14">
        <f t="shared" si="67"/>
        <v>8.3000000000000004E-2</v>
      </c>
      <c r="CI34" s="14">
        <f t="shared" si="67"/>
        <v>1.5</v>
      </c>
      <c r="CJ34" s="14">
        <f t="shared" si="67"/>
        <v>1.5</v>
      </c>
      <c r="CK34" s="14">
        <f t="shared" si="67"/>
        <v>1.5</v>
      </c>
      <c r="CL34" s="14">
        <f t="shared" si="67"/>
        <v>0.5</v>
      </c>
      <c r="CM34" s="14">
        <f t="shared" si="68"/>
        <v>0.5</v>
      </c>
      <c r="CN34" s="14">
        <f t="shared" si="68"/>
        <v>0.5</v>
      </c>
      <c r="CO34" s="14">
        <f t="shared" si="68"/>
        <v>0.375</v>
      </c>
      <c r="CP34" s="14">
        <f t="shared" si="68"/>
        <v>0.375</v>
      </c>
      <c r="CQ34" s="14">
        <f t="shared" si="68"/>
        <v>0</v>
      </c>
      <c r="CR34" s="14">
        <f t="shared" si="68"/>
        <v>0</v>
      </c>
      <c r="CS34" s="14">
        <f t="shared" si="68"/>
        <v>0</v>
      </c>
      <c r="CT34" s="14">
        <f t="shared" si="68"/>
        <v>0</v>
      </c>
      <c r="CU34" s="14">
        <f t="shared" si="68"/>
        <v>0</v>
      </c>
      <c r="CV34" s="14">
        <f t="shared" si="68"/>
        <v>0</v>
      </c>
      <c r="CW34" s="14">
        <f t="shared" si="68"/>
        <v>0</v>
      </c>
      <c r="CX34" s="14">
        <f t="shared" si="68"/>
        <v>0</v>
      </c>
      <c r="CZ34" s="14">
        <f>SUM(BI$7:BI34)</f>
        <v>35.749999999999993</v>
      </c>
      <c r="DA34" s="14">
        <f>SUM(BJ$7:BJ34)</f>
        <v>35.749999999999993</v>
      </c>
      <c r="DB34" s="14">
        <f>SUM(BK$7:BK34)</f>
        <v>20.25</v>
      </c>
      <c r="DC34" s="14">
        <f>SUM(BL$7:BL34)</f>
        <v>36.25</v>
      </c>
      <c r="DD34" s="14">
        <f>SUM(BM$7:BM34)</f>
        <v>36.25</v>
      </c>
      <c r="DE34" s="14">
        <f>SUM(BN$7:BN34)</f>
        <v>20.625</v>
      </c>
      <c r="DF34" s="14">
        <f>SUM(BO$7:BO34)</f>
        <v>20.625</v>
      </c>
      <c r="DG34" s="14">
        <f>SUM(BP$7:BP34)</f>
        <v>13.75</v>
      </c>
      <c r="DH34" s="14">
        <f>SUM(BQ$7:BQ34)</f>
        <v>21.249499999999998</v>
      </c>
      <c r="DI34" s="14">
        <f>SUM(BR$7:BR34)</f>
        <v>21.249499999999998</v>
      </c>
      <c r="DJ34" s="14">
        <f>SUM(BS$7:BS34)</f>
        <v>11.25</v>
      </c>
      <c r="DK34" s="14">
        <f>SUM(BT$7:BT34)</f>
        <v>11.25</v>
      </c>
      <c r="DL34" s="14">
        <f>SUM(BU$7:BU34)</f>
        <v>4.75</v>
      </c>
      <c r="DM34" s="14">
        <f>SUM(BV$7:BV34)</f>
        <v>2.2549999999999999</v>
      </c>
      <c r="DN34" s="14">
        <f>SUM(BW$7:BW34)</f>
        <v>26.249499999999998</v>
      </c>
      <c r="DO34" s="14">
        <f>SUM(BX$7:BX34)</f>
        <v>26.249499999999998</v>
      </c>
      <c r="DP34" s="14">
        <f>SUM(BY$7:BY34)</f>
        <v>13.875</v>
      </c>
      <c r="DQ34" s="14">
        <f>SUM(BZ$7:BZ34)</f>
        <v>13.875</v>
      </c>
      <c r="DR34" s="14">
        <f>SUM(CA$7:CA34)</f>
        <v>5.75</v>
      </c>
      <c r="DS34" s="14">
        <f>SUM(CB$7:CB34)</f>
        <v>2.7490000000000006</v>
      </c>
      <c r="DT34" s="14">
        <f>SUM(CC$7:CC34)</f>
        <v>31.249499999999998</v>
      </c>
      <c r="DU34" s="14">
        <f>SUM(CD$7:CD34)</f>
        <v>31.249499999999998</v>
      </c>
      <c r="DV34" s="14">
        <f>SUM(CE$7:CE34)</f>
        <v>16.5</v>
      </c>
      <c r="DW34" s="14">
        <f>SUM(CF$7:CF34)</f>
        <v>16.5</v>
      </c>
      <c r="DX34" s="14">
        <f>SUM(CG$7:CG34)</f>
        <v>6.75</v>
      </c>
      <c r="DY34" s="14">
        <f>SUM(CH$7:CH34)</f>
        <v>3.2490000000000006</v>
      </c>
      <c r="DZ34" s="14">
        <f>SUM(CI$7:CI34)</f>
        <v>4.5</v>
      </c>
      <c r="EA34" s="14">
        <f>SUM(CJ$7:CJ34)</f>
        <v>4.5</v>
      </c>
      <c r="EB34" s="14">
        <f>SUM(CK$7:CK34)</f>
        <v>4.5</v>
      </c>
      <c r="EC34" s="14">
        <f>SUM(CL$7:CL34)</f>
        <v>1.5</v>
      </c>
      <c r="ED34" s="14">
        <f>SUM(CM$7:CM34)</f>
        <v>1.5</v>
      </c>
      <c r="EE34" s="14">
        <f>SUM(CN$7:CN34)</f>
        <v>1.5</v>
      </c>
      <c r="EF34" s="14">
        <f>SUM(CO$7:CO34)</f>
        <v>1.125</v>
      </c>
      <c r="EG34" s="14">
        <f>SUM(CP$7:CP34)</f>
        <v>1.125</v>
      </c>
      <c r="EH34" s="14">
        <f>SUM(CQ$7:CQ34)</f>
        <v>0</v>
      </c>
      <c r="EI34" s="14">
        <f>SUM(CR$7:CR34)</f>
        <v>0</v>
      </c>
      <c r="EJ34" s="14">
        <f>SUM(CS$7:CS34)</f>
        <v>0</v>
      </c>
      <c r="EK34" s="14">
        <f>SUM(CT$7:CT34)</f>
        <v>0</v>
      </c>
      <c r="EL34" s="14">
        <f>SUM(CU$7:CU34)</f>
        <v>0</v>
      </c>
      <c r="EM34" s="14">
        <f>SUM(CV$7:CV34)</f>
        <v>0</v>
      </c>
      <c r="EN34" s="14">
        <f>SUM(CW$7:CW34)</f>
        <v>0</v>
      </c>
      <c r="EO34" s="14">
        <f>SUM(CX$7:CX34)</f>
        <v>0</v>
      </c>
      <c r="ER34" s="14">
        <f t="shared" si="12"/>
        <v>12</v>
      </c>
      <c r="ES34" s="14">
        <f t="shared" si="13"/>
        <v>12</v>
      </c>
      <c r="ET34" s="14">
        <f t="shared" si="14"/>
        <v>9</v>
      </c>
      <c r="EU34" s="14">
        <f t="shared" si="15"/>
        <v>12</v>
      </c>
      <c r="EV34" s="14">
        <f t="shared" si="16"/>
        <v>12</v>
      </c>
      <c r="EW34" s="14">
        <f t="shared" si="17"/>
        <v>9</v>
      </c>
      <c r="EX34" s="14">
        <f t="shared" si="18"/>
        <v>9</v>
      </c>
      <c r="EY34" s="14">
        <f t="shared" si="19"/>
        <v>7</v>
      </c>
      <c r="EZ34" s="14">
        <f t="shared" si="20"/>
        <v>9</v>
      </c>
      <c r="FA34" s="14">
        <f t="shared" si="21"/>
        <v>9</v>
      </c>
      <c r="FB34" s="14">
        <f t="shared" si="22"/>
        <v>6</v>
      </c>
      <c r="FC34" s="14">
        <f t="shared" si="23"/>
        <v>6</v>
      </c>
      <c r="FD34" s="14">
        <f t="shared" si="24"/>
        <v>3</v>
      </c>
      <c r="FE34" s="14">
        <f t="shared" si="25"/>
        <v>2</v>
      </c>
      <c r="FF34" s="14">
        <f t="shared" si="26"/>
        <v>10</v>
      </c>
      <c r="FG34" s="14">
        <f t="shared" si="27"/>
        <v>10</v>
      </c>
      <c r="FH34" s="14">
        <f t="shared" si="28"/>
        <v>7</v>
      </c>
      <c r="FI34" s="14">
        <f t="shared" si="29"/>
        <v>7</v>
      </c>
      <c r="FJ34" s="14">
        <f t="shared" si="30"/>
        <v>4</v>
      </c>
      <c r="FK34" s="14">
        <f t="shared" si="31"/>
        <v>2</v>
      </c>
      <c r="FL34" s="14">
        <f t="shared" si="32"/>
        <v>11</v>
      </c>
      <c r="FM34" s="14">
        <f t="shared" si="33"/>
        <v>11</v>
      </c>
      <c r="FN34" s="14">
        <f t="shared" si="34"/>
        <v>8</v>
      </c>
      <c r="FO34" s="14">
        <f t="shared" si="35"/>
        <v>8</v>
      </c>
      <c r="FP34" s="14">
        <f t="shared" si="36"/>
        <v>4</v>
      </c>
      <c r="FQ34" s="14">
        <f t="shared" si="37"/>
        <v>3</v>
      </c>
      <c r="FR34" s="14">
        <f t="shared" si="38"/>
        <v>3</v>
      </c>
      <c r="FS34" s="14">
        <f t="shared" si="39"/>
        <v>3</v>
      </c>
      <c r="FT34" s="14">
        <f t="shared" si="40"/>
        <v>3</v>
      </c>
      <c r="FU34" s="14">
        <f t="shared" si="41"/>
        <v>1</v>
      </c>
      <c r="FV34" s="14">
        <f t="shared" si="42"/>
        <v>1</v>
      </c>
      <c r="FW34" s="14">
        <f t="shared" si="43"/>
        <v>1</v>
      </c>
      <c r="FX34" s="14">
        <f t="shared" si="44"/>
        <v>1</v>
      </c>
      <c r="FY34" s="14">
        <f t="shared" si="45"/>
        <v>1</v>
      </c>
      <c r="FZ34" s="14">
        <f t="shared" si="46"/>
        <v>0</v>
      </c>
      <c r="GA34" s="14">
        <f t="shared" si="47"/>
        <v>0</v>
      </c>
      <c r="GB34" s="14">
        <f t="shared" si="48"/>
        <v>0</v>
      </c>
      <c r="GC34" s="14">
        <f t="shared" si="49"/>
        <v>0</v>
      </c>
      <c r="GD34" s="14">
        <f t="shared" si="50"/>
        <v>0</v>
      </c>
      <c r="GE34" s="14">
        <f t="shared" si="51"/>
        <v>0</v>
      </c>
      <c r="GF34" s="14">
        <f t="shared" si="52"/>
        <v>0</v>
      </c>
      <c r="GG34" s="14">
        <f t="shared" si="53"/>
        <v>0</v>
      </c>
      <c r="GJ34" s="122">
        <v>28</v>
      </c>
      <c r="GK34" s="14">
        <f t="shared" si="54"/>
        <v>2</v>
      </c>
      <c r="GL34" s="14">
        <f t="shared" si="55"/>
        <v>1606004</v>
      </c>
      <c r="GM34" s="14" t="str">
        <f t="shared" si="56"/>
        <v>神器1-2 : 10级</v>
      </c>
      <c r="GN34" s="14" t="s">
        <v>1055</v>
      </c>
      <c r="GO34" s="14">
        <f t="shared" si="57"/>
        <v>13</v>
      </c>
      <c r="GP34" s="14" t="str">
        <f t="shared" si="58"/>
        <v>神器1-2</v>
      </c>
      <c r="GQ34" s="14">
        <f t="shared" si="59"/>
        <v>7</v>
      </c>
    </row>
    <row r="35" spans="14:199" ht="16.5" x14ac:dyDescent="0.2">
      <c r="N35" s="121">
        <v>6</v>
      </c>
      <c r="O35" s="121">
        <v>2</v>
      </c>
      <c r="P35" s="121">
        <v>2</v>
      </c>
      <c r="Q35" s="121">
        <v>21</v>
      </c>
      <c r="R35" s="14">
        <f>SUM(Q$7:Q35)</f>
        <v>486</v>
      </c>
      <c r="S35" s="122">
        <v>1606036</v>
      </c>
      <c r="T35" s="14" t="str">
        <f t="shared" si="60"/>
        <v>神器6-2</v>
      </c>
      <c r="AD35" s="118">
        <v>29</v>
      </c>
      <c r="AE35" s="118">
        <v>6</v>
      </c>
      <c r="AF35" s="118">
        <v>3</v>
      </c>
      <c r="AG35" s="118" t="str">
        <f t="shared" si="6"/>
        <v>神器6-3</v>
      </c>
      <c r="AH35" s="118">
        <v>2</v>
      </c>
      <c r="AI35" s="118">
        <f t="shared" si="7"/>
        <v>120</v>
      </c>
      <c r="AL35" s="118">
        <v>3</v>
      </c>
      <c r="AM35" s="118">
        <v>1</v>
      </c>
      <c r="AN35" s="118">
        <v>12</v>
      </c>
      <c r="AO35" s="118">
        <v>11</v>
      </c>
      <c r="AP35" s="118" t="s">
        <v>405</v>
      </c>
      <c r="AQ35" s="118">
        <v>3500</v>
      </c>
      <c r="AR35" s="118">
        <v>1</v>
      </c>
      <c r="AS35" s="118">
        <v>2</v>
      </c>
      <c r="AT35" s="118">
        <f t="shared" si="8"/>
        <v>2</v>
      </c>
      <c r="AU35" s="14">
        <f t="shared" si="9"/>
        <v>0.52500000000000002</v>
      </c>
      <c r="AV35" s="14">
        <f t="shared" si="10"/>
        <v>31.5</v>
      </c>
      <c r="BD35" s="118">
        <v>29</v>
      </c>
      <c r="BE35" s="14">
        <f>INDEX(节奏总表!$BW$4:$BW$63,新神器!BD35)</f>
        <v>119</v>
      </c>
      <c r="BF35" s="14">
        <f t="shared" si="11"/>
        <v>6</v>
      </c>
      <c r="BG35" s="118">
        <v>3</v>
      </c>
      <c r="BH35" s="118">
        <v>5</v>
      </c>
      <c r="BI35" s="14">
        <f t="shared" si="65"/>
        <v>0</v>
      </c>
      <c r="BJ35" s="14">
        <f t="shared" si="65"/>
        <v>0</v>
      </c>
      <c r="BK35" s="14">
        <f t="shared" si="65"/>
        <v>0</v>
      </c>
      <c r="BL35" s="14">
        <f t="shared" si="65"/>
        <v>0</v>
      </c>
      <c r="BM35" s="14">
        <f t="shared" si="65"/>
        <v>0</v>
      </c>
      <c r="BN35" s="14">
        <f t="shared" si="65"/>
        <v>0</v>
      </c>
      <c r="BO35" s="14">
        <f t="shared" si="65"/>
        <v>0</v>
      </c>
      <c r="BP35" s="14">
        <f t="shared" si="65"/>
        <v>0</v>
      </c>
      <c r="BQ35" s="14">
        <f t="shared" si="65"/>
        <v>0.41649999999999998</v>
      </c>
      <c r="BR35" s="14">
        <f t="shared" si="65"/>
        <v>0.41649999999999998</v>
      </c>
      <c r="BS35" s="14">
        <f t="shared" si="66"/>
        <v>0.25</v>
      </c>
      <c r="BT35" s="14">
        <f t="shared" si="66"/>
        <v>0.25</v>
      </c>
      <c r="BU35" s="14">
        <f t="shared" si="66"/>
        <v>0.25</v>
      </c>
      <c r="BV35" s="14">
        <f t="shared" si="66"/>
        <v>8.5000000000000006E-2</v>
      </c>
      <c r="BW35" s="14">
        <f t="shared" si="66"/>
        <v>0.41649999999999998</v>
      </c>
      <c r="BX35" s="14">
        <f t="shared" si="66"/>
        <v>0.41649999999999998</v>
      </c>
      <c r="BY35" s="14">
        <f t="shared" si="66"/>
        <v>0.25</v>
      </c>
      <c r="BZ35" s="14">
        <f t="shared" si="66"/>
        <v>0.25</v>
      </c>
      <c r="CA35" s="14">
        <f t="shared" si="66"/>
        <v>0.25</v>
      </c>
      <c r="CB35" s="14">
        <f t="shared" si="66"/>
        <v>8.3000000000000004E-2</v>
      </c>
      <c r="CC35" s="14">
        <f t="shared" si="67"/>
        <v>0.41649999999999998</v>
      </c>
      <c r="CD35" s="14">
        <f t="shared" si="67"/>
        <v>0.41649999999999998</v>
      </c>
      <c r="CE35" s="14">
        <f t="shared" si="67"/>
        <v>0.25</v>
      </c>
      <c r="CF35" s="14">
        <f t="shared" si="67"/>
        <v>0.25</v>
      </c>
      <c r="CG35" s="14">
        <f t="shared" si="67"/>
        <v>0.25</v>
      </c>
      <c r="CH35" s="14">
        <f t="shared" si="67"/>
        <v>8.3000000000000004E-2</v>
      </c>
      <c r="CI35" s="14">
        <f t="shared" si="67"/>
        <v>1.5</v>
      </c>
      <c r="CJ35" s="14">
        <f t="shared" si="67"/>
        <v>1.5</v>
      </c>
      <c r="CK35" s="14">
        <f t="shared" si="67"/>
        <v>1.5</v>
      </c>
      <c r="CL35" s="14">
        <f t="shared" si="67"/>
        <v>0.5</v>
      </c>
      <c r="CM35" s="14">
        <f t="shared" si="68"/>
        <v>0.5</v>
      </c>
      <c r="CN35" s="14">
        <f t="shared" si="68"/>
        <v>0.5</v>
      </c>
      <c r="CO35" s="14">
        <f t="shared" si="68"/>
        <v>0.375</v>
      </c>
      <c r="CP35" s="14">
        <f t="shared" si="68"/>
        <v>0.375</v>
      </c>
      <c r="CQ35" s="14">
        <f t="shared" si="68"/>
        <v>0</v>
      </c>
      <c r="CR35" s="14">
        <f t="shared" si="68"/>
        <v>0</v>
      </c>
      <c r="CS35" s="14">
        <f t="shared" si="68"/>
        <v>0</v>
      </c>
      <c r="CT35" s="14">
        <f t="shared" si="68"/>
        <v>0</v>
      </c>
      <c r="CU35" s="14">
        <f t="shared" si="68"/>
        <v>0</v>
      </c>
      <c r="CV35" s="14">
        <f t="shared" si="68"/>
        <v>0</v>
      </c>
      <c r="CW35" s="14">
        <f t="shared" si="68"/>
        <v>0</v>
      </c>
      <c r="CX35" s="14">
        <f t="shared" si="68"/>
        <v>0</v>
      </c>
      <c r="CZ35" s="14">
        <f>SUM(BI$7:BI35)</f>
        <v>35.749999999999993</v>
      </c>
      <c r="DA35" s="14">
        <f>SUM(BJ$7:BJ35)</f>
        <v>35.749999999999993</v>
      </c>
      <c r="DB35" s="14">
        <f>SUM(BK$7:BK35)</f>
        <v>20.25</v>
      </c>
      <c r="DC35" s="14">
        <f>SUM(BL$7:BL35)</f>
        <v>36.25</v>
      </c>
      <c r="DD35" s="14">
        <f>SUM(BM$7:BM35)</f>
        <v>36.25</v>
      </c>
      <c r="DE35" s="14">
        <f>SUM(BN$7:BN35)</f>
        <v>20.625</v>
      </c>
      <c r="DF35" s="14">
        <f>SUM(BO$7:BO35)</f>
        <v>20.625</v>
      </c>
      <c r="DG35" s="14">
        <f>SUM(BP$7:BP35)</f>
        <v>13.75</v>
      </c>
      <c r="DH35" s="14">
        <f>SUM(BQ$7:BQ35)</f>
        <v>21.665999999999997</v>
      </c>
      <c r="DI35" s="14">
        <f>SUM(BR$7:BR35)</f>
        <v>21.665999999999997</v>
      </c>
      <c r="DJ35" s="14">
        <f>SUM(BS$7:BS35)</f>
        <v>11.5</v>
      </c>
      <c r="DK35" s="14">
        <f>SUM(BT$7:BT35)</f>
        <v>11.5</v>
      </c>
      <c r="DL35" s="14">
        <f>SUM(BU$7:BU35)</f>
        <v>5</v>
      </c>
      <c r="DM35" s="14">
        <f>SUM(BV$7:BV35)</f>
        <v>2.34</v>
      </c>
      <c r="DN35" s="14">
        <f>SUM(BW$7:BW35)</f>
        <v>26.665999999999997</v>
      </c>
      <c r="DO35" s="14">
        <f>SUM(BX$7:BX35)</f>
        <v>26.665999999999997</v>
      </c>
      <c r="DP35" s="14">
        <f>SUM(BY$7:BY35)</f>
        <v>14.125</v>
      </c>
      <c r="DQ35" s="14">
        <f>SUM(BZ$7:BZ35)</f>
        <v>14.125</v>
      </c>
      <c r="DR35" s="14">
        <f>SUM(CA$7:CA35)</f>
        <v>6</v>
      </c>
      <c r="DS35" s="14">
        <f>SUM(CB$7:CB35)</f>
        <v>2.8320000000000007</v>
      </c>
      <c r="DT35" s="14">
        <f>SUM(CC$7:CC35)</f>
        <v>31.665999999999997</v>
      </c>
      <c r="DU35" s="14">
        <f>SUM(CD$7:CD35)</f>
        <v>31.665999999999997</v>
      </c>
      <c r="DV35" s="14">
        <f>SUM(CE$7:CE35)</f>
        <v>16.75</v>
      </c>
      <c r="DW35" s="14">
        <f>SUM(CF$7:CF35)</f>
        <v>16.75</v>
      </c>
      <c r="DX35" s="14">
        <f>SUM(CG$7:CG35)</f>
        <v>7</v>
      </c>
      <c r="DY35" s="14">
        <f>SUM(CH$7:CH35)</f>
        <v>3.3320000000000007</v>
      </c>
      <c r="DZ35" s="14">
        <f>SUM(CI$7:CI35)</f>
        <v>6</v>
      </c>
      <c r="EA35" s="14">
        <f>SUM(CJ$7:CJ35)</f>
        <v>6</v>
      </c>
      <c r="EB35" s="14">
        <f>SUM(CK$7:CK35)</f>
        <v>6</v>
      </c>
      <c r="EC35" s="14">
        <f>SUM(CL$7:CL35)</f>
        <v>2</v>
      </c>
      <c r="ED35" s="14">
        <f>SUM(CM$7:CM35)</f>
        <v>2</v>
      </c>
      <c r="EE35" s="14">
        <f>SUM(CN$7:CN35)</f>
        <v>2</v>
      </c>
      <c r="EF35" s="14">
        <f>SUM(CO$7:CO35)</f>
        <v>1.5</v>
      </c>
      <c r="EG35" s="14">
        <f>SUM(CP$7:CP35)</f>
        <v>1.5</v>
      </c>
      <c r="EH35" s="14">
        <f>SUM(CQ$7:CQ35)</f>
        <v>0</v>
      </c>
      <c r="EI35" s="14">
        <f>SUM(CR$7:CR35)</f>
        <v>0</v>
      </c>
      <c r="EJ35" s="14">
        <f>SUM(CS$7:CS35)</f>
        <v>0</v>
      </c>
      <c r="EK35" s="14">
        <f>SUM(CT$7:CT35)</f>
        <v>0</v>
      </c>
      <c r="EL35" s="14">
        <f>SUM(CU$7:CU35)</f>
        <v>0</v>
      </c>
      <c r="EM35" s="14">
        <f>SUM(CV$7:CV35)</f>
        <v>0</v>
      </c>
      <c r="EN35" s="14">
        <f>SUM(CW$7:CW35)</f>
        <v>0</v>
      </c>
      <c r="EO35" s="14">
        <f>SUM(CX$7:CX35)</f>
        <v>0</v>
      </c>
      <c r="ER35" s="14">
        <f t="shared" si="12"/>
        <v>12</v>
      </c>
      <c r="ES35" s="14">
        <f t="shared" si="13"/>
        <v>12</v>
      </c>
      <c r="ET35" s="14">
        <f t="shared" si="14"/>
        <v>9</v>
      </c>
      <c r="EU35" s="14">
        <f t="shared" si="15"/>
        <v>12</v>
      </c>
      <c r="EV35" s="14">
        <f t="shared" si="16"/>
        <v>12</v>
      </c>
      <c r="EW35" s="14">
        <f t="shared" si="17"/>
        <v>9</v>
      </c>
      <c r="EX35" s="14">
        <f t="shared" si="18"/>
        <v>9</v>
      </c>
      <c r="EY35" s="14">
        <f t="shared" si="19"/>
        <v>7</v>
      </c>
      <c r="EZ35" s="14">
        <f t="shared" si="20"/>
        <v>9</v>
      </c>
      <c r="FA35" s="14">
        <f t="shared" si="21"/>
        <v>9</v>
      </c>
      <c r="FB35" s="14">
        <f t="shared" si="22"/>
        <v>6</v>
      </c>
      <c r="FC35" s="14">
        <f t="shared" si="23"/>
        <v>6</v>
      </c>
      <c r="FD35" s="14">
        <f t="shared" si="24"/>
        <v>4</v>
      </c>
      <c r="FE35" s="14">
        <f t="shared" si="25"/>
        <v>2</v>
      </c>
      <c r="FF35" s="14">
        <f t="shared" si="26"/>
        <v>10</v>
      </c>
      <c r="FG35" s="14">
        <f t="shared" si="27"/>
        <v>10</v>
      </c>
      <c r="FH35" s="14">
        <f t="shared" si="28"/>
        <v>7</v>
      </c>
      <c r="FI35" s="14">
        <f t="shared" si="29"/>
        <v>7</v>
      </c>
      <c r="FJ35" s="14">
        <f t="shared" si="30"/>
        <v>4</v>
      </c>
      <c r="FK35" s="14">
        <f t="shared" si="31"/>
        <v>2</v>
      </c>
      <c r="FL35" s="14">
        <f t="shared" si="32"/>
        <v>11</v>
      </c>
      <c r="FM35" s="14">
        <f t="shared" si="33"/>
        <v>11</v>
      </c>
      <c r="FN35" s="14">
        <f t="shared" si="34"/>
        <v>8</v>
      </c>
      <c r="FO35" s="14">
        <f t="shared" si="35"/>
        <v>8</v>
      </c>
      <c r="FP35" s="14">
        <f t="shared" si="36"/>
        <v>5</v>
      </c>
      <c r="FQ35" s="14">
        <f t="shared" si="37"/>
        <v>3</v>
      </c>
      <c r="FR35" s="14">
        <f t="shared" si="38"/>
        <v>4</v>
      </c>
      <c r="FS35" s="14">
        <f t="shared" si="39"/>
        <v>4</v>
      </c>
      <c r="FT35" s="14">
        <f t="shared" si="40"/>
        <v>4</v>
      </c>
      <c r="FU35" s="14">
        <f t="shared" si="41"/>
        <v>2</v>
      </c>
      <c r="FV35" s="14">
        <f t="shared" si="42"/>
        <v>2</v>
      </c>
      <c r="FW35" s="14">
        <f t="shared" si="43"/>
        <v>2</v>
      </c>
      <c r="FX35" s="14">
        <f t="shared" si="44"/>
        <v>1</v>
      </c>
      <c r="FY35" s="14">
        <f t="shared" si="45"/>
        <v>1</v>
      </c>
      <c r="FZ35" s="14">
        <f t="shared" si="46"/>
        <v>0</v>
      </c>
      <c r="GA35" s="14">
        <f t="shared" si="47"/>
        <v>0</v>
      </c>
      <c r="GB35" s="14">
        <f t="shared" si="48"/>
        <v>0</v>
      </c>
      <c r="GC35" s="14">
        <f t="shared" si="49"/>
        <v>0</v>
      </c>
      <c r="GD35" s="14">
        <f t="shared" si="50"/>
        <v>0</v>
      </c>
      <c r="GE35" s="14">
        <f t="shared" si="51"/>
        <v>0</v>
      </c>
      <c r="GF35" s="14">
        <f t="shared" si="52"/>
        <v>0</v>
      </c>
      <c r="GG35" s="14">
        <f t="shared" si="53"/>
        <v>0</v>
      </c>
      <c r="GJ35" s="122">
        <v>29</v>
      </c>
      <c r="GK35" s="14">
        <f t="shared" si="54"/>
        <v>2</v>
      </c>
      <c r="GL35" s="14">
        <f t="shared" si="55"/>
        <v>1606004</v>
      </c>
      <c r="GM35" s="14" t="str">
        <f t="shared" si="56"/>
        <v>神器1-2 : 11级</v>
      </c>
      <c r="GN35" s="14" t="s">
        <v>1055</v>
      </c>
      <c r="GO35" s="14">
        <f t="shared" si="57"/>
        <v>14</v>
      </c>
      <c r="GP35" s="14" t="str">
        <f t="shared" si="58"/>
        <v>神器1-2</v>
      </c>
      <c r="GQ35" s="14">
        <f t="shared" si="59"/>
        <v>7</v>
      </c>
    </row>
    <row r="36" spans="14:199" ht="16.5" x14ac:dyDescent="0.2">
      <c r="N36" s="121">
        <v>6</v>
      </c>
      <c r="O36" s="121">
        <v>3</v>
      </c>
      <c r="P36" s="121">
        <v>2</v>
      </c>
      <c r="Q36" s="121">
        <v>21</v>
      </c>
      <c r="R36" s="14">
        <f>SUM(Q$7:Q36)</f>
        <v>507</v>
      </c>
      <c r="S36" s="122">
        <v>1606037</v>
      </c>
      <c r="T36" s="14" t="str">
        <f t="shared" si="60"/>
        <v>神器6-3</v>
      </c>
      <c r="AD36" s="118">
        <v>30</v>
      </c>
      <c r="AE36" s="118">
        <v>6</v>
      </c>
      <c r="AF36" s="118">
        <v>4</v>
      </c>
      <c r="AG36" s="118" t="str">
        <f t="shared" si="6"/>
        <v>神器6-4</v>
      </c>
      <c r="AH36" s="118">
        <v>3</v>
      </c>
      <c r="AI36" s="118">
        <f t="shared" si="7"/>
        <v>280</v>
      </c>
      <c r="AL36" s="118">
        <v>3</v>
      </c>
      <c r="AM36" s="118">
        <v>1</v>
      </c>
      <c r="AN36" s="118">
        <v>12</v>
      </c>
      <c r="AO36" s="118">
        <v>12</v>
      </c>
      <c r="AP36" s="118" t="s">
        <v>406</v>
      </c>
      <c r="AQ36" s="118">
        <v>3500</v>
      </c>
      <c r="AR36" s="118">
        <v>1</v>
      </c>
      <c r="AS36" s="118">
        <v>2</v>
      </c>
      <c r="AT36" s="118">
        <f t="shared" si="8"/>
        <v>2</v>
      </c>
      <c r="AU36" s="14">
        <f t="shared" si="9"/>
        <v>0.52500000000000002</v>
      </c>
      <c r="AV36" s="14">
        <f t="shared" si="10"/>
        <v>31.5</v>
      </c>
      <c r="BD36" s="118">
        <v>30</v>
      </c>
      <c r="BE36" s="14">
        <f>INDEX(节奏总表!$BW$4:$BW$63,新神器!BD36)</f>
        <v>120</v>
      </c>
      <c r="BF36" s="14">
        <f t="shared" si="11"/>
        <v>6</v>
      </c>
      <c r="BG36" s="118">
        <v>3</v>
      </c>
      <c r="BH36" s="118">
        <v>5</v>
      </c>
      <c r="BI36" s="14">
        <f t="shared" si="65"/>
        <v>0</v>
      </c>
      <c r="BJ36" s="14">
        <f t="shared" si="65"/>
        <v>0</v>
      </c>
      <c r="BK36" s="14">
        <f t="shared" si="65"/>
        <v>0</v>
      </c>
      <c r="BL36" s="14">
        <f t="shared" si="65"/>
        <v>0</v>
      </c>
      <c r="BM36" s="14">
        <f t="shared" si="65"/>
        <v>0</v>
      </c>
      <c r="BN36" s="14">
        <f t="shared" si="65"/>
        <v>0</v>
      </c>
      <c r="BO36" s="14">
        <f t="shared" si="65"/>
        <v>0</v>
      </c>
      <c r="BP36" s="14">
        <f t="shared" si="65"/>
        <v>0</v>
      </c>
      <c r="BQ36" s="14">
        <f t="shared" si="65"/>
        <v>0.41649999999999998</v>
      </c>
      <c r="BR36" s="14">
        <f t="shared" si="65"/>
        <v>0.41649999999999998</v>
      </c>
      <c r="BS36" s="14">
        <f t="shared" si="66"/>
        <v>0.25</v>
      </c>
      <c r="BT36" s="14">
        <f t="shared" si="66"/>
        <v>0.25</v>
      </c>
      <c r="BU36" s="14">
        <f t="shared" si="66"/>
        <v>0.25</v>
      </c>
      <c r="BV36" s="14">
        <f t="shared" si="66"/>
        <v>8.5000000000000006E-2</v>
      </c>
      <c r="BW36" s="14">
        <f t="shared" si="66"/>
        <v>0.41649999999999998</v>
      </c>
      <c r="BX36" s="14">
        <f t="shared" si="66"/>
        <v>0.41649999999999998</v>
      </c>
      <c r="BY36" s="14">
        <f t="shared" si="66"/>
        <v>0.25</v>
      </c>
      <c r="BZ36" s="14">
        <f t="shared" si="66"/>
        <v>0.25</v>
      </c>
      <c r="CA36" s="14">
        <f t="shared" si="66"/>
        <v>0.25</v>
      </c>
      <c r="CB36" s="14">
        <f t="shared" si="66"/>
        <v>8.3000000000000004E-2</v>
      </c>
      <c r="CC36" s="14">
        <f t="shared" si="67"/>
        <v>0.41649999999999998</v>
      </c>
      <c r="CD36" s="14">
        <f t="shared" si="67"/>
        <v>0.41649999999999998</v>
      </c>
      <c r="CE36" s="14">
        <f t="shared" si="67"/>
        <v>0.25</v>
      </c>
      <c r="CF36" s="14">
        <f t="shared" si="67"/>
        <v>0.25</v>
      </c>
      <c r="CG36" s="14">
        <f t="shared" si="67"/>
        <v>0.25</v>
      </c>
      <c r="CH36" s="14">
        <f t="shared" si="67"/>
        <v>8.3000000000000004E-2</v>
      </c>
      <c r="CI36" s="14">
        <f t="shared" si="67"/>
        <v>1.5</v>
      </c>
      <c r="CJ36" s="14">
        <f t="shared" si="67"/>
        <v>1.5</v>
      </c>
      <c r="CK36" s="14">
        <f t="shared" si="67"/>
        <v>1.5</v>
      </c>
      <c r="CL36" s="14">
        <f t="shared" si="67"/>
        <v>0.5</v>
      </c>
      <c r="CM36" s="14">
        <f t="shared" si="68"/>
        <v>0.5</v>
      </c>
      <c r="CN36" s="14">
        <f t="shared" si="68"/>
        <v>0.5</v>
      </c>
      <c r="CO36" s="14">
        <f t="shared" si="68"/>
        <v>0.375</v>
      </c>
      <c r="CP36" s="14">
        <f t="shared" si="68"/>
        <v>0.375</v>
      </c>
      <c r="CQ36" s="14">
        <f t="shared" si="68"/>
        <v>0</v>
      </c>
      <c r="CR36" s="14">
        <f t="shared" si="68"/>
        <v>0</v>
      </c>
      <c r="CS36" s="14">
        <f t="shared" si="68"/>
        <v>0</v>
      </c>
      <c r="CT36" s="14">
        <f t="shared" si="68"/>
        <v>0</v>
      </c>
      <c r="CU36" s="14">
        <f t="shared" si="68"/>
        <v>0</v>
      </c>
      <c r="CV36" s="14">
        <f t="shared" si="68"/>
        <v>0</v>
      </c>
      <c r="CW36" s="14">
        <f t="shared" si="68"/>
        <v>0</v>
      </c>
      <c r="CX36" s="14">
        <f t="shared" si="68"/>
        <v>0</v>
      </c>
      <c r="CZ36" s="14">
        <f>SUM(BI$7:BI36)</f>
        <v>35.749999999999993</v>
      </c>
      <c r="DA36" s="14">
        <f>SUM(BJ$7:BJ36)</f>
        <v>35.749999999999993</v>
      </c>
      <c r="DB36" s="14">
        <f>SUM(BK$7:BK36)</f>
        <v>20.25</v>
      </c>
      <c r="DC36" s="14">
        <f>SUM(BL$7:BL36)</f>
        <v>36.25</v>
      </c>
      <c r="DD36" s="14">
        <f>SUM(BM$7:BM36)</f>
        <v>36.25</v>
      </c>
      <c r="DE36" s="14">
        <f>SUM(BN$7:BN36)</f>
        <v>20.625</v>
      </c>
      <c r="DF36" s="14">
        <f>SUM(BO$7:BO36)</f>
        <v>20.625</v>
      </c>
      <c r="DG36" s="14">
        <f>SUM(BP$7:BP36)</f>
        <v>13.75</v>
      </c>
      <c r="DH36" s="14">
        <f>SUM(BQ$7:BQ36)</f>
        <v>22.082499999999996</v>
      </c>
      <c r="DI36" s="14">
        <f>SUM(BR$7:BR36)</f>
        <v>22.082499999999996</v>
      </c>
      <c r="DJ36" s="14">
        <f>SUM(BS$7:BS36)</f>
        <v>11.75</v>
      </c>
      <c r="DK36" s="14">
        <f>SUM(BT$7:BT36)</f>
        <v>11.75</v>
      </c>
      <c r="DL36" s="14">
        <f>SUM(BU$7:BU36)</f>
        <v>5.25</v>
      </c>
      <c r="DM36" s="14">
        <f>SUM(BV$7:BV36)</f>
        <v>2.4249999999999998</v>
      </c>
      <c r="DN36" s="14">
        <f>SUM(BW$7:BW36)</f>
        <v>27.082499999999996</v>
      </c>
      <c r="DO36" s="14">
        <f>SUM(BX$7:BX36)</f>
        <v>27.082499999999996</v>
      </c>
      <c r="DP36" s="14">
        <f>SUM(BY$7:BY36)</f>
        <v>14.375</v>
      </c>
      <c r="DQ36" s="14">
        <f>SUM(BZ$7:BZ36)</f>
        <v>14.375</v>
      </c>
      <c r="DR36" s="14">
        <f>SUM(CA$7:CA36)</f>
        <v>6.25</v>
      </c>
      <c r="DS36" s="14">
        <f>SUM(CB$7:CB36)</f>
        <v>2.9150000000000009</v>
      </c>
      <c r="DT36" s="14">
        <f>SUM(CC$7:CC36)</f>
        <v>32.082499999999996</v>
      </c>
      <c r="DU36" s="14">
        <f>SUM(CD$7:CD36)</f>
        <v>32.082499999999996</v>
      </c>
      <c r="DV36" s="14">
        <f>SUM(CE$7:CE36)</f>
        <v>17</v>
      </c>
      <c r="DW36" s="14">
        <f>SUM(CF$7:CF36)</f>
        <v>17</v>
      </c>
      <c r="DX36" s="14">
        <f>SUM(CG$7:CG36)</f>
        <v>7.25</v>
      </c>
      <c r="DY36" s="14">
        <f>SUM(CH$7:CH36)</f>
        <v>3.4150000000000009</v>
      </c>
      <c r="DZ36" s="14">
        <f>SUM(CI$7:CI36)</f>
        <v>7.5</v>
      </c>
      <c r="EA36" s="14">
        <f>SUM(CJ$7:CJ36)</f>
        <v>7.5</v>
      </c>
      <c r="EB36" s="14">
        <f>SUM(CK$7:CK36)</f>
        <v>7.5</v>
      </c>
      <c r="EC36" s="14">
        <f>SUM(CL$7:CL36)</f>
        <v>2.5</v>
      </c>
      <c r="ED36" s="14">
        <f>SUM(CM$7:CM36)</f>
        <v>2.5</v>
      </c>
      <c r="EE36" s="14">
        <f>SUM(CN$7:CN36)</f>
        <v>2.5</v>
      </c>
      <c r="EF36" s="14">
        <f>SUM(CO$7:CO36)</f>
        <v>1.875</v>
      </c>
      <c r="EG36" s="14">
        <f>SUM(CP$7:CP36)</f>
        <v>1.875</v>
      </c>
      <c r="EH36" s="14">
        <f>SUM(CQ$7:CQ36)</f>
        <v>0</v>
      </c>
      <c r="EI36" s="14">
        <f>SUM(CR$7:CR36)</f>
        <v>0</v>
      </c>
      <c r="EJ36" s="14">
        <f>SUM(CS$7:CS36)</f>
        <v>0</v>
      </c>
      <c r="EK36" s="14">
        <f>SUM(CT$7:CT36)</f>
        <v>0</v>
      </c>
      <c r="EL36" s="14">
        <f>SUM(CU$7:CU36)</f>
        <v>0</v>
      </c>
      <c r="EM36" s="14">
        <f>SUM(CV$7:CV36)</f>
        <v>0</v>
      </c>
      <c r="EN36" s="14">
        <f>SUM(CW$7:CW36)</f>
        <v>0</v>
      </c>
      <c r="EO36" s="14">
        <f>SUM(CX$7:CX36)</f>
        <v>0</v>
      </c>
      <c r="ER36" s="14">
        <f t="shared" si="12"/>
        <v>12</v>
      </c>
      <c r="ES36" s="14">
        <f t="shared" si="13"/>
        <v>12</v>
      </c>
      <c r="ET36" s="14">
        <f t="shared" si="14"/>
        <v>9</v>
      </c>
      <c r="EU36" s="14">
        <f t="shared" si="15"/>
        <v>12</v>
      </c>
      <c r="EV36" s="14">
        <f t="shared" si="16"/>
        <v>12</v>
      </c>
      <c r="EW36" s="14">
        <f t="shared" si="17"/>
        <v>9</v>
      </c>
      <c r="EX36" s="14">
        <f t="shared" si="18"/>
        <v>9</v>
      </c>
      <c r="EY36" s="14">
        <f t="shared" si="19"/>
        <v>7</v>
      </c>
      <c r="EZ36" s="14">
        <f t="shared" si="20"/>
        <v>9</v>
      </c>
      <c r="FA36" s="14">
        <f t="shared" si="21"/>
        <v>9</v>
      </c>
      <c r="FB36" s="14">
        <f t="shared" si="22"/>
        <v>6</v>
      </c>
      <c r="FC36" s="14">
        <f t="shared" si="23"/>
        <v>6</v>
      </c>
      <c r="FD36" s="14">
        <f t="shared" si="24"/>
        <v>4</v>
      </c>
      <c r="FE36" s="14">
        <f t="shared" si="25"/>
        <v>2</v>
      </c>
      <c r="FF36" s="14">
        <f t="shared" si="26"/>
        <v>10</v>
      </c>
      <c r="FG36" s="14">
        <f t="shared" si="27"/>
        <v>10</v>
      </c>
      <c r="FH36" s="14">
        <f t="shared" si="28"/>
        <v>7</v>
      </c>
      <c r="FI36" s="14">
        <f t="shared" si="29"/>
        <v>7</v>
      </c>
      <c r="FJ36" s="14">
        <f t="shared" si="30"/>
        <v>4</v>
      </c>
      <c r="FK36" s="14">
        <f t="shared" si="31"/>
        <v>2</v>
      </c>
      <c r="FL36" s="14">
        <f t="shared" si="32"/>
        <v>11</v>
      </c>
      <c r="FM36" s="14">
        <f t="shared" si="33"/>
        <v>11</v>
      </c>
      <c r="FN36" s="14">
        <f t="shared" si="34"/>
        <v>8</v>
      </c>
      <c r="FO36" s="14">
        <f t="shared" si="35"/>
        <v>8</v>
      </c>
      <c r="FP36" s="14">
        <f t="shared" si="36"/>
        <v>5</v>
      </c>
      <c r="FQ36" s="14">
        <f t="shared" si="37"/>
        <v>3</v>
      </c>
      <c r="FR36" s="14">
        <f t="shared" si="38"/>
        <v>5</v>
      </c>
      <c r="FS36" s="14">
        <f t="shared" si="39"/>
        <v>5</v>
      </c>
      <c r="FT36" s="14">
        <f t="shared" si="40"/>
        <v>5</v>
      </c>
      <c r="FU36" s="14">
        <f t="shared" si="41"/>
        <v>2</v>
      </c>
      <c r="FV36" s="14">
        <f t="shared" si="42"/>
        <v>2</v>
      </c>
      <c r="FW36" s="14">
        <f t="shared" si="43"/>
        <v>2</v>
      </c>
      <c r="FX36" s="14">
        <f t="shared" si="44"/>
        <v>1</v>
      </c>
      <c r="FY36" s="14">
        <f t="shared" si="45"/>
        <v>1</v>
      </c>
      <c r="FZ36" s="14">
        <f t="shared" si="46"/>
        <v>0</v>
      </c>
      <c r="GA36" s="14">
        <f t="shared" si="47"/>
        <v>0</v>
      </c>
      <c r="GB36" s="14">
        <f t="shared" si="48"/>
        <v>0</v>
      </c>
      <c r="GC36" s="14">
        <f t="shared" si="49"/>
        <v>0</v>
      </c>
      <c r="GD36" s="14">
        <f t="shared" si="50"/>
        <v>0</v>
      </c>
      <c r="GE36" s="14">
        <f t="shared" si="51"/>
        <v>0</v>
      </c>
      <c r="GF36" s="14">
        <f t="shared" si="52"/>
        <v>0</v>
      </c>
      <c r="GG36" s="14">
        <f t="shared" si="53"/>
        <v>0</v>
      </c>
      <c r="GJ36" s="122">
        <v>30</v>
      </c>
      <c r="GK36" s="14">
        <f t="shared" si="54"/>
        <v>2</v>
      </c>
      <c r="GL36" s="14">
        <f t="shared" si="55"/>
        <v>1606004</v>
      </c>
      <c r="GM36" s="14" t="str">
        <f t="shared" si="56"/>
        <v>神器1-2 : 12级</v>
      </c>
      <c r="GN36" s="14" t="s">
        <v>1055</v>
      </c>
      <c r="GO36" s="14">
        <f t="shared" si="57"/>
        <v>15</v>
      </c>
      <c r="GP36" s="14" t="str">
        <f t="shared" si="58"/>
        <v>神器1-2</v>
      </c>
      <c r="GQ36" s="14">
        <f t="shared" si="59"/>
        <v>7</v>
      </c>
    </row>
    <row r="37" spans="14:199" ht="16.5" x14ac:dyDescent="0.2">
      <c r="N37" s="121">
        <v>6</v>
      </c>
      <c r="O37" s="121">
        <v>4</v>
      </c>
      <c r="P37" s="121">
        <v>3</v>
      </c>
      <c r="Q37" s="121">
        <v>21</v>
      </c>
      <c r="R37" s="14">
        <f>SUM(Q$7:Q37)</f>
        <v>528</v>
      </c>
      <c r="S37" s="122">
        <v>1606038</v>
      </c>
      <c r="T37" s="14" t="str">
        <f t="shared" si="60"/>
        <v>神器6-4</v>
      </c>
      <c r="AD37" s="118">
        <v>31</v>
      </c>
      <c r="AE37" s="118">
        <v>6</v>
      </c>
      <c r="AF37" s="118">
        <v>5</v>
      </c>
      <c r="AG37" s="118" t="str">
        <f t="shared" si="6"/>
        <v>神器6-5</v>
      </c>
      <c r="AH37" s="118">
        <v>3</v>
      </c>
      <c r="AI37" s="118">
        <f t="shared" si="7"/>
        <v>280</v>
      </c>
      <c r="AL37" s="118">
        <v>3</v>
      </c>
      <c r="AM37" s="118">
        <v>2</v>
      </c>
      <c r="AN37" s="118">
        <v>13</v>
      </c>
      <c r="AO37" s="118">
        <v>1</v>
      </c>
      <c r="AP37" s="118" t="s">
        <v>395</v>
      </c>
      <c r="AQ37" s="118">
        <v>1500</v>
      </c>
      <c r="AR37" s="118">
        <v>1</v>
      </c>
      <c r="AS37" s="118">
        <v>1</v>
      </c>
      <c r="AT37" s="118">
        <f t="shared" si="8"/>
        <v>1</v>
      </c>
      <c r="AU37" s="14">
        <f t="shared" si="9"/>
        <v>0.15</v>
      </c>
      <c r="AV37" s="14">
        <f t="shared" si="10"/>
        <v>1.5</v>
      </c>
      <c r="BD37" s="118">
        <v>31</v>
      </c>
      <c r="BE37" s="14">
        <f>INDEX(节奏总表!$BW$4:$BW$63,新神器!BD37)</f>
        <v>122</v>
      </c>
      <c r="BF37" s="14">
        <f t="shared" si="11"/>
        <v>6</v>
      </c>
      <c r="BG37" s="118">
        <v>3</v>
      </c>
      <c r="BH37" s="118">
        <v>5</v>
      </c>
      <c r="BI37" s="14">
        <f t="shared" ref="BI37:BR46" si="69">SUMIFS($AU$7:$AU$301,$AL$7:$AL$301,"="&amp;$BF37,$AM$7:$AM$301,"="&amp;$BG37,$AO$7:$AO$301,"="&amp;BI$2)*$BH37</f>
        <v>0</v>
      </c>
      <c r="BJ37" s="14">
        <f t="shared" si="69"/>
        <v>0</v>
      </c>
      <c r="BK37" s="14">
        <f t="shared" si="69"/>
        <v>0</v>
      </c>
      <c r="BL37" s="14">
        <f t="shared" si="69"/>
        <v>0</v>
      </c>
      <c r="BM37" s="14">
        <f t="shared" si="69"/>
        <v>0</v>
      </c>
      <c r="BN37" s="14">
        <f t="shared" si="69"/>
        <v>0</v>
      </c>
      <c r="BO37" s="14">
        <f t="shared" si="69"/>
        <v>0</v>
      </c>
      <c r="BP37" s="14">
        <f t="shared" si="69"/>
        <v>0</v>
      </c>
      <c r="BQ37" s="14">
        <f t="shared" si="69"/>
        <v>0.41649999999999998</v>
      </c>
      <c r="BR37" s="14">
        <f t="shared" si="69"/>
        <v>0.41649999999999998</v>
      </c>
      <c r="BS37" s="14">
        <f t="shared" ref="BS37:CB46" si="70">SUMIFS($AU$7:$AU$301,$AL$7:$AL$301,"="&amp;$BF37,$AM$7:$AM$301,"="&amp;$BG37,$AO$7:$AO$301,"="&amp;BS$2)*$BH37</f>
        <v>0.25</v>
      </c>
      <c r="BT37" s="14">
        <f t="shared" si="70"/>
        <v>0.25</v>
      </c>
      <c r="BU37" s="14">
        <f t="shared" si="70"/>
        <v>0.25</v>
      </c>
      <c r="BV37" s="14">
        <f t="shared" si="70"/>
        <v>8.5000000000000006E-2</v>
      </c>
      <c r="BW37" s="14">
        <f t="shared" si="70"/>
        <v>0.41649999999999998</v>
      </c>
      <c r="BX37" s="14">
        <f t="shared" si="70"/>
        <v>0.41649999999999998</v>
      </c>
      <c r="BY37" s="14">
        <f t="shared" si="70"/>
        <v>0.25</v>
      </c>
      <c r="BZ37" s="14">
        <f t="shared" si="70"/>
        <v>0.25</v>
      </c>
      <c r="CA37" s="14">
        <f t="shared" si="70"/>
        <v>0.25</v>
      </c>
      <c r="CB37" s="14">
        <f t="shared" si="70"/>
        <v>8.3000000000000004E-2</v>
      </c>
      <c r="CC37" s="14">
        <f t="shared" ref="CC37:CL46" si="71">SUMIFS($AU$7:$AU$301,$AL$7:$AL$301,"="&amp;$BF37,$AM$7:$AM$301,"="&amp;$BG37,$AO$7:$AO$301,"="&amp;CC$2)*$BH37</f>
        <v>0.41649999999999998</v>
      </c>
      <c r="CD37" s="14">
        <f t="shared" si="71"/>
        <v>0.41649999999999998</v>
      </c>
      <c r="CE37" s="14">
        <f t="shared" si="71"/>
        <v>0.25</v>
      </c>
      <c r="CF37" s="14">
        <f t="shared" si="71"/>
        <v>0.25</v>
      </c>
      <c r="CG37" s="14">
        <f t="shared" si="71"/>
        <v>0.25</v>
      </c>
      <c r="CH37" s="14">
        <f t="shared" si="71"/>
        <v>8.3000000000000004E-2</v>
      </c>
      <c r="CI37" s="14">
        <f t="shared" si="71"/>
        <v>1.5</v>
      </c>
      <c r="CJ37" s="14">
        <f t="shared" si="71"/>
        <v>1.5</v>
      </c>
      <c r="CK37" s="14">
        <f t="shared" si="71"/>
        <v>1.5</v>
      </c>
      <c r="CL37" s="14">
        <f t="shared" si="71"/>
        <v>0.5</v>
      </c>
      <c r="CM37" s="14">
        <f t="shared" ref="CM37:CX46" si="72">SUMIFS($AU$7:$AU$301,$AL$7:$AL$301,"="&amp;$BF37,$AM$7:$AM$301,"="&amp;$BG37,$AO$7:$AO$301,"="&amp;CM$2)*$BH37</f>
        <v>0.5</v>
      </c>
      <c r="CN37" s="14">
        <f t="shared" si="72"/>
        <v>0.5</v>
      </c>
      <c r="CO37" s="14">
        <f t="shared" si="72"/>
        <v>0.375</v>
      </c>
      <c r="CP37" s="14">
        <f t="shared" si="72"/>
        <v>0.375</v>
      </c>
      <c r="CQ37" s="14">
        <f t="shared" si="72"/>
        <v>0</v>
      </c>
      <c r="CR37" s="14">
        <f t="shared" si="72"/>
        <v>0</v>
      </c>
      <c r="CS37" s="14">
        <f t="shared" si="72"/>
        <v>0</v>
      </c>
      <c r="CT37" s="14">
        <f t="shared" si="72"/>
        <v>0</v>
      </c>
      <c r="CU37" s="14">
        <f t="shared" si="72"/>
        <v>0</v>
      </c>
      <c r="CV37" s="14">
        <f t="shared" si="72"/>
        <v>0</v>
      </c>
      <c r="CW37" s="14">
        <f t="shared" si="72"/>
        <v>0</v>
      </c>
      <c r="CX37" s="14">
        <f t="shared" si="72"/>
        <v>0</v>
      </c>
      <c r="CZ37" s="14">
        <f>SUM(BI$7:BI37)</f>
        <v>35.749999999999993</v>
      </c>
      <c r="DA37" s="14">
        <f>SUM(BJ$7:BJ37)</f>
        <v>35.749999999999993</v>
      </c>
      <c r="DB37" s="14">
        <f>SUM(BK$7:BK37)</f>
        <v>20.25</v>
      </c>
      <c r="DC37" s="14">
        <f>SUM(BL$7:BL37)</f>
        <v>36.25</v>
      </c>
      <c r="DD37" s="14">
        <f>SUM(BM$7:BM37)</f>
        <v>36.25</v>
      </c>
      <c r="DE37" s="14">
        <f>SUM(BN$7:BN37)</f>
        <v>20.625</v>
      </c>
      <c r="DF37" s="14">
        <f>SUM(BO$7:BO37)</f>
        <v>20.625</v>
      </c>
      <c r="DG37" s="14">
        <f>SUM(BP$7:BP37)</f>
        <v>13.75</v>
      </c>
      <c r="DH37" s="14">
        <f>SUM(BQ$7:BQ37)</f>
        <v>22.498999999999995</v>
      </c>
      <c r="DI37" s="14">
        <f>SUM(BR$7:BR37)</f>
        <v>22.498999999999995</v>
      </c>
      <c r="DJ37" s="14">
        <f>SUM(BS$7:BS37)</f>
        <v>12</v>
      </c>
      <c r="DK37" s="14">
        <f>SUM(BT$7:BT37)</f>
        <v>12</v>
      </c>
      <c r="DL37" s="14">
        <f>SUM(BU$7:BU37)</f>
        <v>5.5</v>
      </c>
      <c r="DM37" s="14">
        <f>SUM(BV$7:BV37)</f>
        <v>2.5099999999999998</v>
      </c>
      <c r="DN37" s="14">
        <f>SUM(BW$7:BW37)</f>
        <v>27.498999999999995</v>
      </c>
      <c r="DO37" s="14">
        <f>SUM(BX$7:BX37)</f>
        <v>27.498999999999995</v>
      </c>
      <c r="DP37" s="14">
        <f>SUM(BY$7:BY37)</f>
        <v>14.625</v>
      </c>
      <c r="DQ37" s="14">
        <f>SUM(BZ$7:BZ37)</f>
        <v>14.625</v>
      </c>
      <c r="DR37" s="14">
        <f>SUM(CA$7:CA37)</f>
        <v>6.5</v>
      </c>
      <c r="DS37" s="14">
        <f>SUM(CB$7:CB37)</f>
        <v>2.9980000000000011</v>
      </c>
      <c r="DT37" s="14">
        <f>SUM(CC$7:CC37)</f>
        <v>32.498999999999995</v>
      </c>
      <c r="DU37" s="14">
        <f>SUM(CD$7:CD37)</f>
        <v>32.498999999999995</v>
      </c>
      <c r="DV37" s="14">
        <f>SUM(CE$7:CE37)</f>
        <v>17.25</v>
      </c>
      <c r="DW37" s="14">
        <f>SUM(CF$7:CF37)</f>
        <v>17.25</v>
      </c>
      <c r="DX37" s="14">
        <f>SUM(CG$7:CG37)</f>
        <v>7.5</v>
      </c>
      <c r="DY37" s="14">
        <f>SUM(CH$7:CH37)</f>
        <v>3.4980000000000011</v>
      </c>
      <c r="DZ37" s="14">
        <f>SUM(CI$7:CI37)</f>
        <v>9</v>
      </c>
      <c r="EA37" s="14">
        <f>SUM(CJ$7:CJ37)</f>
        <v>9</v>
      </c>
      <c r="EB37" s="14">
        <f>SUM(CK$7:CK37)</f>
        <v>9</v>
      </c>
      <c r="EC37" s="14">
        <f>SUM(CL$7:CL37)</f>
        <v>3</v>
      </c>
      <c r="ED37" s="14">
        <f>SUM(CM$7:CM37)</f>
        <v>3</v>
      </c>
      <c r="EE37" s="14">
        <f>SUM(CN$7:CN37)</f>
        <v>3</v>
      </c>
      <c r="EF37" s="14">
        <f>SUM(CO$7:CO37)</f>
        <v>2.25</v>
      </c>
      <c r="EG37" s="14">
        <f>SUM(CP$7:CP37)</f>
        <v>2.25</v>
      </c>
      <c r="EH37" s="14">
        <f>SUM(CQ$7:CQ37)</f>
        <v>0</v>
      </c>
      <c r="EI37" s="14">
        <f>SUM(CR$7:CR37)</f>
        <v>0</v>
      </c>
      <c r="EJ37" s="14">
        <f>SUM(CS$7:CS37)</f>
        <v>0</v>
      </c>
      <c r="EK37" s="14">
        <f>SUM(CT$7:CT37)</f>
        <v>0</v>
      </c>
      <c r="EL37" s="14">
        <f>SUM(CU$7:CU37)</f>
        <v>0</v>
      </c>
      <c r="EM37" s="14">
        <f>SUM(CV$7:CV37)</f>
        <v>0</v>
      </c>
      <c r="EN37" s="14">
        <f>SUM(CW$7:CW37)</f>
        <v>0</v>
      </c>
      <c r="EO37" s="14">
        <f>SUM(CX$7:CX37)</f>
        <v>0</v>
      </c>
      <c r="ER37" s="14">
        <f t="shared" si="12"/>
        <v>12</v>
      </c>
      <c r="ES37" s="14">
        <f t="shared" si="13"/>
        <v>12</v>
      </c>
      <c r="ET37" s="14">
        <f t="shared" si="14"/>
        <v>9</v>
      </c>
      <c r="EU37" s="14">
        <f t="shared" si="15"/>
        <v>12</v>
      </c>
      <c r="EV37" s="14">
        <f t="shared" si="16"/>
        <v>12</v>
      </c>
      <c r="EW37" s="14">
        <f t="shared" si="17"/>
        <v>9</v>
      </c>
      <c r="EX37" s="14">
        <f t="shared" si="18"/>
        <v>9</v>
      </c>
      <c r="EY37" s="14">
        <f t="shared" si="19"/>
        <v>7</v>
      </c>
      <c r="EZ37" s="14">
        <f t="shared" si="20"/>
        <v>9</v>
      </c>
      <c r="FA37" s="14">
        <f t="shared" si="21"/>
        <v>9</v>
      </c>
      <c r="FB37" s="14">
        <f t="shared" si="22"/>
        <v>7</v>
      </c>
      <c r="FC37" s="14">
        <f t="shared" si="23"/>
        <v>7</v>
      </c>
      <c r="FD37" s="14">
        <f t="shared" si="24"/>
        <v>4</v>
      </c>
      <c r="FE37" s="14">
        <f t="shared" si="25"/>
        <v>2</v>
      </c>
      <c r="FF37" s="14">
        <f t="shared" si="26"/>
        <v>10</v>
      </c>
      <c r="FG37" s="14">
        <f t="shared" si="27"/>
        <v>10</v>
      </c>
      <c r="FH37" s="14">
        <f t="shared" si="28"/>
        <v>7</v>
      </c>
      <c r="FI37" s="14">
        <f t="shared" si="29"/>
        <v>7</v>
      </c>
      <c r="FJ37" s="14">
        <f t="shared" si="30"/>
        <v>4</v>
      </c>
      <c r="FK37" s="14">
        <f t="shared" si="31"/>
        <v>2</v>
      </c>
      <c r="FL37" s="14">
        <f t="shared" si="32"/>
        <v>11</v>
      </c>
      <c r="FM37" s="14">
        <f t="shared" si="33"/>
        <v>11</v>
      </c>
      <c r="FN37" s="14">
        <f t="shared" si="34"/>
        <v>8</v>
      </c>
      <c r="FO37" s="14">
        <f t="shared" si="35"/>
        <v>8</v>
      </c>
      <c r="FP37" s="14">
        <f t="shared" si="36"/>
        <v>5</v>
      </c>
      <c r="FQ37" s="14">
        <f t="shared" si="37"/>
        <v>3</v>
      </c>
      <c r="FR37" s="14">
        <f t="shared" si="38"/>
        <v>6</v>
      </c>
      <c r="FS37" s="14">
        <f t="shared" si="39"/>
        <v>6</v>
      </c>
      <c r="FT37" s="14">
        <f t="shared" si="40"/>
        <v>6</v>
      </c>
      <c r="FU37" s="14">
        <f t="shared" si="41"/>
        <v>3</v>
      </c>
      <c r="FV37" s="14">
        <f t="shared" si="42"/>
        <v>3</v>
      </c>
      <c r="FW37" s="14">
        <f t="shared" si="43"/>
        <v>3</v>
      </c>
      <c r="FX37" s="14">
        <f t="shared" si="44"/>
        <v>2</v>
      </c>
      <c r="FY37" s="14">
        <f t="shared" si="45"/>
        <v>2</v>
      </c>
      <c r="FZ37" s="14">
        <f t="shared" si="46"/>
        <v>0</v>
      </c>
      <c r="GA37" s="14">
        <f t="shared" si="47"/>
        <v>0</v>
      </c>
      <c r="GB37" s="14">
        <f t="shared" si="48"/>
        <v>0</v>
      </c>
      <c r="GC37" s="14">
        <f t="shared" si="49"/>
        <v>0</v>
      </c>
      <c r="GD37" s="14">
        <f t="shared" si="50"/>
        <v>0</v>
      </c>
      <c r="GE37" s="14">
        <f t="shared" si="51"/>
        <v>0</v>
      </c>
      <c r="GF37" s="14">
        <f t="shared" si="52"/>
        <v>0</v>
      </c>
      <c r="GG37" s="14">
        <f t="shared" si="53"/>
        <v>0</v>
      </c>
      <c r="GJ37" s="122">
        <v>31</v>
      </c>
      <c r="GK37" s="14">
        <f t="shared" si="54"/>
        <v>3</v>
      </c>
      <c r="GL37" s="14">
        <f t="shared" si="55"/>
        <v>1606005</v>
      </c>
      <c r="GM37" s="14" t="str">
        <f t="shared" si="56"/>
        <v>神器1-3 : 1级</v>
      </c>
      <c r="GN37" s="14" t="s">
        <v>1055</v>
      </c>
      <c r="GO37" s="14">
        <f t="shared" si="57"/>
        <v>1</v>
      </c>
      <c r="GP37" s="14" t="str">
        <f t="shared" si="58"/>
        <v>神器1-3</v>
      </c>
      <c r="GQ37" s="14">
        <f t="shared" si="59"/>
        <v>1</v>
      </c>
    </row>
    <row r="38" spans="14:199" ht="16.5" x14ac:dyDescent="0.2">
      <c r="N38" s="121">
        <v>6</v>
      </c>
      <c r="O38" s="121">
        <v>5</v>
      </c>
      <c r="P38" s="121">
        <v>3</v>
      </c>
      <c r="Q38" s="121">
        <v>21</v>
      </c>
      <c r="R38" s="14">
        <f>SUM(Q$7:Q38)</f>
        <v>549</v>
      </c>
      <c r="S38" s="122">
        <v>1606039</v>
      </c>
      <c r="T38" s="14" t="str">
        <f t="shared" si="60"/>
        <v>神器6-5</v>
      </c>
      <c r="AD38" s="118">
        <v>32</v>
      </c>
      <c r="AE38" s="118">
        <v>6</v>
      </c>
      <c r="AF38" s="118">
        <v>6</v>
      </c>
      <c r="AG38" s="118" t="str">
        <f t="shared" si="6"/>
        <v>神器6-6</v>
      </c>
      <c r="AH38" s="118">
        <v>3</v>
      </c>
      <c r="AI38" s="118">
        <f t="shared" si="7"/>
        <v>280</v>
      </c>
      <c r="AL38" s="118">
        <v>3</v>
      </c>
      <c r="AM38" s="118">
        <v>2</v>
      </c>
      <c r="AN38" s="118">
        <v>13</v>
      </c>
      <c r="AO38" s="118">
        <v>2</v>
      </c>
      <c r="AP38" s="118" t="s">
        <v>396</v>
      </c>
      <c r="AQ38" s="118">
        <v>1500</v>
      </c>
      <c r="AR38" s="118">
        <v>1</v>
      </c>
      <c r="AS38" s="118">
        <v>1</v>
      </c>
      <c r="AT38" s="118">
        <f t="shared" si="8"/>
        <v>1</v>
      </c>
      <c r="AU38" s="14">
        <f t="shared" si="9"/>
        <v>0.15</v>
      </c>
      <c r="AV38" s="14">
        <f t="shared" si="10"/>
        <v>1.5</v>
      </c>
      <c r="BD38" s="118">
        <v>32</v>
      </c>
      <c r="BE38" s="14">
        <f>INDEX(节奏总表!$BW$4:$BW$63,新神器!BD38)</f>
        <v>123</v>
      </c>
      <c r="BF38" s="14">
        <f t="shared" si="11"/>
        <v>7</v>
      </c>
      <c r="BG38" s="118">
        <v>3</v>
      </c>
      <c r="BH38" s="118">
        <v>5</v>
      </c>
      <c r="BI38" s="14">
        <f t="shared" si="69"/>
        <v>0</v>
      </c>
      <c r="BJ38" s="14">
        <f t="shared" si="69"/>
        <v>0</v>
      </c>
      <c r="BK38" s="14">
        <f t="shared" si="69"/>
        <v>0</v>
      </c>
      <c r="BL38" s="14">
        <f t="shared" si="69"/>
        <v>0</v>
      </c>
      <c r="BM38" s="14">
        <f t="shared" si="69"/>
        <v>0</v>
      </c>
      <c r="BN38" s="14">
        <f t="shared" si="69"/>
        <v>0</v>
      </c>
      <c r="BO38" s="14">
        <f t="shared" si="69"/>
        <v>0</v>
      </c>
      <c r="BP38" s="14">
        <f t="shared" si="69"/>
        <v>0</v>
      </c>
      <c r="BQ38" s="14">
        <f t="shared" si="69"/>
        <v>0.35000000000000003</v>
      </c>
      <c r="BR38" s="14">
        <f t="shared" si="69"/>
        <v>0.35000000000000003</v>
      </c>
      <c r="BS38" s="14">
        <f t="shared" si="70"/>
        <v>0.20699999999999999</v>
      </c>
      <c r="BT38" s="14">
        <f t="shared" si="70"/>
        <v>0.20699999999999999</v>
      </c>
      <c r="BU38" s="14">
        <f t="shared" si="70"/>
        <v>0.13750000000000001</v>
      </c>
      <c r="BV38" s="14">
        <f t="shared" si="70"/>
        <v>6.9000000000000006E-2</v>
      </c>
      <c r="BW38" s="14">
        <f t="shared" si="70"/>
        <v>0.35000000000000003</v>
      </c>
      <c r="BX38" s="14">
        <f t="shared" si="70"/>
        <v>0.35000000000000003</v>
      </c>
      <c r="BY38" s="14">
        <f t="shared" si="70"/>
        <v>0.20699999999999999</v>
      </c>
      <c r="BZ38" s="14">
        <f t="shared" si="70"/>
        <v>0.20699999999999999</v>
      </c>
      <c r="CA38" s="14">
        <f t="shared" si="70"/>
        <v>0.13750000000000001</v>
      </c>
      <c r="CB38" s="14">
        <f t="shared" si="70"/>
        <v>6.9000000000000006E-2</v>
      </c>
      <c r="CC38" s="14">
        <f t="shared" si="71"/>
        <v>0.35000000000000003</v>
      </c>
      <c r="CD38" s="14">
        <f t="shared" si="71"/>
        <v>0.35000000000000003</v>
      </c>
      <c r="CE38" s="14">
        <f t="shared" si="71"/>
        <v>0.20699999999999999</v>
      </c>
      <c r="CF38" s="14">
        <f t="shared" si="71"/>
        <v>0.20699999999999999</v>
      </c>
      <c r="CG38" s="14">
        <f t="shared" si="71"/>
        <v>0.13750000000000001</v>
      </c>
      <c r="CH38" s="14">
        <f t="shared" si="71"/>
        <v>6.9499999999999992E-2</v>
      </c>
      <c r="CI38" s="14">
        <f t="shared" si="71"/>
        <v>0.20799999999999999</v>
      </c>
      <c r="CJ38" s="14">
        <f t="shared" si="71"/>
        <v>0.20799999999999999</v>
      </c>
      <c r="CK38" s="14">
        <f t="shared" si="71"/>
        <v>0.20799999999999999</v>
      </c>
      <c r="CL38" s="14">
        <f t="shared" si="71"/>
        <v>0.13800000000000001</v>
      </c>
      <c r="CM38" s="14">
        <f t="shared" si="72"/>
        <v>0.13800000000000001</v>
      </c>
      <c r="CN38" s="14">
        <f t="shared" si="72"/>
        <v>0.13800000000000001</v>
      </c>
      <c r="CO38" s="14">
        <f t="shared" si="72"/>
        <v>0</v>
      </c>
      <c r="CP38" s="14">
        <f t="shared" si="72"/>
        <v>0</v>
      </c>
      <c r="CQ38" s="14">
        <f t="shared" si="72"/>
        <v>1.5</v>
      </c>
      <c r="CR38" s="14">
        <f t="shared" si="72"/>
        <v>1.5</v>
      </c>
      <c r="CS38" s="14">
        <f t="shared" si="72"/>
        <v>1.5</v>
      </c>
      <c r="CT38" s="14">
        <f t="shared" si="72"/>
        <v>0.5</v>
      </c>
      <c r="CU38" s="14">
        <f t="shared" si="72"/>
        <v>0.5</v>
      </c>
      <c r="CV38" s="14">
        <f t="shared" si="72"/>
        <v>0.5</v>
      </c>
      <c r="CW38" s="14">
        <f t="shared" si="72"/>
        <v>0.375</v>
      </c>
      <c r="CX38" s="14">
        <f t="shared" si="72"/>
        <v>0.375</v>
      </c>
      <c r="CZ38" s="14">
        <f>SUM(BI$7:BI38)</f>
        <v>35.749999999999993</v>
      </c>
      <c r="DA38" s="14">
        <f>SUM(BJ$7:BJ38)</f>
        <v>35.749999999999993</v>
      </c>
      <c r="DB38" s="14">
        <f>SUM(BK$7:BK38)</f>
        <v>20.25</v>
      </c>
      <c r="DC38" s="14">
        <f>SUM(BL$7:BL38)</f>
        <v>36.25</v>
      </c>
      <c r="DD38" s="14">
        <f>SUM(BM$7:BM38)</f>
        <v>36.25</v>
      </c>
      <c r="DE38" s="14">
        <f>SUM(BN$7:BN38)</f>
        <v>20.625</v>
      </c>
      <c r="DF38" s="14">
        <f>SUM(BO$7:BO38)</f>
        <v>20.625</v>
      </c>
      <c r="DG38" s="14">
        <f>SUM(BP$7:BP38)</f>
        <v>13.75</v>
      </c>
      <c r="DH38" s="14">
        <f>SUM(BQ$7:BQ38)</f>
        <v>22.848999999999997</v>
      </c>
      <c r="DI38" s="14">
        <f>SUM(BR$7:BR38)</f>
        <v>22.848999999999997</v>
      </c>
      <c r="DJ38" s="14">
        <f>SUM(BS$7:BS38)</f>
        <v>12.207000000000001</v>
      </c>
      <c r="DK38" s="14">
        <f>SUM(BT$7:BT38)</f>
        <v>12.207000000000001</v>
      </c>
      <c r="DL38" s="14">
        <f>SUM(BU$7:BU38)</f>
        <v>5.6375000000000002</v>
      </c>
      <c r="DM38" s="14">
        <f>SUM(BV$7:BV38)</f>
        <v>2.5789999999999997</v>
      </c>
      <c r="DN38" s="14">
        <f>SUM(BW$7:BW38)</f>
        <v>27.848999999999997</v>
      </c>
      <c r="DO38" s="14">
        <f>SUM(BX$7:BX38)</f>
        <v>27.848999999999997</v>
      </c>
      <c r="DP38" s="14">
        <f>SUM(BY$7:BY38)</f>
        <v>14.832000000000001</v>
      </c>
      <c r="DQ38" s="14">
        <f>SUM(BZ$7:BZ38)</f>
        <v>14.832000000000001</v>
      </c>
      <c r="DR38" s="14">
        <f>SUM(CA$7:CA38)</f>
        <v>6.6375000000000002</v>
      </c>
      <c r="DS38" s="14">
        <f>SUM(CB$7:CB38)</f>
        <v>3.0670000000000011</v>
      </c>
      <c r="DT38" s="14">
        <f>SUM(CC$7:CC38)</f>
        <v>32.848999999999997</v>
      </c>
      <c r="DU38" s="14">
        <f>SUM(CD$7:CD38)</f>
        <v>32.848999999999997</v>
      </c>
      <c r="DV38" s="14">
        <f>SUM(CE$7:CE38)</f>
        <v>17.457000000000001</v>
      </c>
      <c r="DW38" s="14">
        <f>SUM(CF$7:CF38)</f>
        <v>17.457000000000001</v>
      </c>
      <c r="DX38" s="14">
        <f>SUM(CG$7:CG38)</f>
        <v>7.6375000000000002</v>
      </c>
      <c r="DY38" s="14">
        <f>SUM(CH$7:CH38)</f>
        <v>3.5675000000000012</v>
      </c>
      <c r="DZ38" s="14">
        <f>SUM(CI$7:CI38)</f>
        <v>9.2080000000000002</v>
      </c>
      <c r="EA38" s="14">
        <f>SUM(CJ$7:CJ38)</f>
        <v>9.2080000000000002</v>
      </c>
      <c r="EB38" s="14">
        <f>SUM(CK$7:CK38)</f>
        <v>9.2080000000000002</v>
      </c>
      <c r="EC38" s="14">
        <f>SUM(CL$7:CL38)</f>
        <v>3.1379999999999999</v>
      </c>
      <c r="ED38" s="14">
        <f>SUM(CM$7:CM38)</f>
        <v>3.1379999999999999</v>
      </c>
      <c r="EE38" s="14">
        <f>SUM(CN$7:CN38)</f>
        <v>3.1379999999999999</v>
      </c>
      <c r="EF38" s="14">
        <f>SUM(CO$7:CO38)</f>
        <v>2.25</v>
      </c>
      <c r="EG38" s="14">
        <f>SUM(CP$7:CP38)</f>
        <v>2.25</v>
      </c>
      <c r="EH38" s="14">
        <f>SUM(CQ$7:CQ38)</f>
        <v>1.5</v>
      </c>
      <c r="EI38" s="14">
        <f>SUM(CR$7:CR38)</f>
        <v>1.5</v>
      </c>
      <c r="EJ38" s="14">
        <f>SUM(CS$7:CS38)</f>
        <v>1.5</v>
      </c>
      <c r="EK38" s="14">
        <f>SUM(CT$7:CT38)</f>
        <v>0.5</v>
      </c>
      <c r="EL38" s="14">
        <f>SUM(CU$7:CU38)</f>
        <v>0.5</v>
      </c>
      <c r="EM38" s="14">
        <f>SUM(CV$7:CV38)</f>
        <v>0.5</v>
      </c>
      <c r="EN38" s="14">
        <f>SUM(CW$7:CW38)</f>
        <v>0.375</v>
      </c>
      <c r="EO38" s="14">
        <f>SUM(CX$7:CX38)</f>
        <v>0.375</v>
      </c>
      <c r="ER38" s="14">
        <f t="shared" si="12"/>
        <v>12</v>
      </c>
      <c r="ES38" s="14">
        <f t="shared" si="13"/>
        <v>12</v>
      </c>
      <c r="ET38" s="14">
        <f t="shared" si="14"/>
        <v>9</v>
      </c>
      <c r="EU38" s="14">
        <f t="shared" si="15"/>
        <v>12</v>
      </c>
      <c r="EV38" s="14">
        <f t="shared" si="16"/>
        <v>12</v>
      </c>
      <c r="EW38" s="14">
        <f t="shared" si="17"/>
        <v>9</v>
      </c>
      <c r="EX38" s="14">
        <f t="shared" si="18"/>
        <v>9</v>
      </c>
      <c r="EY38" s="14">
        <f t="shared" si="19"/>
        <v>7</v>
      </c>
      <c r="EZ38" s="14">
        <f t="shared" si="20"/>
        <v>9</v>
      </c>
      <c r="FA38" s="14">
        <f t="shared" si="21"/>
        <v>9</v>
      </c>
      <c r="FB38" s="14">
        <f t="shared" si="22"/>
        <v>7</v>
      </c>
      <c r="FC38" s="14">
        <f t="shared" si="23"/>
        <v>7</v>
      </c>
      <c r="FD38" s="14">
        <f t="shared" si="24"/>
        <v>4</v>
      </c>
      <c r="FE38" s="14">
        <f t="shared" si="25"/>
        <v>2</v>
      </c>
      <c r="FF38" s="14">
        <f t="shared" si="26"/>
        <v>10</v>
      </c>
      <c r="FG38" s="14">
        <f t="shared" si="27"/>
        <v>10</v>
      </c>
      <c r="FH38" s="14">
        <f t="shared" si="28"/>
        <v>7</v>
      </c>
      <c r="FI38" s="14">
        <f t="shared" si="29"/>
        <v>7</v>
      </c>
      <c r="FJ38" s="14">
        <f t="shared" si="30"/>
        <v>4</v>
      </c>
      <c r="FK38" s="14">
        <f t="shared" si="31"/>
        <v>3</v>
      </c>
      <c r="FL38" s="14">
        <f t="shared" si="32"/>
        <v>11</v>
      </c>
      <c r="FM38" s="14">
        <f t="shared" si="33"/>
        <v>11</v>
      </c>
      <c r="FN38" s="14">
        <f t="shared" si="34"/>
        <v>8</v>
      </c>
      <c r="FO38" s="14">
        <f t="shared" si="35"/>
        <v>8</v>
      </c>
      <c r="FP38" s="14">
        <f t="shared" si="36"/>
        <v>5</v>
      </c>
      <c r="FQ38" s="14">
        <f t="shared" si="37"/>
        <v>3</v>
      </c>
      <c r="FR38" s="14">
        <f t="shared" si="38"/>
        <v>6</v>
      </c>
      <c r="FS38" s="14">
        <f t="shared" si="39"/>
        <v>6</v>
      </c>
      <c r="FT38" s="14">
        <f t="shared" si="40"/>
        <v>6</v>
      </c>
      <c r="FU38" s="14">
        <f t="shared" si="41"/>
        <v>3</v>
      </c>
      <c r="FV38" s="14">
        <f t="shared" si="42"/>
        <v>3</v>
      </c>
      <c r="FW38" s="14">
        <f t="shared" si="43"/>
        <v>3</v>
      </c>
      <c r="FX38" s="14">
        <f t="shared" si="44"/>
        <v>2</v>
      </c>
      <c r="FY38" s="14">
        <f t="shared" si="45"/>
        <v>2</v>
      </c>
      <c r="FZ38" s="14">
        <f t="shared" si="46"/>
        <v>1</v>
      </c>
      <c r="GA38" s="14">
        <f t="shared" si="47"/>
        <v>1</v>
      </c>
      <c r="GB38" s="14">
        <f t="shared" si="48"/>
        <v>1</v>
      </c>
      <c r="GC38" s="14">
        <f t="shared" si="49"/>
        <v>0</v>
      </c>
      <c r="GD38" s="14">
        <f t="shared" si="50"/>
        <v>0</v>
      </c>
      <c r="GE38" s="14">
        <f t="shared" si="51"/>
        <v>0</v>
      </c>
      <c r="GF38" s="14">
        <f t="shared" si="52"/>
        <v>0</v>
      </c>
      <c r="GG38" s="14">
        <f t="shared" si="53"/>
        <v>0</v>
      </c>
      <c r="GJ38" s="122">
        <v>32</v>
      </c>
      <c r="GK38" s="14">
        <f t="shared" si="54"/>
        <v>3</v>
      </c>
      <c r="GL38" s="14">
        <f t="shared" si="55"/>
        <v>1606005</v>
      </c>
      <c r="GM38" s="14" t="str">
        <f t="shared" si="56"/>
        <v>神器1-3 : 2级</v>
      </c>
      <c r="GN38" s="14" t="s">
        <v>1055</v>
      </c>
      <c r="GO38" s="14">
        <f t="shared" si="57"/>
        <v>2</v>
      </c>
      <c r="GP38" s="14" t="str">
        <f t="shared" si="58"/>
        <v>神器1-3</v>
      </c>
      <c r="GQ38" s="14">
        <f t="shared" si="59"/>
        <v>1</v>
      </c>
    </row>
    <row r="39" spans="14:199" ht="16.5" x14ac:dyDescent="0.2">
      <c r="N39" s="121">
        <v>6</v>
      </c>
      <c r="O39" s="121">
        <v>6</v>
      </c>
      <c r="P39" s="121">
        <v>3</v>
      </c>
      <c r="Q39" s="121">
        <v>21</v>
      </c>
      <c r="R39" s="14">
        <f>SUM(Q$7:Q39)</f>
        <v>570</v>
      </c>
      <c r="S39" s="122">
        <v>1606040</v>
      </c>
      <c r="T39" s="14" t="str">
        <f t="shared" si="60"/>
        <v>神器6-6</v>
      </c>
      <c r="AD39" s="118">
        <v>33</v>
      </c>
      <c r="AE39" s="118">
        <v>6</v>
      </c>
      <c r="AF39" s="118">
        <v>7</v>
      </c>
      <c r="AG39" s="118" t="str">
        <f t="shared" si="6"/>
        <v>神器6-7</v>
      </c>
      <c r="AH39" s="118">
        <v>4</v>
      </c>
      <c r="AI39" s="118">
        <f t="shared" si="7"/>
        <v>600</v>
      </c>
      <c r="AL39" s="118">
        <v>3</v>
      </c>
      <c r="AM39" s="118">
        <v>2</v>
      </c>
      <c r="AN39" s="118">
        <v>13</v>
      </c>
      <c r="AO39" s="118">
        <v>3</v>
      </c>
      <c r="AP39" s="118" t="s">
        <v>397</v>
      </c>
      <c r="AQ39" s="118">
        <v>1000</v>
      </c>
      <c r="AR39" s="118">
        <v>1</v>
      </c>
      <c r="AS39" s="118">
        <v>1</v>
      </c>
      <c r="AT39" s="118">
        <f t="shared" si="8"/>
        <v>2</v>
      </c>
      <c r="AU39" s="14">
        <f t="shared" si="9"/>
        <v>0.1</v>
      </c>
      <c r="AV39" s="14">
        <f t="shared" si="10"/>
        <v>3</v>
      </c>
      <c r="BD39" s="118">
        <v>33</v>
      </c>
      <c r="BE39" s="14">
        <f>INDEX(节奏总表!$BW$4:$BW$63,新神器!BD39)</f>
        <v>124</v>
      </c>
      <c r="BF39" s="14">
        <f t="shared" si="11"/>
        <v>7</v>
      </c>
      <c r="BG39" s="118">
        <v>3</v>
      </c>
      <c r="BH39" s="118">
        <v>5</v>
      </c>
      <c r="BI39" s="14">
        <f t="shared" si="69"/>
        <v>0</v>
      </c>
      <c r="BJ39" s="14">
        <f t="shared" si="69"/>
        <v>0</v>
      </c>
      <c r="BK39" s="14">
        <f t="shared" si="69"/>
        <v>0</v>
      </c>
      <c r="BL39" s="14">
        <f t="shared" si="69"/>
        <v>0</v>
      </c>
      <c r="BM39" s="14">
        <f t="shared" si="69"/>
        <v>0</v>
      </c>
      <c r="BN39" s="14">
        <f t="shared" si="69"/>
        <v>0</v>
      </c>
      <c r="BO39" s="14">
        <f t="shared" si="69"/>
        <v>0</v>
      </c>
      <c r="BP39" s="14">
        <f t="shared" si="69"/>
        <v>0</v>
      </c>
      <c r="BQ39" s="14">
        <f t="shared" si="69"/>
        <v>0.35000000000000003</v>
      </c>
      <c r="BR39" s="14">
        <f t="shared" si="69"/>
        <v>0.35000000000000003</v>
      </c>
      <c r="BS39" s="14">
        <f t="shared" si="70"/>
        <v>0.20699999999999999</v>
      </c>
      <c r="BT39" s="14">
        <f t="shared" si="70"/>
        <v>0.20699999999999999</v>
      </c>
      <c r="BU39" s="14">
        <f t="shared" si="70"/>
        <v>0.13750000000000001</v>
      </c>
      <c r="BV39" s="14">
        <f t="shared" si="70"/>
        <v>6.9000000000000006E-2</v>
      </c>
      <c r="BW39" s="14">
        <f t="shared" si="70"/>
        <v>0.35000000000000003</v>
      </c>
      <c r="BX39" s="14">
        <f t="shared" si="70"/>
        <v>0.35000000000000003</v>
      </c>
      <c r="BY39" s="14">
        <f t="shared" si="70"/>
        <v>0.20699999999999999</v>
      </c>
      <c r="BZ39" s="14">
        <f t="shared" si="70"/>
        <v>0.20699999999999999</v>
      </c>
      <c r="CA39" s="14">
        <f t="shared" si="70"/>
        <v>0.13750000000000001</v>
      </c>
      <c r="CB39" s="14">
        <f t="shared" si="70"/>
        <v>6.9000000000000006E-2</v>
      </c>
      <c r="CC39" s="14">
        <f t="shared" si="71"/>
        <v>0.35000000000000003</v>
      </c>
      <c r="CD39" s="14">
        <f t="shared" si="71"/>
        <v>0.35000000000000003</v>
      </c>
      <c r="CE39" s="14">
        <f t="shared" si="71"/>
        <v>0.20699999999999999</v>
      </c>
      <c r="CF39" s="14">
        <f t="shared" si="71"/>
        <v>0.20699999999999999</v>
      </c>
      <c r="CG39" s="14">
        <f t="shared" si="71"/>
        <v>0.13750000000000001</v>
      </c>
      <c r="CH39" s="14">
        <f t="shared" si="71"/>
        <v>6.9499999999999992E-2</v>
      </c>
      <c r="CI39" s="14">
        <f t="shared" si="71"/>
        <v>0.20799999999999999</v>
      </c>
      <c r="CJ39" s="14">
        <f t="shared" si="71"/>
        <v>0.20799999999999999</v>
      </c>
      <c r="CK39" s="14">
        <f t="shared" si="71"/>
        <v>0.20799999999999999</v>
      </c>
      <c r="CL39" s="14">
        <f t="shared" si="71"/>
        <v>0.13800000000000001</v>
      </c>
      <c r="CM39" s="14">
        <f t="shared" si="72"/>
        <v>0.13800000000000001</v>
      </c>
      <c r="CN39" s="14">
        <f t="shared" si="72"/>
        <v>0.13800000000000001</v>
      </c>
      <c r="CO39" s="14">
        <f t="shared" si="72"/>
        <v>0</v>
      </c>
      <c r="CP39" s="14">
        <f t="shared" si="72"/>
        <v>0</v>
      </c>
      <c r="CQ39" s="14">
        <f t="shared" si="72"/>
        <v>1.5</v>
      </c>
      <c r="CR39" s="14">
        <f t="shared" si="72"/>
        <v>1.5</v>
      </c>
      <c r="CS39" s="14">
        <f t="shared" si="72"/>
        <v>1.5</v>
      </c>
      <c r="CT39" s="14">
        <f t="shared" si="72"/>
        <v>0.5</v>
      </c>
      <c r="CU39" s="14">
        <f t="shared" si="72"/>
        <v>0.5</v>
      </c>
      <c r="CV39" s="14">
        <f t="shared" si="72"/>
        <v>0.5</v>
      </c>
      <c r="CW39" s="14">
        <f t="shared" si="72"/>
        <v>0.375</v>
      </c>
      <c r="CX39" s="14">
        <f t="shared" si="72"/>
        <v>0.375</v>
      </c>
      <c r="CZ39" s="14">
        <f>SUM(BI$7:BI39)</f>
        <v>35.749999999999993</v>
      </c>
      <c r="DA39" s="14">
        <f>SUM(BJ$7:BJ39)</f>
        <v>35.749999999999993</v>
      </c>
      <c r="DB39" s="14">
        <f>SUM(BK$7:BK39)</f>
        <v>20.25</v>
      </c>
      <c r="DC39" s="14">
        <f>SUM(BL$7:BL39)</f>
        <v>36.25</v>
      </c>
      <c r="DD39" s="14">
        <f>SUM(BM$7:BM39)</f>
        <v>36.25</v>
      </c>
      <c r="DE39" s="14">
        <f>SUM(BN$7:BN39)</f>
        <v>20.625</v>
      </c>
      <c r="DF39" s="14">
        <f>SUM(BO$7:BO39)</f>
        <v>20.625</v>
      </c>
      <c r="DG39" s="14">
        <f>SUM(BP$7:BP39)</f>
        <v>13.75</v>
      </c>
      <c r="DH39" s="14">
        <f>SUM(BQ$7:BQ39)</f>
        <v>23.198999999999998</v>
      </c>
      <c r="DI39" s="14">
        <f>SUM(BR$7:BR39)</f>
        <v>23.198999999999998</v>
      </c>
      <c r="DJ39" s="14">
        <f>SUM(BS$7:BS39)</f>
        <v>12.414000000000001</v>
      </c>
      <c r="DK39" s="14">
        <f>SUM(BT$7:BT39)</f>
        <v>12.414000000000001</v>
      </c>
      <c r="DL39" s="14">
        <f>SUM(BU$7:BU39)</f>
        <v>5.7750000000000004</v>
      </c>
      <c r="DM39" s="14">
        <f>SUM(BV$7:BV39)</f>
        <v>2.6479999999999997</v>
      </c>
      <c r="DN39" s="14">
        <f>SUM(BW$7:BW39)</f>
        <v>28.198999999999998</v>
      </c>
      <c r="DO39" s="14">
        <f>SUM(BX$7:BX39)</f>
        <v>28.198999999999998</v>
      </c>
      <c r="DP39" s="14">
        <f>SUM(BY$7:BY39)</f>
        <v>15.039000000000001</v>
      </c>
      <c r="DQ39" s="14">
        <f>SUM(BZ$7:BZ39)</f>
        <v>15.039000000000001</v>
      </c>
      <c r="DR39" s="14">
        <f>SUM(CA$7:CA39)</f>
        <v>6.7750000000000004</v>
      </c>
      <c r="DS39" s="14">
        <f>SUM(CB$7:CB39)</f>
        <v>3.136000000000001</v>
      </c>
      <c r="DT39" s="14">
        <f>SUM(CC$7:CC39)</f>
        <v>33.198999999999998</v>
      </c>
      <c r="DU39" s="14">
        <f>SUM(CD$7:CD39)</f>
        <v>33.198999999999998</v>
      </c>
      <c r="DV39" s="14">
        <f>SUM(CE$7:CE39)</f>
        <v>17.664000000000001</v>
      </c>
      <c r="DW39" s="14">
        <f>SUM(CF$7:CF39)</f>
        <v>17.664000000000001</v>
      </c>
      <c r="DX39" s="14">
        <f>SUM(CG$7:CG39)</f>
        <v>7.7750000000000004</v>
      </c>
      <c r="DY39" s="14">
        <f>SUM(CH$7:CH39)</f>
        <v>3.6370000000000013</v>
      </c>
      <c r="DZ39" s="14">
        <f>SUM(CI$7:CI39)</f>
        <v>9.4160000000000004</v>
      </c>
      <c r="EA39" s="14">
        <f>SUM(CJ$7:CJ39)</f>
        <v>9.4160000000000004</v>
      </c>
      <c r="EB39" s="14">
        <f>SUM(CK$7:CK39)</f>
        <v>9.4160000000000004</v>
      </c>
      <c r="EC39" s="14">
        <f>SUM(CL$7:CL39)</f>
        <v>3.2759999999999998</v>
      </c>
      <c r="ED39" s="14">
        <f>SUM(CM$7:CM39)</f>
        <v>3.2759999999999998</v>
      </c>
      <c r="EE39" s="14">
        <f>SUM(CN$7:CN39)</f>
        <v>3.2759999999999998</v>
      </c>
      <c r="EF39" s="14">
        <f>SUM(CO$7:CO39)</f>
        <v>2.25</v>
      </c>
      <c r="EG39" s="14">
        <f>SUM(CP$7:CP39)</f>
        <v>2.25</v>
      </c>
      <c r="EH39" s="14">
        <f>SUM(CQ$7:CQ39)</f>
        <v>3</v>
      </c>
      <c r="EI39" s="14">
        <f>SUM(CR$7:CR39)</f>
        <v>3</v>
      </c>
      <c r="EJ39" s="14">
        <f>SUM(CS$7:CS39)</f>
        <v>3</v>
      </c>
      <c r="EK39" s="14">
        <f>SUM(CT$7:CT39)</f>
        <v>1</v>
      </c>
      <c r="EL39" s="14">
        <f>SUM(CU$7:CU39)</f>
        <v>1</v>
      </c>
      <c r="EM39" s="14">
        <f>SUM(CV$7:CV39)</f>
        <v>1</v>
      </c>
      <c r="EN39" s="14">
        <f>SUM(CW$7:CW39)</f>
        <v>0.75</v>
      </c>
      <c r="EO39" s="14">
        <f>SUM(CX$7:CX39)</f>
        <v>0.75</v>
      </c>
      <c r="ER39" s="14">
        <f t="shared" si="12"/>
        <v>12</v>
      </c>
      <c r="ES39" s="14">
        <f t="shared" si="13"/>
        <v>12</v>
      </c>
      <c r="ET39" s="14">
        <f t="shared" si="14"/>
        <v>9</v>
      </c>
      <c r="EU39" s="14">
        <f t="shared" si="15"/>
        <v>12</v>
      </c>
      <c r="EV39" s="14">
        <f t="shared" si="16"/>
        <v>12</v>
      </c>
      <c r="EW39" s="14">
        <f t="shared" si="17"/>
        <v>9</v>
      </c>
      <c r="EX39" s="14">
        <f t="shared" si="18"/>
        <v>9</v>
      </c>
      <c r="EY39" s="14">
        <f t="shared" si="19"/>
        <v>7</v>
      </c>
      <c r="EZ39" s="14">
        <f t="shared" si="20"/>
        <v>10</v>
      </c>
      <c r="FA39" s="14">
        <f t="shared" si="21"/>
        <v>10</v>
      </c>
      <c r="FB39" s="14">
        <f t="shared" si="22"/>
        <v>7</v>
      </c>
      <c r="FC39" s="14">
        <f t="shared" si="23"/>
        <v>7</v>
      </c>
      <c r="FD39" s="14">
        <f t="shared" si="24"/>
        <v>4</v>
      </c>
      <c r="FE39" s="14">
        <f t="shared" si="25"/>
        <v>2</v>
      </c>
      <c r="FF39" s="14">
        <f t="shared" si="26"/>
        <v>11</v>
      </c>
      <c r="FG39" s="14">
        <f t="shared" si="27"/>
        <v>11</v>
      </c>
      <c r="FH39" s="14">
        <f t="shared" si="28"/>
        <v>8</v>
      </c>
      <c r="FI39" s="14">
        <f t="shared" si="29"/>
        <v>8</v>
      </c>
      <c r="FJ39" s="14">
        <f t="shared" si="30"/>
        <v>4</v>
      </c>
      <c r="FK39" s="14">
        <f t="shared" si="31"/>
        <v>3</v>
      </c>
      <c r="FL39" s="14">
        <f t="shared" si="32"/>
        <v>11</v>
      </c>
      <c r="FM39" s="14">
        <f t="shared" si="33"/>
        <v>11</v>
      </c>
      <c r="FN39" s="14">
        <f t="shared" si="34"/>
        <v>8</v>
      </c>
      <c r="FO39" s="14">
        <f t="shared" si="35"/>
        <v>8</v>
      </c>
      <c r="FP39" s="14">
        <f t="shared" si="36"/>
        <v>5</v>
      </c>
      <c r="FQ39" s="14">
        <f t="shared" si="37"/>
        <v>3</v>
      </c>
      <c r="FR39" s="14">
        <f t="shared" si="38"/>
        <v>6</v>
      </c>
      <c r="FS39" s="14">
        <f t="shared" si="39"/>
        <v>6</v>
      </c>
      <c r="FT39" s="14">
        <f t="shared" si="40"/>
        <v>6</v>
      </c>
      <c r="FU39" s="14">
        <f t="shared" si="41"/>
        <v>3</v>
      </c>
      <c r="FV39" s="14">
        <f t="shared" si="42"/>
        <v>3</v>
      </c>
      <c r="FW39" s="14">
        <f t="shared" si="43"/>
        <v>3</v>
      </c>
      <c r="FX39" s="14">
        <f t="shared" si="44"/>
        <v>2</v>
      </c>
      <c r="FY39" s="14">
        <f t="shared" si="45"/>
        <v>2</v>
      </c>
      <c r="FZ39" s="14">
        <f t="shared" si="46"/>
        <v>3</v>
      </c>
      <c r="GA39" s="14">
        <f t="shared" si="47"/>
        <v>3</v>
      </c>
      <c r="GB39" s="14">
        <f t="shared" si="48"/>
        <v>3</v>
      </c>
      <c r="GC39" s="14">
        <f t="shared" si="49"/>
        <v>1</v>
      </c>
      <c r="GD39" s="14">
        <f t="shared" si="50"/>
        <v>1</v>
      </c>
      <c r="GE39" s="14">
        <f t="shared" si="51"/>
        <v>1</v>
      </c>
      <c r="GF39" s="14">
        <f t="shared" si="52"/>
        <v>0</v>
      </c>
      <c r="GG39" s="14">
        <f t="shared" si="53"/>
        <v>0</v>
      </c>
      <c r="GJ39" s="122">
        <v>33</v>
      </c>
      <c r="GK39" s="14">
        <f t="shared" si="54"/>
        <v>3</v>
      </c>
      <c r="GL39" s="14">
        <f t="shared" si="55"/>
        <v>1606005</v>
      </c>
      <c r="GM39" s="14" t="str">
        <f t="shared" si="56"/>
        <v>神器1-3 : 3级</v>
      </c>
      <c r="GN39" s="14" t="s">
        <v>1055</v>
      </c>
      <c r="GO39" s="14">
        <f t="shared" si="57"/>
        <v>3</v>
      </c>
      <c r="GP39" s="14" t="str">
        <f t="shared" si="58"/>
        <v>神器1-3</v>
      </c>
      <c r="GQ39" s="14">
        <f t="shared" si="59"/>
        <v>1</v>
      </c>
    </row>
    <row r="40" spans="14:199" ht="16.5" x14ac:dyDescent="0.2">
      <c r="N40" s="121">
        <v>6</v>
      </c>
      <c r="O40" s="121">
        <v>7</v>
      </c>
      <c r="P40" s="121">
        <v>4</v>
      </c>
      <c r="Q40" s="121">
        <v>21</v>
      </c>
      <c r="R40" s="14">
        <f>SUM(Q$7:Q40)</f>
        <v>591</v>
      </c>
      <c r="S40" s="122">
        <v>1606041</v>
      </c>
      <c r="T40" s="14" t="str">
        <f t="shared" si="60"/>
        <v>神器6-7</v>
      </c>
      <c r="AD40" s="118">
        <v>34</v>
      </c>
      <c r="AE40" s="118">
        <v>6</v>
      </c>
      <c r="AF40" s="118">
        <v>8</v>
      </c>
      <c r="AG40" s="118" t="str">
        <f t="shared" si="6"/>
        <v>神器6-8</v>
      </c>
      <c r="AH40" s="118">
        <v>4</v>
      </c>
      <c r="AI40" s="118">
        <f t="shared" si="7"/>
        <v>600</v>
      </c>
      <c r="AL40" s="118">
        <v>3</v>
      </c>
      <c r="AM40" s="118">
        <v>2</v>
      </c>
      <c r="AN40" s="118">
        <v>13</v>
      </c>
      <c r="AO40" s="118">
        <v>4</v>
      </c>
      <c r="AP40" s="118" t="s">
        <v>398</v>
      </c>
      <c r="AQ40" s="118">
        <v>1500</v>
      </c>
      <c r="AR40" s="118">
        <v>1</v>
      </c>
      <c r="AS40" s="118">
        <v>1</v>
      </c>
      <c r="AT40" s="118">
        <f t="shared" si="8"/>
        <v>1</v>
      </c>
      <c r="AU40" s="14">
        <f t="shared" si="9"/>
        <v>0.15</v>
      </c>
      <c r="AV40" s="14">
        <f t="shared" si="10"/>
        <v>2.25</v>
      </c>
      <c r="BD40" s="118">
        <v>34</v>
      </c>
      <c r="BE40" s="14">
        <f>INDEX(节奏总表!$BW$4:$BW$63,新神器!BD40)</f>
        <v>126</v>
      </c>
      <c r="BF40" s="14">
        <f t="shared" si="11"/>
        <v>7</v>
      </c>
      <c r="BG40" s="118">
        <v>3</v>
      </c>
      <c r="BH40" s="118">
        <v>5</v>
      </c>
      <c r="BI40" s="14">
        <f t="shared" si="69"/>
        <v>0</v>
      </c>
      <c r="BJ40" s="14">
        <f t="shared" si="69"/>
        <v>0</v>
      </c>
      <c r="BK40" s="14">
        <f t="shared" si="69"/>
        <v>0</v>
      </c>
      <c r="BL40" s="14">
        <f t="shared" si="69"/>
        <v>0</v>
      </c>
      <c r="BM40" s="14">
        <f t="shared" si="69"/>
        <v>0</v>
      </c>
      <c r="BN40" s="14">
        <f t="shared" si="69"/>
        <v>0</v>
      </c>
      <c r="BO40" s="14">
        <f t="shared" si="69"/>
        <v>0</v>
      </c>
      <c r="BP40" s="14">
        <f t="shared" si="69"/>
        <v>0</v>
      </c>
      <c r="BQ40" s="14">
        <f t="shared" si="69"/>
        <v>0.35000000000000003</v>
      </c>
      <c r="BR40" s="14">
        <f t="shared" si="69"/>
        <v>0.35000000000000003</v>
      </c>
      <c r="BS40" s="14">
        <f t="shared" si="70"/>
        <v>0.20699999999999999</v>
      </c>
      <c r="BT40" s="14">
        <f t="shared" si="70"/>
        <v>0.20699999999999999</v>
      </c>
      <c r="BU40" s="14">
        <f t="shared" si="70"/>
        <v>0.13750000000000001</v>
      </c>
      <c r="BV40" s="14">
        <f t="shared" si="70"/>
        <v>6.9000000000000006E-2</v>
      </c>
      <c r="BW40" s="14">
        <f t="shared" si="70"/>
        <v>0.35000000000000003</v>
      </c>
      <c r="BX40" s="14">
        <f t="shared" si="70"/>
        <v>0.35000000000000003</v>
      </c>
      <c r="BY40" s="14">
        <f t="shared" si="70"/>
        <v>0.20699999999999999</v>
      </c>
      <c r="BZ40" s="14">
        <f t="shared" si="70"/>
        <v>0.20699999999999999</v>
      </c>
      <c r="CA40" s="14">
        <f t="shared" si="70"/>
        <v>0.13750000000000001</v>
      </c>
      <c r="CB40" s="14">
        <f t="shared" si="70"/>
        <v>6.9000000000000006E-2</v>
      </c>
      <c r="CC40" s="14">
        <f t="shared" si="71"/>
        <v>0.35000000000000003</v>
      </c>
      <c r="CD40" s="14">
        <f t="shared" si="71"/>
        <v>0.35000000000000003</v>
      </c>
      <c r="CE40" s="14">
        <f t="shared" si="71"/>
        <v>0.20699999999999999</v>
      </c>
      <c r="CF40" s="14">
        <f t="shared" si="71"/>
        <v>0.20699999999999999</v>
      </c>
      <c r="CG40" s="14">
        <f t="shared" si="71"/>
        <v>0.13750000000000001</v>
      </c>
      <c r="CH40" s="14">
        <f t="shared" si="71"/>
        <v>6.9499999999999992E-2</v>
      </c>
      <c r="CI40" s="14">
        <f t="shared" si="71"/>
        <v>0.20799999999999999</v>
      </c>
      <c r="CJ40" s="14">
        <f t="shared" si="71"/>
        <v>0.20799999999999999</v>
      </c>
      <c r="CK40" s="14">
        <f t="shared" si="71"/>
        <v>0.20799999999999999</v>
      </c>
      <c r="CL40" s="14">
        <f t="shared" si="71"/>
        <v>0.13800000000000001</v>
      </c>
      <c r="CM40" s="14">
        <f t="shared" si="72"/>
        <v>0.13800000000000001</v>
      </c>
      <c r="CN40" s="14">
        <f t="shared" si="72"/>
        <v>0.13800000000000001</v>
      </c>
      <c r="CO40" s="14">
        <f t="shared" si="72"/>
        <v>0</v>
      </c>
      <c r="CP40" s="14">
        <f t="shared" si="72"/>
        <v>0</v>
      </c>
      <c r="CQ40" s="14">
        <f t="shared" si="72"/>
        <v>1.5</v>
      </c>
      <c r="CR40" s="14">
        <f t="shared" si="72"/>
        <v>1.5</v>
      </c>
      <c r="CS40" s="14">
        <f t="shared" si="72"/>
        <v>1.5</v>
      </c>
      <c r="CT40" s="14">
        <f t="shared" si="72"/>
        <v>0.5</v>
      </c>
      <c r="CU40" s="14">
        <f t="shared" si="72"/>
        <v>0.5</v>
      </c>
      <c r="CV40" s="14">
        <f t="shared" si="72"/>
        <v>0.5</v>
      </c>
      <c r="CW40" s="14">
        <f t="shared" si="72"/>
        <v>0.375</v>
      </c>
      <c r="CX40" s="14">
        <f t="shared" si="72"/>
        <v>0.375</v>
      </c>
      <c r="CZ40" s="14">
        <f>SUM(BI$7:BI40)</f>
        <v>35.749999999999993</v>
      </c>
      <c r="DA40" s="14">
        <f>SUM(BJ$7:BJ40)</f>
        <v>35.749999999999993</v>
      </c>
      <c r="DB40" s="14">
        <f>SUM(BK$7:BK40)</f>
        <v>20.25</v>
      </c>
      <c r="DC40" s="14">
        <f>SUM(BL$7:BL40)</f>
        <v>36.25</v>
      </c>
      <c r="DD40" s="14">
        <f>SUM(BM$7:BM40)</f>
        <v>36.25</v>
      </c>
      <c r="DE40" s="14">
        <f>SUM(BN$7:BN40)</f>
        <v>20.625</v>
      </c>
      <c r="DF40" s="14">
        <f>SUM(BO$7:BO40)</f>
        <v>20.625</v>
      </c>
      <c r="DG40" s="14">
        <f>SUM(BP$7:BP40)</f>
        <v>13.75</v>
      </c>
      <c r="DH40" s="14">
        <f>SUM(BQ$7:BQ40)</f>
        <v>23.548999999999999</v>
      </c>
      <c r="DI40" s="14">
        <f>SUM(BR$7:BR40)</f>
        <v>23.548999999999999</v>
      </c>
      <c r="DJ40" s="14">
        <f>SUM(BS$7:BS40)</f>
        <v>12.621000000000002</v>
      </c>
      <c r="DK40" s="14">
        <f>SUM(BT$7:BT40)</f>
        <v>12.621000000000002</v>
      </c>
      <c r="DL40" s="14">
        <f>SUM(BU$7:BU40)</f>
        <v>5.9125000000000005</v>
      </c>
      <c r="DM40" s="14">
        <f>SUM(BV$7:BV40)</f>
        <v>2.7169999999999996</v>
      </c>
      <c r="DN40" s="14">
        <f>SUM(BW$7:BW40)</f>
        <v>28.548999999999999</v>
      </c>
      <c r="DO40" s="14">
        <f>SUM(BX$7:BX40)</f>
        <v>28.548999999999999</v>
      </c>
      <c r="DP40" s="14">
        <f>SUM(BY$7:BY40)</f>
        <v>15.246000000000002</v>
      </c>
      <c r="DQ40" s="14">
        <f>SUM(BZ$7:BZ40)</f>
        <v>15.246000000000002</v>
      </c>
      <c r="DR40" s="14">
        <f>SUM(CA$7:CA40)</f>
        <v>6.9125000000000005</v>
      </c>
      <c r="DS40" s="14">
        <f>SUM(CB$7:CB40)</f>
        <v>3.205000000000001</v>
      </c>
      <c r="DT40" s="14">
        <f>SUM(CC$7:CC40)</f>
        <v>33.548999999999999</v>
      </c>
      <c r="DU40" s="14">
        <f>SUM(CD$7:CD40)</f>
        <v>33.548999999999999</v>
      </c>
      <c r="DV40" s="14">
        <f>SUM(CE$7:CE40)</f>
        <v>17.871000000000002</v>
      </c>
      <c r="DW40" s="14">
        <f>SUM(CF$7:CF40)</f>
        <v>17.871000000000002</v>
      </c>
      <c r="DX40" s="14">
        <f>SUM(CG$7:CG40)</f>
        <v>7.9125000000000005</v>
      </c>
      <c r="DY40" s="14">
        <f>SUM(CH$7:CH40)</f>
        <v>3.7065000000000015</v>
      </c>
      <c r="DZ40" s="14">
        <f>SUM(CI$7:CI40)</f>
        <v>9.6240000000000006</v>
      </c>
      <c r="EA40" s="14">
        <f>SUM(CJ$7:CJ40)</f>
        <v>9.6240000000000006</v>
      </c>
      <c r="EB40" s="14">
        <f>SUM(CK$7:CK40)</f>
        <v>9.6240000000000006</v>
      </c>
      <c r="EC40" s="14">
        <f>SUM(CL$7:CL40)</f>
        <v>3.4139999999999997</v>
      </c>
      <c r="ED40" s="14">
        <f>SUM(CM$7:CM40)</f>
        <v>3.4139999999999997</v>
      </c>
      <c r="EE40" s="14">
        <f>SUM(CN$7:CN40)</f>
        <v>3.4139999999999997</v>
      </c>
      <c r="EF40" s="14">
        <f>SUM(CO$7:CO40)</f>
        <v>2.25</v>
      </c>
      <c r="EG40" s="14">
        <f>SUM(CP$7:CP40)</f>
        <v>2.25</v>
      </c>
      <c r="EH40" s="14">
        <f>SUM(CQ$7:CQ40)</f>
        <v>4.5</v>
      </c>
      <c r="EI40" s="14">
        <f>SUM(CR$7:CR40)</f>
        <v>4.5</v>
      </c>
      <c r="EJ40" s="14">
        <f>SUM(CS$7:CS40)</f>
        <v>4.5</v>
      </c>
      <c r="EK40" s="14">
        <f>SUM(CT$7:CT40)</f>
        <v>1.5</v>
      </c>
      <c r="EL40" s="14">
        <f>SUM(CU$7:CU40)</f>
        <v>1.5</v>
      </c>
      <c r="EM40" s="14">
        <f>SUM(CV$7:CV40)</f>
        <v>1.5</v>
      </c>
      <c r="EN40" s="14">
        <f>SUM(CW$7:CW40)</f>
        <v>1.125</v>
      </c>
      <c r="EO40" s="14">
        <f>SUM(CX$7:CX40)</f>
        <v>1.125</v>
      </c>
      <c r="ER40" s="14">
        <f t="shared" si="12"/>
        <v>12</v>
      </c>
      <c r="ES40" s="14">
        <f t="shared" si="13"/>
        <v>12</v>
      </c>
      <c r="ET40" s="14">
        <f t="shared" si="14"/>
        <v>9</v>
      </c>
      <c r="EU40" s="14">
        <f t="shared" si="15"/>
        <v>12</v>
      </c>
      <c r="EV40" s="14">
        <f t="shared" si="16"/>
        <v>12</v>
      </c>
      <c r="EW40" s="14">
        <f t="shared" si="17"/>
        <v>9</v>
      </c>
      <c r="EX40" s="14">
        <f t="shared" si="18"/>
        <v>9</v>
      </c>
      <c r="EY40" s="14">
        <f t="shared" si="19"/>
        <v>7</v>
      </c>
      <c r="EZ40" s="14">
        <f t="shared" si="20"/>
        <v>10</v>
      </c>
      <c r="FA40" s="14">
        <f t="shared" si="21"/>
        <v>10</v>
      </c>
      <c r="FB40" s="14">
        <f t="shared" si="22"/>
        <v>7</v>
      </c>
      <c r="FC40" s="14">
        <f t="shared" si="23"/>
        <v>7</v>
      </c>
      <c r="FD40" s="14">
        <f t="shared" si="24"/>
        <v>4</v>
      </c>
      <c r="FE40" s="14">
        <f t="shared" si="25"/>
        <v>2</v>
      </c>
      <c r="FF40" s="14">
        <f t="shared" si="26"/>
        <v>11</v>
      </c>
      <c r="FG40" s="14">
        <f t="shared" si="27"/>
        <v>11</v>
      </c>
      <c r="FH40" s="14">
        <f t="shared" si="28"/>
        <v>8</v>
      </c>
      <c r="FI40" s="14">
        <f t="shared" si="29"/>
        <v>8</v>
      </c>
      <c r="FJ40" s="14">
        <f t="shared" si="30"/>
        <v>4</v>
      </c>
      <c r="FK40" s="14">
        <f t="shared" si="31"/>
        <v>3</v>
      </c>
      <c r="FL40" s="14">
        <f t="shared" si="32"/>
        <v>11</v>
      </c>
      <c r="FM40" s="14">
        <f t="shared" si="33"/>
        <v>11</v>
      </c>
      <c r="FN40" s="14">
        <f t="shared" si="34"/>
        <v>8</v>
      </c>
      <c r="FO40" s="14">
        <f t="shared" si="35"/>
        <v>8</v>
      </c>
      <c r="FP40" s="14">
        <f t="shared" si="36"/>
        <v>5</v>
      </c>
      <c r="FQ40" s="14">
        <f t="shared" si="37"/>
        <v>3</v>
      </c>
      <c r="FR40" s="14">
        <f t="shared" si="38"/>
        <v>6</v>
      </c>
      <c r="FS40" s="14">
        <f t="shared" si="39"/>
        <v>6</v>
      </c>
      <c r="FT40" s="14">
        <f t="shared" si="40"/>
        <v>6</v>
      </c>
      <c r="FU40" s="14">
        <f t="shared" si="41"/>
        <v>3</v>
      </c>
      <c r="FV40" s="14">
        <f t="shared" si="42"/>
        <v>3</v>
      </c>
      <c r="FW40" s="14">
        <f t="shared" si="43"/>
        <v>3</v>
      </c>
      <c r="FX40" s="14">
        <f t="shared" si="44"/>
        <v>2</v>
      </c>
      <c r="FY40" s="14">
        <f t="shared" si="45"/>
        <v>2</v>
      </c>
      <c r="FZ40" s="14">
        <f t="shared" si="46"/>
        <v>3</v>
      </c>
      <c r="GA40" s="14">
        <f t="shared" si="47"/>
        <v>3</v>
      </c>
      <c r="GB40" s="14">
        <f t="shared" si="48"/>
        <v>3</v>
      </c>
      <c r="GC40" s="14">
        <f t="shared" si="49"/>
        <v>1</v>
      </c>
      <c r="GD40" s="14">
        <f t="shared" si="50"/>
        <v>1</v>
      </c>
      <c r="GE40" s="14">
        <f t="shared" si="51"/>
        <v>1</v>
      </c>
      <c r="GF40" s="14">
        <f t="shared" si="52"/>
        <v>1</v>
      </c>
      <c r="GG40" s="14">
        <f t="shared" si="53"/>
        <v>1</v>
      </c>
      <c r="GJ40" s="122">
        <v>34</v>
      </c>
      <c r="GK40" s="14">
        <f t="shared" si="54"/>
        <v>3</v>
      </c>
      <c r="GL40" s="14">
        <f t="shared" si="55"/>
        <v>1606005</v>
      </c>
      <c r="GM40" s="14" t="str">
        <f t="shared" si="56"/>
        <v>神器1-3 : 4级</v>
      </c>
      <c r="GN40" s="14" t="s">
        <v>1055</v>
      </c>
      <c r="GO40" s="14">
        <f t="shared" si="57"/>
        <v>4</v>
      </c>
      <c r="GP40" s="14" t="str">
        <f t="shared" si="58"/>
        <v>神器1-3</v>
      </c>
      <c r="GQ40" s="14">
        <f t="shared" si="59"/>
        <v>2</v>
      </c>
    </row>
    <row r="41" spans="14:199" ht="16.5" x14ac:dyDescent="0.2">
      <c r="N41" s="121">
        <v>6</v>
      </c>
      <c r="O41" s="121">
        <v>8</v>
      </c>
      <c r="P41" s="121">
        <v>4</v>
      </c>
      <c r="Q41" s="121">
        <v>21</v>
      </c>
      <c r="R41" s="14">
        <f>SUM(Q$7:Q41)</f>
        <v>612</v>
      </c>
      <c r="S41" s="122">
        <v>1606042</v>
      </c>
      <c r="T41" s="14" t="str">
        <f t="shared" si="60"/>
        <v>神器6-8</v>
      </c>
      <c r="AD41" s="118">
        <v>35</v>
      </c>
      <c r="AE41" s="118">
        <v>7</v>
      </c>
      <c r="AF41" s="118">
        <v>1</v>
      </c>
      <c r="AG41" s="118" t="str">
        <f t="shared" si="6"/>
        <v>神器7-1</v>
      </c>
      <c r="AH41" s="118">
        <v>2</v>
      </c>
      <c r="AI41" s="118">
        <f t="shared" si="7"/>
        <v>150</v>
      </c>
      <c r="AL41" s="118">
        <v>3</v>
      </c>
      <c r="AM41" s="118">
        <v>2</v>
      </c>
      <c r="AN41" s="118">
        <v>13</v>
      </c>
      <c r="AO41" s="118">
        <v>5</v>
      </c>
      <c r="AP41" s="118" t="s">
        <v>399</v>
      </c>
      <c r="AQ41" s="118">
        <v>1500</v>
      </c>
      <c r="AR41" s="118">
        <v>1</v>
      </c>
      <c r="AS41" s="118">
        <v>1</v>
      </c>
      <c r="AT41" s="118">
        <f t="shared" si="8"/>
        <v>1</v>
      </c>
      <c r="AU41" s="14">
        <f t="shared" si="9"/>
        <v>0.15</v>
      </c>
      <c r="AV41" s="14">
        <f t="shared" si="10"/>
        <v>2.25</v>
      </c>
      <c r="BD41" s="118">
        <v>35</v>
      </c>
      <c r="BE41" s="14">
        <f>INDEX(节奏总表!$BW$4:$BW$63,新神器!BD41)</f>
        <v>127</v>
      </c>
      <c r="BF41" s="14">
        <f t="shared" si="11"/>
        <v>7</v>
      </c>
      <c r="BG41" s="118">
        <v>3</v>
      </c>
      <c r="BH41" s="118">
        <v>5</v>
      </c>
      <c r="BI41" s="14">
        <f t="shared" si="69"/>
        <v>0</v>
      </c>
      <c r="BJ41" s="14">
        <f t="shared" si="69"/>
        <v>0</v>
      </c>
      <c r="BK41" s="14">
        <f t="shared" si="69"/>
        <v>0</v>
      </c>
      <c r="BL41" s="14">
        <f t="shared" si="69"/>
        <v>0</v>
      </c>
      <c r="BM41" s="14">
        <f t="shared" si="69"/>
        <v>0</v>
      </c>
      <c r="BN41" s="14">
        <f t="shared" si="69"/>
        <v>0</v>
      </c>
      <c r="BO41" s="14">
        <f t="shared" si="69"/>
        <v>0</v>
      </c>
      <c r="BP41" s="14">
        <f t="shared" si="69"/>
        <v>0</v>
      </c>
      <c r="BQ41" s="14">
        <f t="shared" si="69"/>
        <v>0.35000000000000003</v>
      </c>
      <c r="BR41" s="14">
        <f t="shared" si="69"/>
        <v>0.35000000000000003</v>
      </c>
      <c r="BS41" s="14">
        <f t="shared" si="70"/>
        <v>0.20699999999999999</v>
      </c>
      <c r="BT41" s="14">
        <f t="shared" si="70"/>
        <v>0.20699999999999999</v>
      </c>
      <c r="BU41" s="14">
        <f t="shared" si="70"/>
        <v>0.13750000000000001</v>
      </c>
      <c r="BV41" s="14">
        <f t="shared" si="70"/>
        <v>6.9000000000000006E-2</v>
      </c>
      <c r="BW41" s="14">
        <f t="shared" si="70"/>
        <v>0.35000000000000003</v>
      </c>
      <c r="BX41" s="14">
        <f t="shared" si="70"/>
        <v>0.35000000000000003</v>
      </c>
      <c r="BY41" s="14">
        <f t="shared" si="70"/>
        <v>0.20699999999999999</v>
      </c>
      <c r="BZ41" s="14">
        <f t="shared" si="70"/>
        <v>0.20699999999999999</v>
      </c>
      <c r="CA41" s="14">
        <f t="shared" si="70"/>
        <v>0.13750000000000001</v>
      </c>
      <c r="CB41" s="14">
        <f t="shared" si="70"/>
        <v>6.9000000000000006E-2</v>
      </c>
      <c r="CC41" s="14">
        <f t="shared" si="71"/>
        <v>0.35000000000000003</v>
      </c>
      <c r="CD41" s="14">
        <f t="shared" si="71"/>
        <v>0.35000000000000003</v>
      </c>
      <c r="CE41" s="14">
        <f t="shared" si="71"/>
        <v>0.20699999999999999</v>
      </c>
      <c r="CF41" s="14">
        <f t="shared" si="71"/>
        <v>0.20699999999999999</v>
      </c>
      <c r="CG41" s="14">
        <f t="shared" si="71"/>
        <v>0.13750000000000001</v>
      </c>
      <c r="CH41" s="14">
        <f t="shared" si="71"/>
        <v>6.9499999999999992E-2</v>
      </c>
      <c r="CI41" s="14">
        <f t="shared" si="71"/>
        <v>0.20799999999999999</v>
      </c>
      <c r="CJ41" s="14">
        <f t="shared" si="71"/>
        <v>0.20799999999999999</v>
      </c>
      <c r="CK41" s="14">
        <f t="shared" si="71"/>
        <v>0.20799999999999999</v>
      </c>
      <c r="CL41" s="14">
        <f t="shared" si="71"/>
        <v>0.13800000000000001</v>
      </c>
      <c r="CM41" s="14">
        <f t="shared" si="72"/>
        <v>0.13800000000000001</v>
      </c>
      <c r="CN41" s="14">
        <f t="shared" si="72"/>
        <v>0.13800000000000001</v>
      </c>
      <c r="CO41" s="14">
        <f t="shared" si="72"/>
        <v>0</v>
      </c>
      <c r="CP41" s="14">
        <f t="shared" si="72"/>
        <v>0</v>
      </c>
      <c r="CQ41" s="14">
        <f t="shared" si="72"/>
        <v>1.5</v>
      </c>
      <c r="CR41" s="14">
        <f t="shared" si="72"/>
        <v>1.5</v>
      </c>
      <c r="CS41" s="14">
        <f t="shared" si="72"/>
        <v>1.5</v>
      </c>
      <c r="CT41" s="14">
        <f t="shared" si="72"/>
        <v>0.5</v>
      </c>
      <c r="CU41" s="14">
        <f t="shared" si="72"/>
        <v>0.5</v>
      </c>
      <c r="CV41" s="14">
        <f t="shared" si="72"/>
        <v>0.5</v>
      </c>
      <c r="CW41" s="14">
        <f t="shared" si="72"/>
        <v>0.375</v>
      </c>
      <c r="CX41" s="14">
        <f t="shared" si="72"/>
        <v>0.375</v>
      </c>
      <c r="CZ41" s="14">
        <f>SUM(BI$7:BI41)</f>
        <v>35.749999999999993</v>
      </c>
      <c r="DA41" s="14">
        <f>SUM(BJ$7:BJ41)</f>
        <v>35.749999999999993</v>
      </c>
      <c r="DB41" s="14">
        <f>SUM(BK$7:BK41)</f>
        <v>20.25</v>
      </c>
      <c r="DC41" s="14">
        <f>SUM(BL$7:BL41)</f>
        <v>36.25</v>
      </c>
      <c r="DD41" s="14">
        <f>SUM(BM$7:BM41)</f>
        <v>36.25</v>
      </c>
      <c r="DE41" s="14">
        <f>SUM(BN$7:BN41)</f>
        <v>20.625</v>
      </c>
      <c r="DF41" s="14">
        <f>SUM(BO$7:BO41)</f>
        <v>20.625</v>
      </c>
      <c r="DG41" s="14">
        <f>SUM(BP$7:BP41)</f>
        <v>13.75</v>
      </c>
      <c r="DH41" s="14">
        <f>SUM(BQ$7:BQ41)</f>
        <v>23.899000000000001</v>
      </c>
      <c r="DI41" s="14">
        <f>SUM(BR$7:BR41)</f>
        <v>23.899000000000001</v>
      </c>
      <c r="DJ41" s="14">
        <f>SUM(BS$7:BS41)</f>
        <v>12.828000000000003</v>
      </c>
      <c r="DK41" s="14">
        <f>SUM(BT$7:BT41)</f>
        <v>12.828000000000003</v>
      </c>
      <c r="DL41" s="14">
        <f>SUM(BU$7:BU41)</f>
        <v>6.0500000000000007</v>
      </c>
      <c r="DM41" s="14">
        <f>SUM(BV$7:BV41)</f>
        <v>2.7859999999999996</v>
      </c>
      <c r="DN41" s="14">
        <f>SUM(BW$7:BW41)</f>
        <v>28.899000000000001</v>
      </c>
      <c r="DO41" s="14">
        <f>SUM(BX$7:BX41)</f>
        <v>28.899000000000001</v>
      </c>
      <c r="DP41" s="14">
        <f>SUM(BY$7:BY41)</f>
        <v>15.453000000000003</v>
      </c>
      <c r="DQ41" s="14">
        <f>SUM(BZ$7:BZ41)</f>
        <v>15.453000000000003</v>
      </c>
      <c r="DR41" s="14">
        <f>SUM(CA$7:CA41)</f>
        <v>7.0500000000000007</v>
      </c>
      <c r="DS41" s="14">
        <f>SUM(CB$7:CB41)</f>
        <v>3.2740000000000009</v>
      </c>
      <c r="DT41" s="14">
        <f>SUM(CC$7:CC41)</f>
        <v>33.899000000000001</v>
      </c>
      <c r="DU41" s="14">
        <f>SUM(CD$7:CD41)</f>
        <v>33.899000000000001</v>
      </c>
      <c r="DV41" s="14">
        <f>SUM(CE$7:CE41)</f>
        <v>18.078000000000003</v>
      </c>
      <c r="DW41" s="14">
        <f>SUM(CF$7:CF41)</f>
        <v>18.078000000000003</v>
      </c>
      <c r="DX41" s="14">
        <f>SUM(CG$7:CG41)</f>
        <v>8.0500000000000007</v>
      </c>
      <c r="DY41" s="14">
        <f>SUM(CH$7:CH41)</f>
        <v>3.7760000000000016</v>
      </c>
      <c r="DZ41" s="14">
        <f>SUM(CI$7:CI41)</f>
        <v>9.8320000000000007</v>
      </c>
      <c r="EA41" s="14">
        <f>SUM(CJ$7:CJ41)</f>
        <v>9.8320000000000007</v>
      </c>
      <c r="EB41" s="14">
        <f>SUM(CK$7:CK41)</f>
        <v>9.8320000000000007</v>
      </c>
      <c r="EC41" s="14">
        <f>SUM(CL$7:CL41)</f>
        <v>3.5519999999999996</v>
      </c>
      <c r="ED41" s="14">
        <f>SUM(CM$7:CM41)</f>
        <v>3.5519999999999996</v>
      </c>
      <c r="EE41" s="14">
        <f>SUM(CN$7:CN41)</f>
        <v>3.5519999999999996</v>
      </c>
      <c r="EF41" s="14">
        <f>SUM(CO$7:CO41)</f>
        <v>2.25</v>
      </c>
      <c r="EG41" s="14">
        <f>SUM(CP$7:CP41)</f>
        <v>2.25</v>
      </c>
      <c r="EH41" s="14">
        <f>SUM(CQ$7:CQ41)</f>
        <v>6</v>
      </c>
      <c r="EI41" s="14">
        <f>SUM(CR$7:CR41)</f>
        <v>6</v>
      </c>
      <c r="EJ41" s="14">
        <f>SUM(CS$7:CS41)</f>
        <v>6</v>
      </c>
      <c r="EK41" s="14">
        <f>SUM(CT$7:CT41)</f>
        <v>2</v>
      </c>
      <c r="EL41" s="14">
        <f>SUM(CU$7:CU41)</f>
        <v>2</v>
      </c>
      <c r="EM41" s="14">
        <f>SUM(CV$7:CV41)</f>
        <v>2</v>
      </c>
      <c r="EN41" s="14">
        <f>SUM(CW$7:CW41)</f>
        <v>1.5</v>
      </c>
      <c r="EO41" s="14">
        <f>SUM(CX$7:CX41)</f>
        <v>1.5</v>
      </c>
      <c r="ER41" s="14">
        <f t="shared" si="12"/>
        <v>12</v>
      </c>
      <c r="ES41" s="14">
        <f t="shared" si="13"/>
        <v>12</v>
      </c>
      <c r="ET41" s="14">
        <f t="shared" si="14"/>
        <v>9</v>
      </c>
      <c r="EU41" s="14">
        <f t="shared" si="15"/>
        <v>12</v>
      </c>
      <c r="EV41" s="14">
        <f t="shared" si="16"/>
        <v>12</v>
      </c>
      <c r="EW41" s="14">
        <f t="shared" si="17"/>
        <v>9</v>
      </c>
      <c r="EX41" s="14">
        <f t="shared" si="18"/>
        <v>9</v>
      </c>
      <c r="EY41" s="14">
        <f t="shared" si="19"/>
        <v>7</v>
      </c>
      <c r="EZ41" s="14">
        <f t="shared" si="20"/>
        <v>10</v>
      </c>
      <c r="FA41" s="14">
        <f t="shared" si="21"/>
        <v>10</v>
      </c>
      <c r="FB41" s="14">
        <f t="shared" si="22"/>
        <v>7</v>
      </c>
      <c r="FC41" s="14">
        <f t="shared" si="23"/>
        <v>7</v>
      </c>
      <c r="FD41" s="14">
        <f t="shared" si="24"/>
        <v>4</v>
      </c>
      <c r="FE41" s="14">
        <f t="shared" si="25"/>
        <v>2</v>
      </c>
      <c r="FF41" s="14">
        <f t="shared" si="26"/>
        <v>11</v>
      </c>
      <c r="FG41" s="14">
        <f t="shared" si="27"/>
        <v>11</v>
      </c>
      <c r="FH41" s="14">
        <f t="shared" si="28"/>
        <v>8</v>
      </c>
      <c r="FI41" s="14">
        <f t="shared" si="29"/>
        <v>8</v>
      </c>
      <c r="FJ41" s="14">
        <f t="shared" si="30"/>
        <v>5</v>
      </c>
      <c r="FK41" s="14">
        <f t="shared" si="31"/>
        <v>3</v>
      </c>
      <c r="FL41" s="14">
        <f t="shared" si="32"/>
        <v>11</v>
      </c>
      <c r="FM41" s="14">
        <f t="shared" si="33"/>
        <v>11</v>
      </c>
      <c r="FN41" s="14">
        <f t="shared" si="34"/>
        <v>9</v>
      </c>
      <c r="FO41" s="14">
        <f t="shared" si="35"/>
        <v>9</v>
      </c>
      <c r="FP41" s="14">
        <f t="shared" si="36"/>
        <v>5</v>
      </c>
      <c r="FQ41" s="14">
        <f t="shared" si="37"/>
        <v>3</v>
      </c>
      <c r="FR41" s="14">
        <f t="shared" si="38"/>
        <v>6</v>
      </c>
      <c r="FS41" s="14">
        <f t="shared" si="39"/>
        <v>6</v>
      </c>
      <c r="FT41" s="14">
        <f t="shared" si="40"/>
        <v>6</v>
      </c>
      <c r="FU41" s="14">
        <f t="shared" si="41"/>
        <v>3</v>
      </c>
      <c r="FV41" s="14">
        <f t="shared" si="42"/>
        <v>3</v>
      </c>
      <c r="FW41" s="14">
        <f t="shared" si="43"/>
        <v>3</v>
      </c>
      <c r="FX41" s="14">
        <f t="shared" si="44"/>
        <v>2</v>
      </c>
      <c r="FY41" s="14">
        <f t="shared" si="45"/>
        <v>2</v>
      </c>
      <c r="FZ41" s="14">
        <f t="shared" si="46"/>
        <v>4</v>
      </c>
      <c r="GA41" s="14">
        <f t="shared" si="47"/>
        <v>4</v>
      </c>
      <c r="GB41" s="14">
        <f t="shared" si="48"/>
        <v>4</v>
      </c>
      <c r="GC41" s="14">
        <f t="shared" si="49"/>
        <v>2</v>
      </c>
      <c r="GD41" s="14">
        <f t="shared" si="50"/>
        <v>2</v>
      </c>
      <c r="GE41" s="14">
        <f t="shared" si="51"/>
        <v>2</v>
      </c>
      <c r="GF41" s="14">
        <f t="shared" si="52"/>
        <v>1</v>
      </c>
      <c r="GG41" s="14">
        <f t="shared" si="53"/>
        <v>1</v>
      </c>
      <c r="GJ41" s="122">
        <v>35</v>
      </c>
      <c r="GK41" s="14">
        <f t="shared" si="54"/>
        <v>3</v>
      </c>
      <c r="GL41" s="14">
        <f t="shared" si="55"/>
        <v>1606005</v>
      </c>
      <c r="GM41" s="14" t="str">
        <f t="shared" si="56"/>
        <v>神器1-3 : 5级</v>
      </c>
      <c r="GN41" s="14" t="s">
        <v>1055</v>
      </c>
      <c r="GO41" s="14">
        <f t="shared" si="57"/>
        <v>5</v>
      </c>
      <c r="GP41" s="14" t="str">
        <f t="shared" si="58"/>
        <v>神器1-3</v>
      </c>
      <c r="GQ41" s="14">
        <f t="shared" si="59"/>
        <v>2</v>
      </c>
    </row>
    <row r="42" spans="14:199" ht="16.5" x14ac:dyDescent="0.2">
      <c r="N42" s="121">
        <v>7</v>
      </c>
      <c r="O42" s="121">
        <v>1</v>
      </c>
      <c r="P42" s="121">
        <v>2</v>
      </c>
      <c r="Q42" s="121">
        <v>21</v>
      </c>
      <c r="R42" s="14">
        <f>SUM(Q$7:Q42)</f>
        <v>633</v>
      </c>
      <c r="S42" s="122">
        <v>1606043</v>
      </c>
      <c r="T42" s="14" t="str">
        <f t="shared" si="60"/>
        <v>神器7-1</v>
      </c>
      <c r="AD42" s="118">
        <v>36</v>
      </c>
      <c r="AE42" s="118">
        <v>7</v>
      </c>
      <c r="AF42" s="118">
        <v>2</v>
      </c>
      <c r="AG42" s="118" t="str">
        <f t="shared" si="6"/>
        <v>神器7-2</v>
      </c>
      <c r="AH42" s="118">
        <v>2</v>
      </c>
      <c r="AI42" s="118">
        <f t="shared" si="7"/>
        <v>150</v>
      </c>
      <c r="AL42" s="118">
        <v>3</v>
      </c>
      <c r="AM42" s="118">
        <v>2</v>
      </c>
      <c r="AN42" s="118">
        <v>13</v>
      </c>
      <c r="AO42" s="118">
        <v>6</v>
      </c>
      <c r="AP42" s="118" t="s">
        <v>400</v>
      </c>
      <c r="AQ42" s="118">
        <v>1000</v>
      </c>
      <c r="AR42" s="118">
        <v>1</v>
      </c>
      <c r="AS42" s="118">
        <v>1</v>
      </c>
      <c r="AT42" s="118">
        <f t="shared" si="8"/>
        <v>2</v>
      </c>
      <c r="AU42" s="14">
        <f t="shared" si="9"/>
        <v>0.1</v>
      </c>
      <c r="AV42" s="14">
        <f t="shared" si="10"/>
        <v>4.5</v>
      </c>
      <c r="BD42" s="118">
        <v>36</v>
      </c>
      <c r="BE42" s="14">
        <f>INDEX(节奏总表!$BW$4:$BW$63,新神器!BD42)</f>
        <v>128</v>
      </c>
      <c r="BF42" s="14">
        <f t="shared" si="11"/>
        <v>7</v>
      </c>
      <c r="BG42" s="118">
        <v>3</v>
      </c>
      <c r="BH42" s="118">
        <v>5</v>
      </c>
      <c r="BI42" s="14">
        <f t="shared" si="69"/>
        <v>0</v>
      </c>
      <c r="BJ42" s="14">
        <f t="shared" si="69"/>
        <v>0</v>
      </c>
      <c r="BK42" s="14">
        <f t="shared" si="69"/>
        <v>0</v>
      </c>
      <c r="BL42" s="14">
        <f t="shared" si="69"/>
        <v>0</v>
      </c>
      <c r="BM42" s="14">
        <f t="shared" si="69"/>
        <v>0</v>
      </c>
      <c r="BN42" s="14">
        <f t="shared" si="69"/>
        <v>0</v>
      </c>
      <c r="BO42" s="14">
        <f t="shared" si="69"/>
        <v>0</v>
      </c>
      <c r="BP42" s="14">
        <f t="shared" si="69"/>
        <v>0</v>
      </c>
      <c r="BQ42" s="14">
        <f t="shared" si="69"/>
        <v>0.35000000000000003</v>
      </c>
      <c r="BR42" s="14">
        <f t="shared" si="69"/>
        <v>0.35000000000000003</v>
      </c>
      <c r="BS42" s="14">
        <f t="shared" si="70"/>
        <v>0.20699999999999999</v>
      </c>
      <c r="BT42" s="14">
        <f t="shared" si="70"/>
        <v>0.20699999999999999</v>
      </c>
      <c r="BU42" s="14">
        <f t="shared" si="70"/>
        <v>0.13750000000000001</v>
      </c>
      <c r="BV42" s="14">
        <f t="shared" si="70"/>
        <v>6.9000000000000006E-2</v>
      </c>
      <c r="BW42" s="14">
        <f t="shared" si="70"/>
        <v>0.35000000000000003</v>
      </c>
      <c r="BX42" s="14">
        <f t="shared" si="70"/>
        <v>0.35000000000000003</v>
      </c>
      <c r="BY42" s="14">
        <f t="shared" si="70"/>
        <v>0.20699999999999999</v>
      </c>
      <c r="BZ42" s="14">
        <f t="shared" si="70"/>
        <v>0.20699999999999999</v>
      </c>
      <c r="CA42" s="14">
        <f t="shared" si="70"/>
        <v>0.13750000000000001</v>
      </c>
      <c r="CB42" s="14">
        <f t="shared" si="70"/>
        <v>6.9000000000000006E-2</v>
      </c>
      <c r="CC42" s="14">
        <f t="shared" si="71"/>
        <v>0.35000000000000003</v>
      </c>
      <c r="CD42" s="14">
        <f t="shared" si="71"/>
        <v>0.35000000000000003</v>
      </c>
      <c r="CE42" s="14">
        <f t="shared" si="71"/>
        <v>0.20699999999999999</v>
      </c>
      <c r="CF42" s="14">
        <f t="shared" si="71"/>
        <v>0.20699999999999999</v>
      </c>
      <c r="CG42" s="14">
        <f t="shared" si="71"/>
        <v>0.13750000000000001</v>
      </c>
      <c r="CH42" s="14">
        <f t="shared" si="71"/>
        <v>6.9499999999999992E-2</v>
      </c>
      <c r="CI42" s="14">
        <f t="shared" si="71"/>
        <v>0.20799999999999999</v>
      </c>
      <c r="CJ42" s="14">
        <f t="shared" si="71"/>
        <v>0.20799999999999999</v>
      </c>
      <c r="CK42" s="14">
        <f t="shared" si="71"/>
        <v>0.20799999999999999</v>
      </c>
      <c r="CL42" s="14">
        <f t="shared" si="71"/>
        <v>0.13800000000000001</v>
      </c>
      <c r="CM42" s="14">
        <f t="shared" si="72"/>
        <v>0.13800000000000001</v>
      </c>
      <c r="CN42" s="14">
        <f t="shared" si="72"/>
        <v>0.13800000000000001</v>
      </c>
      <c r="CO42" s="14">
        <f t="shared" si="72"/>
        <v>0</v>
      </c>
      <c r="CP42" s="14">
        <f t="shared" si="72"/>
        <v>0</v>
      </c>
      <c r="CQ42" s="14">
        <f t="shared" si="72"/>
        <v>1.5</v>
      </c>
      <c r="CR42" s="14">
        <f t="shared" si="72"/>
        <v>1.5</v>
      </c>
      <c r="CS42" s="14">
        <f t="shared" si="72"/>
        <v>1.5</v>
      </c>
      <c r="CT42" s="14">
        <f t="shared" si="72"/>
        <v>0.5</v>
      </c>
      <c r="CU42" s="14">
        <f t="shared" si="72"/>
        <v>0.5</v>
      </c>
      <c r="CV42" s="14">
        <f t="shared" si="72"/>
        <v>0.5</v>
      </c>
      <c r="CW42" s="14">
        <f t="shared" si="72"/>
        <v>0.375</v>
      </c>
      <c r="CX42" s="14">
        <f t="shared" si="72"/>
        <v>0.375</v>
      </c>
      <c r="CZ42" s="14">
        <f>SUM(BI$7:BI42)</f>
        <v>35.749999999999993</v>
      </c>
      <c r="DA42" s="14">
        <f>SUM(BJ$7:BJ42)</f>
        <v>35.749999999999993</v>
      </c>
      <c r="DB42" s="14">
        <f>SUM(BK$7:BK42)</f>
        <v>20.25</v>
      </c>
      <c r="DC42" s="14">
        <f>SUM(BL$7:BL42)</f>
        <v>36.25</v>
      </c>
      <c r="DD42" s="14">
        <f>SUM(BM$7:BM42)</f>
        <v>36.25</v>
      </c>
      <c r="DE42" s="14">
        <f>SUM(BN$7:BN42)</f>
        <v>20.625</v>
      </c>
      <c r="DF42" s="14">
        <f>SUM(BO$7:BO42)</f>
        <v>20.625</v>
      </c>
      <c r="DG42" s="14">
        <f>SUM(BP$7:BP42)</f>
        <v>13.75</v>
      </c>
      <c r="DH42" s="14">
        <f>SUM(BQ$7:BQ42)</f>
        <v>24.249000000000002</v>
      </c>
      <c r="DI42" s="14">
        <f>SUM(BR$7:BR42)</f>
        <v>24.249000000000002</v>
      </c>
      <c r="DJ42" s="14">
        <f>SUM(BS$7:BS42)</f>
        <v>13.035000000000004</v>
      </c>
      <c r="DK42" s="14">
        <f>SUM(BT$7:BT42)</f>
        <v>13.035000000000004</v>
      </c>
      <c r="DL42" s="14">
        <f>SUM(BU$7:BU42)</f>
        <v>6.1875000000000009</v>
      </c>
      <c r="DM42" s="14">
        <f>SUM(BV$7:BV42)</f>
        <v>2.8549999999999995</v>
      </c>
      <c r="DN42" s="14">
        <f>SUM(BW$7:BW42)</f>
        <v>29.249000000000002</v>
      </c>
      <c r="DO42" s="14">
        <f>SUM(BX$7:BX42)</f>
        <v>29.249000000000002</v>
      </c>
      <c r="DP42" s="14">
        <f>SUM(BY$7:BY42)</f>
        <v>15.660000000000004</v>
      </c>
      <c r="DQ42" s="14">
        <f>SUM(BZ$7:BZ42)</f>
        <v>15.660000000000004</v>
      </c>
      <c r="DR42" s="14">
        <f>SUM(CA$7:CA42)</f>
        <v>7.1875000000000009</v>
      </c>
      <c r="DS42" s="14">
        <f>SUM(CB$7:CB42)</f>
        <v>3.3430000000000009</v>
      </c>
      <c r="DT42" s="14">
        <f>SUM(CC$7:CC42)</f>
        <v>34.249000000000002</v>
      </c>
      <c r="DU42" s="14">
        <f>SUM(CD$7:CD42)</f>
        <v>34.249000000000002</v>
      </c>
      <c r="DV42" s="14">
        <f>SUM(CE$7:CE42)</f>
        <v>18.285000000000004</v>
      </c>
      <c r="DW42" s="14">
        <f>SUM(CF$7:CF42)</f>
        <v>18.285000000000004</v>
      </c>
      <c r="DX42" s="14">
        <f>SUM(CG$7:CG42)</f>
        <v>8.1875</v>
      </c>
      <c r="DY42" s="14">
        <f>SUM(CH$7:CH42)</f>
        <v>3.8455000000000017</v>
      </c>
      <c r="DZ42" s="14">
        <f>SUM(CI$7:CI42)</f>
        <v>10.040000000000001</v>
      </c>
      <c r="EA42" s="14">
        <f>SUM(CJ$7:CJ42)</f>
        <v>10.040000000000001</v>
      </c>
      <c r="EB42" s="14">
        <f>SUM(CK$7:CK42)</f>
        <v>10.040000000000001</v>
      </c>
      <c r="EC42" s="14">
        <f>SUM(CL$7:CL42)</f>
        <v>3.6899999999999995</v>
      </c>
      <c r="ED42" s="14">
        <f>SUM(CM$7:CM42)</f>
        <v>3.6899999999999995</v>
      </c>
      <c r="EE42" s="14">
        <f>SUM(CN$7:CN42)</f>
        <v>3.6899999999999995</v>
      </c>
      <c r="EF42" s="14">
        <f>SUM(CO$7:CO42)</f>
        <v>2.25</v>
      </c>
      <c r="EG42" s="14">
        <f>SUM(CP$7:CP42)</f>
        <v>2.25</v>
      </c>
      <c r="EH42" s="14">
        <f>SUM(CQ$7:CQ42)</f>
        <v>7.5</v>
      </c>
      <c r="EI42" s="14">
        <f>SUM(CR$7:CR42)</f>
        <v>7.5</v>
      </c>
      <c r="EJ42" s="14">
        <f>SUM(CS$7:CS42)</f>
        <v>7.5</v>
      </c>
      <c r="EK42" s="14">
        <f>SUM(CT$7:CT42)</f>
        <v>2.5</v>
      </c>
      <c r="EL42" s="14">
        <f>SUM(CU$7:CU42)</f>
        <v>2.5</v>
      </c>
      <c r="EM42" s="14">
        <f>SUM(CV$7:CV42)</f>
        <v>2.5</v>
      </c>
      <c r="EN42" s="14">
        <f>SUM(CW$7:CW42)</f>
        <v>1.875</v>
      </c>
      <c r="EO42" s="14">
        <f>SUM(CX$7:CX42)</f>
        <v>1.875</v>
      </c>
      <c r="ER42" s="14">
        <f t="shared" si="12"/>
        <v>12</v>
      </c>
      <c r="ES42" s="14">
        <f t="shared" si="13"/>
        <v>12</v>
      </c>
      <c r="ET42" s="14">
        <f t="shared" si="14"/>
        <v>9</v>
      </c>
      <c r="EU42" s="14">
        <f t="shared" si="15"/>
        <v>12</v>
      </c>
      <c r="EV42" s="14">
        <f t="shared" si="16"/>
        <v>12</v>
      </c>
      <c r="EW42" s="14">
        <f t="shared" si="17"/>
        <v>9</v>
      </c>
      <c r="EX42" s="14">
        <f t="shared" si="18"/>
        <v>9</v>
      </c>
      <c r="EY42" s="14">
        <f t="shared" si="19"/>
        <v>7</v>
      </c>
      <c r="EZ42" s="14">
        <f t="shared" si="20"/>
        <v>10</v>
      </c>
      <c r="FA42" s="14">
        <f t="shared" si="21"/>
        <v>10</v>
      </c>
      <c r="FB42" s="14">
        <f t="shared" si="22"/>
        <v>7</v>
      </c>
      <c r="FC42" s="14">
        <f t="shared" si="23"/>
        <v>7</v>
      </c>
      <c r="FD42" s="14">
        <f t="shared" si="24"/>
        <v>4</v>
      </c>
      <c r="FE42" s="14">
        <f t="shared" si="25"/>
        <v>2</v>
      </c>
      <c r="FF42" s="14">
        <f t="shared" si="26"/>
        <v>11</v>
      </c>
      <c r="FG42" s="14">
        <f t="shared" si="27"/>
        <v>11</v>
      </c>
      <c r="FH42" s="14">
        <f t="shared" si="28"/>
        <v>8</v>
      </c>
      <c r="FI42" s="14">
        <f t="shared" si="29"/>
        <v>8</v>
      </c>
      <c r="FJ42" s="14">
        <f t="shared" si="30"/>
        <v>5</v>
      </c>
      <c r="FK42" s="14">
        <f t="shared" si="31"/>
        <v>3</v>
      </c>
      <c r="FL42" s="14">
        <f t="shared" si="32"/>
        <v>12</v>
      </c>
      <c r="FM42" s="14">
        <f t="shared" si="33"/>
        <v>12</v>
      </c>
      <c r="FN42" s="14">
        <f t="shared" si="34"/>
        <v>9</v>
      </c>
      <c r="FO42" s="14">
        <f t="shared" si="35"/>
        <v>9</v>
      </c>
      <c r="FP42" s="14">
        <f t="shared" si="36"/>
        <v>5</v>
      </c>
      <c r="FQ42" s="14">
        <f t="shared" si="37"/>
        <v>3</v>
      </c>
      <c r="FR42" s="14">
        <f t="shared" si="38"/>
        <v>6</v>
      </c>
      <c r="FS42" s="14">
        <f t="shared" si="39"/>
        <v>6</v>
      </c>
      <c r="FT42" s="14">
        <f t="shared" si="40"/>
        <v>6</v>
      </c>
      <c r="FU42" s="14">
        <f t="shared" si="41"/>
        <v>3</v>
      </c>
      <c r="FV42" s="14">
        <f t="shared" si="42"/>
        <v>3</v>
      </c>
      <c r="FW42" s="14">
        <f t="shared" si="43"/>
        <v>3</v>
      </c>
      <c r="FX42" s="14">
        <f t="shared" si="44"/>
        <v>2</v>
      </c>
      <c r="FY42" s="14">
        <f t="shared" si="45"/>
        <v>2</v>
      </c>
      <c r="FZ42" s="14">
        <f t="shared" si="46"/>
        <v>5</v>
      </c>
      <c r="GA42" s="14">
        <f t="shared" si="47"/>
        <v>5</v>
      </c>
      <c r="GB42" s="14">
        <f t="shared" si="48"/>
        <v>5</v>
      </c>
      <c r="GC42" s="14">
        <f t="shared" si="49"/>
        <v>2</v>
      </c>
      <c r="GD42" s="14">
        <f t="shared" si="50"/>
        <v>2</v>
      </c>
      <c r="GE42" s="14">
        <f t="shared" si="51"/>
        <v>2</v>
      </c>
      <c r="GF42" s="14">
        <f t="shared" si="52"/>
        <v>1</v>
      </c>
      <c r="GG42" s="14">
        <f t="shared" si="53"/>
        <v>1</v>
      </c>
      <c r="GJ42" s="122">
        <v>36</v>
      </c>
      <c r="GK42" s="14">
        <f t="shared" si="54"/>
        <v>3</v>
      </c>
      <c r="GL42" s="14">
        <f t="shared" si="55"/>
        <v>1606005</v>
      </c>
      <c r="GM42" s="14" t="str">
        <f t="shared" si="56"/>
        <v>神器1-3 : 6级</v>
      </c>
      <c r="GN42" s="14" t="s">
        <v>1055</v>
      </c>
      <c r="GO42" s="14">
        <f t="shared" si="57"/>
        <v>6</v>
      </c>
      <c r="GP42" s="14" t="str">
        <f t="shared" si="58"/>
        <v>神器1-3</v>
      </c>
      <c r="GQ42" s="14">
        <f t="shared" si="59"/>
        <v>2</v>
      </c>
    </row>
    <row r="43" spans="14:199" ht="16.5" x14ac:dyDescent="0.2">
      <c r="N43" s="121">
        <v>7</v>
      </c>
      <c r="O43" s="121">
        <v>2</v>
      </c>
      <c r="P43" s="121">
        <v>2</v>
      </c>
      <c r="Q43" s="121">
        <v>21</v>
      </c>
      <c r="R43" s="14">
        <f>SUM(Q$7:Q43)</f>
        <v>654</v>
      </c>
      <c r="S43" s="122">
        <v>1606044</v>
      </c>
      <c r="T43" s="14" t="str">
        <f t="shared" si="60"/>
        <v>神器7-2</v>
      </c>
      <c r="AD43" s="118">
        <v>37</v>
      </c>
      <c r="AE43" s="118">
        <v>7</v>
      </c>
      <c r="AF43" s="118">
        <v>3</v>
      </c>
      <c r="AG43" s="118" t="str">
        <f t="shared" si="6"/>
        <v>神器7-3</v>
      </c>
      <c r="AH43" s="118">
        <v>2</v>
      </c>
      <c r="AI43" s="118">
        <f t="shared" si="7"/>
        <v>150</v>
      </c>
      <c r="AL43" s="118">
        <v>3</v>
      </c>
      <c r="AM43" s="118">
        <v>2</v>
      </c>
      <c r="AN43" s="118">
        <v>13</v>
      </c>
      <c r="AO43" s="118">
        <v>7</v>
      </c>
      <c r="AP43" s="118" t="s">
        <v>401</v>
      </c>
      <c r="AQ43" s="118">
        <v>1000</v>
      </c>
      <c r="AR43" s="118">
        <v>1</v>
      </c>
      <c r="AS43" s="118">
        <v>1</v>
      </c>
      <c r="AT43" s="118">
        <f t="shared" si="8"/>
        <v>2</v>
      </c>
      <c r="AU43" s="14">
        <f t="shared" si="9"/>
        <v>0.1</v>
      </c>
      <c r="AV43" s="14">
        <f t="shared" si="10"/>
        <v>4.5</v>
      </c>
      <c r="BD43" s="118">
        <v>37</v>
      </c>
      <c r="BE43" s="14">
        <f>INDEX(节奏总表!$BW$4:$BW$63,新神器!BD43)</f>
        <v>129</v>
      </c>
      <c r="BF43" s="14">
        <f t="shared" si="11"/>
        <v>7</v>
      </c>
      <c r="BG43" s="118">
        <v>3</v>
      </c>
      <c r="BH43" s="118">
        <v>5</v>
      </c>
      <c r="BI43" s="14">
        <f t="shared" si="69"/>
        <v>0</v>
      </c>
      <c r="BJ43" s="14">
        <f t="shared" si="69"/>
        <v>0</v>
      </c>
      <c r="BK43" s="14">
        <f t="shared" si="69"/>
        <v>0</v>
      </c>
      <c r="BL43" s="14">
        <f t="shared" si="69"/>
        <v>0</v>
      </c>
      <c r="BM43" s="14">
        <f t="shared" si="69"/>
        <v>0</v>
      </c>
      <c r="BN43" s="14">
        <f t="shared" si="69"/>
        <v>0</v>
      </c>
      <c r="BO43" s="14">
        <f t="shared" si="69"/>
        <v>0</v>
      </c>
      <c r="BP43" s="14">
        <f t="shared" si="69"/>
        <v>0</v>
      </c>
      <c r="BQ43" s="14">
        <f t="shared" si="69"/>
        <v>0.35000000000000003</v>
      </c>
      <c r="BR43" s="14">
        <f t="shared" si="69"/>
        <v>0.35000000000000003</v>
      </c>
      <c r="BS43" s="14">
        <f t="shared" si="70"/>
        <v>0.20699999999999999</v>
      </c>
      <c r="BT43" s="14">
        <f t="shared" si="70"/>
        <v>0.20699999999999999</v>
      </c>
      <c r="BU43" s="14">
        <f t="shared" si="70"/>
        <v>0.13750000000000001</v>
      </c>
      <c r="BV43" s="14">
        <f t="shared" si="70"/>
        <v>6.9000000000000006E-2</v>
      </c>
      <c r="BW43" s="14">
        <f t="shared" si="70"/>
        <v>0.35000000000000003</v>
      </c>
      <c r="BX43" s="14">
        <f t="shared" si="70"/>
        <v>0.35000000000000003</v>
      </c>
      <c r="BY43" s="14">
        <f t="shared" si="70"/>
        <v>0.20699999999999999</v>
      </c>
      <c r="BZ43" s="14">
        <f t="shared" si="70"/>
        <v>0.20699999999999999</v>
      </c>
      <c r="CA43" s="14">
        <f t="shared" si="70"/>
        <v>0.13750000000000001</v>
      </c>
      <c r="CB43" s="14">
        <f t="shared" si="70"/>
        <v>6.9000000000000006E-2</v>
      </c>
      <c r="CC43" s="14">
        <f t="shared" si="71"/>
        <v>0.35000000000000003</v>
      </c>
      <c r="CD43" s="14">
        <f t="shared" si="71"/>
        <v>0.35000000000000003</v>
      </c>
      <c r="CE43" s="14">
        <f t="shared" si="71"/>
        <v>0.20699999999999999</v>
      </c>
      <c r="CF43" s="14">
        <f t="shared" si="71"/>
        <v>0.20699999999999999</v>
      </c>
      <c r="CG43" s="14">
        <f t="shared" si="71"/>
        <v>0.13750000000000001</v>
      </c>
      <c r="CH43" s="14">
        <f t="shared" si="71"/>
        <v>6.9499999999999992E-2</v>
      </c>
      <c r="CI43" s="14">
        <f t="shared" si="71"/>
        <v>0.20799999999999999</v>
      </c>
      <c r="CJ43" s="14">
        <f t="shared" si="71"/>
        <v>0.20799999999999999</v>
      </c>
      <c r="CK43" s="14">
        <f t="shared" si="71"/>
        <v>0.20799999999999999</v>
      </c>
      <c r="CL43" s="14">
        <f t="shared" si="71"/>
        <v>0.13800000000000001</v>
      </c>
      <c r="CM43" s="14">
        <f t="shared" si="72"/>
        <v>0.13800000000000001</v>
      </c>
      <c r="CN43" s="14">
        <f t="shared" si="72"/>
        <v>0.13800000000000001</v>
      </c>
      <c r="CO43" s="14">
        <f t="shared" si="72"/>
        <v>0</v>
      </c>
      <c r="CP43" s="14">
        <f t="shared" si="72"/>
        <v>0</v>
      </c>
      <c r="CQ43" s="14">
        <f t="shared" si="72"/>
        <v>1.5</v>
      </c>
      <c r="CR43" s="14">
        <f t="shared" si="72"/>
        <v>1.5</v>
      </c>
      <c r="CS43" s="14">
        <f t="shared" si="72"/>
        <v>1.5</v>
      </c>
      <c r="CT43" s="14">
        <f t="shared" si="72"/>
        <v>0.5</v>
      </c>
      <c r="CU43" s="14">
        <f t="shared" si="72"/>
        <v>0.5</v>
      </c>
      <c r="CV43" s="14">
        <f t="shared" si="72"/>
        <v>0.5</v>
      </c>
      <c r="CW43" s="14">
        <f t="shared" si="72"/>
        <v>0.375</v>
      </c>
      <c r="CX43" s="14">
        <f t="shared" si="72"/>
        <v>0.375</v>
      </c>
      <c r="CZ43" s="14">
        <f>SUM(BI$7:BI43)</f>
        <v>35.749999999999993</v>
      </c>
      <c r="DA43" s="14">
        <f>SUM(BJ$7:BJ43)</f>
        <v>35.749999999999993</v>
      </c>
      <c r="DB43" s="14">
        <f>SUM(BK$7:BK43)</f>
        <v>20.25</v>
      </c>
      <c r="DC43" s="14">
        <f>SUM(BL$7:BL43)</f>
        <v>36.25</v>
      </c>
      <c r="DD43" s="14">
        <f>SUM(BM$7:BM43)</f>
        <v>36.25</v>
      </c>
      <c r="DE43" s="14">
        <f>SUM(BN$7:BN43)</f>
        <v>20.625</v>
      </c>
      <c r="DF43" s="14">
        <f>SUM(BO$7:BO43)</f>
        <v>20.625</v>
      </c>
      <c r="DG43" s="14">
        <f>SUM(BP$7:BP43)</f>
        <v>13.75</v>
      </c>
      <c r="DH43" s="14">
        <f>SUM(BQ$7:BQ43)</f>
        <v>24.599000000000004</v>
      </c>
      <c r="DI43" s="14">
        <f>SUM(BR$7:BR43)</f>
        <v>24.599000000000004</v>
      </c>
      <c r="DJ43" s="14">
        <f>SUM(BS$7:BS43)</f>
        <v>13.242000000000004</v>
      </c>
      <c r="DK43" s="14">
        <f>SUM(BT$7:BT43)</f>
        <v>13.242000000000004</v>
      </c>
      <c r="DL43" s="14">
        <f>SUM(BU$7:BU43)</f>
        <v>6.3250000000000011</v>
      </c>
      <c r="DM43" s="14">
        <f>SUM(BV$7:BV43)</f>
        <v>2.9239999999999995</v>
      </c>
      <c r="DN43" s="14">
        <f>SUM(BW$7:BW43)</f>
        <v>29.599000000000004</v>
      </c>
      <c r="DO43" s="14">
        <f>SUM(BX$7:BX43)</f>
        <v>29.599000000000004</v>
      </c>
      <c r="DP43" s="14">
        <f>SUM(BY$7:BY43)</f>
        <v>15.867000000000004</v>
      </c>
      <c r="DQ43" s="14">
        <f>SUM(BZ$7:BZ43)</f>
        <v>15.867000000000004</v>
      </c>
      <c r="DR43" s="14">
        <f>SUM(CA$7:CA43)</f>
        <v>7.3250000000000011</v>
      </c>
      <c r="DS43" s="14">
        <f>SUM(CB$7:CB43)</f>
        <v>3.4120000000000008</v>
      </c>
      <c r="DT43" s="14">
        <f>SUM(CC$7:CC43)</f>
        <v>34.599000000000004</v>
      </c>
      <c r="DU43" s="14">
        <f>SUM(CD$7:CD43)</f>
        <v>34.599000000000004</v>
      </c>
      <c r="DV43" s="14">
        <f>SUM(CE$7:CE43)</f>
        <v>18.492000000000004</v>
      </c>
      <c r="DW43" s="14">
        <f>SUM(CF$7:CF43)</f>
        <v>18.492000000000004</v>
      </c>
      <c r="DX43" s="14">
        <f>SUM(CG$7:CG43)</f>
        <v>8.3249999999999993</v>
      </c>
      <c r="DY43" s="14">
        <f>SUM(CH$7:CH43)</f>
        <v>3.9150000000000018</v>
      </c>
      <c r="DZ43" s="14">
        <f>SUM(CI$7:CI43)</f>
        <v>10.248000000000001</v>
      </c>
      <c r="EA43" s="14">
        <f>SUM(CJ$7:CJ43)</f>
        <v>10.248000000000001</v>
      </c>
      <c r="EB43" s="14">
        <f>SUM(CK$7:CK43)</f>
        <v>10.248000000000001</v>
      </c>
      <c r="EC43" s="14">
        <f>SUM(CL$7:CL43)</f>
        <v>3.8279999999999994</v>
      </c>
      <c r="ED43" s="14">
        <f>SUM(CM$7:CM43)</f>
        <v>3.8279999999999994</v>
      </c>
      <c r="EE43" s="14">
        <f>SUM(CN$7:CN43)</f>
        <v>3.8279999999999994</v>
      </c>
      <c r="EF43" s="14">
        <f>SUM(CO$7:CO43)</f>
        <v>2.25</v>
      </c>
      <c r="EG43" s="14">
        <f>SUM(CP$7:CP43)</f>
        <v>2.25</v>
      </c>
      <c r="EH43" s="14">
        <f>SUM(CQ$7:CQ43)</f>
        <v>9</v>
      </c>
      <c r="EI43" s="14">
        <f>SUM(CR$7:CR43)</f>
        <v>9</v>
      </c>
      <c r="EJ43" s="14">
        <f>SUM(CS$7:CS43)</f>
        <v>9</v>
      </c>
      <c r="EK43" s="14">
        <f>SUM(CT$7:CT43)</f>
        <v>3</v>
      </c>
      <c r="EL43" s="14">
        <f>SUM(CU$7:CU43)</f>
        <v>3</v>
      </c>
      <c r="EM43" s="14">
        <f>SUM(CV$7:CV43)</f>
        <v>3</v>
      </c>
      <c r="EN43" s="14">
        <f>SUM(CW$7:CW43)</f>
        <v>2.25</v>
      </c>
      <c r="EO43" s="14">
        <f>SUM(CX$7:CX43)</f>
        <v>2.25</v>
      </c>
      <c r="ER43" s="14">
        <f t="shared" si="12"/>
        <v>12</v>
      </c>
      <c r="ES43" s="14">
        <f t="shared" si="13"/>
        <v>12</v>
      </c>
      <c r="ET43" s="14">
        <f t="shared" si="14"/>
        <v>9</v>
      </c>
      <c r="EU43" s="14">
        <f t="shared" si="15"/>
        <v>12</v>
      </c>
      <c r="EV43" s="14">
        <f t="shared" si="16"/>
        <v>12</v>
      </c>
      <c r="EW43" s="14">
        <f t="shared" si="17"/>
        <v>9</v>
      </c>
      <c r="EX43" s="14">
        <f t="shared" si="18"/>
        <v>9</v>
      </c>
      <c r="EY43" s="14">
        <f t="shared" si="19"/>
        <v>7</v>
      </c>
      <c r="EZ43" s="14">
        <f t="shared" si="20"/>
        <v>10</v>
      </c>
      <c r="FA43" s="14">
        <f t="shared" si="21"/>
        <v>10</v>
      </c>
      <c r="FB43" s="14">
        <f t="shared" si="22"/>
        <v>7</v>
      </c>
      <c r="FC43" s="14">
        <f t="shared" si="23"/>
        <v>7</v>
      </c>
      <c r="FD43" s="14">
        <f t="shared" si="24"/>
        <v>4</v>
      </c>
      <c r="FE43" s="14">
        <f t="shared" si="25"/>
        <v>2</v>
      </c>
      <c r="FF43" s="14">
        <f t="shared" si="26"/>
        <v>11</v>
      </c>
      <c r="FG43" s="14">
        <f t="shared" si="27"/>
        <v>11</v>
      </c>
      <c r="FH43" s="14">
        <f t="shared" si="28"/>
        <v>8</v>
      </c>
      <c r="FI43" s="14">
        <f t="shared" si="29"/>
        <v>8</v>
      </c>
      <c r="FJ43" s="14">
        <f t="shared" si="30"/>
        <v>5</v>
      </c>
      <c r="FK43" s="14">
        <f t="shared" si="31"/>
        <v>3</v>
      </c>
      <c r="FL43" s="14">
        <f t="shared" si="32"/>
        <v>12</v>
      </c>
      <c r="FM43" s="14">
        <f t="shared" si="33"/>
        <v>12</v>
      </c>
      <c r="FN43" s="14">
        <f t="shared" si="34"/>
        <v>9</v>
      </c>
      <c r="FO43" s="14">
        <f t="shared" si="35"/>
        <v>9</v>
      </c>
      <c r="FP43" s="14">
        <f t="shared" si="36"/>
        <v>5</v>
      </c>
      <c r="FQ43" s="14">
        <f t="shared" si="37"/>
        <v>3</v>
      </c>
      <c r="FR43" s="14">
        <f t="shared" si="38"/>
        <v>6</v>
      </c>
      <c r="FS43" s="14">
        <f t="shared" si="39"/>
        <v>6</v>
      </c>
      <c r="FT43" s="14">
        <f t="shared" si="40"/>
        <v>6</v>
      </c>
      <c r="FU43" s="14">
        <f t="shared" si="41"/>
        <v>3</v>
      </c>
      <c r="FV43" s="14">
        <f t="shared" si="42"/>
        <v>3</v>
      </c>
      <c r="FW43" s="14">
        <f t="shared" si="43"/>
        <v>3</v>
      </c>
      <c r="FX43" s="14">
        <f t="shared" si="44"/>
        <v>2</v>
      </c>
      <c r="FY43" s="14">
        <f t="shared" si="45"/>
        <v>2</v>
      </c>
      <c r="FZ43" s="14">
        <f t="shared" si="46"/>
        <v>6</v>
      </c>
      <c r="GA43" s="14">
        <f t="shared" si="47"/>
        <v>6</v>
      </c>
      <c r="GB43" s="14">
        <f t="shared" si="48"/>
        <v>6</v>
      </c>
      <c r="GC43" s="14">
        <f t="shared" si="49"/>
        <v>3</v>
      </c>
      <c r="GD43" s="14">
        <f t="shared" si="50"/>
        <v>3</v>
      </c>
      <c r="GE43" s="14">
        <f t="shared" si="51"/>
        <v>3</v>
      </c>
      <c r="GF43" s="14">
        <f t="shared" si="52"/>
        <v>2</v>
      </c>
      <c r="GG43" s="14">
        <f t="shared" si="53"/>
        <v>2</v>
      </c>
      <c r="GJ43" s="122">
        <v>37</v>
      </c>
      <c r="GK43" s="14">
        <f t="shared" si="54"/>
        <v>3</v>
      </c>
      <c r="GL43" s="14">
        <f t="shared" si="55"/>
        <v>1606005</v>
      </c>
      <c r="GM43" s="14" t="str">
        <f t="shared" si="56"/>
        <v>神器1-3 : 7级</v>
      </c>
      <c r="GN43" s="14" t="s">
        <v>1055</v>
      </c>
      <c r="GO43" s="14">
        <f t="shared" si="57"/>
        <v>7</v>
      </c>
      <c r="GP43" s="14" t="str">
        <f t="shared" si="58"/>
        <v>神器1-3</v>
      </c>
      <c r="GQ43" s="14">
        <f t="shared" si="59"/>
        <v>3</v>
      </c>
    </row>
    <row r="44" spans="14:199" ht="16.5" x14ac:dyDescent="0.2">
      <c r="N44" s="121">
        <v>7</v>
      </c>
      <c r="O44" s="121">
        <v>3</v>
      </c>
      <c r="P44" s="121">
        <v>2</v>
      </c>
      <c r="Q44" s="121">
        <v>21</v>
      </c>
      <c r="R44" s="14">
        <f>SUM(Q$7:Q44)</f>
        <v>675</v>
      </c>
      <c r="S44" s="122">
        <v>1606045</v>
      </c>
      <c r="T44" s="14" t="str">
        <f t="shared" si="60"/>
        <v>神器7-3</v>
      </c>
      <c r="AD44" s="118">
        <v>38</v>
      </c>
      <c r="AE44" s="118">
        <v>7</v>
      </c>
      <c r="AF44" s="118">
        <v>4</v>
      </c>
      <c r="AG44" s="118" t="str">
        <f t="shared" si="6"/>
        <v>神器7-4</v>
      </c>
      <c r="AH44" s="118">
        <v>3</v>
      </c>
      <c r="AI44" s="118">
        <f t="shared" si="7"/>
        <v>350</v>
      </c>
      <c r="AL44" s="118">
        <v>3</v>
      </c>
      <c r="AM44" s="118">
        <v>2</v>
      </c>
      <c r="AN44" s="118">
        <v>13</v>
      </c>
      <c r="AO44" s="118">
        <v>8</v>
      </c>
      <c r="AP44" s="118" t="s">
        <v>402</v>
      </c>
      <c r="AQ44" s="118">
        <v>1000</v>
      </c>
      <c r="AR44" s="118">
        <v>1</v>
      </c>
      <c r="AS44" s="118">
        <v>1</v>
      </c>
      <c r="AT44" s="118">
        <f t="shared" si="8"/>
        <v>3</v>
      </c>
      <c r="AU44" s="14">
        <f t="shared" si="9"/>
        <v>0.1</v>
      </c>
      <c r="AV44" s="14">
        <f t="shared" si="10"/>
        <v>10.5</v>
      </c>
      <c r="BD44" s="118">
        <v>38</v>
      </c>
      <c r="BE44" s="14">
        <f>INDEX(节奏总表!$BW$4:$BW$63,新神器!BD44)</f>
        <v>131</v>
      </c>
      <c r="BF44" s="14">
        <f t="shared" si="11"/>
        <v>7</v>
      </c>
      <c r="BG44" s="118">
        <v>3</v>
      </c>
      <c r="BH44" s="118">
        <v>5</v>
      </c>
      <c r="BI44" s="14">
        <f t="shared" si="69"/>
        <v>0</v>
      </c>
      <c r="BJ44" s="14">
        <f t="shared" si="69"/>
        <v>0</v>
      </c>
      <c r="BK44" s="14">
        <f t="shared" si="69"/>
        <v>0</v>
      </c>
      <c r="BL44" s="14">
        <f t="shared" si="69"/>
        <v>0</v>
      </c>
      <c r="BM44" s="14">
        <f t="shared" si="69"/>
        <v>0</v>
      </c>
      <c r="BN44" s="14">
        <f t="shared" si="69"/>
        <v>0</v>
      </c>
      <c r="BO44" s="14">
        <f t="shared" si="69"/>
        <v>0</v>
      </c>
      <c r="BP44" s="14">
        <f t="shared" si="69"/>
        <v>0</v>
      </c>
      <c r="BQ44" s="14">
        <f t="shared" si="69"/>
        <v>0.35000000000000003</v>
      </c>
      <c r="BR44" s="14">
        <f t="shared" si="69"/>
        <v>0.35000000000000003</v>
      </c>
      <c r="BS44" s="14">
        <f t="shared" si="70"/>
        <v>0.20699999999999999</v>
      </c>
      <c r="BT44" s="14">
        <f t="shared" si="70"/>
        <v>0.20699999999999999</v>
      </c>
      <c r="BU44" s="14">
        <f t="shared" si="70"/>
        <v>0.13750000000000001</v>
      </c>
      <c r="BV44" s="14">
        <f t="shared" si="70"/>
        <v>6.9000000000000006E-2</v>
      </c>
      <c r="BW44" s="14">
        <f t="shared" si="70"/>
        <v>0.35000000000000003</v>
      </c>
      <c r="BX44" s="14">
        <f t="shared" si="70"/>
        <v>0.35000000000000003</v>
      </c>
      <c r="BY44" s="14">
        <f t="shared" si="70"/>
        <v>0.20699999999999999</v>
      </c>
      <c r="BZ44" s="14">
        <f t="shared" si="70"/>
        <v>0.20699999999999999</v>
      </c>
      <c r="CA44" s="14">
        <f t="shared" si="70"/>
        <v>0.13750000000000001</v>
      </c>
      <c r="CB44" s="14">
        <f t="shared" si="70"/>
        <v>6.9000000000000006E-2</v>
      </c>
      <c r="CC44" s="14">
        <f t="shared" si="71"/>
        <v>0.35000000000000003</v>
      </c>
      <c r="CD44" s="14">
        <f t="shared" si="71"/>
        <v>0.35000000000000003</v>
      </c>
      <c r="CE44" s="14">
        <f t="shared" si="71"/>
        <v>0.20699999999999999</v>
      </c>
      <c r="CF44" s="14">
        <f t="shared" si="71"/>
        <v>0.20699999999999999</v>
      </c>
      <c r="CG44" s="14">
        <f t="shared" si="71"/>
        <v>0.13750000000000001</v>
      </c>
      <c r="CH44" s="14">
        <f t="shared" si="71"/>
        <v>6.9499999999999992E-2</v>
      </c>
      <c r="CI44" s="14">
        <f t="shared" si="71"/>
        <v>0.20799999999999999</v>
      </c>
      <c r="CJ44" s="14">
        <f t="shared" si="71"/>
        <v>0.20799999999999999</v>
      </c>
      <c r="CK44" s="14">
        <f t="shared" si="71"/>
        <v>0.20799999999999999</v>
      </c>
      <c r="CL44" s="14">
        <f t="shared" si="71"/>
        <v>0.13800000000000001</v>
      </c>
      <c r="CM44" s="14">
        <f t="shared" si="72"/>
        <v>0.13800000000000001</v>
      </c>
      <c r="CN44" s="14">
        <f t="shared" si="72"/>
        <v>0.13800000000000001</v>
      </c>
      <c r="CO44" s="14">
        <f t="shared" si="72"/>
        <v>0</v>
      </c>
      <c r="CP44" s="14">
        <f t="shared" si="72"/>
        <v>0</v>
      </c>
      <c r="CQ44" s="14">
        <f t="shared" si="72"/>
        <v>1.5</v>
      </c>
      <c r="CR44" s="14">
        <f t="shared" si="72"/>
        <v>1.5</v>
      </c>
      <c r="CS44" s="14">
        <f t="shared" si="72"/>
        <v>1.5</v>
      </c>
      <c r="CT44" s="14">
        <f t="shared" si="72"/>
        <v>0.5</v>
      </c>
      <c r="CU44" s="14">
        <f t="shared" si="72"/>
        <v>0.5</v>
      </c>
      <c r="CV44" s="14">
        <f t="shared" si="72"/>
        <v>0.5</v>
      </c>
      <c r="CW44" s="14">
        <f t="shared" si="72"/>
        <v>0.375</v>
      </c>
      <c r="CX44" s="14">
        <f t="shared" si="72"/>
        <v>0.375</v>
      </c>
      <c r="CZ44" s="14">
        <f>SUM(BI$7:BI44)</f>
        <v>35.749999999999993</v>
      </c>
      <c r="DA44" s="14">
        <f>SUM(BJ$7:BJ44)</f>
        <v>35.749999999999993</v>
      </c>
      <c r="DB44" s="14">
        <f>SUM(BK$7:BK44)</f>
        <v>20.25</v>
      </c>
      <c r="DC44" s="14">
        <f>SUM(BL$7:BL44)</f>
        <v>36.25</v>
      </c>
      <c r="DD44" s="14">
        <f>SUM(BM$7:BM44)</f>
        <v>36.25</v>
      </c>
      <c r="DE44" s="14">
        <f>SUM(BN$7:BN44)</f>
        <v>20.625</v>
      </c>
      <c r="DF44" s="14">
        <f>SUM(BO$7:BO44)</f>
        <v>20.625</v>
      </c>
      <c r="DG44" s="14">
        <f>SUM(BP$7:BP44)</f>
        <v>13.75</v>
      </c>
      <c r="DH44" s="14">
        <f>SUM(BQ$7:BQ44)</f>
        <v>24.949000000000005</v>
      </c>
      <c r="DI44" s="14">
        <f>SUM(BR$7:BR44)</f>
        <v>24.949000000000005</v>
      </c>
      <c r="DJ44" s="14">
        <f>SUM(BS$7:BS44)</f>
        <v>13.449000000000005</v>
      </c>
      <c r="DK44" s="14">
        <f>SUM(BT$7:BT44)</f>
        <v>13.449000000000005</v>
      </c>
      <c r="DL44" s="14">
        <f>SUM(BU$7:BU44)</f>
        <v>6.4625000000000012</v>
      </c>
      <c r="DM44" s="14">
        <f>SUM(BV$7:BV44)</f>
        <v>2.9929999999999994</v>
      </c>
      <c r="DN44" s="14">
        <f>SUM(BW$7:BW44)</f>
        <v>29.949000000000005</v>
      </c>
      <c r="DO44" s="14">
        <f>SUM(BX$7:BX44)</f>
        <v>29.949000000000005</v>
      </c>
      <c r="DP44" s="14">
        <f>SUM(BY$7:BY44)</f>
        <v>16.074000000000005</v>
      </c>
      <c r="DQ44" s="14">
        <f>SUM(BZ$7:BZ44)</f>
        <v>16.074000000000005</v>
      </c>
      <c r="DR44" s="14">
        <f>SUM(CA$7:CA44)</f>
        <v>7.4625000000000012</v>
      </c>
      <c r="DS44" s="14">
        <f>SUM(CB$7:CB44)</f>
        <v>3.4810000000000008</v>
      </c>
      <c r="DT44" s="14">
        <f>SUM(CC$7:CC44)</f>
        <v>34.949000000000005</v>
      </c>
      <c r="DU44" s="14">
        <f>SUM(CD$7:CD44)</f>
        <v>34.949000000000005</v>
      </c>
      <c r="DV44" s="14">
        <f>SUM(CE$7:CE44)</f>
        <v>18.699000000000005</v>
      </c>
      <c r="DW44" s="14">
        <f>SUM(CF$7:CF44)</f>
        <v>18.699000000000005</v>
      </c>
      <c r="DX44" s="14">
        <f>SUM(CG$7:CG44)</f>
        <v>8.4624999999999986</v>
      </c>
      <c r="DY44" s="14">
        <f>SUM(CH$7:CH44)</f>
        <v>3.9845000000000019</v>
      </c>
      <c r="DZ44" s="14">
        <f>SUM(CI$7:CI44)</f>
        <v>10.456000000000001</v>
      </c>
      <c r="EA44" s="14">
        <f>SUM(CJ$7:CJ44)</f>
        <v>10.456000000000001</v>
      </c>
      <c r="EB44" s="14">
        <f>SUM(CK$7:CK44)</f>
        <v>10.456000000000001</v>
      </c>
      <c r="EC44" s="14">
        <f>SUM(CL$7:CL44)</f>
        <v>3.9659999999999993</v>
      </c>
      <c r="ED44" s="14">
        <f>SUM(CM$7:CM44)</f>
        <v>3.9659999999999993</v>
      </c>
      <c r="EE44" s="14">
        <f>SUM(CN$7:CN44)</f>
        <v>3.9659999999999993</v>
      </c>
      <c r="EF44" s="14">
        <f>SUM(CO$7:CO44)</f>
        <v>2.25</v>
      </c>
      <c r="EG44" s="14">
        <f>SUM(CP$7:CP44)</f>
        <v>2.25</v>
      </c>
      <c r="EH44" s="14">
        <f>SUM(CQ$7:CQ44)</f>
        <v>10.5</v>
      </c>
      <c r="EI44" s="14">
        <f>SUM(CR$7:CR44)</f>
        <v>10.5</v>
      </c>
      <c r="EJ44" s="14">
        <f>SUM(CS$7:CS44)</f>
        <v>10.5</v>
      </c>
      <c r="EK44" s="14">
        <f>SUM(CT$7:CT44)</f>
        <v>3.5</v>
      </c>
      <c r="EL44" s="14">
        <f>SUM(CU$7:CU44)</f>
        <v>3.5</v>
      </c>
      <c r="EM44" s="14">
        <f>SUM(CV$7:CV44)</f>
        <v>3.5</v>
      </c>
      <c r="EN44" s="14">
        <f>SUM(CW$7:CW44)</f>
        <v>2.625</v>
      </c>
      <c r="EO44" s="14">
        <f>SUM(CX$7:CX44)</f>
        <v>2.625</v>
      </c>
      <c r="ER44" s="14">
        <f t="shared" si="12"/>
        <v>12</v>
      </c>
      <c r="ES44" s="14">
        <f t="shared" si="13"/>
        <v>12</v>
      </c>
      <c r="ET44" s="14">
        <f t="shared" si="14"/>
        <v>9</v>
      </c>
      <c r="EU44" s="14">
        <f t="shared" si="15"/>
        <v>12</v>
      </c>
      <c r="EV44" s="14">
        <f t="shared" si="16"/>
        <v>12</v>
      </c>
      <c r="EW44" s="14">
        <f t="shared" si="17"/>
        <v>9</v>
      </c>
      <c r="EX44" s="14">
        <f t="shared" si="18"/>
        <v>9</v>
      </c>
      <c r="EY44" s="14">
        <f t="shared" si="19"/>
        <v>7</v>
      </c>
      <c r="EZ44" s="14">
        <f t="shared" si="20"/>
        <v>10</v>
      </c>
      <c r="FA44" s="14">
        <f t="shared" si="21"/>
        <v>10</v>
      </c>
      <c r="FB44" s="14">
        <f t="shared" si="22"/>
        <v>7</v>
      </c>
      <c r="FC44" s="14">
        <f t="shared" si="23"/>
        <v>7</v>
      </c>
      <c r="FD44" s="14">
        <f t="shared" si="24"/>
        <v>4</v>
      </c>
      <c r="FE44" s="14">
        <f t="shared" si="25"/>
        <v>2</v>
      </c>
      <c r="FF44" s="14">
        <f t="shared" si="26"/>
        <v>11</v>
      </c>
      <c r="FG44" s="14">
        <f t="shared" si="27"/>
        <v>11</v>
      </c>
      <c r="FH44" s="14">
        <f t="shared" si="28"/>
        <v>8</v>
      </c>
      <c r="FI44" s="14">
        <f t="shared" si="29"/>
        <v>8</v>
      </c>
      <c r="FJ44" s="14">
        <f t="shared" si="30"/>
        <v>5</v>
      </c>
      <c r="FK44" s="14">
        <f t="shared" si="31"/>
        <v>3</v>
      </c>
      <c r="FL44" s="14">
        <f t="shared" si="32"/>
        <v>12</v>
      </c>
      <c r="FM44" s="14">
        <f t="shared" si="33"/>
        <v>12</v>
      </c>
      <c r="FN44" s="14">
        <f t="shared" si="34"/>
        <v>9</v>
      </c>
      <c r="FO44" s="14">
        <f t="shared" si="35"/>
        <v>9</v>
      </c>
      <c r="FP44" s="14">
        <f t="shared" si="36"/>
        <v>5</v>
      </c>
      <c r="FQ44" s="14">
        <f t="shared" si="37"/>
        <v>3</v>
      </c>
      <c r="FR44" s="14">
        <f t="shared" si="38"/>
        <v>6</v>
      </c>
      <c r="FS44" s="14">
        <f t="shared" si="39"/>
        <v>6</v>
      </c>
      <c r="FT44" s="14">
        <f t="shared" si="40"/>
        <v>6</v>
      </c>
      <c r="FU44" s="14">
        <f t="shared" si="41"/>
        <v>3</v>
      </c>
      <c r="FV44" s="14">
        <f t="shared" si="42"/>
        <v>3</v>
      </c>
      <c r="FW44" s="14">
        <f t="shared" si="43"/>
        <v>3</v>
      </c>
      <c r="FX44" s="14">
        <f t="shared" si="44"/>
        <v>2</v>
      </c>
      <c r="FY44" s="14">
        <f t="shared" si="45"/>
        <v>2</v>
      </c>
      <c r="FZ44" s="14">
        <f t="shared" si="46"/>
        <v>6</v>
      </c>
      <c r="GA44" s="14">
        <f t="shared" si="47"/>
        <v>6</v>
      </c>
      <c r="GB44" s="14">
        <f t="shared" si="48"/>
        <v>6</v>
      </c>
      <c r="GC44" s="14">
        <f t="shared" si="49"/>
        <v>3</v>
      </c>
      <c r="GD44" s="14">
        <f t="shared" si="50"/>
        <v>3</v>
      </c>
      <c r="GE44" s="14">
        <f t="shared" si="51"/>
        <v>3</v>
      </c>
      <c r="GF44" s="14">
        <f t="shared" si="52"/>
        <v>2</v>
      </c>
      <c r="GG44" s="14">
        <f t="shared" si="53"/>
        <v>2</v>
      </c>
      <c r="GJ44" s="122">
        <v>38</v>
      </c>
      <c r="GK44" s="14">
        <f t="shared" si="54"/>
        <v>3</v>
      </c>
      <c r="GL44" s="14">
        <f t="shared" si="55"/>
        <v>1606005</v>
      </c>
      <c r="GM44" s="14" t="str">
        <f t="shared" si="56"/>
        <v>神器1-3 : 8级</v>
      </c>
      <c r="GN44" s="14" t="s">
        <v>1055</v>
      </c>
      <c r="GO44" s="14">
        <f t="shared" si="57"/>
        <v>8</v>
      </c>
      <c r="GP44" s="14" t="str">
        <f t="shared" si="58"/>
        <v>神器1-3</v>
      </c>
      <c r="GQ44" s="14">
        <f t="shared" si="59"/>
        <v>3</v>
      </c>
    </row>
    <row r="45" spans="14:199" ht="16.5" x14ac:dyDescent="0.2">
      <c r="N45" s="121">
        <v>7</v>
      </c>
      <c r="O45" s="121">
        <v>4</v>
      </c>
      <c r="P45" s="121">
        <v>3</v>
      </c>
      <c r="Q45" s="121">
        <v>21</v>
      </c>
      <c r="R45" s="14">
        <f>SUM(Q$7:Q45)</f>
        <v>696</v>
      </c>
      <c r="S45" s="122">
        <v>1606046</v>
      </c>
      <c r="T45" s="14" t="str">
        <f t="shared" si="60"/>
        <v>神器7-4</v>
      </c>
      <c r="AD45" s="118">
        <v>39</v>
      </c>
      <c r="AE45" s="118">
        <v>7</v>
      </c>
      <c r="AF45" s="118">
        <v>5</v>
      </c>
      <c r="AG45" s="118" t="str">
        <f t="shared" si="6"/>
        <v>神器7-5</v>
      </c>
      <c r="AH45" s="118">
        <v>3</v>
      </c>
      <c r="AI45" s="118">
        <f t="shared" si="7"/>
        <v>350</v>
      </c>
      <c r="AL45" s="118">
        <v>3</v>
      </c>
      <c r="AM45" s="118">
        <v>2</v>
      </c>
      <c r="AN45" s="118">
        <v>14</v>
      </c>
      <c r="AO45" s="118">
        <v>9</v>
      </c>
      <c r="AP45" s="118" t="s">
        <v>1015</v>
      </c>
      <c r="AQ45" s="118">
        <v>5000</v>
      </c>
      <c r="AR45" s="118">
        <v>1</v>
      </c>
      <c r="AS45" s="118">
        <v>3</v>
      </c>
      <c r="AT45" s="118">
        <f t="shared" si="8"/>
        <v>1</v>
      </c>
      <c r="AU45" s="14">
        <f t="shared" si="9"/>
        <v>1</v>
      </c>
      <c r="AV45" s="14">
        <f t="shared" si="10"/>
        <v>20</v>
      </c>
      <c r="BD45" s="118">
        <v>39</v>
      </c>
      <c r="BE45" s="14">
        <f>INDEX(节奏总表!$BW$4:$BW$63,新神器!BD45)</f>
        <v>132</v>
      </c>
      <c r="BF45" s="14">
        <f t="shared" si="11"/>
        <v>7</v>
      </c>
      <c r="BG45" s="118">
        <v>3</v>
      </c>
      <c r="BH45" s="118">
        <v>5</v>
      </c>
      <c r="BI45" s="14">
        <f t="shared" si="69"/>
        <v>0</v>
      </c>
      <c r="BJ45" s="14">
        <f t="shared" si="69"/>
        <v>0</v>
      </c>
      <c r="BK45" s="14">
        <f t="shared" si="69"/>
        <v>0</v>
      </c>
      <c r="BL45" s="14">
        <f t="shared" si="69"/>
        <v>0</v>
      </c>
      <c r="BM45" s="14">
        <f t="shared" si="69"/>
        <v>0</v>
      </c>
      <c r="BN45" s="14">
        <f t="shared" si="69"/>
        <v>0</v>
      </c>
      <c r="BO45" s="14">
        <f t="shared" si="69"/>
        <v>0</v>
      </c>
      <c r="BP45" s="14">
        <f t="shared" si="69"/>
        <v>0</v>
      </c>
      <c r="BQ45" s="14">
        <f t="shared" si="69"/>
        <v>0.35000000000000003</v>
      </c>
      <c r="BR45" s="14">
        <f t="shared" si="69"/>
        <v>0.35000000000000003</v>
      </c>
      <c r="BS45" s="14">
        <f t="shared" si="70"/>
        <v>0.20699999999999999</v>
      </c>
      <c r="BT45" s="14">
        <f t="shared" si="70"/>
        <v>0.20699999999999999</v>
      </c>
      <c r="BU45" s="14">
        <f t="shared" si="70"/>
        <v>0.13750000000000001</v>
      </c>
      <c r="BV45" s="14">
        <f t="shared" si="70"/>
        <v>6.9000000000000006E-2</v>
      </c>
      <c r="BW45" s="14">
        <f t="shared" si="70"/>
        <v>0.35000000000000003</v>
      </c>
      <c r="BX45" s="14">
        <f t="shared" si="70"/>
        <v>0.35000000000000003</v>
      </c>
      <c r="BY45" s="14">
        <f t="shared" si="70"/>
        <v>0.20699999999999999</v>
      </c>
      <c r="BZ45" s="14">
        <f t="shared" si="70"/>
        <v>0.20699999999999999</v>
      </c>
      <c r="CA45" s="14">
        <f t="shared" si="70"/>
        <v>0.13750000000000001</v>
      </c>
      <c r="CB45" s="14">
        <f t="shared" si="70"/>
        <v>6.9000000000000006E-2</v>
      </c>
      <c r="CC45" s="14">
        <f t="shared" si="71"/>
        <v>0.35000000000000003</v>
      </c>
      <c r="CD45" s="14">
        <f t="shared" si="71"/>
        <v>0.35000000000000003</v>
      </c>
      <c r="CE45" s="14">
        <f t="shared" si="71"/>
        <v>0.20699999999999999</v>
      </c>
      <c r="CF45" s="14">
        <f t="shared" si="71"/>
        <v>0.20699999999999999</v>
      </c>
      <c r="CG45" s="14">
        <f t="shared" si="71"/>
        <v>0.13750000000000001</v>
      </c>
      <c r="CH45" s="14">
        <f t="shared" si="71"/>
        <v>6.9499999999999992E-2</v>
      </c>
      <c r="CI45" s="14">
        <f t="shared" si="71"/>
        <v>0.20799999999999999</v>
      </c>
      <c r="CJ45" s="14">
        <f t="shared" si="71"/>
        <v>0.20799999999999999</v>
      </c>
      <c r="CK45" s="14">
        <f t="shared" si="71"/>
        <v>0.20799999999999999</v>
      </c>
      <c r="CL45" s="14">
        <f t="shared" si="71"/>
        <v>0.13800000000000001</v>
      </c>
      <c r="CM45" s="14">
        <f t="shared" si="72"/>
        <v>0.13800000000000001</v>
      </c>
      <c r="CN45" s="14">
        <f t="shared" si="72"/>
        <v>0.13800000000000001</v>
      </c>
      <c r="CO45" s="14">
        <f t="shared" si="72"/>
        <v>0</v>
      </c>
      <c r="CP45" s="14">
        <f t="shared" si="72"/>
        <v>0</v>
      </c>
      <c r="CQ45" s="14">
        <f t="shared" si="72"/>
        <v>1.5</v>
      </c>
      <c r="CR45" s="14">
        <f t="shared" si="72"/>
        <v>1.5</v>
      </c>
      <c r="CS45" s="14">
        <f t="shared" si="72"/>
        <v>1.5</v>
      </c>
      <c r="CT45" s="14">
        <f t="shared" si="72"/>
        <v>0.5</v>
      </c>
      <c r="CU45" s="14">
        <f t="shared" si="72"/>
        <v>0.5</v>
      </c>
      <c r="CV45" s="14">
        <f t="shared" si="72"/>
        <v>0.5</v>
      </c>
      <c r="CW45" s="14">
        <f t="shared" si="72"/>
        <v>0.375</v>
      </c>
      <c r="CX45" s="14">
        <f t="shared" si="72"/>
        <v>0.375</v>
      </c>
      <c r="CZ45" s="14">
        <f>SUM(BI$7:BI45)</f>
        <v>35.749999999999993</v>
      </c>
      <c r="DA45" s="14">
        <f>SUM(BJ$7:BJ45)</f>
        <v>35.749999999999993</v>
      </c>
      <c r="DB45" s="14">
        <f>SUM(BK$7:BK45)</f>
        <v>20.25</v>
      </c>
      <c r="DC45" s="14">
        <f>SUM(BL$7:BL45)</f>
        <v>36.25</v>
      </c>
      <c r="DD45" s="14">
        <f>SUM(BM$7:BM45)</f>
        <v>36.25</v>
      </c>
      <c r="DE45" s="14">
        <f>SUM(BN$7:BN45)</f>
        <v>20.625</v>
      </c>
      <c r="DF45" s="14">
        <f>SUM(BO$7:BO45)</f>
        <v>20.625</v>
      </c>
      <c r="DG45" s="14">
        <f>SUM(BP$7:BP45)</f>
        <v>13.75</v>
      </c>
      <c r="DH45" s="14">
        <f>SUM(BQ$7:BQ45)</f>
        <v>25.299000000000007</v>
      </c>
      <c r="DI45" s="14">
        <f>SUM(BR$7:BR45)</f>
        <v>25.299000000000007</v>
      </c>
      <c r="DJ45" s="14">
        <f>SUM(BS$7:BS45)</f>
        <v>13.656000000000006</v>
      </c>
      <c r="DK45" s="14">
        <f>SUM(BT$7:BT45)</f>
        <v>13.656000000000006</v>
      </c>
      <c r="DL45" s="14">
        <f>SUM(BU$7:BU45)</f>
        <v>6.6000000000000014</v>
      </c>
      <c r="DM45" s="14">
        <f>SUM(BV$7:BV45)</f>
        <v>3.0619999999999994</v>
      </c>
      <c r="DN45" s="14">
        <f>SUM(BW$7:BW45)</f>
        <v>30.299000000000007</v>
      </c>
      <c r="DO45" s="14">
        <f>SUM(BX$7:BX45)</f>
        <v>30.299000000000007</v>
      </c>
      <c r="DP45" s="14">
        <f>SUM(BY$7:BY45)</f>
        <v>16.281000000000006</v>
      </c>
      <c r="DQ45" s="14">
        <f>SUM(BZ$7:BZ45)</f>
        <v>16.281000000000006</v>
      </c>
      <c r="DR45" s="14">
        <f>SUM(CA$7:CA45)</f>
        <v>7.6000000000000014</v>
      </c>
      <c r="DS45" s="14">
        <f>SUM(CB$7:CB45)</f>
        <v>3.5500000000000007</v>
      </c>
      <c r="DT45" s="14">
        <f>SUM(CC$7:CC45)</f>
        <v>35.299000000000007</v>
      </c>
      <c r="DU45" s="14">
        <f>SUM(CD$7:CD45)</f>
        <v>35.299000000000007</v>
      </c>
      <c r="DV45" s="14">
        <f>SUM(CE$7:CE45)</f>
        <v>18.906000000000006</v>
      </c>
      <c r="DW45" s="14">
        <f>SUM(CF$7:CF45)</f>
        <v>18.906000000000006</v>
      </c>
      <c r="DX45" s="14">
        <f>SUM(CG$7:CG45)</f>
        <v>8.5999999999999979</v>
      </c>
      <c r="DY45" s="14">
        <f>SUM(CH$7:CH45)</f>
        <v>4.054000000000002</v>
      </c>
      <c r="DZ45" s="14">
        <f>SUM(CI$7:CI45)</f>
        <v>10.664000000000001</v>
      </c>
      <c r="EA45" s="14">
        <f>SUM(CJ$7:CJ45)</f>
        <v>10.664000000000001</v>
      </c>
      <c r="EB45" s="14">
        <f>SUM(CK$7:CK45)</f>
        <v>10.664000000000001</v>
      </c>
      <c r="EC45" s="14">
        <f>SUM(CL$7:CL45)</f>
        <v>4.1039999999999992</v>
      </c>
      <c r="ED45" s="14">
        <f>SUM(CM$7:CM45)</f>
        <v>4.1039999999999992</v>
      </c>
      <c r="EE45" s="14">
        <f>SUM(CN$7:CN45)</f>
        <v>4.1039999999999992</v>
      </c>
      <c r="EF45" s="14">
        <f>SUM(CO$7:CO45)</f>
        <v>2.25</v>
      </c>
      <c r="EG45" s="14">
        <f>SUM(CP$7:CP45)</f>
        <v>2.25</v>
      </c>
      <c r="EH45" s="14">
        <f>SUM(CQ$7:CQ45)</f>
        <v>12</v>
      </c>
      <c r="EI45" s="14">
        <f>SUM(CR$7:CR45)</f>
        <v>12</v>
      </c>
      <c r="EJ45" s="14">
        <f>SUM(CS$7:CS45)</f>
        <v>12</v>
      </c>
      <c r="EK45" s="14">
        <f>SUM(CT$7:CT45)</f>
        <v>4</v>
      </c>
      <c r="EL45" s="14">
        <f>SUM(CU$7:CU45)</f>
        <v>4</v>
      </c>
      <c r="EM45" s="14">
        <f>SUM(CV$7:CV45)</f>
        <v>4</v>
      </c>
      <c r="EN45" s="14">
        <f>SUM(CW$7:CW45)</f>
        <v>3</v>
      </c>
      <c r="EO45" s="14">
        <f>SUM(CX$7:CX45)</f>
        <v>3</v>
      </c>
      <c r="ER45" s="14">
        <f t="shared" si="12"/>
        <v>12</v>
      </c>
      <c r="ES45" s="14">
        <f t="shared" si="13"/>
        <v>12</v>
      </c>
      <c r="ET45" s="14">
        <f t="shared" si="14"/>
        <v>9</v>
      </c>
      <c r="EU45" s="14">
        <f t="shared" si="15"/>
        <v>12</v>
      </c>
      <c r="EV45" s="14">
        <f t="shared" si="16"/>
        <v>12</v>
      </c>
      <c r="EW45" s="14">
        <f t="shared" si="17"/>
        <v>9</v>
      </c>
      <c r="EX45" s="14">
        <f t="shared" si="18"/>
        <v>9</v>
      </c>
      <c r="EY45" s="14">
        <f t="shared" si="19"/>
        <v>7</v>
      </c>
      <c r="EZ45" s="14">
        <f t="shared" si="20"/>
        <v>10</v>
      </c>
      <c r="FA45" s="14">
        <f t="shared" si="21"/>
        <v>10</v>
      </c>
      <c r="FB45" s="14">
        <f t="shared" si="22"/>
        <v>7</v>
      </c>
      <c r="FC45" s="14">
        <f t="shared" si="23"/>
        <v>7</v>
      </c>
      <c r="FD45" s="14">
        <f t="shared" si="24"/>
        <v>4</v>
      </c>
      <c r="FE45" s="14">
        <f t="shared" si="25"/>
        <v>3</v>
      </c>
      <c r="FF45" s="14">
        <f t="shared" si="26"/>
        <v>11</v>
      </c>
      <c r="FG45" s="14">
        <f t="shared" si="27"/>
        <v>11</v>
      </c>
      <c r="FH45" s="14">
        <f t="shared" si="28"/>
        <v>8</v>
      </c>
      <c r="FI45" s="14">
        <f t="shared" si="29"/>
        <v>8</v>
      </c>
      <c r="FJ45" s="14">
        <f t="shared" si="30"/>
        <v>5</v>
      </c>
      <c r="FK45" s="14">
        <f t="shared" si="31"/>
        <v>3</v>
      </c>
      <c r="FL45" s="14">
        <f t="shared" si="32"/>
        <v>12</v>
      </c>
      <c r="FM45" s="14">
        <f t="shared" si="33"/>
        <v>12</v>
      </c>
      <c r="FN45" s="14">
        <f t="shared" si="34"/>
        <v>9</v>
      </c>
      <c r="FO45" s="14">
        <f t="shared" si="35"/>
        <v>9</v>
      </c>
      <c r="FP45" s="14">
        <f t="shared" si="36"/>
        <v>5</v>
      </c>
      <c r="FQ45" s="14">
        <f t="shared" si="37"/>
        <v>3</v>
      </c>
      <c r="FR45" s="14">
        <f t="shared" si="38"/>
        <v>6</v>
      </c>
      <c r="FS45" s="14">
        <f t="shared" si="39"/>
        <v>6</v>
      </c>
      <c r="FT45" s="14">
        <f t="shared" si="40"/>
        <v>6</v>
      </c>
      <c r="FU45" s="14">
        <f t="shared" si="41"/>
        <v>3</v>
      </c>
      <c r="FV45" s="14">
        <f t="shared" si="42"/>
        <v>3</v>
      </c>
      <c r="FW45" s="14">
        <f t="shared" si="43"/>
        <v>3</v>
      </c>
      <c r="FX45" s="14">
        <f t="shared" si="44"/>
        <v>2</v>
      </c>
      <c r="FY45" s="14">
        <f t="shared" si="45"/>
        <v>2</v>
      </c>
      <c r="FZ45" s="14">
        <f t="shared" si="46"/>
        <v>7</v>
      </c>
      <c r="GA45" s="14">
        <f t="shared" si="47"/>
        <v>7</v>
      </c>
      <c r="GB45" s="14">
        <f t="shared" si="48"/>
        <v>7</v>
      </c>
      <c r="GC45" s="14">
        <f t="shared" si="49"/>
        <v>3</v>
      </c>
      <c r="GD45" s="14">
        <f t="shared" si="50"/>
        <v>3</v>
      </c>
      <c r="GE45" s="14">
        <f t="shared" si="51"/>
        <v>3</v>
      </c>
      <c r="GF45" s="14">
        <f t="shared" si="52"/>
        <v>3</v>
      </c>
      <c r="GG45" s="14">
        <f t="shared" si="53"/>
        <v>3</v>
      </c>
      <c r="GJ45" s="122">
        <v>39</v>
      </c>
      <c r="GK45" s="14">
        <f t="shared" si="54"/>
        <v>3</v>
      </c>
      <c r="GL45" s="14">
        <f t="shared" si="55"/>
        <v>1606005</v>
      </c>
      <c r="GM45" s="14" t="str">
        <f t="shared" si="56"/>
        <v>神器1-3 : 9级</v>
      </c>
      <c r="GN45" s="14" t="s">
        <v>1055</v>
      </c>
      <c r="GO45" s="14">
        <f t="shared" si="57"/>
        <v>9</v>
      </c>
      <c r="GP45" s="14" t="str">
        <f t="shared" si="58"/>
        <v>神器1-3</v>
      </c>
      <c r="GQ45" s="14">
        <f t="shared" si="59"/>
        <v>3</v>
      </c>
    </row>
    <row r="46" spans="14:199" ht="16.5" x14ac:dyDescent="0.2">
      <c r="N46" s="121">
        <v>7</v>
      </c>
      <c r="O46" s="121">
        <v>5</v>
      </c>
      <c r="P46" s="121">
        <v>3</v>
      </c>
      <c r="Q46" s="121">
        <v>21</v>
      </c>
      <c r="R46" s="14">
        <f>SUM(Q$7:Q46)</f>
        <v>717</v>
      </c>
      <c r="S46" s="122">
        <v>1606047</v>
      </c>
      <c r="T46" s="14" t="str">
        <f t="shared" si="60"/>
        <v>神器7-5</v>
      </c>
      <c r="AD46" s="118">
        <v>40</v>
      </c>
      <c r="AE46" s="118">
        <v>7</v>
      </c>
      <c r="AF46" s="118">
        <v>6</v>
      </c>
      <c r="AG46" s="118" t="str">
        <f t="shared" si="6"/>
        <v>神器7-6</v>
      </c>
      <c r="AH46" s="118">
        <v>3</v>
      </c>
      <c r="AI46" s="118">
        <f t="shared" si="7"/>
        <v>350</v>
      </c>
      <c r="AL46" s="118">
        <v>3</v>
      </c>
      <c r="AM46" s="118">
        <v>2</v>
      </c>
      <c r="AN46" s="118">
        <v>14</v>
      </c>
      <c r="AO46" s="118">
        <v>10</v>
      </c>
      <c r="AP46" s="118" t="s">
        <v>404</v>
      </c>
      <c r="AQ46" s="118">
        <v>5000</v>
      </c>
      <c r="AR46" s="118">
        <v>1</v>
      </c>
      <c r="AS46" s="118">
        <v>3</v>
      </c>
      <c r="AT46" s="118">
        <f t="shared" si="8"/>
        <v>1</v>
      </c>
      <c r="AU46" s="14">
        <f t="shared" si="9"/>
        <v>1</v>
      </c>
      <c r="AV46" s="14">
        <f t="shared" si="10"/>
        <v>20</v>
      </c>
      <c r="BD46" s="118">
        <v>40</v>
      </c>
      <c r="BE46" s="14">
        <f>INDEX(节奏总表!$BW$4:$BW$63,新神器!BD46)</f>
        <v>133</v>
      </c>
      <c r="BF46" s="14">
        <f t="shared" si="11"/>
        <v>7</v>
      </c>
      <c r="BG46" s="118">
        <v>3</v>
      </c>
      <c r="BH46" s="118">
        <v>5</v>
      </c>
      <c r="BI46" s="14">
        <f t="shared" si="69"/>
        <v>0</v>
      </c>
      <c r="BJ46" s="14">
        <f t="shared" si="69"/>
        <v>0</v>
      </c>
      <c r="BK46" s="14">
        <f t="shared" si="69"/>
        <v>0</v>
      </c>
      <c r="BL46" s="14">
        <f t="shared" si="69"/>
        <v>0</v>
      </c>
      <c r="BM46" s="14">
        <f t="shared" si="69"/>
        <v>0</v>
      </c>
      <c r="BN46" s="14">
        <f t="shared" si="69"/>
        <v>0</v>
      </c>
      <c r="BO46" s="14">
        <f t="shared" si="69"/>
        <v>0</v>
      </c>
      <c r="BP46" s="14">
        <f t="shared" si="69"/>
        <v>0</v>
      </c>
      <c r="BQ46" s="14">
        <f t="shared" si="69"/>
        <v>0.35000000000000003</v>
      </c>
      <c r="BR46" s="14">
        <f t="shared" si="69"/>
        <v>0.35000000000000003</v>
      </c>
      <c r="BS46" s="14">
        <f t="shared" si="70"/>
        <v>0.20699999999999999</v>
      </c>
      <c r="BT46" s="14">
        <f t="shared" si="70"/>
        <v>0.20699999999999999</v>
      </c>
      <c r="BU46" s="14">
        <f t="shared" si="70"/>
        <v>0.13750000000000001</v>
      </c>
      <c r="BV46" s="14">
        <f t="shared" si="70"/>
        <v>6.9000000000000006E-2</v>
      </c>
      <c r="BW46" s="14">
        <f t="shared" si="70"/>
        <v>0.35000000000000003</v>
      </c>
      <c r="BX46" s="14">
        <f t="shared" si="70"/>
        <v>0.35000000000000003</v>
      </c>
      <c r="BY46" s="14">
        <f t="shared" si="70"/>
        <v>0.20699999999999999</v>
      </c>
      <c r="BZ46" s="14">
        <f t="shared" si="70"/>
        <v>0.20699999999999999</v>
      </c>
      <c r="CA46" s="14">
        <f t="shared" si="70"/>
        <v>0.13750000000000001</v>
      </c>
      <c r="CB46" s="14">
        <f t="shared" si="70"/>
        <v>6.9000000000000006E-2</v>
      </c>
      <c r="CC46" s="14">
        <f t="shared" si="71"/>
        <v>0.35000000000000003</v>
      </c>
      <c r="CD46" s="14">
        <f t="shared" si="71"/>
        <v>0.35000000000000003</v>
      </c>
      <c r="CE46" s="14">
        <f t="shared" si="71"/>
        <v>0.20699999999999999</v>
      </c>
      <c r="CF46" s="14">
        <f t="shared" si="71"/>
        <v>0.20699999999999999</v>
      </c>
      <c r="CG46" s="14">
        <f t="shared" si="71"/>
        <v>0.13750000000000001</v>
      </c>
      <c r="CH46" s="14">
        <f t="shared" si="71"/>
        <v>6.9499999999999992E-2</v>
      </c>
      <c r="CI46" s="14">
        <f t="shared" si="71"/>
        <v>0.20799999999999999</v>
      </c>
      <c r="CJ46" s="14">
        <f t="shared" si="71"/>
        <v>0.20799999999999999</v>
      </c>
      <c r="CK46" s="14">
        <f t="shared" si="71"/>
        <v>0.20799999999999999</v>
      </c>
      <c r="CL46" s="14">
        <f t="shared" si="71"/>
        <v>0.13800000000000001</v>
      </c>
      <c r="CM46" s="14">
        <f t="shared" si="72"/>
        <v>0.13800000000000001</v>
      </c>
      <c r="CN46" s="14">
        <f t="shared" si="72"/>
        <v>0.13800000000000001</v>
      </c>
      <c r="CO46" s="14">
        <f t="shared" si="72"/>
        <v>0</v>
      </c>
      <c r="CP46" s="14">
        <f t="shared" si="72"/>
        <v>0</v>
      </c>
      <c r="CQ46" s="14">
        <f t="shared" si="72"/>
        <v>1.5</v>
      </c>
      <c r="CR46" s="14">
        <f t="shared" si="72"/>
        <v>1.5</v>
      </c>
      <c r="CS46" s="14">
        <f t="shared" si="72"/>
        <v>1.5</v>
      </c>
      <c r="CT46" s="14">
        <f t="shared" si="72"/>
        <v>0.5</v>
      </c>
      <c r="CU46" s="14">
        <f t="shared" si="72"/>
        <v>0.5</v>
      </c>
      <c r="CV46" s="14">
        <f t="shared" si="72"/>
        <v>0.5</v>
      </c>
      <c r="CW46" s="14">
        <f t="shared" si="72"/>
        <v>0.375</v>
      </c>
      <c r="CX46" s="14">
        <f t="shared" si="72"/>
        <v>0.375</v>
      </c>
      <c r="CZ46" s="14">
        <f>SUM(BI$7:BI46)</f>
        <v>35.749999999999993</v>
      </c>
      <c r="DA46" s="14">
        <f>SUM(BJ$7:BJ46)</f>
        <v>35.749999999999993</v>
      </c>
      <c r="DB46" s="14">
        <f>SUM(BK$7:BK46)</f>
        <v>20.25</v>
      </c>
      <c r="DC46" s="14">
        <f>SUM(BL$7:BL46)</f>
        <v>36.25</v>
      </c>
      <c r="DD46" s="14">
        <f>SUM(BM$7:BM46)</f>
        <v>36.25</v>
      </c>
      <c r="DE46" s="14">
        <f>SUM(BN$7:BN46)</f>
        <v>20.625</v>
      </c>
      <c r="DF46" s="14">
        <f>SUM(BO$7:BO46)</f>
        <v>20.625</v>
      </c>
      <c r="DG46" s="14">
        <f>SUM(BP$7:BP46)</f>
        <v>13.75</v>
      </c>
      <c r="DH46" s="14">
        <f>SUM(BQ$7:BQ46)</f>
        <v>25.649000000000008</v>
      </c>
      <c r="DI46" s="14">
        <f>SUM(BR$7:BR46)</f>
        <v>25.649000000000008</v>
      </c>
      <c r="DJ46" s="14">
        <f>SUM(BS$7:BS46)</f>
        <v>13.863000000000007</v>
      </c>
      <c r="DK46" s="14">
        <f>SUM(BT$7:BT46)</f>
        <v>13.863000000000007</v>
      </c>
      <c r="DL46" s="14">
        <f>SUM(BU$7:BU46)</f>
        <v>6.7375000000000016</v>
      </c>
      <c r="DM46" s="14">
        <f>SUM(BV$7:BV46)</f>
        <v>3.1309999999999993</v>
      </c>
      <c r="DN46" s="14">
        <f>SUM(BW$7:BW46)</f>
        <v>30.649000000000008</v>
      </c>
      <c r="DO46" s="14">
        <f>SUM(BX$7:BX46)</f>
        <v>30.649000000000008</v>
      </c>
      <c r="DP46" s="14">
        <f>SUM(BY$7:BY46)</f>
        <v>16.488000000000007</v>
      </c>
      <c r="DQ46" s="14">
        <f>SUM(BZ$7:BZ46)</f>
        <v>16.488000000000007</v>
      </c>
      <c r="DR46" s="14">
        <f>SUM(CA$7:CA46)</f>
        <v>7.7375000000000016</v>
      </c>
      <c r="DS46" s="14">
        <f>SUM(CB$7:CB46)</f>
        <v>3.6190000000000007</v>
      </c>
      <c r="DT46" s="14">
        <f>SUM(CC$7:CC46)</f>
        <v>35.649000000000008</v>
      </c>
      <c r="DU46" s="14">
        <f>SUM(CD$7:CD46)</f>
        <v>35.649000000000008</v>
      </c>
      <c r="DV46" s="14">
        <f>SUM(CE$7:CE46)</f>
        <v>19.113000000000007</v>
      </c>
      <c r="DW46" s="14">
        <f>SUM(CF$7:CF46)</f>
        <v>19.113000000000007</v>
      </c>
      <c r="DX46" s="14">
        <f>SUM(CG$7:CG46)</f>
        <v>8.7374999999999972</v>
      </c>
      <c r="DY46" s="14">
        <f>SUM(CH$7:CH46)</f>
        <v>4.1235000000000017</v>
      </c>
      <c r="DZ46" s="14">
        <f>SUM(CI$7:CI46)</f>
        <v>10.872000000000002</v>
      </c>
      <c r="EA46" s="14">
        <f>SUM(CJ$7:CJ46)</f>
        <v>10.872000000000002</v>
      </c>
      <c r="EB46" s="14">
        <f>SUM(CK$7:CK46)</f>
        <v>10.872000000000002</v>
      </c>
      <c r="EC46" s="14">
        <f>SUM(CL$7:CL46)</f>
        <v>4.2419999999999991</v>
      </c>
      <c r="ED46" s="14">
        <f>SUM(CM$7:CM46)</f>
        <v>4.2419999999999991</v>
      </c>
      <c r="EE46" s="14">
        <f>SUM(CN$7:CN46)</f>
        <v>4.2419999999999991</v>
      </c>
      <c r="EF46" s="14">
        <f>SUM(CO$7:CO46)</f>
        <v>2.25</v>
      </c>
      <c r="EG46" s="14">
        <f>SUM(CP$7:CP46)</f>
        <v>2.25</v>
      </c>
      <c r="EH46" s="14">
        <f>SUM(CQ$7:CQ46)</f>
        <v>13.5</v>
      </c>
      <c r="EI46" s="14">
        <f>SUM(CR$7:CR46)</f>
        <v>13.5</v>
      </c>
      <c r="EJ46" s="14">
        <f>SUM(CS$7:CS46)</f>
        <v>13.5</v>
      </c>
      <c r="EK46" s="14">
        <f>SUM(CT$7:CT46)</f>
        <v>4.5</v>
      </c>
      <c r="EL46" s="14">
        <f>SUM(CU$7:CU46)</f>
        <v>4.5</v>
      </c>
      <c r="EM46" s="14">
        <f>SUM(CV$7:CV46)</f>
        <v>4.5</v>
      </c>
      <c r="EN46" s="14">
        <f>SUM(CW$7:CW46)</f>
        <v>3.375</v>
      </c>
      <c r="EO46" s="14">
        <f>SUM(CX$7:CX46)</f>
        <v>3.375</v>
      </c>
      <c r="ER46" s="14">
        <f t="shared" si="12"/>
        <v>12</v>
      </c>
      <c r="ES46" s="14">
        <f t="shared" si="13"/>
        <v>12</v>
      </c>
      <c r="ET46" s="14">
        <f t="shared" si="14"/>
        <v>9</v>
      </c>
      <c r="EU46" s="14">
        <f t="shared" si="15"/>
        <v>12</v>
      </c>
      <c r="EV46" s="14">
        <f t="shared" si="16"/>
        <v>12</v>
      </c>
      <c r="EW46" s="14">
        <f t="shared" si="17"/>
        <v>9</v>
      </c>
      <c r="EX46" s="14">
        <f t="shared" si="18"/>
        <v>9</v>
      </c>
      <c r="EY46" s="14">
        <f t="shared" si="19"/>
        <v>7</v>
      </c>
      <c r="EZ46" s="14">
        <f t="shared" si="20"/>
        <v>10</v>
      </c>
      <c r="FA46" s="14">
        <f t="shared" si="21"/>
        <v>10</v>
      </c>
      <c r="FB46" s="14">
        <f t="shared" si="22"/>
        <v>7</v>
      </c>
      <c r="FC46" s="14">
        <f t="shared" si="23"/>
        <v>7</v>
      </c>
      <c r="FD46" s="14">
        <f t="shared" si="24"/>
        <v>4</v>
      </c>
      <c r="FE46" s="14">
        <f t="shared" si="25"/>
        <v>3</v>
      </c>
      <c r="FF46" s="14">
        <f t="shared" si="26"/>
        <v>11</v>
      </c>
      <c r="FG46" s="14">
        <f t="shared" si="27"/>
        <v>11</v>
      </c>
      <c r="FH46" s="14">
        <f t="shared" si="28"/>
        <v>8</v>
      </c>
      <c r="FI46" s="14">
        <f t="shared" si="29"/>
        <v>8</v>
      </c>
      <c r="FJ46" s="14">
        <f t="shared" si="30"/>
        <v>5</v>
      </c>
      <c r="FK46" s="14">
        <f t="shared" si="31"/>
        <v>3</v>
      </c>
      <c r="FL46" s="14">
        <f t="shared" si="32"/>
        <v>12</v>
      </c>
      <c r="FM46" s="14">
        <f t="shared" si="33"/>
        <v>12</v>
      </c>
      <c r="FN46" s="14">
        <f t="shared" si="34"/>
        <v>9</v>
      </c>
      <c r="FO46" s="14">
        <f t="shared" si="35"/>
        <v>9</v>
      </c>
      <c r="FP46" s="14">
        <f t="shared" si="36"/>
        <v>5</v>
      </c>
      <c r="FQ46" s="14">
        <f t="shared" si="37"/>
        <v>3</v>
      </c>
      <c r="FR46" s="14">
        <f t="shared" si="38"/>
        <v>6</v>
      </c>
      <c r="FS46" s="14">
        <f t="shared" si="39"/>
        <v>6</v>
      </c>
      <c r="FT46" s="14">
        <f t="shared" si="40"/>
        <v>6</v>
      </c>
      <c r="FU46" s="14">
        <f t="shared" si="41"/>
        <v>3</v>
      </c>
      <c r="FV46" s="14">
        <f t="shared" si="42"/>
        <v>3</v>
      </c>
      <c r="FW46" s="14">
        <f t="shared" si="43"/>
        <v>3</v>
      </c>
      <c r="FX46" s="14">
        <f t="shared" si="44"/>
        <v>2</v>
      </c>
      <c r="FY46" s="14">
        <f t="shared" si="45"/>
        <v>2</v>
      </c>
      <c r="FZ46" s="14">
        <f t="shared" si="46"/>
        <v>7</v>
      </c>
      <c r="GA46" s="14">
        <f t="shared" si="47"/>
        <v>7</v>
      </c>
      <c r="GB46" s="14">
        <f t="shared" si="48"/>
        <v>7</v>
      </c>
      <c r="GC46" s="14">
        <f t="shared" si="49"/>
        <v>3</v>
      </c>
      <c r="GD46" s="14">
        <f t="shared" si="50"/>
        <v>3</v>
      </c>
      <c r="GE46" s="14">
        <f t="shared" si="51"/>
        <v>3</v>
      </c>
      <c r="GF46" s="14">
        <f t="shared" si="52"/>
        <v>3</v>
      </c>
      <c r="GG46" s="14">
        <f t="shared" si="53"/>
        <v>3</v>
      </c>
      <c r="GJ46" s="122">
        <v>40</v>
      </c>
      <c r="GK46" s="14">
        <f t="shared" si="54"/>
        <v>3</v>
      </c>
      <c r="GL46" s="14">
        <f t="shared" si="55"/>
        <v>1606005</v>
      </c>
      <c r="GM46" s="14" t="str">
        <f t="shared" si="56"/>
        <v>神器1-3 : 10级</v>
      </c>
      <c r="GN46" s="14" t="s">
        <v>1055</v>
      </c>
      <c r="GO46" s="14">
        <f t="shared" si="57"/>
        <v>10</v>
      </c>
      <c r="GP46" s="14" t="str">
        <f t="shared" si="58"/>
        <v>神器1-3</v>
      </c>
      <c r="GQ46" s="14">
        <f t="shared" si="59"/>
        <v>5</v>
      </c>
    </row>
    <row r="47" spans="14:199" ht="16.5" x14ac:dyDescent="0.2">
      <c r="N47" s="121">
        <v>7</v>
      </c>
      <c r="O47" s="121">
        <v>6</v>
      </c>
      <c r="P47" s="121">
        <v>3</v>
      </c>
      <c r="Q47" s="121">
        <v>21</v>
      </c>
      <c r="R47" s="14">
        <f>SUM(Q$7:Q47)</f>
        <v>738</v>
      </c>
      <c r="S47" s="122">
        <v>1606048</v>
      </c>
      <c r="T47" s="14" t="str">
        <f t="shared" si="60"/>
        <v>神器7-6</v>
      </c>
      <c r="AD47" s="118">
        <v>41</v>
      </c>
      <c r="AE47" s="118">
        <v>7</v>
      </c>
      <c r="AF47" s="118">
        <v>7</v>
      </c>
      <c r="AG47" s="118" t="str">
        <f t="shared" si="6"/>
        <v>神器7-7</v>
      </c>
      <c r="AH47" s="118">
        <v>4</v>
      </c>
      <c r="AI47" s="118">
        <f t="shared" si="7"/>
        <v>750</v>
      </c>
      <c r="AL47" s="118">
        <v>3</v>
      </c>
      <c r="AM47" s="118">
        <v>2</v>
      </c>
      <c r="AN47" s="118">
        <v>15</v>
      </c>
      <c r="AO47" s="118">
        <v>11</v>
      </c>
      <c r="AP47" s="118" t="s">
        <v>405</v>
      </c>
      <c r="AQ47" s="118">
        <v>3500</v>
      </c>
      <c r="AR47" s="118">
        <v>1</v>
      </c>
      <c r="AS47" s="118">
        <v>2</v>
      </c>
      <c r="AT47" s="118">
        <f t="shared" si="8"/>
        <v>2</v>
      </c>
      <c r="AU47" s="14">
        <f t="shared" si="9"/>
        <v>0.52500000000000002</v>
      </c>
      <c r="AV47" s="14">
        <f t="shared" si="10"/>
        <v>31.5</v>
      </c>
      <c r="BD47" s="118">
        <v>41</v>
      </c>
      <c r="BE47" s="14">
        <f>INDEX(节奏总表!$BW$4:$BW$63,新神器!BD47)</f>
        <v>134</v>
      </c>
      <c r="BF47" s="14">
        <f t="shared" si="11"/>
        <v>7</v>
      </c>
      <c r="BG47" s="118">
        <v>3</v>
      </c>
      <c r="BH47" s="118">
        <v>5</v>
      </c>
      <c r="BI47" s="14">
        <f t="shared" ref="BI47:BR56" si="73">SUMIFS($AU$7:$AU$301,$AL$7:$AL$301,"="&amp;$BF47,$AM$7:$AM$301,"="&amp;$BG47,$AO$7:$AO$301,"="&amp;BI$2)*$BH47</f>
        <v>0</v>
      </c>
      <c r="BJ47" s="14">
        <f t="shared" si="73"/>
        <v>0</v>
      </c>
      <c r="BK47" s="14">
        <f t="shared" si="73"/>
        <v>0</v>
      </c>
      <c r="BL47" s="14">
        <f t="shared" si="73"/>
        <v>0</v>
      </c>
      <c r="BM47" s="14">
        <f t="shared" si="73"/>
        <v>0</v>
      </c>
      <c r="BN47" s="14">
        <f t="shared" si="73"/>
        <v>0</v>
      </c>
      <c r="BO47" s="14">
        <f t="shared" si="73"/>
        <v>0</v>
      </c>
      <c r="BP47" s="14">
        <f t="shared" si="73"/>
        <v>0</v>
      </c>
      <c r="BQ47" s="14">
        <f t="shared" si="73"/>
        <v>0.35000000000000003</v>
      </c>
      <c r="BR47" s="14">
        <f t="shared" si="73"/>
        <v>0.35000000000000003</v>
      </c>
      <c r="BS47" s="14">
        <f t="shared" ref="BS47:CB56" si="74">SUMIFS($AU$7:$AU$301,$AL$7:$AL$301,"="&amp;$BF47,$AM$7:$AM$301,"="&amp;$BG47,$AO$7:$AO$301,"="&amp;BS$2)*$BH47</f>
        <v>0.20699999999999999</v>
      </c>
      <c r="BT47" s="14">
        <f t="shared" si="74"/>
        <v>0.20699999999999999</v>
      </c>
      <c r="BU47" s="14">
        <f t="shared" si="74"/>
        <v>0.13750000000000001</v>
      </c>
      <c r="BV47" s="14">
        <f t="shared" si="74"/>
        <v>6.9000000000000006E-2</v>
      </c>
      <c r="BW47" s="14">
        <f t="shared" si="74"/>
        <v>0.35000000000000003</v>
      </c>
      <c r="BX47" s="14">
        <f t="shared" si="74"/>
        <v>0.35000000000000003</v>
      </c>
      <c r="BY47" s="14">
        <f t="shared" si="74"/>
        <v>0.20699999999999999</v>
      </c>
      <c r="BZ47" s="14">
        <f t="shared" si="74"/>
        <v>0.20699999999999999</v>
      </c>
      <c r="CA47" s="14">
        <f t="shared" si="74"/>
        <v>0.13750000000000001</v>
      </c>
      <c r="CB47" s="14">
        <f t="shared" si="74"/>
        <v>6.9000000000000006E-2</v>
      </c>
      <c r="CC47" s="14">
        <f t="shared" ref="CC47:CL56" si="75">SUMIFS($AU$7:$AU$301,$AL$7:$AL$301,"="&amp;$BF47,$AM$7:$AM$301,"="&amp;$BG47,$AO$7:$AO$301,"="&amp;CC$2)*$BH47</f>
        <v>0.35000000000000003</v>
      </c>
      <c r="CD47" s="14">
        <f t="shared" si="75"/>
        <v>0.35000000000000003</v>
      </c>
      <c r="CE47" s="14">
        <f t="shared" si="75"/>
        <v>0.20699999999999999</v>
      </c>
      <c r="CF47" s="14">
        <f t="shared" si="75"/>
        <v>0.20699999999999999</v>
      </c>
      <c r="CG47" s="14">
        <f t="shared" si="75"/>
        <v>0.13750000000000001</v>
      </c>
      <c r="CH47" s="14">
        <f t="shared" si="75"/>
        <v>6.9499999999999992E-2</v>
      </c>
      <c r="CI47" s="14">
        <f t="shared" si="75"/>
        <v>0.20799999999999999</v>
      </c>
      <c r="CJ47" s="14">
        <f t="shared" si="75"/>
        <v>0.20799999999999999</v>
      </c>
      <c r="CK47" s="14">
        <f t="shared" si="75"/>
        <v>0.20799999999999999</v>
      </c>
      <c r="CL47" s="14">
        <f t="shared" si="75"/>
        <v>0.13800000000000001</v>
      </c>
      <c r="CM47" s="14">
        <f t="shared" ref="CM47:CX56" si="76">SUMIFS($AU$7:$AU$301,$AL$7:$AL$301,"="&amp;$BF47,$AM$7:$AM$301,"="&amp;$BG47,$AO$7:$AO$301,"="&amp;CM$2)*$BH47</f>
        <v>0.13800000000000001</v>
      </c>
      <c r="CN47" s="14">
        <f t="shared" si="76"/>
        <v>0.13800000000000001</v>
      </c>
      <c r="CO47" s="14">
        <f t="shared" si="76"/>
        <v>0</v>
      </c>
      <c r="CP47" s="14">
        <f t="shared" si="76"/>
        <v>0</v>
      </c>
      <c r="CQ47" s="14">
        <f t="shared" si="76"/>
        <v>1.5</v>
      </c>
      <c r="CR47" s="14">
        <f t="shared" si="76"/>
        <v>1.5</v>
      </c>
      <c r="CS47" s="14">
        <f t="shared" si="76"/>
        <v>1.5</v>
      </c>
      <c r="CT47" s="14">
        <f t="shared" si="76"/>
        <v>0.5</v>
      </c>
      <c r="CU47" s="14">
        <f t="shared" si="76"/>
        <v>0.5</v>
      </c>
      <c r="CV47" s="14">
        <f t="shared" si="76"/>
        <v>0.5</v>
      </c>
      <c r="CW47" s="14">
        <f t="shared" si="76"/>
        <v>0.375</v>
      </c>
      <c r="CX47" s="14">
        <f t="shared" si="76"/>
        <v>0.375</v>
      </c>
      <c r="CZ47" s="14">
        <f>SUM(BI$7:BI47)</f>
        <v>35.749999999999993</v>
      </c>
      <c r="DA47" s="14">
        <f>SUM(BJ$7:BJ47)</f>
        <v>35.749999999999993</v>
      </c>
      <c r="DB47" s="14">
        <f>SUM(BK$7:BK47)</f>
        <v>20.25</v>
      </c>
      <c r="DC47" s="14">
        <f>SUM(BL$7:BL47)</f>
        <v>36.25</v>
      </c>
      <c r="DD47" s="14">
        <f>SUM(BM$7:BM47)</f>
        <v>36.25</v>
      </c>
      <c r="DE47" s="14">
        <f>SUM(BN$7:BN47)</f>
        <v>20.625</v>
      </c>
      <c r="DF47" s="14">
        <f>SUM(BO$7:BO47)</f>
        <v>20.625</v>
      </c>
      <c r="DG47" s="14">
        <f>SUM(BP$7:BP47)</f>
        <v>13.75</v>
      </c>
      <c r="DH47" s="14">
        <f>SUM(BQ$7:BQ47)</f>
        <v>25.999000000000009</v>
      </c>
      <c r="DI47" s="14">
        <f>SUM(BR$7:BR47)</f>
        <v>25.999000000000009</v>
      </c>
      <c r="DJ47" s="14">
        <f>SUM(BS$7:BS47)</f>
        <v>14.070000000000007</v>
      </c>
      <c r="DK47" s="14">
        <f>SUM(BT$7:BT47)</f>
        <v>14.070000000000007</v>
      </c>
      <c r="DL47" s="14">
        <f>SUM(BU$7:BU47)</f>
        <v>6.8750000000000018</v>
      </c>
      <c r="DM47" s="14">
        <f>SUM(BV$7:BV47)</f>
        <v>3.1999999999999993</v>
      </c>
      <c r="DN47" s="14">
        <f>SUM(BW$7:BW47)</f>
        <v>30.999000000000009</v>
      </c>
      <c r="DO47" s="14">
        <f>SUM(BX$7:BX47)</f>
        <v>30.999000000000009</v>
      </c>
      <c r="DP47" s="14">
        <f>SUM(BY$7:BY47)</f>
        <v>16.695000000000007</v>
      </c>
      <c r="DQ47" s="14">
        <f>SUM(BZ$7:BZ47)</f>
        <v>16.695000000000007</v>
      </c>
      <c r="DR47" s="14">
        <f>SUM(CA$7:CA47)</f>
        <v>7.8750000000000018</v>
      </c>
      <c r="DS47" s="14">
        <f>SUM(CB$7:CB47)</f>
        <v>3.6880000000000006</v>
      </c>
      <c r="DT47" s="14">
        <f>SUM(CC$7:CC47)</f>
        <v>35.999000000000009</v>
      </c>
      <c r="DU47" s="14">
        <f>SUM(CD$7:CD47)</f>
        <v>35.999000000000009</v>
      </c>
      <c r="DV47" s="14">
        <f>SUM(CE$7:CE47)</f>
        <v>19.320000000000007</v>
      </c>
      <c r="DW47" s="14">
        <f>SUM(CF$7:CF47)</f>
        <v>19.320000000000007</v>
      </c>
      <c r="DX47" s="14">
        <f>SUM(CG$7:CG47)</f>
        <v>8.8749999999999964</v>
      </c>
      <c r="DY47" s="14">
        <f>SUM(CH$7:CH47)</f>
        <v>4.1930000000000014</v>
      </c>
      <c r="DZ47" s="14">
        <f>SUM(CI$7:CI47)</f>
        <v>11.080000000000002</v>
      </c>
      <c r="EA47" s="14">
        <f>SUM(CJ$7:CJ47)</f>
        <v>11.080000000000002</v>
      </c>
      <c r="EB47" s="14">
        <f>SUM(CK$7:CK47)</f>
        <v>11.080000000000002</v>
      </c>
      <c r="EC47" s="14">
        <f>SUM(CL$7:CL47)</f>
        <v>4.379999999999999</v>
      </c>
      <c r="ED47" s="14">
        <f>SUM(CM$7:CM47)</f>
        <v>4.379999999999999</v>
      </c>
      <c r="EE47" s="14">
        <f>SUM(CN$7:CN47)</f>
        <v>4.379999999999999</v>
      </c>
      <c r="EF47" s="14">
        <f>SUM(CO$7:CO47)</f>
        <v>2.25</v>
      </c>
      <c r="EG47" s="14">
        <f>SUM(CP$7:CP47)</f>
        <v>2.25</v>
      </c>
      <c r="EH47" s="14">
        <f>SUM(CQ$7:CQ47)</f>
        <v>15</v>
      </c>
      <c r="EI47" s="14">
        <f>SUM(CR$7:CR47)</f>
        <v>15</v>
      </c>
      <c r="EJ47" s="14">
        <f>SUM(CS$7:CS47)</f>
        <v>15</v>
      </c>
      <c r="EK47" s="14">
        <f>SUM(CT$7:CT47)</f>
        <v>5</v>
      </c>
      <c r="EL47" s="14">
        <f>SUM(CU$7:CU47)</f>
        <v>5</v>
      </c>
      <c r="EM47" s="14">
        <f>SUM(CV$7:CV47)</f>
        <v>5</v>
      </c>
      <c r="EN47" s="14">
        <f>SUM(CW$7:CW47)</f>
        <v>3.75</v>
      </c>
      <c r="EO47" s="14">
        <f>SUM(CX$7:CX47)</f>
        <v>3.75</v>
      </c>
      <c r="ER47" s="14">
        <f t="shared" si="12"/>
        <v>12</v>
      </c>
      <c r="ES47" s="14">
        <f t="shared" si="13"/>
        <v>12</v>
      </c>
      <c r="ET47" s="14">
        <f t="shared" si="14"/>
        <v>9</v>
      </c>
      <c r="EU47" s="14">
        <f t="shared" si="15"/>
        <v>12</v>
      </c>
      <c r="EV47" s="14">
        <f t="shared" si="16"/>
        <v>12</v>
      </c>
      <c r="EW47" s="14">
        <f t="shared" si="17"/>
        <v>9</v>
      </c>
      <c r="EX47" s="14">
        <f t="shared" si="18"/>
        <v>9</v>
      </c>
      <c r="EY47" s="14">
        <f t="shared" si="19"/>
        <v>7</v>
      </c>
      <c r="EZ47" s="14">
        <f t="shared" si="20"/>
        <v>10</v>
      </c>
      <c r="FA47" s="14">
        <f t="shared" si="21"/>
        <v>10</v>
      </c>
      <c r="FB47" s="14">
        <f t="shared" si="22"/>
        <v>7</v>
      </c>
      <c r="FC47" s="14">
        <f t="shared" si="23"/>
        <v>7</v>
      </c>
      <c r="FD47" s="14">
        <f t="shared" si="24"/>
        <v>4</v>
      </c>
      <c r="FE47" s="14">
        <f t="shared" si="25"/>
        <v>3</v>
      </c>
      <c r="FF47" s="14">
        <f t="shared" si="26"/>
        <v>11</v>
      </c>
      <c r="FG47" s="14">
        <f t="shared" si="27"/>
        <v>11</v>
      </c>
      <c r="FH47" s="14">
        <f t="shared" si="28"/>
        <v>8</v>
      </c>
      <c r="FI47" s="14">
        <f t="shared" si="29"/>
        <v>8</v>
      </c>
      <c r="FJ47" s="14">
        <f t="shared" si="30"/>
        <v>5</v>
      </c>
      <c r="FK47" s="14">
        <f t="shared" si="31"/>
        <v>3</v>
      </c>
      <c r="FL47" s="14">
        <f t="shared" si="32"/>
        <v>12</v>
      </c>
      <c r="FM47" s="14">
        <f t="shared" si="33"/>
        <v>12</v>
      </c>
      <c r="FN47" s="14">
        <f t="shared" si="34"/>
        <v>9</v>
      </c>
      <c r="FO47" s="14">
        <f t="shared" si="35"/>
        <v>9</v>
      </c>
      <c r="FP47" s="14">
        <f t="shared" si="36"/>
        <v>5</v>
      </c>
      <c r="FQ47" s="14">
        <f t="shared" si="37"/>
        <v>3</v>
      </c>
      <c r="FR47" s="14">
        <f t="shared" si="38"/>
        <v>6</v>
      </c>
      <c r="FS47" s="14">
        <f t="shared" si="39"/>
        <v>6</v>
      </c>
      <c r="FT47" s="14">
        <f t="shared" si="40"/>
        <v>6</v>
      </c>
      <c r="FU47" s="14">
        <f t="shared" si="41"/>
        <v>3</v>
      </c>
      <c r="FV47" s="14">
        <f t="shared" si="42"/>
        <v>3</v>
      </c>
      <c r="FW47" s="14">
        <f t="shared" si="43"/>
        <v>3</v>
      </c>
      <c r="FX47" s="14">
        <f t="shared" si="44"/>
        <v>2</v>
      </c>
      <c r="FY47" s="14">
        <f t="shared" si="45"/>
        <v>2</v>
      </c>
      <c r="FZ47" s="14">
        <f t="shared" si="46"/>
        <v>8</v>
      </c>
      <c r="GA47" s="14">
        <f t="shared" si="47"/>
        <v>8</v>
      </c>
      <c r="GB47" s="14">
        <f t="shared" si="48"/>
        <v>8</v>
      </c>
      <c r="GC47" s="14">
        <f t="shared" si="49"/>
        <v>4</v>
      </c>
      <c r="GD47" s="14">
        <f t="shared" si="50"/>
        <v>4</v>
      </c>
      <c r="GE47" s="14">
        <f t="shared" si="51"/>
        <v>4</v>
      </c>
      <c r="GF47" s="14">
        <f t="shared" si="52"/>
        <v>3</v>
      </c>
      <c r="GG47" s="14">
        <f t="shared" si="53"/>
        <v>3</v>
      </c>
      <c r="GJ47" s="122">
        <v>41</v>
      </c>
      <c r="GK47" s="14">
        <f t="shared" si="54"/>
        <v>3</v>
      </c>
      <c r="GL47" s="14">
        <f t="shared" si="55"/>
        <v>1606005</v>
      </c>
      <c r="GM47" s="14" t="str">
        <f t="shared" si="56"/>
        <v>神器1-3 : 11级</v>
      </c>
      <c r="GN47" s="14" t="s">
        <v>1055</v>
      </c>
      <c r="GO47" s="14">
        <f t="shared" si="57"/>
        <v>11</v>
      </c>
      <c r="GP47" s="14" t="str">
        <f t="shared" si="58"/>
        <v>神器1-3</v>
      </c>
      <c r="GQ47" s="14">
        <f t="shared" si="59"/>
        <v>5</v>
      </c>
    </row>
    <row r="48" spans="14:199" ht="16.5" x14ac:dyDescent="0.2">
      <c r="N48" s="121">
        <v>7</v>
      </c>
      <c r="O48" s="121">
        <v>7</v>
      </c>
      <c r="P48" s="121">
        <v>4</v>
      </c>
      <c r="Q48" s="121">
        <v>21</v>
      </c>
      <c r="R48" s="14">
        <f>SUM(Q$7:Q48)</f>
        <v>759</v>
      </c>
      <c r="S48" s="122">
        <v>1606049</v>
      </c>
      <c r="T48" s="14" t="str">
        <f t="shared" si="60"/>
        <v>神器7-7</v>
      </c>
      <c r="AD48" s="118">
        <v>42</v>
      </c>
      <c r="AE48" s="118">
        <v>7</v>
      </c>
      <c r="AF48" s="118">
        <v>8</v>
      </c>
      <c r="AG48" s="118" t="str">
        <f t="shared" si="6"/>
        <v>神器7-8</v>
      </c>
      <c r="AH48" s="118">
        <v>4</v>
      </c>
      <c r="AI48" s="118">
        <f t="shared" si="7"/>
        <v>750</v>
      </c>
      <c r="AL48" s="118">
        <v>3</v>
      </c>
      <c r="AM48" s="118">
        <v>2</v>
      </c>
      <c r="AN48" s="118">
        <v>15</v>
      </c>
      <c r="AO48" s="118">
        <v>12</v>
      </c>
      <c r="AP48" s="118" t="s">
        <v>406</v>
      </c>
      <c r="AQ48" s="118">
        <v>3500</v>
      </c>
      <c r="AR48" s="118">
        <v>1</v>
      </c>
      <c r="AS48" s="118">
        <v>2</v>
      </c>
      <c r="AT48" s="118">
        <f t="shared" si="8"/>
        <v>2</v>
      </c>
      <c r="AU48" s="14">
        <f t="shared" si="9"/>
        <v>0.52500000000000002</v>
      </c>
      <c r="AV48" s="14">
        <f t="shared" si="10"/>
        <v>31.5</v>
      </c>
      <c r="BD48" s="118">
        <v>42</v>
      </c>
      <c r="BE48" s="14">
        <f>INDEX(节奏总表!$BW$4:$BW$63,新神器!BD48)</f>
        <v>134</v>
      </c>
      <c r="BF48" s="14">
        <f t="shared" si="11"/>
        <v>7</v>
      </c>
      <c r="BG48" s="118">
        <v>3</v>
      </c>
      <c r="BH48" s="118">
        <v>5</v>
      </c>
      <c r="BI48" s="14">
        <f t="shared" si="73"/>
        <v>0</v>
      </c>
      <c r="BJ48" s="14">
        <f t="shared" si="73"/>
        <v>0</v>
      </c>
      <c r="BK48" s="14">
        <f t="shared" si="73"/>
        <v>0</v>
      </c>
      <c r="BL48" s="14">
        <f t="shared" si="73"/>
        <v>0</v>
      </c>
      <c r="BM48" s="14">
        <f t="shared" si="73"/>
        <v>0</v>
      </c>
      <c r="BN48" s="14">
        <f t="shared" si="73"/>
        <v>0</v>
      </c>
      <c r="BO48" s="14">
        <f t="shared" si="73"/>
        <v>0</v>
      </c>
      <c r="BP48" s="14">
        <f t="shared" si="73"/>
        <v>0</v>
      </c>
      <c r="BQ48" s="14">
        <f t="shared" si="73"/>
        <v>0.35000000000000003</v>
      </c>
      <c r="BR48" s="14">
        <f t="shared" si="73"/>
        <v>0.35000000000000003</v>
      </c>
      <c r="BS48" s="14">
        <f t="shared" si="74"/>
        <v>0.20699999999999999</v>
      </c>
      <c r="BT48" s="14">
        <f t="shared" si="74"/>
        <v>0.20699999999999999</v>
      </c>
      <c r="BU48" s="14">
        <f t="shared" si="74"/>
        <v>0.13750000000000001</v>
      </c>
      <c r="BV48" s="14">
        <f t="shared" si="74"/>
        <v>6.9000000000000006E-2</v>
      </c>
      <c r="BW48" s="14">
        <f t="shared" si="74"/>
        <v>0.35000000000000003</v>
      </c>
      <c r="BX48" s="14">
        <f t="shared" si="74"/>
        <v>0.35000000000000003</v>
      </c>
      <c r="BY48" s="14">
        <f t="shared" si="74"/>
        <v>0.20699999999999999</v>
      </c>
      <c r="BZ48" s="14">
        <f t="shared" si="74"/>
        <v>0.20699999999999999</v>
      </c>
      <c r="CA48" s="14">
        <f t="shared" si="74"/>
        <v>0.13750000000000001</v>
      </c>
      <c r="CB48" s="14">
        <f t="shared" si="74"/>
        <v>6.9000000000000006E-2</v>
      </c>
      <c r="CC48" s="14">
        <f t="shared" si="75"/>
        <v>0.35000000000000003</v>
      </c>
      <c r="CD48" s="14">
        <f t="shared" si="75"/>
        <v>0.35000000000000003</v>
      </c>
      <c r="CE48" s="14">
        <f t="shared" si="75"/>
        <v>0.20699999999999999</v>
      </c>
      <c r="CF48" s="14">
        <f t="shared" si="75"/>
        <v>0.20699999999999999</v>
      </c>
      <c r="CG48" s="14">
        <f t="shared" si="75"/>
        <v>0.13750000000000001</v>
      </c>
      <c r="CH48" s="14">
        <f t="shared" si="75"/>
        <v>6.9499999999999992E-2</v>
      </c>
      <c r="CI48" s="14">
        <f t="shared" si="75"/>
        <v>0.20799999999999999</v>
      </c>
      <c r="CJ48" s="14">
        <f t="shared" si="75"/>
        <v>0.20799999999999999</v>
      </c>
      <c r="CK48" s="14">
        <f t="shared" si="75"/>
        <v>0.20799999999999999</v>
      </c>
      <c r="CL48" s="14">
        <f t="shared" si="75"/>
        <v>0.13800000000000001</v>
      </c>
      <c r="CM48" s="14">
        <f t="shared" si="76"/>
        <v>0.13800000000000001</v>
      </c>
      <c r="CN48" s="14">
        <f t="shared" si="76"/>
        <v>0.13800000000000001</v>
      </c>
      <c r="CO48" s="14">
        <f t="shared" si="76"/>
        <v>0</v>
      </c>
      <c r="CP48" s="14">
        <f t="shared" si="76"/>
        <v>0</v>
      </c>
      <c r="CQ48" s="14">
        <f t="shared" si="76"/>
        <v>1.5</v>
      </c>
      <c r="CR48" s="14">
        <f t="shared" si="76"/>
        <v>1.5</v>
      </c>
      <c r="CS48" s="14">
        <f t="shared" si="76"/>
        <v>1.5</v>
      </c>
      <c r="CT48" s="14">
        <f t="shared" si="76"/>
        <v>0.5</v>
      </c>
      <c r="CU48" s="14">
        <f t="shared" si="76"/>
        <v>0.5</v>
      </c>
      <c r="CV48" s="14">
        <f t="shared" si="76"/>
        <v>0.5</v>
      </c>
      <c r="CW48" s="14">
        <f t="shared" si="76"/>
        <v>0.375</v>
      </c>
      <c r="CX48" s="14">
        <f t="shared" si="76"/>
        <v>0.375</v>
      </c>
      <c r="CZ48" s="14">
        <f>SUM(BI$7:BI48)</f>
        <v>35.749999999999993</v>
      </c>
      <c r="DA48" s="14">
        <f>SUM(BJ$7:BJ48)</f>
        <v>35.749999999999993</v>
      </c>
      <c r="DB48" s="14">
        <f>SUM(BK$7:BK48)</f>
        <v>20.25</v>
      </c>
      <c r="DC48" s="14">
        <f>SUM(BL$7:BL48)</f>
        <v>36.25</v>
      </c>
      <c r="DD48" s="14">
        <f>SUM(BM$7:BM48)</f>
        <v>36.25</v>
      </c>
      <c r="DE48" s="14">
        <f>SUM(BN$7:BN48)</f>
        <v>20.625</v>
      </c>
      <c r="DF48" s="14">
        <f>SUM(BO$7:BO48)</f>
        <v>20.625</v>
      </c>
      <c r="DG48" s="14">
        <f>SUM(BP$7:BP48)</f>
        <v>13.75</v>
      </c>
      <c r="DH48" s="14">
        <f>SUM(BQ$7:BQ48)</f>
        <v>26.349000000000011</v>
      </c>
      <c r="DI48" s="14">
        <f>SUM(BR$7:BR48)</f>
        <v>26.349000000000011</v>
      </c>
      <c r="DJ48" s="14">
        <f>SUM(BS$7:BS48)</f>
        <v>14.277000000000008</v>
      </c>
      <c r="DK48" s="14">
        <f>SUM(BT$7:BT48)</f>
        <v>14.277000000000008</v>
      </c>
      <c r="DL48" s="14">
        <f>SUM(BU$7:BU48)</f>
        <v>7.012500000000002</v>
      </c>
      <c r="DM48" s="14">
        <f>SUM(BV$7:BV48)</f>
        <v>3.2689999999999992</v>
      </c>
      <c r="DN48" s="14">
        <f>SUM(BW$7:BW48)</f>
        <v>31.349000000000011</v>
      </c>
      <c r="DO48" s="14">
        <f>SUM(BX$7:BX48)</f>
        <v>31.349000000000011</v>
      </c>
      <c r="DP48" s="14">
        <f>SUM(BY$7:BY48)</f>
        <v>16.902000000000008</v>
      </c>
      <c r="DQ48" s="14">
        <f>SUM(BZ$7:BZ48)</f>
        <v>16.902000000000008</v>
      </c>
      <c r="DR48" s="14">
        <f>SUM(CA$7:CA48)</f>
        <v>8.0125000000000011</v>
      </c>
      <c r="DS48" s="14">
        <f>SUM(CB$7:CB48)</f>
        <v>3.7570000000000006</v>
      </c>
      <c r="DT48" s="14">
        <f>SUM(CC$7:CC48)</f>
        <v>36.349000000000011</v>
      </c>
      <c r="DU48" s="14">
        <f>SUM(CD$7:CD48)</f>
        <v>36.349000000000011</v>
      </c>
      <c r="DV48" s="14">
        <f>SUM(CE$7:CE48)</f>
        <v>19.527000000000008</v>
      </c>
      <c r="DW48" s="14">
        <f>SUM(CF$7:CF48)</f>
        <v>19.527000000000008</v>
      </c>
      <c r="DX48" s="14">
        <f>SUM(CG$7:CG48)</f>
        <v>9.0124999999999957</v>
      </c>
      <c r="DY48" s="14">
        <f>SUM(CH$7:CH48)</f>
        <v>4.2625000000000011</v>
      </c>
      <c r="DZ48" s="14">
        <f>SUM(CI$7:CI48)</f>
        <v>11.288000000000002</v>
      </c>
      <c r="EA48" s="14">
        <f>SUM(CJ$7:CJ48)</f>
        <v>11.288000000000002</v>
      </c>
      <c r="EB48" s="14">
        <f>SUM(CK$7:CK48)</f>
        <v>11.288000000000002</v>
      </c>
      <c r="EC48" s="14">
        <f>SUM(CL$7:CL48)</f>
        <v>4.5179999999999989</v>
      </c>
      <c r="ED48" s="14">
        <f>SUM(CM$7:CM48)</f>
        <v>4.5179999999999989</v>
      </c>
      <c r="EE48" s="14">
        <f>SUM(CN$7:CN48)</f>
        <v>4.5179999999999989</v>
      </c>
      <c r="EF48" s="14">
        <f>SUM(CO$7:CO48)</f>
        <v>2.25</v>
      </c>
      <c r="EG48" s="14">
        <f>SUM(CP$7:CP48)</f>
        <v>2.25</v>
      </c>
      <c r="EH48" s="14">
        <f>SUM(CQ$7:CQ48)</f>
        <v>16.5</v>
      </c>
      <c r="EI48" s="14">
        <f>SUM(CR$7:CR48)</f>
        <v>16.5</v>
      </c>
      <c r="EJ48" s="14">
        <f>SUM(CS$7:CS48)</f>
        <v>16.5</v>
      </c>
      <c r="EK48" s="14">
        <f>SUM(CT$7:CT48)</f>
        <v>5.5</v>
      </c>
      <c r="EL48" s="14">
        <f>SUM(CU$7:CU48)</f>
        <v>5.5</v>
      </c>
      <c r="EM48" s="14">
        <f>SUM(CV$7:CV48)</f>
        <v>5.5</v>
      </c>
      <c r="EN48" s="14">
        <f>SUM(CW$7:CW48)</f>
        <v>4.125</v>
      </c>
      <c r="EO48" s="14">
        <f>SUM(CX$7:CX48)</f>
        <v>4.125</v>
      </c>
      <c r="ER48" s="14">
        <f t="shared" si="12"/>
        <v>12</v>
      </c>
      <c r="ES48" s="14">
        <f t="shared" si="13"/>
        <v>12</v>
      </c>
      <c r="ET48" s="14">
        <f t="shared" si="14"/>
        <v>9</v>
      </c>
      <c r="EU48" s="14">
        <f t="shared" si="15"/>
        <v>12</v>
      </c>
      <c r="EV48" s="14">
        <f t="shared" si="16"/>
        <v>12</v>
      </c>
      <c r="EW48" s="14">
        <f t="shared" si="17"/>
        <v>9</v>
      </c>
      <c r="EX48" s="14">
        <f t="shared" si="18"/>
        <v>9</v>
      </c>
      <c r="EY48" s="14">
        <f t="shared" si="19"/>
        <v>7</v>
      </c>
      <c r="EZ48" s="14">
        <f t="shared" si="20"/>
        <v>10</v>
      </c>
      <c r="FA48" s="14">
        <f t="shared" si="21"/>
        <v>10</v>
      </c>
      <c r="FB48" s="14">
        <f t="shared" si="22"/>
        <v>7</v>
      </c>
      <c r="FC48" s="14">
        <f t="shared" si="23"/>
        <v>7</v>
      </c>
      <c r="FD48" s="14">
        <f t="shared" si="24"/>
        <v>5</v>
      </c>
      <c r="FE48" s="14">
        <f t="shared" si="25"/>
        <v>3</v>
      </c>
      <c r="FF48" s="14">
        <f t="shared" si="26"/>
        <v>11</v>
      </c>
      <c r="FG48" s="14">
        <f t="shared" si="27"/>
        <v>11</v>
      </c>
      <c r="FH48" s="14">
        <f t="shared" si="28"/>
        <v>8</v>
      </c>
      <c r="FI48" s="14">
        <f t="shared" si="29"/>
        <v>8</v>
      </c>
      <c r="FJ48" s="14">
        <f t="shared" si="30"/>
        <v>5</v>
      </c>
      <c r="FK48" s="14">
        <f t="shared" si="31"/>
        <v>3</v>
      </c>
      <c r="FL48" s="14">
        <f t="shared" si="32"/>
        <v>12</v>
      </c>
      <c r="FM48" s="14">
        <f t="shared" si="33"/>
        <v>12</v>
      </c>
      <c r="FN48" s="14">
        <f t="shared" si="34"/>
        <v>9</v>
      </c>
      <c r="FO48" s="14">
        <f t="shared" si="35"/>
        <v>9</v>
      </c>
      <c r="FP48" s="14">
        <f t="shared" si="36"/>
        <v>6</v>
      </c>
      <c r="FQ48" s="14">
        <f t="shared" si="37"/>
        <v>3</v>
      </c>
      <c r="FR48" s="14">
        <f t="shared" si="38"/>
        <v>6</v>
      </c>
      <c r="FS48" s="14">
        <f t="shared" si="39"/>
        <v>6</v>
      </c>
      <c r="FT48" s="14">
        <f t="shared" si="40"/>
        <v>6</v>
      </c>
      <c r="FU48" s="14">
        <f t="shared" si="41"/>
        <v>3</v>
      </c>
      <c r="FV48" s="14">
        <f t="shared" si="42"/>
        <v>3</v>
      </c>
      <c r="FW48" s="14">
        <f t="shared" si="43"/>
        <v>3</v>
      </c>
      <c r="FX48" s="14">
        <f t="shared" si="44"/>
        <v>2</v>
      </c>
      <c r="FY48" s="14">
        <f t="shared" si="45"/>
        <v>2</v>
      </c>
      <c r="FZ48" s="14">
        <f t="shared" si="46"/>
        <v>8</v>
      </c>
      <c r="GA48" s="14">
        <f t="shared" si="47"/>
        <v>8</v>
      </c>
      <c r="GB48" s="14">
        <f t="shared" si="48"/>
        <v>8</v>
      </c>
      <c r="GC48" s="14">
        <f t="shared" si="49"/>
        <v>4</v>
      </c>
      <c r="GD48" s="14">
        <f t="shared" si="50"/>
        <v>4</v>
      </c>
      <c r="GE48" s="14">
        <f t="shared" si="51"/>
        <v>4</v>
      </c>
      <c r="GF48" s="14">
        <f t="shared" si="52"/>
        <v>3</v>
      </c>
      <c r="GG48" s="14">
        <f t="shared" si="53"/>
        <v>3</v>
      </c>
      <c r="GJ48" s="122">
        <v>42</v>
      </c>
      <c r="GK48" s="14">
        <f t="shared" si="54"/>
        <v>3</v>
      </c>
      <c r="GL48" s="14">
        <f t="shared" si="55"/>
        <v>1606005</v>
      </c>
      <c r="GM48" s="14" t="str">
        <f t="shared" si="56"/>
        <v>神器1-3 : 12级</v>
      </c>
      <c r="GN48" s="14" t="s">
        <v>1055</v>
      </c>
      <c r="GO48" s="14">
        <f t="shared" si="57"/>
        <v>12</v>
      </c>
      <c r="GP48" s="14" t="str">
        <f t="shared" si="58"/>
        <v>神器1-3</v>
      </c>
      <c r="GQ48" s="14">
        <f t="shared" si="59"/>
        <v>6</v>
      </c>
    </row>
    <row r="49" spans="14:199" ht="16.5" x14ac:dyDescent="0.2">
      <c r="N49" s="121">
        <v>7</v>
      </c>
      <c r="O49" s="121">
        <v>8</v>
      </c>
      <c r="P49" s="121">
        <v>4</v>
      </c>
      <c r="Q49" s="121">
        <v>21</v>
      </c>
      <c r="R49" s="14">
        <f>SUM(Q$7:Q49)</f>
        <v>780</v>
      </c>
      <c r="S49" s="122">
        <v>1606050</v>
      </c>
      <c r="T49" s="14" t="str">
        <f t="shared" si="60"/>
        <v>神器7-8</v>
      </c>
      <c r="AL49" s="118">
        <v>3</v>
      </c>
      <c r="AM49" s="118">
        <v>2</v>
      </c>
      <c r="AN49" s="118">
        <v>16</v>
      </c>
      <c r="AO49" s="118">
        <v>13</v>
      </c>
      <c r="AP49" s="118" t="s">
        <v>407</v>
      </c>
      <c r="AQ49" s="118">
        <v>2000</v>
      </c>
      <c r="AR49" s="118">
        <v>1</v>
      </c>
      <c r="AS49" s="118">
        <v>1</v>
      </c>
      <c r="AT49" s="118">
        <f t="shared" si="8"/>
        <v>3</v>
      </c>
      <c r="AU49" s="14">
        <f t="shared" si="9"/>
        <v>0.2</v>
      </c>
      <c r="AV49" s="14">
        <f t="shared" si="10"/>
        <v>28</v>
      </c>
      <c r="BD49" s="118">
        <v>43</v>
      </c>
      <c r="BE49" s="14">
        <f>INDEX(节奏总表!$BW$4:$BW$63,新神器!BD49)</f>
        <v>136</v>
      </c>
      <c r="BF49" s="14">
        <f t="shared" si="11"/>
        <v>7</v>
      </c>
      <c r="BG49" s="118">
        <v>3</v>
      </c>
      <c r="BH49" s="118">
        <v>5</v>
      </c>
      <c r="BI49" s="14">
        <f t="shared" si="73"/>
        <v>0</v>
      </c>
      <c r="BJ49" s="14">
        <f t="shared" si="73"/>
        <v>0</v>
      </c>
      <c r="BK49" s="14">
        <f t="shared" si="73"/>
        <v>0</v>
      </c>
      <c r="BL49" s="14">
        <f t="shared" si="73"/>
        <v>0</v>
      </c>
      <c r="BM49" s="14">
        <f t="shared" si="73"/>
        <v>0</v>
      </c>
      <c r="BN49" s="14">
        <f t="shared" si="73"/>
        <v>0</v>
      </c>
      <c r="BO49" s="14">
        <f t="shared" si="73"/>
        <v>0</v>
      </c>
      <c r="BP49" s="14">
        <f t="shared" si="73"/>
        <v>0</v>
      </c>
      <c r="BQ49" s="14">
        <f t="shared" si="73"/>
        <v>0.35000000000000003</v>
      </c>
      <c r="BR49" s="14">
        <f t="shared" si="73"/>
        <v>0.35000000000000003</v>
      </c>
      <c r="BS49" s="14">
        <f t="shared" si="74"/>
        <v>0.20699999999999999</v>
      </c>
      <c r="BT49" s="14">
        <f t="shared" si="74"/>
        <v>0.20699999999999999</v>
      </c>
      <c r="BU49" s="14">
        <f t="shared" si="74"/>
        <v>0.13750000000000001</v>
      </c>
      <c r="BV49" s="14">
        <f t="shared" si="74"/>
        <v>6.9000000000000006E-2</v>
      </c>
      <c r="BW49" s="14">
        <f t="shared" si="74"/>
        <v>0.35000000000000003</v>
      </c>
      <c r="BX49" s="14">
        <f t="shared" si="74"/>
        <v>0.35000000000000003</v>
      </c>
      <c r="BY49" s="14">
        <f t="shared" si="74"/>
        <v>0.20699999999999999</v>
      </c>
      <c r="BZ49" s="14">
        <f t="shared" si="74"/>
        <v>0.20699999999999999</v>
      </c>
      <c r="CA49" s="14">
        <f t="shared" si="74"/>
        <v>0.13750000000000001</v>
      </c>
      <c r="CB49" s="14">
        <f t="shared" si="74"/>
        <v>6.9000000000000006E-2</v>
      </c>
      <c r="CC49" s="14">
        <f t="shared" si="75"/>
        <v>0.35000000000000003</v>
      </c>
      <c r="CD49" s="14">
        <f t="shared" si="75"/>
        <v>0.35000000000000003</v>
      </c>
      <c r="CE49" s="14">
        <f t="shared" si="75"/>
        <v>0.20699999999999999</v>
      </c>
      <c r="CF49" s="14">
        <f t="shared" si="75"/>
        <v>0.20699999999999999</v>
      </c>
      <c r="CG49" s="14">
        <f t="shared" si="75"/>
        <v>0.13750000000000001</v>
      </c>
      <c r="CH49" s="14">
        <f t="shared" si="75"/>
        <v>6.9499999999999992E-2</v>
      </c>
      <c r="CI49" s="14">
        <f t="shared" si="75"/>
        <v>0.20799999999999999</v>
      </c>
      <c r="CJ49" s="14">
        <f t="shared" si="75"/>
        <v>0.20799999999999999</v>
      </c>
      <c r="CK49" s="14">
        <f t="shared" si="75"/>
        <v>0.20799999999999999</v>
      </c>
      <c r="CL49" s="14">
        <f t="shared" si="75"/>
        <v>0.13800000000000001</v>
      </c>
      <c r="CM49" s="14">
        <f t="shared" si="76"/>
        <v>0.13800000000000001</v>
      </c>
      <c r="CN49" s="14">
        <f t="shared" si="76"/>
        <v>0.13800000000000001</v>
      </c>
      <c r="CO49" s="14">
        <f t="shared" si="76"/>
        <v>0</v>
      </c>
      <c r="CP49" s="14">
        <f t="shared" si="76"/>
        <v>0</v>
      </c>
      <c r="CQ49" s="14">
        <f t="shared" si="76"/>
        <v>1.5</v>
      </c>
      <c r="CR49" s="14">
        <f t="shared" si="76"/>
        <v>1.5</v>
      </c>
      <c r="CS49" s="14">
        <f t="shared" si="76"/>
        <v>1.5</v>
      </c>
      <c r="CT49" s="14">
        <f t="shared" si="76"/>
        <v>0.5</v>
      </c>
      <c r="CU49" s="14">
        <f t="shared" si="76"/>
        <v>0.5</v>
      </c>
      <c r="CV49" s="14">
        <f t="shared" si="76"/>
        <v>0.5</v>
      </c>
      <c r="CW49" s="14">
        <f t="shared" si="76"/>
        <v>0.375</v>
      </c>
      <c r="CX49" s="14">
        <f t="shared" si="76"/>
        <v>0.375</v>
      </c>
      <c r="CZ49" s="14">
        <f>SUM(BI$7:BI49)</f>
        <v>35.749999999999993</v>
      </c>
      <c r="DA49" s="14">
        <f>SUM(BJ$7:BJ49)</f>
        <v>35.749999999999993</v>
      </c>
      <c r="DB49" s="14">
        <f>SUM(BK$7:BK49)</f>
        <v>20.25</v>
      </c>
      <c r="DC49" s="14">
        <f>SUM(BL$7:BL49)</f>
        <v>36.25</v>
      </c>
      <c r="DD49" s="14">
        <f>SUM(BM$7:BM49)</f>
        <v>36.25</v>
      </c>
      <c r="DE49" s="14">
        <f>SUM(BN$7:BN49)</f>
        <v>20.625</v>
      </c>
      <c r="DF49" s="14">
        <f>SUM(BO$7:BO49)</f>
        <v>20.625</v>
      </c>
      <c r="DG49" s="14">
        <f>SUM(BP$7:BP49)</f>
        <v>13.75</v>
      </c>
      <c r="DH49" s="14">
        <f>SUM(BQ$7:BQ49)</f>
        <v>26.699000000000012</v>
      </c>
      <c r="DI49" s="14">
        <f>SUM(BR$7:BR49)</f>
        <v>26.699000000000012</v>
      </c>
      <c r="DJ49" s="14">
        <f>SUM(BS$7:BS49)</f>
        <v>14.484000000000009</v>
      </c>
      <c r="DK49" s="14">
        <f>SUM(BT$7:BT49)</f>
        <v>14.484000000000009</v>
      </c>
      <c r="DL49" s="14">
        <f>SUM(BU$7:BU49)</f>
        <v>7.1500000000000021</v>
      </c>
      <c r="DM49" s="14">
        <f>SUM(BV$7:BV49)</f>
        <v>3.3379999999999992</v>
      </c>
      <c r="DN49" s="14">
        <f>SUM(BW$7:BW49)</f>
        <v>31.699000000000012</v>
      </c>
      <c r="DO49" s="14">
        <f>SUM(BX$7:BX49)</f>
        <v>31.699000000000012</v>
      </c>
      <c r="DP49" s="14">
        <f>SUM(BY$7:BY49)</f>
        <v>17.109000000000009</v>
      </c>
      <c r="DQ49" s="14">
        <f>SUM(BZ$7:BZ49)</f>
        <v>17.109000000000009</v>
      </c>
      <c r="DR49" s="14">
        <f>SUM(CA$7:CA49)</f>
        <v>8.15</v>
      </c>
      <c r="DS49" s="14">
        <f>SUM(CB$7:CB49)</f>
        <v>3.8260000000000005</v>
      </c>
      <c r="DT49" s="14">
        <f>SUM(CC$7:CC49)</f>
        <v>36.699000000000012</v>
      </c>
      <c r="DU49" s="14">
        <f>SUM(CD$7:CD49)</f>
        <v>36.699000000000012</v>
      </c>
      <c r="DV49" s="14">
        <f>SUM(CE$7:CE49)</f>
        <v>19.734000000000009</v>
      </c>
      <c r="DW49" s="14">
        <f>SUM(CF$7:CF49)</f>
        <v>19.734000000000009</v>
      </c>
      <c r="DX49" s="14">
        <f>SUM(CG$7:CG49)</f>
        <v>9.149999999999995</v>
      </c>
      <c r="DY49" s="14">
        <f>SUM(CH$7:CH49)</f>
        <v>4.3320000000000007</v>
      </c>
      <c r="DZ49" s="14">
        <f>SUM(CI$7:CI49)</f>
        <v>11.496000000000002</v>
      </c>
      <c r="EA49" s="14">
        <f>SUM(CJ$7:CJ49)</f>
        <v>11.496000000000002</v>
      </c>
      <c r="EB49" s="14">
        <f>SUM(CK$7:CK49)</f>
        <v>11.496000000000002</v>
      </c>
      <c r="EC49" s="14">
        <f>SUM(CL$7:CL49)</f>
        <v>4.6559999999999988</v>
      </c>
      <c r="ED49" s="14">
        <f>SUM(CM$7:CM49)</f>
        <v>4.6559999999999988</v>
      </c>
      <c r="EE49" s="14">
        <f>SUM(CN$7:CN49)</f>
        <v>4.6559999999999988</v>
      </c>
      <c r="EF49" s="14">
        <f>SUM(CO$7:CO49)</f>
        <v>2.25</v>
      </c>
      <c r="EG49" s="14">
        <f>SUM(CP$7:CP49)</f>
        <v>2.25</v>
      </c>
      <c r="EH49" s="14">
        <f>SUM(CQ$7:CQ49)</f>
        <v>18</v>
      </c>
      <c r="EI49" s="14">
        <f>SUM(CR$7:CR49)</f>
        <v>18</v>
      </c>
      <c r="EJ49" s="14">
        <f>SUM(CS$7:CS49)</f>
        <v>18</v>
      </c>
      <c r="EK49" s="14">
        <f>SUM(CT$7:CT49)</f>
        <v>6</v>
      </c>
      <c r="EL49" s="14">
        <f>SUM(CU$7:CU49)</f>
        <v>6</v>
      </c>
      <c r="EM49" s="14">
        <f>SUM(CV$7:CV49)</f>
        <v>6</v>
      </c>
      <c r="EN49" s="14">
        <f>SUM(CW$7:CW49)</f>
        <v>4.5</v>
      </c>
      <c r="EO49" s="14">
        <f>SUM(CX$7:CX49)</f>
        <v>4.5</v>
      </c>
      <c r="ER49" s="14">
        <f t="shared" si="12"/>
        <v>12</v>
      </c>
      <c r="ES49" s="14">
        <f t="shared" si="13"/>
        <v>12</v>
      </c>
      <c r="ET49" s="14">
        <f t="shared" si="14"/>
        <v>9</v>
      </c>
      <c r="EU49" s="14">
        <f t="shared" si="15"/>
        <v>12</v>
      </c>
      <c r="EV49" s="14">
        <f t="shared" si="16"/>
        <v>12</v>
      </c>
      <c r="EW49" s="14">
        <f t="shared" si="17"/>
        <v>9</v>
      </c>
      <c r="EX49" s="14">
        <f t="shared" si="18"/>
        <v>9</v>
      </c>
      <c r="EY49" s="14">
        <f t="shared" si="19"/>
        <v>7</v>
      </c>
      <c r="EZ49" s="14">
        <f t="shared" si="20"/>
        <v>10</v>
      </c>
      <c r="FA49" s="14">
        <f t="shared" si="21"/>
        <v>10</v>
      </c>
      <c r="FB49" s="14">
        <f t="shared" si="22"/>
        <v>7</v>
      </c>
      <c r="FC49" s="14">
        <f t="shared" si="23"/>
        <v>7</v>
      </c>
      <c r="FD49" s="14">
        <f t="shared" si="24"/>
        <v>5</v>
      </c>
      <c r="FE49" s="14">
        <f t="shared" si="25"/>
        <v>3</v>
      </c>
      <c r="FF49" s="14">
        <f t="shared" si="26"/>
        <v>11</v>
      </c>
      <c r="FG49" s="14">
        <f t="shared" si="27"/>
        <v>11</v>
      </c>
      <c r="FH49" s="14">
        <f t="shared" si="28"/>
        <v>8</v>
      </c>
      <c r="FI49" s="14">
        <f t="shared" si="29"/>
        <v>8</v>
      </c>
      <c r="FJ49" s="14">
        <f t="shared" si="30"/>
        <v>5</v>
      </c>
      <c r="FK49" s="14">
        <f t="shared" si="31"/>
        <v>3</v>
      </c>
      <c r="FL49" s="14">
        <f t="shared" si="32"/>
        <v>12</v>
      </c>
      <c r="FM49" s="14">
        <f t="shared" si="33"/>
        <v>12</v>
      </c>
      <c r="FN49" s="14">
        <f t="shared" si="34"/>
        <v>9</v>
      </c>
      <c r="FO49" s="14">
        <f t="shared" si="35"/>
        <v>9</v>
      </c>
      <c r="FP49" s="14">
        <f t="shared" si="36"/>
        <v>6</v>
      </c>
      <c r="FQ49" s="14">
        <f t="shared" si="37"/>
        <v>3</v>
      </c>
      <c r="FR49" s="14">
        <f t="shared" si="38"/>
        <v>6</v>
      </c>
      <c r="FS49" s="14">
        <f t="shared" si="39"/>
        <v>6</v>
      </c>
      <c r="FT49" s="14">
        <f t="shared" si="40"/>
        <v>6</v>
      </c>
      <c r="FU49" s="14">
        <f t="shared" si="41"/>
        <v>3</v>
      </c>
      <c r="FV49" s="14">
        <f t="shared" si="42"/>
        <v>3</v>
      </c>
      <c r="FW49" s="14">
        <f t="shared" si="43"/>
        <v>3</v>
      </c>
      <c r="FX49" s="14">
        <f t="shared" si="44"/>
        <v>2</v>
      </c>
      <c r="FY49" s="14">
        <f t="shared" si="45"/>
        <v>2</v>
      </c>
      <c r="FZ49" s="14">
        <f t="shared" si="46"/>
        <v>9</v>
      </c>
      <c r="GA49" s="14">
        <f t="shared" si="47"/>
        <v>9</v>
      </c>
      <c r="GB49" s="14">
        <f t="shared" si="48"/>
        <v>9</v>
      </c>
      <c r="GC49" s="14">
        <f t="shared" si="49"/>
        <v>4</v>
      </c>
      <c r="GD49" s="14">
        <f t="shared" si="50"/>
        <v>4</v>
      </c>
      <c r="GE49" s="14">
        <f t="shared" si="51"/>
        <v>4</v>
      </c>
      <c r="GF49" s="14">
        <f t="shared" si="52"/>
        <v>3</v>
      </c>
      <c r="GG49" s="14">
        <f t="shared" si="53"/>
        <v>3</v>
      </c>
      <c r="GJ49" s="122">
        <v>43</v>
      </c>
      <c r="GK49" s="14">
        <f t="shared" si="54"/>
        <v>3</v>
      </c>
      <c r="GL49" s="14">
        <f t="shared" si="55"/>
        <v>1606005</v>
      </c>
      <c r="GM49" s="14" t="str">
        <f t="shared" si="56"/>
        <v>神器1-3 : 13级</v>
      </c>
      <c r="GN49" s="14" t="s">
        <v>1055</v>
      </c>
      <c r="GO49" s="14">
        <f t="shared" si="57"/>
        <v>13</v>
      </c>
      <c r="GP49" s="14" t="str">
        <f t="shared" si="58"/>
        <v>神器1-3</v>
      </c>
      <c r="GQ49" s="14">
        <f t="shared" si="59"/>
        <v>7</v>
      </c>
    </row>
    <row r="50" spans="14:199" ht="16.5" x14ac:dyDescent="0.2">
      <c r="AL50" s="118">
        <v>3</v>
      </c>
      <c r="AM50" s="118">
        <v>3</v>
      </c>
      <c r="AN50" s="118">
        <v>17</v>
      </c>
      <c r="AO50" s="118">
        <v>1</v>
      </c>
      <c r="AP50" s="118" t="s">
        <v>395</v>
      </c>
      <c r="AQ50" s="118">
        <v>1500</v>
      </c>
      <c r="AR50" s="118">
        <v>1</v>
      </c>
      <c r="AS50" s="118">
        <v>1</v>
      </c>
      <c r="AT50" s="118">
        <f t="shared" si="8"/>
        <v>1</v>
      </c>
      <c r="AU50" s="14">
        <f t="shared" si="9"/>
        <v>0.15</v>
      </c>
      <c r="AV50" s="14">
        <f t="shared" si="10"/>
        <v>1.5</v>
      </c>
      <c r="BD50" s="118">
        <v>44</v>
      </c>
      <c r="BE50" s="14">
        <f>INDEX(节奏总表!$BW$4:$BW$63,新神器!BD50)</f>
        <v>137</v>
      </c>
      <c r="BF50" s="14">
        <f t="shared" si="11"/>
        <v>7</v>
      </c>
      <c r="BG50" s="118">
        <v>3</v>
      </c>
      <c r="BH50" s="118">
        <v>5</v>
      </c>
      <c r="BI50" s="14">
        <f t="shared" si="73"/>
        <v>0</v>
      </c>
      <c r="BJ50" s="14">
        <f t="shared" si="73"/>
        <v>0</v>
      </c>
      <c r="BK50" s="14">
        <f t="shared" si="73"/>
        <v>0</v>
      </c>
      <c r="BL50" s="14">
        <f t="shared" si="73"/>
        <v>0</v>
      </c>
      <c r="BM50" s="14">
        <f t="shared" si="73"/>
        <v>0</v>
      </c>
      <c r="BN50" s="14">
        <f t="shared" si="73"/>
        <v>0</v>
      </c>
      <c r="BO50" s="14">
        <f t="shared" si="73"/>
        <v>0</v>
      </c>
      <c r="BP50" s="14">
        <f t="shared" si="73"/>
        <v>0</v>
      </c>
      <c r="BQ50" s="14">
        <f t="shared" si="73"/>
        <v>0.35000000000000003</v>
      </c>
      <c r="BR50" s="14">
        <f t="shared" si="73"/>
        <v>0.35000000000000003</v>
      </c>
      <c r="BS50" s="14">
        <f t="shared" si="74"/>
        <v>0.20699999999999999</v>
      </c>
      <c r="BT50" s="14">
        <f t="shared" si="74"/>
        <v>0.20699999999999999</v>
      </c>
      <c r="BU50" s="14">
        <f t="shared" si="74"/>
        <v>0.13750000000000001</v>
      </c>
      <c r="BV50" s="14">
        <f t="shared" si="74"/>
        <v>6.9000000000000006E-2</v>
      </c>
      <c r="BW50" s="14">
        <f t="shared" si="74"/>
        <v>0.35000000000000003</v>
      </c>
      <c r="BX50" s="14">
        <f t="shared" si="74"/>
        <v>0.35000000000000003</v>
      </c>
      <c r="BY50" s="14">
        <f t="shared" si="74"/>
        <v>0.20699999999999999</v>
      </c>
      <c r="BZ50" s="14">
        <f t="shared" si="74"/>
        <v>0.20699999999999999</v>
      </c>
      <c r="CA50" s="14">
        <f t="shared" si="74"/>
        <v>0.13750000000000001</v>
      </c>
      <c r="CB50" s="14">
        <f t="shared" si="74"/>
        <v>6.9000000000000006E-2</v>
      </c>
      <c r="CC50" s="14">
        <f t="shared" si="75"/>
        <v>0.35000000000000003</v>
      </c>
      <c r="CD50" s="14">
        <f t="shared" si="75"/>
        <v>0.35000000000000003</v>
      </c>
      <c r="CE50" s="14">
        <f t="shared" si="75"/>
        <v>0.20699999999999999</v>
      </c>
      <c r="CF50" s="14">
        <f t="shared" si="75"/>
        <v>0.20699999999999999</v>
      </c>
      <c r="CG50" s="14">
        <f t="shared" si="75"/>
        <v>0.13750000000000001</v>
      </c>
      <c r="CH50" s="14">
        <f t="shared" si="75"/>
        <v>6.9499999999999992E-2</v>
      </c>
      <c r="CI50" s="14">
        <f t="shared" si="75"/>
        <v>0.20799999999999999</v>
      </c>
      <c r="CJ50" s="14">
        <f t="shared" si="75"/>
        <v>0.20799999999999999</v>
      </c>
      <c r="CK50" s="14">
        <f t="shared" si="75"/>
        <v>0.20799999999999999</v>
      </c>
      <c r="CL50" s="14">
        <f t="shared" si="75"/>
        <v>0.13800000000000001</v>
      </c>
      <c r="CM50" s="14">
        <f t="shared" si="76"/>
        <v>0.13800000000000001</v>
      </c>
      <c r="CN50" s="14">
        <f t="shared" si="76"/>
        <v>0.13800000000000001</v>
      </c>
      <c r="CO50" s="14">
        <f t="shared" si="76"/>
        <v>0</v>
      </c>
      <c r="CP50" s="14">
        <f t="shared" si="76"/>
        <v>0</v>
      </c>
      <c r="CQ50" s="14">
        <f t="shared" si="76"/>
        <v>1.5</v>
      </c>
      <c r="CR50" s="14">
        <f t="shared" si="76"/>
        <v>1.5</v>
      </c>
      <c r="CS50" s="14">
        <f t="shared" si="76"/>
        <v>1.5</v>
      </c>
      <c r="CT50" s="14">
        <f t="shared" si="76"/>
        <v>0.5</v>
      </c>
      <c r="CU50" s="14">
        <f t="shared" si="76"/>
        <v>0.5</v>
      </c>
      <c r="CV50" s="14">
        <f t="shared" si="76"/>
        <v>0.5</v>
      </c>
      <c r="CW50" s="14">
        <f t="shared" si="76"/>
        <v>0.375</v>
      </c>
      <c r="CX50" s="14">
        <f t="shared" si="76"/>
        <v>0.375</v>
      </c>
      <c r="CZ50" s="14">
        <f>SUM(BI$7:BI50)</f>
        <v>35.749999999999993</v>
      </c>
      <c r="DA50" s="14">
        <f>SUM(BJ$7:BJ50)</f>
        <v>35.749999999999993</v>
      </c>
      <c r="DB50" s="14">
        <f>SUM(BK$7:BK50)</f>
        <v>20.25</v>
      </c>
      <c r="DC50" s="14">
        <f>SUM(BL$7:BL50)</f>
        <v>36.25</v>
      </c>
      <c r="DD50" s="14">
        <f>SUM(BM$7:BM50)</f>
        <v>36.25</v>
      </c>
      <c r="DE50" s="14">
        <f>SUM(BN$7:BN50)</f>
        <v>20.625</v>
      </c>
      <c r="DF50" s="14">
        <f>SUM(BO$7:BO50)</f>
        <v>20.625</v>
      </c>
      <c r="DG50" s="14">
        <f>SUM(BP$7:BP50)</f>
        <v>13.75</v>
      </c>
      <c r="DH50" s="14">
        <f>SUM(BQ$7:BQ50)</f>
        <v>27.049000000000014</v>
      </c>
      <c r="DI50" s="14">
        <f>SUM(BR$7:BR50)</f>
        <v>27.049000000000014</v>
      </c>
      <c r="DJ50" s="14">
        <f>SUM(BS$7:BS50)</f>
        <v>14.69100000000001</v>
      </c>
      <c r="DK50" s="14">
        <f>SUM(BT$7:BT50)</f>
        <v>14.69100000000001</v>
      </c>
      <c r="DL50" s="14">
        <f>SUM(BU$7:BU50)</f>
        <v>7.2875000000000023</v>
      </c>
      <c r="DM50" s="14">
        <f>SUM(BV$7:BV50)</f>
        <v>3.4069999999999991</v>
      </c>
      <c r="DN50" s="14">
        <f>SUM(BW$7:BW50)</f>
        <v>32.049000000000014</v>
      </c>
      <c r="DO50" s="14">
        <f>SUM(BX$7:BX50)</f>
        <v>32.049000000000014</v>
      </c>
      <c r="DP50" s="14">
        <f>SUM(BY$7:BY50)</f>
        <v>17.31600000000001</v>
      </c>
      <c r="DQ50" s="14">
        <f>SUM(BZ$7:BZ50)</f>
        <v>17.31600000000001</v>
      </c>
      <c r="DR50" s="14">
        <f>SUM(CA$7:CA50)</f>
        <v>8.2874999999999996</v>
      </c>
      <c r="DS50" s="14">
        <f>SUM(CB$7:CB50)</f>
        <v>3.8950000000000005</v>
      </c>
      <c r="DT50" s="14">
        <f>SUM(CC$7:CC50)</f>
        <v>37.049000000000014</v>
      </c>
      <c r="DU50" s="14">
        <f>SUM(CD$7:CD50)</f>
        <v>37.049000000000014</v>
      </c>
      <c r="DV50" s="14">
        <f>SUM(CE$7:CE50)</f>
        <v>19.94100000000001</v>
      </c>
      <c r="DW50" s="14">
        <f>SUM(CF$7:CF50)</f>
        <v>19.94100000000001</v>
      </c>
      <c r="DX50" s="14">
        <f>SUM(CG$7:CG50)</f>
        <v>9.2874999999999943</v>
      </c>
      <c r="DY50" s="14">
        <f>SUM(CH$7:CH50)</f>
        <v>4.4015000000000004</v>
      </c>
      <c r="DZ50" s="14">
        <f>SUM(CI$7:CI50)</f>
        <v>11.704000000000002</v>
      </c>
      <c r="EA50" s="14">
        <f>SUM(CJ$7:CJ50)</f>
        <v>11.704000000000002</v>
      </c>
      <c r="EB50" s="14">
        <f>SUM(CK$7:CK50)</f>
        <v>11.704000000000002</v>
      </c>
      <c r="EC50" s="14">
        <f>SUM(CL$7:CL50)</f>
        <v>4.7939999999999987</v>
      </c>
      <c r="ED50" s="14">
        <f>SUM(CM$7:CM50)</f>
        <v>4.7939999999999987</v>
      </c>
      <c r="EE50" s="14">
        <f>SUM(CN$7:CN50)</f>
        <v>4.7939999999999987</v>
      </c>
      <c r="EF50" s="14">
        <f>SUM(CO$7:CO50)</f>
        <v>2.25</v>
      </c>
      <c r="EG50" s="14">
        <f>SUM(CP$7:CP50)</f>
        <v>2.25</v>
      </c>
      <c r="EH50" s="14">
        <f>SUM(CQ$7:CQ50)</f>
        <v>19.5</v>
      </c>
      <c r="EI50" s="14">
        <f>SUM(CR$7:CR50)</f>
        <v>19.5</v>
      </c>
      <c r="EJ50" s="14">
        <f>SUM(CS$7:CS50)</f>
        <v>19.5</v>
      </c>
      <c r="EK50" s="14">
        <f>SUM(CT$7:CT50)</f>
        <v>6.5</v>
      </c>
      <c r="EL50" s="14">
        <f>SUM(CU$7:CU50)</f>
        <v>6.5</v>
      </c>
      <c r="EM50" s="14">
        <f>SUM(CV$7:CV50)</f>
        <v>6.5</v>
      </c>
      <c r="EN50" s="14">
        <f>SUM(CW$7:CW50)</f>
        <v>4.875</v>
      </c>
      <c r="EO50" s="14">
        <f>SUM(CX$7:CX50)</f>
        <v>4.875</v>
      </c>
      <c r="ER50" s="14">
        <f t="shared" si="12"/>
        <v>12</v>
      </c>
      <c r="ES50" s="14">
        <f t="shared" si="13"/>
        <v>12</v>
      </c>
      <c r="ET50" s="14">
        <f t="shared" si="14"/>
        <v>9</v>
      </c>
      <c r="EU50" s="14">
        <f t="shared" si="15"/>
        <v>12</v>
      </c>
      <c r="EV50" s="14">
        <f t="shared" si="16"/>
        <v>12</v>
      </c>
      <c r="EW50" s="14">
        <f t="shared" si="17"/>
        <v>9</v>
      </c>
      <c r="EX50" s="14">
        <f t="shared" si="18"/>
        <v>9</v>
      </c>
      <c r="EY50" s="14">
        <f t="shared" si="19"/>
        <v>7</v>
      </c>
      <c r="EZ50" s="14">
        <f t="shared" si="20"/>
        <v>10</v>
      </c>
      <c r="FA50" s="14">
        <f t="shared" si="21"/>
        <v>10</v>
      </c>
      <c r="FB50" s="14">
        <f t="shared" si="22"/>
        <v>7</v>
      </c>
      <c r="FC50" s="14">
        <f t="shared" si="23"/>
        <v>7</v>
      </c>
      <c r="FD50" s="14">
        <f t="shared" si="24"/>
        <v>5</v>
      </c>
      <c r="FE50" s="14">
        <f t="shared" si="25"/>
        <v>3</v>
      </c>
      <c r="FF50" s="14">
        <f t="shared" si="26"/>
        <v>11</v>
      </c>
      <c r="FG50" s="14">
        <f t="shared" si="27"/>
        <v>11</v>
      </c>
      <c r="FH50" s="14">
        <f t="shared" si="28"/>
        <v>8</v>
      </c>
      <c r="FI50" s="14">
        <f t="shared" si="29"/>
        <v>8</v>
      </c>
      <c r="FJ50" s="14">
        <f t="shared" si="30"/>
        <v>5</v>
      </c>
      <c r="FK50" s="14">
        <f t="shared" si="31"/>
        <v>3</v>
      </c>
      <c r="FL50" s="14">
        <f t="shared" si="32"/>
        <v>12</v>
      </c>
      <c r="FM50" s="14">
        <f t="shared" si="33"/>
        <v>12</v>
      </c>
      <c r="FN50" s="14">
        <f t="shared" si="34"/>
        <v>9</v>
      </c>
      <c r="FO50" s="14">
        <f t="shared" si="35"/>
        <v>9</v>
      </c>
      <c r="FP50" s="14">
        <f t="shared" si="36"/>
        <v>6</v>
      </c>
      <c r="FQ50" s="14">
        <f t="shared" si="37"/>
        <v>3</v>
      </c>
      <c r="FR50" s="14">
        <f t="shared" si="38"/>
        <v>6</v>
      </c>
      <c r="FS50" s="14">
        <f t="shared" si="39"/>
        <v>6</v>
      </c>
      <c r="FT50" s="14">
        <f t="shared" si="40"/>
        <v>6</v>
      </c>
      <c r="FU50" s="14">
        <f t="shared" si="41"/>
        <v>3</v>
      </c>
      <c r="FV50" s="14">
        <f t="shared" si="42"/>
        <v>3</v>
      </c>
      <c r="FW50" s="14">
        <f t="shared" si="43"/>
        <v>3</v>
      </c>
      <c r="FX50" s="14">
        <f t="shared" si="44"/>
        <v>2</v>
      </c>
      <c r="FY50" s="14">
        <f t="shared" si="45"/>
        <v>2</v>
      </c>
      <c r="FZ50" s="14">
        <f t="shared" si="46"/>
        <v>9</v>
      </c>
      <c r="GA50" s="14">
        <f t="shared" si="47"/>
        <v>9</v>
      </c>
      <c r="GB50" s="14">
        <f t="shared" si="48"/>
        <v>9</v>
      </c>
      <c r="GC50" s="14">
        <f t="shared" si="49"/>
        <v>4</v>
      </c>
      <c r="GD50" s="14">
        <f t="shared" si="50"/>
        <v>4</v>
      </c>
      <c r="GE50" s="14">
        <f t="shared" si="51"/>
        <v>4</v>
      </c>
      <c r="GF50" s="14">
        <f t="shared" si="52"/>
        <v>3</v>
      </c>
      <c r="GG50" s="14">
        <f t="shared" si="53"/>
        <v>3</v>
      </c>
      <c r="GJ50" s="122">
        <v>44</v>
      </c>
      <c r="GK50" s="14">
        <f t="shared" si="54"/>
        <v>3</v>
      </c>
      <c r="GL50" s="14">
        <f t="shared" si="55"/>
        <v>1606005</v>
      </c>
      <c r="GM50" s="14" t="str">
        <f t="shared" si="56"/>
        <v>神器1-3 : 1级</v>
      </c>
      <c r="GN50" s="14" t="s">
        <v>1055</v>
      </c>
      <c r="GO50" s="14">
        <f t="shared" si="57"/>
        <v>14</v>
      </c>
      <c r="GP50" s="14" t="str">
        <f t="shared" si="58"/>
        <v>神器1-3</v>
      </c>
      <c r="GQ50" s="14">
        <f t="shared" si="59"/>
        <v>7</v>
      </c>
    </row>
    <row r="51" spans="14:199" ht="16.5" x14ac:dyDescent="0.2">
      <c r="AL51" s="118">
        <v>3</v>
      </c>
      <c r="AM51" s="118">
        <v>3</v>
      </c>
      <c r="AN51" s="118">
        <v>17</v>
      </c>
      <c r="AO51" s="118">
        <v>2</v>
      </c>
      <c r="AP51" s="118" t="s">
        <v>396</v>
      </c>
      <c r="AQ51" s="118">
        <v>1500</v>
      </c>
      <c r="AR51" s="118">
        <v>1</v>
      </c>
      <c r="AS51" s="118">
        <v>1</v>
      </c>
      <c r="AT51" s="118">
        <f t="shared" si="8"/>
        <v>1</v>
      </c>
      <c r="AU51" s="14">
        <f t="shared" si="9"/>
        <v>0.15</v>
      </c>
      <c r="AV51" s="14">
        <f t="shared" si="10"/>
        <v>1.5</v>
      </c>
      <c r="BD51" s="118">
        <v>45</v>
      </c>
      <c r="BE51" s="14">
        <f>INDEX(节奏总表!$BW$4:$BW$63,新神器!BD51)</f>
        <v>138</v>
      </c>
      <c r="BF51" s="14">
        <f t="shared" si="11"/>
        <v>7</v>
      </c>
      <c r="BG51" s="118">
        <v>3</v>
      </c>
      <c r="BH51" s="118">
        <v>5</v>
      </c>
      <c r="BI51" s="14">
        <f t="shared" si="73"/>
        <v>0</v>
      </c>
      <c r="BJ51" s="14">
        <f t="shared" si="73"/>
        <v>0</v>
      </c>
      <c r="BK51" s="14">
        <f t="shared" si="73"/>
        <v>0</v>
      </c>
      <c r="BL51" s="14">
        <f t="shared" si="73"/>
        <v>0</v>
      </c>
      <c r="BM51" s="14">
        <f t="shared" si="73"/>
        <v>0</v>
      </c>
      <c r="BN51" s="14">
        <f t="shared" si="73"/>
        <v>0</v>
      </c>
      <c r="BO51" s="14">
        <f t="shared" si="73"/>
        <v>0</v>
      </c>
      <c r="BP51" s="14">
        <f t="shared" si="73"/>
        <v>0</v>
      </c>
      <c r="BQ51" s="14">
        <f t="shared" si="73"/>
        <v>0.35000000000000003</v>
      </c>
      <c r="BR51" s="14">
        <f t="shared" si="73"/>
        <v>0.35000000000000003</v>
      </c>
      <c r="BS51" s="14">
        <f t="shared" si="74"/>
        <v>0.20699999999999999</v>
      </c>
      <c r="BT51" s="14">
        <f t="shared" si="74"/>
        <v>0.20699999999999999</v>
      </c>
      <c r="BU51" s="14">
        <f t="shared" si="74"/>
        <v>0.13750000000000001</v>
      </c>
      <c r="BV51" s="14">
        <f t="shared" si="74"/>
        <v>6.9000000000000006E-2</v>
      </c>
      <c r="BW51" s="14">
        <f t="shared" si="74"/>
        <v>0.35000000000000003</v>
      </c>
      <c r="BX51" s="14">
        <f t="shared" si="74"/>
        <v>0.35000000000000003</v>
      </c>
      <c r="BY51" s="14">
        <f t="shared" si="74"/>
        <v>0.20699999999999999</v>
      </c>
      <c r="BZ51" s="14">
        <f t="shared" si="74"/>
        <v>0.20699999999999999</v>
      </c>
      <c r="CA51" s="14">
        <f t="shared" si="74"/>
        <v>0.13750000000000001</v>
      </c>
      <c r="CB51" s="14">
        <f t="shared" si="74"/>
        <v>6.9000000000000006E-2</v>
      </c>
      <c r="CC51" s="14">
        <f t="shared" si="75"/>
        <v>0.35000000000000003</v>
      </c>
      <c r="CD51" s="14">
        <f t="shared" si="75"/>
        <v>0.35000000000000003</v>
      </c>
      <c r="CE51" s="14">
        <f t="shared" si="75"/>
        <v>0.20699999999999999</v>
      </c>
      <c r="CF51" s="14">
        <f t="shared" si="75"/>
        <v>0.20699999999999999</v>
      </c>
      <c r="CG51" s="14">
        <f t="shared" si="75"/>
        <v>0.13750000000000001</v>
      </c>
      <c r="CH51" s="14">
        <f t="shared" si="75"/>
        <v>6.9499999999999992E-2</v>
      </c>
      <c r="CI51" s="14">
        <f t="shared" si="75"/>
        <v>0.20799999999999999</v>
      </c>
      <c r="CJ51" s="14">
        <f t="shared" si="75"/>
        <v>0.20799999999999999</v>
      </c>
      <c r="CK51" s="14">
        <f t="shared" si="75"/>
        <v>0.20799999999999999</v>
      </c>
      <c r="CL51" s="14">
        <f t="shared" si="75"/>
        <v>0.13800000000000001</v>
      </c>
      <c r="CM51" s="14">
        <f t="shared" si="76"/>
        <v>0.13800000000000001</v>
      </c>
      <c r="CN51" s="14">
        <f t="shared" si="76"/>
        <v>0.13800000000000001</v>
      </c>
      <c r="CO51" s="14">
        <f t="shared" si="76"/>
        <v>0</v>
      </c>
      <c r="CP51" s="14">
        <f t="shared" si="76"/>
        <v>0</v>
      </c>
      <c r="CQ51" s="14">
        <f t="shared" si="76"/>
        <v>1.5</v>
      </c>
      <c r="CR51" s="14">
        <f t="shared" si="76"/>
        <v>1.5</v>
      </c>
      <c r="CS51" s="14">
        <f t="shared" si="76"/>
        <v>1.5</v>
      </c>
      <c r="CT51" s="14">
        <f t="shared" si="76"/>
        <v>0.5</v>
      </c>
      <c r="CU51" s="14">
        <f t="shared" si="76"/>
        <v>0.5</v>
      </c>
      <c r="CV51" s="14">
        <f t="shared" si="76"/>
        <v>0.5</v>
      </c>
      <c r="CW51" s="14">
        <f t="shared" si="76"/>
        <v>0.375</v>
      </c>
      <c r="CX51" s="14">
        <f t="shared" si="76"/>
        <v>0.375</v>
      </c>
      <c r="CZ51" s="14">
        <f>SUM(BI$7:BI51)</f>
        <v>35.749999999999993</v>
      </c>
      <c r="DA51" s="14">
        <f>SUM(BJ$7:BJ51)</f>
        <v>35.749999999999993</v>
      </c>
      <c r="DB51" s="14">
        <f>SUM(BK$7:BK51)</f>
        <v>20.25</v>
      </c>
      <c r="DC51" s="14">
        <f>SUM(BL$7:BL51)</f>
        <v>36.25</v>
      </c>
      <c r="DD51" s="14">
        <f>SUM(BM$7:BM51)</f>
        <v>36.25</v>
      </c>
      <c r="DE51" s="14">
        <f>SUM(BN$7:BN51)</f>
        <v>20.625</v>
      </c>
      <c r="DF51" s="14">
        <f>SUM(BO$7:BO51)</f>
        <v>20.625</v>
      </c>
      <c r="DG51" s="14">
        <f>SUM(BP$7:BP51)</f>
        <v>13.75</v>
      </c>
      <c r="DH51" s="14">
        <f>SUM(BQ$7:BQ51)</f>
        <v>27.399000000000015</v>
      </c>
      <c r="DI51" s="14">
        <f>SUM(BR$7:BR51)</f>
        <v>27.399000000000015</v>
      </c>
      <c r="DJ51" s="14">
        <f>SUM(BS$7:BS51)</f>
        <v>14.89800000000001</v>
      </c>
      <c r="DK51" s="14">
        <f>SUM(BT$7:BT51)</f>
        <v>14.89800000000001</v>
      </c>
      <c r="DL51" s="14">
        <f>SUM(BU$7:BU51)</f>
        <v>7.4250000000000025</v>
      </c>
      <c r="DM51" s="14">
        <f>SUM(BV$7:BV51)</f>
        <v>3.4759999999999991</v>
      </c>
      <c r="DN51" s="14">
        <f>SUM(BW$7:BW51)</f>
        <v>32.399000000000015</v>
      </c>
      <c r="DO51" s="14">
        <f>SUM(BX$7:BX51)</f>
        <v>32.399000000000015</v>
      </c>
      <c r="DP51" s="14">
        <f>SUM(BY$7:BY51)</f>
        <v>17.52300000000001</v>
      </c>
      <c r="DQ51" s="14">
        <f>SUM(BZ$7:BZ51)</f>
        <v>17.52300000000001</v>
      </c>
      <c r="DR51" s="14">
        <f>SUM(CA$7:CA51)</f>
        <v>8.4249999999999989</v>
      </c>
      <c r="DS51" s="14">
        <f>SUM(CB$7:CB51)</f>
        <v>3.9640000000000004</v>
      </c>
      <c r="DT51" s="14">
        <f>SUM(CC$7:CC51)</f>
        <v>37.399000000000015</v>
      </c>
      <c r="DU51" s="14">
        <f>SUM(CD$7:CD51)</f>
        <v>37.399000000000015</v>
      </c>
      <c r="DV51" s="14">
        <f>SUM(CE$7:CE51)</f>
        <v>20.14800000000001</v>
      </c>
      <c r="DW51" s="14">
        <f>SUM(CF$7:CF51)</f>
        <v>20.14800000000001</v>
      </c>
      <c r="DX51" s="14">
        <f>SUM(CG$7:CG51)</f>
        <v>9.4249999999999936</v>
      </c>
      <c r="DY51" s="14">
        <f>SUM(CH$7:CH51)</f>
        <v>4.4710000000000001</v>
      </c>
      <c r="DZ51" s="14">
        <f>SUM(CI$7:CI51)</f>
        <v>11.912000000000003</v>
      </c>
      <c r="EA51" s="14">
        <f>SUM(CJ$7:CJ51)</f>
        <v>11.912000000000003</v>
      </c>
      <c r="EB51" s="14">
        <f>SUM(CK$7:CK51)</f>
        <v>11.912000000000003</v>
      </c>
      <c r="EC51" s="14">
        <f>SUM(CL$7:CL51)</f>
        <v>4.9319999999999986</v>
      </c>
      <c r="ED51" s="14">
        <f>SUM(CM$7:CM51)</f>
        <v>4.9319999999999986</v>
      </c>
      <c r="EE51" s="14">
        <f>SUM(CN$7:CN51)</f>
        <v>4.9319999999999986</v>
      </c>
      <c r="EF51" s="14">
        <f>SUM(CO$7:CO51)</f>
        <v>2.25</v>
      </c>
      <c r="EG51" s="14">
        <f>SUM(CP$7:CP51)</f>
        <v>2.25</v>
      </c>
      <c r="EH51" s="14">
        <f>SUM(CQ$7:CQ51)</f>
        <v>21</v>
      </c>
      <c r="EI51" s="14">
        <f>SUM(CR$7:CR51)</f>
        <v>21</v>
      </c>
      <c r="EJ51" s="14">
        <f>SUM(CS$7:CS51)</f>
        <v>21</v>
      </c>
      <c r="EK51" s="14">
        <f>SUM(CT$7:CT51)</f>
        <v>7</v>
      </c>
      <c r="EL51" s="14">
        <f>SUM(CU$7:CU51)</f>
        <v>7</v>
      </c>
      <c r="EM51" s="14">
        <f>SUM(CV$7:CV51)</f>
        <v>7</v>
      </c>
      <c r="EN51" s="14">
        <f>SUM(CW$7:CW51)</f>
        <v>5.25</v>
      </c>
      <c r="EO51" s="14">
        <f>SUM(CX$7:CX51)</f>
        <v>5.25</v>
      </c>
      <c r="ER51" s="14">
        <f t="shared" si="12"/>
        <v>12</v>
      </c>
      <c r="ES51" s="14">
        <f t="shared" si="13"/>
        <v>12</v>
      </c>
      <c r="ET51" s="14">
        <f t="shared" si="14"/>
        <v>9</v>
      </c>
      <c r="EU51" s="14">
        <f t="shared" si="15"/>
        <v>12</v>
      </c>
      <c r="EV51" s="14">
        <f t="shared" si="16"/>
        <v>12</v>
      </c>
      <c r="EW51" s="14">
        <f t="shared" si="17"/>
        <v>9</v>
      </c>
      <c r="EX51" s="14">
        <f t="shared" si="18"/>
        <v>9</v>
      </c>
      <c r="EY51" s="14">
        <f t="shared" si="19"/>
        <v>7</v>
      </c>
      <c r="EZ51" s="14">
        <f t="shared" si="20"/>
        <v>10</v>
      </c>
      <c r="FA51" s="14">
        <f t="shared" si="21"/>
        <v>10</v>
      </c>
      <c r="FB51" s="14">
        <f t="shared" si="22"/>
        <v>7</v>
      </c>
      <c r="FC51" s="14">
        <f t="shared" si="23"/>
        <v>7</v>
      </c>
      <c r="FD51" s="14">
        <f t="shared" si="24"/>
        <v>5</v>
      </c>
      <c r="FE51" s="14">
        <f t="shared" si="25"/>
        <v>3</v>
      </c>
      <c r="FF51" s="14">
        <f t="shared" si="26"/>
        <v>11</v>
      </c>
      <c r="FG51" s="14">
        <f t="shared" si="27"/>
        <v>11</v>
      </c>
      <c r="FH51" s="14">
        <f t="shared" si="28"/>
        <v>8</v>
      </c>
      <c r="FI51" s="14">
        <f t="shared" si="29"/>
        <v>8</v>
      </c>
      <c r="FJ51" s="14">
        <f t="shared" si="30"/>
        <v>5</v>
      </c>
      <c r="FK51" s="14">
        <f t="shared" si="31"/>
        <v>3</v>
      </c>
      <c r="FL51" s="14">
        <f t="shared" si="32"/>
        <v>12</v>
      </c>
      <c r="FM51" s="14">
        <f t="shared" si="33"/>
        <v>12</v>
      </c>
      <c r="FN51" s="14">
        <f t="shared" si="34"/>
        <v>9</v>
      </c>
      <c r="FO51" s="14">
        <f t="shared" si="35"/>
        <v>9</v>
      </c>
      <c r="FP51" s="14">
        <f t="shared" si="36"/>
        <v>6</v>
      </c>
      <c r="FQ51" s="14">
        <f t="shared" si="37"/>
        <v>3</v>
      </c>
      <c r="FR51" s="14">
        <f t="shared" si="38"/>
        <v>6</v>
      </c>
      <c r="FS51" s="14">
        <f t="shared" si="39"/>
        <v>6</v>
      </c>
      <c r="FT51" s="14">
        <f t="shared" si="40"/>
        <v>6</v>
      </c>
      <c r="FU51" s="14">
        <f t="shared" si="41"/>
        <v>3</v>
      </c>
      <c r="FV51" s="14">
        <f t="shared" si="42"/>
        <v>3</v>
      </c>
      <c r="FW51" s="14">
        <f t="shared" si="43"/>
        <v>3</v>
      </c>
      <c r="FX51" s="14">
        <f t="shared" si="44"/>
        <v>2</v>
      </c>
      <c r="FY51" s="14">
        <f t="shared" si="45"/>
        <v>2</v>
      </c>
      <c r="FZ51" s="14">
        <f t="shared" si="46"/>
        <v>9</v>
      </c>
      <c r="GA51" s="14">
        <f t="shared" si="47"/>
        <v>9</v>
      </c>
      <c r="GB51" s="14">
        <f t="shared" si="48"/>
        <v>9</v>
      </c>
      <c r="GC51" s="14">
        <f t="shared" si="49"/>
        <v>5</v>
      </c>
      <c r="GD51" s="14">
        <f t="shared" si="50"/>
        <v>5</v>
      </c>
      <c r="GE51" s="14">
        <f t="shared" si="51"/>
        <v>5</v>
      </c>
      <c r="GF51" s="14">
        <f t="shared" si="52"/>
        <v>4</v>
      </c>
      <c r="GG51" s="14">
        <f t="shared" si="53"/>
        <v>4</v>
      </c>
      <c r="GJ51" s="122">
        <v>45</v>
      </c>
      <c r="GK51" s="14">
        <f t="shared" si="54"/>
        <v>3</v>
      </c>
      <c r="GL51" s="14">
        <f t="shared" si="55"/>
        <v>1606005</v>
      </c>
      <c r="GM51" s="14" t="str">
        <f t="shared" si="56"/>
        <v>神器1-3 : 2级</v>
      </c>
      <c r="GN51" s="14" t="s">
        <v>1055</v>
      </c>
      <c r="GO51" s="14">
        <f t="shared" si="57"/>
        <v>15</v>
      </c>
      <c r="GP51" s="14" t="str">
        <f t="shared" si="58"/>
        <v>神器1-3</v>
      </c>
      <c r="GQ51" s="14">
        <f t="shared" si="59"/>
        <v>7</v>
      </c>
    </row>
    <row r="52" spans="14:199" ht="16.5" x14ac:dyDescent="0.2">
      <c r="AL52" s="118">
        <v>3</v>
      </c>
      <c r="AM52" s="118">
        <v>3</v>
      </c>
      <c r="AN52" s="118">
        <v>17</v>
      </c>
      <c r="AO52" s="118">
        <v>3</v>
      </c>
      <c r="AP52" s="118" t="s">
        <v>397</v>
      </c>
      <c r="AQ52" s="118">
        <v>1000</v>
      </c>
      <c r="AR52" s="118">
        <v>1</v>
      </c>
      <c r="AS52" s="118">
        <v>1</v>
      </c>
      <c r="AT52" s="118">
        <f t="shared" si="8"/>
        <v>2</v>
      </c>
      <c r="AU52" s="14">
        <f t="shared" si="9"/>
        <v>0.1</v>
      </c>
      <c r="AV52" s="14">
        <f t="shared" si="10"/>
        <v>3</v>
      </c>
      <c r="BD52" s="118">
        <v>46</v>
      </c>
      <c r="BE52" s="14">
        <f>INDEX(节奏总表!$BW$4:$BW$63,新神器!BD52)</f>
        <v>139</v>
      </c>
      <c r="BF52" s="14">
        <f t="shared" si="11"/>
        <v>7</v>
      </c>
      <c r="BG52" s="118">
        <v>3</v>
      </c>
      <c r="BH52" s="118">
        <v>5</v>
      </c>
      <c r="BI52" s="14">
        <f t="shared" si="73"/>
        <v>0</v>
      </c>
      <c r="BJ52" s="14">
        <f t="shared" si="73"/>
        <v>0</v>
      </c>
      <c r="BK52" s="14">
        <f t="shared" si="73"/>
        <v>0</v>
      </c>
      <c r="BL52" s="14">
        <f t="shared" si="73"/>
        <v>0</v>
      </c>
      <c r="BM52" s="14">
        <f t="shared" si="73"/>
        <v>0</v>
      </c>
      <c r="BN52" s="14">
        <f t="shared" si="73"/>
        <v>0</v>
      </c>
      <c r="BO52" s="14">
        <f t="shared" si="73"/>
        <v>0</v>
      </c>
      <c r="BP52" s="14">
        <f t="shared" si="73"/>
        <v>0</v>
      </c>
      <c r="BQ52" s="14">
        <f t="shared" si="73"/>
        <v>0.35000000000000003</v>
      </c>
      <c r="BR52" s="14">
        <f t="shared" si="73"/>
        <v>0.35000000000000003</v>
      </c>
      <c r="BS52" s="14">
        <f t="shared" si="74"/>
        <v>0.20699999999999999</v>
      </c>
      <c r="BT52" s="14">
        <f t="shared" si="74"/>
        <v>0.20699999999999999</v>
      </c>
      <c r="BU52" s="14">
        <f t="shared" si="74"/>
        <v>0.13750000000000001</v>
      </c>
      <c r="BV52" s="14">
        <f t="shared" si="74"/>
        <v>6.9000000000000006E-2</v>
      </c>
      <c r="BW52" s="14">
        <f t="shared" si="74"/>
        <v>0.35000000000000003</v>
      </c>
      <c r="BX52" s="14">
        <f t="shared" si="74"/>
        <v>0.35000000000000003</v>
      </c>
      <c r="BY52" s="14">
        <f t="shared" si="74"/>
        <v>0.20699999999999999</v>
      </c>
      <c r="BZ52" s="14">
        <f t="shared" si="74"/>
        <v>0.20699999999999999</v>
      </c>
      <c r="CA52" s="14">
        <f t="shared" si="74"/>
        <v>0.13750000000000001</v>
      </c>
      <c r="CB52" s="14">
        <f t="shared" si="74"/>
        <v>6.9000000000000006E-2</v>
      </c>
      <c r="CC52" s="14">
        <f t="shared" si="75"/>
        <v>0.35000000000000003</v>
      </c>
      <c r="CD52" s="14">
        <f t="shared" si="75"/>
        <v>0.35000000000000003</v>
      </c>
      <c r="CE52" s="14">
        <f t="shared" si="75"/>
        <v>0.20699999999999999</v>
      </c>
      <c r="CF52" s="14">
        <f t="shared" si="75"/>
        <v>0.20699999999999999</v>
      </c>
      <c r="CG52" s="14">
        <f t="shared" si="75"/>
        <v>0.13750000000000001</v>
      </c>
      <c r="CH52" s="14">
        <f t="shared" si="75"/>
        <v>6.9499999999999992E-2</v>
      </c>
      <c r="CI52" s="14">
        <f t="shared" si="75"/>
        <v>0.20799999999999999</v>
      </c>
      <c r="CJ52" s="14">
        <f t="shared" si="75"/>
        <v>0.20799999999999999</v>
      </c>
      <c r="CK52" s="14">
        <f t="shared" si="75"/>
        <v>0.20799999999999999</v>
      </c>
      <c r="CL52" s="14">
        <f t="shared" si="75"/>
        <v>0.13800000000000001</v>
      </c>
      <c r="CM52" s="14">
        <f t="shared" si="76"/>
        <v>0.13800000000000001</v>
      </c>
      <c r="CN52" s="14">
        <f t="shared" si="76"/>
        <v>0.13800000000000001</v>
      </c>
      <c r="CO52" s="14">
        <f t="shared" si="76"/>
        <v>0</v>
      </c>
      <c r="CP52" s="14">
        <f t="shared" si="76"/>
        <v>0</v>
      </c>
      <c r="CQ52" s="14">
        <f t="shared" si="76"/>
        <v>1.5</v>
      </c>
      <c r="CR52" s="14">
        <f t="shared" si="76"/>
        <v>1.5</v>
      </c>
      <c r="CS52" s="14">
        <f t="shared" si="76"/>
        <v>1.5</v>
      </c>
      <c r="CT52" s="14">
        <f t="shared" si="76"/>
        <v>0.5</v>
      </c>
      <c r="CU52" s="14">
        <f t="shared" si="76"/>
        <v>0.5</v>
      </c>
      <c r="CV52" s="14">
        <f t="shared" si="76"/>
        <v>0.5</v>
      </c>
      <c r="CW52" s="14">
        <f t="shared" si="76"/>
        <v>0.375</v>
      </c>
      <c r="CX52" s="14">
        <f t="shared" si="76"/>
        <v>0.375</v>
      </c>
      <c r="CZ52" s="14">
        <f>SUM(BI$7:BI52)</f>
        <v>35.749999999999993</v>
      </c>
      <c r="DA52" s="14">
        <f>SUM(BJ$7:BJ52)</f>
        <v>35.749999999999993</v>
      </c>
      <c r="DB52" s="14">
        <f>SUM(BK$7:BK52)</f>
        <v>20.25</v>
      </c>
      <c r="DC52" s="14">
        <f>SUM(BL$7:BL52)</f>
        <v>36.25</v>
      </c>
      <c r="DD52" s="14">
        <f>SUM(BM$7:BM52)</f>
        <v>36.25</v>
      </c>
      <c r="DE52" s="14">
        <f>SUM(BN$7:BN52)</f>
        <v>20.625</v>
      </c>
      <c r="DF52" s="14">
        <f>SUM(BO$7:BO52)</f>
        <v>20.625</v>
      </c>
      <c r="DG52" s="14">
        <f>SUM(BP$7:BP52)</f>
        <v>13.75</v>
      </c>
      <c r="DH52" s="14">
        <f>SUM(BQ$7:BQ52)</f>
        <v>27.749000000000017</v>
      </c>
      <c r="DI52" s="14">
        <f>SUM(BR$7:BR52)</f>
        <v>27.749000000000017</v>
      </c>
      <c r="DJ52" s="14">
        <f>SUM(BS$7:BS52)</f>
        <v>15.105000000000011</v>
      </c>
      <c r="DK52" s="14">
        <f>SUM(BT$7:BT52)</f>
        <v>15.105000000000011</v>
      </c>
      <c r="DL52" s="14">
        <f>SUM(BU$7:BU52)</f>
        <v>7.5625000000000027</v>
      </c>
      <c r="DM52" s="14">
        <f>SUM(BV$7:BV52)</f>
        <v>3.544999999999999</v>
      </c>
      <c r="DN52" s="14">
        <f>SUM(BW$7:BW52)</f>
        <v>32.749000000000017</v>
      </c>
      <c r="DO52" s="14">
        <f>SUM(BX$7:BX52)</f>
        <v>32.749000000000017</v>
      </c>
      <c r="DP52" s="14">
        <f>SUM(BY$7:BY52)</f>
        <v>17.730000000000011</v>
      </c>
      <c r="DQ52" s="14">
        <f>SUM(BZ$7:BZ52)</f>
        <v>17.730000000000011</v>
      </c>
      <c r="DR52" s="14">
        <f>SUM(CA$7:CA52)</f>
        <v>8.5624999999999982</v>
      </c>
      <c r="DS52" s="14">
        <f>SUM(CB$7:CB52)</f>
        <v>4.0330000000000004</v>
      </c>
      <c r="DT52" s="14">
        <f>SUM(CC$7:CC52)</f>
        <v>37.749000000000017</v>
      </c>
      <c r="DU52" s="14">
        <f>SUM(CD$7:CD52)</f>
        <v>37.749000000000017</v>
      </c>
      <c r="DV52" s="14">
        <f>SUM(CE$7:CE52)</f>
        <v>20.355000000000011</v>
      </c>
      <c r="DW52" s="14">
        <f>SUM(CF$7:CF52)</f>
        <v>20.355000000000011</v>
      </c>
      <c r="DX52" s="14">
        <f>SUM(CG$7:CG52)</f>
        <v>9.5624999999999929</v>
      </c>
      <c r="DY52" s="14">
        <f>SUM(CH$7:CH52)</f>
        <v>4.5404999999999998</v>
      </c>
      <c r="DZ52" s="14">
        <f>SUM(CI$7:CI52)</f>
        <v>12.120000000000003</v>
      </c>
      <c r="EA52" s="14">
        <f>SUM(CJ$7:CJ52)</f>
        <v>12.120000000000003</v>
      </c>
      <c r="EB52" s="14">
        <f>SUM(CK$7:CK52)</f>
        <v>12.120000000000003</v>
      </c>
      <c r="EC52" s="14">
        <f>SUM(CL$7:CL52)</f>
        <v>5.0699999999999985</v>
      </c>
      <c r="ED52" s="14">
        <f>SUM(CM$7:CM52)</f>
        <v>5.0699999999999985</v>
      </c>
      <c r="EE52" s="14">
        <f>SUM(CN$7:CN52)</f>
        <v>5.0699999999999985</v>
      </c>
      <c r="EF52" s="14">
        <f>SUM(CO$7:CO52)</f>
        <v>2.25</v>
      </c>
      <c r="EG52" s="14">
        <f>SUM(CP$7:CP52)</f>
        <v>2.25</v>
      </c>
      <c r="EH52" s="14">
        <f>SUM(CQ$7:CQ52)</f>
        <v>22.5</v>
      </c>
      <c r="EI52" s="14">
        <f>SUM(CR$7:CR52)</f>
        <v>22.5</v>
      </c>
      <c r="EJ52" s="14">
        <f>SUM(CS$7:CS52)</f>
        <v>22.5</v>
      </c>
      <c r="EK52" s="14">
        <f>SUM(CT$7:CT52)</f>
        <v>7.5</v>
      </c>
      <c r="EL52" s="14">
        <f>SUM(CU$7:CU52)</f>
        <v>7.5</v>
      </c>
      <c r="EM52" s="14">
        <f>SUM(CV$7:CV52)</f>
        <v>7.5</v>
      </c>
      <c r="EN52" s="14">
        <f>SUM(CW$7:CW52)</f>
        <v>5.625</v>
      </c>
      <c r="EO52" s="14">
        <f>SUM(CX$7:CX52)</f>
        <v>5.625</v>
      </c>
      <c r="ER52" s="14">
        <f t="shared" si="12"/>
        <v>12</v>
      </c>
      <c r="ES52" s="14">
        <f t="shared" si="13"/>
        <v>12</v>
      </c>
      <c r="ET52" s="14">
        <f t="shared" si="14"/>
        <v>9</v>
      </c>
      <c r="EU52" s="14">
        <f t="shared" si="15"/>
        <v>12</v>
      </c>
      <c r="EV52" s="14">
        <f t="shared" si="16"/>
        <v>12</v>
      </c>
      <c r="EW52" s="14">
        <f t="shared" si="17"/>
        <v>9</v>
      </c>
      <c r="EX52" s="14">
        <f t="shared" si="18"/>
        <v>9</v>
      </c>
      <c r="EY52" s="14">
        <f t="shared" si="19"/>
        <v>7</v>
      </c>
      <c r="EZ52" s="14">
        <f t="shared" si="20"/>
        <v>10</v>
      </c>
      <c r="FA52" s="14">
        <f t="shared" si="21"/>
        <v>10</v>
      </c>
      <c r="FB52" s="14">
        <f t="shared" si="22"/>
        <v>8</v>
      </c>
      <c r="FC52" s="14">
        <f t="shared" si="23"/>
        <v>8</v>
      </c>
      <c r="FD52" s="14">
        <f t="shared" si="24"/>
        <v>5</v>
      </c>
      <c r="FE52" s="14">
        <f t="shared" si="25"/>
        <v>3</v>
      </c>
      <c r="FF52" s="14">
        <f t="shared" si="26"/>
        <v>11</v>
      </c>
      <c r="FG52" s="14">
        <f t="shared" si="27"/>
        <v>11</v>
      </c>
      <c r="FH52" s="14">
        <f t="shared" si="28"/>
        <v>8</v>
      </c>
      <c r="FI52" s="14">
        <f t="shared" si="29"/>
        <v>8</v>
      </c>
      <c r="FJ52" s="14">
        <f t="shared" si="30"/>
        <v>5</v>
      </c>
      <c r="FK52" s="14">
        <f t="shared" si="31"/>
        <v>3</v>
      </c>
      <c r="FL52" s="14">
        <f t="shared" si="32"/>
        <v>12</v>
      </c>
      <c r="FM52" s="14">
        <f t="shared" si="33"/>
        <v>12</v>
      </c>
      <c r="FN52" s="14">
        <f t="shared" si="34"/>
        <v>9</v>
      </c>
      <c r="FO52" s="14">
        <f t="shared" si="35"/>
        <v>9</v>
      </c>
      <c r="FP52" s="14">
        <f t="shared" si="36"/>
        <v>6</v>
      </c>
      <c r="FQ52" s="14">
        <f t="shared" si="37"/>
        <v>3</v>
      </c>
      <c r="FR52" s="14">
        <f t="shared" si="38"/>
        <v>7</v>
      </c>
      <c r="FS52" s="14">
        <f t="shared" si="39"/>
        <v>7</v>
      </c>
      <c r="FT52" s="14">
        <f t="shared" si="40"/>
        <v>7</v>
      </c>
      <c r="FU52" s="14">
        <f t="shared" si="41"/>
        <v>4</v>
      </c>
      <c r="FV52" s="14">
        <f t="shared" si="42"/>
        <v>4</v>
      </c>
      <c r="FW52" s="14">
        <f t="shared" si="43"/>
        <v>4</v>
      </c>
      <c r="FX52" s="14">
        <f t="shared" si="44"/>
        <v>2</v>
      </c>
      <c r="FY52" s="14">
        <f t="shared" si="45"/>
        <v>2</v>
      </c>
      <c r="FZ52" s="14">
        <f t="shared" si="46"/>
        <v>9</v>
      </c>
      <c r="GA52" s="14">
        <f t="shared" si="47"/>
        <v>9</v>
      </c>
      <c r="GB52" s="14">
        <f t="shared" si="48"/>
        <v>9</v>
      </c>
      <c r="GC52" s="14">
        <f t="shared" si="49"/>
        <v>5</v>
      </c>
      <c r="GD52" s="14">
        <f t="shared" si="50"/>
        <v>5</v>
      </c>
      <c r="GE52" s="14">
        <f t="shared" si="51"/>
        <v>5</v>
      </c>
      <c r="GF52" s="14">
        <f t="shared" si="52"/>
        <v>4</v>
      </c>
      <c r="GG52" s="14">
        <f t="shared" si="53"/>
        <v>4</v>
      </c>
      <c r="GJ52" s="122">
        <v>46</v>
      </c>
      <c r="GK52" s="14">
        <f t="shared" si="54"/>
        <v>4</v>
      </c>
      <c r="GL52" s="14">
        <f t="shared" si="55"/>
        <v>1606006</v>
      </c>
      <c r="GM52" s="14" t="str">
        <f t="shared" si="56"/>
        <v>神器2-1 : 3级</v>
      </c>
      <c r="GN52" s="14" t="s">
        <v>1055</v>
      </c>
      <c r="GO52" s="14">
        <f t="shared" si="57"/>
        <v>1</v>
      </c>
      <c r="GP52" s="14" t="str">
        <f t="shared" si="58"/>
        <v>神器2-1</v>
      </c>
      <c r="GQ52" s="14">
        <f t="shared" si="59"/>
        <v>1</v>
      </c>
    </row>
    <row r="53" spans="14:199" ht="16.5" x14ac:dyDescent="0.2">
      <c r="AL53" s="118">
        <v>3</v>
      </c>
      <c r="AM53" s="118">
        <v>3</v>
      </c>
      <c r="AN53" s="118">
        <v>17</v>
      </c>
      <c r="AO53" s="118">
        <v>4</v>
      </c>
      <c r="AP53" s="118" t="s">
        <v>398</v>
      </c>
      <c r="AQ53" s="118">
        <v>1500</v>
      </c>
      <c r="AR53" s="118">
        <v>1</v>
      </c>
      <c r="AS53" s="118">
        <v>1</v>
      </c>
      <c r="AT53" s="118">
        <f t="shared" si="8"/>
        <v>1</v>
      </c>
      <c r="AU53" s="14">
        <f t="shared" si="9"/>
        <v>0.15</v>
      </c>
      <c r="AV53" s="14">
        <f t="shared" si="10"/>
        <v>2.25</v>
      </c>
      <c r="BD53" s="118">
        <v>47</v>
      </c>
      <c r="BE53" s="14">
        <f>INDEX(节奏总表!$BW$4:$BW$63,新神器!BD53)</f>
        <v>139</v>
      </c>
      <c r="BF53" s="14">
        <f t="shared" si="11"/>
        <v>7</v>
      </c>
      <c r="BG53" s="118">
        <v>3</v>
      </c>
      <c r="BH53" s="118">
        <v>5</v>
      </c>
      <c r="BI53" s="14">
        <f t="shared" si="73"/>
        <v>0</v>
      </c>
      <c r="BJ53" s="14">
        <f t="shared" si="73"/>
        <v>0</v>
      </c>
      <c r="BK53" s="14">
        <f t="shared" si="73"/>
        <v>0</v>
      </c>
      <c r="BL53" s="14">
        <f t="shared" si="73"/>
        <v>0</v>
      </c>
      <c r="BM53" s="14">
        <f t="shared" si="73"/>
        <v>0</v>
      </c>
      <c r="BN53" s="14">
        <f t="shared" si="73"/>
        <v>0</v>
      </c>
      <c r="BO53" s="14">
        <f t="shared" si="73"/>
        <v>0</v>
      </c>
      <c r="BP53" s="14">
        <f t="shared" si="73"/>
        <v>0</v>
      </c>
      <c r="BQ53" s="14">
        <f t="shared" si="73"/>
        <v>0.35000000000000003</v>
      </c>
      <c r="BR53" s="14">
        <f t="shared" si="73"/>
        <v>0.35000000000000003</v>
      </c>
      <c r="BS53" s="14">
        <f t="shared" si="74"/>
        <v>0.20699999999999999</v>
      </c>
      <c r="BT53" s="14">
        <f t="shared" si="74"/>
        <v>0.20699999999999999</v>
      </c>
      <c r="BU53" s="14">
        <f t="shared" si="74"/>
        <v>0.13750000000000001</v>
      </c>
      <c r="BV53" s="14">
        <f t="shared" si="74"/>
        <v>6.9000000000000006E-2</v>
      </c>
      <c r="BW53" s="14">
        <f t="shared" si="74"/>
        <v>0.35000000000000003</v>
      </c>
      <c r="BX53" s="14">
        <f t="shared" si="74"/>
        <v>0.35000000000000003</v>
      </c>
      <c r="BY53" s="14">
        <f t="shared" si="74"/>
        <v>0.20699999999999999</v>
      </c>
      <c r="BZ53" s="14">
        <f t="shared" si="74"/>
        <v>0.20699999999999999</v>
      </c>
      <c r="CA53" s="14">
        <f t="shared" si="74"/>
        <v>0.13750000000000001</v>
      </c>
      <c r="CB53" s="14">
        <f t="shared" si="74"/>
        <v>6.9000000000000006E-2</v>
      </c>
      <c r="CC53" s="14">
        <f t="shared" si="75"/>
        <v>0.35000000000000003</v>
      </c>
      <c r="CD53" s="14">
        <f t="shared" si="75"/>
        <v>0.35000000000000003</v>
      </c>
      <c r="CE53" s="14">
        <f t="shared" si="75"/>
        <v>0.20699999999999999</v>
      </c>
      <c r="CF53" s="14">
        <f t="shared" si="75"/>
        <v>0.20699999999999999</v>
      </c>
      <c r="CG53" s="14">
        <f t="shared" si="75"/>
        <v>0.13750000000000001</v>
      </c>
      <c r="CH53" s="14">
        <f t="shared" si="75"/>
        <v>6.9499999999999992E-2</v>
      </c>
      <c r="CI53" s="14">
        <f t="shared" si="75"/>
        <v>0.20799999999999999</v>
      </c>
      <c r="CJ53" s="14">
        <f t="shared" si="75"/>
        <v>0.20799999999999999</v>
      </c>
      <c r="CK53" s="14">
        <f t="shared" si="75"/>
        <v>0.20799999999999999</v>
      </c>
      <c r="CL53" s="14">
        <f t="shared" si="75"/>
        <v>0.13800000000000001</v>
      </c>
      <c r="CM53" s="14">
        <f t="shared" si="76"/>
        <v>0.13800000000000001</v>
      </c>
      <c r="CN53" s="14">
        <f t="shared" si="76"/>
        <v>0.13800000000000001</v>
      </c>
      <c r="CO53" s="14">
        <f t="shared" si="76"/>
        <v>0</v>
      </c>
      <c r="CP53" s="14">
        <f t="shared" si="76"/>
        <v>0</v>
      </c>
      <c r="CQ53" s="14">
        <f t="shared" si="76"/>
        <v>1.5</v>
      </c>
      <c r="CR53" s="14">
        <f t="shared" si="76"/>
        <v>1.5</v>
      </c>
      <c r="CS53" s="14">
        <f t="shared" si="76"/>
        <v>1.5</v>
      </c>
      <c r="CT53" s="14">
        <f t="shared" si="76"/>
        <v>0.5</v>
      </c>
      <c r="CU53" s="14">
        <f t="shared" si="76"/>
        <v>0.5</v>
      </c>
      <c r="CV53" s="14">
        <f t="shared" si="76"/>
        <v>0.5</v>
      </c>
      <c r="CW53" s="14">
        <f t="shared" si="76"/>
        <v>0.375</v>
      </c>
      <c r="CX53" s="14">
        <f t="shared" si="76"/>
        <v>0.375</v>
      </c>
      <c r="CZ53" s="14">
        <f>SUM(BI$7:BI53)</f>
        <v>35.749999999999993</v>
      </c>
      <c r="DA53" s="14">
        <f>SUM(BJ$7:BJ53)</f>
        <v>35.749999999999993</v>
      </c>
      <c r="DB53" s="14">
        <f>SUM(BK$7:BK53)</f>
        <v>20.25</v>
      </c>
      <c r="DC53" s="14">
        <f>SUM(BL$7:BL53)</f>
        <v>36.25</v>
      </c>
      <c r="DD53" s="14">
        <f>SUM(BM$7:BM53)</f>
        <v>36.25</v>
      </c>
      <c r="DE53" s="14">
        <f>SUM(BN$7:BN53)</f>
        <v>20.625</v>
      </c>
      <c r="DF53" s="14">
        <f>SUM(BO$7:BO53)</f>
        <v>20.625</v>
      </c>
      <c r="DG53" s="14">
        <f>SUM(BP$7:BP53)</f>
        <v>13.75</v>
      </c>
      <c r="DH53" s="14">
        <f>SUM(BQ$7:BQ53)</f>
        <v>28.099000000000018</v>
      </c>
      <c r="DI53" s="14">
        <f>SUM(BR$7:BR53)</f>
        <v>28.099000000000018</v>
      </c>
      <c r="DJ53" s="14">
        <f>SUM(BS$7:BS53)</f>
        <v>15.312000000000012</v>
      </c>
      <c r="DK53" s="14">
        <f>SUM(BT$7:BT53)</f>
        <v>15.312000000000012</v>
      </c>
      <c r="DL53" s="14">
        <f>SUM(BU$7:BU53)</f>
        <v>7.7000000000000028</v>
      </c>
      <c r="DM53" s="14">
        <f>SUM(BV$7:BV53)</f>
        <v>3.613999999999999</v>
      </c>
      <c r="DN53" s="14">
        <f>SUM(BW$7:BW53)</f>
        <v>33.099000000000018</v>
      </c>
      <c r="DO53" s="14">
        <f>SUM(BX$7:BX53)</f>
        <v>33.099000000000018</v>
      </c>
      <c r="DP53" s="14">
        <f>SUM(BY$7:BY53)</f>
        <v>17.937000000000012</v>
      </c>
      <c r="DQ53" s="14">
        <f>SUM(BZ$7:BZ53)</f>
        <v>17.937000000000012</v>
      </c>
      <c r="DR53" s="14">
        <f>SUM(CA$7:CA53)</f>
        <v>8.6999999999999975</v>
      </c>
      <c r="DS53" s="14">
        <f>SUM(CB$7:CB53)</f>
        <v>4.1020000000000003</v>
      </c>
      <c r="DT53" s="14">
        <f>SUM(CC$7:CC53)</f>
        <v>38.099000000000018</v>
      </c>
      <c r="DU53" s="14">
        <f>SUM(CD$7:CD53)</f>
        <v>38.099000000000018</v>
      </c>
      <c r="DV53" s="14">
        <f>SUM(CE$7:CE53)</f>
        <v>20.562000000000012</v>
      </c>
      <c r="DW53" s="14">
        <f>SUM(CF$7:CF53)</f>
        <v>20.562000000000012</v>
      </c>
      <c r="DX53" s="14">
        <f>SUM(CG$7:CG53)</f>
        <v>9.6999999999999922</v>
      </c>
      <c r="DY53" s="14">
        <f>SUM(CH$7:CH53)</f>
        <v>4.6099999999999994</v>
      </c>
      <c r="DZ53" s="14">
        <f>SUM(CI$7:CI53)</f>
        <v>12.328000000000003</v>
      </c>
      <c r="EA53" s="14">
        <f>SUM(CJ$7:CJ53)</f>
        <v>12.328000000000003</v>
      </c>
      <c r="EB53" s="14">
        <f>SUM(CK$7:CK53)</f>
        <v>12.328000000000003</v>
      </c>
      <c r="EC53" s="14">
        <f>SUM(CL$7:CL53)</f>
        <v>5.2079999999999984</v>
      </c>
      <c r="ED53" s="14">
        <f>SUM(CM$7:CM53)</f>
        <v>5.2079999999999984</v>
      </c>
      <c r="EE53" s="14">
        <f>SUM(CN$7:CN53)</f>
        <v>5.2079999999999984</v>
      </c>
      <c r="EF53" s="14">
        <f>SUM(CO$7:CO53)</f>
        <v>2.25</v>
      </c>
      <c r="EG53" s="14">
        <f>SUM(CP$7:CP53)</f>
        <v>2.25</v>
      </c>
      <c r="EH53" s="14">
        <f>SUM(CQ$7:CQ53)</f>
        <v>24</v>
      </c>
      <c r="EI53" s="14">
        <f>SUM(CR$7:CR53)</f>
        <v>24</v>
      </c>
      <c r="EJ53" s="14">
        <f>SUM(CS$7:CS53)</f>
        <v>24</v>
      </c>
      <c r="EK53" s="14">
        <f>SUM(CT$7:CT53)</f>
        <v>8</v>
      </c>
      <c r="EL53" s="14">
        <f>SUM(CU$7:CU53)</f>
        <v>8</v>
      </c>
      <c r="EM53" s="14">
        <f>SUM(CV$7:CV53)</f>
        <v>8</v>
      </c>
      <c r="EN53" s="14">
        <f>SUM(CW$7:CW53)</f>
        <v>6</v>
      </c>
      <c r="EO53" s="14">
        <f>SUM(CX$7:CX53)</f>
        <v>6</v>
      </c>
      <c r="ER53" s="14">
        <f t="shared" si="12"/>
        <v>12</v>
      </c>
      <c r="ES53" s="14">
        <f t="shared" si="13"/>
        <v>12</v>
      </c>
      <c r="ET53" s="14">
        <f t="shared" si="14"/>
        <v>9</v>
      </c>
      <c r="EU53" s="14">
        <f t="shared" si="15"/>
        <v>12</v>
      </c>
      <c r="EV53" s="14">
        <f t="shared" si="16"/>
        <v>12</v>
      </c>
      <c r="EW53" s="14">
        <f t="shared" si="17"/>
        <v>9</v>
      </c>
      <c r="EX53" s="14">
        <f t="shared" si="18"/>
        <v>9</v>
      </c>
      <c r="EY53" s="14">
        <f t="shared" si="19"/>
        <v>7</v>
      </c>
      <c r="EZ53" s="14">
        <f t="shared" si="20"/>
        <v>11</v>
      </c>
      <c r="FA53" s="14">
        <f t="shared" si="21"/>
        <v>11</v>
      </c>
      <c r="FB53" s="14">
        <f t="shared" si="22"/>
        <v>8</v>
      </c>
      <c r="FC53" s="14">
        <f t="shared" si="23"/>
        <v>8</v>
      </c>
      <c r="FD53" s="14">
        <f t="shared" si="24"/>
        <v>5</v>
      </c>
      <c r="FE53" s="14">
        <f t="shared" si="25"/>
        <v>3</v>
      </c>
      <c r="FF53" s="14">
        <f t="shared" si="26"/>
        <v>11</v>
      </c>
      <c r="FG53" s="14">
        <f t="shared" si="27"/>
        <v>11</v>
      </c>
      <c r="FH53" s="14">
        <f t="shared" si="28"/>
        <v>8</v>
      </c>
      <c r="FI53" s="14">
        <f t="shared" si="29"/>
        <v>8</v>
      </c>
      <c r="FJ53" s="14">
        <f t="shared" si="30"/>
        <v>5</v>
      </c>
      <c r="FK53" s="14">
        <f t="shared" si="31"/>
        <v>3</v>
      </c>
      <c r="FL53" s="14">
        <f t="shared" si="32"/>
        <v>12</v>
      </c>
      <c r="FM53" s="14">
        <f t="shared" si="33"/>
        <v>12</v>
      </c>
      <c r="FN53" s="14">
        <f t="shared" si="34"/>
        <v>9</v>
      </c>
      <c r="FO53" s="14">
        <f t="shared" si="35"/>
        <v>9</v>
      </c>
      <c r="FP53" s="14">
        <f t="shared" si="36"/>
        <v>6</v>
      </c>
      <c r="FQ53" s="14">
        <f t="shared" si="37"/>
        <v>3</v>
      </c>
      <c r="FR53" s="14">
        <f t="shared" si="38"/>
        <v>7</v>
      </c>
      <c r="FS53" s="14">
        <f t="shared" si="39"/>
        <v>7</v>
      </c>
      <c r="FT53" s="14">
        <f t="shared" si="40"/>
        <v>7</v>
      </c>
      <c r="FU53" s="14">
        <f t="shared" si="41"/>
        <v>4</v>
      </c>
      <c r="FV53" s="14">
        <f t="shared" si="42"/>
        <v>4</v>
      </c>
      <c r="FW53" s="14">
        <f t="shared" si="43"/>
        <v>4</v>
      </c>
      <c r="FX53" s="14">
        <f t="shared" si="44"/>
        <v>2</v>
      </c>
      <c r="FY53" s="14">
        <f t="shared" si="45"/>
        <v>2</v>
      </c>
      <c r="FZ53" s="14">
        <f t="shared" si="46"/>
        <v>10</v>
      </c>
      <c r="GA53" s="14">
        <f t="shared" si="47"/>
        <v>10</v>
      </c>
      <c r="GB53" s="14">
        <f t="shared" si="48"/>
        <v>10</v>
      </c>
      <c r="GC53" s="14">
        <f t="shared" si="49"/>
        <v>5</v>
      </c>
      <c r="GD53" s="14">
        <f t="shared" si="50"/>
        <v>5</v>
      </c>
      <c r="GE53" s="14">
        <f t="shared" si="51"/>
        <v>5</v>
      </c>
      <c r="GF53" s="14">
        <f t="shared" si="52"/>
        <v>4</v>
      </c>
      <c r="GG53" s="14">
        <f t="shared" si="53"/>
        <v>4</v>
      </c>
      <c r="GJ53" s="122">
        <v>47</v>
      </c>
      <c r="GK53" s="14">
        <f t="shared" si="54"/>
        <v>4</v>
      </c>
      <c r="GL53" s="14">
        <f t="shared" si="55"/>
        <v>1606006</v>
      </c>
      <c r="GM53" s="14" t="str">
        <f t="shared" si="56"/>
        <v>神器2-1 : 4级</v>
      </c>
      <c r="GN53" s="14" t="s">
        <v>1055</v>
      </c>
      <c r="GO53" s="14">
        <f t="shared" si="57"/>
        <v>2</v>
      </c>
      <c r="GP53" s="14" t="str">
        <f t="shared" si="58"/>
        <v>神器2-1</v>
      </c>
      <c r="GQ53" s="14">
        <f t="shared" si="59"/>
        <v>1</v>
      </c>
    </row>
    <row r="54" spans="14:199" ht="16.5" x14ac:dyDescent="0.2">
      <c r="AL54" s="118">
        <v>3</v>
      </c>
      <c r="AM54" s="118">
        <v>3</v>
      </c>
      <c r="AN54" s="118">
        <v>17</v>
      </c>
      <c r="AO54" s="118">
        <v>5</v>
      </c>
      <c r="AP54" s="118" t="s">
        <v>399</v>
      </c>
      <c r="AQ54" s="118">
        <v>1500</v>
      </c>
      <c r="AR54" s="118">
        <v>1</v>
      </c>
      <c r="AS54" s="118">
        <v>1</v>
      </c>
      <c r="AT54" s="118">
        <f t="shared" si="8"/>
        <v>1</v>
      </c>
      <c r="AU54" s="14">
        <f t="shared" si="9"/>
        <v>0.15</v>
      </c>
      <c r="AV54" s="14">
        <f t="shared" si="10"/>
        <v>2.25</v>
      </c>
      <c r="BD54" s="118">
        <v>48</v>
      </c>
      <c r="BE54" s="14">
        <f>INDEX(节奏总表!$BW$4:$BW$63,新神器!BD54)</f>
        <v>141</v>
      </c>
      <c r="BF54" s="14">
        <f t="shared" si="11"/>
        <v>7</v>
      </c>
      <c r="BG54" s="118">
        <v>3</v>
      </c>
      <c r="BH54" s="118">
        <v>5</v>
      </c>
      <c r="BI54" s="14">
        <f t="shared" si="73"/>
        <v>0</v>
      </c>
      <c r="BJ54" s="14">
        <f t="shared" si="73"/>
        <v>0</v>
      </c>
      <c r="BK54" s="14">
        <f t="shared" si="73"/>
        <v>0</v>
      </c>
      <c r="BL54" s="14">
        <f t="shared" si="73"/>
        <v>0</v>
      </c>
      <c r="BM54" s="14">
        <f t="shared" si="73"/>
        <v>0</v>
      </c>
      <c r="BN54" s="14">
        <f t="shared" si="73"/>
        <v>0</v>
      </c>
      <c r="BO54" s="14">
        <f t="shared" si="73"/>
        <v>0</v>
      </c>
      <c r="BP54" s="14">
        <f t="shared" si="73"/>
        <v>0</v>
      </c>
      <c r="BQ54" s="14">
        <f t="shared" si="73"/>
        <v>0.35000000000000003</v>
      </c>
      <c r="BR54" s="14">
        <f t="shared" si="73"/>
        <v>0.35000000000000003</v>
      </c>
      <c r="BS54" s="14">
        <f t="shared" si="74"/>
        <v>0.20699999999999999</v>
      </c>
      <c r="BT54" s="14">
        <f t="shared" si="74"/>
        <v>0.20699999999999999</v>
      </c>
      <c r="BU54" s="14">
        <f t="shared" si="74"/>
        <v>0.13750000000000001</v>
      </c>
      <c r="BV54" s="14">
        <f t="shared" si="74"/>
        <v>6.9000000000000006E-2</v>
      </c>
      <c r="BW54" s="14">
        <f t="shared" si="74"/>
        <v>0.35000000000000003</v>
      </c>
      <c r="BX54" s="14">
        <f t="shared" si="74"/>
        <v>0.35000000000000003</v>
      </c>
      <c r="BY54" s="14">
        <f t="shared" si="74"/>
        <v>0.20699999999999999</v>
      </c>
      <c r="BZ54" s="14">
        <f t="shared" si="74"/>
        <v>0.20699999999999999</v>
      </c>
      <c r="CA54" s="14">
        <f t="shared" si="74"/>
        <v>0.13750000000000001</v>
      </c>
      <c r="CB54" s="14">
        <f t="shared" si="74"/>
        <v>6.9000000000000006E-2</v>
      </c>
      <c r="CC54" s="14">
        <f t="shared" si="75"/>
        <v>0.35000000000000003</v>
      </c>
      <c r="CD54" s="14">
        <f t="shared" si="75"/>
        <v>0.35000000000000003</v>
      </c>
      <c r="CE54" s="14">
        <f t="shared" si="75"/>
        <v>0.20699999999999999</v>
      </c>
      <c r="CF54" s="14">
        <f t="shared" si="75"/>
        <v>0.20699999999999999</v>
      </c>
      <c r="CG54" s="14">
        <f t="shared" si="75"/>
        <v>0.13750000000000001</v>
      </c>
      <c r="CH54" s="14">
        <f t="shared" si="75"/>
        <v>6.9499999999999992E-2</v>
      </c>
      <c r="CI54" s="14">
        <f t="shared" si="75"/>
        <v>0.20799999999999999</v>
      </c>
      <c r="CJ54" s="14">
        <f t="shared" si="75"/>
        <v>0.20799999999999999</v>
      </c>
      <c r="CK54" s="14">
        <f t="shared" si="75"/>
        <v>0.20799999999999999</v>
      </c>
      <c r="CL54" s="14">
        <f t="shared" si="75"/>
        <v>0.13800000000000001</v>
      </c>
      <c r="CM54" s="14">
        <f t="shared" si="76"/>
        <v>0.13800000000000001</v>
      </c>
      <c r="CN54" s="14">
        <f t="shared" si="76"/>
        <v>0.13800000000000001</v>
      </c>
      <c r="CO54" s="14">
        <f t="shared" si="76"/>
        <v>0</v>
      </c>
      <c r="CP54" s="14">
        <f t="shared" si="76"/>
        <v>0</v>
      </c>
      <c r="CQ54" s="14">
        <f t="shared" si="76"/>
        <v>1.5</v>
      </c>
      <c r="CR54" s="14">
        <f t="shared" si="76"/>
        <v>1.5</v>
      </c>
      <c r="CS54" s="14">
        <f t="shared" si="76"/>
        <v>1.5</v>
      </c>
      <c r="CT54" s="14">
        <f t="shared" si="76"/>
        <v>0.5</v>
      </c>
      <c r="CU54" s="14">
        <f t="shared" si="76"/>
        <v>0.5</v>
      </c>
      <c r="CV54" s="14">
        <f t="shared" si="76"/>
        <v>0.5</v>
      </c>
      <c r="CW54" s="14">
        <f t="shared" si="76"/>
        <v>0.375</v>
      </c>
      <c r="CX54" s="14">
        <f t="shared" si="76"/>
        <v>0.375</v>
      </c>
      <c r="CZ54" s="14">
        <f>SUM(BI$7:BI54)</f>
        <v>35.749999999999993</v>
      </c>
      <c r="DA54" s="14">
        <f>SUM(BJ$7:BJ54)</f>
        <v>35.749999999999993</v>
      </c>
      <c r="DB54" s="14">
        <f>SUM(BK$7:BK54)</f>
        <v>20.25</v>
      </c>
      <c r="DC54" s="14">
        <f>SUM(BL$7:BL54)</f>
        <v>36.25</v>
      </c>
      <c r="DD54" s="14">
        <f>SUM(BM$7:BM54)</f>
        <v>36.25</v>
      </c>
      <c r="DE54" s="14">
        <f>SUM(BN$7:BN54)</f>
        <v>20.625</v>
      </c>
      <c r="DF54" s="14">
        <f>SUM(BO$7:BO54)</f>
        <v>20.625</v>
      </c>
      <c r="DG54" s="14">
        <f>SUM(BP$7:BP54)</f>
        <v>13.75</v>
      </c>
      <c r="DH54" s="14">
        <f>SUM(BQ$7:BQ54)</f>
        <v>28.449000000000019</v>
      </c>
      <c r="DI54" s="14">
        <f>SUM(BR$7:BR54)</f>
        <v>28.449000000000019</v>
      </c>
      <c r="DJ54" s="14">
        <f>SUM(BS$7:BS54)</f>
        <v>15.519000000000013</v>
      </c>
      <c r="DK54" s="14">
        <f>SUM(BT$7:BT54)</f>
        <v>15.519000000000013</v>
      </c>
      <c r="DL54" s="14">
        <f>SUM(BU$7:BU54)</f>
        <v>7.837500000000003</v>
      </c>
      <c r="DM54" s="14">
        <f>SUM(BV$7:BV54)</f>
        <v>3.6829999999999989</v>
      </c>
      <c r="DN54" s="14">
        <f>SUM(BW$7:BW54)</f>
        <v>33.449000000000019</v>
      </c>
      <c r="DO54" s="14">
        <f>SUM(BX$7:BX54)</f>
        <v>33.449000000000019</v>
      </c>
      <c r="DP54" s="14">
        <f>SUM(BY$7:BY54)</f>
        <v>18.144000000000013</v>
      </c>
      <c r="DQ54" s="14">
        <f>SUM(BZ$7:BZ54)</f>
        <v>18.144000000000013</v>
      </c>
      <c r="DR54" s="14">
        <f>SUM(CA$7:CA54)</f>
        <v>8.8374999999999968</v>
      </c>
      <c r="DS54" s="14">
        <f>SUM(CB$7:CB54)</f>
        <v>4.1710000000000003</v>
      </c>
      <c r="DT54" s="14">
        <f>SUM(CC$7:CC54)</f>
        <v>38.449000000000019</v>
      </c>
      <c r="DU54" s="14">
        <f>SUM(CD$7:CD54)</f>
        <v>38.449000000000019</v>
      </c>
      <c r="DV54" s="14">
        <f>SUM(CE$7:CE54)</f>
        <v>20.769000000000013</v>
      </c>
      <c r="DW54" s="14">
        <f>SUM(CF$7:CF54)</f>
        <v>20.769000000000013</v>
      </c>
      <c r="DX54" s="14">
        <f>SUM(CG$7:CG54)</f>
        <v>9.8374999999999915</v>
      </c>
      <c r="DY54" s="14">
        <f>SUM(CH$7:CH54)</f>
        <v>4.6794999999999991</v>
      </c>
      <c r="DZ54" s="14">
        <f>SUM(CI$7:CI54)</f>
        <v>12.536000000000003</v>
      </c>
      <c r="EA54" s="14">
        <f>SUM(CJ$7:CJ54)</f>
        <v>12.536000000000003</v>
      </c>
      <c r="EB54" s="14">
        <f>SUM(CK$7:CK54)</f>
        <v>12.536000000000003</v>
      </c>
      <c r="EC54" s="14">
        <f>SUM(CL$7:CL54)</f>
        <v>5.3459999999999983</v>
      </c>
      <c r="ED54" s="14">
        <f>SUM(CM$7:CM54)</f>
        <v>5.3459999999999983</v>
      </c>
      <c r="EE54" s="14">
        <f>SUM(CN$7:CN54)</f>
        <v>5.3459999999999983</v>
      </c>
      <c r="EF54" s="14">
        <f>SUM(CO$7:CO54)</f>
        <v>2.25</v>
      </c>
      <c r="EG54" s="14">
        <f>SUM(CP$7:CP54)</f>
        <v>2.25</v>
      </c>
      <c r="EH54" s="14">
        <f>SUM(CQ$7:CQ54)</f>
        <v>25.5</v>
      </c>
      <c r="EI54" s="14">
        <f>SUM(CR$7:CR54)</f>
        <v>25.5</v>
      </c>
      <c r="EJ54" s="14">
        <f>SUM(CS$7:CS54)</f>
        <v>25.5</v>
      </c>
      <c r="EK54" s="14">
        <f>SUM(CT$7:CT54)</f>
        <v>8.5</v>
      </c>
      <c r="EL54" s="14">
        <f>SUM(CU$7:CU54)</f>
        <v>8.5</v>
      </c>
      <c r="EM54" s="14">
        <f>SUM(CV$7:CV54)</f>
        <v>8.5</v>
      </c>
      <c r="EN54" s="14">
        <f>SUM(CW$7:CW54)</f>
        <v>6.375</v>
      </c>
      <c r="EO54" s="14">
        <f>SUM(CX$7:CX54)</f>
        <v>6.375</v>
      </c>
      <c r="ER54" s="14">
        <f t="shared" si="12"/>
        <v>12</v>
      </c>
      <c r="ES54" s="14">
        <f t="shared" si="13"/>
        <v>12</v>
      </c>
      <c r="ET54" s="14">
        <f t="shared" si="14"/>
        <v>9</v>
      </c>
      <c r="EU54" s="14">
        <f t="shared" si="15"/>
        <v>12</v>
      </c>
      <c r="EV54" s="14">
        <f t="shared" si="16"/>
        <v>12</v>
      </c>
      <c r="EW54" s="14">
        <f t="shared" si="17"/>
        <v>9</v>
      </c>
      <c r="EX54" s="14">
        <f t="shared" si="18"/>
        <v>9</v>
      </c>
      <c r="EY54" s="14">
        <f t="shared" si="19"/>
        <v>7</v>
      </c>
      <c r="EZ54" s="14">
        <f t="shared" si="20"/>
        <v>11</v>
      </c>
      <c r="FA54" s="14">
        <f t="shared" si="21"/>
        <v>11</v>
      </c>
      <c r="FB54" s="14">
        <f t="shared" si="22"/>
        <v>8</v>
      </c>
      <c r="FC54" s="14">
        <f t="shared" si="23"/>
        <v>8</v>
      </c>
      <c r="FD54" s="14">
        <f t="shared" si="24"/>
        <v>5</v>
      </c>
      <c r="FE54" s="14">
        <f t="shared" si="25"/>
        <v>3</v>
      </c>
      <c r="FF54" s="14">
        <f t="shared" si="26"/>
        <v>11</v>
      </c>
      <c r="FG54" s="14">
        <f t="shared" si="27"/>
        <v>11</v>
      </c>
      <c r="FH54" s="14">
        <f t="shared" si="28"/>
        <v>9</v>
      </c>
      <c r="FI54" s="14">
        <f t="shared" si="29"/>
        <v>9</v>
      </c>
      <c r="FJ54" s="14">
        <f t="shared" si="30"/>
        <v>5</v>
      </c>
      <c r="FK54" s="14">
        <f t="shared" si="31"/>
        <v>3</v>
      </c>
      <c r="FL54" s="14">
        <f t="shared" si="32"/>
        <v>12</v>
      </c>
      <c r="FM54" s="14">
        <f t="shared" si="33"/>
        <v>12</v>
      </c>
      <c r="FN54" s="14">
        <f t="shared" si="34"/>
        <v>9</v>
      </c>
      <c r="FO54" s="14">
        <f t="shared" si="35"/>
        <v>9</v>
      </c>
      <c r="FP54" s="14">
        <f t="shared" si="36"/>
        <v>6</v>
      </c>
      <c r="FQ54" s="14">
        <f t="shared" si="37"/>
        <v>3</v>
      </c>
      <c r="FR54" s="14">
        <f t="shared" si="38"/>
        <v>7</v>
      </c>
      <c r="FS54" s="14">
        <f t="shared" si="39"/>
        <v>7</v>
      </c>
      <c r="FT54" s="14">
        <f t="shared" si="40"/>
        <v>7</v>
      </c>
      <c r="FU54" s="14">
        <f t="shared" si="41"/>
        <v>4</v>
      </c>
      <c r="FV54" s="14">
        <f t="shared" si="42"/>
        <v>4</v>
      </c>
      <c r="FW54" s="14">
        <f t="shared" si="43"/>
        <v>4</v>
      </c>
      <c r="FX54" s="14">
        <f t="shared" si="44"/>
        <v>2</v>
      </c>
      <c r="FY54" s="14">
        <f t="shared" si="45"/>
        <v>2</v>
      </c>
      <c r="FZ54" s="14">
        <f t="shared" si="46"/>
        <v>10</v>
      </c>
      <c r="GA54" s="14">
        <f t="shared" si="47"/>
        <v>10</v>
      </c>
      <c r="GB54" s="14">
        <f t="shared" si="48"/>
        <v>10</v>
      </c>
      <c r="GC54" s="14">
        <f t="shared" si="49"/>
        <v>5</v>
      </c>
      <c r="GD54" s="14">
        <f t="shared" si="50"/>
        <v>5</v>
      </c>
      <c r="GE54" s="14">
        <f t="shared" si="51"/>
        <v>5</v>
      </c>
      <c r="GF54" s="14">
        <f t="shared" si="52"/>
        <v>4</v>
      </c>
      <c r="GG54" s="14">
        <f t="shared" si="53"/>
        <v>4</v>
      </c>
      <c r="GJ54" s="122">
        <v>48</v>
      </c>
      <c r="GK54" s="14">
        <f t="shared" si="54"/>
        <v>4</v>
      </c>
      <c r="GL54" s="14">
        <f t="shared" si="55"/>
        <v>1606006</v>
      </c>
      <c r="GM54" s="14" t="str">
        <f t="shared" si="56"/>
        <v>神器2-1 : 5级</v>
      </c>
      <c r="GN54" s="14" t="s">
        <v>1055</v>
      </c>
      <c r="GO54" s="14">
        <f t="shared" si="57"/>
        <v>3</v>
      </c>
      <c r="GP54" s="14" t="str">
        <f t="shared" si="58"/>
        <v>神器2-1</v>
      </c>
      <c r="GQ54" s="14">
        <f t="shared" si="59"/>
        <v>1</v>
      </c>
    </row>
    <row r="55" spans="14:199" ht="16.5" x14ac:dyDescent="0.2">
      <c r="AL55" s="118">
        <v>3</v>
      </c>
      <c r="AM55" s="118">
        <v>3</v>
      </c>
      <c r="AN55" s="118">
        <v>17</v>
      </c>
      <c r="AO55" s="118">
        <v>6</v>
      </c>
      <c r="AP55" s="118" t="s">
        <v>400</v>
      </c>
      <c r="AQ55" s="118">
        <v>1000</v>
      </c>
      <c r="AR55" s="118">
        <v>1</v>
      </c>
      <c r="AS55" s="118">
        <v>1</v>
      </c>
      <c r="AT55" s="118">
        <f t="shared" si="8"/>
        <v>2</v>
      </c>
      <c r="AU55" s="14">
        <f t="shared" si="9"/>
        <v>0.1</v>
      </c>
      <c r="AV55" s="14">
        <f t="shared" si="10"/>
        <v>4.5</v>
      </c>
      <c r="BD55" s="118">
        <v>49</v>
      </c>
      <c r="BE55" s="14">
        <f>INDEX(节奏总表!$BW$4:$BW$63,新神器!BD55)</f>
        <v>142</v>
      </c>
      <c r="BF55" s="14">
        <f t="shared" si="11"/>
        <v>7</v>
      </c>
      <c r="BG55" s="118">
        <v>3</v>
      </c>
      <c r="BH55" s="118">
        <v>5</v>
      </c>
      <c r="BI55" s="14">
        <f t="shared" si="73"/>
        <v>0</v>
      </c>
      <c r="BJ55" s="14">
        <f t="shared" si="73"/>
        <v>0</v>
      </c>
      <c r="BK55" s="14">
        <f t="shared" si="73"/>
        <v>0</v>
      </c>
      <c r="BL55" s="14">
        <f t="shared" si="73"/>
        <v>0</v>
      </c>
      <c r="BM55" s="14">
        <f t="shared" si="73"/>
        <v>0</v>
      </c>
      <c r="BN55" s="14">
        <f t="shared" si="73"/>
        <v>0</v>
      </c>
      <c r="BO55" s="14">
        <f t="shared" si="73"/>
        <v>0</v>
      </c>
      <c r="BP55" s="14">
        <f t="shared" si="73"/>
        <v>0</v>
      </c>
      <c r="BQ55" s="14">
        <f t="shared" si="73"/>
        <v>0.35000000000000003</v>
      </c>
      <c r="BR55" s="14">
        <f t="shared" si="73"/>
        <v>0.35000000000000003</v>
      </c>
      <c r="BS55" s="14">
        <f t="shared" si="74"/>
        <v>0.20699999999999999</v>
      </c>
      <c r="BT55" s="14">
        <f t="shared" si="74"/>
        <v>0.20699999999999999</v>
      </c>
      <c r="BU55" s="14">
        <f t="shared" si="74"/>
        <v>0.13750000000000001</v>
      </c>
      <c r="BV55" s="14">
        <f t="shared" si="74"/>
        <v>6.9000000000000006E-2</v>
      </c>
      <c r="BW55" s="14">
        <f t="shared" si="74"/>
        <v>0.35000000000000003</v>
      </c>
      <c r="BX55" s="14">
        <f t="shared" si="74"/>
        <v>0.35000000000000003</v>
      </c>
      <c r="BY55" s="14">
        <f t="shared" si="74"/>
        <v>0.20699999999999999</v>
      </c>
      <c r="BZ55" s="14">
        <f t="shared" si="74"/>
        <v>0.20699999999999999</v>
      </c>
      <c r="CA55" s="14">
        <f t="shared" si="74"/>
        <v>0.13750000000000001</v>
      </c>
      <c r="CB55" s="14">
        <f t="shared" si="74"/>
        <v>6.9000000000000006E-2</v>
      </c>
      <c r="CC55" s="14">
        <f t="shared" si="75"/>
        <v>0.35000000000000003</v>
      </c>
      <c r="CD55" s="14">
        <f t="shared" si="75"/>
        <v>0.35000000000000003</v>
      </c>
      <c r="CE55" s="14">
        <f t="shared" si="75"/>
        <v>0.20699999999999999</v>
      </c>
      <c r="CF55" s="14">
        <f t="shared" si="75"/>
        <v>0.20699999999999999</v>
      </c>
      <c r="CG55" s="14">
        <f t="shared" si="75"/>
        <v>0.13750000000000001</v>
      </c>
      <c r="CH55" s="14">
        <f t="shared" si="75"/>
        <v>6.9499999999999992E-2</v>
      </c>
      <c r="CI55" s="14">
        <f t="shared" si="75"/>
        <v>0.20799999999999999</v>
      </c>
      <c r="CJ55" s="14">
        <f t="shared" si="75"/>
        <v>0.20799999999999999</v>
      </c>
      <c r="CK55" s="14">
        <f t="shared" si="75"/>
        <v>0.20799999999999999</v>
      </c>
      <c r="CL55" s="14">
        <f t="shared" si="75"/>
        <v>0.13800000000000001</v>
      </c>
      <c r="CM55" s="14">
        <f t="shared" si="76"/>
        <v>0.13800000000000001</v>
      </c>
      <c r="CN55" s="14">
        <f t="shared" si="76"/>
        <v>0.13800000000000001</v>
      </c>
      <c r="CO55" s="14">
        <f t="shared" si="76"/>
        <v>0</v>
      </c>
      <c r="CP55" s="14">
        <f t="shared" si="76"/>
        <v>0</v>
      </c>
      <c r="CQ55" s="14">
        <f t="shared" si="76"/>
        <v>1.5</v>
      </c>
      <c r="CR55" s="14">
        <f t="shared" si="76"/>
        <v>1.5</v>
      </c>
      <c r="CS55" s="14">
        <f t="shared" si="76"/>
        <v>1.5</v>
      </c>
      <c r="CT55" s="14">
        <f t="shared" si="76"/>
        <v>0.5</v>
      </c>
      <c r="CU55" s="14">
        <f t="shared" si="76"/>
        <v>0.5</v>
      </c>
      <c r="CV55" s="14">
        <f t="shared" si="76"/>
        <v>0.5</v>
      </c>
      <c r="CW55" s="14">
        <f t="shared" si="76"/>
        <v>0.375</v>
      </c>
      <c r="CX55" s="14">
        <f t="shared" si="76"/>
        <v>0.375</v>
      </c>
      <c r="CZ55" s="14">
        <f>SUM(BI$7:BI55)</f>
        <v>35.749999999999993</v>
      </c>
      <c r="DA55" s="14">
        <f>SUM(BJ$7:BJ55)</f>
        <v>35.749999999999993</v>
      </c>
      <c r="DB55" s="14">
        <f>SUM(BK$7:BK55)</f>
        <v>20.25</v>
      </c>
      <c r="DC55" s="14">
        <f>SUM(BL$7:BL55)</f>
        <v>36.25</v>
      </c>
      <c r="DD55" s="14">
        <f>SUM(BM$7:BM55)</f>
        <v>36.25</v>
      </c>
      <c r="DE55" s="14">
        <f>SUM(BN$7:BN55)</f>
        <v>20.625</v>
      </c>
      <c r="DF55" s="14">
        <f>SUM(BO$7:BO55)</f>
        <v>20.625</v>
      </c>
      <c r="DG55" s="14">
        <f>SUM(BP$7:BP55)</f>
        <v>13.75</v>
      </c>
      <c r="DH55" s="14">
        <f>SUM(BQ$7:BQ55)</f>
        <v>28.799000000000021</v>
      </c>
      <c r="DI55" s="14">
        <f>SUM(BR$7:BR55)</f>
        <v>28.799000000000021</v>
      </c>
      <c r="DJ55" s="14">
        <f>SUM(BS$7:BS55)</f>
        <v>15.726000000000013</v>
      </c>
      <c r="DK55" s="14">
        <f>SUM(BT$7:BT55)</f>
        <v>15.726000000000013</v>
      </c>
      <c r="DL55" s="14">
        <f>SUM(BU$7:BU55)</f>
        <v>7.9750000000000032</v>
      </c>
      <c r="DM55" s="14">
        <f>SUM(BV$7:BV55)</f>
        <v>3.7519999999999989</v>
      </c>
      <c r="DN55" s="14">
        <f>SUM(BW$7:BW55)</f>
        <v>33.799000000000021</v>
      </c>
      <c r="DO55" s="14">
        <f>SUM(BX$7:BX55)</f>
        <v>33.799000000000021</v>
      </c>
      <c r="DP55" s="14">
        <f>SUM(BY$7:BY55)</f>
        <v>18.351000000000013</v>
      </c>
      <c r="DQ55" s="14">
        <f>SUM(BZ$7:BZ55)</f>
        <v>18.351000000000013</v>
      </c>
      <c r="DR55" s="14">
        <f>SUM(CA$7:CA55)</f>
        <v>8.9749999999999961</v>
      </c>
      <c r="DS55" s="14">
        <f>SUM(CB$7:CB55)</f>
        <v>4.24</v>
      </c>
      <c r="DT55" s="14">
        <f>SUM(CC$7:CC55)</f>
        <v>38.799000000000021</v>
      </c>
      <c r="DU55" s="14">
        <f>SUM(CD$7:CD55)</f>
        <v>38.799000000000021</v>
      </c>
      <c r="DV55" s="14">
        <f>SUM(CE$7:CE55)</f>
        <v>20.976000000000013</v>
      </c>
      <c r="DW55" s="14">
        <f>SUM(CF$7:CF55)</f>
        <v>20.976000000000013</v>
      </c>
      <c r="DX55" s="14">
        <f>SUM(CG$7:CG55)</f>
        <v>9.9749999999999908</v>
      </c>
      <c r="DY55" s="14">
        <f>SUM(CH$7:CH55)</f>
        <v>4.7489999999999988</v>
      </c>
      <c r="DZ55" s="14">
        <f>SUM(CI$7:CI55)</f>
        <v>12.744000000000003</v>
      </c>
      <c r="EA55" s="14">
        <f>SUM(CJ$7:CJ55)</f>
        <v>12.744000000000003</v>
      </c>
      <c r="EB55" s="14">
        <f>SUM(CK$7:CK55)</f>
        <v>12.744000000000003</v>
      </c>
      <c r="EC55" s="14">
        <f>SUM(CL$7:CL55)</f>
        <v>5.4839999999999982</v>
      </c>
      <c r="ED55" s="14">
        <f>SUM(CM$7:CM55)</f>
        <v>5.4839999999999982</v>
      </c>
      <c r="EE55" s="14">
        <f>SUM(CN$7:CN55)</f>
        <v>5.4839999999999982</v>
      </c>
      <c r="EF55" s="14">
        <f>SUM(CO$7:CO55)</f>
        <v>2.25</v>
      </c>
      <c r="EG55" s="14">
        <f>SUM(CP$7:CP55)</f>
        <v>2.25</v>
      </c>
      <c r="EH55" s="14">
        <f>SUM(CQ$7:CQ55)</f>
        <v>27</v>
      </c>
      <c r="EI55" s="14">
        <f>SUM(CR$7:CR55)</f>
        <v>27</v>
      </c>
      <c r="EJ55" s="14">
        <f>SUM(CS$7:CS55)</f>
        <v>27</v>
      </c>
      <c r="EK55" s="14">
        <f>SUM(CT$7:CT55)</f>
        <v>9</v>
      </c>
      <c r="EL55" s="14">
        <f>SUM(CU$7:CU55)</f>
        <v>9</v>
      </c>
      <c r="EM55" s="14">
        <f>SUM(CV$7:CV55)</f>
        <v>9</v>
      </c>
      <c r="EN55" s="14">
        <f>SUM(CW$7:CW55)</f>
        <v>6.75</v>
      </c>
      <c r="EO55" s="14">
        <f>SUM(CX$7:CX55)</f>
        <v>6.75</v>
      </c>
      <c r="ER55" s="14">
        <f t="shared" si="12"/>
        <v>12</v>
      </c>
      <c r="ES55" s="14">
        <f t="shared" si="13"/>
        <v>12</v>
      </c>
      <c r="ET55" s="14">
        <f t="shared" si="14"/>
        <v>9</v>
      </c>
      <c r="EU55" s="14">
        <f t="shared" si="15"/>
        <v>12</v>
      </c>
      <c r="EV55" s="14">
        <f t="shared" si="16"/>
        <v>12</v>
      </c>
      <c r="EW55" s="14">
        <f t="shared" si="17"/>
        <v>9</v>
      </c>
      <c r="EX55" s="14">
        <f t="shared" si="18"/>
        <v>9</v>
      </c>
      <c r="EY55" s="14">
        <f t="shared" si="19"/>
        <v>7</v>
      </c>
      <c r="EZ55" s="14">
        <f t="shared" si="20"/>
        <v>11</v>
      </c>
      <c r="FA55" s="14">
        <f t="shared" si="21"/>
        <v>11</v>
      </c>
      <c r="FB55" s="14">
        <f t="shared" si="22"/>
        <v>8</v>
      </c>
      <c r="FC55" s="14">
        <f t="shared" si="23"/>
        <v>8</v>
      </c>
      <c r="FD55" s="14">
        <f t="shared" si="24"/>
        <v>5</v>
      </c>
      <c r="FE55" s="14">
        <f t="shared" si="25"/>
        <v>3</v>
      </c>
      <c r="FF55" s="14">
        <f t="shared" si="26"/>
        <v>11</v>
      </c>
      <c r="FG55" s="14">
        <f t="shared" si="27"/>
        <v>11</v>
      </c>
      <c r="FH55" s="14">
        <f t="shared" si="28"/>
        <v>9</v>
      </c>
      <c r="FI55" s="14">
        <f t="shared" si="29"/>
        <v>9</v>
      </c>
      <c r="FJ55" s="14">
        <f t="shared" si="30"/>
        <v>5</v>
      </c>
      <c r="FK55" s="14">
        <f t="shared" si="31"/>
        <v>3</v>
      </c>
      <c r="FL55" s="14">
        <f t="shared" si="32"/>
        <v>12</v>
      </c>
      <c r="FM55" s="14">
        <f t="shared" si="33"/>
        <v>12</v>
      </c>
      <c r="FN55" s="14">
        <f t="shared" si="34"/>
        <v>9</v>
      </c>
      <c r="FO55" s="14">
        <f t="shared" si="35"/>
        <v>9</v>
      </c>
      <c r="FP55" s="14">
        <f t="shared" si="36"/>
        <v>6</v>
      </c>
      <c r="FQ55" s="14">
        <f t="shared" si="37"/>
        <v>3</v>
      </c>
      <c r="FR55" s="14">
        <f t="shared" si="38"/>
        <v>7</v>
      </c>
      <c r="FS55" s="14">
        <f t="shared" si="39"/>
        <v>7</v>
      </c>
      <c r="FT55" s="14">
        <f t="shared" si="40"/>
        <v>7</v>
      </c>
      <c r="FU55" s="14">
        <f t="shared" si="41"/>
        <v>4</v>
      </c>
      <c r="FV55" s="14">
        <f t="shared" si="42"/>
        <v>4</v>
      </c>
      <c r="FW55" s="14">
        <f t="shared" si="43"/>
        <v>4</v>
      </c>
      <c r="FX55" s="14">
        <f t="shared" si="44"/>
        <v>2</v>
      </c>
      <c r="FY55" s="14">
        <f t="shared" si="45"/>
        <v>2</v>
      </c>
      <c r="FZ55" s="14">
        <f t="shared" si="46"/>
        <v>10</v>
      </c>
      <c r="GA55" s="14">
        <f t="shared" si="47"/>
        <v>10</v>
      </c>
      <c r="GB55" s="14">
        <f t="shared" si="48"/>
        <v>10</v>
      </c>
      <c r="GC55" s="14">
        <f t="shared" si="49"/>
        <v>6</v>
      </c>
      <c r="GD55" s="14">
        <f t="shared" si="50"/>
        <v>6</v>
      </c>
      <c r="GE55" s="14">
        <f t="shared" si="51"/>
        <v>6</v>
      </c>
      <c r="GF55" s="14">
        <f t="shared" si="52"/>
        <v>4</v>
      </c>
      <c r="GG55" s="14">
        <f t="shared" si="53"/>
        <v>4</v>
      </c>
      <c r="GJ55" s="122">
        <v>49</v>
      </c>
      <c r="GK55" s="14">
        <f t="shared" si="54"/>
        <v>4</v>
      </c>
      <c r="GL55" s="14">
        <f t="shared" si="55"/>
        <v>1606006</v>
      </c>
      <c r="GM55" s="14" t="str">
        <f t="shared" si="56"/>
        <v>神器2-1 : 6级</v>
      </c>
      <c r="GN55" s="14" t="s">
        <v>1055</v>
      </c>
      <c r="GO55" s="14">
        <f t="shared" si="57"/>
        <v>4</v>
      </c>
      <c r="GP55" s="14" t="str">
        <f t="shared" si="58"/>
        <v>神器2-1</v>
      </c>
      <c r="GQ55" s="14">
        <f t="shared" si="59"/>
        <v>2</v>
      </c>
    </row>
    <row r="56" spans="14:199" ht="16.5" x14ac:dyDescent="0.2">
      <c r="AL56" s="118">
        <v>3</v>
      </c>
      <c r="AM56" s="118">
        <v>3</v>
      </c>
      <c r="AN56" s="118">
        <v>17</v>
      </c>
      <c r="AO56" s="118">
        <v>7</v>
      </c>
      <c r="AP56" s="118" t="s">
        <v>401</v>
      </c>
      <c r="AQ56" s="118">
        <v>1000</v>
      </c>
      <c r="AR56" s="118">
        <v>1</v>
      </c>
      <c r="AS56" s="118">
        <v>1</v>
      </c>
      <c r="AT56" s="118">
        <f t="shared" si="8"/>
        <v>2</v>
      </c>
      <c r="AU56" s="14">
        <f t="shared" si="9"/>
        <v>0.1</v>
      </c>
      <c r="AV56" s="14">
        <f t="shared" si="10"/>
        <v>4.5</v>
      </c>
      <c r="BD56" s="118">
        <v>50</v>
      </c>
      <c r="BE56" s="14">
        <f>INDEX(节奏总表!$BW$4:$BW$63,新神器!BD56)</f>
        <v>142</v>
      </c>
      <c r="BF56" s="14">
        <f t="shared" si="11"/>
        <v>7</v>
      </c>
      <c r="BG56" s="118">
        <v>3</v>
      </c>
      <c r="BH56" s="118">
        <v>5</v>
      </c>
      <c r="BI56" s="14">
        <f t="shared" si="73"/>
        <v>0</v>
      </c>
      <c r="BJ56" s="14">
        <f t="shared" si="73"/>
        <v>0</v>
      </c>
      <c r="BK56" s="14">
        <f t="shared" si="73"/>
        <v>0</v>
      </c>
      <c r="BL56" s="14">
        <f t="shared" si="73"/>
        <v>0</v>
      </c>
      <c r="BM56" s="14">
        <f t="shared" si="73"/>
        <v>0</v>
      </c>
      <c r="BN56" s="14">
        <f t="shared" si="73"/>
        <v>0</v>
      </c>
      <c r="BO56" s="14">
        <f t="shared" si="73"/>
        <v>0</v>
      </c>
      <c r="BP56" s="14">
        <f t="shared" si="73"/>
        <v>0</v>
      </c>
      <c r="BQ56" s="14">
        <f t="shared" si="73"/>
        <v>0.35000000000000003</v>
      </c>
      <c r="BR56" s="14">
        <f t="shared" si="73"/>
        <v>0.35000000000000003</v>
      </c>
      <c r="BS56" s="14">
        <f t="shared" si="74"/>
        <v>0.20699999999999999</v>
      </c>
      <c r="BT56" s="14">
        <f t="shared" si="74"/>
        <v>0.20699999999999999</v>
      </c>
      <c r="BU56" s="14">
        <f t="shared" si="74"/>
        <v>0.13750000000000001</v>
      </c>
      <c r="BV56" s="14">
        <f t="shared" si="74"/>
        <v>6.9000000000000006E-2</v>
      </c>
      <c r="BW56" s="14">
        <f t="shared" si="74"/>
        <v>0.35000000000000003</v>
      </c>
      <c r="BX56" s="14">
        <f t="shared" si="74"/>
        <v>0.35000000000000003</v>
      </c>
      <c r="BY56" s="14">
        <f t="shared" si="74"/>
        <v>0.20699999999999999</v>
      </c>
      <c r="BZ56" s="14">
        <f t="shared" si="74"/>
        <v>0.20699999999999999</v>
      </c>
      <c r="CA56" s="14">
        <f t="shared" si="74"/>
        <v>0.13750000000000001</v>
      </c>
      <c r="CB56" s="14">
        <f t="shared" si="74"/>
        <v>6.9000000000000006E-2</v>
      </c>
      <c r="CC56" s="14">
        <f t="shared" si="75"/>
        <v>0.35000000000000003</v>
      </c>
      <c r="CD56" s="14">
        <f t="shared" si="75"/>
        <v>0.35000000000000003</v>
      </c>
      <c r="CE56" s="14">
        <f t="shared" si="75"/>
        <v>0.20699999999999999</v>
      </c>
      <c r="CF56" s="14">
        <f t="shared" si="75"/>
        <v>0.20699999999999999</v>
      </c>
      <c r="CG56" s="14">
        <f t="shared" si="75"/>
        <v>0.13750000000000001</v>
      </c>
      <c r="CH56" s="14">
        <f t="shared" si="75"/>
        <v>6.9499999999999992E-2</v>
      </c>
      <c r="CI56" s="14">
        <f t="shared" si="75"/>
        <v>0.20799999999999999</v>
      </c>
      <c r="CJ56" s="14">
        <f t="shared" si="75"/>
        <v>0.20799999999999999</v>
      </c>
      <c r="CK56" s="14">
        <f t="shared" si="75"/>
        <v>0.20799999999999999</v>
      </c>
      <c r="CL56" s="14">
        <f t="shared" si="75"/>
        <v>0.13800000000000001</v>
      </c>
      <c r="CM56" s="14">
        <f t="shared" si="76"/>
        <v>0.13800000000000001</v>
      </c>
      <c r="CN56" s="14">
        <f t="shared" si="76"/>
        <v>0.13800000000000001</v>
      </c>
      <c r="CO56" s="14">
        <f t="shared" si="76"/>
        <v>0</v>
      </c>
      <c r="CP56" s="14">
        <f t="shared" si="76"/>
        <v>0</v>
      </c>
      <c r="CQ56" s="14">
        <f t="shared" si="76"/>
        <v>1.5</v>
      </c>
      <c r="CR56" s="14">
        <f t="shared" si="76"/>
        <v>1.5</v>
      </c>
      <c r="CS56" s="14">
        <f t="shared" si="76"/>
        <v>1.5</v>
      </c>
      <c r="CT56" s="14">
        <f t="shared" si="76"/>
        <v>0.5</v>
      </c>
      <c r="CU56" s="14">
        <f t="shared" si="76"/>
        <v>0.5</v>
      </c>
      <c r="CV56" s="14">
        <f t="shared" si="76"/>
        <v>0.5</v>
      </c>
      <c r="CW56" s="14">
        <f t="shared" si="76"/>
        <v>0.375</v>
      </c>
      <c r="CX56" s="14">
        <f t="shared" si="76"/>
        <v>0.375</v>
      </c>
      <c r="CZ56" s="14">
        <f>SUM(BI$7:BI56)</f>
        <v>35.749999999999993</v>
      </c>
      <c r="DA56" s="14">
        <f>SUM(BJ$7:BJ56)</f>
        <v>35.749999999999993</v>
      </c>
      <c r="DB56" s="14">
        <f>SUM(BK$7:BK56)</f>
        <v>20.25</v>
      </c>
      <c r="DC56" s="14">
        <f>SUM(BL$7:BL56)</f>
        <v>36.25</v>
      </c>
      <c r="DD56" s="14">
        <f>SUM(BM$7:BM56)</f>
        <v>36.25</v>
      </c>
      <c r="DE56" s="14">
        <f>SUM(BN$7:BN56)</f>
        <v>20.625</v>
      </c>
      <c r="DF56" s="14">
        <f>SUM(BO$7:BO56)</f>
        <v>20.625</v>
      </c>
      <c r="DG56" s="14">
        <f>SUM(BP$7:BP56)</f>
        <v>13.75</v>
      </c>
      <c r="DH56" s="14">
        <f>SUM(BQ$7:BQ56)</f>
        <v>29.149000000000022</v>
      </c>
      <c r="DI56" s="14">
        <f>SUM(BR$7:BR56)</f>
        <v>29.149000000000022</v>
      </c>
      <c r="DJ56" s="14">
        <f>SUM(BS$7:BS56)</f>
        <v>15.933000000000014</v>
      </c>
      <c r="DK56" s="14">
        <f>SUM(BT$7:BT56)</f>
        <v>15.933000000000014</v>
      </c>
      <c r="DL56" s="14">
        <f>SUM(BU$7:BU56)</f>
        <v>8.1125000000000025</v>
      </c>
      <c r="DM56" s="14">
        <f>SUM(BV$7:BV56)</f>
        <v>3.8209999999999988</v>
      </c>
      <c r="DN56" s="14">
        <f>SUM(BW$7:BW56)</f>
        <v>34.149000000000022</v>
      </c>
      <c r="DO56" s="14">
        <f>SUM(BX$7:BX56)</f>
        <v>34.149000000000022</v>
      </c>
      <c r="DP56" s="14">
        <f>SUM(BY$7:BY56)</f>
        <v>18.558000000000014</v>
      </c>
      <c r="DQ56" s="14">
        <f>SUM(BZ$7:BZ56)</f>
        <v>18.558000000000014</v>
      </c>
      <c r="DR56" s="14">
        <f>SUM(CA$7:CA56)</f>
        <v>9.1124999999999954</v>
      </c>
      <c r="DS56" s="14">
        <f>SUM(CB$7:CB56)</f>
        <v>4.3090000000000002</v>
      </c>
      <c r="DT56" s="14">
        <f>SUM(CC$7:CC56)</f>
        <v>39.149000000000022</v>
      </c>
      <c r="DU56" s="14">
        <f>SUM(CD$7:CD56)</f>
        <v>39.149000000000022</v>
      </c>
      <c r="DV56" s="14">
        <f>SUM(CE$7:CE56)</f>
        <v>21.183000000000014</v>
      </c>
      <c r="DW56" s="14">
        <f>SUM(CF$7:CF56)</f>
        <v>21.183000000000014</v>
      </c>
      <c r="DX56" s="14">
        <f>SUM(CG$7:CG56)</f>
        <v>10.11249999999999</v>
      </c>
      <c r="DY56" s="14">
        <f>SUM(CH$7:CH56)</f>
        <v>4.8184999999999985</v>
      </c>
      <c r="DZ56" s="14">
        <f>SUM(CI$7:CI56)</f>
        <v>12.952000000000004</v>
      </c>
      <c r="EA56" s="14">
        <f>SUM(CJ$7:CJ56)</f>
        <v>12.952000000000004</v>
      </c>
      <c r="EB56" s="14">
        <f>SUM(CK$7:CK56)</f>
        <v>12.952000000000004</v>
      </c>
      <c r="EC56" s="14">
        <f>SUM(CL$7:CL56)</f>
        <v>5.6219999999999981</v>
      </c>
      <c r="ED56" s="14">
        <f>SUM(CM$7:CM56)</f>
        <v>5.6219999999999981</v>
      </c>
      <c r="EE56" s="14">
        <f>SUM(CN$7:CN56)</f>
        <v>5.6219999999999981</v>
      </c>
      <c r="EF56" s="14">
        <f>SUM(CO$7:CO56)</f>
        <v>2.25</v>
      </c>
      <c r="EG56" s="14">
        <f>SUM(CP$7:CP56)</f>
        <v>2.25</v>
      </c>
      <c r="EH56" s="14">
        <f>SUM(CQ$7:CQ56)</f>
        <v>28.5</v>
      </c>
      <c r="EI56" s="14">
        <f>SUM(CR$7:CR56)</f>
        <v>28.5</v>
      </c>
      <c r="EJ56" s="14">
        <f>SUM(CS$7:CS56)</f>
        <v>28.5</v>
      </c>
      <c r="EK56" s="14">
        <f>SUM(CT$7:CT56)</f>
        <v>9.5</v>
      </c>
      <c r="EL56" s="14">
        <f>SUM(CU$7:CU56)</f>
        <v>9.5</v>
      </c>
      <c r="EM56" s="14">
        <f>SUM(CV$7:CV56)</f>
        <v>9.5</v>
      </c>
      <c r="EN56" s="14">
        <f>SUM(CW$7:CW56)</f>
        <v>7.125</v>
      </c>
      <c r="EO56" s="14">
        <f>SUM(CX$7:CX56)</f>
        <v>7.125</v>
      </c>
      <c r="ER56" s="14">
        <f t="shared" si="12"/>
        <v>12</v>
      </c>
      <c r="ES56" s="14">
        <f t="shared" si="13"/>
        <v>12</v>
      </c>
      <c r="ET56" s="14">
        <f t="shared" si="14"/>
        <v>9</v>
      </c>
      <c r="EU56" s="14">
        <f t="shared" si="15"/>
        <v>12</v>
      </c>
      <c r="EV56" s="14">
        <f t="shared" si="16"/>
        <v>12</v>
      </c>
      <c r="EW56" s="14">
        <f t="shared" si="17"/>
        <v>9</v>
      </c>
      <c r="EX56" s="14">
        <f t="shared" si="18"/>
        <v>9</v>
      </c>
      <c r="EY56" s="14">
        <f t="shared" si="19"/>
        <v>7</v>
      </c>
      <c r="EZ56" s="14">
        <f t="shared" si="20"/>
        <v>11</v>
      </c>
      <c r="FA56" s="14">
        <f t="shared" si="21"/>
        <v>11</v>
      </c>
      <c r="FB56" s="14">
        <f t="shared" si="22"/>
        <v>8</v>
      </c>
      <c r="FC56" s="14">
        <f t="shared" si="23"/>
        <v>8</v>
      </c>
      <c r="FD56" s="14">
        <f t="shared" si="24"/>
        <v>5</v>
      </c>
      <c r="FE56" s="14">
        <f t="shared" si="25"/>
        <v>3</v>
      </c>
      <c r="FF56" s="14">
        <f t="shared" si="26"/>
        <v>12</v>
      </c>
      <c r="FG56" s="14">
        <f t="shared" si="27"/>
        <v>12</v>
      </c>
      <c r="FH56" s="14">
        <f t="shared" si="28"/>
        <v>9</v>
      </c>
      <c r="FI56" s="14">
        <f t="shared" si="29"/>
        <v>9</v>
      </c>
      <c r="FJ56" s="14">
        <f t="shared" si="30"/>
        <v>6</v>
      </c>
      <c r="FK56" s="14">
        <f t="shared" si="31"/>
        <v>3</v>
      </c>
      <c r="FL56" s="14">
        <f t="shared" si="32"/>
        <v>12</v>
      </c>
      <c r="FM56" s="14">
        <f t="shared" si="33"/>
        <v>12</v>
      </c>
      <c r="FN56" s="14">
        <f t="shared" si="34"/>
        <v>9</v>
      </c>
      <c r="FO56" s="14">
        <f t="shared" si="35"/>
        <v>9</v>
      </c>
      <c r="FP56" s="14">
        <f t="shared" si="36"/>
        <v>6</v>
      </c>
      <c r="FQ56" s="14">
        <f t="shared" si="37"/>
        <v>3</v>
      </c>
      <c r="FR56" s="14">
        <f t="shared" si="38"/>
        <v>7</v>
      </c>
      <c r="FS56" s="14">
        <f t="shared" si="39"/>
        <v>7</v>
      </c>
      <c r="FT56" s="14">
        <f t="shared" si="40"/>
        <v>7</v>
      </c>
      <c r="FU56" s="14">
        <f t="shared" si="41"/>
        <v>4</v>
      </c>
      <c r="FV56" s="14">
        <f t="shared" si="42"/>
        <v>4</v>
      </c>
      <c r="FW56" s="14">
        <f t="shared" si="43"/>
        <v>4</v>
      </c>
      <c r="FX56" s="14">
        <f t="shared" si="44"/>
        <v>2</v>
      </c>
      <c r="FY56" s="14">
        <f t="shared" si="45"/>
        <v>2</v>
      </c>
      <c r="FZ56" s="14">
        <f t="shared" si="46"/>
        <v>11</v>
      </c>
      <c r="GA56" s="14">
        <f t="shared" si="47"/>
        <v>11</v>
      </c>
      <c r="GB56" s="14">
        <f t="shared" si="48"/>
        <v>11</v>
      </c>
      <c r="GC56" s="14">
        <f t="shared" si="49"/>
        <v>6</v>
      </c>
      <c r="GD56" s="14">
        <f t="shared" si="50"/>
        <v>6</v>
      </c>
      <c r="GE56" s="14">
        <f t="shared" si="51"/>
        <v>6</v>
      </c>
      <c r="GF56" s="14">
        <f t="shared" si="52"/>
        <v>5</v>
      </c>
      <c r="GG56" s="14">
        <f t="shared" si="53"/>
        <v>5</v>
      </c>
      <c r="GJ56" s="122">
        <v>50</v>
      </c>
      <c r="GK56" s="14">
        <f t="shared" si="54"/>
        <v>4</v>
      </c>
      <c r="GL56" s="14">
        <f t="shared" si="55"/>
        <v>1606006</v>
      </c>
      <c r="GM56" s="14" t="str">
        <f t="shared" si="56"/>
        <v>神器2-1 : 7级</v>
      </c>
      <c r="GN56" s="14" t="s">
        <v>1055</v>
      </c>
      <c r="GO56" s="14">
        <f t="shared" si="57"/>
        <v>5</v>
      </c>
      <c r="GP56" s="14" t="str">
        <f t="shared" si="58"/>
        <v>神器2-1</v>
      </c>
      <c r="GQ56" s="14">
        <f t="shared" si="59"/>
        <v>2</v>
      </c>
    </row>
    <row r="57" spans="14:199" ht="16.5" x14ac:dyDescent="0.2">
      <c r="AL57" s="118">
        <v>3</v>
      </c>
      <c r="AM57" s="118">
        <v>3</v>
      </c>
      <c r="AN57" s="118">
        <v>17</v>
      </c>
      <c r="AO57" s="118">
        <v>8</v>
      </c>
      <c r="AP57" s="118" t="s">
        <v>402</v>
      </c>
      <c r="AQ57" s="118">
        <v>1000</v>
      </c>
      <c r="AR57" s="118">
        <v>1</v>
      </c>
      <c r="AS57" s="118">
        <v>1</v>
      </c>
      <c r="AT57" s="118">
        <f t="shared" si="8"/>
        <v>3</v>
      </c>
      <c r="AU57" s="14">
        <f t="shared" si="9"/>
        <v>0.1</v>
      </c>
      <c r="AV57" s="14">
        <f t="shared" si="10"/>
        <v>10.5</v>
      </c>
      <c r="BD57" s="118">
        <v>51</v>
      </c>
      <c r="BE57" s="14">
        <f>INDEX(节奏总表!$BW$4:$BW$63,新神器!BD57)</f>
        <v>143</v>
      </c>
      <c r="BF57" s="14">
        <f t="shared" si="11"/>
        <v>7</v>
      </c>
      <c r="BG57" s="118">
        <v>3</v>
      </c>
      <c r="BH57" s="118">
        <v>5</v>
      </c>
      <c r="BI57" s="14">
        <f t="shared" ref="BI57:BR66" si="77">SUMIFS($AU$7:$AU$301,$AL$7:$AL$301,"="&amp;$BF57,$AM$7:$AM$301,"="&amp;$BG57,$AO$7:$AO$301,"="&amp;BI$2)*$BH57</f>
        <v>0</v>
      </c>
      <c r="BJ57" s="14">
        <f t="shared" si="77"/>
        <v>0</v>
      </c>
      <c r="BK57" s="14">
        <f t="shared" si="77"/>
        <v>0</v>
      </c>
      <c r="BL57" s="14">
        <f t="shared" si="77"/>
        <v>0</v>
      </c>
      <c r="BM57" s="14">
        <f t="shared" si="77"/>
        <v>0</v>
      </c>
      <c r="BN57" s="14">
        <f t="shared" si="77"/>
        <v>0</v>
      </c>
      <c r="BO57" s="14">
        <f t="shared" si="77"/>
        <v>0</v>
      </c>
      <c r="BP57" s="14">
        <f t="shared" si="77"/>
        <v>0</v>
      </c>
      <c r="BQ57" s="14">
        <f t="shared" si="77"/>
        <v>0.35000000000000003</v>
      </c>
      <c r="BR57" s="14">
        <f t="shared" si="77"/>
        <v>0.35000000000000003</v>
      </c>
      <c r="BS57" s="14">
        <f t="shared" ref="BS57:CB66" si="78">SUMIFS($AU$7:$AU$301,$AL$7:$AL$301,"="&amp;$BF57,$AM$7:$AM$301,"="&amp;$BG57,$AO$7:$AO$301,"="&amp;BS$2)*$BH57</f>
        <v>0.20699999999999999</v>
      </c>
      <c r="BT57" s="14">
        <f t="shared" si="78"/>
        <v>0.20699999999999999</v>
      </c>
      <c r="BU57" s="14">
        <f t="shared" si="78"/>
        <v>0.13750000000000001</v>
      </c>
      <c r="BV57" s="14">
        <f t="shared" si="78"/>
        <v>6.9000000000000006E-2</v>
      </c>
      <c r="BW57" s="14">
        <f t="shared" si="78"/>
        <v>0.35000000000000003</v>
      </c>
      <c r="BX57" s="14">
        <f t="shared" si="78"/>
        <v>0.35000000000000003</v>
      </c>
      <c r="BY57" s="14">
        <f t="shared" si="78"/>
        <v>0.20699999999999999</v>
      </c>
      <c r="BZ57" s="14">
        <f t="shared" si="78"/>
        <v>0.20699999999999999</v>
      </c>
      <c r="CA57" s="14">
        <f t="shared" si="78"/>
        <v>0.13750000000000001</v>
      </c>
      <c r="CB57" s="14">
        <f t="shared" si="78"/>
        <v>6.9000000000000006E-2</v>
      </c>
      <c r="CC57" s="14">
        <f t="shared" ref="CC57:CL66" si="79">SUMIFS($AU$7:$AU$301,$AL$7:$AL$301,"="&amp;$BF57,$AM$7:$AM$301,"="&amp;$BG57,$AO$7:$AO$301,"="&amp;CC$2)*$BH57</f>
        <v>0.35000000000000003</v>
      </c>
      <c r="CD57" s="14">
        <f t="shared" si="79"/>
        <v>0.35000000000000003</v>
      </c>
      <c r="CE57" s="14">
        <f t="shared" si="79"/>
        <v>0.20699999999999999</v>
      </c>
      <c r="CF57" s="14">
        <f t="shared" si="79"/>
        <v>0.20699999999999999</v>
      </c>
      <c r="CG57" s="14">
        <f t="shared" si="79"/>
        <v>0.13750000000000001</v>
      </c>
      <c r="CH57" s="14">
        <f t="shared" si="79"/>
        <v>6.9499999999999992E-2</v>
      </c>
      <c r="CI57" s="14">
        <f t="shared" si="79"/>
        <v>0.20799999999999999</v>
      </c>
      <c r="CJ57" s="14">
        <f t="shared" si="79"/>
        <v>0.20799999999999999</v>
      </c>
      <c r="CK57" s="14">
        <f t="shared" si="79"/>
        <v>0.20799999999999999</v>
      </c>
      <c r="CL57" s="14">
        <f t="shared" si="79"/>
        <v>0.13800000000000001</v>
      </c>
      <c r="CM57" s="14">
        <f t="shared" ref="CM57:CX66" si="80">SUMIFS($AU$7:$AU$301,$AL$7:$AL$301,"="&amp;$BF57,$AM$7:$AM$301,"="&amp;$BG57,$AO$7:$AO$301,"="&amp;CM$2)*$BH57</f>
        <v>0.13800000000000001</v>
      </c>
      <c r="CN57" s="14">
        <f t="shared" si="80"/>
        <v>0.13800000000000001</v>
      </c>
      <c r="CO57" s="14">
        <f t="shared" si="80"/>
        <v>0</v>
      </c>
      <c r="CP57" s="14">
        <f t="shared" si="80"/>
        <v>0</v>
      </c>
      <c r="CQ57" s="14">
        <f t="shared" si="80"/>
        <v>1.5</v>
      </c>
      <c r="CR57" s="14">
        <f t="shared" si="80"/>
        <v>1.5</v>
      </c>
      <c r="CS57" s="14">
        <f t="shared" si="80"/>
        <v>1.5</v>
      </c>
      <c r="CT57" s="14">
        <f t="shared" si="80"/>
        <v>0.5</v>
      </c>
      <c r="CU57" s="14">
        <f t="shared" si="80"/>
        <v>0.5</v>
      </c>
      <c r="CV57" s="14">
        <f t="shared" si="80"/>
        <v>0.5</v>
      </c>
      <c r="CW57" s="14">
        <f t="shared" si="80"/>
        <v>0.375</v>
      </c>
      <c r="CX57" s="14">
        <f t="shared" si="80"/>
        <v>0.375</v>
      </c>
      <c r="CZ57" s="14">
        <f>SUM(BI$7:BI57)</f>
        <v>35.749999999999993</v>
      </c>
      <c r="DA57" s="14">
        <f>SUM(BJ$7:BJ57)</f>
        <v>35.749999999999993</v>
      </c>
      <c r="DB57" s="14">
        <f>SUM(BK$7:BK57)</f>
        <v>20.25</v>
      </c>
      <c r="DC57" s="14">
        <f>SUM(BL$7:BL57)</f>
        <v>36.25</v>
      </c>
      <c r="DD57" s="14">
        <f>SUM(BM$7:BM57)</f>
        <v>36.25</v>
      </c>
      <c r="DE57" s="14">
        <f>SUM(BN$7:BN57)</f>
        <v>20.625</v>
      </c>
      <c r="DF57" s="14">
        <f>SUM(BO$7:BO57)</f>
        <v>20.625</v>
      </c>
      <c r="DG57" s="14">
        <f>SUM(BP$7:BP57)</f>
        <v>13.75</v>
      </c>
      <c r="DH57" s="14">
        <f>SUM(BQ$7:BQ57)</f>
        <v>29.499000000000024</v>
      </c>
      <c r="DI57" s="14">
        <f>SUM(BR$7:BR57)</f>
        <v>29.499000000000024</v>
      </c>
      <c r="DJ57" s="14">
        <f>SUM(BS$7:BS57)</f>
        <v>16.140000000000015</v>
      </c>
      <c r="DK57" s="14">
        <f>SUM(BT$7:BT57)</f>
        <v>16.140000000000015</v>
      </c>
      <c r="DL57" s="14">
        <f>SUM(BU$7:BU57)</f>
        <v>8.2500000000000018</v>
      </c>
      <c r="DM57" s="14">
        <f>SUM(BV$7:BV57)</f>
        <v>3.8899999999999988</v>
      </c>
      <c r="DN57" s="14">
        <f>SUM(BW$7:BW57)</f>
        <v>34.499000000000024</v>
      </c>
      <c r="DO57" s="14">
        <f>SUM(BX$7:BX57)</f>
        <v>34.499000000000024</v>
      </c>
      <c r="DP57" s="14">
        <f>SUM(BY$7:BY57)</f>
        <v>18.765000000000015</v>
      </c>
      <c r="DQ57" s="14">
        <f>SUM(BZ$7:BZ57)</f>
        <v>18.765000000000015</v>
      </c>
      <c r="DR57" s="14">
        <f>SUM(CA$7:CA57)</f>
        <v>9.2499999999999947</v>
      </c>
      <c r="DS57" s="14">
        <f>SUM(CB$7:CB57)</f>
        <v>4.3780000000000001</v>
      </c>
      <c r="DT57" s="14">
        <f>SUM(CC$7:CC57)</f>
        <v>39.499000000000024</v>
      </c>
      <c r="DU57" s="14">
        <f>SUM(CD$7:CD57)</f>
        <v>39.499000000000024</v>
      </c>
      <c r="DV57" s="14">
        <f>SUM(CE$7:CE57)</f>
        <v>21.390000000000015</v>
      </c>
      <c r="DW57" s="14">
        <f>SUM(CF$7:CF57)</f>
        <v>21.390000000000015</v>
      </c>
      <c r="DX57" s="14">
        <f>SUM(CG$7:CG57)</f>
        <v>10.249999999999989</v>
      </c>
      <c r="DY57" s="14">
        <f>SUM(CH$7:CH57)</f>
        <v>4.8879999999999981</v>
      </c>
      <c r="DZ57" s="14">
        <f>SUM(CI$7:CI57)</f>
        <v>13.160000000000004</v>
      </c>
      <c r="EA57" s="14">
        <f>SUM(CJ$7:CJ57)</f>
        <v>13.160000000000004</v>
      </c>
      <c r="EB57" s="14">
        <f>SUM(CK$7:CK57)</f>
        <v>13.160000000000004</v>
      </c>
      <c r="EC57" s="14">
        <f>SUM(CL$7:CL57)</f>
        <v>5.759999999999998</v>
      </c>
      <c r="ED57" s="14">
        <f>SUM(CM$7:CM57)</f>
        <v>5.759999999999998</v>
      </c>
      <c r="EE57" s="14">
        <f>SUM(CN$7:CN57)</f>
        <v>5.759999999999998</v>
      </c>
      <c r="EF57" s="14">
        <f>SUM(CO$7:CO57)</f>
        <v>2.25</v>
      </c>
      <c r="EG57" s="14">
        <f>SUM(CP$7:CP57)</f>
        <v>2.25</v>
      </c>
      <c r="EH57" s="14">
        <f>SUM(CQ$7:CQ57)</f>
        <v>30</v>
      </c>
      <c r="EI57" s="14">
        <f>SUM(CR$7:CR57)</f>
        <v>30</v>
      </c>
      <c r="EJ57" s="14">
        <f>SUM(CS$7:CS57)</f>
        <v>30</v>
      </c>
      <c r="EK57" s="14">
        <f>SUM(CT$7:CT57)</f>
        <v>10</v>
      </c>
      <c r="EL57" s="14">
        <f>SUM(CU$7:CU57)</f>
        <v>10</v>
      </c>
      <c r="EM57" s="14">
        <f>SUM(CV$7:CV57)</f>
        <v>10</v>
      </c>
      <c r="EN57" s="14">
        <f>SUM(CW$7:CW57)</f>
        <v>7.5</v>
      </c>
      <c r="EO57" s="14">
        <f>SUM(CX$7:CX57)</f>
        <v>7.5</v>
      </c>
      <c r="ER57" s="14">
        <f t="shared" si="12"/>
        <v>12</v>
      </c>
      <c r="ES57" s="14">
        <f t="shared" si="13"/>
        <v>12</v>
      </c>
      <c r="ET57" s="14">
        <f t="shared" si="14"/>
        <v>9</v>
      </c>
      <c r="EU57" s="14">
        <f t="shared" si="15"/>
        <v>12</v>
      </c>
      <c r="EV57" s="14">
        <f t="shared" si="16"/>
        <v>12</v>
      </c>
      <c r="EW57" s="14">
        <f t="shared" si="17"/>
        <v>9</v>
      </c>
      <c r="EX57" s="14">
        <f t="shared" si="18"/>
        <v>9</v>
      </c>
      <c r="EY57" s="14">
        <f t="shared" si="19"/>
        <v>7</v>
      </c>
      <c r="EZ57" s="14">
        <f t="shared" si="20"/>
        <v>11</v>
      </c>
      <c r="FA57" s="14">
        <f t="shared" si="21"/>
        <v>11</v>
      </c>
      <c r="FB57" s="14">
        <f t="shared" si="22"/>
        <v>8</v>
      </c>
      <c r="FC57" s="14">
        <f t="shared" si="23"/>
        <v>8</v>
      </c>
      <c r="FD57" s="14">
        <f t="shared" si="24"/>
        <v>5</v>
      </c>
      <c r="FE57" s="14">
        <f t="shared" si="25"/>
        <v>3</v>
      </c>
      <c r="FF57" s="14">
        <f t="shared" si="26"/>
        <v>12</v>
      </c>
      <c r="FG57" s="14">
        <f t="shared" si="27"/>
        <v>12</v>
      </c>
      <c r="FH57" s="14">
        <f t="shared" si="28"/>
        <v>9</v>
      </c>
      <c r="FI57" s="14">
        <f t="shared" si="29"/>
        <v>9</v>
      </c>
      <c r="FJ57" s="14">
        <f t="shared" si="30"/>
        <v>6</v>
      </c>
      <c r="FK57" s="14">
        <f t="shared" si="31"/>
        <v>3</v>
      </c>
      <c r="FL57" s="14">
        <f t="shared" si="32"/>
        <v>12</v>
      </c>
      <c r="FM57" s="14">
        <f t="shared" si="33"/>
        <v>12</v>
      </c>
      <c r="FN57" s="14">
        <f t="shared" si="34"/>
        <v>9</v>
      </c>
      <c r="FO57" s="14">
        <f t="shared" si="35"/>
        <v>9</v>
      </c>
      <c r="FP57" s="14">
        <f t="shared" si="36"/>
        <v>6</v>
      </c>
      <c r="FQ57" s="14">
        <f t="shared" si="37"/>
        <v>3</v>
      </c>
      <c r="FR57" s="14">
        <f t="shared" si="38"/>
        <v>7</v>
      </c>
      <c r="FS57" s="14">
        <f t="shared" si="39"/>
        <v>7</v>
      </c>
      <c r="FT57" s="14">
        <f t="shared" si="40"/>
        <v>7</v>
      </c>
      <c r="FU57" s="14">
        <f t="shared" si="41"/>
        <v>4</v>
      </c>
      <c r="FV57" s="14">
        <f t="shared" si="42"/>
        <v>4</v>
      </c>
      <c r="FW57" s="14">
        <f t="shared" si="43"/>
        <v>4</v>
      </c>
      <c r="FX57" s="14">
        <f t="shared" si="44"/>
        <v>2</v>
      </c>
      <c r="FY57" s="14">
        <f t="shared" si="45"/>
        <v>2</v>
      </c>
      <c r="FZ57" s="14">
        <f t="shared" si="46"/>
        <v>11</v>
      </c>
      <c r="GA57" s="14">
        <f t="shared" si="47"/>
        <v>11</v>
      </c>
      <c r="GB57" s="14">
        <f t="shared" si="48"/>
        <v>11</v>
      </c>
      <c r="GC57" s="14">
        <f t="shared" si="49"/>
        <v>6</v>
      </c>
      <c r="GD57" s="14">
        <f t="shared" si="50"/>
        <v>6</v>
      </c>
      <c r="GE57" s="14">
        <f t="shared" si="51"/>
        <v>6</v>
      </c>
      <c r="GF57" s="14">
        <f t="shared" si="52"/>
        <v>5</v>
      </c>
      <c r="GG57" s="14">
        <f t="shared" si="53"/>
        <v>5</v>
      </c>
      <c r="GJ57" s="122">
        <v>51</v>
      </c>
      <c r="GK57" s="14">
        <f t="shared" si="54"/>
        <v>4</v>
      </c>
      <c r="GL57" s="14">
        <f t="shared" si="55"/>
        <v>1606006</v>
      </c>
      <c r="GM57" s="14" t="str">
        <f t="shared" si="56"/>
        <v>神器2-1 : 8级</v>
      </c>
      <c r="GN57" s="14" t="s">
        <v>1055</v>
      </c>
      <c r="GO57" s="14">
        <f t="shared" si="57"/>
        <v>6</v>
      </c>
      <c r="GP57" s="14" t="str">
        <f t="shared" si="58"/>
        <v>神器2-1</v>
      </c>
      <c r="GQ57" s="14">
        <f t="shared" si="59"/>
        <v>2</v>
      </c>
    </row>
    <row r="58" spans="14:199" ht="16.5" x14ac:dyDescent="0.2">
      <c r="AL58" s="118">
        <v>3</v>
      </c>
      <c r="AM58" s="118">
        <v>3</v>
      </c>
      <c r="AN58" s="118">
        <v>18</v>
      </c>
      <c r="AO58" s="118">
        <v>9</v>
      </c>
      <c r="AP58" s="118" t="s">
        <v>1015</v>
      </c>
      <c r="AQ58" s="118">
        <v>5000</v>
      </c>
      <c r="AR58" s="118">
        <v>1</v>
      </c>
      <c r="AS58" s="118">
        <v>3</v>
      </c>
      <c r="AT58" s="118">
        <f t="shared" si="8"/>
        <v>1</v>
      </c>
      <c r="AU58" s="14">
        <f t="shared" si="9"/>
        <v>1</v>
      </c>
      <c r="AV58" s="14">
        <f t="shared" si="10"/>
        <v>20</v>
      </c>
      <c r="BD58" s="118">
        <v>52</v>
      </c>
      <c r="BE58" s="14">
        <f>INDEX(节奏总表!$BW$4:$BW$63,新神器!BD58)</f>
        <v>144</v>
      </c>
      <c r="BF58" s="14">
        <f t="shared" si="11"/>
        <v>7</v>
      </c>
      <c r="BG58" s="118">
        <v>3</v>
      </c>
      <c r="BH58" s="118">
        <v>5</v>
      </c>
      <c r="BI58" s="14">
        <f t="shared" si="77"/>
        <v>0</v>
      </c>
      <c r="BJ58" s="14">
        <f t="shared" si="77"/>
        <v>0</v>
      </c>
      <c r="BK58" s="14">
        <f t="shared" si="77"/>
        <v>0</v>
      </c>
      <c r="BL58" s="14">
        <f t="shared" si="77"/>
        <v>0</v>
      </c>
      <c r="BM58" s="14">
        <f t="shared" si="77"/>
        <v>0</v>
      </c>
      <c r="BN58" s="14">
        <f t="shared" si="77"/>
        <v>0</v>
      </c>
      <c r="BO58" s="14">
        <f t="shared" si="77"/>
        <v>0</v>
      </c>
      <c r="BP58" s="14">
        <f t="shared" si="77"/>
        <v>0</v>
      </c>
      <c r="BQ58" s="14">
        <f t="shared" si="77"/>
        <v>0.35000000000000003</v>
      </c>
      <c r="BR58" s="14">
        <f t="shared" si="77"/>
        <v>0.35000000000000003</v>
      </c>
      <c r="BS58" s="14">
        <f t="shared" si="78"/>
        <v>0.20699999999999999</v>
      </c>
      <c r="BT58" s="14">
        <f t="shared" si="78"/>
        <v>0.20699999999999999</v>
      </c>
      <c r="BU58" s="14">
        <f t="shared" si="78"/>
        <v>0.13750000000000001</v>
      </c>
      <c r="BV58" s="14">
        <f t="shared" si="78"/>
        <v>6.9000000000000006E-2</v>
      </c>
      <c r="BW58" s="14">
        <f t="shared" si="78"/>
        <v>0.35000000000000003</v>
      </c>
      <c r="BX58" s="14">
        <f t="shared" si="78"/>
        <v>0.35000000000000003</v>
      </c>
      <c r="BY58" s="14">
        <f t="shared" si="78"/>
        <v>0.20699999999999999</v>
      </c>
      <c r="BZ58" s="14">
        <f t="shared" si="78"/>
        <v>0.20699999999999999</v>
      </c>
      <c r="CA58" s="14">
        <f t="shared" si="78"/>
        <v>0.13750000000000001</v>
      </c>
      <c r="CB58" s="14">
        <f t="shared" si="78"/>
        <v>6.9000000000000006E-2</v>
      </c>
      <c r="CC58" s="14">
        <f t="shared" si="79"/>
        <v>0.35000000000000003</v>
      </c>
      <c r="CD58" s="14">
        <f t="shared" si="79"/>
        <v>0.35000000000000003</v>
      </c>
      <c r="CE58" s="14">
        <f t="shared" si="79"/>
        <v>0.20699999999999999</v>
      </c>
      <c r="CF58" s="14">
        <f t="shared" si="79"/>
        <v>0.20699999999999999</v>
      </c>
      <c r="CG58" s="14">
        <f t="shared" si="79"/>
        <v>0.13750000000000001</v>
      </c>
      <c r="CH58" s="14">
        <f t="shared" si="79"/>
        <v>6.9499999999999992E-2</v>
      </c>
      <c r="CI58" s="14">
        <f t="shared" si="79"/>
        <v>0.20799999999999999</v>
      </c>
      <c r="CJ58" s="14">
        <f t="shared" si="79"/>
        <v>0.20799999999999999</v>
      </c>
      <c r="CK58" s="14">
        <f t="shared" si="79"/>
        <v>0.20799999999999999</v>
      </c>
      <c r="CL58" s="14">
        <f t="shared" si="79"/>
        <v>0.13800000000000001</v>
      </c>
      <c r="CM58" s="14">
        <f t="shared" si="80"/>
        <v>0.13800000000000001</v>
      </c>
      <c r="CN58" s="14">
        <f t="shared" si="80"/>
        <v>0.13800000000000001</v>
      </c>
      <c r="CO58" s="14">
        <f t="shared" si="80"/>
        <v>0</v>
      </c>
      <c r="CP58" s="14">
        <f t="shared" si="80"/>
        <v>0</v>
      </c>
      <c r="CQ58" s="14">
        <f t="shared" si="80"/>
        <v>1.5</v>
      </c>
      <c r="CR58" s="14">
        <f t="shared" si="80"/>
        <v>1.5</v>
      </c>
      <c r="CS58" s="14">
        <f t="shared" si="80"/>
        <v>1.5</v>
      </c>
      <c r="CT58" s="14">
        <f t="shared" si="80"/>
        <v>0.5</v>
      </c>
      <c r="CU58" s="14">
        <f t="shared" si="80"/>
        <v>0.5</v>
      </c>
      <c r="CV58" s="14">
        <f t="shared" si="80"/>
        <v>0.5</v>
      </c>
      <c r="CW58" s="14">
        <f t="shared" si="80"/>
        <v>0.375</v>
      </c>
      <c r="CX58" s="14">
        <f t="shared" si="80"/>
        <v>0.375</v>
      </c>
      <c r="CZ58" s="14">
        <f>SUM(BI$7:BI58)</f>
        <v>35.749999999999993</v>
      </c>
      <c r="DA58" s="14">
        <f>SUM(BJ$7:BJ58)</f>
        <v>35.749999999999993</v>
      </c>
      <c r="DB58" s="14">
        <f>SUM(BK$7:BK58)</f>
        <v>20.25</v>
      </c>
      <c r="DC58" s="14">
        <f>SUM(BL$7:BL58)</f>
        <v>36.25</v>
      </c>
      <c r="DD58" s="14">
        <f>SUM(BM$7:BM58)</f>
        <v>36.25</v>
      </c>
      <c r="DE58" s="14">
        <f>SUM(BN$7:BN58)</f>
        <v>20.625</v>
      </c>
      <c r="DF58" s="14">
        <f>SUM(BO$7:BO58)</f>
        <v>20.625</v>
      </c>
      <c r="DG58" s="14">
        <f>SUM(BP$7:BP58)</f>
        <v>13.75</v>
      </c>
      <c r="DH58" s="14">
        <f>SUM(BQ$7:BQ58)</f>
        <v>29.849000000000025</v>
      </c>
      <c r="DI58" s="14">
        <f>SUM(BR$7:BR58)</f>
        <v>29.849000000000025</v>
      </c>
      <c r="DJ58" s="14">
        <f>SUM(BS$7:BS58)</f>
        <v>16.347000000000016</v>
      </c>
      <c r="DK58" s="14">
        <f>SUM(BT$7:BT58)</f>
        <v>16.347000000000016</v>
      </c>
      <c r="DL58" s="14">
        <f>SUM(BU$7:BU58)</f>
        <v>8.3875000000000011</v>
      </c>
      <c r="DM58" s="14">
        <f>SUM(BV$7:BV58)</f>
        <v>3.9589999999999987</v>
      </c>
      <c r="DN58" s="14">
        <f>SUM(BW$7:BW58)</f>
        <v>34.849000000000025</v>
      </c>
      <c r="DO58" s="14">
        <f>SUM(BX$7:BX58)</f>
        <v>34.849000000000025</v>
      </c>
      <c r="DP58" s="14">
        <f>SUM(BY$7:BY58)</f>
        <v>18.972000000000016</v>
      </c>
      <c r="DQ58" s="14">
        <f>SUM(BZ$7:BZ58)</f>
        <v>18.972000000000016</v>
      </c>
      <c r="DR58" s="14">
        <f>SUM(CA$7:CA58)</f>
        <v>9.387499999999994</v>
      </c>
      <c r="DS58" s="14">
        <f>SUM(CB$7:CB58)</f>
        <v>4.4470000000000001</v>
      </c>
      <c r="DT58" s="14">
        <f>SUM(CC$7:CC58)</f>
        <v>39.849000000000025</v>
      </c>
      <c r="DU58" s="14">
        <f>SUM(CD$7:CD58)</f>
        <v>39.849000000000025</v>
      </c>
      <c r="DV58" s="14">
        <f>SUM(CE$7:CE58)</f>
        <v>21.597000000000016</v>
      </c>
      <c r="DW58" s="14">
        <f>SUM(CF$7:CF58)</f>
        <v>21.597000000000016</v>
      </c>
      <c r="DX58" s="14">
        <f>SUM(CG$7:CG58)</f>
        <v>10.387499999999989</v>
      </c>
      <c r="DY58" s="14">
        <f>SUM(CH$7:CH58)</f>
        <v>4.9574999999999978</v>
      </c>
      <c r="DZ58" s="14">
        <f>SUM(CI$7:CI58)</f>
        <v>13.368000000000004</v>
      </c>
      <c r="EA58" s="14">
        <f>SUM(CJ$7:CJ58)</f>
        <v>13.368000000000004</v>
      </c>
      <c r="EB58" s="14">
        <f>SUM(CK$7:CK58)</f>
        <v>13.368000000000004</v>
      </c>
      <c r="EC58" s="14">
        <f>SUM(CL$7:CL58)</f>
        <v>5.8979999999999979</v>
      </c>
      <c r="ED58" s="14">
        <f>SUM(CM$7:CM58)</f>
        <v>5.8979999999999979</v>
      </c>
      <c r="EE58" s="14">
        <f>SUM(CN$7:CN58)</f>
        <v>5.8979999999999979</v>
      </c>
      <c r="EF58" s="14">
        <f>SUM(CO$7:CO58)</f>
        <v>2.25</v>
      </c>
      <c r="EG58" s="14">
        <f>SUM(CP$7:CP58)</f>
        <v>2.25</v>
      </c>
      <c r="EH58" s="14">
        <f>SUM(CQ$7:CQ58)</f>
        <v>31.5</v>
      </c>
      <c r="EI58" s="14">
        <f>SUM(CR$7:CR58)</f>
        <v>31.5</v>
      </c>
      <c r="EJ58" s="14">
        <f>SUM(CS$7:CS58)</f>
        <v>31.5</v>
      </c>
      <c r="EK58" s="14">
        <f>SUM(CT$7:CT58)</f>
        <v>10.5</v>
      </c>
      <c r="EL58" s="14">
        <f>SUM(CU$7:CU58)</f>
        <v>10.5</v>
      </c>
      <c r="EM58" s="14">
        <f>SUM(CV$7:CV58)</f>
        <v>10.5</v>
      </c>
      <c r="EN58" s="14">
        <f>SUM(CW$7:CW58)</f>
        <v>7.875</v>
      </c>
      <c r="EO58" s="14">
        <f>SUM(CX$7:CX58)</f>
        <v>7.875</v>
      </c>
      <c r="ER58" s="14">
        <f t="shared" si="12"/>
        <v>12</v>
      </c>
      <c r="ES58" s="14">
        <f t="shared" si="13"/>
        <v>12</v>
      </c>
      <c r="ET58" s="14">
        <f t="shared" si="14"/>
        <v>9</v>
      </c>
      <c r="EU58" s="14">
        <f t="shared" si="15"/>
        <v>12</v>
      </c>
      <c r="EV58" s="14">
        <f t="shared" si="16"/>
        <v>12</v>
      </c>
      <c r="EW58" s="14">
        <f t="shared" si="17"/>
        <v>9</v>
      </c>
      <c r="EX58" s="14">
        <f t="shared" si="18"/>
        <v>9</v>
      </c>
      <c r="EY58" s="14">
        <f t="shared" si="19"/>
        <v>7</v>
      </c>
      <c r="EZ58" s="14">
        <f t="shared" si="20"/>
        <v>11</v>
      </c>
      <c r="FA58" s="14">
        <f t="shared" si="21"/>
        <v>11</v>
      </c>
      <c r="FB58" s="14">
        <f t="shared" si="22"/>
        <v>8</v>
      </c>
      <c r="FC58" s="14">
        <f t="shared" si="23"/>
        <v>8</v>
      </c>
      <c r="FD58" s="14">
        <f t="shared" si="24"/>
        <v>5</v>
      </c>
      <c r="FE58" s="14">
        <f t="shared" si="25"/>
        <v>3</v>
      </c>
      <c r="FF58" s="14">
        <f t="shared" si="26"/>
        <v>12</v>
      </c>
      <c r="FG58" s="14">
        <f t="shared" si="27"/>
        <v>12</v>
      </c>
      <c r="FH58" s="14">
        <f t="shared" si="28"/>
        <v>9</v>
      </c>
      <c r="FI58" s="14">
        <f t="shared" si="29"/>
        <v>9</v>
      </c>
      <c r="FJ58" s="14">
        <f t="shared" si="30"/>
        <v>6</v>
      </c>
      <c r="FK58" s="14">
        <f t="shared" si="31"/>
        <v>3</v>
      </c>
      <c r="FL58" s="14">
        <f t="shared" si="32"/>
        <v>12</v>
      </c>
      <c r="FM58" s="14">
        <f t="shared" si="33"/>
        <v>12</v>
      </c>
      <c r="FN58" s="14">
        <f t="shared" si="34"/>
        <v>9</v>
      </c>
      <c r="FO58" s="14">
        <f t="shared" si="35"/>
        <v>9</v>
      </c>
      <c r="FP58" s="14">
        <f t="shared" si="36"/>
        <v>6</v>
      </c>
      <c r="FQ58" s="14">
        <f t="shared" si="37"/>
        <v>3</v>
      </c>
      <c r="FR58" s="14">
        <f t="shared" si="38"/>
        <v>7</v>
      </c>
      <c r="FS58" s="14">
        <f t="shared" si="39"/>
        <v>7</v>
      </c>
      <c r="FT58" s="14">
        <f t="shared" si="40"/>
        <v>7</v>
      </c>
      <c r="FU58" s="14">
        <f t="shared" si="41"/>
        <v>4</v>
      </c>
      <c r="FV58" s="14">
        <f t="shared" si="42"/>
        <v>4</v>
      </c>
      <c r="FW58" s="14">
        <f t="shared" si="43"/>
        <v>4</v>
      </c>
      <c r="FX58" s="14">
        <f t="shared" si="44"/>
        <v>2</v>
      </c>
      <c r="FY58" s="14">
        <f t="shared" si="45"/>
        <v>2</v>
      </c>
      <c r="FZ58" s="14">
        <f t="shared" si="46"/>
        <v>11</v>
      </c>
      <c r="GA58" s="14">
        <f t="shared" si="47"/>
        <v>11</v>
      </c>
      <c r="GB58" s="14">
        <f t="shared" si="48"/>
        <v>11</v>
      </c>
      <c r="GC58" s="14">
        <f t="shared" si="49"/>
        <v>6</v>
      </c>
      <c r="GD58" s="14">
        <f t="shared" si="50"/>
        <v>6</v>
      </c>
      <c r="GE58" s="14">
        <f t="shared" si="51"/>
        <v>6</v>
      </c>
      <c r="GF58" s="14">
        <f t="shared" si="52"/>
        <v>5</v>
      </c>
      <c r="GG58" s="14">
        <f t="shared" si="53"/>
        <v>5</v>
      </c>
      <c r="GJ58" s="122">
        <v>52</v>
      </c>
      <c r="GK58" s="14">
        <f t="shared" si="54"/>
        <v>4</v>
      </c>
      <c r="GL58" s="14">
        <f t="shared" si="55"/>
        <v>1606006</v>
      </c>
      <c r="GM58" s="14" t="str">
        <f t="shared" si="56"/>
        <v>神器2-1 : 9级</v>
      </c>
      <c r="GN58" s="14" t="s">
        <v>1055</v>
      </c>
      <c r="GO58" s="14">
        <f t="shared" si="57"/>
        <v>7</v>
      </c>
      <c r="GP58" s="14" t="str">
        <f t="shared" si="58"/>
        <v>神器2-1</v>
      </c>
      <c r="GQ58" s="14">
        <f t="shared" si="59"/>
        <v>3</v>
      </c>
    </row>
    <row r="59" spans="14:199" ht="16.5" x14ac:dyDescent="0.2">
      <c r="AL59" s="118">
        <v>3</v>
      </c>
      <c r="AM59" s="118">
        <v>3</v>
      </c>
      <c r="AN59" s="118">
        <v>18</v>
      </c>
      <c r="AO59" s="118">
        <v>10</v>
      </c>
      <c r="AP59" s="118" t="s">
        <v>404</v>
      </c>
      <c r="AQ59" s="118">
        <v>5000</v>
      </c>
      <c r="AR59" s="118">
        <v>1</v>
      </c>
      <c r="AS59" s="118">
        <v>3</v>
      </c>
      <c r="AT59" s="118">
        <f t="shared" si="8"/>
        <v>1</v>
      </c>
      <c r="AU59" s="14">
        <f t="shared" si="9"/>
        <v>1</v>
      </c>
      <c r="AV59" s="14">
        <f t="shared" si="10"/>
        <v>20</v>
      </c>
      <c r="BD59" s="118">
        <v>53</v>
      </c>
      <c r="BE59" s="14">
        <f>INDEX(节奏总表!$BW$4:$BW$63,新神器!BD59)</f>
        <v>144</v>
      </c>
      <c r="BF59" s="14">
        <f t="shared" si="11"/>
        <v>7</v>
      </c>
      <c r="BG59" s="118">
        <v>3</v>
      </c>
      <c r="BH59" s="118">
        <v>5</v>
      </c>
      <c r="BI59" s="14">
        <f t="shared" si="77"/>
        <v>0</v>
      </c>
      <c r="BJ59" s="14">
        <f t="shared" si="77"/>
        <v>0</v>
      </c>
      <c r="BK59" s="14">
        <f t="shared" si="77"/>
        <v>0</v>
      </c>
      <c r="BL59" s="14">
        <f t="shared" si="77"/>
        <v>0</v>
      </c>
      <c r="BM59" s="14">
        <f t="shared" si="77"/>
        <v>0</v>
      </c>
      <c r="BN59" s="14">
        <f t="shared" si="77"/>
        <v>0</v>
      </c>
      <c r="BO59" s="14">
        <f t="shared" si="77"/>
        <v>0</v>
      </c>
      <c r="BP59" s="14">
        <f t="shared" si="77"/>
        <v>0</v>
      </c>
      <c r="BQ59" s="14">
        <f t="shared" si="77"/>
        <v>0.35000000000000003</v>
      </c>
      <c r="BR59" s="14">
        <f t="shared" si="77"/>
        <v>0.35000000000000003</v>
      </c>
      <c r="BS59" s="14">
        <f t="shared" si="78"/>
        <v>0.20699999999999999</v>
      </c>
      <c r="BT59" s="14">
        <f t="shared" si="78"/>
        <v>0.20699999999999999</v>
      </c>
      <c r="BU59" s="14">
        <f t="shared" si="78"/>
        <v>0.13750000000000001</v>
      </c>
      <c r="BV59" s="14">
        <f t="shared" si="78"/>
        <v>6.9000000000000006E-2</v>
      </c>
      <c r="BW59" s="14">
        <f t="shared" si="78"/>
        <v>0.35000000000000003</v>
      </c>
      <c r="BX59" s="14">
        <f t="shared" si="78"/>
        <v>0.35000000000000003</v>
      </c>
      <c r="BY59" s="14">
        <f t="shared" si="78"/>
        <v>0.20699999999999999</v>
      </c>
      <c r="BZ59" s="14">
        <f t="shared" si="78"/>
        <v>0.20699999999999999</v>
      </c>
      <c r="CA59" s="14">
        <f t="shared" si="78"/>
        <v>0.13750000000000001</v>
      </c>
      <c r="CB59" s="14">
        <f t="shared" si="78"/>
        <v>6.9000000000000006E-2</v>
      </c>
      <c r="CC59" s="14">
        <f t="shared" si="79"/>
        <v>0.35000000000000003</v>
      </c>
      <c r="CD59" s="14">
        <f t="shared" si="79"/>
        <v>0.35000000000000003</v>
      </c>
      <c r="CE59" s="14">
        <f t="shared" si="79"/>
        <v>0.20699999999999999</v>
      </c>
      <c r="CF59" s="14">
        <f t="shared" si="79"/>
        <v>0.20699999999999999</v>
      </c>
      <c r="CG59" s="14">
        <f t="shared" si="79"/>
        <v>0.13750000000000001</v>
      </c>
      <c r="CH59" s="14">
        <f t="shared" si="79"/>
        <v>6.9499999999999992E-2</v>
      </c>
      <c r="CI59" s="14">
        <f t="shared" si="79"/>
        <v>0.20799999999999999</v>
      </c>
      <c r="CJ59" s="14">
        <f t="shared" si="79"/>
        <v>0.20799999999999999</v>
      </c>
      <c r="CK59" s="14">
        <f t="shared" si="79"/>
        <v>0.20799999999999999</v>
      </c>
      <c r="CL59" s="14">
        <f t="shared" si="79"/>
        <v>0.13800000000000001</v>
      </c>
      <c r="CM59" s="14">
        <f t="shared" si="80"/>
        <v>0.13800000000000001</v>
      </c>
      <c r="CN59" s="14">
        <f t="shared" si="80"/>
        <v>0.13800000000000001</v>
      </c>
      <c r="CO59" s="14">
        <f t="shared" si="80"/>
        <v>0</v>
      </c>
      <c r="CP59" s="14">
        <f t="shared" si="80"/>
        <v>0</v>
      </c>
      <c r="CQ59" s="14">
        <f t="shared" si="80"/>
        <v>1.5</v>
      </c>
      <c r="CR59" s="14">
        <f t="shared" si="80"/>
        <v>1.5</v>
      </c>
      <c r="CS59" s="14">
        <f t="shared" si="80"/>
        <v>1.5</v>
      </c>
      <c r="CT59" s="14">
        <f t="shared" si="80"/>
        <v>0.5</v>
      </c>
      <c r="CU59" s="14">
        <f t="shared" si="80"/>
        <v>0.5</v>
      </c>
      <c r="CV59" s="14">
        <f t="shared" si="80"/>
        <v>0.5</v>
      </c>
      <c r="CW59" s="14">
        <f t="shared" si="80"/>
        <v>0.375</v>
      </c>
      <c r="CX59" s="14">
        <f t="shared" si="80"/>
        <v>0.375</v>
      </c>
      <c r="CZ59" s="14">
        <f>SUM(BI$7:BI59)</f>
        <v>35.749999999999993</v>
      </c>
      <c r="DA59" s="14">
        <f>SUM(BJ$7:BJ59)</f>
        <v>35.749999999999993</v>
      </c>
      <c r="DB59" s="14">
        <f>SUM(BK$7:BK59)</f>
        <v>20.25</v>
      </c>
      <c r="DC59" s="14">
        <f>SUM(BL$7:BL59)</f>
        <v>36.25</v>
      </c>
      <c r="DD59" s="14">
        <f>SUM(BM$7:BM59)</f>
        <v>36.25</v>
      </c>
      <c r="DE59" s="14">
        <f>SUM(BN$7:BN59)</f>
        <v>20.625</v>
      </c>
      <c r="DF59" s="14">
        <f>SUM(BO$7:BO59)</f>
        <v>20.625</v>
      </c>
      <c r="DG59" s="14">
        <f>SUM(BP$7:BP59)</f>
        <v>13.75</v>
      </c>
      <c r="DH59" s="14">
        <f>SUM(BQ$7:BQ59)</f>
        <v>30.199000000000026</v>
      </c>
      <c r="DI59" s="14">
        <f>SUM(BR$7:BR59)</f>
        <v>30.199000000000026</v>
      </c>
      <c r="DJ59" s="14">
        <f>SUM(BS$7:BS59)</f>
        <v>16.554000000000016</v>
      </c>
      <c r="DK59" s="14">
        <f>SUM(BT$7:BT59)</f>
        <v>16.554000000000016</v>
      </c>
      <c r="DL59" s="14">
        <f>SUM(BU$7:BU59)</f>
        <v>8.5250000000000004</v>
      </c>
      <c r="DM59" s="14">
        <f>SUM(BV$7:BV59)</f>
        <v>4.0279999999999987</v>
      </c>
      <c r="DN59" s="14">
        <f>SUM(BW$7:BW59)</f>
        <v>35.199000000000026</v>
      </c>
      <c r="DO59" s="14">
        <f>SUM(BX$7:BX59)</f>
        <v>35.199000000000026</v>
      </c>
      <c r="DP59" s="14">
        <f>SUM(BY$7:BY59)</f>
        <v>19.179000000000016</v>
      </c>
      <c r="DQ59" s="14">
        <f>SUM(BZ$7:BZ59)</f>
        <v>19.179000000000016</v>
      </c>
      <c r="DR59" s="14">
        <f>SUM(CA$7:CA59)</f>
        <v>9.5249999999999932</v>
      </c>
      <c r="DS59" s="14">
        <f>SUM(CB$7:CB59)</f>
        <v>4.516</v>
      </c>
      <c r="DT59" s="14">
        <f>SUM(CC$7:CC59)</f>
        <v>40.199000000000026</v>
      </c>
      <c r="DU59" s="14">
        <f>SUM(CD$7:CD59)</f>
        <v>40.199000000000026</v>
      </c>
      <c r="DV59" s="14">
        <f>SUM(CE$7:CE59)</f>
        <v>21.804000000000016</v>
      </c>
      <c r="DW59" s="14">
        <f>SUM(CF$7:CF59)</f>
        <v>21.804000000000016</v>
      </c>
      <c r="DX59" s="14">
        <f>SUM(CG$7:CG59)</f>
        <v>10.524999999999988</v>
      </c>
      <c r="DY59" s="14">
        <f>SUM(CH$7:CH59)</f>
        <v>5.0269999999999975</v>
      </c>
      <c r="DZ59" s="14">
        <f>SUM(CI$7:CI59)</f>
        <v>13.576000000000004</v>
      </c>
      <c r="EA59" s="14">
        <f>SUM(CJ$7:CJ59)</f>
        <v>13.576000000000004</v>
      </c>
      <c r="EB59" s="14">
        <f>SUM(CK$7:CK59)</f>
        <v>13.576000000000004</v>
      </c>
      <c r="EC59" s="14">
        <f>SUM(CL$7:CL59)</f>
        <v>6.0359999999999978</v>
      </c>
      <c r="ED59" s="14">
        <f>SUM(CM$7:CM59)</f>
        <v>6.0359999999999978</v>
      </c>
      <c r="EE59" s="14">
        <f>SUM(CN$7:CN59)</f>
        <v>6.0359999999999978</v>
      </c>
      <c r="EF59" s="14">
        <f>SUM(CO$7:CO59)</f>
        <v>2.25</v>
      </c>
      <c r="EG59" s="14">
        <f>SUM(CP$7:CP59)</f>
        <v>2.25</v>
      </c>
      <c r="EH59" s="14">
        <f>SUM(CQ$7:CQ59)</f>
        <v>33</v>
      </c>
      <c r="EI59" s="14">
        <f>SUM(CR$7:CR59)</f>
        <v>33</v>
      </c>
      <c r="EJ59" s="14">
        <f>SUM(CS$7:CS59)</f>
        <v>33</v>
      </c>
      <c r="EK59" s="14">
        <f>SUM(CT$7:CT59)</f>
        <v>11</v>
      </c>
      <c r="EL59" s="14">
        <f>SUM(CU$7:CU59)</f>
        <v>11</v>
      </c>
      <c r="EM59" s="14">
        <f>SUM(CV$7:CV59)</f>
        <v>11</v>
      </c>
      <c r="EN59" s="14">
        <f>SUM(CW$7:CW59)</f>
        <v>8.25</v>
      </c>
      <c r="EO59" s="14">
        <f>SUM(CX$7:CX59)</f>
        <v>8.25</v>
      </c>
      <c r="ER59" s="14">
        <f t="shared" si="12"/>
        <v>12</v>
      </c>
      <c r="ES59" s="14">
        <f t="shared" si="13"/>
        <v>12</v>
      </c>
      <c r="ET59" s="14">
        <f t="shared" si="14"/>
        <v>9</v>
      </c>
      <c r="EU59" s="14">
        <f t="shared" si="15"/>
        <v>12</v>
      </c>
      <c r="EV59" s="14">
        <f t="shared" si="16"/>
        <v>12</v>
      </c>
      <c r="EW59" s="14">
        <f t="shared" si="17"/>
        <v>9</v>
      </c>
      <c r="EX59" s="14">
        <f t="shared" si="18"/>
        <v>9</v>
      </c>
      <c r="EY59" s="14">
        <f t="shared" si="19"/>
        <v>7</v>
      </c>
      <c r="EZ59" s="14">
        <f t="shared" si="20"/>
        <v>11</v>
      </c>
      <c r="FA59" s="14">
        <f t="shared" si="21"/>
        <v>11</v>
      </c>
      <c r="FB59" s="14">
        <f t="shared" si="22"/>
        <v>8</v>
      </c>
      <c r="FC59" s="14">
        <f t="shared" si="23"/>
        <v>8</v>
      </c>
      <c r="FD59" s="14">
        <f t="shared" si="24"/>
        <v>5</v>
      </c>
      <c r="FE59" s="14">
        <f t="shared" si="25"/>
        <v>3</v>
      </c>
      <c r="FF59" s="14">
        <f t="shared" si="26"/>
        <v>12</v>
      </c>
      <c r="FG59" s="14">
        <f t="shared" si="27"/>
        <v>12</v>
      </c>
      <c r="FH59" s="14">
        <f t="shared" si="28"/>
        <v>9</v>
      </c>
      <c r="FI59" s="14">
        <f t="shared" si="29"/>
        <v>9</v>
      </c>
      <c r="FJ59" s="14">
        <f t="shared" si="30"/>
        <v>6</v>
      </c>
      <c r="FK59" s="14">
        <f t="shared" si="31"/>
        <v>3</v>
      </c>
      <c r="FL59" s="14">
        <f t="shared" si="32"/>
        <v>12</v>
      </c>
      <c r="FM59" s="14">
        <f t="shared" si="33"/>
        <v>12</v>
      </c>
      <c r="FN59" s="14">
        <f t="shared" si="34"/>
        <v>9</v>
      </c>
      <c r="FO59" s="14">
        <f t="shared" si="35"/>
        <v>9</v>
      </c>
      <c r="FP59" s="14">
        <f t="shared" si="36"/>
        <v>6</v>
      </c>
      <c r="FQ59" s="14">
        <f t="shared" si="37"/>
        <v>4</v>
      </c>
      <c r="FR59" s="14">
        <f t="shared" si="38"/>
        <v>7</v>
      </c>
      <c r="FS59" s="14">
        <f t="shared" si="39"/>
        <v>7</v>
      </c>
      <c r="FT59" s="14">
        <f t="shared" si="40"/>
        <v>7</v>
      </c>
      <c r="FU59" s="14">
        <f t="shared" si="41"/>
        <v>4</v>
      </c>
      <c r="FV59" s="14">
        <f t="shared" si="42"/>
        <v>4</v>
      </c>
      <c r="FW59" s="14">
        <f t="shared" si="43"/>
        <v>4</v>
      </c>
      <c r="FX59" s="14">
        <f t="shared" si="44"/>
        <v>2</v>
      </c>
      <c r="FY59" s="14">
        <f t="shared" si="45"/>
        <v>2</v>
      </c>
      <c r="FZ59" s="14">
        <f t="shared" si="46"/>
        <v>11</v>
      </c>
      <c r="GA59" s="14">
        <f t="shared" si="47"/>
        <v>11</v>
      </c>
      <c r="GB59" s="14">
        <f t="shared" si="48"/>
        <v>11</v>
      </c>
      <c r="GC59" s="14">
        <f t="shared" si="49"/>
        <v>6</v>
      </c>
      <c r="GD59" s="14">
        <f t="shared" si="50"/>
        <v>6</v>
      </c>
      <c r="GE59" s="14">
        <f t="shared" si="51"/>
        <v>6</v>
      </c>
      <c r="GF59" s="14">
        <f t="shared" si="52"/>
        <v>5</v>
      </c>
      <c r="GG59" s="14">
        <f t="shared" si="53"/>
        <v>5</v>
      </c>
      <c r="GJ59" s="122">
        <v>53</v>
      </c>
      <c r="GK59" s="14">
        <f t="shared" si="54"/>
        <v>4</v>
      </c>
      <c r="GL59" s="14">
        <f t="shared" si="55"/>
        <v>1606006</v>
      </c>
      <c r="GM59" s="14" t="str">
        <f t="shared" si="56"/>
        <v>神器2-1 : 10级</v>
      </c>
      <c r="GN59" s="14" t="s">
        <v>1055</v>
      </c>
      <c r="GO59" s="14">
        <f t="shared" si="57"/>
        <v>8</v>
      </c>
      <c r="GP59" s="14" t="str">
        <f t="shared" si="58"/>
        <v>神器2-1</v>
      </c>
      <c r="GQ59" s="14">
        <f t="shared" si="59"/>
        <v>3</v>
      </c>
    </row>
    <row r="60" spans="14:199" ht="16.5" x14ac:dyDescent="0.2">
      <c r="AL60" s="118">
        <v>3</v>
      </c>
      <c r="AM60" s="118">
        <v>3</v>
      </c>
      <c r="AN60" s="118">
        <v>19</v>
      </c>
      <c r="AO60" s="118">
        <v>11</v>
      </c>
      <c r="AP60" s="118" t="s">
        <v>405</v>
      </c>
      <c r="AQ60" s="118">
        <v>3500</v>
      </c>
      <c r="AR60" s="118">
        <v>1</v>
      </c>
      <c r="AS60" s="118">
        <v>2</v>
      </c>
      <c r="AT60" s="118">
        <f t="shared" si="8"/>
        <v>2</v>
      </c>
      <c r="AU60" s="14">
        <f t="shared" si="9"/>
        <v>0.52500000000000002</v>
      </c>
      <c r="AV60" s="14">
        <f t="shared" si="10"/>
        <v>31.5</v>
      </c>
      <c r="BD60" s="118">
        <v>54</v>
      </c>
      <c r="BE60" s="14">
        <f>INDEX(节奏总表!$BW$4:$BW$63,新神器!BD60)</f>
        <v>146</v>
      </c>
      <c r="BF60" s="14">
        <f t="shared" si="11"/>
        <v>7</v>
      </c>
      <c r="BG60" s="118">
        <v>3</v>
      </c>
      <c r="BH60" s="118">
        <v>5</v>
      </c>
      <c r="BI60" s="14">
        <f t="shared" si="77"/>
        <v>0</v>
      </c>
      <c r="BJ60" s="14">
        <f t="shared" si="77"/>
        <v>0</v>
      </c>
      <c r="BK60" s="14">
        <f t="shared" si="77"/>
        <v>0</v>
      </c>
      <c r="BL60" s="14">
        <f t="shared" si="77"/>
        <v>0</v>
      </c>
      <c r="BM60" s="14">
        <f t="shared" si="77"/>
        <v>0</v>
      </c>
      <c r="BN60" s="14">
        <f t="shared" si="77"/>
        <v>0</v>
      </c>
      <c r="BO60" s="14">
        <f t="shared" si="77"/>
        <v>0</v>
      </c>
      <c r="BP60" s="14">
        <f t="shared" si="77"/>
        <v>0</v>
      </c>
      <c r="BQ60" s="14">
        <f t="shared" si="77"/>
        <v>0.35000000000000003</v>
      </c>
      <c r="BR60" s="14">
        <f t="shared" si="77"/>
        <v>0.35000000000000003</v>
      </c>
      <c r="BS60" s="14">
        <f t="shared" si="78"/>
        <v>0.20699999999999999</v>
      </c>
      <c r="BT60" s="14">
        <f t="shared" si="78"/>
        <v>0.20699999999999999</v>
      </c>
      <c r="BU60" s="14">
        <f t="shared" si="78"/>
        <v>0.13750000000000001</v>
      </c>
      <c r="BV60" s="14">
        <f t="shared" si="78"/>
        <v>6.9000000000000006E-2</v>
      </c>
      <c r="BW60" s="14">
        <f t="shared" si="78"/>
        <v>0.35000000000000003</v>
      </c>
      <c r="BX60" s="14">
        <f t="shared" si="78"/>
        <v>0.35000000000000003</v>
      </c>
      <c r="BY60" s="14">
        <f t="shared" si="78"/>
        <v>0.20699999999999999</v>
      </c>
      <c r="BZ60" s="14">
        <f t="shared" si="78"/>
        <v>0.20699999999999999</v>
      </c>
      <c r="CA60" s="14">
        <f t="shared" si="78"/>
        <v>0.13750000000000001</v>
      </c>
      <c r="CB60" s="14">
        <f t="shared" si="78"/>
        <v>6.9000000000000006E-2</v>
      </c>
      <c r="CC60" s="14">
        <f t="shared" si="79"/>
        <v>0.35000000000000003</v>
      </c>
      <c r="CD60" s="14">
        <f t="shared" si="79"/>
        <v>0.35000000000000003</v>
      </c>
      <c r="CE60" s="14">
        <f t="shared" si="79"/>
        <v>0.20699999999999999</v>
      </c>
      <c r="CF60" s="14">
        <f t="shared" si="79"/>
        <v>0.20699999999999999</v>
      </c>
      <c r="CG60" s="14">
        <f t="shared" si="79"/>
        <v>0.13750000000000001</v>
      </c>
      <c r="CH60" s="14">
        <f t="shared" si="79"/>
        <v>6.9499999999999992E-2</v>
      </c>
      <c r="CI60" s="14">
        <f t="shared" si="79"/>
        <v>0.20799999999999999</v>
      </c>
      <c r="CJ60" s="14">
        <f t="shared" si="79"/>
        <v>0.20799999999999999</v>
      </c>
      <c r="CK60" s="14">
        <f t="shared" si="79"/>
        <v>0.20799999999999999</v>
      </c>
      <c r="CL60" s="14">
        <f t="shared" si="79"/>
        <v>0.13800000000000001</v>
      </c>
      <c r="CM60" s="14">
        <f t="shared" si="80"/>
        <v>0.13800000000000001</v>
      </c>
      <c r="CN60" s="14">
        <f t="shared" si="80"/>
        <v>0.13800000000000001</v>
      </c>
      <c r="CO60" s="14">
        <f t="shared" si="80"/>
        <v>0</v>
      </c>
      <c r="CP60" s="14">
        <f t="shared" si="80"/>
        <v>0</v>
      </c>
      <c r="CQ60" s="14">
        <f t="shared" si="80"/>
        <v>1.5</v>
      </c>
      <c r="CR60" s="14">
        <f t="shared" si="80"/>
        <v>1.5</v>
      </c>
      <c r="CS60" s="14">
        <f t="shared" si="80"/>
        <v>1.5</v>
      </c>
      <c r="CT60" s="14">
        <f t="shared" si="80"/>
        <v>0.5</v>
      </c>
      <c r="CU60" s="14">
        <f t="shared" si="80"/>
        <v>0.5</v>
      </c>
      <c r="CV60" s="14">
        <f t="shared" si="80"/>
        <v>0.5</v>
      </c>
      <c r="CW60" s="14">
        <f t="shared" si="80"/>
        <v>0.375</v>
      </c>
      <c r="CX60" s="14">
        <f t="shared" si="80"/>
        <v>0.375</v>
      </c>
      <c r="CZ60" s="14">
        <f>SUM(BI$7:BI60)</f>
        <v>35.749999999999993</v>
      </c>
      <c r="DA60" s="14">
        <f>SUM(BJ$7:BJ60)</f>
        <v>35.749999999999993</v>
      </c>
      <c r="DB60" s="14">
        <f>SUM(BK$7:BK60)</f>
        <v>20.25</v>
      </c>
      <c r="DC60" s="14">
        <f>SUM(BL$7:BL60)</f>
        <v>36.25</v>
      </c>
      <c r="DD60" s="14">
        <f>SUM(BM$7:BM60)</f>
        <v>36.25</v>
      </c>
      <c r="DE60" s="14">
        <f>SUM(BN$7:BN60)</f>
        <v>20.625</v>
      </c>
      <c r="DF60" s="14">
        <f>SUM(BO$7:BO60)</f>
        <v>20.625</v>
      </c>
      <c r="DG60" s="14">
        <f>SUM(BP$7:BP60)</f>
        <v>13.75</v>
      </c>
      <c r="DH60" s="14">
        <f>SUM(BQ$7:BQ60)</f>
        <v>30.549000000000028</v>
      </c>
      <c r="DI60" s="14">
        <f>SUM(BR$7:BR60)</f>
        <v>30.549000000000028</v>
      </c>
      <c r="DJ60" s="14">
        <f>SUM(BS$7:BS60)</f>
        <v>16.761000000000017</v>
      </c>
      <c r="DK60" s="14">
        <f>SUM(BT$7:BT60)</f>
        <v>16.761000000000017</v>
      </c>
      <c r="DL60" s="14">
        <f>SUM(BU$7:BU60)</f>
        <v>8.6624999999999996</v>
      </c>
      <c r="DM60" s="14">
        <f>SUM(BV$7:BV60)</f>
        <v>4.0969999999999986</v>
      </c>
      <c r="DN60" s="14">
        <f>SUM(BW$7:BW60)</f>
        <v>35.549000000000028</v>
      </c>
      <c r="DO60" s="14">
        <f>SUM(BX$7:BX60)</f>
        <v>35.549000000000028</v>
      </c>
      <c r="DP60" s="14">
        <f>SUM(BY$7:BY60)</f>
        <v>19.386000000000017</v>
      </c>
      <c r="DQ60" s="14">
        <f>SUM(BZ$7:BZ60)</f>
        <v>19.386000000000017</v>
      </c>
      <c r="DR60" s="14">
        <f>SUM(CA$7:CA60)</f>
        <v>9.6624999999999925</v>
      </c>
      <c r="DS60" s="14">
        <f>SUM(CB$7:CB60)</f>
        <v>4.585</v>
      </c>
      <c r="DT60" s="14">
        <f>SUM(CC$7:CC60)</f>
        <v>40.549000000000028</v>
      </c>
      <c r="DU60" s="14">
        <f>SUM(CD$7:CD60)</f>
        <v>40.549000000000028</v>
      </c>
      <c r="DV60" s="14">
        <f>SUM(CE$7:CE60)</f>
        <v>22.011000000000017</v>
      </c>
      <c r="DW60" s="14">
        <f>SUM(CF$7:CF60)</f>
        <v>22.011000000000017</v>
      </c>
      <c r="DX60" s="14">
        <f>SUM(CG$7:CG60)</f>
        <v>10.662499999999987</v>
      </c>
      <c r="DY60" s="14">
        <f>SUM(CH$7:CH60)</f>
        <v>5.0964999999999971</v>
      </c>
      <c r="DZ60" s="14">
        <f>SUM(CI$7:CI60)</f>
        <v>13.784000000000004</v>
      </c>
      <c r="EA60" s="14">
        <f>SUM(CJ$7:CJ60)</f>
        <v>13.784000000000004</v>
      </c>
      <c r="EB60" s="14">
        <f>SUM(CK$7:CK60)</f>
        <v>13.784000000000004</v>
      </c>
      <c r="EC60" s="14">
        <f>SUM(CL$7:CL60)</f>
        <v>6.1739999999999977</v>
      </c>
      <c r="ED60" s="14">
        <f>SUM(CM$7:CM60)</f>
        <v>6.1739999999999977</v>
      </c>
      <c r="EE60" s="14">
        <f>SUM(CN$7:CN60)</f>
        <v>6.1739999999999977</v>
      </c>
      <c r="EF60" s="14">
        <f>SUM(CO$7:CO60)</f>
        <v>2.25</v>
      </c>
      <c r="EG60" s="14">
        <f>SUM(CP$7:CP60)</f>
        <v>2.25</v>
      </c>
      <c r="EH60" s="14">
        <f>SUM(CQ$7:CQ60)</f>
        <v>34.5</v>
      </c>
      <c r="EI60" s="14">
        <f>SUM(CR$7:CR60)</f>
        <v>34.5</v>
      </c>
      <c r="EJ60" s="14">
        <f>SUM(CS$7:CS60)</f>
        <v>34.5</v>
      </c>
      <c r="EK60" s="14">
        <f>SUM(CT$7:CT60)</f>
        <v>11.5</v>
      </c>
      <c r="EL60" s="14">
        <f>SUM(CU$7:CU60)</f>
        <v>11.5</v>
      </c>
      <c r="EM60" s="14">
        <f>SUM(CV$7:CV60)</f>
        <v>11.5</v>
      </c>
      <c r="EN60" s="14">
        <f>SUM(CW$7:CW60)</f>
        <v>8.625</v>
      </c>
      <c r="EO60" s="14">
        <f>SUM(CX$7:CX60)</f>
        <v>8.625</v>
      </c>
      <c r="ER60" s="14">
        <f t="shared" si="12"/>
        <v>12</v>
      </c>
      <c r="ES60" s="14">
        <f t="shared" si="13"/>
        <v>12</v>
      </c>
      <c r="ET60" s="14">
        <f t="shared" si="14"/>
        <v>9</v>
      </c>
      <c r="EU60" s="14">
        <f t="shared" si="15"/>
        <v>12</v>
      </c>
      <c r="EV60" s="14">
        <f t="shared" si="16"/>
        <v>12</v>
      </c>
      <c r="EW60" s="14">
        <f t="shared" si="17"/>
        <v>9</v>
      </c>
      <c r="EX60" s="14">
        <f t="shared" si="18"/>
        <v>9</v>
      </c>
      <c r="EY60" s="14">
        <f t="shared" si="19"/>
        <v>7</v>
      </c>
      <c r="EZ60" s="14">
        <f t="shared" si="20"/>
        <v>11</v>
      </c>
      <c r="FA60" s="14">
        <f t="shared" si="21"/>
        <v>11</v>
      </c>
      <c r="FB60" s="14">
        <f t="shared" si="22"/>
        <v>8</v>
      </c>
      <c r="FC60" s="14">
        <f t="shared" si="23"/>
        <v>8</v>
      </c>
      <c r="FD60" s="14">
        <f t="shared" si="24"/>
        <v>5</v>
      </c>
      <c r="FE60" s="14">
        <f t="shared" si="25"/>
        <v>3</v>
      </c>
      <c r="FF60" s="14">
        <f t="shared" si="26"/>
        <v>12</v>
      </c>
      <c r="FG60" s="14">
        <f t="shared" si="27"/>
        <v>12</v>
      </c>
      <c r="FH60" s="14">
        <f t="shared" si="28"/>
        <v>9</v>
      </c>
      <c r="FI60" s="14">
        <f t="shared" si="29"/>
        <v>9</v>
      </c>
      <c r="FJ60" s="14">
        <f t="shared" si="30"/>
        <v>6</v>
      </c>
      <c r="FK60" s="14">
        <f t="shared" si="31"/>
        <v>3</v>
      </c>
      <c r="FL60" s="14">
        <f t="shared" si="32"/>
        <v>12</v>
      </c>
      <c r="FM60" s="14">
        <f t="shared" si="33"/>
        <v>12</v>
      </c>
      <c r="FN60" s="14">
        <f t="shared" si="34"/>
        <v>9</v>
      </c>
      <c r="FO60" s="14">
        <f t="shared" si="35"/>
        <v>9</v>
      </c>
      <c r="FP60" s="14">
        <f t="shared" si="36"/>
        <v>6</v>
      </c>
      <c r="FQ60" s="14">
        <f t="shared" si="37"/>
        <v>4</v>
      </c>
      <c r="FR60" s="14">
        <f t="shared" si="38"/>
        <v>7</v>
      </c>
      <c r="FS60" s="14">
        <f t="shared" si="39"/>
        <v>7</v>
      </c>
      <c r="FT60" s="14">
        <f t="shared" si="40"/>
        <v>7</v>
      </c>
      <c r="FU60" s="14">
        <f t="shared" si="41"/>
        <v>4</v>
      </c>
      <c r="FV60" s="14">
        <f t="shared" si="42"/>
        <v>4</v>
      </c>
      <c r="FW60" s="14">
        <f t="shared" si="43"/>
        <v>4</v>
      </c>
      <c r="FX60" s="14">
        <f t="shared" si="44"/>
        <v>2</v>
      </c>
      <c r="FY60" s="14">
        <f t="shared" si="45"/>
        <v>2</v>
      </c>
      <c r="FZ60" s="14">
        <f t="shared" si="46"/>
        <v>12</v>
      </c>
      <c r="GA60" s="14">
        <f t="shared" si="47"/>
        <v>12</v>
      </c>
      <c r="GB60" s="14">
        <f t="shared" si="48"/>
        <v>12</v>
      </c>
      <c r="GC60" s="14">
        <f t="shared" si="49"/>
        <v>6</v>
      </c>
      <c r="GD60" s="14">
        <f t="shared" si="50"/>
        <v>6</v>
      </c>
      <c r="GE60" s="14">
        <f t="shared" si="51"/>
        <v>6</v>
      </c>
      <c r="GF60" s="14">
        <f t="shared" si="52"/>
        <v>5</v>
      </c>
      <c r="GG60" s="14">
        <f t="shared" si="53"/>
        <v>5</v>
      </c>
      <c r="GJ60" s="122">
        <v>54</v>
      </c>
      <c r="GK60" s="14">
        <f t="shared" si="54"/>
        <v>4</v>
      </c>
      <c r="GL60" s="14">
        <f t="shared" si="55"/>
        <v>1606006</v>
      </c>
      <c r="GM60" s="14" t="str">
        <f t="shared" si="56"/>
        <v>神器2-1 : 11级</v>
      </c>
      <c r="GN60" s="14" t="s">
        <v>1055</v>
      </c>
      <c r="GO60" s="14">
        <f t="shared" si="57"/>
        <v>9</v>
      </c>
      <c r="GP60" s="14" t="str">
        <f t="shared" si="58"/>
        <v>神器2-1</v>
      </c>
      <c r="GQ60" s="14">
        <f t="shared" si="59"/>
        <v>3</v>
      </c>
    </row>
    <row r="61" spans="14:199" ht="16.5" x14ac:dyDescent="0.2">
      <c r="AL61" s="118">
        <v>3</v>
      </c>
      <c r="AM61" s="118">
        <v>3</v>
      </c>
      <c r="AN61" s="118">
        <v>19</v>
      </c>
      <c r="AO61" s="118">
        <v>12</v>
      </c>
      <c r="AP61" s="118" t="s">
        <v>406</v>
      </c>
      <c r="AQ61" s="118">
        <v>3500</v>
      </c>
      <c r="AR61" s="118">
        <v>1</v>
      </c>
      <c r="AS61" s="118">
        <v>2</v>
      </c>
      <c r="AT61" s="118">
        <f t="shared" si="8"/>
        <v>2</v>
      </c>
      <c r="AU61" s="14">
        <f t="shared" si="9"/>
        <v>0.52500000000000002</v>
      </c>
      <c r="AV61" s="14">
        <f t="shared" si="10"/>
        <v>31.5</v>
      </c>
      <c r="BD61" s="118">
        <v>55</v>
      </c>
      <c r="BE61" s="14">
        <f>INDEX(节奏总表!$BW$4:$BW$63,新神器!BD61)</f>
        <v>147</v>
      </c>
      <c r="BF61" s="14">
        <f t="shared" si="11"/>
        <v>7</v>
      </c>
      <c r="BG61" s="118">
        <v>3</v>
      </c>
      <c r="BH61" s="118">
        <v>5</v>
      </c>
      <c r="BI61" s="14">
        <f t="shared" si="77"/>
        <v>0</v>
      </c>
      <c r="BJ61" s="14">
        <f t="shared" si="77"/>
        <v>0</v>
      </c>
      <c r="BK61" s="14">
        <f t="shared" si="77"/>
        <v>0</v>
      </c>
      <c r="BL61" s="14">
        <f t="shared" si="77"/>
        <v>0</v>
      </c>
      <c r="BM61" s="14">
        <f t="shared" si="77"/>
        <v>0</v>
      </c>
      <c r="BN61" s="14">
        <f t="shared" si="77"/>
        <v>0</v>
      </c>
      <c r="BO61" s="14">
        <f t="shared" si="77"/>
        <v>0</v>
      </c>
      <c r="BP61" s="14">
        <f t="shared" si="77"/>
        <v>0</v>
      </c>
      <c r="BQ61" s="14">
        <f t="shared" si="77"/>
        <v>0.35000000000000003</v>
      </c>
      <c r="BR61" s="14">
        <f t="shared" si="77"/>
        <v>0.35000000000000003</v>
      </c>
      <c r="BS61" s="14">
        <f t="shared" si="78"/>
        <v>0.20699999999999999</v>
      </c>
      <c r="BT61" s="14">
        <f t="shared" si="78"/>
        <v>0.20699999999999999</v>
      </c>
      <c r="BU61" s="14">
        <f t="shared" si="78"/>
        <v>0.13750000000000001</v>
      </c>
      <c r="BV61" s="14">
        <f t="shared" si="78"/>
        <v>6.9000000000000006E-2</v>
      </c>
      <c r="BW61" s="14">
        <f t="shared" si="78"/>
        <v>0.35000000000000003</v>
      </c>
      <c r="BX61" s="14">
        <f t="shared" si="78"/>
        <v>0.35000000000000003</v>
      </c>
      <c r="BY61" s="14">
        <f t="shared" si="78"/>
        <v>0.20699999999999999</v>
      </c>
      <c r="BZ61" s="14">
        <f t="shared" si="78"/>
        <v>0.20699999999999999</v>
      </c>
      <c r="CA61" s="14">
        <f t="shared" si="78"/>
        <v>0.13750000000000001</v>
      </c>
      <c r="CB61" s="14">
        <f t="shared" si="78"/>
        <v>6.9000000000000006E-2</v>
      </c>
      <c r="CC61" s="14">
        <f t="shared" si="79"/>
        <v>0.35000000000000003</v>
      </c>
      <c r="CD61" s="14">
        <f t="shared" si="79"/>
        <v>0.35000000000000003</v>
      </c>
      <c r="CE61" s="14">
        <f t="shared" si="79"/>
        <v>0.20699999999999999</v>
      </c>
      <c r="CF61" s="14">
        <f t="shared" si="79"/>
        <v>0.20699999999999999</v>
      </c>
      <c r="CG61" s="14">
        <f t="shared" si="79"/>
        <v>0.13750000000000001</v>
      </c>
      <c r="CH61" s="14">
        <f t="shared" si="79"/>
        <v>6.9499999999999992E-2</v>
      </c>
      <c r="CI61" s="14">
        <f t="shared" si="79"/>
        <v>0.20799999999999999</v>
      </c>
      <c r="CJ61" s="14">
        <f t="shared" si="79"/>
        <v>0.20799999999999999</v>
      </c>
      <c r="CK61" s="14">
        <f t="shared" si="79"/>
        <v>0.20799999999999999</v>
      </c>
      <c r="CL61" s="14">
        <f t="shared" si="79"/>
        <v>0.13800000000000001</v>
      </c>
      <c r="CM61" s="14">
        <f t="shared" si="80"/>
        <v>0.13800000000000001</v>
      </c>
      <c r="CN61" s="14">
        <f t="shared" si="80"/>
        <v>0.13800000000000001</v>
      </c>
      <c r="CO61" s="14">
        <f t="shared" si="80"/>
        <v>0</v>
      </c>
      <c r="CP61" s="14">
        <f t="shared" si="80"/>
        <v>0</v>
      </c>
      <c r="CQ61" s="14">
        <f t="shared" si="80"/>
        <v>1.5</v>
      </c>
      <c r="CR61" s="14">
        <f t="shared" si="80"/>
        <v>1.5</v>
      </c>
      <c r="CS61" s="14">
        <f t="shared" si="80"/>
        <v>1.5</v>
      </c>
      <c r="CT61" s="14">
        <f t="shared" si="80"/>
        <v>0.5</v>
      </c>
      <c r="CU61" s="14">
        <f t="shared" si="80"/>
        <v>0.5</v>
      </c>
      <c r="CV61" s="14">
        <f t="shared" si="80"/>
        <v>0.5</v>
      </c>
      <c r="CW61" s="14">
        <f t="shared" si="80"/>
        <v>0.375</v>
      </c>
      <c r="CX61" s="14">
        <f t="shared" si="80"/>
        <v>0.375</v>
      </c>
      <c r="CZ61" s="14">
        <f>SUM(BI$7:BI61)</f>
        <v>35.749999999999993</v>
      </c>
      <c r="DA61" s="14">
        <f>SUM(BJ$7:BJ61)</f>
        <v>35.749999999999993</v>
      </c>
      <c r="DB61" s="14">
        <f>SUM(BK$7:BK61)</f>
        <v>20.25</v>
      </c>
      <c r="DC61" s="14">
        <f>SUM(BL$7:BL61)</f>
        <v>36.25</v>
      </c>
      <c r="DD61" s="14">
        <f>SUM(BM$7:BM61)</f>
        <v>36.25</v>
      </c>
      <c r="DE61" s="14">
        <f>SUM(BN$7:BN61)</f>
        <v>20.625</v>
      </c>
      <c r="DF61" s="14">
        <f>SUM(BO$7:BO61)</f>
        <v>20.625</v>
      </c>
      <c r="DG61" s="14">
        <f>SUM(BP$7:BP61)</f>
        <v>13.75</v>
      </c>
      <c r="DH61" s="14">
        <f>SUM(BQ$7:BQ61)</f>
        <v>30.899000000000029</v>
      </c>
      <c r="DI61" s="14">
        <f>SUM(BR$7:BR61)</f>
        <v>30.899000000000029</v>
      </c>
      <c r="DJ61" s="14">
        <f>SUM(BS$7:BS61)</f>
        <v>16.968000000000018</v>
      </c>
      <c r="DK61" s="14">
        <f>SUM(BT$7:BT61)</f>
        <v>16.968000000000018</v>
      </c>
      <c r="DL61" s="14">
        <f>SUM(BU$7:BU61)</f>
        <v>8.7999999999999989</v>
      </c>
      <c r="DM61" s="14">
        <f>SUM(BV$7:BV61)</f>
        <v>4.1659999999999986</v>
      </c>
      <c r="DN61" s="14">
        <f>SUM(BW$7:BW61)</f>
        <v>35.899000000000029</v>
      </c>
      <c r="DO61" s="14">
        <f>SUM(BX$7:BX61)</f>
        <v>35.899000000000029</v>
      </c>
      <c r="DP61" s="14">
        <f>SUM(BY$7:BY61)</f>
        <v>19.593000000000018</v>
      </c>
      <c r="DQ61" s="14">
        <f>SUM(BZ$7:BZ61)</f>
        <v>19.593000000000018</v>
      </c>
      <c r="DR61" s="14">
        <f>SUM(CA$7:CA61)</f>
        <v>9.7999999999999918</v>
      </c>
      <c r="DS61" s="14">
        <f>SUM(CB$7:CB61)</f>
        <v>4.6539999999999999</v>
      </c>
      <c r="DT61" s="14">
        <f>SUM(CC$7:CC61)</f>
        <v>40.899000000000029</v>
      </c>
      <c r="DU61" s="14">
        <f>SUM(CD$7:CD61)</f>
        <v>40.899000000000029</v>
      </c>
      <c r="DV61" s="14">
        <f>SUM(CE$7:CE61)</f>
        <v>22.218000000000018</v>
      </c>
      <c r="DW61" s="14">
        <f>SUM(CF$7:CF61)</f>
        <v>22.218000000000018</v>
      </c>
      <c r="DX61" s="14">
        <f>SUM(CG$7:CG61)</f>
        <v>10.799999999999986</v>
      </c>
      <c r="DY61" s="14">
        <f>SUM(CH$7:CH61)</f>
        <v>5.1659999999999968</v>
      </c>
      <c r="DZ61" s="14">
        <f>SUM(CI$7:CI61)</f>
        <v>13.992000000000004</v>
      </c>
      <c r="EA61" s="14">
        <f>SUM(CJ$7:CJ61)</f>
        <v>13.992000000000004</v>
      </c>
      <c r="EB61" s="14">
        <f>SUM(CK$7:CK61)</f>
        <v>13.992000000000004</v>
      </c>
      <c r="EC61" s="14">
        <f>SUM(CL$7:CL61)</f>
        <v>6.3119999999999976</v>
      </c>
      <c r="ED61" s="14">
        <f>SUM(CM$7:CM61)</f>
        <v>6.3119999999999976</v>
      </c>
      <c r="EE61" s="14">
        <f>SUM(CN$7:CN61)</f>
        <v>6.3119999999999976</v>
      </c>
      <c r="EF61" s="14">
        <f>SUM(CO$7:CO61)</f>
        <v>2.25</v>
      </c>
      <c r="EG61" s="14">
        <f>SUM(CP$7:CP61)</f>
        <v>2.25</v>
      </c>
      <c r="EH61" s="14">
        <f>SUM(CQ$7:CQ61)</f>
        <v>36</v>
      </c>
      <c r="EI61" s="14">
        <f>SUM(CR$7:CR61)</f>
        <v>36</v>
      </c>
      <c r="EJ61" s="14">
        <f>SUM(CS$7:CS61)</f>
        <v>36</v>
      </c>
      <c r="EK61" s="14">
        <f>SUM(CT$7:CT61)</f>
        <v>12</v>
      </c>
      <c r="EL61" s="14">
        <f>SUM(CU$7:CU61)</f>
        <v>12</v>
      </c>
      <c r="EM61" s="14">
        <f>SUM(CV$7:CV61)</f>
        <v>12</v>
      </c>
      <c r="EN61" s="14">
        <f>SUM(CW$7:CW61)</f>
        <v>9</v>
      </c>
      <c r="EO61" s="14">
        <f>SUM(CX$7:CX61)</f>
        <v>9</v>
      </c>
      <c r="ER61" s="14">
        <f t="shared" si="12"/>
        <v>12</v>
      </c>
      <c r="ES61" s="14">
        <f t="shared" si="13"/>
        <v>12</v>
      </c>
      <c r="ET61" s="14">
        <f t="shared" si="14"/>
        <v>9</v>
      </c>
      <c r="EU61" s="14">
        <f t="shared" si="15"/>
        <v>12</v>
      </c>
      <c r="EV61" s="14">
        <f t="shared" si="16"/>
        <v>12</v>
      </c>
      <c r="EW61" s="14">
        <f t="shared" si="17"/>
        <v>9</v>
      </c>
      <c r="EX61" s="14">
        <f t="shared" si="18"/>
        <v>9</v>
      </c>
      <c r="EY61" s="14">
        <f t="shared" si="19"/>
        <v>7</v>
      </c>
      <c r="EZ61" s="14">
        <f t="shared" si="20"/>
        <v>11</v>
      </c>
      <c r="FA61" s="14">
        <f t="shared" si="21"/>
        <v>11</v>
      </c>
      <c r="FB61" s="14">
        <f t="shared" si="22"/>
        <v>8</v>
      </c>
      <c r="FC61" s="14">
        <f t="shared" si="23"/>
        <v>8</v>
      </c>
      <c r="FD61" s="14">
        <f t="shared" si="24"/>
        <v>5</v>
      </c>
      <c r="FE61" s="14">
        <f t="shared" si="25"/>
        <v>3</v>
      </c>
      <c r="FF61" s="14">
        <f t="shared" si="26"/>
        <v>12</v>
      </c>
      <c r="FG61" s="14">
        <f t="shared" si="27"/>
        <v>12</v>
      </c>
      <c r="FH61" s="14">
        <f t="shared" si="28"/>
        <v>9</v>
      </c>
      <c r="FI61" s="14">
        <f t="shared" si="29"/>
        <v>9</v>
      </c>
      <c r="FJ61" s="14">
        <f t="shared" si="30"/>
        <v>6</v>
      </c>
      <c r="FK61" s="14">
        <f t="shared" si="31"/>
        <v>3</v>
      </c>
      <c r="FL61" s="14">
        <f t="shared" si="32"/>
        <v>12</v>
      </c>
      <c r="FM61" s="14">
        <f t="shared" si="33"/>
        <v>12</v>
      </c>
      <c r="FN61" s="14">
        <f t="shared" si="34"/>
        <v>9</v>
      </c>
      <c r="FO61" s="14">
        <f t="shared" si="35"/>
        <v>9</v>
      </c>
      <c r="FP61" s="14">
        <f t="shared" si="36"/>
        <v>6</v>
      </c>
      <c r="FQ61" s="14">
        <f t="shared" si="37"/>
        <v>4</v>
      </c>
      <c r="FR61" s="14">
        <f t="shared" si="38"/>
        <v>7</v>
      </c>
      <c r="FS61" s="14">
        <f t="shared" si="39"/>
        <v>7</v>
      </c>
      <c r="FT61" s="14">
        <f t="shared" si="40"/>
        <v>7</v>
      </c>
      <c r="FU61" s="14">
        <f t="shared" si="41"/>
        <v>4</v>
      </c>
      <c r="FV61" s="14">
        <f t="shared" si="42"/>
        <v>4</v>
      </c>
      <c r="FW61" s="14">
        <f t="shared" si="43"/>
        <v>4</v>
      </c>
      <c r="FX61" s="14">
        <f t="shared" si="44"/>
        <v>2</v>
      </c>
      <c r="FY61" s="14">
        <f t="shared" si="45"/>
        <v>2</v>
      </c>
      <c r="FZ61" s="14">
        <f t="shared" si="46"/>
        <v>12</v>
      </c>
      <c r="GA61" s="14">
        <f t="shared" si="47"/>
        <v>12</v>
      </c>
      <c r="GB61" s="14">
        <f t="shared" si="48"/>
        <v>12</v>
      </c>
      <c r="GC61" s="14">
        <f t="shared" si="49"/>
        <v>7</v>
      </c>
      <c r="GD61" s="14">
        <f t="shared" si="50"/>
        <v>7</v>
      </c>
      <c r="GE61" s="14">
        <f t="shared" si="51"/>
        <v>7</v>
      </c>
      <c r="GF61" s="14">
        <f t="shared" si="52"/>
        <v>6</v>
      </c>
      <c r="GG61" s="14">
        <f t="shared" si="53"/>
        <v>6</v>
      </c>
      <c r="GJ61" s="122">
        <v>55</v>
      </c>
      <c r="GK61" s="14">
        <f t="shared" si="54"/>
        <v>4</v>
      </c>
      <c r="GL61" s="14">
        <f t="shared" si="55"/>
        <v>1606006</v>
      </c>
      <c r="GM61" s="14" t="str">
        <f t="shared" si="56"/>
        <v>神器2-1 : 12级</v>
      </c>
      <c r="GN61" s="14" t="s">
        <v>1055</v>
      </c>
      <c r="GO61" s="14">
        <f t="shared" si="57"/>
        <v>10</v>
      </c>
      <c r="GP61" s="14" t="str">
        <f t="shared" si="58"/>
        <v>神器2-1</v>
      </c>
      <c r="GQ61" s="14">
        <f t="shared" si="59"/>
        <v>5</v>
      </c>
    </row>
    <row r="62" spans="14:199" ht="16.5" x14ac:dyDescent="0.2">
      <c r="AL62" s="118">
        <v>3</v>
      </c>
      <c r="AM62" s="118">
        <v>3</v>
      </c>
      <c r="AN62" s="118">
        <v>20</v>
      </c>
      <c r="AO62" s="118">
        <v>13</v>
      </c>
      <c r="AP62" s="118" t="s">
        <v>407</v>
      </c>
      <c r="AQ62" s="118">
        <v>2000</v>
      </c>
      <c r="AR62" s="118">
        <v>1</v>
      </c>
      <c r="AS62" s="118">
        <v>1</v>
      </c>
      <c r="AT62" s="118">
        <f t="shared" si="8"/>
        <v>3</v>
      </c>
      <c r="AU62" s="14">
        <f t="shared" si="9"/>
        <v>0.2</v>
      </c>
      <c r="AV62" s="14">
        <f t="shared" si="10"/>
        <v>28</v>
      </c>
      <c r="BD62" s="118">
        <v>56</v>
      </c>
      <c r="BE62" s="14">
        <f>INDEX(节奏总表!$BW$4:$BW$63,新神器!BD62)</f>
        <v>147</v>
      </c>
      <c r="BF62" s="14">
        <f t="shared" si="11"/>
        <v>7</v>
      </c>
      <c r="BG62" s="118">
        <v>3</v>
      </c>
      <c r="BH62" s="118">
        <v>5</v>
      </c>
      <c r="BI62" s="14">
        <f t="shared" si="77"/>
        <v>0</v>
      </c>
      <c r="BJ62" s="14">
        <f t="shared" si="77"/>
        <v>0</v>
      </c>
      <c r="BK62" s="14">
        <f t="shared" si="77"/>
        <v>0</v>
      </c>
      <c r="BL62" s="14">
        <f t="shared" si="77"/>
        <v>0</v>
      </c>
      <c r="BM62" s="14">
        <f t="shared" si="77"/>
        <v>0</v>
      </c>
      <c r="BN62" s="14">
        <f t="shared" si="77"/>
        <v>0</v>
      </c>
      <c r="BO62" s="14">
        <f t="shared" si="77"/>
        <v>0</v>
      </c>
      <c r="BP62" s="14">
        <f t="shared" si="77"/>
        <v>0</v>
      </c>
      <c r="BQ62" s="14">
        <f t="shared" si="77"/>
        <v>0.35000000000000003</v>
      </c>
      <c r="BR62" s="14">
        <f t="shared" si="77"/>
        <v>0.35000000000000003</v>
      </c>
      <c r="BS62" s="14">
        <f t="shared" si="78"/>
        <v>0.20699999999999999</v>
      </c>
      <c r="BT62" s="14">
        <f t="shared" si="78"/>
        <v>0.20699999999999999</v>
      </c>
      <c r="BU62" s="14">
        <f t="shared" si="78"/>
        <v>0.13750000000000001</v>
      </c>
      <c r="BV62" s="14">
        <f t="shared" si="78"/>
        <v>6.9000000000000006E-2</v>
      </c>
      <c r="BW62" s="14">
        <f t="shared" si="78"/>
        <v>0.35000000000000003</v>
      </c>
      <c r="BX62" s="14">
        <f t="shared" si="78"/>
        <v>0.35000000000000003</v>
      </c>
      <c r="BY62" s="14">
        <f t="shared" si="78"/>
        <v>0.20699999999999999</v>
      </c>
      <c r="BZ62" s="14">
        <f t="shared" si="78"/>
        <v>0.20699999999999999</v>
      </c>
      <c r="CA62" s="14">
        <f t="shared" si="78"/>
        <v>0.13750000000000001</v>
      </c>
      <c r="CB62" s="14">
        <f t="shared" si="78"/>
        <v>6.9000000000000006E-2</v>
      </c>
      <c r="CC62" s="14">
        <f t="shared" si="79"/>
        <v>0.35000000000000003</v>
      </c>
      <c r="CD62" s="14">
        <f t="shared" si="79"/>
        <v>0.35000000000000003</v>
      </c>
      <c r="CE62" s="14">
        <f t="shared" si="79"/>
        <v>0.20699999999999999</v>
      </c>
      <c r="CF62" s="14">
        <f t="shared" si="79"/>
        <v>0.20699999999999999</v>
      </c>
      <c r="CG62" s="14">
        <f t="shared" si="79"/>
        <v>0.13750000000000001</v>
      </c>
      <c r="CH62" s="14">
        <f t="shared" si="79"/>
        <v>6.9499999999999992E-2</v>
      </c>
      <c r="CI62" s="14">
        <f t="shared" si="79"/>
        <v>0.20799999999999999</v>
      </c>
      <c r="CJ62" s="14">
        <f t="shared" si="79"/>
        <v>0.20799999999999999</v>
      </c>
      <c r="CK62" s="14">
        <f t="shared" si="79"/>
        <v>0.20799999999999999</v>
      </c>
      <c r="CL62" s="14">
        <f t="shared" si="79"/>
        <v>0.13800000000000001</v>
      </c>
      <c r="CM62" s="14">
        <f t="shared" si="80"/>
        <v>0.13800000000000001</v>
      </c>
      <c r="CN62" s="14">
        <f t="shared" si="80"/>
        <v>0.13800000000000001</v>
      </c>
      <c r="CO62" s="14">
        <f t="shared" si="80"/>
        <v>0</v>
      </c>
      <c r="CP62" s="14">
        <f t="shared" si="80"/>
        <v>0</v>
      </c>
      <c r="CQ62" s="14">
        <f t="shared" si="80"/>
        <v>1.5</v>
      </c>
      <c r="CR62" s="14">
        <f t="shared" si="80"/>
        <v>1.5</v>
      </c>
      <c r="CS62" s="14">
        <f t="shared" si="80"/>
        <v>1.5</v>
      </c>
      <c r="CT62" s="14">
        <f t="shared" si="80"/>
        <v>0.5</v>
      </c>
      <c r="CU62" s="14">
        <f t="shared" si="80"/>
        <v>0.5</v>
      </c>
      <c r="CV62" s="14">
        <f t="shared" si="80"/>
        <v>0.5</v>
      </c>
      <c r="CW62" s="14">
        <f t="shared" si="80"/>
        <v>0.375</v>
      </c>
      <c r="CX62" s="14">
        <f t="shared" si="80"/>
        <v>0.375</v>
      </c>
      <c r="CZ62" s="14">
        <f>SUM(BI$7:BI62)</f>
        <v>35.749999999999993</v>
      </c>
      <c r="DA62" s="14">
        <f>SUM(BJ$7:BJ62)</f>
        <v>35.749999999999993</v>
      </c>
      <c r="DB62" s="14">
        <f>SUM(BK$7:BK62)</f>
        <v>20.25</v>
      </c>
      <c r="DC62" s="14">
        <f>SUM(BL$7:BL62)</f>
        <v>36.25</v>
      </c>
      <c r="DD62" s="14">
        <f>SUM(BM$7:BM62)</f>
        <v>36.25</v>
      </c>
      <c r="DE62" s="14">
        <f>SUM(BN$7:BN62)</f>
        <v>20.625</v>
      </c>
      <c r="DF62" s="14">
        <f>SUM(BO$7:BO62)</f>
        <v>20.625</v>
      </c>
      <c r="DG62" s="14">
        <f>SUM(BP$7:BP62)</f>
        <v>13.75</v>
      </c>
      <c r="DH62" s="14">
        <f>SUM(BQ$7:BQ62)</f>
        <v>31.249000000000031</v>
      </c>
      <c r="DI62" s="14">
        <f>SUM(BR$7:BR62)</f>
        <v>31.249000000000031</v>
      </c>
      <c r="DJ62" s="14">
        <f>SUM(BS$7:BS62)</f>
        <v>17.175000000000018</v>
      </c>
      <c r="DK62" s="14">
        <f>SUM(BT$7:BT62)</f>
        <v>17.175000000000018</v>
      </c>
      <c r="DL62" s="14">
        <f>SUM(BU$7:BU62)</f>
        <v>8.9374999999999982</v>
      </c>
      <c r="DM62" s="14">
        <f>SUM(BV$7:BV62)</f>
        <v>4.2349999999999985</v>
      </c>
      <c r="DN62" s="14">
        <f>SUM(BW$7:BW62)</f>
        <v>36.249000000000031</v>
      </c>
      <c r="DO62" s="14">
        <f>SUM(BX$7:BX62)</f>
        <v>36.249000000000031</v>
      </c>
      <c r="DP62" s="14">
        <f>SUM(BY$7:BY62)</f>
        <v>19.800000000000018</v>
      </c>
      <c r="DQ62" s="14">
        <f>SUM(BZ$7:BZ62)</f>
        <v>19.800000000000018</v>
      </c>
      <c r="DR62" s="14">
        <f>SUM(CA$7:CA62)</f>
        <v>9.9374999999999911</v>
      </c>
      <c r="DS62" s="14">
        <f>SUM(CB$7:CB62)</f>
        <v>4.7229999999999999</v>
      </c>
      <c r="DT62" s="14">
        <f>SUM(CC$7:CC62)</f>
        <v>41.249000000000031</v>
      </c>
      <c r="DU62" s="14">
        <f>SUM(CD$7:CD62)</f>
        <v>41.249000000000031</v>
      </c>
      <c r="DV62" s="14">
        <f>SUM(CE$7:CE62)</f>
        <v>22.425000000000018</v>
      </c>
      <c r="DW62" s="14">
        <f>SUM(CF$7:CF62)</f>
        <v>22.425000000000018</v>
      </c>
      <c r="DX62" s="14">
        <f>SUM(CG$7:CG62)</f>
        <v>10.937499999999986</v>
      </c>
      <c r="DY62" s="14">
        <f>SUM(CH$7:CH62)</f>
        <v>5.2354999999999965</v>
      </c>
      <c r="DZ62" s="14">
        <f>SUM(CI$7:CI62)</f>
        <v>14.200000000000005</v>
      </c>
      <c r="EA62" s="14">
        <f>SUM(CJ$7:CJ62)</f>
        <v>14.200000000000005</v>
      </c>
      <c r="EB62" s="14">
        <f>SUM(CK$7:CK62)</f>
        <v>14.200000000000005</v>
      </c>
      <c r="EC62" s="14">
        <f>SUM(CL$7:CL62)</f>
        <v>6.4499999999999975</v>
      </c>
      <c r="ED62" s="14">
        <f>SUM(CM$7:CM62)</f>
        <v>6.4499999999999975</v>
      </c>
      <c r="EE62" s="14">
        <f>SUM(CN$7:CN62)</f>
        <v>6.4499999999999975</v>
      </c>
      <c r="EF62" s="14">
        <f>SUM(CO$7:CO62)</f>
        <v>2.25</v>
      </c>
      <c r="EG62" s="14">
        <f>SUM(CP$7:CP62)</f>
        <v>2.25</v>
      </c>
      <c r="EH62" s="14">
        <f>SUM(CQ$7:CQ62)</f>
        <v>37.5</v>
      </c>
      <c r="EI62" s="14">
        <f>SUM(CR$7:CR62)</f>
        <v>37.5</v>
      </c>
      <c r="EJ62" s="14">
        <f>SUM(CS$7:CS62)</f>
        <v>37.5</v>
      </c>
      <c r="EK62" s="14">
        <f>SUM(CT$7:CT62)</f>
        <v>12.5</v>
      </c>
      <c r="EL62" s="14">
        <f>SUM(CU$7:CU62)</f>
        <v>12.5</v>
      </c>
      <c r="EM62" s="14">
        <f>SUM(CV$7:CV62)</f>
        <v>12.5</v>
      </c>
      <c r="EN62" s="14">
        <f>SUM(CW$7:CW62)</f>
        <v>9.375</v>
      </c>
      <c r="EO62" s="14">
        <f>SUM(CX$7:CX62)</f>
        <v>9.375</v>
      </c>
      <c r="ER62" s="14">
        <f t="shared" si="12"/>
        <v>12</v>
      </c>
      <c r="ES62" s="14">
        <f t="shared" si="13"/>
        <v>12</v>
      </c>
      <c r="ET62" s="14">
        <f t="shared" si="14"/>
        <v>9</v>
      </c>
      <c r="EU62" s="14">
        <f t="shared" si="15"/>
        <v>12</v>
      </c>
      <c r="EV62" s="14">
        <f t="shared" si="16"/>
        <v>12</v>
      </c>
      <c r="EW62" s="14">
        <f t="shared" si="17"/>
        <v>9</v>
      </c>
      <c r="EX62" s="14">
        <f t="shared" si="18"/>
        <v>9</v>
      </c>
      <c r="EY62" s="14">
        <f t="shared" si="19"/>
        <v>7</v>
      </c>
      <c r="EZ62" s="14">
        <f t="shared" si="20"/>
        <v>11</v>
      </c>
      <c r="FA62" s="14">
        <f t="shared" si="21"/>
        <v>11</v>
      </c>
      <c r="FB62" s="14">
        <f t="shared" si="22"/>
        <v>8</v>
      </c>
      <c r="FC62" s="14">
        <f t="shared" si="23"/>
        <v>8</v>
      </c>
      <c r="FD62" s="14">
        <f t="shared" si="24"/>
        <v>5</v>
      </c>
      <c r="FE62" s="14">
        <f t="shared" si="25"/>
        <v>3</v>
      </c>
      <c r="FF62" s="14">
        <f t="shared" si="26"/>
        <v>12</v>
      </c>
      <c r="FG62" s="14">
        <f t="shared" si="27"/>
        <v>12</v>
      </c>
      <c r="FH62" s="14">
        <f t="shared" si="28"/>
        <v>9</v>
      </c>
      <c r="FI62" s="14">
        <f t="shared" si="29"/>
        <v>9</v>
      </c>
      <c r="FJ62" s="14">
        <f t="shared" si="30"/>
        <v>6</v>
      </c>
      <c r="FK62" s="14">
        <f t="shared" si="31"/>
        <v>3</v>
      </c>
      <c r="FL62" s="14">
        <f t="shared" si="32"/>
        <v>13</v>
      </c>
      <c r="FM62" s="14">
        <f t="shared" si="33"/>
        <v>13</v>
      </c>
      <c r="FN62" s="14">
        <f t="shared" si="34"/>
        <v>9</v>
      </c>
      <c r="FO62" s="14">
        <f t="shared" si="35"/>
        <v>9</v>
      </c>
      <c r="FP62" s="14">
        <f t="shared" si="36"/>
        <v>6</v>
      </c>
      <c r="FQ62" s="14">
        <f t="shared" si="37"/>
        <v>4</v>
      </c>
      <c r="FR62" s="14">
        <f t="shared" si="38"/>
        <v>7</v>
      </c>
      <c r="FS62" s="14">
        <f t="shared" si="39"/>
        <v>7</v>
      </c>
      <c r="FT62" s="14">
        <f t="shared" si="40"/>
        <v>7</v>
      </c>
      <c r="FU62" s="14">
        <f t="shared" si="41"/>
        <v>4</v>
      </c>
      <c r="FV62" s="14">
        <f t="shared" si="42"/>
        <v>4</v>
      </c>
      <c r="FW62" s="14">
        <f t="shared" si="43"/>
        <v>4</v>
      </c>
      <c r="FX62" s="14">
        <f t="shared" si="44"/>
        <v>2</v>
      </c>
      <c r="FY62" s="14">
        <f t="shared" si="45"/>
        <v>2</v>
      </c>
      <c r="FZ62" s="14">
        <f t="shared" si="46"/>
        <v>12</v>
      </c>
      <c r="GA62" s="14">
        <f t="shared" si="47"/>
        <v>12</v>
      </c>
      <c r="GB62" s="14">
        <f t="shared" si="48"/>
        <v>12</v>
      </c>
      <c r="GC62" s="14">
        <f t="shared" si="49"/>
        <v>7</v>
      </c>
      <c r="GD62" s="14">
        <f t="shared" si="50"/>
        <v>7</v>
      </c>
      <c r="GE62" s="14">
        <f t="shared" si="51"/>
        <v>7</v>
      </c>
      <c r="GF62" s="14">
        <f t="shared" si="52"/>
        <v>6</v>
      </c>
      <c r="GG62" s="14">
        <f t="shared" si="53"/>
        <v>6</v>
      </c>
      <c r="GJ62" s="122">
        <v>56</v>
      </c>
      <c r="GK62" s="14">
        <f t="shared" si="54"/>
        <v>4</v>
      </c>
      <c r="GL62" s="14">
        <f t="shared" si="55"/>
        <v>1606006</v>
      </c>
      <c r="GM62" s="14" t="str">
        <f t="shared" si="56"/>
        <v>神器2-1 : 13级</v>
      </c>
      <c r="GN62" s="14" t="s">
        <v>1055</v>
      </c>
      <c r="GO62" s="14">
        <f t="shared" si="57"/>
        <v>11</v>
      </c>
      <c r="GP62" s="14" t="str">
        <f t="shared" si="58"/>
        <v>神器2-1</v>
      </c>
      <c r="GQ62" s="14">
        <f t="shared" si="59"/>
        <v>5</v>
      </c>
    </row>
    <row r="63" spans="14:199" ht="16.5" x14ac:dyDescent="0.2">
      <c r="AL63" s="118">
        <v>3</v>
      </c>
      <c r="AM63" s="118">
        <v>3</v>
      </c>
      <c r="AN63" s="118">
        <v>21</v>
      </c>
      <c r="AO63" s="118">
        <v>14</v>
      </c>
      <c r="AP63" s="118" t="s">
        <v>408</v>
      </c>
      <c r="AQ63" s="118">
        <v>1000</v>
      </c>
      <c r="AR63" s="118">
        <v>1</v>
      </c>
      <c r="AS63" s="118">
        <v>1</v>
      </c>
      <c r="AT63" s="118">
        <f t="shared" si="8"/>
        <v>4</v>
      </c>
      <c r="AU63" s="14">
        <f t="shared" si="9"/>
        <v>0.1</v>
      </c>
      <c r="AV63" s="14">
        <f t="shared" si="10"/>
        <v>30</v>
      </c>
      <c r="BD63" s="118">
        <v>57</v>
      </c>
      <c r="BE63" s="14">
        <f>INDEX(节奏总表!$BW$4:$BW$63,新神器!BD63)</f>
        <v>148</v>
      </c>
      <c r="BF63" s="14">
        <f t="shared" si="11"/>
        <v>7</v>
      </c>
      <c r="BG63" s="118">
        <v>3</v>
      </c>
      <c r="BH63" s="118">
        <v>5</v>
      </c>
      <c r="BI63" s="14">
        <f t="shared" si="77"/>
        <v>0</v>
      </c>
      <c r="BJ63" s="14">
        <f t="shared" si="77"/>
        <v>0</v>
      </c>
      <c r="BK63" s="14">
        <f t="shared" si="77"/>
        <v>0</v>
      </c>
      <c r="BL63" s="14">
        <f t="shared" si="77"/>
        <v>0</v>
      </c>
      <c r="BM63" s="14">
        <f t="shared" si="77"/>
        <v>0</v>
      </c>
      <c r="BN63" s="14">
        <f t="shared" si="77"/>
        <v>0</v>
      </c>
      <c r="BO63" s="14">
        <f t="shared" si="77"/>
        <v>0</v>
      </c>
      <c r="BP63" s="14">
        <f t="shared" si="77"/>
        <v>0</v>
      </c>
      <c r="BQ63" s="14">
        <f t="shared" si="77"/>
        <v>0.35000000000000003</v>
      </c>
      <c r="BR63" s="14">
        <f t="shared" si="77"/>
        <v>0.35000000000000003</v>
      </c>
      <c r="BS63" s="14">
        <f t="shared" si="78"/>
        <v>0.20699999999999999</v>
      </c>
      <c r="BT63" s="14">
        <f t="shared" si="78"/>
        <v>0.20699999999999999</v>
      </c>
      <c r="BU63" s="14">
        <f t="shared" si="78"/>
        <v>0.13750000000000001</v>
      </c>
      <c r="BV63" s="14">
        <f t="shared" si="78"/>
        <v>6.9000000000000006E-2</v>
      </c>
      <c r="BW63" s="14">
        <f t="shared" si="78"/>
        <v>0.35000000000000003</v>
      </c>
      <c r="BX63" s="14">
        <f t="shared" si="78"/>
        <v>0.35000000000000003</v>
      </c>
      <c r="BY63" s="14">
        <f t="shared" si="78"/>
        <v>0.20699999999999999</v>
      </c>
      <c r="BZ63" s="14">
        <f t="shared" si="78"/>
        <v>0.20699999999999999</v>
      </c>
      <c r="CA63" s="14">
        <f t="shared" si="78"/>
        <v>0.13750000000000001</v>
      </c>
      <c r="CB63" s="14">
        <f t="shared" si="78"/>
        <v>6.9000000000000006E-2</v>
      </c>
      <c r="CC63" s="14">
        <f t="shared" si="79"/>
        <v>0.35000000000000003</v>
      </c>
      <c r="CD63" s="14">
        <f t="shared" si="79"/>
        <v>0.35000000000000003</v>
      </c>
      <c r="CE63" s="14">
        <f t="shared" si="79"/>
        <v>0.20699999999999999</v>
      </c>
      <c r="CF63" s="14">
        <f t="shared" si="79"/>
        <v>0.20699999999999999</v>
      </c>
      <c r="CG63" s="14">
        <f t="shared" si="79"/>
        <v>0.13750000000000001</v>
      </c>
      <c r="CH63" s="14">
        <f t="shared" si="79"/>
        <v>6.9499999999999992E-2</v>
      </c>
      <c r="CI63" s="14">
        <f t="shared" si="79"/>
        <v>0.20799999999999999</v>
      </c>
      <c r="CJ63" s="14">
        <f t="shared" si="79"/>
        <v>0.20799999999999999</v>
      </c>
      <c r="CK63" s="14">
        <f t="shared" si="79"/>
        <v>0.20799999999999999</v>
      </c>
      <c r="CL63" s="14">
        <f t="shared" si="79"/>
        <v>0.13800000000000001</v>
      </c>
      <c r="CM63" s="14">
        <f t="shared" si="80"/>
        <v>0.13800000000000001</v>
      </c>
      <c r="CN63" s="14">
        <f t="shared" si="80"/>
        <v>0.13800000000000001</v>
      </c>
      <c r="CO63" s="14">
        <f t="shared" si="80"/>
        <v>0</v>
      </c>
      <c r="CP63" s="14">
        <f t="shared" si="80"/>
        <v>0</v>
      </c>
      <c r="CQ63" s="14">
        <f t="shared" si="80"/>
        <v>1.5</v>
      </c>
      <c r="CR63" s="14">
        <f t="shared" si="80"/>
        <v>1.5</v>
      </c>
      <c r="CS63" s="14">
        <f t="shared" si="80"/>
        <v>1.5</v>
      </c>
      <c r="CT63" s="14">
        <f t="shared" si="80"/>
        <v>0.5</v>
      </c>
      <c r="CU63" s="14">
        <f t="shared" si="80"/>
        <v>0.5</v>
      </c>
      <c r="CV63" s="14">
        <f t="shared" si="80"/>
        <v>0.5</v>
      </c>
      <c r="CW63" s="14">
        <f t="shared" si="80"/>
        <v>0.375</v>
      </c>
      <c r="CX63" s="14">
        <f t="shared" si="80"/>
        <v>0.375</v>
      </c>
      <c r="CZ63" s="14">
        <f>SUM(BI$7:BI63)</f>
        <v>35.749999999999993</v>
      </c>
      <c r="DA63" s="14">
        <f>SUM(BJ$7:BJ63)</f>
        <v>35.749999999999993</v>
      </c>
      <c r="DB63" s="14">
        <f>SUM(BK$7:BK63)</f>
        <v>20.25</v>
      </c>
      <c r="DC63" s="14">
        <f>SUM(BL$7:BL63)</f>
        <v>36.25</v>
      </c>
      <c r="DD63" s="14">
        <f>SUM(BM$7:BM63)</f>
        <v>36.25</v>
      </c>
      <c r="DE63" s="14">
        <f>SUM(BN$7:BN63)</f>
        <v>20.625</v>
      </c>
      <c r="DF63" s="14">
        <f>SUM(BO$7:BO63)</f>
        <v>20.625</v>
      </c>
      <c r="DG63" s="14">
        <f>SUM(BP$7:BP63)</f>
        <v>13.75</v>
      </c>
      <c r="DH63" s="14">
        <f>SUM(BQ$7:BQ63)</f>
        <v>31.599000000000032</v>
      </c>
      <c r="DI63" s="14">
        <f>SUM(BR$7:BR63)</f>
        <v>31.599000000000032</v>
      </c>
      <c r="DJ63" s="14">
        <f>SUM(BS$7:BS63)</f>
        <v>17.382000000000019</v>
      </c>
      <c r="DK63" s="14">
        <f>SUM(BT$7:BT63)</f>
        <v>17.382000000000019</v>
      </c>
      <c r="DL63" s="14">
        <f>SUM(BU$7:BU63)</f>
        <v>9.0749999999999975</v>
      </c>
      <c r="DM63" s="14">
        <f>SUM(BV$7:BV63)</f>
        <v>4.3039999999999985</v>
      </c>
      <c r="DN63" s="14">
        <f>SUM(BW$7:BW63)</f>
        <v>36.599000000000032</v>
      </c>
      <c r="DO63" s="14">
        <f>SUM(BX$7:BX63)</f>
        <v>36.599000000000032</v>
      </c>
      <c r="DP63" s="14">
        <f>SUM(BY$7:BY63)</f>
        <v>20.007000000000019</v>
      </c>
      <c r="DQ63" s="14">
        <f>SUM(BZ$7:BZ63)</f>
        <v>20.007000000000019</v>
      </c>
      <c r="DR63" s="14">
        <f>SUM(CA$7:CA63)</f>
        <v>10.07499999999999</v>
      </c>
      <c r="DS63" s="14">
        <f>SUM(CB$7:CB63)</f>
        <v>4.7919999999999998</v>
      </c>
      <c r="DT63" s="14">
        <f>SUM(CC$7:CC63)</f>
        <v>41.599000000000032</v>
      </c>
      <c r="DU63" s="14">
        <f>SUM(CD$7:CD63)</f>
        <v>41.599000000000032</v>
      </c>
      <c r="DV63" s="14">
        <f>SUM(CE$7:CE63)</f>
        <v>22.632000000000019</v>
      </c>
      <c r="DW63" s="14">
        <f>SUM(CF$7:CF63)</f>
        <v>22.632000000000019</v>
      </c>
      <c r="DX63" s="14">
        <f>SUM(CG$7:CG63)</f>
        <v>11.074999999999985</v>
      </c>
      <c r="DY63" s="14">
        <f>SUM(CH$7:CH63)</f>
        <v>5.3049999999999962</v>
      </c>
      <c r="DZ63" s="14">
        <f>SUM(CI$7:CI63)</f>
        <v>14.408000000000005</v>
      </c>
      <c r="EA63" s="14">
        <f>SUM(CJ$7:CJ63)</f>
        <v>14.408000000000005</v>
      </c>
      <c r="EB63" s="14">
        <f>SUM(CK$7:CK63)</f>
        <v>14.408000000000005</v>
      </c>
      <c r="EC63" s="14">
        <f>SUM(CL$7:CL63)</f>
        <v>6.5879999999999974</v>
      </c>
      <c r="ED63" s="14">
        <f>SUM(CM$7:CM63)</f>
        <v>6.5879999999999974</v>
      </c>
      <c r="EE63" s="14">
        <f>SUM(CN$7:CN63)</f>
        <v>6.5879999999999974</v>
      </c>
      <c r="EF63" s="14">
        <f>SUM(CO$7:CO63)</f>
        <v>2.25</v>
      </c>
      <c r="EG63" s="14">
        <f>SUM(CP$7:CP63)</f>
        <v>2.25</v>
      </c>
      <c r="EH63" s="14">
        <f>SUM(CQ$7:CQ63)</f>
        <v>39</v>
      </c>
      <c r="EI63" s="14">
        <f>SUM(CR$7:CR63)</f>
        <v>39</v>
      </c>
      <c r="EJ63" s="14">
        <f>SUM(CS$7:CS63)</f>
        <v>39</v>
      </c>
      <c r="EK63" s="14">
        <f>SUM(CT$7:CT63)</f>
        <v>13</v>
      </c>
      <c r="EL63" s="14">
        <f>SUM(CU$7:CU63)</f>
        <v>13</v>
      </c>
      <c r="EM63" s="14">
        <f>SUM(CV$7:CV63)</f>
        <v>13</v>
      </c>
      <c r="EN63" s="14">
        <f>SUM(CW$7:CW63)</f>
        <v>9.75</v>
      </c>
      <c r="EO63" s="14">
        <f>SUM(CX$7:CX63)</f>
        <v>9.75</v>
      </c>
      <c r="ER63" s="14">
        <f t="shared" si="12"/>
        <v>12</v>
      </c>
      <c r="ES63" s="14">
        <f t="shared" si="13"/>
        <v>12</v>
      </c>
      <c r="ET63" s="14">
        <f t="shared" si="14"/>
        <v>9</v>
      </c>
      <c r="EU63" s="14">
        <f t="shared" si="15"/>
        <v>12</v>
      </c>
      <c r="EV63" s="14">
        <f t="shared" si="16"/>
        <v>12</v>
      </c>
      <c r="EW63" s="14">
        <f t="shared" si="17"/>
        <v>9</v>
      </c>
      <c r="EX63" s="14">
        <f t="shared" si="18"/>
        <v>9</v>
      </c>
      <c r="EY63" s="14">
        <f t="shared" si="19"/>
        <v>7</v>
      </c>
      <c r="EZ63" s="14">
        <f t="shared" si="20"/>
        <v>11</v>
      </c>
      <c r="FA63" s="14">
        <f t="shared" si="21"/>
        <v>11</v>
      </c>
      <c r="FB63" s="14">
        <f t="shared" si="22"/>
        <v>8</v>
      </c>
      <c r="FC63" s="14">
        <f t="shared" si="23"/>
        <v>8</v>
      </c>
      <c r="FD63" s="14">
        <f t="shared" si="24"/>
        <v>6</v>
      </c>
      <c r="FE63" s="14">
        <f t="shared" si="25"/>
        <v>3</v>
      </c>
      <c r="FF63" s="14">
        <f t="shared" si="26"/>
        <v>12</v>
      </c>
      <c r="FG63" s="14">
        <f t="shared" si="27"/>
        <v>12</v>
      </c>
      <c r="FH63" s="14">
        <f t="shared" si="28"/>
        <v>9</v>
      </c>
      <c r="FI63" s="14">
        <f t="shared" si="29"/>
        <v>9</v>
      </c>
      <c r="FJ63" s="14">
        <f t="shared" si="30"/>
        <v>6</v>
      </c>
      <c r="FK63" s="14">
        <f t="shared" si="31"/>
        <v>3</v>
      </c>
      <c r="FL63" s="14">
        <f t="shared" si="32"/>
        <v>13</v>
      </c>
      <c r="FM63" s="14">
        <f t="shared" si="33"/>
        <v>13</v>
      </c>
      <c r="FN63" s="14">
        <f t="shared" si="34"/>
        <v>9</v>
      </c>
      <c r="FO63" s="14">
        <f t="shared" si="35"/>
        <v>9</v>
      </c>
      <c r="FP63" s="14">
        <f t="shared" si="36"/>
        <v>6</v>
      </c>
      <c r="FQ63" s="14">
        <f t="shared" si="37"/>
        <v>4</v>
      </c>
      <c r="FR63" s="14">
        <f t="shared" si="38"/>
        <v>7</v>
      </c>
      <c r="FS63" s="14">
        <f t="shared" si="39"/>
        <v>7</v>
      </c>
      <c r="FT63" s="14">
        <f t="shared" si="40"/>
        <v>7</v>
      </c>
      <c r="FU63" s="14">
        <f t="shared" si="41"/>
        <v>4</v>
      </c>
      <c r="FV63" s="14">
        <f t="shared" si="42"/>
        <v>4</v>
      </c>
      <c r="FW63" s="14">
        <f t="shared" si="43"/>
        <v>4</v>
      </c>
      <c r="FX63" s="14">
        <f t="shared" si="44"/>
        <v>2</v>
      </c>
      <c r="FY63" s="14">
        <f t="shared" si="45"/>
        <v>2</v>
      </c>
      <c r="FZ63" s="14">
        <f t="shared" si="46"/>
        <v>12</v>
      </c>
      <c r="GA63" s="14">
        <f t="shared" si="47"/>
        <v>12</v>
      </c>
      <c r="GB63" s="14">
        <f t="shared" si="48"/>
        <v>12</v>
      </c>
      <c r="GC63" s="14">
        <f t="shared" si="49"/>
        <v>7</v>
      </c>
      <c r="GD63" s="14">
        <f t="shared" si="50"/>
        <v>7</v>
      </c>
      <c r="GE63" s="14">
        <f t="shared" si="51"/>
        <v>7</v>
      </c>
      <c r="GF63" s="14">
        <f t="shared" si="52"/>
        <v>6</v>
      </c>
      <c r="GG63" s="14">
        <f t="shared" si="53"/>
        <v>6</v>
      </c>
      <c r="GJ63" s="122">
        <v>57</v>
      </c>
      <c r="GK63" s="14">
        <f t="shared" si="54"/>
        <v>4</v>
      </c>
      <c r="GL63" s="14">
        <f t="shared" si="55"/>
        <v>1606006</v>
      </c>
      <c r="GM63" s="14" t="str">
        <f t="shared" si="56"/>
        <v>神器2-1 : 14级</v>
      </c>
      <c r="GN63" s="14" t="s">
        <v>1055</v>
      </c>
      <c r="GO63" s="14">
        <f t="shared" si="57"/>
        <v>12</v>
      </c>
      <c r="GP63" s="14" t="str">
        <f t="shared" si="58"/>
        <v>神器2-1</v>
      </c>
      <c r="GQ63" s="14">
        <f t="shared" si="59"/>
        <v>6</v>
      </c>
    </row>
    <row r="64" spans="14:199" ht="16.5" x14ac:dyDescent="0.2">
      <c r="AL64" s="118">
        <v>4</v>
      </c>
      <c r="AM64" s="118">
        <v>1</v>
      </c>
      <c r="AN64" s="118">
        <v>22</v>
      </c>
      <c r="AO64" s="118">
        <v>1</v>
      </c>
      <c r="AP64" s="118" t="s">
        <v>395</v>
      </c>
      <c r="AQ64" s="118">
        <v>1500</v>
      </c>
      <c r="AR64" s="118">
        <v>1</v>
      </c>
      <c r="AS64" s="118">
        <v>1</v>
      </c>
      <c r="AT64" s="118">
        <f t="shared" si="8"/>
        <v>1</v>
      </c>
      <c r="AU64" s="14">
        <f t="shared" si="9"/>
        <v>0.15</v>
      </c>
      <c r="AV64" s="14">
        <f t="shared" si="10"/>
        <v>1.5</v>
      </c>
      <c r="BD64" s="118">
        <v>58</v>
      </c>
      <c r="BE64" s="14">
        <f>INDEX(节奏总表!$BW$4:$BW$63,新神器!BD64)</f>
        <v>149</v>
      </c>
      <c r="BF64" s="14">
        <f t="shared" si="11"/>
        <v>7</v>
      </c>
      <c r="BG64" s="118">
        <v>3</v>
      </c>
      <c r="BH64" s="118">
        <v>5</v>
      </c>
      <c r="BI64" s="14">
        <f t="shared" si="77"/>
        <v>0</v>
      </c>
      <c r="BJ64" s="14">
        <f t="shared" si="77"/>
        <v>0</v>
      </c>
      <c r="BK64" s="14">
        <f t="shared" si="77"/>
        <v>0</v>
      </c>
      <c r="BL64" s="14">
        <f t="shared" si="77"/>
        <v>0</v>
      </c>
      <c r="BM64" s="14">
        <f t="shared" si="77"/>
        <v>0</v>
      </c>
      <c r="BN64" s="14">
        <f t="shared" si="77"/>
        <v>0</v>
      </c>
      <c r="BO64" s="14">
        <f t="shared" si="77"/>
        <v>0</v>
      </c>
      <c r="BP64" s="14">
        <f t="shared" si="77"/>
        <v>0</v>
      </c>
      <c r="BQ64" s="14">
        <f t="shared" si="77"/>
        <v>0.35000000000000003</v>
      </c>
      <c r="BR64" s="14">
        <f t="shared" si="77"/>
        <v>0.35000000000000003</v>
      </c>
      <c r="BS64" s="14">
        <f t="shared" si="78"/>
        <v>0.20699999999999999</v>
      </c>
      <c r="BT64" s="14">
        <f t="shared" si="78"/>
        <v>0.20699999999999999</v>
      </c>
      <c r="BU64" s="14">
        <f t="shared" si="78"/>
        <v>0.13750000000000001</v>
      </c>
      <c r="BV64" s="14">
        <f t="shared" si="78"/>
        <v>6.9000000000000006E-2</v>
      </c>
      <c r="BW64" s="14">
        <f t="shared" si="78"/>
        <v>0.35000000000000003</v>
      </c>
      <c r="BX64" s="14">
        <f t="shared" si="78"/>
        <v>0.35000000000000003</v>
      </c>
      <c r="BY64" s="14">
        <f t="shared" si="78"/>
        <v>0.20699999999999999</v>
      </c>
      <c r="BZ64" s="14">
        <f t="shared" si="78"/>
        <v>0.20699999999999999</v>
      </c>
      <c r="CA64" s="14">
        <f t="shared" si="78"/>
        <v>0.13750000000000001</v>
      </c>
      <c r="CB64" s="14">
        <f t="shared" si="78"/>
        <v>6.9000000000000006E-2</v>
      </c>
      <c r="CC64" s="14">
        <f t="shared" si="79"/>
        <v>0.35000000000000003</v>
      </c>
      <c r="CD64" s="14">
        <f t="shared" si="79"/>
        <v>0.35000000000000003</v>
      </c>
      <c r="CE64" s="14">
        <f t="shared" si="79"/>
        <v>0.20699999999999999</v>
      </c>
      <c r="CF64" s="14">
        <f t="shared" si="79"/>
        <v>0.20699999999999999</v>
      </c>
      <c r="CG64" s="14">
        <f t="shared" si="79"/>
        <v>0.13750000000000001</v>
      </c>
      <c r="CH64" s="14">
        <f t="shared" si="79"/>
        <v>6.9499999999999992E-2</v>
      </c>
      <c r="CI64" s="14">
        <f t="shared" si="79"/>
        <v>0.20799999999999999</v>
      </c>
      <c r="CJ64" s="14">
        <f t="shared" si="79"/>
        <v>0.20799999999999999</v>
      </c>
      <c r="CK64" s="14">
        <f t="shared" si="79"/>
        <v>0.20799999999999999</v>
      </c>
      <c r="CL64" s="14">
        <f t="shared" si="79"/>
        <v>0.13800000000000001</v>
      </c>
      <c r="CM64" s="14">
        <f t="shared" si="80"/>
        <v>0.13800000000000001</v>
      </c>
      <c r="CN64" s="14">
        <f t="shared" si="80"/>
        <v>0.13800000000000001</v>
      </c>
      <c r="CO64" s="14">
        <f t="shared" si="80"/>
        <v>0</v>
      </c>
      <c r="CP64" s="14">
        <f t="shared" si="80"/>
        <v>0</v>
      </c>
      <c r="CQ64" s="14">
        <f t="shared" si="80"/>
        <v>1.5</v>
      </c>
      <c r="CR64" s="14">
        <f t="shared" si="80"/>
        <v>1.5</v>
      </c>
      <c r="CS64" s="14">
        <f t="shared" si="80"/>
        <v>1.5</v>
      </c>
      <c r="CT64" s="14">
        <f t="shared" si="80"/>
        <v>0.5</v>
      </c>
      <c r="CU64" s="14">
        <f t="shared" si="80"/>
        <v>0.5</v>
      </c>
      <c r="CV64" s="14">
        <f t="shared" si="80"/>
        <v>0.5</v>
      </c>
      <c r="CW64" s="14">
        <f t="shared" si="80"/>
        <v>0.375</v>
      </c>
      <c r="CX64" s="14">
        <f t="shared" si="80"/>
        <v>0.375</v>
      </c>
      <c r="CZ64" s="14">
        <f>SUM(BI$7:BI64)</f>
        <v>35.749999999999993</v>
      </c>
      <c r="DA64" s="14">
        <f>SUM(BJ$7:BJ64)</f>
        <v>35.749999999999993</v>
      </c>
      <c r="DB64" s="14">
        <f>SUM(BK$7:BK64)</f>
        <v>20.25</v>
      </c>
      <c r="DC64" s="14">
        <f>SUM(BL$7:BL64)</f>
        <v>36.25</v>
      </c>
      <c r="DD64" s="14">
        <f>SUM(BM$7:BM64)</f>
        <v>36.25</v>
      </c>
      <c r="DE64" s="14">
        <f>SUM(BN$7:BN64)</f>
        <v>20.625</v>
      </c>
      <c r="DF64" s="14">
        <f>SUM(BO$7:BO64)</f>
        <v>20.625</v>
      </c>
      <c r="DG64" s="14">
        <f>SUM(BP$7:BP64)</f>
        <v>13.75</v>
      </c>
      <c r="DH64" s="14">
        <f>SUM(BQ$7:BQ64)</f>
        <v>31.949000000000034</v>
      </c>
      <c r="DI64" s="14">
        <f>SUM(BR$7:BR64)</f>
        <v>31.949000000000034</v>
      </c>
      <c r="DJ64" s="14">
        <f>SUM(BS$7:BS64)</f>
        <v>17.58900000000002</v>
      </c>
      <c r="DK64" s="14">
        <f>SUM(BT$7:BT64)</f>
        <v>17.58900000000002</v>
      </c>
      <c r="DL64" s="14">
        <f>SUM(BU$7:BU64)</f>
        <v>9.2124999999999968</v>
      </c>
      <c r="DM64" s="14">
        <f>SUM(BV$7:BV64)</f>
        <v>4.3729999999999984</v>
      </c>
      <c r="DN64" s="14">
        <f>SUM(BW$7:BW64)</f>
        <v>36.949000000000034</v>
      </c>
      <c r="DO64" s="14">
        <f>SUM(BX$7:BX64)</f>
        <v>36.949000000000034</v>
      </c>
      <c r="DP64" s="14">
        <f>SUM(BY$7:BY64)</f>
        <v>20.21400000000002</v>
      </c>
      <c r="DQ64" s="14">
        <f>SUM(BZ$7:BZ64)</f>
        <v>20.21400000000002</v>
      </c>
      <c r="DR64" s="14">
        <f>SUM(CA$7:CA64)</f>
        <v>10.21249999999999</v>
      </c>
      <c r="DS64" s="14">
        <f>SUM(CB$7:CB64)</f>
        <v>4.8609999999999998</v>
      </c>
      <c r="DT64" s="14">
        <f>SUM(CC$7:CC64)</f>
        <v>41.949000000000034</v>
      </c>
      <c r="DU64" s="14">
        <f>SUM(CD$7:CD64)</f>
        <v>41.949000000000034</v>
      </c>
      <c r="DV64" s="14">
        <f>SUM(CE$7:CE64)</f>
        <v>22.83900000000002</v>
      </c>
      <c r="DW64" s="14">
        <f>SUM(CF$7:CF64)</f>
        <v>22.83900000000002</v>
      </c>
      <c r="DX64" s="14">
        <f>SUM(CG$7:CG64)</f>
        <v>11.212499999999984</v>
      </c>
      <c r="DY64" s="14">
        <f>SUM(CH$7:CH64)</f>
        <v>5.3744999999999958</v>
      </c>
      <c r="DZ64" s="14">
        <f>SUM(CI$7:CI64)</f>
        <v>14.616000000000005</v>
      </c>
      <c r="EA64" s="14">
        <f>SUM(CJ$7:CJ64)</f>
        <v>14.616000000000005</v>
      </c>
      <c r="EB64" s="14">
        <f>SUM(CK$7:CK64)</f>
        <v>14.616000000000005</v>
      </c>
      <c r="EC64" s="14">
        <f>SUM(CL$7:CL64)</f>
        <v>6.7259999999999973</v>
      </c>
      <c r="ED64" s="14">
        <f>SUM(CM$7:CM64)</f>
        <v>6.7259999999999973</v>
      </c>
      <c r="EE64" s="14">
        <f>SUM(CN$7:CN64)</f>
        <v>6.7259999999999973</v>
      </c>
      <c r="EF64" s="14">
        <f>SUM(CO$7:CO64)</f>
        <v>2.25</v>
      </c>
      <c r="EG64" s="14">
        <f>SUM(CP$7:CP64)</f>
        <v>2.25</v>
      </c>
      <c r="EH64" s="14">
        <f>SUM(CQ$7:CQ64)</f>
        <v>40.5</v>
      </c>
      <c r="EI64" s="14">
        <f>SUM(CR$7:CR64)</f>
        <v>40.5</v>
      </c>
      <c r="EJ64" s="14">
        <f>SUM(CS$7:CS64)</f>
        <v>40.5</v>
      </c>
      <c r="EK64" s="14">
        <f>SUM(CT$7:CT64)</f>
        <v>13.5</v>
      </c>
      <c r="EL64" s="14">
        <f>SUM(CU$7:CU64)</f>
        <v>13.5</v>
      </c>
      <c r="EM64" s="14">
        <f>SUM(CV$7:CV64)</f>
        <v>13.5</v>
      </c>
      <c r="EN64" s="14">
        <f>SUM(CW$7:CW64)</f>
        <v>10.125</v>
      </c>
      <c r="EO64" s="14">
        <f>SUM(CX$7:CX64)</f>
        <v>10.125</v>
      </c>
      <c r="ER64" s="14">
        <f t="shared" si="12"/>
        <v>12</v>
      </c>
      <c r="ES64" s="14">
        <f t="shared" si="13"/>
        <v>12</v>
      </c>
      <c r="ET64" s="14">
        <f t="shared" si="14"/>
        <v>9</v>
      </c>
      <c r="EU64" s="14">
        <f t="shared" si="15"/>
        <v>12</v>
      </c>
      <c r="EV64" s="14">
        <f t="shared" si="16"/>
        <v>12</v>
      </c>
      <c r="EW64" s="14">
        <f t="shared" si="17"/>
        <v>9</v>
      </c>
      <c r="EX64" s="14">
        <f t="shared" si="18"/>
        <v>9</v>
      </c>
      <c r="EY64" s="14">
        <f t="shared" si="19"/>
        <v>7</v>
      </c>
      <c r="EZ64" s="14">
        <f t="shared" si="20"/>
        <v>11</v>
      </c>
      <c r="FA64" s="14">
        <f t="shared" si="21"/>
        <v>11</v>
      </c>
      <c r="FB64" s="14">
        <f t="shared" si="22"/>
        <v>8</v>
      </c>
      <c r="FC64" s="14">
        <f t="shared" si="23"/>
        <v>8</v>
      </c>
      <c r="FD64" s="14">
        <f t="shared" si="24"/>
        <v>6</v>
      </c>
      <c r="FE64" s="14">
        <f t="shared" si="25"/>
        <v>3</v>
      </c>
      <c r="FF64" s="14">
        <f t="shared" si="26"/>
        <v>12</v>
      </c>
      <c r="FG64" s="14">
        <f t="shared" si="27"/>
        <v>12</v>
      </c>
      <c r="FH64" s="14">
        <f t="shared" si="28"/>
        <v>9</v>
      </c>
      <c r="FI64" s="14">
        <f t="shared" si="29"/>
        <v>9</v>
      </c>
      <c r="FJ64" s="14">
        <f t="shared" si="30"/>
        <v>6</v>
      </c>
      <c r="FK64" s="14">
        <f t="shared" si="31"/>
        <v>3</v>
      </c>
      <c r="FL64" s="14">
        <f t="shared" si="32"/>
        <v>13</v>
      </c>
      <c r="FM64" s="14">
        <f t="shared" si="33"/>
        <v>13</v>
      </c>
      <c r="FN64" s="14">
        <f t="shared" si="34"/>
        <v>9</v>
      </c>
      <c r="FO64" s="14">
        <f t="shared" si="35"/>
        <v>9</v>
      </c>
      <c r="FP64" s="14">
        <f t="shared" si="36"/>
        <v>6</v>
      </c>
      <c r="FQ64" s="14">
        <f t="shared" si="37"/>
        <v>4</v>
      </c>
      <c r="FR64" s="14">
        <f t="shared" si="38"/>
        <v>7</v>
      </c>
      <c r="FS64" s="14">
        <f t="shared" si="39"/>
        <v>7</v>
      </c>
      <c r="FT64" s="14">
        <f t="shared" si="40"/>
        <v>7</v>
      </c>
      <c r="FU64" s="14">
        <f t="shared" si="41"/>
        <v>4</v>
      </c>
      <c r="FV64" s="14">
        <f t="shared" si="42"/>
        <v>4</v>
      </c>
      <c r="FW64" s="14">
        <f t="shared" si="43"/>
        <v>4</v>
      </c>
      <c r="FX64" s="14">
        <f t="shared" si="44"/>
        <v>2</v>
      </c>
      <c r="FY64" s="14">
        <f t="shared" si="45"/>
        <v>2</v>
      </c>
      <c r="FZ64" s="14">
        <f t="shared" si="46"/>
        <v>12</v>
      </c>
      <c r="GA64" s="14">
        <f t="shared" si="47"/>
        <v>12</v>
      </c>
      <c r="GB64" s="14">
        <f t="shared" si="48"/>
        <v>12</v>
      </c>
      <c r="GC64" s="14">
        <f t="shared" si="49"/>
        <v>7</v>
      </c>
      <c r="GD64" s="14">
        <f t="shared" si="50"/>
        <v>7</v>
      </c>
      <c r="GE64" s="14">
        <f t="shared" si="51"/>
        <v>7</v>
      </c>
      <c r="GF64" s="14">
        <f t="shared" si="52"/>
        <v>6</v>
      </c>
      <c r="GG64" s="14">
        <f t="shared" si="53"/>
        <v>6</v>
      </c>
      <c r="GJ64" s="122">
        <v>58</v>
      </c>
      <c r="GK64" s="14">
        <f t="shared" si="54"/>
        <v>4</v>
      </c>
      <c r="GL64" s="14">
        <f t="shared" si="55"/>
        <v>1606006</v>
      </c>
      <c r="GM64" s="14" t="str">
        <f t="shared" si="56"/>
        <v>神器2-1 : 1级</v>
      </c>
      <c r="GN64" s="14" t="s">
        <v>1055</v>
      </c>
      <c r="GO64" s="14">
        <f t="shared" si="57"/>
        <v>13</v>
      </c>
      <c r="GP64" s="14" t="str">
        <f t="shared" si="58"/>
        <v>神器2-1</v>
      </c>
      <c r="GQ64" s="14">
        <f t="shared" si="59"/>
        <v>7</v>
      </c>
    </row>
    <row r="65" spans="38:199" ht="16.5" x14ac:dyDescent="0.2">
      <c r="AL65" s="118">
        <v>4</v>
      </c>
      <c r="AM65" s="118">
        <v>1</v>
      </c>
      <c r="AN65" s="118">
        <v>22</v>
      </c>
      <c r="AO65" s="118">
        <v>2</v>
      </c>
      <c r="AP65" s="118" t="s">
        <v>396</v>
      </c>
      <c r="AQ65" s="118">
        <v>1500</v>
      </c>
      <c r="AR65" s="118">
        <v>1</v>
      </c>
      <c r="AS65" s="118">
        <v>1</v>
      </c>
      <c r="AT65" s="118">
        <f t="shared" si="8"/>
        <v>1</v>
      </c>
      <c r="AU65" s="14">
        <f t="shared" si="9"/>
        <v>0.15</v>
      </c>
      <c r="AV65" s="14">
        <f t="shared" si="10"/>
        <v>1.5</v>
      </c>
      <c r="BD65" s="118">
        <v>59</v>
      </c>
      <c r="BE65" s="14">
        <f>INDEX(节奏总表!$BW$4:$BW$63,新神器!BD65)</f>
        <v>149</v>
      </c>
      <c r="BF65" s="14">
        <f t="shared" si="11"/>
        <v>7</v>
      </c>
      <c r="BG65" s="118">
        <v>3</v>
      </c>
      <c r="BH65" s="118">
        <v>5</v>
      </c>
      <c r="BI65" s="14">
        <f t="shared" si="77"/>
        <v>0</v>
      </c>
      <c r="BJ65" s="14">
        <f t="shared" si="77"/>
        <v>0</v>
      </c>
      <c r="BK65" s="14">
        <f t="shared" si="77"/>
        <v>0</v>
      </c>
      <c r="BL65" s="14">
        <f t="shared" si="77"/>
        <v>0</v>
      </c>
      <c r="BM65" s="14">
        <f t="shared" si="77"/>
        <v>0</v>
      </c>
      <c r="BN65" s="14">
        <f t="shared" si="77"/>
        <v>0</v>
      </c>
      <c r="BO65" s="14">
        <f t="shared" si="77"/>
        <v>0</v>
      </c>
      <c r="BP65" s="14">
        <f t="shared" si="77"/>
        <v>0</v>
      </c>
      <c r="BQ65" s="14">
        <f t="shared" si="77"/>
        <v>0.35000000000000003</v>
      </c>
      <c r="BR65" s="14">
        <f t="shared" si="77"/>
        <v>0.35000000000000003</v>
      </c>
      <c r="BS65" s="14">
        <f t="shared" si="78"/>
        <v>0.20699999999999999</v>
      </c>
      <c r="BT65" s="14">
        <f t="shared" si="78"/>
        <v>0.20699999999999999</v>
      </c>
      <c r="BU65" s="14">
        <f t="shared" si="78"/>
        <v>0.13750000000000001</v>
      </c>
      <c r="BV65" s="14">
        <f t="shared" si="78"/>
        <v>6.9000000000000006E-2</v>
      </c>
      <c r="BW65" s="14">
        <f t="shared" si="78"/>
        <v>0.35000000000000003</v>
      </c>
      <c r="BX65" s="14">
        <f t="shared" si="78"/>
        <v>0.35000000000000003</v>
      </c>
      <c r="BY65" s="14">
        <f t="shared" si="78"/>
        <v>0.20699999999999999</v>
      </c>
      <c r="BZ65" s="14">
        <f t="shared" si="78"/>
        <v>0.20699999999999999</v>
      </c>
      <c r="CA65" s="14">
        <f t="shared" si="78"/>
        <v>0.13750000000000001</v>
      </c>
      <c r="CB65" s="14">
        <f t="shared" si="78"/>
        <v>6.9000000000000006E-2</v>
      </c>
      <c r="CC65" s="14">
        <f t="shared" si="79"/>
        <v>0.35000000000000003</v>
      </c>
      <c r="CD65" s="14">
        <f t="shared" si="79"/>
        <v>0.35000000000000003</v>
      </c>
      <c r="CE65" s="14">
        <f t="shared" si="79"/>
        <v>0.20699999999999999</v>
      </c>
      <c r="CF65" s="14">
        <f t="shared" si="79"/>
        <v>0.20699999999999999</v>
      </c>
      <c r="CG65" s="14">
        <f t="shared" si="79"/>
        <v>0.13750000000000001</v>
      </c>
      <c r="CH65" s="14">
        <f t="shared" si="79"/>
        <v>6.9499999999999992E-2</v>
      </c>
      <c r="CI65" s="14">
        <f t="shared" si="79"/>
        <v>0.20799999999999999</v>
      </c>
      <c r="CJ65" s="14">
        <f t="shared" si="79"/>
        <v>0.20799999999999999</v>
      </c>
      <c r="CK65" s="14">
        <f t="shared" si="79"/>
        <v>0.20799999999999999</v>
      </c>
      <c r="CL65" s="14">
        <f t="shared" si="79"/>
        <v>0.13800000000000001</v>
      </c>
      <c r="CM65" s="14">
        <f t="shared" si="80"/>
        <v>0.13800000000000001</v>
      </c>
      <c r="CN65" s="14">
        <f t="shared" si="80"/>
        <v>0.13800000000000001</v>
      </c>
      <c r="CO65" s="14">
        <f t="shared" si="80"/>
        <v>0</v>
      </c>
      <c r="CP65" s="14">
        <f t="shared" si="80"/>
        <v>0</v>
      </c>
      <c r="CQ65" s="14">
        <f t="shared" si="80"/>
        <v>1.5</v>
      </c>
      <c r="CR65" s="14">
        <f t="shared" si="80"/>
        <v>1.5</v>
      </c>
      <c r="CS65" s="14">
        <f t="shared" si="80"/>
        <v>1.5</v>
      </c>
      <c r="CT65" s="14">
        <f t="shared" si="80"/>
        <v>0.5</v>
      </c>
      <c r="CU65" s="14">
        <f t="shared" si="80"/>
        <v>0.5</v>
      </c>
      <c r="CV65" s="14">
        <f t="shared" si="80"/>
        <v>0.5</v>
      </c>
      <c r="CW65" s="14">
        <f t="shared" si="80"/>
        <v>0.375</v>
      </c>
      <c r="CX65" s="14">
        <f t="shared" si="80"/>
        <v>0.375</v>
      </c>
      <c r="CZ65" s="14">
        <f>SUM(BI$7:BI65)</f>
        <v>35.749999999999993</v>
      </c>
      <c r="DA65" s="14">
        <f>SUM(BJ$7:BJ65)</f>
        <v>35.749999999999993</v>
      </c>
      <c r="DB65" s="14">
        <f>SUM(BK$7:BK65)</f>
        <v>20.25</v>
      </c>
      <c r="DC65" s="14">
        <f>SUM(BL$7:BL65)</f>
        <v>36.25</v>
      </c>
      <c r="DD65" s="14">
        <f>SUM(BM$7:BM65)</f>
        <v>36.25</v>
      </c>
      <c r="DE65" s="14">
        <f>SUM(BN$7:BN65)</f>
        <v>20.625</v>
      </c>
      <c r="DF65" s="14">
        <f>SUM(BO$7:BO65)</f>
        <v>20.625</v>
      </c>
      <c r="DG65" s="14">
        <f>SUM(BP$7:BP65)</f>
        <v>13.75</v>
      </c>
      <c r="DH65" s="14">
        <f>SUM(BQ$7:BQ65)</f>
        <v>32.299000000000035</v>
      </c>
      <c r="DI65" s="14">
        <f>SUM(BR$7:BR65)</f>
        <v>32.299000000000035</v>
      </c>
      <c r="DJ65" s="14">
        <f>SUM(BS$7:BS65)</f>
        <v>17.796000000000021</v>
      </c>
      <c r="DK65" s="14">
        <f>SUM(BT$7:BT65)</f>
        <v>17.796000000000021</v>
      </c>
      <c r="DL65" s="14">
        <f>SUM(BU$7:BU65)</f>
        <v>9.3499999999999961</v>
      </c>
      <c r="DM65" s="14">
        <f>SUM(BV$7:BV65)</f>
        <v>4.4419999999999984</v>
      </c>
      <c r="DN65" s="14">
        <f>SUM(BW$7:BW65)</f>
        <v>37.299000000000035</v>
      </c>
      <c r="DO65" s="14">
        <f>SUM(BX$7:BX65)</f>
        <v>37.299000000000035</v>
      </c>
      <c r="DP65" s="14">
        <f>SUM(BY$7:BY65)</f>
        <v>20.421000000000021</v>
      </c>
      <c r="DQ65" s="14">
        <f>SUM(BZ$7:BZ65)</f>
        <v>20.421000000000021</v>
      </c>
      <c r="DR65" s="14">
        <f>SUM(CA$7:CA65)</f>
        <v>10.349999999999989</v>
      </c>
      <c r="DS65" s="14">
        <f>SUM(CB$7:CB65)</f>
        <v>4.93</v>
      </c>
      <c r="DT65" s="14">
        <f>SUM(CC$7:CC65)</f>
        <v>42.299000000000035</v>
      </c>
      <c r="DU65" s="14">
        <f>SUM(CD$7:CD65)</f>
        <v>42.299000000000035</v>
      </c>
      <c r="DV65" s="14">
        <f>SUM(CE$7:CE65)</f>
        <v>23.046000000000021</v>
      </c>
      <c r="DW65" s="14">
        <f>SUM(CF$7:CF65)</f>
        <v>23.046000000000021</v>
      </c>
      <c r="DX65" s="14">
        <f>SUM(CG$7:CG65)</f>
        <v>11.349999999999984</v>
      </c>
      <c r="DY65" s="14">
        <f>SUM(CH$7:CH65)</f>
        <v>5.4439999999999955</v>
      </c>
      <c r="DZ65" s="14">
        <f>SUM(CI$7:CI65)</f>
        <v>14.824000000000005</v>
      </c>
      <c r="EA65" s="14">
        <f>SUM(CJ$7:CJ65)</f>
        <v>14.824000000000005</v>
      </c>
      <c r="EB65" s="14">
        <f>SUM(CK$7:CK65)</f>
        <v>14.824000000000005</v>
      </c>
      <c r="EC65" s="14">
        <f>SUM(CL$7:CL65)</f>
        <v>6.8639999999999972</v>
      </c>
      <c r="ED65" s="14">
        <f>SUM(CM$7:CM65)</f>
        <v>6.8639999999999972</v>
      </c>
      <c r="EE65" s="14">
        <f>SUM(CN$7:CN65)</f>
        <v>6.8639999999999972</v>
      </c>
      <c r="EF65" s="14">
        <f>SUM(CO$7:CO65)</f>
        <v>2.25</v>
      </c>
      <c r="EG65" s="14">
        <f>SUM(CP$7:CP65)</f>
        <v>2.25</v>
      </c>
      <c r="EH65" s="14">
        <f>SUM(CQ$7:CQ65)</f>
        <v>42</v>
      </c>
      <c r="EI65" s="14">
        <f>SUM(CR$7:CR65)</f>
        <v>42</v>
      </c>
      <c r="EJ65" s="14">
        <f>SUM(CS$7:CS65)</f>
        <v>42</v>
      </c>
      <c r="EK65" s="14">
        <f>SUM(CT$7:CT65)</f>
        <v>14</v>
      </c>
      <c r="EL65" s="14">
        <f>SUM(CU$7:CU65)</f>
        <v>14</v>
      </c>
      <c r="EM65" s="14">
        <f>SUM(CV$7:CV65)</f>
        <v>14</v>
      </c>
      <c r="EN65" s="14">
        <f>SUM(CW$7:CW65)</f>
        <v>10.5</v>
      </c>
      <c r="EO65" s="14">
        <f>SUM(CX$7:CX65)</f>
        <v>10.5</v>
      </c>
      <c r="ER65" s="14">
        <f t="shared" si="12"/>
        <v>12</v>
      </c>
      <c r="ES65" s="14">
        <f t="shared" si="13"/>
        <v>12</v>
      </c>
      <c r="ET65" s="14">
        <f t="shared" si="14"/>
        <v>9</v>
      </c>
      <c r="EU65" s="14">
        <f t="shared" si="15"/>
        <v>12</v>
      </c>
      <c r="EV65" s="14">
        <f t="shared" si="16"/>
        <v>12</v>
      </c>
      <c r="EW65" s="14">
        <f t="shared" si="17"/>
        <v>9</v>
      </c>
      <c r="EX65" s="14">
        <f t="shared" si="18"/>
        <v>9</v>
      </c>
      <c r="EY65" s="14">
        <f t="shared" si="19"/>
        <v>7</v>
      </c>
      <c r="EZ65" s="14">
        <f t="shared" si="20"/>
        <v>11</v>
      </c>
      <c r="FA65" s="14">
        <f t="shared" si="21"/>
        <v>11</v>
      </c>
      <c r="FB65" s="14">
        <f t="shared" si="22"/>
        <v>8</v>
      </c>
      <c r="FC65" s="14">
        <f t="shared" si="23"/>
        <v>8</v>
      </c>
      <c r="FD65" s="14">
        <f t="shared" si="24"/>
        <v>6</v>
      </c>
      <c r="FE65" s="14">
        <f t="shared" si="25"/>
        <v>3</v>
      </c>
      <c r="FF65" s="14">
        <f t="shared" si="26"/>
        <v>12</v>
      </c>
      <c r="FG65" s="14">
        <f t="shared" si="27"/>
        <v>12</v>
      </c>
      <c r="FH65" s="14">
        <f t="shared" si="28"/>
        <v>9</v>
      </c>
      <c r="FI65" s="14">
        <f t="shared" si="29"/>
        <v>9</v>
      </c>
      <c r="FJ65" s="14">
        <f t="shared" si="30"/>
        <v>6</v>
      </c>
      <c r="FK65" s="14">
        <f t="shared" si="31"/>
        <v>3</v>
      </c>
      <c r="FL65" s="14">
        <f t="shared" si="32"/>
        <v>13</v>
      </c>
      <c r="FM65" s="14">
        <f t="shared" si="33"/>
        <v>13</v>
      </c>
      <c r="FN65" s="14">
        <f t="shared" si="34"/>
        <v>10</v>
      </c>
      <c r="FO65" s="14">
        <f t="shared" si="35"/>
        <v>10</v>
      </c>
      <c r="FP65" s="14">
        <f t="shared" si="36"/>
        <v>6</v>
      </c>
      <c r="FQ65" s="14">
        <f t="shared" si="37"/>
        <v>4</v>
      </c>
      <c r="FR65" s="14">
        <f t="shared" si="38"/>
        <v>7</v>
      </c>
      <c r="FS65" s="14">
        <f t="shared" si="39"/>
        <v>7</v>
      </c>
      <c r="FT65" s="14">
        <f t="shared" si="40"/>
        <v>7</v>
      </c>
      <c r="FU65" s="14">
        <f t="shared" si="41"/>
        <v>4</v>
      </c>
      <c r="FV65" s="14">
        <f t="shared" si="42"/>
        <v>4</v>
      </c>
      <c r="FW65" s="14">
        <f t="shared" si="43"/>
        <v>4</v>
      </c>
      <c r="FX65" s="14">
        <f t="shared" si="44"/>
        <v>2</v>
      </c>
      <c r="FY65" s="14">
        <f t="shared" si="45"/>
        <v>2</v>
      </c>
      <c r="FZ65" s="14">
        <f t="shared" si="46"/>
        <v>13</v>
      </c>
      <c r="GA65" s="14">
        <f t="shared" si="47"/>
        <v>13</v>
      </c>
      <c r="GB65" s="14">
        <f t="shared" si="48"/>
        <v>13</v>
      </c>
      <c r="GC65" s="14">
        <f t="shared" si="49"/>
        <v>7</v>
      </c>
      <c r="GD65" s="14">
        <f t="shared" si="50"/>
        <v>7</v>
      </c>
      <c r="GE65" s="14">
        <f t="shared" si="51"/>
        <v>7</v>
      </c>
      <c r="GF65" s="14">
        <f t="shared" si="52"/>
        <v>6</v>
      </c>
      <c r="GG65" s="14">
        <f t="shared" si="53"/>
        <v>6</v>
      </c>
      <c r="GJ65" s="122">
        <v>59</v>
      </c>
      <c r="GK65" s="14">
        <f t="shared" si="54"/>
        <v>4</v>
      </c>
      <c r="GL65" s="14">
        <f t="shared" si="55"/>
        <v>1606006</v>
      </c>
      <c r="GM65" s="14" t="str">
        <f t="shared" si="56"/>
        <v>神器2-1 : 2级</v>
      </c>
      <c r="GN65" s="14" t="s">
        <v>1055</v>
      </c>
      <c r="GO65" s="14">
        <f t="shared" si="57"/>
        <v>14</v>
      </c>
      <c r="GP65" s="14" t="str">
        <f t="shared" si="58"/>
        <v>神器2-1</v>
      </c>
      <c r="GQ65" s="14">
        <f t="shared" si="59"/>
        <v>7</v>
      </c>
    </row>
    <row r="66" spans="38:199" ht="16.5" x14ac:dyDescent="0.2">
      <c r="AL66" s="118">
        <v>4</v>
      </c>
      <c r="AM66" s="118">
        <v>1</v>
      </c>
      <c r="AN66" s="118">
        <v>22</v>
      </c>
      <c r="AO66" s="118">
        <v>3</v>
      </c>
      <c r="AP66" s="118" t="s">
        <v>397</v>
      </c>
      <c r="AQ66" s="118">
        <v>1000</v>
      </c>
      <c r="AR66" s="118">
        <v>1</v>
      </c>
      <c r="AS66" s="118">
        <v>1</v>
      </c>
      <c r="AT66" s="118">
        <f t="shared" si="8"/>
        <v>2</v>
      </c>
      <c r="AU66" s="14">
        <f t="shared" si="9"/>
        <v>0.1</v>
      </c>
      <c r="AV66" s="14">
        <f t="shared" si="10"/>
        <v>3</v>
      </c>
      <c r="BD66" s="118">
        <v>60</v>
      </c>
      <c r="BE66" s="14">
        <f>INDEX(节奏总表!$BW$4:$BW$63,新神器!BD66)</f>
        <v>150</v>
      </c>
      <c r="BF66" s="14">
        <f t="shared" si="11"/>
        <v>7</v>
      </c>
      <c r="BG66" s="118">
        <v>3</v>
      </c>
      <c r="BH66" s="118">
        <v>5</v>
      </c>
      <c r="BI66" s="14">
        <f t="shared" si="77"/>
        <v>0</v>
      </c>
      <c r="BJ66" s="14">
        <f t="shared" si="77"/>
        <v>0</v>
      </c>
      <c r="BK66" s="14">
        <f t="shared" si="77"/>
        <v>0</v>
      </c>
      <c r="BL66" s="14">
        <f t="shared" si="77"/>
        <v>0</v>
      </c>
      <c r="BM66" s="14">
        <f t="shared" si="77"/>
        <v>0</v>
      </c>
      <c r="BN66" s="14">
        <f t="shared" si="77"/>
        <v>0</v>
      </c>
      <c r="BO66" s="14">
        <f t="shared" si="77"/>
        <v>0</v>
      </c>
      <c r="BP66" s="14">
        <f t="shared" si="77"/>
        <v>0</v>
      </c>
      <c r="BQ66" s="14">
        <f t="shared" si="77"/>
        <v>0.35000000000000003</v>
      </c>
      <c r="BR66" s="14">
        <f t="shared" si="77"/>
        <v>0.35000000000000003</v>
      </c>
      <c r="BS66" s="14">
        <f t="shared" si="78"/>
        <v>0.20699999999999999</v>
      </c>
      <c r="BT66" s="14">
        <f t="shared" si="78"/>
        <v>0.20699999999999999</v>
      </c>
      <c r="BU66" s="14">
        <f t="shared" si="78"/>
        <v>0.13750000000000001</v>
      </c>
      <c r="BV66" s="14">
        <f t="shared" si="78"/>
        <v>6.9000000000000006E-2</v>
      </c>
      <c r="BW66" s="14">
        <f t="shared" si="78"/>
        <v>0.35000000000000003</v>
      </c>
      <c r="BX66" s="14">
        <f t="shared" si="78"/>
        <v>0.35000000000000003</v>
      </c>
      <c r="BY66" s="14">
        <f t="shared" si="78"/>
        <v>0.20699999999999999</v>
      </c>
      <c r="BZ66" s="14">
        <f t="shared" si="78"/>
        <v>0.20699999999999999</v>
      </c>
      <c r="CA66" s="14">
        <f t="shared" si="78"/>
        <v>0.13750000000000001</v>
      </c>
      <c r="CB66" s="14">
        <f t="shared" si="78"/>
        <v>6.9000000000000006E-2</v>
      </c>
      <c r="CC66" s="14">
        <f t="shared" si="79"/>
        <v>0.35000000000000003</v>
      </c>
      <c r="CD66" s="14">
        <f t="shared" si="79"/>
        <v>0.35000000000000003</v>
      </c>
      <c r="CE66" s="14">
        <f t="shared" si="79"/>
        <v>0.20699999999999999</v>
      </c>
      <c r="CF66" s="14">
        <f t="shared" si="79"/>
        <v>0.20699999999999999</v>
      </c>
      <c r="CG66" s="14">
        <f t="shared" si="79"/>
        <v>0.13750000000000001</v>
      </c>
      <c r="CH66" s="14">
        <f t="shared" si="79"/>
        <v>6.9499999999999992E-2</v>
      </c>
      <c r="CI66" s="14">
        <f t="shared" si="79"/>
        <v>0.20799999999999999</v>
      </c>
      <c r="CJ66" s="14">
        <f t="shared" si="79"/>
        <v>0.20799999999999999</v>
      </c>
      <c r="CK66" s="14">
        <f t="shared" si="79"/>
        <v>0.20799999999999999</v>
      </c>
      <c r="CL66" s="14">
        <f t="shared" si="79"/>
        <v>0.13800000000000001</v>
      </c>
      <c r="CM66" s="14">
        <f t="shared" si="80"/>
        <v>0.13800000000000001</v>
      </c>
      <c r="CN66" s="14">
        <f t="shared" si="80"/>
        <v>0.13800000000000001</v>
      </c>
      <c r="CO66" s="14">
        <f t="shared" si="80"/>
        <v>0</v>
      </c>
      <c r="CP66" s="14">
        <f t="shared" si="80"/>
        <v>0</v>
      </c>
      <c r="CQ66" s="14">
        <f t="shared" si="80"/>
        <v>1.5</v>
      </c>
      <c r="CR66" s="14">
        <f t="shared" si="80"/>
        <v>1.5</v>
      </c>
      <c r="CS66" s="14">
        <f t="shared" si="80"/>
        <v>1.5</v>
      </c>
      <c r="CT66" s="14">
        <f t="shared" si="80"/>
        <v>0.5</v>
      </c>
      <c r="CU66" s="14">
        <f t="shared" si="80"/>
        <v>0.5</v>
      </c>
      <c r="CV66" s="14">
        <f t="shared" si="80"/>
        <v>0.5</v>
      </c>
      <c r="CW66" s="14">
        <f t="shared" si="80"/>
        <v>0.375</v>
      </c>
      <c r="CX66" s="14">
        <f t="shared" si="80"/>
        <v>0.375</v>
      </c>
      <c r="CZ66" s="14">
        <f>SUM(BI$7:BI66)</f>
        <v>35.749999999999993</v>
      </c>
      <c r="DA66" s="14">
        <f>SUM(BJ$7:BJ66)</f>
        <v>35.749999999999993</v>
      </c>
      <c r="DB66" s="14">
        <f>SUM(BK$7:BK66)</f>
        <v>20.25</v>
      </c>
      <c r="DC66" s="14">
        <f>SUM(BL$7:BL66)</f>
        <v>36.25</v>
      </c>
      <c r="DD66" s="14">
        <f>SUM(BM$7:BM66)</f>
        <v>36.25</v>
      </c>
      <c r="DE66" s="14">
        <f>SUM(BN$7:BN66)</f>
        <v>20.625</v>
      </c>
      <c r="DF66" s="14">
        <f>SUM(BO$7:BO66)</f>
        <v>20.625</v>
      </c>
      <c r="DG66" s="14">
        <f>SUM(BP$7:BP66)</f>
        <v>13.75</v>
      </c>
      <c r="DH66" s="14">
        <f>SUM(BQ$7:BQ66)</f>
        <v>32.649000000000036</v>
      </c>
      <c r="DI66" s="14">
        <f>SUM(BR$7:BR66)</f>
        <v>32.649000000000036</v>
      </c>
      <c r="DJ66" s="14">
        <f>SUM(BS$7:BS66)</f>
        <v>18.003000000000021</v>
      </c>
      <c r="DK66" s="14">
        <f>SUM(BT$7:BT66)</f>
        <v>18.003000000000021</v>
      </c>
      <c r="DL66" s="14">
        <f>SUM(BU$7:BU66)</f>
        <v>9.4874999999999954</v>
      </c>
      <c r="DM66" s="14">
        <f>SUM(BV$7:BV66)</f>
        <v>4.5109999999999983</v>
      </c>
      <c r="DN66" s="14">
        <f>SUM(BW$7:BW66)</f>
        <v>37.649000000000036</v>
      </c>
      <c r="DO66" s="14">
        <f>SUM(BX$7:BX66)</f>
        <v>37.649000000000036</v>
      </c>
      <c r="DP66" s="14">
        <f>SUM(BY$7:BY66)</f>
        <v>20.628000000000021</v>
      </c>
      <c r="DQ66" s="14">
        <f>SUM(BZ$7:BZ66)</f>
        <v>20.628000000000021</v>
      </c>
      <c r="DR66" s="14">
        <f>SUM(CA$7:CA66)</f>
        <v>10.487499999999988</v>
      </c>
      <c r="DS66" s="14">
        <f>SUM(CB$7:CB66)</f>
        <v>4.9989999999999997</v>
      </c>
      <c r="DT66" s="14">
        <f>SUM(CC$7:CC66)</f>
        <v>42.649000000000036</v>
      </c>
      <c r="DU66" s="14">
        <f>SUM(CD$7:CD66)</f>
        <v>42.649000000000036</v>
      </c>
      <c r="DV66" s="14">
        <f>SUM(CE$7:CE66)</f>
        <v>23.253000000000021</v>
      </c>
      <c r="DW66" s="14">
        <f>SUM(CF$7:CF66)</f>
        <v>23.253000000000021</v>
      </c>
      <c r="DX66" s="14">
        <f>SUM(CG$7:CG66)</f>
        <v>11.487499999999983</v>
      </c>
      <c r="DY66" s="14">
        <f>SUM(CH$7:CH66)</f>
        <v>5.5134999999999952</v>
      </c>
      <c r="DZ66" s="14">
        <f>SUM(CI$7:CI66)</f>
        <v>15.032000000000005</v>
      </c>
      <c r="EA66" s="14">
        <f>SUM(CJ$7:CJ66)</f>
        <v>15.032000000000005</v>
      </c>
      <c r="EB66" s="14">
        <f>SUM(CK$7:CK66)</f>
        <v>15.032000000000005</v>
      </c>
      <c r="EC66" s="14">
        <f>SUM(CL$7:CL66)</f>
        <v>7.0019999999999971</v>
      </c>
      <c r="ED66" s="14">
        <f>SUM(CM$7:CM66)</f>
        <v>7.0019999999999971</v>
      </c>
      <c r="EE66" s="14">
        <f>SUM(CN$7:CN66)</f>
        <v>7.0019999999999971</v>
      </c>
      <c r="EF66" s="14">
        <f>SUM(CO$7:CO66)</f>
        <v>2.25</v>
      </c>
      <c r="EG66" s="14">
        <f>SUM(CP$7:CP66)</f>
        <v>2.25</v>
      </c>
      <c r="EH66" s="14">
        <f>SUM(CQ$7:CQ66)</f>
        <v>43.5</v>
      </c>
      <c r="EI66" s="14">
        <f>SUM(CR$7:CR66)</f>
        <v>43.5</v>
      </c>
      <c r="EJ66" s="14">
        <f>SUM(CS$7:CS66)</f>
        <v>43.5</v>
      </c>
      <c r="EK66" s="14">
        <f>SUM(CT$7:CT66)</f>
        <v>14.5</v>
      </c>
      <c r="EL66" s="14">
        <f>SUM(CU$7:CU66)</f>
        <v>14.5</v>
      </c>
      <c r="EM66" s="14">
        <f>SUM(CV$7:CV66)</f>
        <v>14.5</v>
      </c>
      <c r="EN66" s="14">
        <f>SUM(CW$7:CW66)</f>
        <v>10.875</v>
      </c>
      <c r="EO66" s="14">
        <f>SUM(CX$7:CX66)</f>
        <v>10.875</v>
      </c>
      <c r="ER66" s="14">
        <f t="shared" si="12"/>
        <v>12</v>
      </c>
      <c r="ES66" s="14">
        <f t="shared" si="13"/>
        <v>12</v>
      </c>
      <c r="ET66" s="14">
        <f t="shared" si="14"/>
        <v>9</v>
      </c>
      <c r="EU66" s="14">
        <f t="shared" si="15"/>
        <v>12</v>
      </c>
      <c r="EV66" s="14">
        <f t="shared" si="16"/>
        <v>12</v>
      </c>
      <c r="EW66" s="14">
        <f t="shared" si="17"/>
        <v>9</v>
      </c>
      <c r="EX66" s="14">
        <f t="shared" si="18"/>
        <v>9</v>
      </c>
      <c r="EY66" s="14">
        <f t="shared" si="19"/>
        <v>7</v>
      </c>
      <c r="EZ66" s="14">
        <f t="shared" si="20"/>
        <v>11</v>
      </c>
      <c r="FA66" s="14">
        <f t="shared" si="21"/>
        <v>11</v>
      </c>
      <c r="FB66" s="14">
        <f t="shared" si="22"/>
        <v>9</v>
      </c>
      <c r="FC66" s="14">
        <f t="shared" si="23"/>
        <v>9</v>
      </c>
      <c r="FD66" s="14">
        <f t="shared" si="24"/>
        <v>6</v>
      </c>
      <c r="FE66" s="14">
        <f t="shared" si="25"/>
        <v>3</v>
      </c>
      <c r="FF66" s="14">
        <f t="shared" si="26"/>
        <v>12</v>
      </c>
      <c r="FG66" s="14">
        <f t="shared" si="27"/>
        <v>12</v>
      </c>
      <c r="FH66" s="14">
        <f t="shared" si="28"/>
        <v>9</v>
      </c>
      <c r="FI66" s="14">
        <f t="shared" si="29"/>
        <v>9</v>
      </c>
      <c r="FJ66" s="14">
        <f t="shared" si="30"/>
        <v>6</v>
      </c>
      <c r="FK66" s="14">
        <f t="shared" si="31"/>
        <v>3</v>
      </c>
      <c r="FL66" s="14">
        <f t="shared" si="32"/>
        <v>13</v>
      </c>
      <c r="FM66" s="14">
        <f t="shared" si="33"/>
        <v>13</v>
      </c>
      <c r="FN66" s="14">
        <f t="shared" si="34"/>
        <v>10</v>
      </c>
      <c r="FO66" s="14">
        <f t="shared" si="35"/>
        <v>10</v>
      </c>
      <c r="FP66" s="14">
        <f t="shared" si="36"/>
        <v>6</v>
      </c>
      <c r="FQ66" s="14">
        <f t="shared" si="37"/>
        <v>4</v>
      </c>
      <c r="FR66" s="14">
        <f t="shared" si="38"/>
        <v>8</v>
      </c>
      <c r="FS66" s="14">
        <f t="shared" si="39"/>
        <v>8</v>
      </c>
      <c r="FT66" s="14">
        <f t="shared" si="40"/>
        <v>8</v>
      </c>
      <c r="FU66" s="14">
        <f t="shared" si="41"/>
        <v>5</v>
      </c>
      <c r="FV66" s="14">
        <f t="shared" si="42"/>
        <v>5</v>
      </c>
      <c r="FW66" s="14">
        <f t="shared" si="43"/>
        <v>5</v>
      </c>
      <c r="FX66" s="14">
        <f t="shared" si="44"/>
        <v>2</v>
      </c>
      <c r="FY66" s="14">
        <f t="shared" si="45"/>
        <v>2</v>
      </c>
      <c r="FZ66" s="14">
        <f t="shared" si="46"/>
        <v>13</v>
      </c>
      <c r="GA66" s="14">
        <f t="shared" si="47"/>
        <v>13</v>
      </c>
      <c r="GB66" s="14">
        <f t="shared" si="48"/>
        <v>13</v>
      </c>
      <c r="GC66" s="14">
        <f t="shared" si="49"/>
        <v>7</v>
      </c>
      <c r="GD66" s="14">
        <f t="shared" si="50"/>
        <v>7</v>
      </c>
      <c r="GE66" s="14">
        <f t="shared" si="51"/>
        <v>7</v>
      </c>
      <c r="GF66" s="14">
        <f t="shared" si="52"/>
        <v>6</v>
      </c>
      <c r="GG66" s="14">
        <f t="shared" si="53"/>
        <v>6</v>
      </c>
      <c r="GJ66" s="122">
        <v>60</v>
      </c>
      <c r="GK66" s="14">
        <f t="shared" si="54"/>
        <v>4</v>
      </c>
      <c r="GL66" s="14">
        <f t="shared" si="55"/>
        <v>1606006</v>
      </c>
      <c r="GM66" s="14" t="str">
        <f t="shared" si="56"/>
        <v>神器2-1 : 3级</v>
      </c>
      <c r="GN66" s="14" t="s">
        <v>1055</v>
      </c>
      <c r="GO66" s="14">
        <f t="shared" si="57"/>
        <v>15</v>
      </c>
      <c r="GP66" s="14" t="str">
        <f t="shared" si="58"/>
        <v>神器2-1</v>
      </c>
      <c r="GQ66" s="14">
        <f t="shared" si="59"/>
        <v>7</v>
      </c>
    </row>
    <row r="67" spans="38:199" ht="16.5" x14ac:dyDescent="0.2">
      <c r="AL67" s="118">
        <v>4</v>
      </c>
      <c r="AM67" s="118">
        <v>1</v>
      </c>
      <c r="AN67" s="118">
        <v>22</v>
      </c>
      <c r="AO67" s="118">
        <v>4</v>
      </c>
      <c r="AP67" s="118" t="s">
        <v>398</v>
      </c>
      <c r="AQ67" s="118">
        <v>1500</v>
      </c>
      <c r="AR67" s="118">
        <v>1</v>
      </c>
      <c r="AS67" s="118">
        <v>1</v>
      </c>
      <c r="AT67" s="118">
        <f t="shared" si="8"/>
        <v>1</v>
      </c>
      <c r="AU67" s="14">
        <f t="shared" si="9"/>
        <v>0.15</v>
      </c>
      <c r="AV67" s="14">
        <f t="shared" si="10"/>
        <v>2.25</v>
      </c>
      <c r="GJ67" s="122">
        <v>61</v>
      </c>
      <c r="GK67" s="14">
        <f t="shared" si="54"/>
        <v>5</v>
      </c>
      <c r="GL67" s="14">
        <f t="shared" si="55"/>
        <v>1606007</v>
      </c>
      <c r="GM67" s="14" t="str">
        <f t="shared" si="56"/>
        <v>神器2-2 : 4级</v>
      </c>
      <c r="GN67" s="14" t="s">
        <v>1055</v>
      </c>
      <c r="GO67" s="14">
        <f t="shared" si="57"/>
        <v>1</v>
      </c>
      <c r="GP67" s="14" t="str">
        <f t="shared" si="58"/>
        <v>神器2-2</v>
      </c>
      <c r="GQ67" s="14">
        <f t="shared" si="59"/>
        <v>1</v>
      </c>
    </row>
    <row r="68" spans="38:199" ht="16.5" x14ac:dyDescent="0.2">
      <c r="AL68" s="118">
        <v>4</v>
      </c>
      <c r="AM68" s="118">
        <v>1</v>
      </c>
      <c r="AN68" s="118">
        <v>22</v>
      </c>
      <c r="AO68" s="118">
        <v>5</v>
      </c>
      <c r="AP68" s="118" t="s">
        <v>399</v>
      </c>
      <c r="AQ68" s="118">
        <v>1500</v>
      </c>
      <c r="AR68" s="118">
        <v>1</v>
      </c>
      <c r="AS68" s="118">
        <v>1</v>
      </c>
      <c r="AT68" s="118">
        <f t="shared" si="8"/>
        <v>1</v>
      </c>
      <c r="AU68" s="14">
        <f t="shared" si="9"/>
        <v>0.15</v>
      </c>
      <c r="AV68" s="14">
        <f t="shared" si="10"/>
        <v>2.25</v>
      </c>
      <c r="GJ68" s="122">
        <v>62</v>
      </c>
      <c r="GK68" s="14">
        <f t="shared" si="54"/>
        <v>5</v>
      </c>
      <c r="GL68" s="14">
        <f t="shared" si="55"/>
        <v>1606007</v>
      </c>
      <c r="GM68" s="14" t="str">
        <f t="shared" si="56"/>
        <v>神器2-2 : 5级</v>
      </c>
      <c r="GN68" s="14" t="s">
        <v>1055</v>
      </c>
      <c r="GO68" s="14">
        <f t="shared" si="57"/>
        <v>2</v>
      </c>
      <c r="GP68" s="14" t="str">
        <f t="shared" si="58"/>
        <v>神器2-2</v>
      </c>
      <c r="GQ68" s="14">
        <f t="shared" si="59"/>
        <v>1</v>
      </c>
    </row>
    <row r="69" spans="38:199" ht="16.5" x14ac:dyDescent="0.2">
      <c r="AL69" s="118">
        <v>4</v>
      </c>
      <c r="AM69" s="118">
        <v>1</v>
      </c>
      <c r="AN69" s="118">
        <v>22</v>
      </c>
      <c r="AO69" s="118">
        <v>6</v>
      </c>
      <c r="AP69" s="118" t="s">
        <v>400</v>
      </c>
      <c r="AQ69" s="118">
        <v>1000</v>
      </c>
      <c r="AR69" s="118">
        <v>1</v>
      </c>
      <c r="AS69" s="118">
        <v>1</v>
      </c>
      <c r="AT69" s="118">
        <f t="shared" si="8"/>
        <v>2</v>
      </c>
      <c r="AU69" s="14">
        <f t="shared" si="9"/>
        <v>0.1</v>
      </c>
      <c r="AV69" s="14">
        <f t="shared" si="10"/>
        <v>4.5</v>
      </c>
      <c r="GJ69" s="122">
        <v>63</v>
      </c>
      <c r="GK69" s="14">
        <f t="shared" si="54"/>
        <v>5</v>
      </c>
      <c r="GL69" s="14">
        <f t="shared" si="55"/>
        <v>1606007</v>
      </c>
      <c r="GM69" s="14" t="str">
        <f t="shared" si="56"/>
        <v>神器2-2 : 6级</v>
      </c>
      <c r="GN69" s="14" t="s">
        <v>1055</v>
      </c>
      <c r="GO69" s="14">
        <f t="shared" si="57"/>
        <v>3</v>
      </c>
      <c r="GP69" s="14" t="str">
        <f t="shared" si="58"/>
        <v>神器2-2</v>
      </c>
      <c r="GQ69" s="14">
        <f t="shared" si="59"/>
        <v>1</v>
      </c>
    </row>
    <row r="70" spans="38:199" ht="16.5" x14ac:dyDescent="0.2">
      <c r="AL70" s="118">
        <v>4</v>
      </c>
      <c r="AM70" s="118">
        <v>1</v>
      </c>
      <c r="AN70" s="118">
        <v>22</v>
      </c>
      <c r="AO70" s="118">
        <v>7</v>
      </c>
      <c r="AP70" s="118" t="s">
        <v>401</v>
      </c>
      <c r="AQ70" s="118">
        <v>1000</v>
      </c>
      <c r="AR70" s="118">
        <v>1</v>
      </c>
      <c r="AS70" s="118">
        <v>1</v>
      </c>
      <c r="AT70" s="118">
        <f t="shared" si="8"/>
        <v>2</v>
      </c>
      <c r="AU70" s="14">
        <f t="shared" si="9"/>
        <v>0.1</v>
      </c>
      <c r="AV70" s="14">
        <f t="shared" si="10"/>
        <v>4.5</v>
      </c>
      <c r="GJ70" s="122">
        <v>64</v>
      </c>
      <c r="GK70" s="14">
        <f t="shared" si="54"/>
        <v>5</v>
      </c>
      <c r="GL70" s="14">
        <f t="shared" si="55"/>
        <v>1606007</v>
      </c>
      <c r="GM70" s="14" t="str">
        <f t="shared" si="56"/>
        <v>神器2-2 : 7级</v>
      </c>
      <c r="GN70" s="14" t="s">
        <v>1055</v>
      </c>
      <c r="GO70" s="14">
        <f t="shared" si="57"/>
        <v>4</v>
      </c>
      <c r="GP70" s="14" t="str">
        <f t="shared" si="58"/>
        <v>神器2-2</v>
      </c>
      <c r="GQ70" s="14">
        <f t="shared" si="59"/>
        <v>2</v>
      </c>
    </row>
    <row r="71" spans="38:199" ht="16.5" x14ac:dyDescent="0.2">
      <c r="AL71" s="118">
        <v>4</v>
      </c>
      <c r="AM71" s="118">
        <v>1</v>
      </c>
      <c r="AN71" s="118">
        <v>22</v>
      </c>
      <c r="AO71" s="118">
        <v>8</v>
      </c>
      <c r="AP71" s="118" t="s">
        <v>402</v>
      </c>
      <c r="AQ71" s="118">
        <v>1000</v>
      </c>
      <c r="AR71" s="118">
        <v>1</v>
      </c>
      <c r="AS71" s="118">
        <v>1</v>
      </c>
      <c r="AT71" s="118">
        <f t="shared" si="8"/>
        <v>3</v>
      </c>
      <c r="AU71" s="14">
        <f t="shared" si="9"/>
        <v>0.1</v>
      </c>
      <c r="AV71" s="14">
        <f t="shared" si="10"/>
        <v>10.5</v>
      </c>
      <c r="GJ71" s="122">
        <v>65</v>
      </c>
      <c r="GK71" s="14">
        <f t="shared" si="54"/>
        <v>5</v>
      </c>
      <c r="GL71" s="14">
        <f t="shared" si="55"/>
        <v>1606007</v>
      </c>
      <c r="GM71" s="14" t="str">
        <f t="shared" si="56"/>
        <v>神器2-2 : 8级</v>
      </c>
      <c r="GN71" s="14" t="s">
        <v>1055</v>
      </c>
      <c r="GO71" s="14">
        <f t="shared" si="57"/>
        <v>5</v>
      </c>
      <c r="GP71" s="14" t="str">
        <f t="shared" si="58"/>
        <v>神器2-2</v>
      </c>
      <c r="GQ71" s="14">
        <f t="shared" si="59"/>
        <v>2</v>
      </c>
    </row>
    <row r="72" spans="38:199" ht="16.5" x14ac:dyDescent="0.2">
      <c r="AL72" s="118">
        <v>4</v>
      </c>
      <c r="AM72" s="118">
        <v>1</v>
      </c>
      <c r="AN72" s="118">
        <v>23</v>
      </c>
      <c r="AO72" s="118">
        <v>15</v>
      </c>
      <c r="AP72" s="118" t="s">
        <v>409</v>
      </c>
      <c r="AQ72" s="118">
        <v>5000</v>
      </c>
      <c r="AR72" s="118">
        <v>1</v>
      </c>
      <c r="AS72" s="118">
        <v>3</v>
      </c>
      <c r="AT72" s="118">
        <f t="shared" ref="AT72:AT135" si="81">INDEX($AH$7:$AH$48,AO72)</f>
        <v>1</v>
      </c>
      <c r="AU72" s="14">
        <f t="shared" ref="AU72:AU135" si="82">(AR72+AS72)/2*AQ72/10000</f>
        <v>1</v>
      </c>
      <c r="AV72" s="14">
        <f t="shared" ref="AV72:AV135" si="83">(AR72+AS72)/2*AQ72/10000*INDEX($AI$7:$AI$48,AO72)</f>
        <v>25</v>
      </c>
      <c r="GJ72" s="122">
        <v>66</v>
      </c>
      <c r="GK72" s="14">
        <f t="shared" ref="GK72:GK135" si="84">MATCH(GJ72-1,$R$7:$R$49,1)</f>
        <v>5</v>
      </c>
      <c r="GL72" s="14">
        <f t="shared" ref="GL72:GL135" si="85">INDEX($S$8:$S$49,GK72)</f>
        <v>1606007</v>
      </c>
      <c r="GM72" s="14" t="str">
        <f t="shared" ref="GM72:GM135" si="86">INDEX($T$8:$T$49,GK72)&amp;" : "&amp;AO72&amp;"级"</f>
        <v>神器2-2 : 15级</v>
      </c>
      <c r="GN72" s="14" t="s">
        <v>1055</v>
      </c>
      <c r="GO72" s="14">
        <f t="shared" ref="GO72:GO135" si="87">GJ72-INDEX($R$7:$R$49,GK72)</f>
        <v>6</v>
      </c>
      <c r="GP72" s="14" t="str">
        <f t="shared" ref="GP72:GP135" si="88">INDEX($T$8:$T$49,GK72)</f>
        <v>神器2-2</v>
      </c>
      <c r="GQ72" s="14">
        <f t="shared" ref="GQ72:GQ135" si="89">INDEX($K$8:$K$28,GO72)</f>
        <v>2</v>
      </c>
    </row>
    <row r="73" spans="38:199" ht="16.5" x14ac:dyDescent="0.2">
      <c r="AL73" s="118">
        <v>4</v>
      </c>
      <c r="AM73" s="118">
        <v>1</v>
      </c>
      <c r="AN73" s="118">
        <v>23</v>
      </c>
      <c r="AO73" s="118">
        <v>16</v>
      </c>
      <c r="AP73" s="118" t="s">
        <v>410</v>
      </c>
      <c r="AQ73" s="118">
        <v>5000</v>
      </c>
      <c r="AR73" s="118">
        <v>1</v>
      </c>
      <c r="AS73" s="118">
        <v>3</v>
      </c>
      <c r="AT73" s="118">
        <f t="shared" si="81"/>
        <v>1</v>
      </c>
      <c r="AU73" s="14">
        <f t="shared" si="82"/>
        <v>1</v>
      </c>
      <c r="AV73" s="14">
        <f t="shared" si="83"/>
        <v>25</v>
      </c>
      <c r="GJ73" s="122">
        <v>67</v>
      </c>
      <c r="GK73" s="14">
        <f t="shared" si="84"/>
        <v>5</v>
      </c>
      <c r="GL73" s="14">
        <f t="shared" si="85"/>
        <v>1606007</v>
      </c>
      <c r="GM73" s="14" t="str">
        <f t="shared" si="86"/>
        <v>神器2-2 : 16级</v>
      </c>
      <c r="GN73" s="14" t="s">
        <v>1055</v>
      </c>
      <c r="GO73" s="14">
        <f t="shared" si="87"/>
        <v>7</v>
      </c>
      <c r="GP73" s="14" t="str">
        <f t="shared" si="88"/>
        <v>神器2-2</v>
      </c>
      <c r="GQ73" s="14">
        <f t="shared" si="89"/>
        <v>3</v>
      </c>
    </row>
    <row r="74" spans="38:199" ht="16.5" x14ac:dyDescent="0.2">
      <c r="AL74" s="118">
        <v>4</v>
      </c>
      <c r="AM74" s="118">
        <v>1</v>
      </c>
      <c r="AN74" s="118">
        <v>24</v>
      </c>
      <c r="AO74" s="118">
        <v>17</v>
      </c>
      <c r="AP74" s="118" t="s">
        <v>411</v>
      </c>
      <c r="AQ74" s="118">
        <v>3500</v>
      </c>
      <c r="AR74" s="118">
        <v>1</v>
      </c>
      <c r="AS74" s="118">
        <v>2</v>
      </c>
      <c r="AT74" s="118">
        <f t="shared" si="81"/>
        <v>2</v>
      </c>
      <c r="AU74" s="14">
        <f t="shared" si="82"/>
        <v>0.52500000000000002</v>
      </c>
      <c r="AV74" s="14">
        <f t="shared" si="83"/>
        <v>39.375</v>
      </c>
      <c r="GJ74" s="122">
        <v>68</v>
      </c>
      <c r="GK74" s="14">
        <f t="shared" si="84"/>
        <v>5</v>
      </c>
      <c r="GL74" s="14">
        <f t="shared" si="85"/>
        <v>1606007</v>
      </c>
      <c r="GM74" s="14" t="str">
        <f t="shared" si="86"/>
        <v>神器2-2 : 17级</v>
      </c>
      <c r="GN74" s="14" t="s">
        <v>1055</v>
      </c>
      <c r="GO74" s="14">
        <f t="shared" si="87"/>
        <v>8</v>
      </c>
      <c r="GP74" s="14" t="str">
        <f t="shared" si="88"/>
        <v>神器2-2</v>
      </c>
      <c r="GQ74" s="14">
        <f t="shared" si="89"/>
        <v>3</v>
      </c>
    </row>
    <row r="75" spans="38:199" ht="16.5" x14ac:dyDescent="0.2">
      <c r="AL75" s="118">
        <v>4</v>
      </c>
      <c r="AM75" s="118">
        <v>1</v>
      </c>
      <c r="AN75" s="118">
        <v>24</v>
      </c>
      <c r="AO75" s="118">
        <v>18</v>
      </c>
      <c r="AP75" s="118" t="s">
        <v>412</v>
      </c>
      <c r="AQ75" s="118">
        <v>3500</v>
      </c>
      <c r="AR75" s="118">
        <v>1</v>
      </c>
      <c r="AS75" s="118">
        <v>2</v>
      </c>
      <c r="AT75" s="118">
        <f t="shared" si="81"/>
        <v>2</v>
      </c>
      <c r="AU75" s="14">
        <f t="shared" si="82"/>
        <v>0.52500000000000002</v>
      </c>
      <c r="AV75" s="14">
        <f t="shared" si="83"/>
        <v>39.375</v>
      </c>
      <c r="GJ75" s="122">
        <v>69</v>
      </c>
      <c r="GK75" s="14">
        <f t="shared" si="84"/>
        <v>5</v>
      </c>
      <c r="GL75" s="14">
        <f t="shared" si="85"/>
        <v>1606007</v>
      </c>
      <c r="GM75" s="14" t="str">
        <f t="shared" si="86"/>
        <v>神器2-2 : 18级</v>
      </c>
      <c r="GN75" s="14" t="s">
        <v>1055</v>
      </c>
      <c r="GO75" s="14">
        <f t="shared" si="87"/>
        <v>9</v>
      </c>
      <c r="GP75" s="14" t="str">
        <f t="shared" si="88"/>
        <v>神器2-2</v>
      </c>
      <c r="GQ75" s="14">
        <f t="shared" si="89"/>
        <v>3</v>
      </c>
    </row>
    <row r="76" spans="38:199" ht="16.5" x14ac:dyDescent="0.2">
      <c r="AL76" s="118">
        <v>4</v>
      </c>
      <c r="AM76" s="118">
        <v>2</v>
      </c>
      <c r="AN76" s="118">
        <v>25</v>
      </c>
      <c r="AO76" s="118">
        <v>1</v>
      </c>
      <c r="AP76" s="118" t="s">
        <v>395</v>
      </c>
      <c r="AQ76" s="118">
        <v>1500</v>
      </c>
      <c r="AR76" s="118">
        <v>1</v>
      </c>
      <c r="AS76" s="118">
        <v>1</v>
      </c>
      <c r="AT76" s="118">
        <f t="shared" si="81"/>
        <v>1</v>
      </c>
      <c r="AU76" s="14">
        <f t="shared" si="82"/>
        <v>0.15</v>
      </c>
      <c r="AV76" s="14">
        <f t="shared" si="83"/>
        <v>1.5</v>
      </c>
      <c r="GJ76" s="122">
        <v>70</v>
      </c>
      <c r="GK76" s="14">
        <f t="shared" si="84"/>
        <v>5</v>
      </c>
      <c r="GL76" s="14">
        <f t="shared" si="85"/>
        <v>1606007</v>
      </c>
      <c r="GM76" s="14" t="str">
        <f t="shared" si="86"/>
        <v>神器2-2 : 1级</v>
      </c>
      <c r="GN76" s="14" t="s">
        <v>1055</v>
      </c>
      <c r="GO76" s="14">
        <f t="shared" si="87"/>
        <v>10</v>
      </c>
      <c r="GP76" s="14" t="str">
        <f t="shared" si="88"/>
        <v>神器2-2</v>
      </c>
      <c r="GQ76" s="14">
        <f t="shared" si="89"/>
        <v>5</v>
      </c>
    </row>
    <row r="77" spans="38:199" ht="16.5" x14ac:dyDescent="0.2">
      <c r="AL77" s="118">
        <v>4</v>
      </c>
      <c r="AM77" s="118">
        <v>2</v>
      </c>
      <c r="AN77" s="118">
        <v>25</v>
      </c>
      <c r="AO77" s="118">
        <v>2</v>
      </c>
      <c r="AP77" s="118" t="s">
        <v>396</v>
      </c>
      <c r="AQ77" s="118">
        <v>1500</v>
      </c>
      <c r="AR77" s="118">
        <v>1</v>
      </c>
      <c r="AS77" s="118">
        <v>1</v>
      </c>
      <c r="AT77" s="118">
        <f t="shared" si="81"/>
        <v>1</v>
      </c>
      <c r="AU77" s="14">
        <f t="shared" si="82"/>
        <v>0.15</v>
      </c>
      <c r="AV77" s="14">
        <f t="shared" si="83"/>
        <v>1.5</v>
      </c>
      <c r="GJ77" s="122">
        <v>71</v>
      </c>
      <c r="GK77" s="14">
        <f t="shared" si="84"/>
        <v>5</v>
      </c>
      <c r="GL77" s="14">
        <f t="shared" si="85"/>
        <v>1606007</v>
      </c>
      <c r="GM77" s="14" t="str">
        <f t="shared" si="86"/>
        <v>神器2-2 : 2级</v>
      </c>
      <c r="GN77" s="14" t="s">
        <v>1055</v>
      </c>
      <c r="GO77" s="14">
        <f t="shared" si="87"/>
        <v>11</v>
      </c>
      <c r="GP77" s="14" t="str">
        <f t="shared" si="88"/>
        <v>神器2-2</v>
      </c>
      <c r="GQ77" s="14">
        <f t="shared" si="89"/>
        <v>5</v>
      </c>
    </row>
    <row r="78" spans="38:199" ht="16.5" x14ac:dyDescent="0.2">
      <c r="AL78" s="118">
        <v>4</v>
      </c>
      <c r="AM78" s="118">
        <v>2</v>
      </c>
      <c r="AN78" s="118">
        <v>25</v>
      </c>
      <c r="AO78" s="118">
        <v>3</v>
      </c>
      <c r="AP78" s="118" t="s">
        <v>397</v>
      </c>
      <c r="AQ78" s="118">
        <v>1000</v>
      </c>
      <c r="AR78" s="118">
        <v>1</v>
      </c>
      <c r="AS78" s="118">
        <v>1</v>
      </c>
      <c r="AT78" s="118">
        <f t="shared" si="81"/>
        <v>2</v>
      </c>
      <c r="AU78" s="14">
        <f t="shared" si="82"/>
        <v>0.1</v>
      </c>
      <c r="AV78" s="14">
        <f t="shared" si="83"/>
        <v>3</v>
      </c>
      <c r="GJ78" s="122">
        <v>72</v>
      </c>
      <c r="GK78" s="14">
        <f t="shared" si="84"/>
        <v>5</v>
      </c>
      <c r="GL78" s="14">
        <f t="shared" si="85"/>
        <v>1606007</v>
      </c>
      <c r="GM78" s="14" t="str">
        <f t="shared" si="86"/>
        <v>神器2-2 : 3级</v>
      </c>
      <c r="GN78" s="14" t="s">
        <v>1055</v>
      </c>
      <c r="GO78" s="14">
        <f t="shared" si="87"/>
        <v>12</v>
      </c>
      <c r="GP78" s="14" t="str">
        <f t="shared" si="88"/>
        <v>神器2-2</v>
      </c>
      <c r="GQ78" s="14">
        <f t="shared" si="89"/>
        <v>6</v>
      </c>
    </row>
    <row r="79" spans="38:199" ht="16.5" x14ac:dyDescent="0.2">
      <c r="AL79" s="118">
        <v>4</v>
      </c>
      <c r="AM79" s="118">
        <v>2</v>
      </c>
      <c r="AN79" s="118">
        <v>25</v>
      </c>
      <c r="AO79" s="118">
        <v>4</v>
      </c>
      <c r="AP79" s="118" t="s">
        <v>398</v>
      </c>
      <c r="AQ79" s="118">
        <v>1500</v>
      </c>
      <c r="AR79" s="118">
        <v>1</v>
      </c>
      <c r="AS79" s="118">
        <v>1</v>
      </c>
      <c r="AT79" s="118">
        <f t="shared" si="81"/>
        <v>1</v>
      </c>
      <c r="AU79" s="14">
        <f t="shared" si="82"/>
        <v>0.15</v>
      </c>
      <c r="AV79" s="14">
        <f t="shared" si="83"/>
        <v>2.25</v>
      </c>
      <c r="GJ79" s="122">
        <v>73</v>
      </c>
      <c r="GK79" s="14">
        <f t="shared" si="84"/>
        <v>5</v>
      </c>
      <c r="GL79" s="14">
        <f t="shared" si="85"/>
        <v>1606007</v>
      </c>
      <c r="GM79" s="14" t="str">
        <f t="shared" si="86"/>
        <v>神器2-2 : 4级</v>
      </c>
      <c r="GN79" s="14" t="s">
        <v>1055</v>
      </c>
      <c r="GO79" s="14">
        <f t="shared" si="87"/>
        <v>13</v>
      </c>
      <c r="GP79" s="14" t="str">
        <f t="shared" si="88"/>
        <v>神器2-2</v>
      </c>
      <c r="GQ79" s="14">
        <f t="shared" si="89"/>
        <v>7</v>
      </c>
    </row>
    <row r="80" spans="38:199" ht="16.5" x14ac:dyDescent="0.2">
      <c r="AL80" s="118">
        <v>4</v>
      </c>
      <c r="AM80" s="118">
        <v>2</v>
      </c>
      <c r="AN80" s="118">
        <v>25</v>
      </c>
      <c r="AO80" s="118">
        <v>5</v>
      </c>
      <c r="AP80" s="118" t="s">
        <v>399</v>
      </c>
      <c r="AQ80" s="118">
        <v>1500</v>
      </c>
      <c r="AR80" s="118">
        <v>1</v>
      </c>
      <c r="AS80" s="118">
        <v>1</v>
      </c>
      <c r="AT80" s="118">
        <f t="shared" si="81"/>
        <v>1</v>
      </c>
      <c r="AU80" s="14">
        <f t="shared" si="82"/>
        <v>0.15</v>
      </c>
      <c r="AV80" s="14">
        <f t="shared" si="83"/>
        <v>2.25</v>
      </c>
      <c r="GJ80" s="122">
        <v>74</v>
      </c>
      <c r="GK80" s="14">
        <f t="shared" si="84"/>
        <v>5</v>
      </c>
      <c r="GL80" s="14">
        <f t="shared" si="85"/>
        <v>1606007</v>
      </c>
      <c r="GM80" s="14" t="str">
        <f t="shared" si="86"/>
        <v>神器2-2 : 5级</v>
      </c>
      <c r="GN80" s="14" t="s">
        <v>1055</v>
      </c>
      <c r="GO80" s="14">
        <f t="shared" si="87"/>
        <v>14</v>
      </c>
      <c r="GP80" s="14" t="str">
        <f t="shared" si="88"/>
        <v>神器2-2</v>
      </c>
      <c r="GQ80" s="14">
        <f t="shared" si="89"/>
        <v>7</v>
      </c>
    </row>
    <row r="81" spans="38:199" ht="16.5" x14ac:dyDescent="0.2">
      <c r="AL81" s="118">
        <v>4</v>
      </c>
      <c r="AM81" s="118">
        <v>2</v>
      </c>
      <c r="AN81" s="118">
        <v>25</v>
      </c>
      <c r="AO81" s="118">
        <v>6</v>
      </c>
      <c r="AP81" s="118" t="s">
        <v>400</v>
      </c>
      <c r="AQ81" s="118">
        <v>1000</v>
      </c>
      <c r="AR81" s="118">
        <v>1</v>
      </c>
      <c r="AS81" s="118">
        <v>1</v>
      </c>
      <c r="AT81" s="118">
        <f t="shared" si="81"/>
        <v>2</v>
      </c>
      <c r="AU81" s="14">
        <f t="shared" si="82"/>
        <v>0.1</v>
      </c>
      <c r="AV81" s="14">
        <f t="shared" si="83"/>
        <v>4.5</v>
      </c>
      <c r="GJ81" s="122">
        <v>75</v>
      </c>
      <c r="GK81" s="14">
        <f t="shared" si="84"/>
        <v>5</v>
      </c>
      <c r="GL81" s="14">
        <f t="shared" si="85"/>
        <v>1606007</v>
      </c>
      <c r="GM81" s="14" t="str">
        <f t="shared" si="86"/>
        <v>神器2-2 : 6级</v>
      </c>
      <c r="GN81" s="14" t="s">
        <v>1055</v>
      </c>
      <c r="GO81" s="14">
        <f t="shared" si="87"/>
        <v>15</v>
      </c>
      <c r="GP81" s="14" t="str">
        <f t="shared" si="88"/>
        <v>神器2-2</v>
      </c>
      <c r="GQ81" s="14">
        <f t="shared" si="89"/>
        <v>7</v>
      </c>
    </row>
    <row r="82" spans="38:199" ht="16.5" x14ac:dyDescent="0.2">
      <c r="AL82" s="118">
        <v>4</v>
      </c>
      <c r="AM82" s="118">
        <v>2</v>
      </c>
      <c r="AN82" s="118">
        <v>25</v>
      </c>
      <c r="AO82" s="118">
        <v>7</v>
      </c>
      <c r="AP82" s="118" t="s">
        <v>401</v>
      </c>
      <c r="AQ82" s="118">
        <v>1000</v>
      </c>
      <c r="AR82" s="118">
        <v>1</v>
      </c>
      <c r="AS82" s="118">
        <v>1</v>
      </c>
      <c r="AT82" s="118">
        <f t="shared" si="81"/>
        <v>2</v>
      </c>
      <c r="AU82" s="14">
        <f t="shared" si="82"/>
        <v>0.1</v>
      </c>
      <c r="AV82" s="14">
        <f t="shared" si="83"/>
        <v>4.5</v>
      </c>
      <c r="GJ82" s="122">
        <v>76</v>
      </c>
      <c r="GK82" s="14">
        <f t="shared" si="84"/>
        <v>6</v>
      </c>
      <c r="GL82" s="14">
        <f t="shared" si="85"/>
        <v>1606008</v>
      </c>
      <c r="GM82" s="14" t="str">
        <f t="shared" si="86"/>
        <v>神器2-3 : 7级</v>
      </c>
      <c r="GN82" s="14" t="s">
        <v>1055</v>
      </c>
      <c r="GO82" s="14">
        <f t="shared" si="87"/>
        <v>1</v>
      </c>
      <c r="GP82" s="14" t="str">
        <f t="shared" si="88"/>
        <v>神器2-3</v>
      </c>
      <c r="GQ82" s="14">
        <f t="shared" si="89"/>
        <v>1</v>
      </c>
    </row>
    <row r="83" spans="38:199" ht="16.5" x14ac:dyDescent="0.2">
      <c r="AL83" s="118">
        <v>4</v>
      </c>
      <c r="AM83" s="118">
        <v>2</v>
      </c>
      <c r="AN83" s="118">
        <v>25</v>
      </c>
      <c r="AO83" s="118">
        <v>8</v>
      </c>
      <c r="AP83" s="118" t="s">
        <v>402</v>
      </c>
      <c r="AQ83" s="118">
        <v>1000</v>
      </c>
      <c r="AR83" s="118">
        <v>1</v>
      </c>
      <c r="AS83" s="118">
        <v>1</v>
      </c>
      <c r="AT83" s="118">
        <f t="shared" si="81"/>
        <v>3</v>
      </c>
      <c r="AU83" s="14">
        <f t="shared" si="82"/>
        <v>0.1</v>
      </c>
      <c r="AV83" s="14">
        <f t="shared" si="83"/>
        <v>10.5</v>
      </c>
      <c r="GJ83" s="122">
        <v>77</v>
      </c>
      <c r="GK83" s="14">
        <f t="shared" si="84"/>
        <v>6</v>
      </c>
      <c r="GL83" s="14">
        <f t="shared" si="85"/>
        <v>1606008</v>
      </c>
      <c r="GM83" s="14" t="str">
        <f t="shared" si="86"/>
        <v>神器2-3 : 8级</v>
      </c>
      <c r="GN83" s="14" t="s">
        <v>1055</v>
      </c>
      <c r="GO83" s="14">
        <f t="shared" si="87"/>
        <v>2</v>
      </c>
      <c r="GP83" s="14" t="str">
        <f t="shared" si="88"/>
        <v>神器2-3</v>
      </c>
      <c r="GQ83" s="14">
        <f t="shared" si="89"/>
        <v>1</v>
      </c>
    </row>
    <row r="84" spans="38:199" ht="16.5" x14ac:dyDescent="0.2">
      <c r="AL84" s="118">
        <v>4</v>
      </c>
      <c r="AM84" s="118">
        <v>2</v>
      </c>
      <c r="AN84" s="118">
        <v>26</v>
      </c>
      <c r="AO84" s="118">
        <v>15</v>
      </c>
      <c r="AP84" s="118" t="s">
        <v>409</v>
      </c>
      <c r="AQ84" s="118">
        <v>5000</v>
      </c>
      <c r="AR84" s="118">
        <v>1</v>
      </c>
      <c r="AS84" s="118">
        <v>3</v>
      </c>
      <c r="AT84" s="118">
        <f t="shared" si="81"/>
        <v>1</v>
      </c>
      <c r="AU84" s="14">
        <f t="shared" si="82"/>
        <v>1</v>
      </c>
      <c r="AV84" s="14">
        <f t="shared" si="83"/>
        <v>25</v>
      </c>
      <c r="GJ84" s="122">
        <v>78</v>
      </c>
      <c r="GK84" s="14">
        <f t="shared" si="84"/>
        <v>6</v>
      </c>
      <c r="GL84" s="14">
        <f t="shared" si="85"/>
        <v>1606008</v>
      </c>
      <c r="GM84" s="14" t="str">
        <f t="shared" si="86"/>
        <v>神器2-3 : 15级</v>
      </c>
      <c r="GN84" s="14" t="s">
        <v>1055</v>
      </c>
      <c r="GO84" s="14">
        <f t="shared" si="87"/>
        <v>3</v>
      </c>
      <c r="GP84" s="14" t="str">
        <f t="shared" si="88"/>
        <v>神器2-3</v>
      </c>
      <c r="GQ84" s="14">
        <f t="shared" si="89"/>
        <v>1</v>
      </c>
    </row>
    <row r="85" spans="38:199" ht="16.5" x14ac:dyDescent="0.2">
      <c r="AL85" s="118">
        <v>4</v>
      </c>
      <c r="AM85" s="118">
        <v>2</v>
      </c>
      <c r="AN85" s="118">
        <v>26</v>
      </c>
      <c r="AO85" s="118">
        <v>16</v>
      </c>
      <c r="AP85" s="118" t="s">
        <v>410</v>
      </c>
      <c r="AQ85" s="118">
        <v>5000</v>
      </c>
      <c r="AR85" s="118">
        <v>1</v>
      </c>
      <c r="AS85" s="118">
        <v>3</v>
      </c>
      <c r="AT85" s="118">
        <f t="shared" si="81"/>
        <v>1</v>
      </c>
      <c r="AU85" s="14">
        <f t="shared" si="82"/>
        <v>1</v>
      </c>
      <c r="AV85" s="14">
        <f t="shared" si="83"/>
        <v>25</v>
      </c>
      <c r="GJ85" s="122">
        <v>79</v>
      </c>
      <c r="GK85" s="14">
        <f t="shared" si="84"/>
        <v>6</v>
      </c>
      <c r="GL85" s="14">
        <f t="shared" si="85"/>
        <v>1606008</v>
      </c>
      <c r="GM85" s="14" t="str">
        <f t="shared" si="86"/>
        <v>神器2-3 : 16级</v>
      </c>
      <c r="GN85" s="14" t="s">
        <v>1055</v>
      </c>
      <c r="GO85" s="14">
        <f t="shared" si="87"/>
        <v>4</v>
      </c>
      <c r="GP85" s="14" t="str">
        <f t="shared" si="88"/>
        <v>神器2-3</v>
      </c>
      <c r="GQ85" s="14">
        <f t="shared" si="89"/>
        <v>2</v>
      </c>
    </row>
    <row r="86" spans="38:199" ht="16.5" x14ac:dyDescent="0.2">
      <c r="AL86" s="118">
        <v>4</v>
      </c>
      <c r="AM86" s="118">
        <v>2</v>
      </c>
      <c r="AN86" s="118">
        <v>27</v>
      </c>
      <c r="AO86" s="118">
        <v>17</v>
      </c>
      <c r="AP86" s="118" t="s">
        <v>411</v>
      </c>
      <c r="AQ86" s="118">
        <v>3500</v>
      </c>
      <c r="AR86" s="118">
        <v>1</v>
      </c>
      <c r="AS86" s="118">
        <v>2</v>
      </c>
      <c r="AT86" s="118">
        <f t="shared" si="81"/>
        <v>2</v>
      </c>
      <c r="AU86" s="14">
        <f t="shared" si="82"/>
        <v>0.52500000000000002</v>
      </c>
      <c r="AV86" s="14">
        <f t="shared" si="83"/>
        <v>39.375</v>
      </c>
      <c r="GJ86" s="122">
        <v>80</v>
      </c>
      <c r="GK86" s="14">
        <f t="shared" si="84"/>
        <v>6</v>
      </c>
      <c r="GL86" s="14">
        <f t="shared" si="85"/>
        <v>1606008</v>
      </c>
      <c r="GM86" s="14" t="str">
        <f t="shared" si="86"/>
        <v>神器2-3 : 17级</v>
      </c>
      <c r="GN86" s="14" t="s">
        <v>1055</v>
      </c>
      <c r="GO86" s="14">
        <f t="shared" si="87"/>
        <v>5</v>
      </c>
      <c r="GP86" s="14" t="str">
        <f t="shared" si="88"/>
        <v>神器2-3</v>
      </c>
      <c r="GQ86" s="14">
        <f t="shared" si="89"/>
        <v>2</v>
      </c>
    </row>
    <row r="87" spans="38:199" ht="16.5" x14ac:dyDescent="0.2">
      <c r="AL87" s="118">
        <v>4</v>
      </c>
      <c r="AM87" s="118">
        <v>2</v>
      </c>
      <c r="AN87" s="118">
        <v>27</v>
      </c>
      <c r="AO87" s="118">
        <v>18</v>
      </c>
      <c r="AP87" s="118" t="s">
        <v>412</v>
      </c>
      <c r="AQ87" s="118">
        <v>3500</v>
      </c>
      <c r="AR87" s="118">
        <v>1</v>
      </c>
      <c r="AS87" s="118">
        <v>2</v>
      </c>
      <c r="AT87" s="118">
        <f t="shared" si="81"/>
        <v>2</v>
      </c>
      <c r="AU87" s="14">
        <f t="shared" si="82"/>
        <v>0.52500000000000002</v>
      </c>
      <c r="AV87" s="14">
        <f t="shared" si="83"/>
        <v>39.375</v>
      </c>
      <c r="GJ87" s="122">
        <v>81</v>
      </c>
      <c r="GK87" s="14">
        <f t="shared" si="84"/>
        <v>6</v>
      </c>
      <c r="GL87" s="14">
        <f t="shared" si="85"/>
        <v>1606008</v>
      </c>
      <c r="GM87" s="14" t="str">
        <f t="shared" si="86"/>
        <v>神器2-3 : 18级</v>
      </c>
      <c r="GN87" s="14" t="s">
        <v>1055</v>
      </c>
      <c r="GO87" s="14">
        <f t="shared" si="87"/>
        <v>6</v>
      </c>
      <c r="GP87" s="14" t="str">
        <f t="shared" si="88"/>
        <v>神器2-3</v>
      </c>
      <c r="GQ87" s="14">
        <f t="shared" si="89"/>
        <v>2</v>
      </c>
    </row>
    <row r="88" spans="38:199" ht="16.5" x14ac:dyDescent="0.2">
      <c r="AL88" s="118">
        <v>4</v>
      </c>
      <c r="AM88" s="118">
        <v>2</v>
      </c>
      <c r="AN88" s="118">
        <v>28</v>
      </c>
      <c r="AO88" s="118">
        <v>19</v>
      </c>
      <c r="AP88" s="118" t="s">
        <v>413</v>
      </c>
      <c r="AQ88" s="118">
        <v>2000</v>
      </c>
      <c r="AR88" s="118">
        <v>1</v>
      </c>
      <c r="AS88" s="118">
        <v>1</v>
      </c>
      <c r="AT88" s="118">
        <f t="shared" si="81"/>
        <v>3</v>
      </c>
      <c r="AU88" s="14">
        <f t="shared" si="82"/>
        <v>0.2</v>
      </c>
      <c r="AV88" s="14">
        <f t="shared" si="83"/>
        <v>35</v>
      </c>
      <c r="GJ88" s="122">
        <v>82</v>
      </c>
      <c r="GK88" s="14">
        <f t="shared" si="84"/>
        <v>6</v>
      </c>
      <c r="GL88" s="14">
        <f t="shared" si="85"/>
        <v>1606008</v>
      </c>
      <c r="GM88" s="14" t="str">
        <f t="shared" si="86"/>
        <v>神器2-3 : 19级</v>
      </c>
      <c r="GN88" s="14" t="s">
        <v>1055</v>
      </c>
      <c r="GO88" s="14">
        <f t="shared" si="87"/>
        <v>7</v>
      </c>
      <c r="GP88" s="14" t="str">
        <f t="shared" si="88"/>
        <v>神器2-3</v>
      </c>
      <c r="GQ88" s="14">
        <f t="shared" si="89"/>
        <v>3</v>
      </c>
    </row>
    <row r="89" spans="38:199" ht="16.5" x14ac:dyDescent="0.2">
      <c r="AL89" s="118">
        <v>4</v>
      </c>
      <c r="AM89" s="118">
        <v>3</v>
      </c>
      <c r="AN89" s="118">
        <v>29</v>
      </c>
      <c r="AO89" s="118">
        <v>1</v>
      </c>
      <c r="AP89" s="118" t="s">
        <v>395</v>
      </c>
      <c r="AQ89" s="118">
        <v>1500</v>
      </c>
      <c r="AR89" s="118">
        <v>1</v>
      </c>
      <c r="AS89" s="118">
        <v>1</v>
      </c>
      <c r="AT89" s="118">
        <f t="shared" si="81"/>
        <v>1</v>
      </c>
      <c r="AU89" s="14">
        <f t="shared" si="82"/>
        <v>0.15</v>
      </c>
      <c r="AV89" s="14">
        <f t="shared" si="83"/>
        <v>1.5</v>
      </c>
      <c r="GJ89" s="122">
        <v>83</v>
      </c>
      <c r="GK89" s="14">
        <f t="shared" si="84"/>
        <v>6</v>
      </c>
      <c r="GL89" s="14">
        <f t="shared" si="85"/>
        <v>1606008</v>
      </c>
      <c r="GM89" s="14" t="str">
        <f t="shared" si="86"/>
        <v>神器2-3 : 1级</v>
      </c>
      <c r="GN89" s="14" t="s">
        <v>1055</v>
      </c>
      <c r="GO89" s="14">
        <f t="shared" si="87"/>
        <v>8</v>
      </c>
      <c r="GP89" s="14" t="str">
        <f t="shared" si="88"/>
        <v>神器2-3</v>
      </c>
      <c r="GQ89" s="14">
        <f t="shared" si="89"/>
        <v>3</v>
      </c>
    </row>
    <row r="90" spans="38:199" ht="16.5" x14ac:dyDescent="0.2">
      <c r="AL90" s="118">
        <v>4</v>
      </c>
      <c r="AM90" s="118">
        <v>3</v>
      </c>
      <c r="AN90" s="118">
        <v>29</v>
      </c>
      <c r="AO90" s="118">
        <v>2</v>
      </c>
      <c r="AP90" s="118" t="s">
        <v>396</v>
      </c>
      <c r="AQ90" s="118">
        <v>1500</v>
      </c>
      <c r="AR90" s="118">
        <v>1</v>
      </c>
      <c r="AS90" s="118">
        <v>1</v>
      </c>
      <c r="AT90" s="118">
        <f t="shared" si="81"/>
        <v>1</v>
      </c>
      <c r="AU90" s="14">
        <f t="shared" si="82"/>
        <v>0.15</v>
      </c>
      <c r="AV90" s="14">
        <f t="shared" si="83"/>
        <v>1.5</v>
      </c>
      <c r="GJ90" s="122">
        <v>84</v>
      </c>
      <c r="GK90" s="14">
        <f t="shared" si="84"/>
        <v>6</v>
      </c>
      <c r="GL90" s="14">
        <f t="shared" si="85"/>
        <v>1606008</v>
      </c>
      <c r="GM90" s="14" t="str">
        <f t="shared" si="86"/>
        <v>神器2-3 : 2级</v>
      </c>
      <c r="GN90" s="14" t="s">
        <v>1055</v>
      </c>
      <c r="GO90" s="14">
        <f t="shared" si="87"/>
        <v>9</v>
      </c>
      <c r="GP90" s="14" t="str">
        <f t="shared" si="88"/>
        <v>神器2-3</v>
      </c>
      <c r="GQ90" s="14">
        <f t="shared" si="89"/>
        <v>3</v>
      </c>
    </row>
    <row r="91" spans="38:199" ht="16.5" x14ac:dyDescent="0.2">
      <c r="AL91" s="118">
        <v>4</v>
      </c>
      <c r="AM91" s="118">
        <v>3</v>
      </c>
      <c r="AN91" s="118">
        <v>29</v>
      </c>
      <c r="AO91" s="118">
        <v>3</v>
      </c>
      <c r="AP91" s="118" t="s">
        <v>397</v>
      </c>
      <c r="AQ91" s="118">
        <v>1000</v>
      </c>
      <c r="AR91" s="118">
        <v>1</v>
      </c>
      <c r="AS91" s="118">
        <v>1</v>
      </c>
      <c r="AT91" s="118">
        <f t="shared" si="81"/>
        <v>2</v>
      </c>
      <c r="AU91" s="14">
        <f t="shared" si="82"/>
        <v>0.1</v>
      </c>
      <c r="AV91" s="14">
        <f t="shared" si="83"/>
        <v>3</v>
      </c>
      <c r="GJ91" s="122">
        <v>85</v>
      </c>
      <c r="GK91" s="14">
        <f t="shared" si="84"/>
        <v>6</v>
      </c>
      <c r="GL91" s="14">
        <f t="shared" si="85"/>
        <v>1606008</v>
      </c>
      <c r="GM91" s="14" t="str">
        <f t="shared" si="86"/>
        <v>神器2-3 : 3级</v>
      </c>
      <c r="GN91" s="14" t="s">
        <v>1055</v>
      </c>
      <c r="GO91" s="14">
        <f t="shared" si="87"/>
        <v>10</v>
      </c>
      <c r="GP91" s="14" t="str">
        <f t="shared" si="88"/>
        <v>神器2-3</v>
      </c>
      <c r="GQ91" s="14">
        <f t="shared" si="89"/>
        <v>5</v>
      </c>
    </row>
    <row r="92" spans="38:199" ht="16.5" x14ac:dyDescent="0.2">
      <c r="AL92" s="118">
        <v>4</v>
      </c>
      <c r="AM92" s="118">
        <v>3</v>
      </c>
      <c r="AN92" s="118">
        <v>29</v>
      </c>
      <c r="AO92" s="118">
        <v>4</v>
      </c>
      <c r="AP92" s="118" t="s">
        <v>398</v>
      </c>
      <c r="AQ92" s="118">
        <v>1500</v>
      </c>
      <c r="AR92" s="118">
        <v>1</v>
      </c>
      <c r="AS92" s="118">
        <v>1</v>
      </c>
      <c r="AT92" s="118">
        <f t="shared" si="81"/>
        <v>1</v>
      </c>
      <c r="AU92" s="14">
        <f t="shared" si="82"/>
        <v>0.15</v>
      </c>
      <c r="AV92" s="14">
        <f t="shared" si="83"/>
        <v>2.25</v>
      </c>
      <c r="GJ92" s="122">
        <v>86</v>
      </c>
      <c r="GK92" s="14">
        <f t="shared" si="84"/>
        <v>6</v>
      </c>
      <c r="GL92" s="14">
        <f t="shared" si="85"/>
        <v>1606008</v>
      </c>
      <c r="GM92" s="14" t="str">
        <f t="shared" si="86"/>
        <v>神器2-3 : 4级</v>
      </c>
      <c r="GN92" s="14" t="s">
        <v>1055</v>
      </c>
      <c r="GO92" s="14">
        <f t="shared" si="87"/>
        <v>11</v>
      </c>
      <c r="GP92" s="14" t="str">
        <f t="shared" si="88"/>
        <v>神器2-3</v>
      </c>
      <c r="GQ92" s="14">
        <f t="shared" si="89"/>
        <v>5</v>
      </c>
    </row>
    <row r="93" spans="38:199" ht="16.5" x14ac:dyDescent="0.2">
      <c r="AL93" s="118">
        <v>4</v>
      </c>
      <c r="AM93" s="118">
        <v>3</v>
      </c>
      <c r="AN93" s="118">
        <v>29</v>
      </c>
      <c r="AO93" s="118">
        <v>5</v>
      </c>
      <c r="AP93" s="118" t="s">
        <v>399</v>
      </c>
      <c r="AQ93" s="118">
        <v>1500</v>
      </c>
      <c r="AR93" s="118">
        <v>1</v>
      </c>
      <c r="AS93" s="118">
        <v>1</v>
      </c>
      <c r="AT93" s="118">
        <f t="shared" si="81"/>
        <v>1</v>
      </c>
      <c r="AU93" s="14">
        <f t="shared" si="82"/>
        <v>0.15</v>
      </c>
      <c r="AV93" s="14">
        <f t="shared" si="83"/>
        <v>2.25</v>
      </c>
      <c r="GJ93" s="122">
        <v>87</v>
      </c>
      <c r="GK93" s="14">
        <f t="shared" si="84"/>
        <v>6</v>
      </c>
      <c r="GL93" s="14">
        <f t="shared" si="85"/>
        <v>1606008</v>
      </c>
      <c r="GM93" s="14" t="str">
        <f t="shared" si="86"/>
        <v>神器2-3 : 5级</v>
      </c>
      <c r="GN93" s="14" t="s">
        <v>1055</v>
      </c>
      <c r="GO93" s="14">
        <f t="shared" si="87"/>
        <v>12</v>
      </c>
      <c r="GP93" s="14" t="str">
        <f t="shared" si="88"/>
        <v>神器2-3</v>
      </c>
      <c r="GQ93" s="14">
        <f t="shared" si="89"/>
        <v>6</v>
      </c>
    </row>
    <row r="94" spans="38:199" ht="16.5" x14ac:dyDescent="0.2">
      <c r="AL94" s="118">
        <v>4</v>
      </c>
      <c r="AM94" s="118">
        <v>3</v>
      </c>
      <c r="AN94" s="118">
        <v>29</v>
      </c>
      <c r="AO94" s="118">
        <v>6</v>
      </c>
      <c r="AP94" s="118" t="s">
        <v>400</v>
      </c>
      <c r="AQ94" s="118">
        <v>1000</v>
      </c>
      <c r="AR94" s="118">
        <v>1</v>
      </c>
      <c r="AS94" s="118">
        <v>1</v>
      </c>
      <c r="AT94" s="118">
        <f t="shared" si="81"/>
        <v>2</v>
      </c>
      <c r="AU94" s="14">
        <f t="shared" si="82"/>
        <v>0.1</v>
      </c>
      <c r="AV94" s="14">
        <f t="shared" si="83"/>
        <v>4.5</v>
      </c>
      <c r="GJ94" s="122">
        <v>88</v>
      </c>
      <c r="GK94" s="14">
        <f t="shared" si="84"/>
        <v>6</v>
      </c>
      <c r="GL94" s="14">
        <f t="shared" si="85"/>
        <v>1606008</v>
      </c>
      <c r="GM94" s="14" t="str">
        <f t="shared" si="86"/>
        <v>神器2-3 : 6级</v>
      </c>
      <c r="GN94" s="14" t="s">
        <v>1055</v>
      </c>
      <c r="GO94" s="14">
        <f t="shared" si="87"/>
        <v>13</v>
      </c>
      <c r="GP94" s="14" t="str">
        <f t="shared" si="88"/>
        <v>神器2-3</v>
      </c>
      <c r="GQ94" s="14">
        <f t="shared" si="89"/>
        <v>7</v>
      </c>
    </row>
    <row r="95" spans="38:199" ht="16.5" x14ac:dyDescent="0.2">
      <c r="AL95" s="118">
        <v>4</v>
      </c>
      <c r="AM95" s="118">
        <v>3</v>
      </c>
      <c r="AN95" s="118">
        <v>29</v>
      </c>
      <c r="AO95" s="118">
        <v>7</v>
      </c>
      <c r="AP95" s="118" t="s">
        <v>401</v>
      </c>
      <c r="AQ95" s="118">
        <v>1000</v>
      </c>
      <c r="AR95" s="118">
        <v>1</v>
      </c>
      <c r="AS95" s="118">
        <v>1</v>
      </c>
      <c r="AT95" s="118">
        <f t="shared" si="81"/>
        <v>2</v>
      </c>
      <c r="AU95" s="14">
        <f t="shared" si="82"/>
        <v>0.1</v>
      </c>
      <c r="AV95" s="14">
        <f t="shared" si="83"/>
        <v>4.5</v>
      </c>
      <c r="GJ95" s="122">
        <v>89</v>
      </c>
      <c r="GK95" s="14">
        <f t="shared" si="84"/>
        <v>6</v>
      </c>
      <c r="GL95" s="14">
        <f t="shared" si="85"/>
        <v>1606008</v>
      </c>
      <c r="GM95" s="14" t="str">
        <f t="shared" si="86"/>
        <v>神器2-3 : 7级</v>
      </c>
      <c r="GN95" s="14" t="s">
        <v>1055</v>
      </c>
      <c r="GO95" s="14">
        <f t="shared" si="87"/>
        <v>14</v>
      </c>
      <c r="GP95" s="14" t="str">
        <f t="shared" si="88"/>
        <v>神器2-3</v>
      </c>
      <c r="GQ95" s="14">
        <f t="shared" si="89"/>
        <v>7</v>
      </c>
    </row>
    <row r="96" spans="38:199" ht="16.5" x14ac:dyDescent="0.2">
      <c r="AL96" s="118">
        <v>4</v>
      </c>
      <c r="AM96" s="118">
        <v>3</v>
      </c>
      <c r="AN96" s="118">
        <v>29</v>
      </c>
      <c r="AO96" s="118">
        <v>8</v>
      </c>
      <c r="AP96" s="118" t="s">
        <v>402</v>
      </c>
      <c r="AQ96" s="118">
        <v>1000</v>
      </c>
      <c r="AR96" s="118">
        <v>1</v>
      </c>
      <c r="AS96" s="118">
        <v>1</v>
      </c>
      <c r="AT96" s="118">
        <f t="shared" si="81"/>
        <v>3</v>
      </c>
      <c r="AU96" s="14">
        <f t="shared" si="82"/>
        <v>0.1</v>
      </c>
      <c r="AV96" s="14">
        <f t="shared" si="83"/>
        <v>10.5</v>
      </c>
      <c r="GJ96" s="122">
        <v>90</v>
      </c>
      <c r="GK96" s="14">
        <f t="shared" si="84"/>
        <v>6</v>
      </c>
      <c r="GL96" s="14">
        <f t="shared" si="85"/>
        <v>1606008</v>
      </c>
      <c r="GM96" s="14" t="str">
        <f t="shared" si="86"/>
        <v>神器2-3 : 8级</v>
      </c>
      <c r="GN96" s="14" t="s">
        <v>1055</v>
      </c>
      <c r="GO96" s="14">
        <f t="shared" si="87"/>
        <v>15</v>
      </c>
      <c r="GP96" s="14" t="str">
        <f t="shared" si="88"/>
        <v>神器2-3</v>
      </c>
      <c r="GQ96" s="14">
        <f t="shared" si="89"/>
        <v>7</v>
      </c>
    </row>
    <row r="97" spans="38:199" ht="16.5" x14ac:dyDescent="0.2">
      <c r="AL97" s="118">
        <v>4</v>
      </c>
      <c r="AM97" s="118">
        <v>3</v>
      </c>
      <c r="AN97" s="118">
        <v>30</v>
      </c>
      <c r="AO97" s="118">
        <v>15</v>
      </c>
      <c r="AP97" s="118" t="s">
        <v>409</v>
      </c>
      <c r="AQ97" s="118">
        <v>5000</v>
      </c>
      <c r="AR97" s="118">
        <v>1</v>
      </c>
      <c r="AS97" s="118">
        <v>3</v>
      </c>
      <c r="AT97" s="118">
        <f t="shared" si="81"/>
        <v>1</v>
      </c>
      <c r="AU97" s="14">
        <f t="shared" si="82"/>
        <v>1</v>
      </c>
      <c r="AV97" s="14">
        <f t="shared" si="83"/>
        <v>25</v>
      </c>
      <c r="GJ97" s="122">
        <v>91</v>
      </c>
      <c r="GK97" s="14">
        <f t="shared" si="84"/>
        <v>7</v>
      </c>
      <c r="GL97" s="14">
        <f t="shared" si="85"/>
        <v>1606009</v>
      </c>
      <c r="GM97" s="14" t="str">
        <f t="shared" si="86"/>
        <v>神器2-4 : 15级</v>
      </c>
      <c r="GN97" s="14" t="s">
        <v>1055</v>
      </c>
      <c r="GO97" s="14">
        <f t="shared" si="87"/>
        <v>1</v>
      </c>
      <c r="GP97" s="14" t="str">
        <f t="shared" si="88"/>
        <v>神器2-4</v>
      </c>
      <c r="GQ97" s="14">
        <f t="shared" si="89"/>
        <v>1</v>
      </c>
    </row>
    <row r="98" spans="38:199" ht="16.5" x14ac:dyDescent="0.2">
      <c r="AL98" s="118">
        <v>4</v>
      </c>
      <c r="AM98" s="118">
        <v>3</v>
      </c>
      <c r="AN98" s="118">
        <v>30</v>
      </c>
      <c r="AO98" s="118">
        <v>16</v>
      </c>
      <c r="AP98" s="118" t="s">
        <v>410</v>
      </c>
      <c r="AQ98" s="118">
        <v>5000</v>
      </c>
      <c r="AR98" s="118">
        <v>1</v>
      </c>
      <c r="AS98" s="118">
        <v>3</v>
      </c>
      <c r="AT98" s="118">
        <f t="shared" si="81"/>
        <v>1</v>
      </c>
      <c r="AU98" s="14">
        <f t="shared" si="82"/>
        <v>1</v>
      </c>
      <c r="AV98" s="14">
        <f t="shared" si="83"/>
        <v>25</v>
      </c>
      <c r="GJ98" s="122">
        <v>92</v>
      </c>
      <c r="GK98" s="14">
        <f t="shared" si="84"/>
        <v>7</v>
      </c>
      <c r="GL98" s="14">
        <f t="shared" si="85"/>
        <v>1606009</v>
      </c>
      <c r="GM98" s="14" t="str">
        <f t="shared" si="86"/>
        <v>神器2-4 : 16级</v>
      </c>
      <c r="GN98" s="14" t="s">
        <v>1055</v>
      </c>
      <c r="GO98" s="14">
        <f t="shared" si="87"/>
        <v>2</v>
      </c>
      <c r="GP98" s="14" t="str">
        <f t="shared" si="88"/>
        <v>神器2-4</v>
      </c>
      <c r="GQ98" s="14">
        <f t="shared" si="89"/>
        <v>1</v>
      </c>
    </row>
    <row r="99" spans="38:199" ht="16.5" x14ac:dyDescent="0.2">
      <c r="AL99" s="118">
        <v>4</v>
      </c>
      <c r="AM99" s="118">
        <v>3</v>
      </c>
      <c r="AN99" s="118">
        <v>31</v>
      </c>
      <c r="AO99" s="118">
        <v>17</v>
      </c>
      <c r="AP99" s="118" t="s">
        <v>411</v>
      </c>
      <c r="AQ99" s="118">
        <v>3500</v>
      </c>
      <c r="AR99" s="118">
        <v>1</v>
      </c>
      <c r="AS99" s="118">
        <v>2</v>
      </c>
      <c r="AT99" s="118">
        <f t="shared" si="81"/>
        <v>2</v>
      </c>
      <c r="AU99" s="14">
        <f t="shared" si="82"/>
        <v>0.52500000000000002</v>
      </c>
      <c r="AV99" s="14">
        <f t="shared" si="83"/>
        <v>39.375</v>
      </c>
      <c r="GJ99" s="122">
        <v>93</v>
      </c>
      <c r="GK99" s="14">
        <f t="shared" si="84"/>
        <v>7</v>
      </c>
      <c r="GL99" s="14">
        <f t="shared" si="85"/>
        <v>1606009</v>
      </c>
      <c r="GM99" s="14" t="str">
        <f t="shared" si="86"/>
        <v>神器2-4 : 17级</v>
      </c>
      <c r="GN99" s="14" t="s">
        <v>1055</v>
      </c>
      <c r="GO99" s="14">
        <f t="shared" si="87"/>
        <v>3</v>
      </c>
      <c r="GP99" s="14" t="str">
        <f t="shared" si="88"/>
        <v>神器2-4</v>
      </c>
      <c r="GQ99" s="14">
        <f t="shared" si="89"/>
        <v>1</v>
      </c>
    </row>
    <row r="100" spans="38:199" ht="16.5" x14ac:dyDescent="0.2">
      <c r="AL100" s="118">
        <v>4</v>
      </c>
      <c r="AM100" s="118">
        <v>3</v>
      </c>
      <c r="AN100" s="118">
        <v>31</v>
      </c>
      <c r="AO100" s="118">
        <v>18</v>
      </c>
      <c r="AP100" s="118" t="s">
        <v>412</v>
      </c>
      <c r="AQ100" s="118">
        <v>3500</v>
      </c>
      <c r="AR100" s="118">
        <v>1</v>
      </c>
      <c r="AS100" s="118">
        <v>2</v>
      </c>
      <c r="AT100" s="118">
        <f t="shared" si="81"/>
        <v>2</v>
      </c>
      <c r="AU100" s="14">
        <f t="shared" si="82"/>
        <v>0.52500000000000002</v>
      </c>
      <c r="AV100" s="14">
        <f t="shared" si="83"/>
        <v>39.375</v>
      </c>
      <c r="GJ100" s="122">
        <v>94</v>
      </c>
      <c r="GK100" s="14">
        <f t="shared" si="84"/>
        <v>7</v>
      </c>
      <c r="GL100" s="14">
        <f t="shared" si="85"/>
        <v>1606009</v>
      </c>
      <c r="GM100" s="14" t="str">
        <f t="shared" si="86"/>
        <v>神器2-4 : 18级</v>
      </c>
      <c r="GN100" s="14" t="s">
        <v>1055</v>
      </c>
      <c r="GO100" s="14">
        <f t="shared" si="87"/>
        <v>4</v>
      </c>
      <c r="GP100" s="14" t="str">
        <f t="shared" si="88"/>
        <v>神器2-4</v>
      </c>
      <c r="GQ100" s="14">
        <f t="shared" si="89"/>
        <v>2</v>
      </c>
    </row>
    <row r="101" spans="38:199" ht="16.5" x14ac:dyDescent="0.2">
      <c r="AL101" s="118">
        <v>4</v>
      </c>
      <c r="AM101" s="118">
        <v>3</v>
      </c>
      <c r="AN101" s="118">
        <v>32</v>
      </c>
      <c r="AO101" s="118">
        <v>19</v>
      </c>
      <c r="AP101" s="118" t="s">
        <v>413</v>
      </c>
      <c r="AQ101" s="118">
        <v>2000</v>
      </c>
      <c r="AR101" s="118">
        <v>1</v>
      </c>
      <c r="AS101" s="118">
        <v>1</v>
      </c>
      <c r="AT101" s="118">
        <f t="shared" si="81"/>
        <v>3</v>
      </c>
      <c r="AU101" s="14">
        <f t="shared" si="82"/>
        <v>0.2</v>
      </c>
      <c r="AV101" s="14">
        <f t="shared" si="83"/>
        <v>35</v>
      </c>
      <c r="GJ101" s="122">
        <v>95</v>
      </c>
      <c r="GK101" s="14">
        <f t="shared" si="84"/>
        <v>7</v>
      </c>
      <c r="GL101" s="14">
        <f t="shared" si="85"/>
        <v>1606009</v>
      </c>
      <c r="GM101" s="14" t="str">
        <f t="shared" si="86"/>
        <v>神器2-4 : 19级</v>
      </c>
      <c r="GN101" s="14" t="s">
        <v>1055</v>
      </c>
      <c r="GO101" s="14">
        <f t="shared" si="87"/>
        <v>5</v>
      </c>
      <c r="GP101" s="14" t="str">
        <f t="shared" si="88"/>
        <v>神器2-4</v>
      </c>
      <c r="GQ101" s="14">
        <f t="shared" si="89"/>
        <v>2</v>
      </c>
    </row>
    <row r="102" spans="38:199" ht="16.5" x14ac:dyDescent="0.2">
      <c r="AL102" s="118">
        <v>4</v>
      </c>
      <c r="AM102" s="118">
        <v>3</v>
      </c>
      <c r="AN102" s="118">
        <v>33</v>
      </c>
      <c r="AO102" s="118">
        <v>20</v>
      </c>
      <c r="AP102" s="118" t="s">
        <v>414</v>
      </c>
      <c r="AQ102" s="118">
        <v>1000</v>
      </c>
      <c r="AR102" s="118">
        <v>1</v>
      </c>
      <c r="AS102" s="118">
        <v>1</v>
      </c>
      <c r="AT102" s="118">
        <f t="shared" si="81"/>
        <v>4</v>
      </c>
      <c r="AU102" s="14">
        <f t="shared" si="82"/>
        <v>0.1</v>
      </c>
      <c r="AV102" s="14">
        <f t="shared" si="83"/>
        <v>37.5</v>
      </c>
      <c r="GJ102" s="122">
        <v>96</v>
      </c>
      <c r="GK102" s="14">
        <f t="shared" si="84"/>
        <v>7</v>
      </c>
      <c r="GL102" s="14">
        <f t="shared" si="85"/>
        <v>1606009</v>
      </c>
      <c r="GM102" s="14" t="str">
        <f t="shared" si="86"/>
        <v>神器2-4 : 20级</v>
      </c>
      <c r="GN102" s="14" t="s">
        <v>1055</v>
      </c>
      <c r="GO102" s="14">
        <f t="shared" si="87"/>
        <v>6</v>
      </c>
      <c r="GP102" s="14" t="str">
        <f t="shared" si="88"/>
        <v>神器2-4</v>
      </c>
      <c r="GQ102" s="14">
        <f t="shared" si="89"/>
        <v>2</v>
      </c>
    </row>
    <row r="103" spans="38:199" ht="16.5" x14ac:dyDescent="0.2">
      <c r="AL103" s="118">
        <v>5</v>
      </c>
      <c r="AM103" s="118">
        <v>1</v>
      </c>
      <c r="AN103" s="118">
        <v>34</v>
      </c>
      <c r="AO103" s="118">
        <v>1</v>
      </c>
      <c r="AP103" s="118" t="s">
        <v>395</v>
      </c>
      <c r="AQ103" s="118">
        <v>1500</v>
      </c>
      <c r="AR103" s="118">
        <v>1</v>
      </c>
      <c r="AS103" s="118">
        <v>1</v>
      </c>
      <c r="AT103" s="118">
        <f t="shared" si="81"/>
        <v>1</v>
      </c>
      <c r="AU103" s="14">
        <f t="shared" si="82"/>
        <v>0.15</v>
      </c>
      <c r="AV103" s="14">
        <f t="shared" si="83"/>
        <v>1.5</v>
      </c>
      <c r="GJ103" s="122">
        <v>97</v>
      </c>
      <c r="GK103" s="14">
        <f t="shared" si="84"/>
        <v>7</v>
      </c>
      <c r="GL103" s="14">
        <f t="shared" si="85"/>
        <v>1606009</v>
      </c>
      <c r="GM103" s="14" t="str">
        <f t="shared" si="86"/>
        <v>神器2-4 : 1级</v>
      </c>
      <c r="GN103" s="14" t="s">
        <v>1055</v>
      </c>
      <c r="GO103" s="14">
        <f t="shared" si="87"/>
        <v>7</v>
      </c>
      <c r="GP103" s="14" t="str">
        <f t="shared" si="88"/>
        <v>神器2-4</v>
      </c>
      <c r="GQ103" s="14">
        <f t="shared" si="89"/>
        <v>3</v>
      </c>
    </row>
    <row r="104" spans="38:199" ht="16.5" x14ac:dyDescent="0.2">
      <c r="AL104" s="118">
        <v>5</v>
      </c>
      <c r="AM104" s="118">
        <v>1</v>
      </c>
      <c r="AN104" s="118">
        <v>34</v>
      </c>
      <c r="AO104" s="118">
        <v>2</v>
      </c>
      <c r="AP104" s="118" t="s">
        <v>396</v>
      </c>
      <c r="AQ104" s="118">
        <v>1500</v>
      </c>
      <c r="AR104" s="118">
        <v>1</v>
      </c>
      <c r="AS104" s="118">
        <v>1</v>
      </c>
      <c r="AT104" s="118">
        <f t="shared" si="81"/>
        <v>1</v>
      </c>
      <c r="AU104" s="14">
        <f t="shared" si="82"/>
        <v>0.15</v>
      </c>
      <c r="AV104" s="14">
        <f t="shared" si="83"/>
        <v>1.5</v>
      </c>
      <c r="GJ104" s="122">
        <v>98</v>
      </c>
      <c r="GK104" s="14">
        <f t="shared" si="84"/>
        <v>7</v>
      </c>
      <c r="GL104" s="14">
        <f t="shared" si="85"/>
        <v>1606009</v>
      </c>
      <c r="GM104" s="14" t="str">
        <f t="shared" si="86"/>
        <v>神器2-4 : 2级</v>
      </c>
      <c r="GN104" s="14" t="s">
        <v>1055</v>
      </c>
      <c r="GO104" s="14">
        <f t="shared" si="87"/>
        <v>8</v>
      </c>
      <c r="GP104" s="14" t="str">
        <f t="shared" si="88"/>
        <v>神器2-4</v>
      </c>
      <c r="GQ104" s="14">
        <f t="shared" si="89"/>
        <v>3</v>
      </c>
    </row>
    <row r="105" spans="38:199" ht="16.5" x14ac:dyDescent="0.2">
      <c r="AL105" s="118">
        <v>5</v>
      </c>
      <c r="AM105" s="118">
        <v>1</v>
      </c>
      <c r="AN105" s="118">
        <v>34</v>
      </c>
      <c r="AO105" s="118">
        <v>3</v>
      </c>
      <c r="AP105" s="118" t="s">
        <v>397</v>
      </c>
      <c r="AQ105" s="118">
        <v>1000</v>
      </c>
      <c r="AR105" s="118">
        <v>1</v>
      </c>
      <c r="AS105" s="118">
        <v>1</v>
      </c>
      <c r="AT105" s="118">
        <f t="shared" si="81"/>
        <v>2</v>
      </c>
      <c r="AU105" s="14">
        <f t="shared" si="82"/>
        <v>0.1</v>
      </c>
      <c r="AV105" s="14">
        <f t="shared" si="83"/>
        <v>3</v>
      </c>
      <c r="GJ105" s="122">
        <v>99</v>
      </c>
      <c r="GK105" s="14">
        <f t="shared" si="84"/>
        <v>7</v>
      </c>
      <c r="GL105" s="14">
        <f t="shared" si="85"/>
        <v>1606009</v>
      </c>
      <c r="GM105" s="14" t="str">
        <f t="shared" si="86"/>
        <v>神器2-4 : 3级</v>
      </c>
      <c r="GN105" s="14" t="s">
        <v>1055</v>
      </c>
      <c r="GO105" s="14">
        <f t="shared" si="87"/>
        <v>9</v>
      </c>
      <c r="GP105" s="14" t="str">
        <f t="shared" si="88"/>
        <v>神器2-4</v>
      </c>
      <c r="GQ105" s="14">
        <f t="shared" si="89"/>
        <v>3</v>
      </c>
    </row>
    <row r="106" spans="38:199" ht="16.5" x14ac:dyDescent="0.2">
      <c r="AL106" s="118">
        <v>5</v>
      </c>
      <c r="AM106" s="118">
        <v>1</v>
      </c>
      <c r="AN106" s="118">
        <v>34</v>
      </c>
      <c r="AO106" s="118">
        <v>4</v>
      </c>
      <c r="AP106" s="118" t="s">
        <v>398</v>
      </c>
      <c r="AQ106" s="118">
        <v>1500</v>
      </c>
      <c r="AR106" s="118">
        <v>1</v>
      </c>
      <c r="AS106" s="118">
        <v>1</v>
      </c>
      <c r="AT106" s="118">
        <f t="shared" si="81"/>
        <v>1</v>
      </c>
      <c r="AU106" s="14">
        <f t="shared" si="82"/>
        <v>0.15</v>
      </c>
      <c r="AV106" s="14">
        <f t="shared" si="83"/>
        <v>2.25</v>
      </c>
      <c r="GJ106" s="122">
        <v>100</v>
      </c>
      <c r="GK106" s="14">
        <f t="shared" si="84"/>
        <v>7</v>
      </c>
      <c r="GL106" s="14">
        <f t="shared" si="85"/>
        <v>1606009</v>
      </c>
      <c r="GM106" s="14" t="str">
        <f t="shared" si="86"/>
        <v>神器2-4 : 4级</v>
      </c>
      <c r="GN106" s="14" t="s">
        <v>1055</v>
      </c>
      <c r="GO106" s="14">
        <f t="shared" si="87"/>
        <v>10</v>
      </c>
      <c r="GP106" s="14" t="str">
        <f t="shared" si="88"/>
        <v>神器2-4</v>
      </c>
      <c r="GQ106" s="14">
        <f t="shared" si="89"/>
        <v>5</v>
      </c>
    </row>
    <row r="107" spans="38:199" ht="16.5" x14ac:dyDescent="0.2">
      <c r="AL107" s="118">
        <v>5</v>
      </c>
      <c r="AM107" s="118">
        <v>1</v>
      </c>
      <c r="AN107" s="118">
        <v>34</v>
      </c>
      <c r="AO107" s="118">
        <v>5</v>
      </c>
      <c r="AP107" s="118" t="s">
        <v>399</v>
      </c>
      <c r="AQ107" s="118">
        <v>1500</v>
      </c>
      <c r="AR107" s="118">
        <v>1</v>
      </c>
      <c r="AS107" s="118">
        <v>1</v>
      </c>
      <c r="AT107" s="118">
        <f t="shared" si="81"/>
        <v>1</v>
      </c>
      <c r="AU107" s="14">
        <f t="shared" si="82"/>
        <v>0.15</v>
      </c>
      <c r="AV107" s="14">
        <f t="shared" si="83"/>
        <v>2.25</v>
      </c>
      <c r="GJ107" s="122">
        <v>101</v>
      </c>
      <c r="GK107" s="14">
        <f t="shared" si="84"/>
        <v>7</v>
      </c>
      <c r="GL107" s="14">
        <f t="shared" si="85"/>
        <v>1606009</v>
      </c>
      <c r="GM107" s="14" t="str">
        <f t="shared" si="86"/>
        <v>神器2-4 : 5级</v>
      </c>
      <c r="GN107" s="14" t="s">
        <v>1055</v>
      </c>
      <c r="GO107" s="14">
        <f t="shared" si="87"/>
        <v>11</v>
      </c>
      <c r="GP107" s="14" t="str">
        <f t="shared" si="88"/>
        <v>神器2-4</v>
      </c>
      <c r="GQ107" s="14">
        <f t="shared" si="89"/>
        <v>5</v>
      </c>
    </row>
    <row r="108" spans="38:199" ht="16.5" x14ac:dyDescent="0.2">
      <c r="AL108" s="118">
        <v>5</v>
      </c>
      <c r="AM108" s="118">
        <v>1</v>
      </c>
      <c r="AN108" s="118">
        <v>34</v>
      </c>
      <c r="AO108" s="118">
        <v>6</v>
      </c>
      <c r="AP108" s="118" t="s">
        <v>400</v>
      </c>
      <c r="AQ108" s="118">
        <v>1000</v>
      </c>
      <c r="AR108" s="118">
        <v>1</v>
      </c>
      <c r="AS108" s="118">
        <v>1</v>
      </c>
      <c r="AT108" s="118">
        <f t="shared" si="81"/>
        <v>2</v>
      </c>
      <c r="AU108" s="14">
        <f t="shared" si="82"/>
        <v>0.1</v>
      </c>
      <c r="AV108" s="14">
        <f t="shared" si="83"/>
        <v>4.5</v>
      </c>
      <c r="GJ108" s="122">
        <v>102</v>
      </c>
      <c r="GK108" s="14">
        <f t="shared" si="84"/>
        <v>7</v>
      </c>
      <c r="GL108" s="14">
        <f t="shared" si="85"/>
        <v>1606009</v>
      </c>
      <c r="GM108" s="14" t="str">
        <f t="shared" si="86"/>
        <v>神器2-4 : 6级</v>
      </c>
      <c r="GN108" s="14" t="s">
        <v>1055</v>
      </c>
      <c r="GO108" s="14">
        <f t="shared" si="87"/>
        <v>12</v>
      </c>
      <c r="GP108" s="14" t="str">
        <f t="shared" si="88"/>
        <v>神器2-4</v>
      </c>
      <c r="GQ108" s="14">
        <f t="shared" si="89"/>
        <v>6</v>
      </c>
    </row>
    <row r="109" spans="38:199" ht="16.5" x14ac:dyDescent="0.2">
      <c r="AL109" s="118">
        <v>5</v>
      </c>
      <c r="AM109" s="118">
        <v>1</v>
      </c>
      <c r="AN109" s="118">
        <v>34</v>
      </c>
      <c r="AO109" s="118">
        <v>7</v>
      </c>
      <c r="AP109" s="118" t="s">
        <v>401</v>
      </c>
      <c r="AQ109" s="118">
        <v>1000</v>
      </c>
      <c r="AR109" s="118">
        <v>1</v>
      </c>
      <c r="AS109" s="118">
        <v>1</v>
      </c>
      <c r="AT109" s="118">
        <f t="shared" si="81"/>
        <v>2</v>
      </c>
      <c r="AU109" s="14">
        <f t="shared" si="82"/>
        <v>0.1</v>
      </c>
      <c r="AV109" s="14">
        <f t="shared" si="83"/>
        <v>4.5</v>
      </c>
      <c r="GJ109" s="122">
        <v>103</v>
      </c>
      <c r="GK109" s="14">
        <f t="shared" si="84"/>
        <v>7</v>
      </c>
      <c r="GL109" s="14">
        <f t="shared" si="85"/>
        <v>1606009</v>
      </c>
      <c r="GM109" s="14" t="str">
        <f t="shared" si="86"/>
        <v>神器2-4 : 7级</v>
      </c>
      <c r="GN109" s="14" t="s">
        <v>1055</v>
      </c>
      <c r="GO109" s="14">
        <f t="shared" si="87"/>
        <v>13</v>
      </c>
      <c r="GP109" s="14" t="str">
        <f t="shared" si="88"/>
        <v>神器2-4</v>
      </c>
      <c r="GQ109" s="14">
        <f t="shared" si="89"/>
        <v>7</v>
      </c>
    </row>
    <row r="110" spans="38:199" ht="16.5" x14ac:dyDescent="0.2">
      <c r="AL110" s="118">
        <v>5</v>
      </c>
      <c r="AM110" s="118">
        <v>1</v>
      </c>
      <c r="AN110" s="118">
        <v>34</v>
      </c>
      <c r="AO110" s="118">
        <v>8</v>
      </c>
      <c r="AP110" s="118" t="s">
        <v>402</v>
      </c>
      <c r="AQ110" s="118">
        <v>1000</v>
      </c>
      <c r="AR110" s="118">
        <v>1</v>
      </c>
      <c r="AS110" s="118">
        <v>1</v>
      </c>
      <c r="AT110" s="118">
        <f t="shared" si="81"/>
        <v>3</v>
      </c>
      <c r="AU110" s="14">
        <f t="shared" si="82"/>
        <v>0.1</v>
      </c>
      <c r="AV110" s="14">
        <f t="shared" si="83"/>
        <v>10.5</v>
      </c>
      <c r="GJ110" s="122">
        <v>104</v>
      </c>
      <c r="GK110" s="14">
        <f t="shared" si="84"/>
        <v>7</v>
      </c>
      <c r="GL110" s="14">
        <f t="shared" si="85"/>
        <v>1606009</v>
      </c>
      <c r="GM110" s="14" t="str">
        <f t="shared" si="86"/>
        <v>神器2-4 : 8级</v>
      </c>
      <c r="GN110" s="14" t="s">
        <v>1055</v>
      </c>
      <c r="GO110" s="14">
        <f t="shared" si="87"/>
        <v>14</v>
      </c>
      <c r="GP110" s="14" t="str">
        <f t="shared" si="88"/>
        <v>神器2-4</v>
      </c>
      <c r="GQ110" s="14">
        <f t="shared" si="89"/>
        <v>7</v>
      </c>
    </row>
    <row r="111" spans="38:199" ht="16.5" x14ac:dyDescent="0.2">
      <c r="AL111" s="118">
        <v>5</v>
      </c>
      <c r="AM111" s="118">
        <v>1</v>
      </c>
      <c r="AN111" s="118">
        <v>35</v>
      </c>
      <c r="AO111" s="118">
        <v>21</v>
      </c>
      <c r="AP111" s="118" t="s">
        <v>415</v>
      </c>
      <c r="AQ111" s="118">
        <v>5000</v>
      </c>
      <c r="AR111" s="118">
        <v>1</v>
      </c>
      <c r="AS111" s="118">
        <v>3</v>
      </c>
      <c r="AT111" s="118">
        <f t="shared" si="81"/>
        <v>1</v>
      </c>
      <c r="AU111" s="14">
        <f t="shared" si="82"/>
        <v>1</v>
      </c>
      <c r="AV111" s="14">
        <f t="shared" si="83"/>
        <v>30</v>
      </c>
      <c r="GJ111" s="122">
        <v>105</v>
      </c>
      <c r="GK111" s="14">
        <f t="shared" si="84"/>
        <v>7</v>
      </c>
      <c r="GL111" s="14">
        <f t="shared" si="85"/>
        <v>1606009</v>
      </c>
      <c r="GM111" s="14" t="str">
        <f t="shared" si="86"/>
        <v>神器2-4 : 21级</v>
      </c>
      <c r="GN111" s="14" t="s">
        <v>1055</v>
      </c>
      <c r="GO111" s="14">
        <f t="shared" si="87"/>
        <v>15</v>
      </c>
      <c r="GP111" s="14" t="str">
        <f t="shared" si="88"/>
        <v>神器2-4</v>
      </c>
      <c r="GQ111" s="14">
        <f t="shared" si="89"/>
        <v>7</v>
      </c>
    </row>
    <row r="112" spans="38:199" ht="16.5" x14ac:dyDescent="0.2">
      <c r="AL112" s="118">
        <v>5</v>
      </c>
      <c r="AM112" s="118">
        <v>1</v>
      </c>
      <c r="AN112" s="118">
        <v>35</v>
      </c>
      <c r="AO112" s="118">
        <v>22</v>
      </c>
      <c r="AP112" s="118" t="s">
        <v>416</v>
      </c>
      <c r="AQ112" s="118">
        <v>5000</v>
      </c>
      <c r="AR112" s="118">
        <v>1</v>
      </c>
      <c r="AS112" s="118">
        <v>3</v>
      </c>
      <c r="AT112" s="118">
        <f t="shared" si="81"/>
        <v>1</v>
      </c>
      <c r="AU112" s="14">
        <f t="shared" si="82"/>
        <v>1</v>
      </c>
      <c r="AV112" s="14">
        <f t="shared" si="83"/>
        <v>30</v>
      </c>
      <c r="GJ112" s="122">
        <v>106</v>
      </c>
      <c r="GK112" s="14">
        <f t="shared" si="84"/>
        <v>8</v>
      </c>
      <c r="GL112" s="14">
        <f t="shared" si="85"/>
        <v>1606010</v>
      </c>
      <c r="GM112" s="14" t="str">
        <f t="shared" si="86"/>
        <v>神器2-5 : 22级</v>
      </c>
      <c r="GN112" s="14" t="s">
        <v>1055</v>
      </c>
      <c r="GO112" s="14">
        <f t="shared" si="87"/>
        <v>1</v>
      </c>
      <c r="GP112" s="14" t="str">
        <f t="shared" si="88"/>
        <v>神器2-5</v>
      </c>
      <c r="GQ112" s="14">
        <f t="shared" si="89"/>
        <v>1</v>
      </c>
    </row>
    <row r="113" spans="38:199" ht="16.5" x14ac:dyDescent="0.2">
      <c r="AL113" s="118">
        <v>5</v>
      </c>
      <c r="AM113" s="118">
        <v>1</v>
      </c>
      <c r="AN113" s="118">
        <v>36</v>
      </c>
      <c r="AO113" s="118">
        <v>23</v>
      </c>
      <c r="AP113" s="118" t="s">
        <v>417</v>
      </c>
      <c r="AQ113" s="118">
        <v>3500</v>
      </c>
      <c r="AR113" s="118">
        <v>1</v>
      </c>
      <c r="AS113" s="118">
        <v>2</v>
      </c>
      <c r="AT113" s="118">
        <f t="shared" si="81"/>
        <v>2</v>
      </c>
      <c r="AU113" s="14">
        <f t="shared" si="82"/>
        <v>0.52500000000000002</v>
      </c>
      <c r="AV113" s="14">
        <f t="shared" si="83"/>
        <v>47.25</v>
      </c>
      <c r="GJ113" s="122">
        <v>107</v>
      </c>
      <c r="GK113" s="14">
        <f t="shared" si="84"/>
        <v>8</v>
      </c>
      <c r="GL113" s="14">
        <f t="shared" si="85"/>
        <v>1606010</v>
      </c>
      <c r="GM113" s="14" t="str">
        <f t="shared" si="86"/>
        <v>神器2-5 : 23级</v>
      </c>
      <c r="GN113" s="14" t="s">
        <v>1055</v>
      </c>
      <c r="GO113" s="14">
        <f t="shared" si="87"/>
        <v>2</v>
      </c>
      <c r="GP113" s="14" t="str">
        <f t="shared" si="88"/>
        <v>神器2-5</v>
      </c>
      <c r="GQ113" s="14">
        <f t="shared" si="89"/>
        <v>1</v>
      </c>
    </row>
    <row r="114" spans="38:199" ht="16.5" x14ac:dyDescent="0.2">
      <c r="AL114" s="118">
        <v>5</v>
      </c>
      <c r="AM114" s="118">
        <v>1</v>
      </c>
      <c r="AN114" s="118">
        <v>36</v>
      </c>
      <c r="AO114" s="118">
        <v>24</v>
      </c>
      <c r="AP114" s="118" t="s">
        <v>418</v>
      </c>
      <c r="AQ114" s="118">
        <v>3500</v>
      </c>
      <c r="AR114" s="118">
        <v>1</v>
      </c>
      <c r="AS114" s="118">
        <v>2</v>
      </c>
      <c r="AT114" s="118">
        <f t="shared" si="81"/>
        <v>2</v>
      </c>
      <c r="AU114" s="14">
        <f t="shared" si="82"/>
        <v>0.52500000000000002</v>
      </c>
      <c r="AV114" s="14">
        <f t="shared" si="83"/>
        <v>47.25</v>
      </c>
      <c r="GJ114" s="122">
        <v>108</v>
      </c>
      <c r="GK114" s="14">
        <f t="shared" si="84"/>
        <v>8</v>
      </c>
      <c r="GL114" s="14">
        <f t="shared" si="85"/>
        <v>1606010</v>
      </c>
      <c r="GM114" s="14" t="str">
        <f t="shared" si="86"/>
        <v>神器2-5 : 24级</v>
      </c>
      <c r="GN114" s="14" t="s">
        <v>1055</v>
      </c>
      <c r="GO114" s="14">
        <f t="shared" si="87"/>
        <v>3</v>
      </c>
      <c r="GP114" s="14" t="str">
        <f t="shared" si="88"/>
        <v>神器2-5</v>
      </c>
      <c r="GQ114" s="14">
        <f t="shared" si="89"/>
        <v>1</v>
      </c>
    </row>
    <row r="115" spans="38:199" ht="16.5" x14ac:dyDescent="0.2">
      <c r="AL115" s="118">
        <v>5</v>
      </c>
      <c r="AM115" s="118">
        <v>2</v>
      </c>
      <c r="AN115" s="118">
        <v>37</v>
      </c>
      <c r="AO115" s="118">
        <v>1</v>
      </c>
      <c r="AP115" s="118" t="s">
        <v>395</v>
      </c>
      <c r="AQ115" s="118">
        <v>1500</v>
      </c>
      <c r="AR115" s="118">
        <v>1</v>
      </c>
      <c r="AS115" s="118">
        <v>1</v>
      </c>
      <c r="AT115" s="118">
        <f t="shared" si="81"/>
        <v>1</v>
      </c>
      <c r="AU115" s="14">
        <f t="shared" si="82"/>
        <v>0.15</v>
      </c>
      <c r="AV115" s="14">
        <f t="shared" si="83"/>
        <v>1.5</v>
      </c>
      <c r="GJ115" s="122">
        <v>109</v>
      </c>
      <c r="GK115" s="14">
        <f t="shared" si="84"/>
        <v>8</v>
      </c>
      <c r="GL115" s="14">
        <f t="shared" si="85"/>
        <v>1606010</v>
      </c>
      <c r="GM115" s="14" t="str">
        <f t="shared" si="86"/>
        <v>神器2-5 : 1级</v>
      </c>
      <c r="GN115" s="14" t="s">
        <v>1055</v>
      </c>
      <c r="GO115" s="14">
        <f t="shared" si="87"/>
        <v>4</v>
      </c>
      <c r="GP115" s="14" t="str">
        <f t="shared" si="88"/>
        <v>神器2-5</v>
      </c>
      <c r="GQ115" s="14">
        <f t="shared" si="89"/>
        <v>2</v>
      </c>
    </row>
    <row r="116" spans="38:199" ht="16.5" x14ac:dyDescent="0.2">
      <c r="AL116" s="118">
        <v>5</v>
      </c>
      <c r="AM116" s="118">
        <v>2</v>
      </c>
      <c r="AN116" s="118">
        <v>37</v>
      </c>
      <c r="AO116" s="118">
        <v>2</v>
      </c>
      <c r="AP116" s="118" t="s">
        <v>396</v>
      </c>
      <c r="AQ116" s="118">
        <v>1500</v>
      </c>
      <c r="AR116" s="118">
        <v>1</v>
      </c>
      <c r="AS116" s="118">
        <v>1</v>
      </c>
      <c r="AT116" s="118">
        <f t="shared" si="81"/>
        <v>1</v>
      </c>
      <c r="AU116" s="14">
        <f t="shared" si="82"/>
        <v>0.15</v>
      </c>
      <c r="AV116" s="14">
        <f t="shared" si="83"/>
        <v>1.5</v>
      </c>
      <c r="GJ116" s="122">
        <v>110</v>
      </c>
      <c r="GK116" s="14">
        <f t="shared" si="84"/>
        <v>8</v>
      </c>
      <c r="GL116" s="14">
        <f t="shared" si="85"/>
        <v>1606010</v>
      </c>
      <c r="GM116" s="14" t="str">
        <f t="shared" si="86"/>
        <v>神器2-5 : 2级</v>
      </c>
      <c r="GN116" s="14" t="s">
        <v>1055</v>
      </c>
      <c r="GO116" s="14">
        <f t="shared" si="87"/>
        <v>5</v>
      </c>
      <c r="GP116" s="14" t="str">
        <f t="shared" si="88"/>
        <v>神器2-5</v>
      </c>
      <c r="GQ116" s="14">
        <f t="shared" si="89"/>
        <v>2</v>
      </c>
    </row>
    <row r="117" spans="38:199" ht="16.5" x14ac:dyDescent="0.2">
      <c r="AL117" s="118">
        <v>5</v>
      </c>
      <c r="AM117" s="118">
        <v>2</v>
      </c>
      <c r="AN117" s="118">
        <v>37</v>
      </c>
      <c r="AO117" s="118">
        <v>3</v>
      </c>
      <c r="AP117" s="118" t="s">
        <v>397</v>
      </c>
      <c r="AQ117" s="118">
        <v>1000</v>
      </c>
      <c r="AR117" s="118">
        <v>1</v>
      </c>
      <c r="AS117" s="118">
        <v>1</v>
      </c>
      <c r="AT117" s="118">
        <f t="shared" si="81"/>
        <v>2</v>
      </c>
      <c r="AU117" s="14">
        <f t="shared" si="82"/>
        <v>0.1</v>
      </c>
      <c r="AV117" s="14">
        <f t="shared" si="83"/>
        <v>3</v>
      </c>
      <c r="GJ117" s="122">
        <v>111</v>
      </c>
      <c r="GK117" s="14">
        <f t="shared" si="84"/>
        <v>8</v>
      </c>
      <c r="GL117" s="14">
        <f t="shared" si="85"/>
        <v>1606010</v>
      </c>
      <c r="GM117" s="14" t="str">
        <f t="shared" si="86"/>
        <v>神器2-5 : 3级</v>
      </c>
      <c r="GN117" s="14" t="s">
        <v>1055</v>
      </c>
      <c r="GO117" s="14">
        <f t="shared" si="87"/>
        <v>6</v>
      </c>
      <c r="GP117" s="14" t="str">
        <f t="shared" si="88"/>
        <v>神器2-5</v>
      </c>
      <c r="GQ117" s="14">
        <f t="shared" si="89"/>
        <v>2</v>
      </c>
    </row>
    <row r="118" spans="38:199" ht="16.5" x14ac:dyDescent="0.2">
      <c r="AL118" s="118">
        <v>5</v>
      </c>
      <c r="AM118" s="118">
        <v>2</v>
      </c>
      <c r="AN118" s="118">
        <v>37</v>
      </c>
      <c r="AO118" s="118">
        <v>4</v>
      </c>
      <c r="AP118" s="118" t="s">
        <v>398</v>
      </c>
      <c r="AQ118" s="118">
        <v>1500</v>
      </c>
      <c r="AR118" s="118">
        <v>1</v>
      </c>
      <c r="AS118" s="118">
        <v>1</v>
      </c>
      <c r="AT118" s="118">
        <f t="shared" si="81"/>
        <v>1</v>
      </c>
      <c r="AU118" s="14">
        <f t="shared" si="82"/>
        <v>0.15</v>
      </c>
      <c r="AV118" s="14">
        <f t="shared" si="83"/>
        <v>2.25</v>
      </c>
      <c r="GJ118" s="122">
        <v>112</v>
      </c>
      <c r="GK118" s="14">
        <f t="shared" si="84"/>
        <v>8</v>
      </c>
      <c r="GL118" s="14">
        <f t="shared" si="85"/>
        <v>1606010</v>
      </c>
      <c r="GM118" s="14" t="str">
        <f t="shared" si="86"/>
        <v>神器2-5 : 4级</v>
      </c>
      <c r="GN118" s="14" t="s">
        <v>1055</v>
      </c>
      <c r="GO118" s="14">
        <f t="shared" si="87"/>
        <v>7</v>
      </c>
      <c r="GP118" s="14" t="str">
        <f t="shared" si="88"/>
        <v>神器2-5</v>
      </c>
      <c r="GQ118" s="14">
        <f t="shared" si="89"/>
        <v>3</v>
      </c>
    </row>
    <row r="119" spans="38:199" ht="16.5" x14ac:dyDescent="0.2">
      <c r="AL119" s="118">
        <v>5</v>
      </c>
      <c r="AM119" s="118">
        <v>2</v>
      </c>
      <c r="AN119" s="118">
        <v>37</v>
      </c>
      <c r="AO119" s="118">
        <v>5</v>
      </c>
      <c r="AP119" s="118" t="s">
        <v>399</v>
      </c>
      <c r="AQ119" s="118">
        <v>1500</v>
      </c>
      <c r="AR119" s="118">
        <v>1</v>
      </c>
      <c r="AS119" s="118">
        <v>1</v>
      </c>
      <c r="AT119" s="118">
        <f t="shared" si="81"/>
        <v>1</v>
      </c>
      <c r="AU119" s="14">
        <f t="shared" si="82"/>
        <v>0.15</v>
      </c>
      <c r="AV119" s="14">
        <f t="shared" si="83"/>
        <v>2.25</v>
      </c>
      <c r="GJ119" s="122">
        <v>113</v>
      </c>
      <c r="GK119" s="14">
        <f t="shared" si="84"/>
        <v>8</v>
      </c>
      <c r="GL119" s="14">
        <f t="shared" si="85"/>
        <v>1606010</v>
      </c>
      <c r="GM119" s="14" t="str">
        <f t="shared" si="86"/>
        <v>神器2-5 : 5级</v>
      </c>
      <c r="GN119" s="14" t="s">
        <v>1055</v>
      </c>
      <c r="GO119" s="14">
        <f t="shared" si="87"/>
        <v>8</v>
      </c>
      <c r="GP119" s="14" t="str">
        <f t="shared" si="88"/>
        <v>神器2-5</v>
      </c>
      <c r="GQ119" s="14">
        <f t="shared" si="89"/>
        <v>3</v>
      </c>
    </row>
    <row r="120" spans="38:199" ht="16.5" x14ac:dyDescent="0.2">
      <c r="AL120" s="118">
        <v>5</v>
      </c>
      <c r="AM120" s="118">
        <v>2</v>
      </c>
      <c r="AN120" s="118">
        <v>37</v>
      </c>
      <c r="AO120" s="118">
        <v>6</v>
      </c>
      <c r="AP120" s="118" t="s">
        <v>400</v>
      </c>
      <c r="AQ120" s="118">
        <v>1000</v>
      </c>
      <c r="AR120" s="118">
        <v>1</v>
      </c>
      <c r="AS120" s="118">
        <v>1</v>
      </c>
      <c r="AT120" s="118">
        <f t="shared" si="81"/>
        <v>2</v>
      </c>
      <c r="AU120" s="14">
        <f t="shared" si="82"/>
        <v>0.1</v>
      </c>
      <c r="AV120" s="14">
        <f t="shared" si="83"/>
        <v>4.5</v>
      </c>
      <c r="GJ120" s="122">
        <v>114</v>
      </c>
      <c r="GK120" s="14">
        <f t="shared" si="84"/>
        <v>8</v>
      </c>
      <c r="GL120" s="14">
        <f t="shared" si="85"/>
        <v>1606010</v>
      </c>
      <c r="GM120" s="14" t="str">
        <f t="shared" si="86"/>
        <v>神器2-5 : 6级</v>
      </c>
      <c r="GN120" s="14" t="s">
        <v>1055</v>
      </c>
      <c r="GO120" s="14">
        <f t="shared" si="87"/>
        <v>9</v>
      </c>
      <c r="GP120" s="14" t="str">
        <f t="shared" si="88"/>
        <v>神器2-5</v>
      </c>
      <c r="GQ120" s="14">
        <f t="shared" si="89"/>
        <v>3</v>
      </c>
    </row>
    <row r="121" spans="38:199" ht="16.5" x14ac:dyDescent="0.2">
      <c r="AL121" s="118">
        <v>5</v>
      </c>
      <c r="AM121" s="118">
        <v>2</v>
      </c>
      <c r="AN121" s="118">
        <v>37</v>
      </c>
      <c r="AO121" s="118">
        <v>7</v>
      </c>
      <c r="AP121" s="118" t="s">
        <v>401</v>
      </c>
      <c r="AQ121" s="118">
        <v>1000</v>
      </c>
      <c r="AR121" s="118">
        <v>1</v>
      </c>
      <c r="AS121" s="118">
        <v>1</v>
      </c>
      <c r="AT121" s="118">
        <f t="shared" si="81"/>
        <v>2</v>
      </c>
      <c r="AU121" s="14">
        <f t="shared" si="82"/>
        <v>0.1</v>
      </c>
      <c r="AV121" s="14">
        <f t="shared" si="83"/>
        <v>4.5</v>
      </c>
      <c r="GJ121" s="122">
        <v>115</v>
      </c>
      <c r="GK121" s="14">
        <f t="shared" si="84"/>
        <v>8</v>
      </c>
      <c r="GL121" s="14">
        <f t="shared" si="85"/>
        <v>1606010</v>
      </c>
      <c r="GM121" s="14" t="str">
        <f t="shared" si="86"/>
        <v>神器2-5 : 7级</v>
      </c>
      <c r="GN121" s="14" t="s">
        <v>1055</v>
      </c>
      <c r="GO121" s="14">
        <f t="shared" si="87"/>
        <v>10</v>
      </c>
      <c r="GP121" s="14" t="str">
        <f t="shared" si="88"/>
        <v>神器2-5</v>
      </c>
      <c r="GQ121" s="14">
        <f t="shared" si="89"/>
        <v>5</v>
      </c>
    </row>
    <row r="122" spans="38:199" ht="16.5" x14ac:dyDescent="0.2">
      <c r="AL122" s="118">
        <v>5</v>
      </c>
      <c r="AM122" s="118">
        <v>2</v>
      </c>
      <c r="AN122" s="118">
        <v>37</v>
      </c>
      <c r="AO122" s="118">
        <v>8</v>
      </c>
      <c r="AP122" s="118" t="s">
        <v>402</v>
      </c>
      <c r="AQ122" s="118">
        <v>1000</v>
      </c>
      <c r="AR122" s="118">
        <v>1</v>
      </c>
      <c r="AS122" s="118">
        <v>1</v>
      </c>
      <c r="AT122" s="118">
        <f t="shared" si="81"/>
        <v>3</v>
      </c>
      <c r="AU122" s="14">
        <f t="shared" si="82"/>
        <v>0.1</v>
      </c>
      <c r="AV122" s="14">
        <f t="shared" si="83"/>
        <v>10.5</v>
      </c>
      <c r="GJ122" s="122">
        <v>116</v>
      </c>
      <c r="GK122" s="14">
        <f t="shared" si="84"/>
        <v>8</v>
      </c>
      <c r="GL122" s="14">
        <f t="shared" si="85"/>
        <v>1606010</v>
      </c>
      <c r="GM122" s="14" t="str">
        <f t="shared" si="86"/>
        <v>神器2-5 : 8级</v>
      </c>
      <c r="GN122" s="14" t="s">
        <v>1055</v>
      </c>
      <c r="GO122" s="14">
        <f t="shared" si="87"/>
        <v>11</v>
      </c>
      <c r="GP122" s="14" t="str">
        <f t="shared" si="88"/>
        <v>神器2-5</v>
      </c>
      <c r="GQ122" s="14">
        <f t="shared" si="89"/>
        <v>5</v>
      </c>
    </row>
    <row r="123" spans="38:199" ht="16.5" x14ac:dyDescent="0.2">
      <c r="AL123" s="118">
        <v>5</v>
      </c>
      <c r="AM123" s="118">
        <v>2</v>
      </c>
      <c r="AN123" s="118">
        <v>38</v>
      </c>
      <c r="AO123" s="118">
        <v>21</v>
      </c>
      <c r="AP123" s="118" t="s">
        <v>415</v>
      </c>
      <c r="AQ123" s="118">
        <v>5000</v>
      </c>
      <c r="AR123" s="118">
        <v>1</v>
      </c>
      <c r="AS123" s="118">
        <v>3</v>
      </c>
      <c r="AT123" s="118">
        <f t="shared" si="81"/>
        <v>1</v>
      </c>
      <c r="AU123" s="14">
        <f t="shared" si="82"/>
        <v>1</v>
      </c>
      <c r="AV123" s="14">
        <f t="shared" si="83"/>
        <v>30</v>
      </c>
      <c r="GJ123" s="122">
        <v>117</v>
      </c>
      <c r="GK123" s="14">
        <f t="shared" si="84"/>
        <v>8</v>
      </c>
      <c r="GL123" s="14">
        <f t="shared" si="85"/>
        <v>1606010</v>
      </c>
      <c r="GM123" s="14" t="str">
        <f t="shared" si="86"/>
        <v>神器2-5 : 21级</v>
      </c>
      <c r="GN123" s="14" t="s">
        <v>1055</v>
      </c>
      <c r="GO123" s="14">
        <f t="shared" si="87"/>
        <v>12</v>
      </c>
      <c r="GP123" s="14" t="str">
        <f t="shared" si="88"/>
        <v>神器2-5</v>
      </c>
      <c r="GQ123" s="14">
        <f t="shared" si="89"/>
        <v>6</v>
      </c>
    </row>
    <row r="124" spans="38:199" ht="16.5" x14ac:dyDescent="0.2">
      <c r="AL124" s="118">
        <v>5</v>
      </c>
      <c r="AM124" s="118">
        <v>2</v>
      </c>
      <c r="AN124" s="118">
        <v>38</v>
      </c>
      <c r="AO124" s="118">
        <v>22</v>
      </c>
      <c r="AP124" s="118" t="s">
        <v>416</v>
      </c>
      <c r="AQ124" s="118">
        <v>5000</v>
      </c>
      <c r="AR124" s="118">
        <v>1</v>
      </c>
      <c r="AS124" s="118">
        <v>3</v>
      </c>
      <c r="AT124" s="118">
        <f t="shared" si="81"/>
        <v>1</v>
      </c>
      <c r="AU124" s="14">
        <f t="shared" si="82"/>
        <v>1</v>
      </c>
      <c r="AV124" s="14">
        <f t="shared" si="83"/>
        <v>30</v>
      </c>
      <c r="GJ124" s="122">
        <v>118</v>
      </c>
      <c r="GK124" s="14">
        <f t="shared" si="84"/>
        <v>8</v>
      </c>
      <c r="GL124" s="14">
        <f t="shared" si="85"/>
        <v>1606010</v>
      </c>
      <c r="GM124" s="14" t="str">
        <f t="shared" si="86"/>
        <v>神器2-5 : 22级</v>
      </c>
      <c r="GN124" s="14" t="s">
        <v>1055</v>
      </c>
      <c r="GO124" s="14">
        <f t="shared" si="87"/>
        <v>13</v>
      </c>
      <c r="GP124" s="14" t="str">
        <f t="shared" si="88"/>
        <v>神器2-5</v>
      </c>
      <c r="GQ124" s="14">
        <f t="shared" si="89"/>
        <v>7</v>
      </c>
    </row>
    <row r="125" spans="38:199" ht="16.5" x14ac:dyDescent="0.2">
      <c r="AL125" s="118">
        <v>5</v>
      </c>
      <c r="AM125" s="118">
        <v>2</v>
      </c>
      <c r="AN125" s="118">
        <v>39</v>
      </c>
      <c r="AO125" s="118">
        <v>23</v>
      </c>
      <c r="AP125" s="118" t="s">
        <v>417</v>
      </c>
      <c r="AQ125" s="118">
        <v>3500</v>
      </c>
      <c r="AR125" s="118">
        <v>1</v>
      </c>
      <c r="AS125" s="118">
        <v>2</v>
      </c>
      <c r="AT125" s="118">
        <f t="shared" si="81"/>
        <v>2</v>
      </c>
      <c r="AU125" s="14">
        <f t="shared" si="82"/>
        <v>0.52500000000000002</v>
      </c>
      <c r="AV125" s="14">
        <f t="shared" si="83"/>
        <v>47.25</v>
      </c>
      <c r="GJ125" s="122">
        <v>119</v>
      </c>
      <c r="GK125" s="14">
        <f t="shared" si="84"/>
        <v>8</v>
      </c>
      <c r="GL125" s="14">
        <f t="shared" si="85"/>
        <v>1606010</v>
      </c>
      <c r="GM125" s="14" t="str">
        <f t="shared" si="86"/>
        <v>神器2-5 : 23级</v>
      </c>
      <c r="GN125" s="14" t="s">
        <v>1055</v>
      </c>
      <c r="GO125" s="14">
        <f t="shared" si="87"/>
        <v>14</v>
      </c>
      <c r="GP125" s="14" t="str">
        <f t="shared" si="88"/>
        <v>神器2-5</v>
      </c>
      <c r="GQ125" s="14">
        <f t="shared" si="89"/>
        <v>7</v>
      </c>
    </row>
    <row r="126" spans="38:199" ht="16.5" x14ac:dyDescent="0.2">
      <c r="AL126" s="118">
        <v>5</v>
      </c>
      <c r="AM126" s="118">
        <v>2</v>
      </c>
      <c r="AN126" s="118">
        <v>39</v>
      </c>
      <c r="AO126" s="118">
        <v>24</v>
      </c>
      <c r="AP126" s="118" t="s">
        <v>418</v>
      </c>
      <c r="AQ126" s="118">
        <v>3500</v>
      </c>
      <c r="AR126" s="118">
        <v>1</v>
      </c>
      <c r="AS126" s="118">
        <v>2</v>
      </c>
      <c r="AT126" s="118">
        <f t="shared" si="81"/>
        <v>2</v>
      </c>
      <c r="AU126" s="14">
        <f t="shared" si="82"/>
        <v>0.52500000000000002</v>
      </c>
      <c r="AV126" s="14">
        <f t="shared" si="83"/>
        <v>47.25</v>
      </c>
      <c r="GJ126" s="122">
        <v>120</v>
      </c>
      <c r="GK126" s="14">
        <f t="shared" si="84"/>
        <v>8</v>
      </c>
      <c r="GL126" s="14">
        <f t="shared" si="85"/>
        <v>1606010</v>
      </c>
      <c r="GM126" s="14" t="str">
        <f t="shared" si="86"/>
        <v>神器2-5 : 24级</v>
      </c>
      <c r="GN126" s="14" t="s">
        <v>1055</v>
      </c>
      <c r="GO126" s="14">
        <f t="shared" si="87"/>
        <v>15</v>
      </c>
      <c r="GP126" s="14" t="str">
        <f t="shared" si="88"/>
        <v>神器2-5</v>
      </c>
      <c r="GQ126" s="14">
        <f t="shared" si="89"/>
        <v>7</v>
      </c>
    </row>
    <row r="127" spans="38:199" ht="16.5" x14ac:dyDescent="0.2">
      <c r="AL127" s="118">
        <v>5</v>
      </c>
      <c r="AM127" s="118">
        <v>2</v>
      </c>
      <c r="AN127" s="118">
        <v>40</v>
      </c>
      <c r="AO127" s="118">
        <v>25</v>
      </c>
      <c r="AP127" s="118" t="s">
        <v>419</v>
      </c>
      <c r="AQ127" s="118">
        <v>2000</v>
      </c>
      <c r="AR127" s="118">
        <v>1</v>
      </c>
      <c r="AS127" s="118">
        <v>1</v>
      </c>
      <c r="AT127" s="118">
        <f t="shared" si="81"/>
        <v>3</v>
      </c>
      <c r="AU127" s="14">
        <f t="shared" si="82"/>
        <v>0.2</v>
      </c>
      <c r="AV127" s="14">
        <f t="shared" si="83"/>
        <v>42</v>
      </c>
      <c r="GJ127" s="122">
        <v>121</v>
      </c>
      <c r="GK127" s="14">
        <f t="shared" si="84"/>
        <v>9</v>
      </c>
      <c r="GL127" s="14">
        <f t="shared" si="85"/>
        <v>1606011</v>
      </c>
      <c r="GM127" s="14" t="str">
        <f t="shared" si="86"/>
        <v>神器3-1 : 25级</v>
      </c>
      <c r="GN127" s="14" t="s">
        <v>1055</v>
      </c>
      <c r="GO127" s="14">
        <f t="shared" si="87"/>
        <v>1</v>
      </c>
      <c r="GP127" s="14" t="str">
        <f t="shared" si="88"/>
        <v>神器3-1</v>
      </c>
      <c r="GQ127" s="14">
        <f t="shared" si="89"/>
        <v>1</v>
      </c>
    </row>
    <row r="128" spans="38:199" ht="16.5" x14ac:dyDescent="0.2">
      <c r="AL128" s="118">
        <v>5</v>
      </c>
      <c r="AM128" s="118">
        <v>3</v>
      </c>
      <c r="AN128" s="118">
        <v>41</v>
      </c>
      <c r="AO128" s="118">
        <v>1</v>
      </c>
      <c r="AP128" s="118" t="s">
        <v>395</v>
      </c>
      <c r="AQ128" s="118">
        <v>1500</v>
      </c>
      <c r="AR128" s="118">
        <v>1</v>
      </c>
      <c r="AS128" s="118">
        <v>1</v>
      </c>
      <c r="AT128" s="118">
        <f t="shared" si="81"/>
        <v>1</v>
      </c>
      <c r="AU128" s="14">
        <f t="shared" si="82"/>
        <v>0.15</v>
      </c>
      <c r="AV128" s="14">
        <f t="shared" si="83"/>
        <v>1.5</v>
      </c>
      <c r="GJ128" s="122">
        <v>122</v>
      </c>
      <c r="GK128" s="14">
        <f t="shared" si="84"/>
        <v>9</v>
      </c>
      <c r="GL128" s="14">
        <f t="shared" si="85"/>
        <v>1606011</v>
      </c>
      <c r="GM128" s="14" t="str">
        <f t="shared" si="86"/>
        <v>神器3-1 : 1级</v>
      </c>
      <c r="GN128" s="14" t="s">
        <v>1055</v>
      </c>
      <c r="GO128" s="14">
        <f t="shared" si="87"/>
        <v>2</v>
      </c>
      <c r="GP128" s="14" t="str">
        <f t="shared" si="88"/>
        <v>神器3-1</v>
      </c>
      <c r="GQ128" s="14">
        <f t="shared" si="89"/>
        <v>1</v>
      </c>
    </row>
    <row r="129" spans="38:199" ht="16.5" x14ac:dyDescent="0.2">
      <c r="AL129" s="118">
        <v>5</v>
      </c>
      <c r="AM129" s="118">
        <v>3</v>
      </c>
      <c r="AN129" s="118">
        <v>41</v>
      </c>
      <c r="AO129" s="118">
        <v>2</v>
      </c>
      <c r="AP129" s="118" t="s">
        <v>396</v>
      </c>
      <c r="AQ129" s="118">
        <v>1500</v>
      </c>
      <c r="AR129" s="118">
        <v>1</v>
      </c>
      <c r="AS129" s="118">
        <v>1</v>
      </c>
      <c r="AT129" s="118">
        <f t="shared" si="81"/>
        <v>1</v>
      </c>
      <c r="AU129" s="14">
        <f t="shared" si="82"/>
        <v>0.15</v>
      </c>
      <c r="AV129" s="14">
        <f t="shared" si="83"/>
        <v>1.5</v>
      </c>
      <c r="GJ129" s="122">
        <v>123</v>
      </c>
      <c r="GK129" s="14">
        <f t="shared" si="84"/>
        <v>9</v>
      </c>
      <c r="GL129" s="14">
        <f t="shared" si="85"/>
        <v>1606011</v>
      </c>
      <c r="GM129" s="14" t="str">
        <f t="shared" si="86"/>
        <v>神器3-1 : 2级</v>
      </c>
      <c r="GN129" s="14" t="s">
        <v>1055</v>
      </c>
      <c r="GO129" s="14">
        <f t="shared" si="87"/>
        <v>3</v>
      </c>
      <c r="GP129" s="14" t="str">
        <f t="shared" si="88"/>
        <v>神器3-1</v>
      </c>
      <c r="GQ129" s="14">
        <f t="shared" si="89"/>
        <v>1</v>
      </c>
    </row>
    <row r="130" spans="38:199" ht="16.5" x14ac:dyDescent="0.2">
      <c r="AL130" s="118">
        <v>5</v>
      </c>
      <c r="AM130" s="118">
        <v>3</v>
      </c>
      <c r="AN130" s="118">
        <v>41</v>
      </c>
      <c r="AO130" s="118">
        <v>3</v>
      </c>
      <c r="AP130" s="118" t="s">
        <v>397</v>
      </c>
      <c r="AQ130" s="118">
        <v>1000</v>
      </c>
      <c r="AR130" s="118">
        <v>1</v>
      </c>
      <c r="AS130" s="118">
        <v>1</v>
      </c>
      <c r="AT130" s="118">
        <f t="shared" si="81"/>
        <v>2</v>
      </c>
      <c r="AU130" s="14">
        <f t="shared" si="82"/>
        <v>0.1</v>
      </c>
      <c r="AV130" s="14">
        <f t="shared" si="83"/>
        <v>3</v>
      </c>
      <c r="GJ130" s="122">
        <v>124</v>
      </c>
      <c r="GK130" s="14">
        <f t="shared" si="84"/>
        <v>9</v>
      </c>
      <c r="GL130" s="14">
        <f t="shared" si="85"/>
        <v>1606011</v>
      </c>
      <c r="GM130" s="14" t="str">
        <f t="shared" si="86"/>
        <v>神器3-1 : 3级</v>
      </c>
      <c r="GN130" s="14" t="s">
        <v>1055</v>
      </c>
      <c r="GO130" s="14">
        <f t="shared" si="87"/>
        <v>4</v>
      </c>
      <c r="GP130" s="14" t="str">
        <f t="shared" si="88"/>
        <v>神器3-1</v>
      </c>
      <c r="GQ130" s="14">
        <f t="shared" si="89"/>
        <v>2</v>
      </c>
    </row>
    <row r="131" spans="38:199" ht="16.5" x14ac:dyDescent="0.2">
      <c r="AL131" s="118">
        <v>5</v>
      </c>
      <c r="AM131" s="118">
        <v>3</v>
      </c>
      <c r="AN131" s="118">
        <v>41</v>
      </c>
      <c r="AO131" s="118">
        <v>4</v>
      </c>
      <c r="AP131" s="118" t="s">
        <v>398</v>
      </c>
      <c r="AQ131" s="118">
        <v>1500</v>
      </c>
      <c r="AR131" s="118">
        <v>1</v>
      </c>
      <c r="AS131" s="118">
        <v>1</v>
      </c>
      <c r="AT131" s="118">
        <f t="shared" si="81"/>
        <v>1</v>
      </c>
      <c r="AU131" s="14">
        <f t="shared" si="82"/>
        <v>0.15</v>
      </c>
      <c r="AV131" s="14">
        <f t="shared" si="83"/>
        <v>2.25</v>
      </c>
      <c r="GJ131" s="122">
        <v>125</v>
      </c>
      <c r="GK131" s="14">
        <f t="shared" si="84"/>
        <v>9</v>
      </c>
      <c r="GL131" s="14">
        <f t="shared" si="85"/>
        <v>1606011</v>
      </c>
      <c r="GM131" s="14" t="str">
        <f t="shared" si="86"/>
        <v>神器3-1 : 4级</v>
      </c>
      <c r="GN131" s="14" t="s">
        <v>1055</v>
      </c>
      <c r="GO131" s="14">
        <f t="shared" si="87"/>
        <v>5</v>
      </c>
      <c r="GP131" s="14" t="str">
        <f t="shared" si="88"/>
        <v>神器3-1</v>
      </c>
      <c r="GQ131" s="14">
        <f t="shared" si="89"/>
        <v>2</v>
      </c>
    </row>
    <row r="132" spans="38:199" ht="16.5" x14ac:dyDescent="0.2">
      <c r="AL132" s="118">
        <v>5</v>
      </c>
      <c r="AM132" s="118">
        <v>3</v>
      </c>
      <c r="AN132" s="118">
        <v>41</v>
      </c>
      <c r="AO132" s="118">
        <v>5</v>
      </c>
      <c r="AP132" s="118" t="s">
        <v>399</v>
      </c>
      <c r="AQ132" s="118">
        <v>1500</v>
      </c>
      <c r="AR132" s="118">
        <v>1</v>
      </c>
      <c r="AS132" s="118">
        <v>1</v>
      </c>
      <c r="AT132" s="118">
        <f t="shared" si="81"/>
        <v>1</v>
      </c>
      <c r="AU132" s="14">
        <f t="shared" si="82"/>
        <v>0.15</v>
      </c>
      <c r="AV132" s="14">
        <f t="shared" si="83"/>
        <v>2.25</v>
      </c>
      <c r="GJ132" s="122">
        <v>126</v>
      </c>
      <c r="GK132" s="14">
        <f t="shared" si="84"/>
        <v>9</v>
      </c>
      <c r="GL132" s="14">
        <f t="shared" si="85"/>
        <v>1606011</v>
      </c>
      <c r="GM132" s="14" t="str">
        <f t="shared" si="86"/>
        <v>神器3-1 : 5级</v>
      </c>
      <c r="GN132" s="14" t="s">
        <v>1055</v>
      </c>
      <c r="GO132" s="14">
        <f t="shared" si="87"/>
        <v>6</v>
      </c>
      <c r="GP132" s="14" t="str">
        <f t="shared" si="88"/>
        <v>神器3-1</v>
      </c>
      <c r="GQ132" s="14">
        <f t="shared" si="89"/>
        <v>2</v>
      </c>
    </row>
    <row r="133" spans="38:199" ht="16.5" x14ac:dyDescent="0.2">
      <c r="AL133" s="118">
        <v>5</v>
      </c>
      <c r="AM133" s="118">
        <v>3</v>
      </c>
      <c r="AN133" s="118">
        <v>41</v>
      </c>
      <c r="AO133" s="118">
        <v>6</v>
      </c>
      <c r="AP133" s="118" t="s">
        <v>400</v>
      </c>
      <c r="AQ133" s="118">
        <v>1000</v>
      </c>
      <c r="AR133" s="118">
        <v>1</v>
      </c>
      <c r="AS133" s="118">
        <v>1</v>
      </c>
      <c r="AT133" s="118">
        <f t="shared" si="81"/>
        <v>2</v>
      </c>
      <c r="AU133" s="14">
        <f t="shared" si="82"/>
        <v>0.1</v>
      </c>
      <c r="AV133" s="14">
        <f t="shared" si="83"/>
        <v>4.5</v>
      </c>
      <c r="GJ133" s="122">
        <v>127</v>
      </c>
      <c r="GK133" s="14">
        <f t="shared" si="84"/>
        <v>9</v>
      </c>
      <c r="GL133" s="14">
        <f t="shared" si="85"/>
        <v>1606011</v>
      </c>
      <c r="GM133" s="14" t="str">
        <f t="shared" si="86"/>
        <v>神器3-1 : 6级</v>
      </c>
      <c r="GN133" s="14" t="s">
        <v>1055</v>
      </c>
      <c r="GO133" s="14">
        <f t="shared" si="87"/>
        <v>7</v>
      </c>
      <c r="GP133" s="14" t="str">
        <f t="shared" si="88"/>
        <v>神器3-1</v>
      </c>
      <c r="GQ133" s="14">
        <f t="shared" si="89"/>
        <v>3</v>
      </c>
    </row>
    <row r="134" spans="38:199" ht="16.5" x14ac:dyDescent="0.2">
      <c r="AL134" s="118">
        <v>5</v>
      </c>
      <c r="AM134" s="118">
        <v>3</v>
      </c>
      <c r="AN134" s="118">
        <v>41</v>
      </c>
      <c r="AO134" s="118">
        <v>7</v>
      </c>
      <c r="AP134" s="118" t="s">
        <v>401</v>
      </c>
      <c r="AQ134" s="118">
        <v>1000</v>
      </c>
      <c r="AR134" s="118">
        <v>1</v>
      </c>
      <c r="AS134" s="118">
        <v>1</v>
      </c>
      <c r="AT134" s="118">
        <f t="shared" si="81"/>
        <v>2</v>
      </c>
      <c r="AU134" s="14">
        <f t="shared" si="82"/>
        <v>0.1</v>
      </c>
      <c r="AV134" s="14">
        <f t="shared" si="83"/>
        <v>4.5</v>
      </c>
      <c r="GJ134" s="122">
        <v>128</v>
      </c>
      <c r="GK134" s="14">
        <f t="shared" si="84"/>
        <v>9</v>
      </c>
      <c r="GL134" s="14">
        <f t="shared" si="85"/>
        <v>1606011</v>
      </c>
      <c r="GM134" s="14" t="str">
        <f t="shared" si="86"/>
        <v>神器3-1 : 7级</v>
      </c>
      <c r="GN134" s="14" t="s">
        <v>1055</v>
      </c>
      <c r="GO134" s="14">
        <f t="shared" si="87"/>
        <v>8</v>
      </c>
      <c r="GP134" s="14" t="str">
        <f t="shared" si="88"/>
        <v>神器3-1</v>
      </c>
      <c r="GQ134" s="14">
        <f t="shared" si="89"/>
        <v>3</v>
      </c>
    </row>
    <row r="135" spans="38:199" ht="16.5" x14ac:dyDescent="0.2">
      <c r="AL135" s="118">
        <v>5</v>
      </c>
      <c r="AM135" s="118">
        <v>3</v>
      </c>
      <c r="AN135" s="118">
        <v>41</v>
      </c>
      <c r="AO135" s="118">
        <v>8</v>
      </c>
      <c r="AP135" s="118" t="s">
        <v>402</v>
      </c>
      <c r="AQ135" s="118">
        <v>1000</v>
      </c>
      <c r="AR135" s="118">
        <v>1</v>
      </c>
      <c r="AS135" s="118">
        <v>1</v>
      </c>
      <c r="AT135" s="118">
        <f t="shared" si="81"/>
        <v>3</v>
      </c>
      <c r="AU135" s="14">
        <f t="shared" si="82"/>
        <v>0.1</v>
      </c>
      <c r="AV135" s="14">
        <f t="shared" si="83"/>
        <v>10.5</v>
      </c>
      <c r="GJ135" s="122">
        <v>129</v>
      </c>
      <c r="GK135" s="14">
        <f t="shared" si="84"/>
        <v>9</v>
      </c>
      <c r="GL135" s="14">
        <f t="shared" si="85"/>
        <v>1606011</v>
      </c>
      <c r="GM135" s="14" t="str">
        <f t="shared" si="86"/>
        <v>神器3-1 : 8级</v>
      </c>
      <c r="GN135" s="14" t="s">
        <v>1055</v>
      </c>
      <c r="GO135" s="14">
        <f t="shared" si="87"/>
        <v>9</v>
      </c>
      <c r="GP135" s="14" t="str">
        <f t="shared" si="88"/>
        <v>神器3-1</v>
      </c>
      <c r="GQ135" s="14">
        <f t="shared" si="89"/>
        <v>3</v>
      </c>
    </row>
    <row r="136" spans="38:199" ht="16.5" x14ac:dyDescent="0.2">
      <c r="AL136" s="118">
        <v>5</v>
      </c>
      <c r="AM136" s="118">
        <v>3</v>
      </c>
      <c r="AN136" s="118">
        <v>42</v>
      </c>
      <c r="AO136" s="118">
        <v>21</v>
      </c>
      <c r="AP136" s="118" t="s">
        <v>415</v>
      </c>
      <c r="AQ136" s="118">
        <v>5000</v>
      </c>
      <c r="AR136" s="118">
        <v>1</v>
      </c>
      <c r="AS136" s="118">
        <v>3</v>
      </c>
      <c r="AT136" s="118">
        <f t="shared" ref="AT136:AT199" si="90">INDEX($AH$7:$AH$48,AO136)</f>
        <v>1</v>
      </c>
      <c r="AU136" s="14">
        <f t="shared" ref="AU136:AU199" si="91">(AR136+AS136)/2*AQ136/10000</f>
        <v>1</v>
      </c>
      <c r="AV136" s="14">
        <f t="shared" ref="AV136:AV199" si="92">(AR136+AS136)/2*AQ136/10000*INDEX($AI$7:$AI$48,AO136)</f>
        <v>30</v>
      </c>
      <c r="GJ136" s="122">
        <v>130</v>
      </c>
      <c r="GK136" s="14">
        <f t="shared" ref="GK136:GK199" si="93">MATCH(GJ136-1,$R$7:$R$49,1)</f>
        <v>9</v>
      </c>
      <c r="GL136" s="14">
        <f t="shared" ref="GL136:GL199" si="94">INDEX($S$8:$S$49,GK136)</f>
        <v>1606011</v>
      </c>
      <c r="GM136" s="14" t="str">
        <f t="shared" ref="GM136:GM199" si="95">INDEX($T$8:$T$49,GK136)&amp;" : "&amp;AO136&amp;"级"</f>
        <v>神器3-1 : 21级</v>
      </c>
      <c r="GN136" s="14" t="s">
        <v>1055</v>
      </c>
      <c r="GO136" s="14">
        <f t="shared" ref="GO136:GO199" si="96">GJ136-INDEX($R$7:$R$49,GK136)</f>
        <v>10</v>
      </c>
      <c r="GP136" s="14" t="str">
        <f t="shared" ref="GP136:GP199" si="97">INDEX($T$8:$T$49,GK136)</f>
        <v>神器3-1</v>
      </c>
      <c r="GQ136" s="14">
        <f t="shared" ref="GQ136:GQ199" si="98">INDEX($K$8:$K$28,GO136)</f>
        <v>5</v>
      </c>
    </row>
    <row r="137" spans="38:199" ht="16.5" x14ac:dyDescent="0.2">
      <c r="AL137" s="118">
        <v>5</v>
      </c>
      <c r="AM137" s="118">
        <v>3</v>
      </c>
      <c r="AN137" s="118">
        <v>42</v>
      </c>
      <c r="AO137" s="118">
        <v>22</v>
      </c>
      <c r="AP137" s="118" t="s">
        <v>416</v>
      </c>
      <c r="AQ137" s="118">
        <v>5000</v>
      </c>
      <c r="AR137" s="118">
        <v>1</v>
      </c>
      <c r="AS137" s="118">
        <v>3</v>
      </c>
      <c r="AT137" s="118">
        <f t="shared" si="90"/>
        <v>1</v>
      </c>
      <c r="AU137" s="14">
        <f t="shared" si="91"/>
        <v>1</v>
      </c>
      <c r="AV137" s="14">
        <f t="shared" si="92"/>
        <v>30</v>
      </c>
      <c r="GJ137" s="122">
        <v>131</v>
      </c>
      <c r="GK137" s="14">
        <f t="shared" si="93"/>
        <v>9</v>
      </c>
      <c r="GL137" s="14">
        <f t="shared" si="94"/>
        <v>1606011</v>
      </c>
      <c r="GM137" s="14" t="str">
        <f t="shared" si="95"/>
        <v>神器3-1 : 22级</v>
      </c>
      <c r="GN137" s="14" t="s">
        <v>1055</v>
      </c>
      <c r="GO137" s="14">
        <f t="shared" si="96"/>
        <v>11</v>
      </c>
      <c r="GP137" s="14" t="str">
        <f t="shared" si="97"/>
        <v>神器3-1</v>
      </c>
      <c r="GQ137" s="14">
        <f t="shared" si="98"/>
        <v>5</v>
      </c>
    </row>
    <row r="138" spans="38:199" ht="16.5" x14ac:dyDescent="0.2">
      <c r="AL138" s="118">
        <v>5</v>
      </c>
      <c r="AM138" s="118">
        <v>3</v>
      </c>
      <c r="AN138" s="118">
        <v>43</v>
      </c>
      <c r="AO138" s="118">
        <v>23</v>
      </c>
      <c r="AP138" s="118" t="s">
        <v>417</v>
      </c>
      <c r="AQ138" s="118">
        <v>3500</v>
      </c>
      <c r="AR138" s="118">
        <v>1</v>
      </c>
      <c r="AS138" s="118">
        <v>2</v>
      </c>
      <c r="AT138" s="118">
        <f t="shared" si="90"/>
        <v>2</v>
      </c>
      <c r="AU138" s="14">
        <f t="shared" si="91"/>
        <v>0.52500000000000002</v>
      </c>
      <c r="AV138" s="14">
        <f t="shared" si="92"/>
        <v>47.25</v>
      </c>
      <c r="GJ138" s="122">
        <v>132</v>
      </c>
      <c r="GK138" s="14">
        <f t="shared" si="93"/>
        <v>9</v>
      </c>
      <c r="GL138" s="14">
        <f t="shared" si="94"/>
        <v>1606011</v>
      </c>
      <c r="GM138" s="14" t="str">
        <f t="shared" si="95"/>
        <v>神器3-1 : 23级</v>
      </c>
      <c r="GN138" s="14" t="s">
        <v>1055</v>
      </c>
      <c r="GO138" s="14">
        <f t="shared" si="96"/>
        <v>12</v>
      </c>
      <c r="GP138" s="14" t="str">
        <f t="shared" si="97"/>
        <v>神器3-1</v>
      </c>
      <c r="GQ138" s="14">
        <f t="shared" si="98"/>
        <v>6</v>
      </c>
    </row>
    <row r="139" spans="38:199" ht="16.5" x14ac:dyDescent="0.2">
      <c r="AL139" s="118">
        <v>5</v>
      </c>
      <c r="AM139" s="118">
        <v>3</v>
      </c>
      <c r="AN139" s="118">
        <v>43</v>
      </c>
      <c r="AO139" s="118">
        <v>24</v>
      </c>
      <c r="AP139" s="118" t="s">
        <v>418</v>
      </c>
      <c r="AQ139" s="118">
        <v>3500</v>
      </c>
      <c r="AR139" s="118">
        <v>1</v>
      </c>
      <c r="AS139" s="118">
        <v>2</v>
      </c>
      <c r="AT139" s="118">
        <f t="shared" si="90"/>
        <v>2</v>
      </c>
      <c r="AU139" s="14">
        <f t="shared" si="91"/>
        <v>0.52500000000000002</v>
      </c>
      <c r="AV139" s="14">
        <f t="shared" si="92"/>
        <v>47.25</v>
      </c>
      <c r="GJ139" s="122">
        <v>133</v>
      </c>
      <c r="GK139" s="14">
        <f t="shared" si="93"/>
        <v>9</v>
      </c>
      <c r="GL139" s="14">
        <f t="shared" si="94"/>
        <v>1606011</v>
      </c>
      <c r="GM139" s="14" t="str">
        <f t="shared" si="95"/>
        <v>神器3-1 : 24级</v>
      </c>
      <c r="GN139" s="14" t="s">
        <v>1055</v>
      </c>
      <c r="GO139" s="14">
        <f t="shared" si="96"/>
        <v>13</v>
      </c>
      <c r="GP139" s="14" t="str">
        <f t="shared" si="97"/>
        <v>神器3-1</v>
      </c>
      <c r="GQ139" s="14">
        <f t="shared" si="98"/>
        <v>7</v>
      </c>
    </row>
    <row r="140" spans="38:199" ht="16.5" x14ac:dyDescent="0.2">
      <c r="AL140" s="118">
        <v>5</v>
      </c>
      <c r="AM140" s="118">
        <v>3</v>
      </c>
      <c r="AN140" s="118">
        <v>44</v>
      </c>
      <c r="AO140" s="118">
        <v>25</v>
      </c>
      <c r="AP140" s="118" t="s">
        <v>419</v>
      </c>
      <c r="AQ140" s="118">
        <v>2000</v>
      </c>
      <c r="AR140" s="118">
        <v>1</v>
      </c>
      <c r="AS140" s="118">
        <v>1</v>
      </c>
      <c r="AT140" s="118">
        <f t="shared" si="90"/>
        <v>3</v>
      </c>
      <c r="AU140" s="14">
        <f t="shared" si="91"/>
        <v>0.2</v>
      </c>
      <c r="AV140" s="14">
        <f t="shared" si="92"/>
        <v>42</v>
      </c>
      <c r="GJ140" s="122">
        <v>134</v>
      </c>
      <c r="GK140" s="14">
        <f t="shared" si="93"/>
        <v>9</v>
      </c>
      <c r="GL140" s="14">
        <f t="shared" si="94"/>
        <v>1606011</v>
      </c>
      <c r="GM140" s="14" t="str">
        <f t="shared" si="95"/>
        <v>神器3-1 : 25级</v>
      </c>
      <c r="GN140" s="14" t="s">
        <v>1055</v>
      </c>
      <c r="GO140" s="14">
        <f t="shared" si="96"/>
        <v>14</v>
      </c>
      <c r="GP140" s="14" t="str">
        <f t="shared" si="97"/>
        <v>神器3-1</v>
      </c>
      <c r="GQ140" s="14">
        <f t="shared" si="98"/>
        <v>7</v>
      </c>
    </row>
    <row r="141" spans="38:199" ht="16.5" x14ac:dyDescent="0.2">
      <c r="AL141" s="118">
        <v>5</v>
      </c>
      <c r="AM141" s="118">
        <v>3</v>
      </c>
      <c r="AN141" s="118">
        <v>45</v>
      </c>
      <c r="AO141" s="118">
        <v>26</v>
      </c>
      <c r="AP141" s="118" t="s">
        <v>420</v>
      </c>
      <c r="AQ141" s="118">
        <v>1000</v>
      </c>
      <c r="AR141" s="118">
        <v>1</v>
      </c>
      <c r="AS141" s="118">
        <v>1</v>
      </c>
      <c r="AT141" s="118">
        <f t="shared" si="90"/>
        <v>4</v>
      </c>
      <c r="AU141" s="14">
        <f t="shared" si="91"/>
        <v>0.1</v>
      </c>
      <c r="AV141" s="14">
        <f t="shared" si="92"/>
        <v>45</v>
      </c>
      <c r="GJ141" s="122">
        <v>135</v>
      </c>
      <c r="GK141" s="14">
        <f t="shared" si="93"/>
        <v>9</v>
      </c>
      <c r="GL141" s="14">
        <f t="shared" si="94"/>
        <v>1606011</v>
      </c>
      <c r="GM141" s="14" t="str">
        <f t="shared" si="95"/>
        <v>神器3-1 : 26级</v>
      </c>
      <c r="GN141" s="14" t="s">
        <v>1055</v>
      </c>
      <c r="GO141" s="14">
        <f t="shared" si="96"/>
        <v>15</v>
      </c>
      <c r="GP141" s="14" t="str">
        <f t="shared" si="97"/>
        <v>神器3-1</v>
      </c>
      <c r="GQ141" s="14">
        <f t="shared" si="98"/>
        <v>7</v>
      </c>
    </row>
    <row r="142" spans="38:199" ht="16.5" x14ac:dyDescent="0.2">
      <c r="AL142" s="118">
        <v>6</v>
      </c>
      <c r="AM142" s="118">
        <v>1</v>
      </c>
      <c r="AN142" s="118">
        <v>46</v>
      </c>
      <c r="AO142" s="118">
        <v>9</v>
      </c>
      <c r="AP142" s="118" t="s">
        <v>1015</v>
      </c>
      <c r="AQ142" s="118">
        <v>833</v>
      </c>
      <c r="AR142" s="118">
        <v>1</v>
      </c>
      <c r="AS142" s="118">
        <v>1</v>
      </c>
      <c r="AT142" s="118">
        <f t="shared" si="90"/>
        <v>1</v>
      </c>
      <c r="AU142" s="14">
        <f t="shared" si="91"/>
        <v>8.3299999999999999E-2</v>
      </c>
      <c r="AV142" s="14">
        <f t="shared" si="92"/>
        <v>1.6659999999999999</v>
      </c>
      <c r="GJ142" s="122">
        <v>136</v>
      </c>
      <c r="GK142" s="14">
        <f t="shared" si="93"/>
        <v>9</v>
      </c>
      <c r="GL142" s="14">
        <f t="shared" si="94"/>
        <v>1606011</v>
      </c>
      <c r="GM142" s="14" t="str">
        <f t="shared" si="95"/>
        <v>神器3-1 : 9级</v>
      </c>
      <c r="GN142" s="14" t="s">
        <v>1055</v>
      </c>
      <c r="GO142" s="14">
        <f t="shared" si="96"/>
        <v>16</v>
      </c>
      <c r="GP142" s="14" t="str">
        <f t="shared" si="97"/>
        <v>神器3-1</v>
      </c>
      <c r="GQ142" s="14">
        <f t="shared" si="98"/>
        <v>10</v>
      </c>
    </row>
    <row r="143" spans="38:199" ht="16.5" x14ac:dyDescent="0.2">
      <c r="AL143" s="118">
        <v>6</v>
      </c>
      <c r="AM143" s="118">
        <v>1</v>
      </c>
      <c r="AN143" s="118">
        <v>46</v>
      </c>
      <c r="AO143" s="118">
        <v>10</v>
      </c>
      <c r="AP143" s="118" t="s">
        <v>404</v>
      </c>
      <c r="AQ143" s="118">
        <v>833</v>
      </c>
      <c r="AR143" s="118">
        <v>1</v>
      </c>
      <c r="AS143" s="118">
        <v>1</v>
      </c>
      <c r="AT143" s="118">
        <f t="shared" si="90"/>
        <v>1</v>
      </c>
      <c r="AU143" s="14">
        <f t="shared" si="91"/>
        <v>8.3299999999999999E-2</v>
      </c>
      <c r="AV143" s="14">
        <f t="shared" si="92"/>
        <v>1.6659999999999999</v>
      </c>
      <c r="GJ143" s="122">
        <v>137</v>
      </c>
      <c r="GK143" s="14">
        <f t="shared" si="93"/>
        <v>9</v>
      </c>
      <c r="GL143" s="14">
        <f t="shared" si="94"/>
        <v>1606011</v>
      </c>
      <c r="GM143" s="14" t="str">
        <f t="shared" si="95"/>
        <v>神器3-1 : 10级</v>
      </c>
      <c r="GN143" s="14" t="s">
        <v>1055</v>
      </c>
      <c r="GO143" s="14">
        <f t="shared" si="96"/>
        <v>17</v>
      </c>
      <c r="GP143" s="14" t="str">
        <f t="shared" si="97"/>
        <v>神器3-1</v>
      </c>
      <c r="GQ143" s="14">
        <f t="shared" si="98"/>
        <v>10</v>
      </c>
    </row>
    <row r="144" spans="38:199" ht="16.5" x14ac:dyDescent="0.2">
      <c r="AL144" s="118">
        <v>6</v>
      </c>
      <c r="AM144" s="118">
        <v>1</v>
      </c>
      <c r="AN144" s="118">
        <v>46</v>
      </c>
      <c r="AO144" s="118">
        <v>11</v>
      </c>
      <c r="AP144" s="118" t="s">
        <v>405</v>
      </c>
      <c r="AQ144" s="118">
        <v>500</v>
      </c>
      <c r="AR144" s="118">
        <v>1</v>
      </c>
      <c r="AS144" s="118">
        <v>1</v>
      </c>
      <c r="AT144" s="118">
        <f t="shared" si="90"/>
        <v>2</v>
      </c>
      <c r="AU144" s="14">
        <f t="shared" si="91"/>
        <v>0.05</v>
      </c>
      <c r="AV144" s="14">
        <f t="shared" si="92"/>
        <v>3</v>
      </c>
      <c r="GJ144" s="122">
        <v>138</v>
      </c>
      <c r="GK144" s="14">
        <f t="shared" si="93"/>
        <v>9</v>
      </c>
      <c r="GL144" s="14">
        <f t="shared" si="94"/>
        <v>1606011</v>
      </c>
      <c r="GM144" s="14" t="str">
        <f t="shared" si="95"/>
        <v>神器3-1 : 11级</v>
      </c>
      <c r="GN144" s="14" t="s">
        <v>1055</v>
      </c>
      <c r="GO144" s="14">
        <f t="shared" si="96"/>
        <v>18</v>
      </c>
      <c r="GP144" s="14" t="str">
        <f t="shared" si="97"/>
        <v>神器3-1</v>
      </c>
      <c r="GQ144" s="14">
        <f t="shared" si="98"/>
        <v>10</v>
      </c>
    </row>
    <row r="145" spans="38:199" ht="16.5" x14ac:dyDescent="0.2">
      <c r="AL145" s="118">
        <v>6</v>
      </c>
      <c r="AM145" s="118">
        <v>1</v>
      </c>
      <c r="AN145" s="118">
        <v>46</v>
      </c>
      <c r="AO145" s="118">
        <v>12</v>
      </c>
      <c r="AP145" s="118" t="s">
        <v>406</v>
      </c>
      <c r="AQ145" s="118">
        <v>500</v>
      </c>
      <c r="AR145" s="118">
        <v>1</v>
      </c>
      <c r="AS145" s="118">
        <v>1</v>
      </c>
      <c r="AT145" s="118">
        <f t="shared" si="90"/>
        <v>2</v>
      </c>
      <c r="AU145" s="14">
        <f t="shared" si="91"/>
        <v>0.05</v>
      </c>
      <c r="AV145" s="14">
        <f t="shared" si="92"/>
        <v>3</v>
      </c>
      <c r="GJ145" s="122">
        <v>139</v>
      </c>
      <c r="GK145" s="14">
        <f t="shared" si="93"/>
        <v>10</v>
      </c>
      <c r="GL145" s="14">
        <f t="shared" si="94"/>
        <v>1606012</v>
      </c>
      <c r="GM145" s="14" t="str">
        <f t="shared" si="95"/>
        <v>神器3-2 : 12级</v>
      </c>
      <c r="GN145" s="14" t="s">
        <v>1055</v>
      </c>
      <c r="GO145" s="14">
        <f t="shared" si="96"/>
        <v>1</v>
      </c>
      <c r="GP145" s="14" t="str">
        <f t="shared" si="97"/>
        <v>神器3-2</v>
      </c>
      <c r="GQ145" s="14">
        <f t="shared" si="98"/>
        <v>1</v>
      </c>
    </row>
    <row r="146" spans="38:199" ht="16.5" x14ac:dyDescent="0.2">
      <c r="AL146" s="118">
        <v>6</v>
      </c>
      <c r="AM146" s="118">
        <v>1</v>
      </c>
      <c r="AN146" s="118">
        <v>46</v>
      </c>
      <c r="AO146" s="118">
        <v>13</v>
      </c>
      <c r="AP146" s="118" t="s">
        <v>407</v>
      </c>
      <c r="AQ146" s="118">
        <v>500</v>
      </c>
      <c r="AR146" s="118">
        <v>1</v>
      </c>
      <c r="AS146" s="118">
        <v>1</v>
      </c>
      <c r="AT146" s="118">
        <f t="shared" si="90"/>
        <v>3</v>
      </c>
      <c r="AU146" s="14">
        <f t="shared" si="91"/>
        <v>0.05</v>
      </c>
      <c r="AV146" s="14">
        <f t="shared" si="92"/>
        <v>7</v>
      </c>
      <c r="GJ146" s="122">
        <v>140</v>
      </c>
      <c r="GK146" s="14">
        <f t="shared" si="93"/>
        <v>10</v>
      </c>
      <c r="GL146" s="14">
        <f t="shared" si="94"/>
        <v>1606012</v>
      </c>
      <c r="GM146" s="14" t="str">
        <f t="shared" si="95"/>
        <v>神器3-2 : 13级</v>
      </c>
      <c r="GN146" s="14" t="s">
        <v>1055</v>
      </c>
      <c r="GO146" s="14">
        <f t="shared" si="96"/>
        <v>2</v>
      </c>
      <c r="GP146" s="14" t="str">
        <f t="shared" si="97"/>
        <v>神器3-2</v>
      </c>
      <c r="GQ146" s="14">
        <f t="shared" si="98"/>
        <v>1</v>
      </c>
    </row>
    <row r="147" spans="38:199" ht="16.5" x14ac:dyDescent="0.2">
      <c r="AL147" s="118">
        <v>6</v>
      </c>
      <c r="AM147" s="118">
        <v>1</v>
      </c>
      <c r="AN147" s="118">
        <v>46</v>
      </c>
      <c r="AO147" s="118">
        <v>14</v>
      </c>
      <c r="AP147" s="118" t="s">
        <v>408</v>
      </c>
      <c r="AQ147" s="118">
        <v>170</v>
      </c>
      <c r="AR147" s="118">
        <v>1</v>
      </c>
      <c r="AS147" s="118">
        <v>1</v>
      </c>
      <c r="AT147" s="118">
        <f t="shared" si="90"/>
        <v>4</v>
      </c>
      <c r="AU147" s="14">
        <f t="shared" si="91"/>
        <v>1.7000000000000001E-2</v>
      </c>
      <c r="AV147" s="14">
        <f t="shared" si="92"/>
        <v>5.1000000000000005</v>
      </c>
      <c r="GJ147" s="122">
        <v>141</v>
      </c>
      <c r="GK147" s="14">
        <f t="shared" si="93"/>
        <v>10</v>
      </c>
      <c r="GL147" s="14">
        <f t="shared" si="94"/>
        <v>1606012</v>
      </c>
      <c r="GM147" s="14" t="str">
        <f t="shared" si="95"/>
        <v>神器3-2 : 14级</v>
      </c>
      <c r="GN147" s="14" t="s">
        <v>1055</v>
      </c>
      <c r="GO147" s="14">
        <f t="shared" si="96"/>
        <v>3</v>
      </c>
      <c r="GP147" s="14" t="str">
        <f t="shared" si="97"/>
        <v>神器3-2</v>
      </c>
      <c r="GQ147" s="14">
        <f t="shared" si="98"/>
        <v>1</v>
      </c>
    </row>
    <row r="148" spans="38:199" ht="16.5" x14ac:dyDescent="0.2">
      <c r="AL148" s="118">
        <v>6</v>
      </c>
      <c r="AM148" s="118">
        <v>1</v>
      </c>
      <c r="AN148" s="118">
        <v>46</v>
      </c>
      <c r="AO148" s="118">
        <v>15</v>
      </c>
      <c r="AP148" s="118" t="s">
        <v>409</v>
      </c>
      <c r="AQ148" s="118">
        <v>833</v>
      </c>
      <c r="AR148" s="118">
        <v>1</v>
      </c>
      <c r="AS148" s="118">
        <v>1</v>
      </c>
      <c r="AT148" s="118">
        <f t="shared" si="90"/>
        <v>1</v>
      </c>
      <c r="AU148" s="14">
        <f t="shared" si="91"/>
        <v>8.3299999999999999E-2</v>
      </c>
      <c r="AV148" s="14">
        <f t="shared" si="92"/>
        <v>2.0825</v>
      </c>
      <c r="GJ148" s="122">
        <v>142</v>
      </c>
      <c r="GK148" s="14">
        <f t="shared" si="93"/>
        <v>10</v>
      </c>
      <c r="GL148" s="14">
        <f t="shared" si="94"/>
        <v>1606012</v>
      </c>
      <c r="GM148" s="14" t="str">
        <f t="shared" si="95"/>
        <v>神器3-2 : 15级</v>
      </c>
      <c r="GN148" s="14" t="s">
        <v>1055</v>
      </c>
      <c r="GO148" s="14">
        <f t="shared" si="96"/>
        <v>4</v>
      </c>
      <c r="GP148" s="14" t="str">
        <f t="shared" si="97"/>
        <v>神器3-2</v>
      </c>
      <c r="GQ148" s="14">
        <f t="shared" si="98"/>
        <v>2</v>
      </c>
    </row>
    <row r="149" spans="38:199" ht="16.5" x14ac:dyDescent="0.2">
      <c r="AL149" s="118">
        <v>6</v>
      </c>
      <c r="AM149" s="118">
        <v>1</v>
      </c>
      <c r="AN149" s="118">
        <v>46</v>
      </c>
      <c r="AO149" s="118">
        <v>16</v>
      </c>
      <c r="AP149" s="118" t="s">
        <v>410</v>
      </c>
      <c r="AQ149" s="118">
        <v>833</v>
      </c>
      <c r="AR149" s="118">
        <v>1</v>
      </c>
      <c r="AS149" s="118">
        <v>1</v>
      </c>
      <c r="AT149" s="118">
        <f t="shared" si="90"/>
        <v>1</v>
      </c>
      <c r="AU149" s="14">
        <f t="shared" si="91"/>
        <v>8.3299999999999999E-2</v>
      </c>
      <c r="AV149" s="14">
        <f t="shared" si="92"/>
        <v>2.0825</v>
      </c>
      <c r="GJ149" s="122">
        <v>143</v>
      </c>
      <c r="GK149" s="14">
        <f t="shared" si="93"/>
        <v>10</v>
      </c>
      <c r="GL149" s="14">
        <f t="shared" si="94"/>
        <v>1606012</v>
      </c>
      <c r="GM149" s="14" t="str">
        <f t="shared" si="95"/>
        <v>神器3-2 : 16级</v>
      </c>
      <c r="GN149" s="14" t="s">
        <v>1055</v>
      </c>
      <c r="GO149" s="14">
        <f t="shared" si="96"/>
        <v>5</v>
      </c>
      <c r="GP149" s="14" t="str">
        <f t="shared" si="97"/>
        <v>神器3-2</v>
      </c>
      <c r="GQ149" s="14">
        <f t="shared" si="98"/>
        <v>2</v>
      </c>
    </row>
    <row r="150" spans="38:199" ht="16.5" x14ac:dyDescent="0.2">
      <c r="AL150" s="118">
        <v>6</v>
      </c>
      <c r="AM150" s="118">
        <v>1</v>
      </c>
      <c r="AN150" s="118">
        <v>46</v>
      </c>
      <c r="AO150" s="118">
        <v>17</v>
      </c>
      <c r="AP150" s="118" t="s">
        <v>411</v>
      </c>
      <c r="AQ150" s="118">
        <v>500</v>
      </c>
      <c r="AR150" s="118">
        <v>1</v>
      </c>
      <c r="AS150" s="118">
        <v>1</v>
      </c>
      <c r="AT150" s="118">
        <f t="shared" si="90"/>
        <v>2</v>
      </c>
      <c r="AU150" s="14">
        <f t="shared" si="91"/>
        <v>0.05</v>
      </c>
      <c r="AV150" s="14">
        <f t="shared" si="92"/>
        <v>3.75</v>
      </c>
      <c r="GJ150" s="122">
        <v>144</v>
      </c>
      <c r="GK150" s="14">
        <f t="shared" si="93"/>
        <v>10</v>
      </c>
      <c r="GL150" s="14">
        <f t="shared" si="94"/>
        <v>1606012</v>
      </c>
      <c r="GM150" s="14" t="str">
        <f t="shared" si="95"/>
        <v>神器3-2 : 17级</v>
      </c>
      <c r="GN150" s="14" t="s">
        <v>1055</v>
      </c>
      <c r="GO150" s="14">
        <f t="shared" si="96"/>
        <v>6</v>
      </c>
      <c r="GP150" s="14" t="str">
        <f t="shared" si="97"/>
        <v>神器3-2</v>
      </c>
      <c r="GQ150" s="14">
        <f t="shared" si="98"/>
        <v>2</v>
      </c>
    </row>
    <row r="151" spans="38:199" ht="16.5" x14ac:dyDescent="0.2">
      <c r="AL151" s="118">
        <v>6</v>
      </c>
      <c r="AM151" s="118">
        <v>1</v>
      </c>
      <c r="AN151" s="118">
        <v>46</v>
      </c>
      <c r="AO151" s="118">
        <v>18</v>
      </c>
      <c r="AP151" s="118" t="s">
        <v>412</v>
      </c>
      <c r="AQ151" s="118">
        <v>500</v>
      </c>
      <c r="AR151" s="118">
        <v>1</v>
      </c>
      <c r="AS151" s="118">
        <v>1</v>
      </c>
      <c r="AT151" s="118">
        <f t="shared" si="90"/>
        <v>2</v>
      </c>
      <c r="AU151" s="14">
        <f t="shared" si="91"/>
        <v>0.05</v>
      </c>
      <c r="AV151" s="14">
        <f t="shared" si="92"/>
        <v>3.75</v>
      </c>
      <c r="GJ151" s="122">
        <v>145</v>
      </c>
      <c r="GK151" s="14">
        <f t="shared" si="93"/>
        <v>10</v>
      </c>
      <c r="GL151" s="14">
        <f t="shared" si="94"/>
        <v>1606012</v>
      </c>
      <c r="GM151" s="14" t="str">
        <f t="shared" si="95"/>
        <v>神器3-2 : 18级</v>
      </c>
      <c r="GN151" s="14" t="s">
        <v>1055</v>
      </c>
      <c r="GO151" s="14">
        <f t="shared" si="96"/>
        <v>7</v>
      </c>
      <c r="GP151" s="14" t="str">
        <f t="shared" si="97"/>
        <v>神器3-2</v>
      </c>
      <c r="GQ151" s="14">
        <f t="shared" si="98"/>
        <v>3</v>
      </c>
    </row>
    <row r="152" spans="38:199" ht="16.5" x14ac:dyDescent="0.2">
      <c r="AL152" s="118">
        <v>6</v>
      </c>
      <c r="AM152" s="118">
        <v>1</v>
      </c>
      <c r="AN152" s="118">
        <v>46</v>
      </c>
      <c r="AO152" s="118">
        <v>19</v>
      </c>
      <c r="AP152" s="118" t="s">
        <v>413</v>
      </c>
      <c r="AQ152" s="118">
        <v>500</v>
      </c>
      <c r="AR152" s="118">
        <v>1</v>
      </c>
      <c r="AS152" s="118">
        <v>1</v>
      </c>
      <c r="AT152" s="118">
        <f t="shared" si="90"/>
        <v>3</v>
      </c>
      <c r="AU152" s="14">
        <f t="shared" si="91"/>
        <v>0.05</v>
      </c>
      <c r="AV152" s="14">
        <f t="shared" si="92"/>
        <v>8.75</v>
      </c>
      <c r="GJ152" s="122">
        <v>146</v>
      </c>
      <c r="GK152" s="14">
        <f t="shared" si="93"/>
        <v>10</v>
      </c>
      <c r="GL152" s="14">
        <f t="shared" si="94"/>
        <v>1606012</v>
      </c>
      <c r="GM152" s="14" t="str">
        <f t="shared" si="95"/>
        <v>神器3-2 : 19级</v>
      </c>
      <c r="GN152" s="14" t="s">
        <v>1055</v>
      </c>
      <c r="GO152" s="14">
        <f t="shared" si="96"/>
        <v>8</v>
      </c>
      <c r="GP152" s="14" t="str">
        <f t="shared" si="97"/>
        <v>神器3-2</v>
      </c>
      <c r="GQ152" s="14">
        <f t="shared" si="98"/>
        <v>3</v>
      </c>
    </row>
    <row r="153" spans="38:199" ht="16.5" x14ac:dyDescent="0.2">
      <c r="AL153" s="118">
        <v>6</v>
      </c>
      <c r="AM153" s="118">
        <v>1</v>
      </c>
      <c r="AN153" s="118">
        <v>46</v>
      </c>
      <c r="AO153" s="118">
        <v>20</v>
      </c>
      <c r="AP153" s="118" t="s">
        <v>414</v>
      </c>
      <c r="AQ153" s="118">
        <v>166</v>
      </c>
      <c r="AR153" s="118">
        <v>1</v>
      </c>
      <c r="AS153" s="118">
        <v>1</v>
      </c>
      <c r="AT153" s="118">
        <f t="shared" si="90"/>
        <v>4</v>
      </c>
      <c r="AU153" s="14">
        <f t="shared" si="91"/>
        <v>1.66E-2</v>
      </c>
      <c r="AV153" s="14">
        <f t="shared" si="92"/>
        <v>6.2249999999999996</v>
      </c>
      <c r="GJ153" s="122">
        <v>147</v>
      </c>
      <c r="GK153" s="14">
        <f t="shared" si="93"/>
        <v>10</v>
      </c>
      <c r="GL153" s="14">
        <f t="shared" si="94"/>
        <v>1606012</v>
      </c>
      <c r="GM153" s="14" t="str">
        <f t="shared" si="95"/>
        <v>神器3-2 : 20级</v>
      </c>
      <c r="GN153" s="14" t="s">
        <v>1055</v>
      </c>
      <c r="GO153" s="14">
        <f t="shared" si="96"/>
        <v>9</v>
      </c>
      <c r="GP153" s="14" t="str">
        <f t="shared" si="97"/>
        <v>神器3-2</v>
      </c>
      <c r="GQ153" s="14">
        <f t="shared" si="98"/>
        <v>3</v>
      </c>
    </row>
    <row r="154" spans="38:199" ht="16.5" x14ac:dyDescent="0.2">
      <c r="AL154" s="118">
        <v>6</v>
      </c>
      <c r="AM154" s="118">
        <v>1</v>
      </c>
      <c r="AN154" s="118">
        <v>46</v>
      </c>
      <c r="AO154" s="118">
        <v>21</v>
      </c>
      <c r="AP154" s="118" t="s">
        <v>415</v>
      </c>
      <c r="AQ154" s="118">
        <v>833</v>
      </c>
      <c r="AR154" s="118">
        <v>1</v>
      </c>
      <c r="AS154" s="118">
        <v>1</v>
      </c>
      <c r="AT154" s="118">
        <f t="shared" si="90"/>
        <v>1</v>
      </c>
      <c r="AU154" s="14">
        <f t="shared" si="91"/>
        <v>8.3299999999999999E-2</v>
      </c>
      <c r="AV154" s="14">
        <f t="shared" si="92"/>
        <v>2.4990000000000001</v>
      </c>
      <c r="GJ154" s="122">
        <v>148</v>
      </c>
      <c r="GK154" s="14">
        <f t="shared" si="93"/>
        <v>10</v>
      </c>
      <c r="GL154" s="14">
        <f t="shared" si="94"/>
        <v>1606012</v>
      </c>
      <c r="GM154" s="14" t="str">
        <f t="shared" si="95"/>
        <v>神器3-2 : 21级</v>
      </c>
      <c r="GN154" s="14" t="s">
        <v>1055</v>
      </c>
      <c r="GO154" s="14">
        <f t="shared" si="96"/>
        <v>10</v>
      </c>
      <c r="GP154" s="14" t="str">
        <f t="shared" si="97"/>
        <v>神器3-2</v>
      </c>
      <c r="GQ154" s="14">
        <f t="shared" si="98"/>
        <v>5</v>
      </c>
    </row>
    <row r="155" spans="38:199" ht="16.5" x14ac:dyDescent="0.2">
      <c r="AL155" s="118">
        <v>6</v>
      </c>
      <c r="AM155" s="118">
        <v>1</v>
      </c>
      <c r="AN155" s="118">
        <v>46</v>
      </c>
      <c r="AO155" s="118">
        <v>22</v>
      </c>
      <c r="AP155" s="118" t="s">
        <v>416</v>
      </c>
      <c r="AQ155" s="118">
        <v>833</v>
      </c>
      <c r="AR155" s="118">
        <v>1</v>
      </c>
      <c r="AS155" s="118">
        <v>1</v>
      </c>
      <c r="AT155" s="118">
        <f t="shared" si="90"/>
        <v>1</v>
      </c>
      <c r="AU155" s="14">
        <f t="shared" si="91"/>
        <v>8.3299999999999999E-2</v>
      </c>
      <c r="AV155" s="14">
        <f t="shared" si="92"/>
        <v>2.4990000000000001</v>
      </c>
      <c r="GJ155" s="122">
        <v>149</v>
      </c>
      <c r="GK155" s="14">
        <f t="shared" si="93"/>
        <v>10</v>
      </c>
      <c r="GL155" s="14">
        <f t="shared" si="94"/>
        <v>1606012</v>
      </c>
      <c r="GM155" s="14" t="str">
        <f t="shared" si="95"/>
        <v>神器3-2 : 22级</v>
      </c>
      <c r="GN155" s="14" t="s">
        <v>1055</v>
      </c>
      <c r="GO155" s="14">
        <f t="shared" si="96"/>
        <v>11</v>
      </c>
      <c r="GP155" s="14" t="str">
        <f t="shared" si="97"/>
        <v>神器3-2</v>
      </c>
      <c r="GQ155" s="14">
        <f t="shared" si="98"/>
        <v>5</v>
      </c>
    </row>
    <row r="156" spans="38:199" ht="16.5" x14ac:dyDescent="0.2">
      <c r="AL156" s="118">
        <v>6</v>
      </c>
      <c r="AM156" s="118">
        <v>1</v>
      </c>
      <c r="AN156" s="118">
        <v>46</v>
      </c>
      <c r="AO156" s="118">
        <v>23</v>
      </c>
      <c r="AP156" s="118" t="s">
        <v>417</v>
      </c>
      <c r="AQ156" s="118">
        <v>500</v>
      </c>
      <c r="AR156" s="118">
        <v>1</v>
      </c>
      <c r="AS156" s="118">
        <v>1</v>
      </c>
      <c r="AT156" s="118">
        <f t="shared" si="90"/>
        <v>2</v>
      </c>
      <c r="AU156" s="14">
        <f t="shared" si="91"/>
        <v>0.05</v>
      </c>
      <c r="AV156" s="14">
        <f t="shared" si="92"/>
        <v>4.5</v>
      </c>
      <c r="GJ156" s="122">
        <v>150</v>
      </c>
      <c r="GK156" s="14">
        <f t="shared" si="93"/>
        <v>10</v>
      </c>
      <c r="GL156" s="14">
        <f t="shared" si="94"/>
        <v>1606012</v>
      </c>
      <c r="GM156" s="14" t="str">
        <f t="shared" si="95"/>
        <v>神器3-2 : 23级</v>
      </c>
      <c r="GN156" s="14" t="s">
        <v>1055</v>
      </c>
      <c r="GO156" s="14">
        <f t="shared" si="96"/>
        <v>12</v>
      </c>
      <c r="GP156" s="14" t="str">
        <f t="shared" si="97"/>
        <v>神器3-2</v>
      </c>
      <c r="GQ156" s="14">
        <f t="shared" si="98"/>
        <v>6</v>
      </c>
    </row>
    <row r="157" spans="38:199" ht="16.5" x14ac:dyDescent="0.2">
      <c r="AL157" s="118">
        <v>6</v>
      </c>
      <c r="AM157" s="118">
        <v>1</v>
      </c>
      <c r="AN157" s="118">
        <v>46</v>
      </c>
      <c r="AO157" s="118">
        <v>24</v>
      </c>
      <c r="AP157" s="118" t="s">
        <v>418</v>
      </c>
      <c r="AQ157" s="118">
        <v>500</v>
      </c>
      <c r="AR157" s="118">
        <v>1</v>
      </c>
      <c r="AS157" s="118">
        <v>1</v>
      </c>
      <c r="AT157" s="118">
        <f t="shared" si="90"/>
        <v>2</v>
      </c>
      <c r="AU157" s="14">
        <f t="shared" si="91"/>
        <v>0.05</v>
      </c>
      <c r="AV157" s="14">
        <f t="shared" si="92"/>
        <v>4.5</v>
      </c>
      <c r="GJ157" s="122">
        <v>151</v>
      </c>
      <c r="GK157" s="14">
        <f t="shared" si="93"/>
        <v>10</v>
      </c>
      <c r="GL157" s="14">
        <f t="shared" si="94"/>
        <v>1606012</v>
      </c>
      <c r="GM157" s="14" t="str">
        <f t="shared" si="95"/>
        <v>神器3-2 : 24级</v>
      </c>
      <c r="GN157" s="14" t="s">
        <v>1055</v>
      </c>
      <c r="GO157" s="14">
        <f t="shared" si="96"/>
        <v>13</v>
      </c>
      <c r="GP157" s="14" t="str">
        <f t="shared" si="97"/>
        <v>神器3-2</v>
      </c>
      <c r="GQ157" s="14">
        <f t="shared" si="98"/>
        <v>7</v>
      </c>
    </row>
    <row r="158" spans="38:199" ht="16.5" x14ac:dyDescent="0.2">
      <c r="AL158" s="118">
        <v>6</v>
      </c>
      <c r="AM158" s="118">
        <v>1</v>
      </c>
      <c r="AN158" s="118">
        <v>46</v>
      </c>
      <c r="AO158" s="118">
        <v>25</v>
      </c>
      <c r="AP158" s="118" t="s">
        <v>419</v>
      </c>
      <c r="AQ158" s="118">
        <v>500</v>
      </c>
      <c r="AR158" s="118">
        <v>1</v>
      </c>
      <c r="AS158" s="118">
        <v>1</v>
      </c>
      <c r="AT158" s="118">
        <f t="shared" si="90"/>
        <v>3</v>
      </c>
      <c r="AU158" s="14">
        <f t="shared" si="91"/>
        <v>0.05</v>
      </c>
      <c r="AV158" s="14">
        <f t="shared" si="92"/>
        <v>10.5</v>
      </c>
      <c r="GJ158" s="122">
        <v>152</v>
      </c>
      <c r="GK158" s="14">
        <f t="shared" si="93"/>
        <v>10</v>
      </c>
      <c r="GL158" s="14">
        <f t="shared" si="94"/>
        <v>1606012</v>
      </c>
      <c r="GM158" s="14" t="str">
        <f t="shared" si="95"/>
        <v>神器3-2 : 25级</v>
      </c>
      <c r="GN158" s="14" t="s">
        <v>1055</v>
      </c>
      <c r="GO158" s="14">
        <f t="shared" si="96"/>
        <v>14</v>
      </c>
      <c r="GP158" s="14" t="str">
        <f t="shared" si="97"/>
        <v>神器3-2</v>
      </c>
      <c r="GQ158" s="14">
        <f t="shared" si="98"/>
        <v>7</v>
      </c>
    </row>
    <row r="159" spans="38:199" ht="16.5" x14ac:dyDescent="0.2">
      <c r="AL159" s="118">
        <v>6</v>
      </c>
      <c r="AM159" s="118">
        <v>1</v>
      </c>
      <c r="AN159" s="118">
        <v>46</v>
      </c>
      <c r="AO159" s="118">
        <v>26</v>
      </c>
      <c r="AP159" s="118" t="s">
        <v>420</v>
      </c>
      <c r="AQ159" s="118">
        <v>166</v>
      </c>
      <c r="AR159" s="118">
        <v>1</v>
      </c>
      <c r="AS159" s="118">
        <v>1</v>
      </c>
      <c r="AT159" s="118">
        <f t="shared" si="90"/>
        <v>4</v>
      </c>
      <c r="AU159" s="14">
        <f t="shared" si="91"/>
        <v>1.66E-2</v>
      </c>
      <c r="AV159" s="14">
        <f t="shared" si="92"/>
        <v>7.47</v>
      </c>
      <c r="GJ159" s="122">
        <v>153</v>
      </c>
      <c r="GK159" s="14">
        <f t="shared" si="93"/>
        <v>10</v>
      </c>
      <c r="GL159" s="14">
        <f t="shared" si="94"/>
        <v>1606012</v>
      </c>
      <c r="GM159" s="14" t="str">
        <f t="shared" si="95"/>
        <v>神器3-2 : 26级</v>
      </c>
      <c r="GN159" s="14" t="s">
        <v>1055</v>
      </c>
      <c r="GO159" s="14">
        <f t="shared" si="96"/>
        <v>15</v>
      </c>
      <c r="GP159" s="14" t="str">
        <f t="shared" si="97"/>
        <v>神器3-2</v>
      </c>
      <c r="GQ159" s="14">
        <f t="shared" si="98"/>
        <v>7</v>
      </c>
    </row>
    <row r="160" spans="38:199" ht="16.5" x14ac:dyDescent="0.2">
      <c r="AL160" s="118">
        <v>6</v>
      </c>
      <c r="AM160" s="118">
        <v>1</v>
      </c>
      <c r="AN160" s="118">
        <v>47</v>
      </c>
      <c r="AO160" s="118">
        <v>27</v>
      </c>
      <c r="AP160" s="118" t="s">
        <v>1016</v>
      </c>
      <c r="AQ160" s="118">
        <v>2000</v>
      </c>
      <c r="AR160" s="118">
        <v>1</v>
      </c>
      <c r="AS160" s="118">
        <v>2</v>
      </c>
      <c r="AT160" s="118">
        <f t="shared" si="90"/>
        <v>2</v>
      </c>
      <c r="AU160" s="14">
        <f t="shared" si="91"/>
        <v>0.3</v>
      </c>
      <c r="AV160" s="14">
        <f t="shared" si="92"/>
        <v>36</v>
      </c>
      <c r="GJ160" s="122">
        <v>154</v>
      </c>
      <c r="GK160" s="14">
        <f t="shared" si="93"/>
        <v>10</v>
      </c>
      <c r="GL160" s="14">
        <f t="shared" si="94"/>
        <v>1606012</v>
      </c>
      <c r="GM160" s="14" t="str">
        <f t="shared" si="95"/>
        <v>神器3-2 : 27级</v>
      </c>
      <c r="GN160" s="14" t="s">
        <v>1055</v>
      </c>
      <c r="GO160" s="14">
        <f t="shared" si="96"/>
        <v>16</v>
      </c>
      <c r="GP160" s="14" t="str">
        <f t="shared" si="97"/>
        <v>神器3-2</v>
      </c>
      <c r="GQ160" s="14">
        <f t="shared" si="98"/>
        <v>10</v>
      </c>
    </row>
    <row r="161" spans="38:199" ht="16.5" x14ac:dyDescent="0.2">
      <c r="AL161" s="118">
        <v>6</v>
      </c>
      <c r="AM161" s="118">
        <v>1</v>
      </c>
      <c r="AN161" s="118">
        <v>47</v>
      </c>
      <c r="AO161" s="118">
        <v>28</v>
      </c>
      <c r="AP161" s="118" t="s">
        <v>1017</v>
      </c>
      <c r="AQ161" s="118">
        <v>2000</v>
      </c>
      <c r="AR161" s="118">
        <v>1</v>
      </c>
      <c r="AS161" s="118">
        <v>2</v>
      </c>
      <c r="AT161" s="118">
        <f t="shared" si="90"/>
        <v>2</v>
      </c>
      <c r="AU161" s="14">
        <f t="shared" si="91"/>
        <v>0.3</v>
      </c>
      <c r="AV161" s="14">
        <f t="shared" si="92"/>
        <v>36</v>
      </c>
      <c r="GJ161" s="122">
        <v>155</v>
      </c>
      <c r="GK161" s="14">
        <f t="shared" si="93"/>
        <v>10</v>
      </c>
      <c r="GL161" s="14">
        <f t="shared" si="94"/>
        <v>1606012</v>
      </c>
      <c r="GM161" s="14" t="str">
        <f t="shared" si="95"/>
        <v>神器3-2 : 28级</v>
      </c>
      <c r="GN161" s="14" t="s">
        <v>1055</v>
      </c>
      <c r="GO161" s="14">
        <f t="shared" si="96"/>
        <v>17</v>
      </c>
      <c r="GP161" s="14" t="str">
        <f t="shared" si="97"/>
        <v>神器3-2</v>
      </c>
      <c r="GQ161" s="14">
        <f t="shared" si="98"/>
        <v>10</v>
      </c>
    </row>
    <row r="162" spans="38:199" ht="16.5" x14ac:dyDescent="0.2">
      <c r="AL162" s="118">
        <v>6</v>
      </c>
      <c r="AM162" s="118">
        <v>1</v>
      </c>
      <c r="AN162" s="118">
        <v>47</v>
      </c>
      <c r="AO162" s="118">
        <v>29</v>
      </c>
      <c r="AP162" s="118" t="s">
        <v>1018</v>
      </c>
      <c r="AQ162" s="118">
        <v>2000</v>
      </c>
      <c r="AR162" s="118">
        <v>1</v>
      </c>
      <c r="AS162" s="118">
        <v>2</v>
      </c>
      <c r="AT162" s="118">
        <f t="shared" si="90"/>
        <v>2</v>
      </c>
      <c r="AU162" s="14">
        <f t="shared" si="91"/>
        <v>0.3</v>
      </c>
      <c r="AV162" s="14">
        <f t="shared" si="92"/>
        <v>36</v>
      </c>
      <c r="GJ162" s="122">
        <v>156</v>
      </c>
      <c r="GK162" s="14">
        <f t="shared" si="93"/>
        <v>10</v>
      </c>
      <c r="GL162" s="14">
        <f t="shared" si="94"/>
        <v>1606012</v>
      </c>
      <c r="GM162" s="14" t="str">
        <f t="shared" si="95"/>
        <v>神器3-2 : 29级</v>
      </c>
      <c r="GN162" s="14" t="s">
        <v>1055</v>
      </c>
      <c r="GO162" s="14">
        <f t="shared" si="96"/>
        <v>18</v>
      </c>
      <c r="GP162" s="14" t="str">
        <f t="shared" si="97"/>
        <v>神器3-2</v>
      </c>
      <c r="GQ162" s="14">
        <f t="shared" si="98"/>
        <v>10</v>
      </c>
    </row>
    <row r="163" spans="38:199" ht="16.5" x14ac:dyDescent="0.2">
      <c r="AL163" s="118">
        <v>6</v>
      </c>
      <c r="AM163" s="118">
        <v>2</v>
      </c>
      <c r="AN163" s="118">
        <v>48</v>
      </c>
      <c r="AO163" s="118">
        <v>9</v>
      </c>
      <c r="AP163" s="118" t="s">
        <v>1015</v>
      </c>
      <c r="AQ163" s="118">
        <v>833</v>
      </c>
      <c r="AR163" s="118">
        <v>1</v>
      </c>
      <c r="AS163" s="118">
        <v>1</v>
      </c>
      <c r="AT163" s="118">
        <f t="shared" si="90"/>
        <v>1</v>
      </c>
      <c r="AU163" s="14">
        <f t="shared" si="91"/>
        <v>8.3299999999999999E-2</v>
      </c>
      <c r="AV163" s="14">
        <f t="shared" si="92"/>
        <v>1.6659999999999999</v>
      </c>
      <c r="GJ163" s="122">
        <v>157</v>
      </c>
      <c r="GK163" s="14">
        <f t="shared" si="93"/>
        <v>11</v>
      </c>
      <c r="GL163" s="14">
        <f t="shared" si="94"/>
        <v>1606013</v>
      </c>
      <c r="GM163" s="14" t="str">
        <f t="shared" si="95"/>
        <v>神器3-3 : 9级</v>
      </c>
      <c r="GN163" s="14" t="s">
        <v>1055</v>
      </c>
      <c r="GO163" s="14">
        <f t="shared" si="96"/>
        <v>1</v>
      </c>
      <c r="GP163" s="14" t="str">
        <f t="shared" si="97"/>
        <v>神器3-3</v>
      </c>
      <c r="GQ163" s="14">
        <f t="shared" si="98"/>
        <v>1</v>
      </c>
    </row>
    <row r="164" spans="38:199" ht="16.5" x14ac:dyDescent="0.2">
      <c r="AL164" s="118">
        <v>6</v>
      </c>
      <c r="AM164" s="118">
        <v>2</v>
      </c>
      <c r="AN164" s="118">
        <v>48</v>
      </c>
      <c r="AO164" s="118">
        <v>10</v>
      </c>
      <c r="AP164" s="118" t="s">
        <v>404</v>
      </c>
      <c r="AQ164" s="118">
        <v>833</v>
      </c>
      <c r="AR164" s="118">
        <v>1</v>
      </c>
      <c r="AS164" s="118">
        <v>1</v>
      </c>
      <c r="AT164" s="118">
        <f t="shared" si="90"/>
        <v>1</v>
      </c>
      <c r="AU164" s="14">
        <f t="shared" si="91"/>
        <v>8.3299999999999999E-2</v>
      </c>
      <c r="AV164" s="14">
        <f t="shared" si="92"/>
        <v>1.6659999999999999</v>
      </c>
      <c r="GJ164" s="122">
        <v>158</v>
      </c>
      <c r="GK164" s="14">
        <f t="shared" si="93"/>
        <v>11</v>
      </c>
      <c r="GL164" s="14">
        <f t="shared" si="94"/>
        <v>1606013</v>
      </c>
      <c r="GM164" s="14" t="str">
        <f t="shared" si="95"/>
        <v>神器3-3 : 10级</v>
      </c>
      <c r="GN164" s="14" t="s">
        <v>1055</v>
      </c>
      <c r="GO164" s="14">
        <f t="shared" si="96"/>
        <v>2</v>
      </c>
      <c r="GP164" s="14" t="str">
        <f t="shared" si="97"/>
        <v>神器3-3</v>
      </c>
      <c r="GQ164" s="14">
        <f t="shared" si="98"/>
        <v>1</v>
      </c>
    </row>
    <row r="165" spans="38:199" ht="16.5" x14ac:dyDescent="0.2">
      <c r="AL165" s="118">
        <v>6</v>
      </c>
      <c r="AM165" s="118">
        <v>2</v>
      </c>
      <c r="AN165" s="118">
        <v>48</v>
      </c>
      <c r="AO165" s="118">
        <v>11</v>
      </c>
      <c r="AP165" s="118" t="s">
        <v>405</v>
      </c>
      <c r="AQ165" s="118">
        <v>500</v>
      </c>
      <c r="AR165" s="118">
        <v>1</v>
      </c>
      <c r="AS165" s="118">
        <v>1</v>
      </c>
      <c r="AT165" s="118">
        <f t="shared" si="90"/>
        <v>2</v>
      </c>
      <c r="AU165" s="14">
        <f t="shared" si="91"/>
        <v>0.05</v>
      </c>
      <c r="AV165" s="14">
        <f t="shared" si="92"/>
        <v>3</v>
      </c>
      <c r="GJ165" s="122">
        <v>159</v>
      </c>
      <c r="GK165" s="14">
        <f t="shared" si="93"/>
        <v>11</v>
      </c>
      <c r="GL165" s="14">
        <f t="shared" si="94"/>
        <v>1606013</v>
      </c>
      <c r="GM165" s="14" t="str">
        <f t="shared" si="95"/>
        <v>神器3-3 : 11级</v>
      </c>
      <c r="GN165" s="14" t="s">
        <v>1055</v>
      </c>
      <c r="GO165" s="14">
        <f t="shared" si="96"/>
        <v>3</v>
      </c>
      <c r="GP165" s="14" t="str">
        <f t="shared" si="97"/>
        <v>神器3-3</v>
      </c>
      <c r="GQ165" s="14">
        <f t="shared" si="98"/>
        <v>1</v>
      </c>
    </row>
    <row r="166" spans="38:199" ht="16.5" x14ac:dyDescent="0.2">
      <c r="AL166" s="118">
        <v>6</v>
      </c>
      <c r="AM166" s="118">
        <v>2</v>
      </c>
      <c r="AN166" s="118">
        <v>48</v>
      </c>
      <c r="AO166" s="118">
        <v>12</v>
      </c>
      <c r="AP166" s="118" t="s">
        <v>406</v>
      </c>
      <c r="AQ166" s="118">
        <v>500</v>
      </c>
      <c r="AR166" s="118">
        <v>1</v>
      </c>
      <c r="AS166" s="118">
        <v>1</v>
      </c>
      <c r="AT166" s="118">
        <f t="shared" si="90"/>
        <v>2</v>
      </c>
      <c r="AU166" s="14">
        <f t="shared" si="91"/>
        <v>0.05</v>
      </c>
      <c r="AV166" s="14">
        <f t="shared" si="92"/>
        <v>3</v>
      </c>
      <c r="GJ166" s="122">
        <v>160</v>
      </c>
      <c r="GK166" s="14">
        <f t="shared" si="93"/>
        <v>11</v>
      </c>
      <c r="GL166" s="14">
        <f t="shared" si="94"/>
        <v>1606013</v>
      </c>
      <c r="GM166" s="14" t="str">
        <f t="shared" si="95"/>
        <v>神器3-3 : 12级</v>
      </c>
      <c r="GN166" s="14" t="s">
        <v>1055</v>
      </c>
      <c r="GO166" s="14">
        <f t="shared" si="96"/>
        <v>4</v>
      </c>
      <c r="GP166" s="14" t="str">
        <f t="shared" si="97"/>
        <v>神器3-3</v>
      </c>
      <c r="GQ166" s="14">
        <f t="shared" si="98"/>
        <v>2</v>
      </c>
    </row>
    <row r="167" spans="38:199" ht="16.5" x14ac:dyDescent="0.2">
      <c r="AL167" s="118">
        <v>6</v>
      </c>
      <c r="AM167" s="118">
        <v>2</v>
      </c>
      <c r="AN167" s="118">
        <v>48</v>
      </c>
      <c r="AO167" s="118">
        <v>13</v>
      </c>
      <c r="AP167" s="118" t="s">
        <v>407</v>
      </c>
      <c r="AQ167" s="118">
        <v>500</v>
      </c>
      <c r="AR167" s="118">
        <v>1</v>
      </c>
      <c r="AS167" s="118">
        <v>1</v>
      </c>
      <c r="AT167" s="118">
        <f t="shared" si="90"/>
        <v>3</v>
      </c>
      <c r="AU167" s="14">
        <f t="shared" si="91"/>
        <v>0.05</v>
      </c>
      <c r="AV167" s="14">
        <f t="shared" si="92"/>
        <v>7</v>
      </c>
      <c r="GJ167" s="122">
        <v>161</v>
      </c>
      <c r="GK167" s="14">
        <f t="shared" si="93"/>
        <v>11</v>
      </c>
      <c r="GL167" s="14">
        <f t="shared" si="94"/>
        <v>1606013</v>
      </c>
      <c r="GM167" s="14" t="str">
        <f t="shared" si="95"/>
        <v>神器3-3 : 13级</v>
      </c>
      <c r="GN167" s="14" t="s">
        <v>1055</v>
      </c>
      <c r="GO167" s="14">
        <f t="shared" si="96"/>
        <v>5</v>
      </c>
      <c r="GP167" s="14" t="str">
        <f t="shared" si="97"/>
        <v>神器3-3</v>
      </c>
      <c r="GQ167" s="14">
        <f t="shared" si="98"/>
        <v>2</v>
      </c>
    </row>
    <row r="168" spans="38:199" ht="16.5" x14ac:dyDescent="0.2">
      <c r="AL168" s="118">
        <v>6</v>
      </c>
      <c r="AM168" s="118">
        <v>2</v>
      </c>
      <c r="AN168" s="118">
        <v>48</v>
      </c>
      <c r="AO168" s="118">
        <v>14</v>
      </c>
      <c r="AP168" s="118" t="s">
        <v>408</v>
      </c>
      <c r="AQ168" s="118">
        <v>170</v>
      </c>
      <c r="AR168" s="118">
        <v>1</v>
      </c>
      <c r="AS168" s="118">
        <v>1</v>
      </c>
      <c r="AT168" s="118">
        <f t="shared" si="90"/>
        <v>4</v>
      </c>
      <c r="AU168" s="14">
        <f t="shared" si="91"/>
        <v>1.7000000000000001E-2</v>
      </c>
      <c r="AV168" s="14">
        <f t="shared" si="92"/>
        <v>5.1000000000000005</v>
      </c>
      <c r="GJ168" s="122">
        <v>162</v>
      </c>
      <c r="GK168" s="14">
        <f t="shared" si="93"/>
        <v>11</v>
      </c>
      <c r="GL168" s="14">
        <f t="shared" si="94"/>
        <v>1606013</v>
      </c>
      <c r="GM168" s="14" t="str">
        <f t="shared" si="95"/>
        <v>神器3-3 : 14级</v>
      </c>
      <c r="GN168" s="14" t="s">
        <v>1055</v>
      </c>
      <c r="GO168" s="14">
        <f t="shared" si="96"/>
        <v>6</v>
      </c>
      <c r="GP168" s="14" t="str">
        <f t="shared" si="97"/>
        <v>神器3-3</v>
      </c>
      <c r="GQ168" s="14">
        <f t="shared" si="98"/>
        <v>2</v>
      </c>
    </row>
    <row r="169" spans="38:199" ht="16.5" x14ac:dyDescent="0.2">
      <c r="AL169" s="118">
        <v>6</v>
      </c>
      <c r="AM169" s="118">
        <v>2</v>
      </c>
      <c r="AN169" s="118">
        <v>48</v>
      </c>
      <c r="AO169" s="118">
        <v>15</v>
      </c>
      <c r="AP169" s="118" t="s">
        <v>409</v>
      </c>
      <c r="AQ169" s="118">
        <v>833</v>
      </c>
      <c r="AR169" s="118">
        <v>1</v>
      </c>
      <c r="AS169" s="118">
        <v>1</v>
      </c>
      <c r="AT169" s="118">
        <f t="shared" si="90"/>
        <v>1</v>
      </c>
      <c r="AU169" s="14">
        <f t="shared" si="91"/>
        <v>8.3299999999999999E-2</v>
      </c>
      <c r="AV169" s="14">
        <f t="shared" si="92"/>
        <v>2.0825</v>
      </c>
      <c r="GJ169" s="122">
        <v>163</v>
      </c>
      <c r="GK169" s="14">
        <f t="shared" si="93"/>
        <v>11</v>
      </c>
      <c r="GL169" s="14">
        <f t="shared" si="94"/>
        <v>1606013</v>
      </c>
      <c r="GM169" s="14" t="str">
        <f t="shared" si="95"/>
        <v>神器3-3 : 15级</v>
      </c>
      <c r="GN169" s="14" t="s">
        <v>1055</v>
      </c>
      <c r="GO169" s="14">
        <f t="shared" si="96"/>
        <v>7</v>
      </c>
      <c r="GP169" s="14" t="str">
        <f t="shared" si="97"/>
        <v>神器3-3</v>
      </c>
      <c r="GQ169" s="14">
        <f t="shared" si="98"/>
        <v>3</v>
      </c>
    </row>
    <row r="170" spans="38:199" ht="16.5" x14ac:dyDescent="0.2">
      <c r="AL170" s="118">
        <v>6</v>
      </c>
      <c r="AM170" s="118">
        <v>2</v>
      </c>
      <c r="AN170" s="118">
        <v>48</v>
      </c>
      <c r="AO170" s="118">
        <v>16</v>
      </c>
      <c r="AP170" s="118" t="s">
        <v>410</v>
      </c>
      <c r="AQ170" s="118">
        <v>833</v>
      </c>
      <c r="AR170" s="118">
        <v>1</v>
      </c>
      <c r="AS170" s="118">
        <v>1</v>
      </c>
      <c r="AT170" s="118">
        <f t="shared" si="90"/>
        <v>1</v>
      </c>
      <c r="AU170" s="14">
        <f t="shared" si="91"/>
        <v>8.3299999999999999E-2</v>
      </c>
      <c r="AV170" s="14">
        <f t="shared" si="92"/>
        <v>2.0825</v>
      </c>
      <c r="GJ170" s="122">
        <v>164</v>
      </c>
      <c r="GK170" s="14">
        <f t="shared" si="93"/>
        <v>11</v>
      </c>
      <c r="GL170" s="14">
        <f t="shared" si="94"/>
        <v>1606013</v>
      </c>
      <c r="GM170" s="14" t="str">
        <f t="shared" si="95"/>
        <v>神器3-3 : 16级</v>
      </c>
      <c r="GN170" s="14" t="s">
        <v>1055</v>
      </c>
      <c r="GO170" s="14">
        <f t="shared" si="96"/>
        <v>8</v>
      </c>
      <c r="GP170" s="14" t="str">
        <f t="shared" si="97"/>
        <v>神器3-3</v>
      </c>
      <c r="GQ170" s="14">
        <f t="shared" si="98"/>
        <v>3</v>
      </c>
    </row>
    <row r="171" spans="38:199" ht="16.5" x14ac:dyDescent="0.2">
      <c r="AL171" s="118">
        <v>6</v>
      </c>
      <c r="AM171" s="118">
        <v>2</v>
      </c>
      <c r="AN171" s="118">
        <v>48</v>
      </c>
      <c r="AO171" s="118">
        <v>17</v>
      </c>
      <c r="AP171" s="118" t="s">
        <v>411</v>
      </c>
      <c r="AQ171" s="118">
        <v>500</v>
      </c>
      <c r="AR171" s="118">
        <v>1</v>
      </c>
      <c r="AS171" s="118">
        <v>1</v>
      </c>
      <c r="AT171" s="118">
        <f t="shared" si="90"/>
        <v>2</v>
      </c>
      <c r="AU171" s="14">
        <f t="shared" si="91"/>
        <v>0.05</v>
      </c>
      <c r="AV171" s="14">
        <f t="shared" si="92"/>
        <v>3.75</v>
      </c>
      <c r="GJ171" s="122">
        <v>165</v>
      </c>
      <c r="GK171" s="14">
        <f t="shared" si="93"/>
        <v>11</v>
      </c>
      <c r="GL171" s="14">
        <f t="shared" si="94"/>
        <v>1606013</v>
      </c>
      <c r="GM171" s="14" t="str">
        <f t="shared" si="95"/>
        <v>神器3-3 : 17级</v>
      </c>
      <c r="GN171" s="14" t="s">
        <v>1055</v>
      </c>
      <c r="GO171" s="14">
        <f t="shared" si="96"/>
        <v>9</v>
      </c>
      <c r="GP171" s="14" t="str">
        <f t="shared" si="97"/>
        <v>神器3-3</v>
      </c>
      <c r="GQ171" s="14">
        <f t="shared" si="98"/>
        <v>3</v>
      </c>
    </row>
    <row r="172" spans="38:199" ht="16.5" x14ac:dyDescent="0.2">
      <c r="AL172" s="118">
        <v>6</v>
      </c>
      <c r="AM172" s="118">
        <v>2</v>
      </c>
      <c r="AN172" s="118">
        <v>48</v>
      </c>
      <c r="AO172" s="118">
        <v>18</v>
      </c>
      <c r="AP172" s="118" t="s">
        <v>412</v>
      </c>
      <c r="AQ172" s="118">
        <v>500</v>
      </c>
      <c r="AR172" s="118">
        <v>1</v>
      </c>
      <c r="AS172" s="118">
        <v>1</v>
      </c>
      <c r="AT172" s="118">
        <f t="shared" si="90"/>
        <v>2</v>
      </c>
      <c r="AU172" s="14">
        <f t="shared" si="91"/>
        <v>0.05</v>
      </c>
      <c r="AV172" s="14">
        <f t="shared" si="92"/>
        <v>3.75</v>
      </c>
      <c r="GJ172" s="122">
        <v>166</v>
      </c>
      <c r="GK172" s="14">
        <f t="shared" si="93"/>
        <v>11</v>
      </c>
      <c r="GL172" s="14">
        <f t="shared" si="94"/>
        <v>1606013</v>
      </c>
      <c r="GM172" s="14" t="str">
        <f t="shared" si="95"/>
        <v>神器3-3 : 18级</v>
      </c>
      <c r="GN172" s="14" t="s">
        <v>1055</v>
      </c>
      <c r="GO172" s="14">
        <f t="shared" si="96"/>
        <v>10</v>
      </c>
      <c r="GP172" s="14" t="str">
        <f t="shared" si="97"/>
        <v>神器3-3</v>
      </c>
      <c r="GQ172" s="14">
        <f t="shared" si="98"/>
        <v>5</v>
      </c>
    </row>
    <row r="173" spans="38:199" ht="16.5" x14ac:dyDescent="0.2">
      <c r="AL173" s="118">
        <v>6</v>
      </c>
      <c r="AM173" s="118">
        <v>2</v>
      </c>
      <c r="AN173" s="118">
        <v>48</v>
      </c>
      <c r="AO173" s="118">
        <v>19</v>
      </c>
      <c r="AP173" s="118" t="s">
        <v>413</v>
      </c>
      <c r="AQ173" s="118">
        <v>500</v>
      </c>
      <c r="AR173" s="118">
        <v>1</v>
      </c>
      <c r="AS173" s="118">
        <v>1</v>
      </c>
      <c r="AT173" s="118">
        <f t="shared" si="90"/>
        <v>3</v>
      </c>
      <c r="AU173" s="14">
        <f t="shared" si="91"/>
        <v>0.05</v>
      </c>
      <c r="AV173" s="14">
        <f t="shared" si="92"/>
        <v>8.75</v>
      </c>
      <c r="GJ173" s="122">
        <v>167</v>
      </c>
      <c r="GK173" s="14">
        <f t="shared" si="93"/>
        <v>11</v>
      </c>
      <c r="GL173" s="14">
        <f t="shared" si="94"/>
        <v>1606013</v>
      </c>
      <c r="GM173" s="14" t="str">
        <f t="shared" si="95"/>
        <v>神器3-3 : 19级</v>
      </c>
      <c r="GN173" s="14" t="s">
        <v>1055</v>
      </c>
      <c r="GO173" s="14">
        <f t="shared" si="96"/>
        <v>11</v>
      </c>
      <c r="GP173" s="14" t="str">
        <f t="shared" si="97"/>
        <v>神器3-3</v>
      </c>
      <c r="GQ173" s="14">
        <f t="shared" si="98"/>
        <v>5</v>
      </c>
    </row>
    <row r="174" spans="38:199" ht="16.5" x14ac:dyDescent="0.2">
      <c r="AL174" s="118">
        <v>6</v>
      </c>
      <c r="AM174" s="118">
        <v>2</v>
      </c>
      <c r="AN174" s="118">
        <v>48</v>
      </c>
      <c r="AO174" s="118">
        <v>20</v>
      </c>
      <c r="AP174" s="118" t="s">
        <v>414</v>
      </c>
      <c r="AQ174" s="118">
        <v>166</v>
      </c>
      <c r="AR174" s="118">
        <v>1</v>
      </c>
      <c r="AS174" s="118">
        <v>1</v>
      </c>
      <c r="AT174" s="118">
        <f t="shared" si="90"/>
        <v>4</v>
      </c>
      <c r="AU174" s="14">
        <f t="shared" si="91"/>
        <v>1.66E-2</v>
      </c>
      <c r="AV174" s="14">
        <f t="shared" si="92"/>
        <v>6.2249999999999996</v>
      </c>
      <c r="GJ174" s="122">
        <v>168</v>
      </c>
      <c r="GK174" s="14">
        <f t="shared" si="93"/>
        <v>11</v>
      </c>
      <c r="GL174" s="14">
        <f t="shared" si="94"/>
        <v>1606013</v>
      </c>
      <c r="GM174" s="14" t="str">
        <f t="shared" si="95"/>
        <v>神器3-3 : 20级</v>
      </c>
      <c r="GN174" s="14" t="s">
        <v>1055</v>
      </c>
      <c r="GO174" s="14">
        <f t="shared" si="96"/>
        <v>12</v>
      </c>
      <c r="GP174" s="14" t="str">
        <f t="shared" si="97"/>
        <v>神器3-3</v>
      </c>
      <c r="GQ174" s="14">
        <f t="shared" si="98"/>
        <v>6</v>
      </c>
    </row>
    <row r="175" spans="38:199" ht="16.5" x14ac:dyDescent="0.2">
      <c r="AL175" s="118">
        <v>6</v>
      </c>
      <c r="AM175" s="118">
        <v>2</v>
      </c>
      <c r="AN175" s="118">
        <v>48</v>
      </c>
      <c r="AO175" s="118">
        <v>21</v>
      </c>
      <c r="AP175" s="118" t="s">
        <v>415</v>
      </c>
      <c r="AQ175" s="118">
        <v>833</v>
      </c>
      <c r="AR175" s="118">
        <v>1</v>
      </c>
      <c r="AS175" s="118">
        <v>1</v>
      </c>
      <c r="AT175" s="118">
        <f t="shared" si="90"/>
        <v>1</v>
      </c>
      <c r="AU175" s="14">
        <f t="shared" si="91"/>
        <v>8.3299999999999999E-2</v>
      </c>
      <c r="AV175" s="14">
        <f t="shared" si="92"/>
        <v>2.4990000000000001</v>
      </c>
      <c r="GJ175" s="122">
        <v>169</v>
      </c>
      <c r="GK175" s="14">
        <f t="shared" si="93"/>
        <v>11</v>
      </c>
      <c r="GL175" s="14">
        <f t="shared" si="94"/>
        <v>1606013</v>
      </c>
      <c r="GM175" s="14" t="str">
        <f t="shared" si="95"/>
        <v>神器3-3 : 21级</v>
      </c>
      <c r="GN175" s="14" t="s">
        <v>1055</v>
      </c>
      <c r="GO175" s="14">
        <f t="shared" si="96"/>
        <v>13</v>
      </c>
      <c r="GP175" s="14" t="str">
        <f t="shared" si="97"/>
        <v>神器3-3</v>
      </c>
      <c r="GQ175" s="14">
        <f t="shared" si="98"/>
        <v>7</v>
      </c>
    </row>
    <row r="176" spans="38:199" ht="16.5" x14ac:dyDescent="0.2">
      <c r="AL176" s="118">
        <v>6</v>
      </c>
      <c r="AM176" s="118">
        <v>2</v>
      </c>
      <c r="AN176" s="118">
        <v>48</v>
      </c>
      <c r="AO176" s="118">
        <v>22</v>
      </c>
      <c r="AP176" s="118" t="s">
        <v>416</v>
      </c>
      <c r="AQ176" s="118">
        <v>833</v>
      </c>
      <c r="AR176" s="118">
        <v>1</v>
      </c>
      <c r="AS176" s="118">
        <v>1</v>
      </c>
      <c r="AT176" s="118">
        <f t="shared" si="90"/>
        <v>1</v>
      </c>
      <c r="AU176" s="14">
        <f t="shared" si="91"/>
        <v>8.3299999999999999E-2</v>
      </c>
      <c r="AV176" s="14">
        <f t="shared" si="92"/>
        <v>2.4990000000000001</v>
      </c>
      <c r="GJ176" s="122">
        <v>170</v>
      </c>
      <c r="GK176" s="14">
        <f t="shared" si="93"/>
        <v>11</v>
      </c>
      <c r="GL176" s="14">
        <f t="shared" si="94"/>
        <v>1606013</v>
      </c>
      <c r="GM176" s="14" t="str">
        <f t="shared" si="95"/>
        <v>神器3-3 : 22级</v>
      </c>
      <c r="GN176" s="14" t="s">
        <v>1055</v>
      </c>
      <c r="GO176" s="14">
        <f t="shared" si="96"/>
        <v>14</v>
      </c>
      <c r="GP176" s="14" t="str">
        <f t="shared" si="97"/>
        <v>神器3-3</v>
      </c>
      <c r="GQ176" s="14">
        <f t="shared" si="98"/>
        <v>7</v>
      </c>
    </row>
    <row r="177" spans="38:199" ht="16.5" x14ac:dyDescent="0.2">
      <c r="AL177" s="118">
        <v>6</v>
      </c>
      <c r="AM177" s="118">
        <v>2</v>
      </c>
      <c r="AN177" s="118">
        <v>48</v>
      </c>
      <c r="AO177" s="118">
        <v>23</v>
      </c>
      <c r="AP177" s="118" t="s">
        <v>417</v>
      </c>
      <c r="AQ177" s="118">
        <v>500</v>
      </c>
      <c r="AR177" s="118">
        <v>1</v>
      </c>
      <c r="AS177" s="118">
        <v>1</v>
      </c>
      <c r="AT177" s="118">
        <f t="shared" si="90"/>
        <v>2</v>
      </c>
      <c r="AU177" s="14">
        <f t="shared" si="91"/>
        <v>0.05</v>
      </c>
      <c r="AV177" s="14">
        <f t="shared" si="92"/>
        <v>4.5</v>
      </c>
      <c r="GJ177" s="122">
        <v>171</v>
      </c>
      <c r="GK177" s="14">
        <f t="shared" si="93"/>
        <v>11</v>
      </c>
      <c r="GL177" s="14">
        <f t="shared" si="94"/>
        <v>1606013</v>
      </c>
      <c r="GM177" s="14" t="str">
        <f t="shared" si="95"/>
        <v>神器3-3 : 23级</v>
      </c>
      <c r="GN177" s="14" t="s">
        <v>1055</v>
      </c>
      <c r="GO177" s="14">
        <f t="shared" si="96"/>
        <v>15</v>
      </c>
      <c r="GP177" s="14" t="str">
        <f t="shared" si="97"/>
        <v>神器3-3</v>
      </c>
      <c r="GQ177" s="14">
        <f t="shared" si="98"/>
        <v>7</v>
      </c>
    </row>
    <row r="178" spans="38:199" ht="16.5" x14ac:dyDescent="0.2">
      <c r="AL178" s="118">
        <v>6</v>
      </c>
      <c r="AM178" s="118">
        <v>2</v>
      </c>
      <c r="AN178" s="118">
        <v>48</v>
      </c>
      <c r="AO178" s="118">
        <v>24</v>
      </c>
      <c r="AP178" s="118" t="s">
        <v>418</v>
      </c>
      <c r="AQ178" s="118">
        <v>500</v>
      </c>
      <c r="AR178" s="118">
        <v>1</v>
      </c>
      <c r="AS178" s="118">
        <v>1</v>
      </c>
      <c r="AT178" s="118">
        <f t="shared" si="90"/>
        <v>2</v>
      </c>
      <c r="AU178" s="14">
        <f t="shared" si="91"/>
        <v>0.05</v>
      </c>
      <c r="AV178" s="14">
        <f t="shared" si="92"/>
        <v>4.5</v>
      </c>
      <c r="GJ178" s="122">
        <v>172</v>
      </c>
      <c r="GK178" s="14">
        <f t="shared" si="93"/>
        <v>11</v>
      </c>
      <c r="GL178" s="14">
        <f t="shared" si="94"/>
        <v>1606013</v>
      </c>
      <c r="GM178" s="14" t="str">
        <f t="shared" si="95"/>
        <v>神器3-3 : 24级</v>
      </c>
      <c r="GN178" s="14" t="s">
        <v>1055</v>
      </c>
      <c r="GO178" s="14">
        <f t="shared" si="96"/>
        <v>16</v>
      </c>
      <c r="GP178" s="14" t="str">
        <f t="shared" si="97"/>
        <v>神器3-3</v>
      </c>
      <c r="GQ178" s="14">
        <f t="shared" si="98"/>
        <v>10</v>
      </c>
    </row>
    <row r="179" spans="38:199" ht="16.5" x14ac:dyDescent="0.2">
      <c r="AL179" s="118">
        <v>6</v>
      </c>
      <c r="AM179" s="118">
        <v>2</v>
      </c>
      <c r="AN179" s="118">
        <v>48</v>
      </c>
      <c r="AO179" s="118">
        <v>25</v>
      </c>
      <c r="AP179" s="118" t="s">
        <v>419</v>
      </c>
      <c r="AQ179" s="118">
        <v>500</v>
      </c>
      <c r="AR179" s="118">
        <v>1</v>
      </c>
      <c r="AS179" s="118">
        <v>1</v>
      </c>
      <c r="AT179" s="118">
        <f t="shared" si="90"/>
        <v>3</v>
      </c>
      <c r="AU179" s="14">
        <f t="shared" si="91"/>
        <v>0.05</v>
      </c>
      <c r="AV179" s="14">
        <f t="shared" si="92"/>
        <v>10.5</v>
      </c>
      <c r="GJ179" s="122">
        <v>173</v>
      </c>
      <c r="GK179" s="14">
        <f t="shared" si="93"/>
        <v>11</v>
      </c>
      <c r="GL179" s="14">
        <f t="shared" si="94"/>
        <v>1606013</v>
      </c>
      <c r="GM179" s="14" t="str">
        <f t="shared" si="95"/>
        <v>神器3-3 : 25级</v>
      </c>
      <c r="GN179" s="14" t="s">
        <v>1055</v>
      </c>
      <c r="GO179" s="14">
        <f t="shared" si="96"/>
        <v>17</v>
      </c>
      <c r="GP179" s="14" t="str">
        <f t="shared" si="97"/>
        <v>神器3-3</v>
      </c>
      <c r="GQ179" s="14">
        <f t="shared" si="98"/>
        <v>10</v>
      </c>
    </row>
    <row r="180" spans="38:199" ht="16.5" x14ac:dyDescent="0.2">
      <c r="AL180" s="118">
        <v>6</v>
      </c>
      <c r="AM180" s="118">
        <v>2</v>
      </c>
      <c r="AN180" s="118">
        <v>48</v>
      </c>
      <c r="AO180" s="118">
        <v>26</v>
      </c>
      <c r="AP180" s="118" t="s">
        <v>420</v>
      </c>
      <c r="AQ180" s="118">
        <v>166</v>
      </c>
      <c r="AR180" s="118">
        <v>1</v>
      </c>
      <c r="AS180" s="118">
        <v>1</v>
      </c>
      <c r="AT180" s="118">
        <f t="shared" si="90"/>
        <v>4</v>
      </c>
      <c r="AU180" s="14">
        <f t="shared" si="91"/>
        <v>1.66E-2</v>
      </c>
      <c r="AV180" s="14">
        <f t="shared" si="92"/>
        <v>7.47</v>
      </c>
      <c r="GJ180" s="122">
        <v>174</v>
      </c>
      <c r="GK180" s="14">
        <f t="shared" si="93"/>
        <v>11</v>
      </c>
      <c r="GL180" s="14">
        <f t="shared" si="94"/>
        <v>1606013</v>
      </c>
      <c r="GM180" s="14" t="str">
        <f t="shared" si="95"/>
        <v>神器3-3 : 26级</v>
      </c>
      <c r="GN180" s="14" t="s">
        <v>1055</v>
      </c>
      <c r="GO180" s="14">
        <f t="shared" si="96"/>
        <v>18</v>
      </c>
      <c r="GP180" s="14" t="str">
        <f t="shared" si="97"/>
        <v>神器3-3</v>
      </c>
      <c r="GQ180" s="14">
        <f t="shared" si="98"/>
        <v>10</v>
      </c>
    </row>
    <row r="181" spans="38:199" ht="16.5" x14ac:dyDescent="0.2">
      <c r="AL181" s="118">
        <v>6</v>
      </c>
      <c r="AM181" s="118">
        <v>2</v>
      </c>
      <c r="AN181" s="118">
        <v>49</v>
      </c>
      <c r="AO181" s="118">
        <v>27</v>
      </c>
      <c r="AP181" s="118" t="s">
        <v>1016</v>
      </c>
      <c r="AQ181" s="118">
        <v>2000</v>
      </c>
      <c r="AR181" s="118">
        <v>1</v>
      </c>
      <c r="AS181" s="118">
        <v>2</v>
      </c>
      <c r="AT181" s="118">
        <f t="shared" si="90"/>
        <v>2</v>
      </c>
      <c r="AU181" s="14">
        <f t="shared" si="91"/>
        <v>0.3</v>
      </c>
      <c r="AV181" s="14">
        <f t="shared" si="92"/>
        <v>36</v>
      </c>
      <c r="GJ181" s="122">
        <v>175</v>
      </c>
      <c r="GK181" s="14">
        <f t="shared" si="93"/>
        <v>12</v>
      </c>
      <c r="GL181" s="14">
        <f t="shared" si="94"/>
        <v>1606014</v>
      </c>
      <c r="GM181" s="14" t="str">
        <f t="shared" si="95"/>
        <v>神器3-4 : 27级</v>
      </c>
      <c r="GN181" s="14" t="s">
        <v>1055</v>
      </c>
      <c r="GO181" s="14">
        <f t="shared" si="96"/>
        <v>1</v>
      </c>
      <c r="GP181" s="14" t="str">
        <f t="shared" si="97"/>
        <v>神器3-4</v>
      </c>
      <c r="GQ181" s="14">
        <f t="shared" si="98"/>
        <v>1</v>
      </c>
    </row>
    <row r="182" spans="38:199" ht="16.5" x14ac:dyDescent="0.2">
      <c r="AL182" s="118">
        <v>6</v>
      </c>
      <c r="AM182" s="118">
        <v>2</v>
      </c>
      <c r="AN182" s="118">
        <v>49</v>
      </c>
      <c r="AO182" s="118">
        <v>28</v>
      </c>
      <c r="AP182" s="118" t="s">
        <v>1017</v>
      </c>
      <c r="AQ182" s="118">
        <v>2000</v>
      </c>
      <c r="AR182" s="118">
        <v>1</v>
      </c>
      <c r="AS182" s="118">
        <v>2</v>
      </c>
      <c r="AT182" s="118">
        <f t="shared" si="90"/>
        <v>2</v>
      </c>
      <c r="AU182" s="14">
        <f t="shared" si="91"/>
        <v>0.3</v>
      </c>
      <c r="AV182" s="14">
        <f t="shared" si="92"/>
        <v>36</v>
      </c>
      <c r="GJ182" s="122">
        <v>176</v>
      </c>
      <c r="GK182" s="14">
        <f t="shared" si="93"/>
        <v>12</v>
      </c>
      <c r="GL182" s="14">
        <f t="shared" si="94"/>
        <v>1606014</v>
      </c>
      <c r="GM182" s="14" t="str">
        <f t="shared" si="95"/>
        <v>神器3-4 : 28级</v>
      </c>
      <c r="GN182" s="14" t="s">
        <v>1055</v>
      </c>
      <c r="GO182" s="14">
        <f t="shared" si="96"/>
        <v>2</v>
      </c>
      <c r="GP182" s="14" t="str">
        <f t="shared" si="97"/>
        <v>神器3-4</v>
      </c>
      <c r="GQ182" s="14">
        <f t="shared" si="98"/>
        <v>1</v>
      </c>
    </row>
    <row r="183" spans="38:199" ht="16.5" x14ac:dyDescent="0.2">
      <c r="AL183" s="118">
        <v>6</v>
      </c>
      <c r="AM183" s="118">
        <v>2</v>
      </c>
      <c r="AN183" s="118">
        <v>49</v>
      </c>
      <c r="AO183" s="118">
        <v>29</v>
      </c>
      <c r="AP183" s="118" t="s">
        <v>1018</v>
      </c>
      <c r="AQ183" s="118">
        <v>2000</v>
      </c>
      <c r="AR183" s="118">
        <v>1</v>
      </c>
      <c r="AS183" s="118">
        <v>2</v>
      </c>
      <c r="AT183" s="118">
        <f t="shared" si="90"/>
        <v>2</v>
      </c>
      <c r="AU183" s="14">
        <f t="shared" si="91"/>
        <v>0.3</v>
      </c>
      <c r="AV183" s="14">
        <f t="shared" si="92"/>
        <v>36</v>
      </c>
      <c r="GJ183" s="122">
        <v>177</v>
      </c>
      <c r="GK183" s="14">
        <f t="shared" si="93"/>
        <v>12</v>
      </c>
      <c r="GL183" s="14">
        <f t="shared" si="94"/>
        <v>1606014</v>
      </c>
      <c r="GM183" s="14" t="str">
        <f t="shared" si="95"/>
        <v>神器3-4 : 29级</v>
      </c>
      <c r="GN183" s="14" t="s">
        <v>1055</v>
      </c>
      <c r="GO183" s="14">
        <f t="shared" si="96"/>
        <v>3</v>
      </c>
      <c r="GP183" s="14" t="str">
        <f t="shared" si="97"/>
        <v>神器3-4</v>
      </c>
      <c r="GQ183" s="14">
        <f t="shared" si="98"/>
        <v>1</v>
      </c>
    </row>
    <row r="184" spans="38:199" ht="16.5" x14ac:dyDescent="0.2">
      <c r="AL184" s="118">
        <v>6</v>
      </c>
      <c r="AM184" s="118">
        <v>2</v>
      </c>
      <c r="AN184" s="118">
        <v>50</v>
      </c>
      <c r="AO184" s="118">
        <v>30</v>
      </c>
      <c r="AP184" s="118" t="s">
        <v>424</v>
      </c>
      <c r="AQ184" s="118">
        <v>1000</v>
      </c>
      <c r="AR184" s="118">
        <v>1</v>
      </c>
      <c r="AS184" s="118">
        <v>1</v>
      </c>
      <c r="AT184" s="118">
        <f t="shared" si="90"/>
        <v>3</v>
      </c>
      <c r="AU184" s="14">
        <f t="shared" si="91"/>
        <v>0.1</v>
      </c>
      <c r="AV184" s="14">
        <f t="shared" si="92"/>
        <v>28</v>
      </c>
      <c r="GJ184" s="122">
        <v>178</v>
      </c>
      <c r="GK184" s="14">
        <f t="shared" si="93"/>
        <v>12</v>
      </c>
      <c r="GL184" s="14">
        <f t="shared" si="94"/>
        <v>1606014</v>
      </c>
      <c r="GM184" s="14" t="str">
        <f t="shared" si="95"/>
        <v>神器3-4 : 30级</v>
      </c>
      <c r="GN184" s="14" t="s">
        <v>1055</v>
      </c>
      <c r="GO184" s="14">
        <f t="shared" si="96"/>
        <v>4</v>
      </c>
      <c r="GP184" s="14" t="str">
        <f t="shared" si="97"/>
        <v>神器3-4</v>
      </c>
      <c r="GQ184" s="14">
        <f t="shared" si="98"/>
        <v>2</v>
      </c>
    </row>
    <row r="185" spans="38:199" ht="16.5" x14ac:dyDescent="0.2">
      <c r="AL185" s="118">
        <v>6</v>
      </c>
      <c r="AM185" s="118">
        <v>2</v>
      </c>
      <c r="AN185" s="118">
        <v>50</v>
      </c>
      <c r="AO185" s="118">
        <v>31</v>
      </c>
      <c r="AP185" s="118" t="s">
        <v>425</v>
      </c>
      <c r="AQ185" s="118">
        <v>1000</v>
      </c>
      <c r="AR185" s="118">
        <v>1</v>
      </c>
      <c r="AS185" s="118">
        <v>1</v>
      </c>
      <c r="AT185" s="118">
        <f t="shared" si="90"/>
        <v>3</v>
      </c>
      <c r="AU185" s="14">
        <f t="shared" si="91"/>
        <v>0.1</v>
      </c>
      <c r="AV185" s="14">
        <f t="shared" si="92"/>
        <v>28</v>
      </c>
      <c r="GJ185" s="122">
        <v>179</v>
      </c>
      <c r="GK185" s="14">
        <f t="shared" si="93"/>
        <v>12</v>
      </c>
      <c r="GL185" s="14">
        <f t="shared" si="94"/>
        <v>1606014</v>
      </c>
      <c r="GM185" s="14" t="str">
        <f t="shared" si="95"/>
        <v>神器3-4 : 31级</v>
      </c>
      <c r="GN185" s="14" t="s">
        <v>1055</v>
      </c>
      <c r="GO185" s="14">
        <f t="shared" si="96"/>
        <v>5</v>
      </c>
      <c r="GP185" s="14" t="str">
        <f t="shared" si="97"/>
        <v>神器3-4</v>
      </c>
      <c r="GQ185" s="14">
        <f t="shared" si="98"/>
        <v>2</v>
      </c>
    </row>
    <row r="186" spans="38:199" ht="16.5" x14ac:dyDescent="0.2">
      <c r="AL186" s="118">
        <v>6</v>
      </c>
      <c r="AM186" s="118">
        <v>2</v>
      </c>
      <c r="AN186" s="118">
        <v>50</v>
      </c>
      <c r="AO186" s="118">
        <v>32</v>
      </c>
      <c r="AP186" s="118" t="s">
        <v>426</v>
      </c>
      <c r="AQ186" s="118">
        <v>1000</v>
      </c>
      <c r="AR186" s="118">
        <v>1</v>
      </c>
      <c r="AS186" s="118">
        <v>1</v>
      </c>
      <c r="AT186" s="118">
        <f t="shared" si="90"/>
        <v>3</v>
      </c>
      <c r="AU186" s="14">
        <f t="shared" si="91"/>
        <v>0.1</v>
      </c>
      <c r="AV186" s="14">
        <f t="shared" si="92"/>
        <v>28</v>
      </c>
      <c r="GJ186" s="122">
        <v>180</v>
      </c>
      <c r="GK186" s="14">
        <f t="shared" si="93"/>
        <v>12</v>
      </c>
      <c r="GL186" s="14">
        <f t="shared" si="94"/>
        <v>1606014</v>
      </c>
      <c r="GM186" s="14" t="str">
        <f t="shared" si="95"/>
        <v>神器3-4 : 32级</v>
      </c>
      <c r="GN186" s="14" t="s">
        <v>1055</v>
      </c>
      <c r="GO186" s="14">
        <f t="shared" si="96"/>
        <v>6</v>
      </c>
      <c r="GP186" s="14" t="str">
        <f t="shared" si="97"/>
        <v>神器3-4</v>
      </c>
      <c r="GQ186" s="14">
        <f t="shared" si="98"/>
        <v>2</v>
      </c>
    </row>
    <row r="187" spans="38:199" ht="16.5" x14ac:dyDescent="0.2">
      <c r="AL187" s="118">
        <v>6</v>
      </c>
      <c r="AM187" s="118">
        <v>3</v>
      </c>
      <c r="AN187" s="118">
        <v>51</v>
      </c>
      <c r="AO187" s="118">
        <v>9</v>
      </c>
      <c r="AP187" s="118" t="s">
        <v>1015</v>
      </c>
      <c r="AQ187" s="118">
        <v>833</v>
      </c>
      <c r="AR187" s="118">
        <v>1</v>
      </c>
      <c r="AS187" s="118">
        <v>1</v>
      </c>
      <c r="AT187" s="118">
        <f t="shared" si="90"/>
        <v>1</v>
      </c>
      <c r="AU187" s="14">
        <f t="shared" si="91"/>
        <v>8.3299999999999999E-2</v>
      </c>
      <c r="AV187" s="14">
        <f t="shared" si="92"/>
        <v>1.6659999999999999</v>
      </c>
      <c r="GJ187" s="122">
        <v>181</v>
      </c>
      <c r="GK187" s="14">
        <f t="shared" si="93"/>
        <v>12</v>
      </c>
      <c r="GL187" s="14">
        <f t="shared" si="94"/>
        <v>1606014</v>
      </c>
      <c r="GM187" s="14" t="str">
        <f t="shared" si="95"/>
        <v>神器3-4 : 9级</v>
      </c>
      <c r="GN187" s="14" t="s">
        <v>1055</v>
      </c>
      <c r="GO187" s="14">
        <f t="shared" si="96"/>
        <v>7</v>
      </c>
      <c r="GP187" s="14" t="str">
        <f t="shared" si="97"/>
        <v>神器3-4</v>
      </c>
      <c r="GQ187" s="14">
        <f t="shared" si="98"/>
        <v>3</v>
      </c>
    </row>
    <row r="188" spans="38:199" ht="16.5" x14ac:dyDescent="0.2">
      <c r="AL188" s="118">
        <v>6</v>
      </c>
      <c r="AM188" s="118">
        <v>3</v>
      </c>
      <c r="AN188" s="118">
        <v>51</v>
      </c>
      <c r="AO188" s="118">
        <v>10</v>
      </c>
      <c r="AP188" s="118" t="s">
        <v>404</v>
      </c>
      <c r="AQ188" s="118">
        <v>833</v>
      </c>
      <c r="AR188" s="118">
        <v>1</v>
      </c>
      <c r="AS188" s="118">
        <v>1</v>
      </c>
      <c r="AT188" s="118">
        <f t="shared" si="90"/>
        <v>1</v>
      </c>
      <c r="AU188" s="14">
        <f t="shared" si="91"/>
        <v>8.3299999999999999E-2</v>
      </c>
      <c r="AV188" s="14">
        <f t="shared" si="92"/>
        <v>1.6659999999999999</v>
      </c>
      <c r="GJ188" s="122">
        <v>182</v>
      </c>
      <c r="GK188" s="14">
        <f t="shared" si="93"/>
        <v>12</v>
      </c>
      <c r="GL188" s="14">
        <f t="shared" si="94"/>
        <v>1606014</v>
      </c>
      <c r="GM188" s="14" t="str">
        <f t="shared" si="95"/>
        <v>神器3-4 : 10级</v>
      </c>
      <c r="GN188" s="14" t="s">
        <v>1055</v>
      </c>
      <c r="GO188" s="14">
        <f t="shared" si="96"/>
        <v>8</v>
      </c>
      <c r="GP188" s="14" t="str">
        <f t="shared" si="97"/>
        <v>神器3-4</v>
      </c>
      <c r="GQ188" s="14">
        <f t="shared" si="98"/>
        <v>3</v>
      </c>
    </row>
    <row r="189" spans="38:199" ht="16.5" x14ac:dyDescent="0.2">
      <c r="AL189" s="118">
        <v>6</v>
      </c>
      <c r="AM189" s="118">
        <v>3</v>
      </c>
      <c r="AN189" s="118">
        <v>51</v>
      </c>
      <c r="AO189" s="118">
        <v>11</v>
      </c>
      <c r="AP189" s="118" t="s">
        <v>405</v>
      </c>
      <c r="AQ189" s="118">
        <v>500</v>
      </c>
      <c r="AR189" s="118">
        <v>1</v>
      </c>
      <c r="AS189" s="118">
        <v>1</v>
      </c>
      <c r="AT189" s="118">
        <f t="shared" si="90"/>
        <v>2</v>
      </c>
      <c r="AU189" s="14">
        <f t="shared" si="91"/>
        <v>0.05</v>
      </c>
      <c r="AV189" s="14">
        <f t="shared" si="92"/>
        <v>3</v>
      </c>
      <c r="GJ189" s="122">
        <v>183</v>
      </c>
      <c r="GK189" s="14">
        <f t="shared" si="93"/>
        <v>12</v>
      </c>
      <c r="GL189" s="14">
        <f t="shared" si="94"/>
        <v>1606014</v>
      </c>
      <c r="GM189" s="14" t="str">
        <f t="shared" si="95"/>
        <v>神器3-4 : 11级</v>
      </c>
      <c r="GN189" s="14" t="s">
        <v>1055</v>
      </c>
      <c r="GO189" s="14">
        <f t="shared" si="96"/>
        <v>9</v>
      </c>
      <c r="GP189" s="14" t="str">
        <f t="shared" si="97"/>
        <v>神器3-4</v>
      </c>
      <c r="GQ189" s="14">
        <f t="shared" si="98"/>
        <v>3</v>
      </c>
    </row>
    <row r="190" spans="38:199" ht="16.5" x14ac:dyDescent="0.2">
      <c r="AL190" s="118">
        <v>6</v>
      </c>
      <c r="AM190" s="118">
        <v>3</v>
      </c>
      <c r="AN190" s="118">
        <v>51</v>
      </c>
      <c r="AO190" s="118">
        <v>12</v>
      </c>
      <c r="AP190" s="118" t="s">
        <v>406</v>
      </c>
      <c r="AQ190" s="118">
        <v>500</v>
      </c>
      <c r="AR190" s="118">
        <v>1</v>
      </c>
      <c r="AS190" s="118">
        <v>1</v>
      </c>
      <c r="AT190" s="118">
        <f t="shared" si="90"/>
        <v>2</v>
      </c>
      <c r="AU190" s="14">
        <f t="shared" si="91"/>
        <v>0.05</v>
      </c>
      <c r="AV190" s="14">
        <f t="shared" si="92"/>
        <v>3</v>
      </c>
      <c r="GJ190" s="122">
        <v>184</v>
      </c>
      <c r="GK190" s="14">
        <f t="shared" si="93"/>
        <v>12</v>
      </c>
      <c r="GL190" s="14">
        <f t="shared" si="94"/>
        <v>1606014</v>
      </c>
      <c r="GM190" s="14" t="str">
        <f t="shared" si="95"/>
        <v>神器3-4 : 12级</v>
      </c>
      <c r="GN190" s="14" t="s">
        <v>1055</v>
      </c>
      <c r="GO190" s="14">
        <f t="shared" si="96"/>
        <v>10</v>
      </c>
      <c r="GP190" s="14" t="str">
        <f t="shared" si="97"/>
        <v>神器3-4</v>
      </c>
      <c r="GQ190" s="14">
        <f t="shared" si="98"/>
        <v>5</v>
      </c>
    </row>
    <row r="191" spans="38:199" ht="16.5" x14ac:dyDescent="0.2">
      <c r="AL191" s="118">
        <v>6</v>
      </c>
      <c r="AM191" s="118">
        <v>3</v>
      </c>
      <c r="AN191" s="118">
        <v>51</v>
      </c>
      <c r="AO191" s="118">
        <v>13</v>
      </c>
      <c r="AP191" s="118" t="s">
        <v>407</v>
      </c>
      <c r="AQ191" s="118">
        <v>500</v>
      </c>
      <c r="AR191" s="118">
        <v>1</v>
      </c>
      <c r="AS191" s="118">
        <v>1</v>
      </c>
      <c r="AT191" s="118">
        <f t="shared" si="90"/>
        <v>3</v>
      </c>
      <c r="AU191" s="14">
        <f t="shared" si="91"/>
        <v>0.05</v>
      </c>
      <c r="AV191" s="14">
        <f t="shared" si="92"/>
        <v>7</v>
      </c>
      <c r="GJ191" s="122">
        <v>185</v>
      </c>
      <c r="GK191" s="14">
        <f t="shared" si="93"/>
        <v>12</v>
      </c>
      <c r="GL191" s="14">
        <f t="shared" si="94"/>
        <v>1606014</v>
      </c>
      <c r="GM191" s="14" t="str">
        <f t="shared" si="95"/>
        <v>神器3-4 : 13级</v>
      </c>
      <c r="GN191" s="14" t="s">
        <v>1055</v>
      </c>
      <c r="GO191" s="14">
        <f t="shared" si="96"/>
        <v>11</v>
      </c>
      <c r="GP191" s="14" t="str">
        <f t="shared" si="97"/>
        <v>神器3-4</v>
      </c>
      <c r="GQ191" s="14">
        <f t="shared" si="98"/>
        <v>5</v>
      </c>
    </row>
    <row r="192" spans="38:199" ht="16.5" x14ac:dyDescent="0.2">
      <c r="AL192" s="118">
        <v>6</v>
      </c>
      <c r="AM192" s="118">
        <v>3</v>
      </c>
      <c r="AN192" s="118">
        <v>51</v>
      </c>
      <c r="AO192" s="118">
        <v>14</v>
      </c>
      <c r="AP192" s="118" t="s">
        <v>408</v>
      </c>
      <c r="AQ192" s="118">
        <v>170</v>
      </c>
      <c r="AR192" s="118">
        <v>1</v>
      </c>
      <c r="AS192" s="118">
        <v>1</v>
      </c>
      <c r="AT192" s="118">
        <f t="shared" si="90"/>
        <v>4</v>
      </c>
      <c r="AU192" s="14">
        <f t="shared" si="91"/>
        <v>1.7000000000000001E-2</v>
      </c>
      <c r="AV192" s="14">
        <f t="shared" si="92"/>
        <v>5.1000000000000005</v>
      </c>
      <c r="GJ192" s="122">
        <v>186</v>
      </c>
      <c r="GK192" s="14">
        <f t="shared" si="93"/>
        <v>12</v>
      </c>
      <c r="GL192" s="14">
        <f t="shared" si="94"/>
        <v>1606014</v>
      </c>
      <c r="GM192" s="14" t="str">
        <f t="shared" si="95"/>
        <v>神器3-4 : 14级</v>
      </c>
      <c r="GN192" s="14" t="s">
        <v>1055</v>
      </c>
      <c r="GO192" s="14">
        <f t="shared" si="96"/>
        <v>12</v>
      </c>
      <c r="GP192" s="14" t="str">
        <f t="shared" si="97"/>
        <v>神器3-4</v>
      </c>
      <c r="GQ192" s="14">
        <f t="shared" si="98"/>
        <v>6</v>
      </c>
    </row>
    <row r="193" spans="38:199" ht="16.5" x14ac:dyDescent="0.2">
      <c r="AL193" s="118">
        <v>6</v>
      </c>
      <c r="AM193" s="118">
        <v>3</v>
      </c>
      <c r="AN193" s="118">
        <v>51</v>
      </c>
      <c r="AO193" s="118">
        <v>15</v>
      </c>
      <c r="AP193" s="118" t="s">
        <v>409</v>
      </c>
      <c r="AQ193" s="118">
        <v>833</v>
      </c>
      <c r="AR193" s="118">
        <v>1</v>
      </c>
      <c r="AS193" s="118">
        <v>1</v>
      </c>
      <c r="AT193" s="118">
        <f t="shared" si="90"/>
        <v>1</v>
      </c>
      <c r="AU193" s="14">
        <f t="shared" si="91"/>
        <v>8.3299999999999999E-2</v>
      </c>
      <c r="AV193" s="14">
        <f t="shared" si="92"/>
        <v>2.0825</v>
      </c>
      <c r="GJ193" s="122">
        <v>187</v>
      </c>
      <c r="GK193" s="14">
        <f t="shared" si="93"/>
        <v>12</v>
      </c>
      <c r="GL193" s="14">
        <f t="shared" si="94"/>
        <v>1606014</v>
      </c>
      <c r="GM193" s="14" t="str">
        <f t="shared" si="95"/>
        <v>神器3-4 : 15级</v>
      </c>
      <c r="GN193" s="14" t="s">
        <v>1055</v>
      </c>
      <c r="GO193" s="14">
        <f t="shared" si="96"/>
        <v>13</v>
      </c>
      <c r="GP193" s="14" t="str">
        <f t="shared" si="97"/>
        <v>神器3-4</v>
      </c>
      <c r="GQ193" s="14">
        <f t="shared" si="98"/>
        <v>7</v>
      </c>
    </row>
    <row r="194" spans="38:199" ht="16.5" x14ac:dyDescent="0.2">
      <c r="AL194" s="118">
        <v>6</v>
      </c>
      <c r="AM194" s="118">
        <v>3</v>
      </c>
      <c r="AN194" s="118">
        <v>51</v>
      </c>
      <c r="AO194" s="118">
        <v>16</v>
      </c>
      <c r="AP194" s="118" t="s">
        <v>410</v>
      </c>
      <c r="AQ194" s="118">
        <v>833</v>
      </c>
      <c r="AR194" s="118">
        <v>1</v>
      </c>
      <c r="AS194" s="118">
        <v>1</v>
      </c>
      <c r="AT194" s="118">
        <f t="shared" si="90"/>
        <v>1</v>
      </c>
      <c r="AU194" s="14">
        <f t="shared" si="91"/>
        <v>8.3299999999999999E-2</v>
      </c>
      <c r="AV194" s="14">
        <f t="shared" si="92"/>
        <v>2.0825</v>
      </c>
      <c r="GJ194" s="122">
        <v>188</v>
      </c>
      <c r="GK194" s="14">
        <f t="shared" si="93"/>
        <v>12</v>
      </c>
      <c r="GL194" s="14">
        <f t="shared" si="94"/>
        <v>1606014</v>
      </c>
      <c r="GM194" s="14" t="str">
        <f t="shared" si="95"/>
        <v>神器3-4 : 16级</v>
      </c>
      <c r="GN194" s="14" t="s">
        <v>1055</v>
      </c>
      <c r="GO194" s="14">
        <f t="shared" si="96"/>
        <v>14</v>
      </c>
      <c r="GP194" s="14" t="str">
        <f t="shared" si="97"/>
        <v>神器3-4</v>
      </c>
      <c r="GQ194" s="14">
        <f t="shared" si="98"/>
        <v>7</v>
      </c>
    </row>
    <row r="195" spans="38:199" ht="16.5" x14ac:dyDescent="0.2">
      <c r="AL195" s="118">
        <v>6</v>
      </c>
      <c r="AM195" s="118">
        <v>3</v>
      </c>
      <c r="AN195" s="118">
        <v>51</v>
      </c>
      <c r="AO195" s="118">
        <v>17</v>
      </c>
      <c r="AP195" s="118" t="s">
        <v>411</v>
      </c>
      <c r="AQ195" s="118">
        <v>500</v>
      </c>
      <c r="AR195" s="118">
        <v>1</v>
      </c>
      <c r="AS195" s="118">
        <v>1</v>
      </c>
      <c r="AT195" s="118">
        <f t="shared" si="90"/>
        <v>2</v>
      </c>
      <c r="AU195" s="14">
        <f t="shared" si="91"/>
        <v>0.05</v>
      </c>
      <c r="AV195" s="14">
        <f t="shared" si="92"/>
        <v>3.75</v>
      </c>
      <c r="GJ195" s="122">
        <v>189</v>
      </c>
      <c r="GK195" s="14">
        <f t="shared" si="93"/>
        <v>12</v>
      </c>
      <c r="GL195" s="14">
        <f t="shared" si="94"/>
        <v>1606014</v>
      </c>
      <c r="GM195" s="14" t="str">
        <f t="shared" si="95"/>
        <v>神器3-4 : 17级</v>
      </c>
      <c r="GN195" s="14" t="s">
        <v>1055</v>
      </c>
      <c r="GO195" s="14">
        <f t="shared" si="96"/>
        <v>15</v>
      </c>
      <c r="GP195" s="14" t="str">
        <f t="shared" si="97"/>
        <v>神器3-4</v>
      </c>
      <c r="GQ195" s="14">
        <f t="shared" si="98"/>
        <v>7</v>
      </c>
    </row>
    <row r="196" spans="38:199" ht="16.5" x14ac:dyDescent="0.2">
      <c r="AL196" s="118">
        <v>6</v>
      </c>
      <c r="AM196" s="118">
        <v>3</v>
      </c>
      <c r="AN196" s="118">
        <v>51</v>
      </c>
      <c r="AO196" s="118">
        <v>18</v>
      </c>
      <c r="AP196" s="118" t="s">
        <v>412</v>
      </c>
      <c r="AQ196" s="118">
        <v>500</v>
      </c>
      <c r="AR196" s="118">
        <v>1</v>
      </c>
      <c r="AS196" s="118">
        <v>1</v>
      </c>
      <c r="AT196" s="118">
        <f t="shared" si="90"/>
        <v>2</v>
      </c>
      <c r="AU196" s="14">
        <f t="shared" si="91"/>
        <v>0.05</v>
      </c>
      <c r="AV196" s="14">
        <f t="shared" si="92"/>
        <v>3.75</v>
      </c>
      <c r="GJ196" s="122">
        <v>190</v>
      </c>
      <c r="GK196" s="14">
        <f t="shared" si="93"/>
        <v>12</v>
      </c>
      <c r="GL196" s="14">
        <f t="shared" si="94"/>
        <v>1606014</v>
      </c>
      <c r="GM196" s="14" t="str">
        <f t="shared" si="95"/>
        <v>神器3-4 : 18级</v>
      </c>
      <c r="GN196" s="14" t="s">
        <v>1055</v>
      </c>
      <c r="GO196" s="14">
        <f t="shared" si="96"/>
        <v>16</v>
      </c>
      <c r="GP196" s="14" t="str">
        <f t="shared" si="97"/>
        <v>神器3-4</v>
      </c>
      <c r="GQ196" s="14">
        <f t="shared" si="98"/>
        <v>10</v>
      </c>
    </row>
    <row r="197" spans="38:199" ht="16.5" x14ac:dyDescent="0.2">
      <c r="AL197" s="118">
        <v>6</v>
      </c>
      <c r="AM197" s="118">
        <v>3</v>
      </c>
      <c r="AN197" s="118">
        <v>51</v>
      </c>
      <c r="AO197" s="118">
        <v>19</v>
      </c>
      <c r="AP197" s="118" t="s">
        <v>413</v>
      </c>
      <c r="AQ197" s="118">
        <v>500</v>
      </c>
      <c r="AR197" s="118">
        <v>1</v>
      </c>
      <c r="AS197" s="118">
        <v>1</v>
      </c>
      <c r="AT197" s="118">
        <f t="shared" si="90"/>
        <v>3</v>
      </c>
      <c r="AU197" s="14">
        <f t="shared" si="91"/>
        <v>0.05</v>
      </c>
      <c r="AV197" s="14">
        <f t="shared" si="92"/>
        <v>8.75</v>
      </c>
      <c r="GJ197" s="122">
        <v>191</v>
      </c>
      <c r="GK197" s="14">
        <f t="shared" si="93"/>
        <v>12</v>
      </c>
      <c r="GL197" s="14">
        <f t="shared" si="94"/>
        <v>1606014</v>
      </c>
      <c r="GM197" s="14" t="str">
        <f t="shared" si="95"/>
        <v>神器3-4 : 19级</v>
      </c>
      <c r="GN197" s="14" t="s">
        <v>1055</v>
      </c>
      <c r="GO197" s="14">
        <f t="shared" si="96"/>
        <v>17</v>
      </c>
      <c r="GP197" s="14" t="str">
        <f t="shared" si="97"/>
        <v>神器3-4</v>
      </c>
      <c r="GQ197" s="14">
        <f t="shared" si="98"/>
        <v>10</v>
      </c>
    </row>
    <row r="198" spans="38:199" ht="16.5" x14ac:dyDescent="0.2">
      <c r="AL198" s="118">
        <v>6</v>
      </c>
      <c r="AM198" s="118">
        <v>3</v>
      </c>
      <c r="AN198" s="118">
        <v>51</v>
      </c>
      <c r="AO198" s="118">
        <v>20</v>
      </c>
      <c r="AP198" s="118" t="s">
        <v>414</v>
      </c>
      <c r="AQ198" s="118">
        <v>166</v>
      </c>
      <c r="AR198" s="118">
        <v>1</v>
      </c>
      <c r="AS198" s="118">
        <v>1</v>
      </c>
      <c r="AT198" s="118">
        <f t="shared" si="90"/>
        <v>4</v>
      </c>
      <c r="AU198" s="14">
        <f t="shared" si="91"/>
        <v>1.66E-2</v>
      </c>
      <c r="AV198" s="14">
        <f t="shared" si="92"/>
        <v>6.2249999999999996</v>
      </c>
      <c r="GJ198" s="122">
        <v>192</v>
      </c>
      <c r="GK198" s="14">
        <f t="shared" si="93"/>
        <v>12</v>
      </c>
      <c r="GL198" s="14">
        <f t="shared" si="94"/>
        <v>1606014</v>
      </c>
      <c r="GM198" s="14" t="str">
        <f t="shared" si="95"/>
        <v>神器3-4 : 20级</v>
      </c>
      <c r="GN198" s="14" t="s">
        <v>1055</v>
      </c>
      <c r="GO198" s="14">
        <f t="shared" si="96"/>
        <v>18</v>
      </c>
      <c r="GP198" s="14" t="str">
        <f t="shared" si="97"/>
        <v>神器3-4</v>
      </c>
      <c r="GQ198" s="14">
        <f t="shared" si="98"/>
        <v>10</v>
      </c>
    </row>
    <row r="199" spans="38:199" ht="16.5" x14ac:dyDescent="0.2">
      <c r="AL199" s="118">
        <v>6</v>
      </c>
      <c r="AM199" s="118">
        <v>3</v>
      </c>
      <c r="AN199" s="118">
        <v>51</v>
      </c>
      <c r="AO199" s="118">
        <v>21</v>
      </c>
      <c r="AP199" s="118" t="s">
        <v>415</v>
      </c>
      <c r="AQ199" s="118">
        <v>833</v>
      </c>
      <c r="AR199" s="118">
        <v>1</v>
      </c>
      <c r="AS199" s="118">
        <v>1</v>
      </c>
      <c r="AT199" s="118">
        <f t="shared" si="90"/>
        <v>1</v>
      </c>
      <c r="AU199" s="14">
        <f t="shared" si="91"/>
        <v>8.3299999999999999E-2</v>
      </c>
      <c r="AV199" s="14">
        <f t="shared" si="92"/>
        <v>2.4990000000000001</v>
      </c>
      <c r="GJ199" s="122">
        <v>193</v>
      </c>
      <c r="GK199" s="14">
        <f t="shared" si="93"/>
        <v>13</v>
      </c>
      <c r="GL199" s="14">
        <f t="shared" si="94"/>
        <v>1606015</v>
      </c>
      <c r="GM199" s="14" t="str">
        <f t="shared" si="95"/>
        <v>神器3-5 : 21级</v>
      </c>
      <c r="GN199" s="14" t="s">
        <v>1055</v>
      </c>
      <c r="GO199" s="14">
        <f t="shared" si="96"/>
        <v>1</v>
      </c>
      <c r="GP199" s="14" t="str">
        <f t="shared" si="97"/>
        <v>神器3-5</v>
      </c>
      <c r="GQ199" s="14">
        <f t="shared" si="98"/>
        <v>1</v>
      </c>
    </row>
    <row r="200" spans="38:199" ht="16.5" x14ac:dyDescent="0.2">
      <c r="AL200" s="118">
        <v>6</v>
      </c>
      <c r="AM200" s="118">
        <v>3</v>
      </c>
      <c r="AN200" s="118">
        <v>51</v>
      </c>
      <c r="AO200" s="118">
        <v>22</v>
      </c>
      <c r="AP200" s="118" t="s">
        <v>416</v>
      </c>
      <c r="AQ200" s="118">
        <v>833</v>
      </c>
      <c r="AR200" s="118">
        <v>1</v>
      </c>
      <c r="AS200" s="118">
        <v>1</v>
      </c>
      <c r="AT200" s="118">
        <f t="shared" ref="AT200:AT236" si="99">INDEX($AH$7:$AH$48,AO200)</f>
        <v>1</v>
      </c>
      <c r="AU200" s="14">
        <f t="shared" ref="AU200:AU230" si="100">(AR200+AS200)/2*AQ200/10000</f>
        <v>8.3299999999999999E-2</v>
      </c>
      <c r="AV200" s="14">
        <f t="shared" ref="AV200:AV230" si="101">(AR200+AS200)/2*AQ200/10000*INDEX($AI$7:$AI$48,AO200)</f>
        <v>2.4990000000000001</v>
      </c>
      <c r="GJ200" s="122">
        <v>194</v>
      </c>
      <c r="GK200" s="14">
        <f t="shared" ref="GK200:GK263" si="102">MATCH(GJ200-1,$R$7:$R$49,1)</f>
        <v>13</v>
      </c>
      <c r="GL200" s="14">
        <f t="shared" ref="GL200:GL263" si="103">INDEX($S$8:$S$49,GK200)</f>
        <v>1606015</v>
      </c>
      <c r="GM200" s="14" t="str">
        <f t="shared" ref="GM200:GM215" si="104">INDEX($T$8:$T$49,GK200)&amp;" : "&amp;AO200&amp;"级"</f>
        <v>神器3-5 : 22级</v>
      </c>
      <c r="GN200" s="14" t="s">
        <v>1055</v>
      </c>
      <c r="GO200" s="14">
        <f t="shared" ref="GO200:GO263" si="105">GJ200-INDEX($R$7:$R$49,GK200)</f>
        <v>2</v>
      </c>
      <c r="GP200" s="14" t="str">
        <f t="shared" ref="GP200:GP263" si="106">INDEX($T$8:$T$49,GK200)</f>
        <v>神器3-5</v>
      </c>
      <c r="GQ200" s="14">
        <f t="shared" ref="GQ200:GQ263" si="107">INDEX($K$8:$K$28,GO200)</f>
        <v>1</v>
      </c>
    </row>
    <row r="201" spans="38:199" ht="16.5" x14ac:dyDescent="0.2">
      <c r="AL201" s="118">
        <v>6</v>
      </c>
      <c r="AM201" s="118">
        <v>3</v>
      </c>
      <c r="AN201" s="118">
        <v>51</v>
      </c>
      <c r="AO201" s="118">
        <v>23</v>
      </c>
      <c r="AP201" s="118" t="s">
        <v>417</v>
      </c>
      <c r="AQ201" s="118">
        <v>500</v>
      </c>
      <c r="AR201" s="118">
        <v>1</v>
      </c>
      <c r="AS201" s="118">
        <v>1</v>
      </c>
      <c r="AT201" s="118">
        <f t="shared" si="99"/>
        <v>2</v>
      </c>
      <c r="AU201" s="14">
        <f t="shared" si="100"/>
        <v>0.05</v>
      </c>
      <c r="AV201" s="14">
        <f t="shared" si="101"/>
        <v>4.5</v>
      </c>
      <c r="GJ201" s="122">
        <v>195</v>
      </c>
      <c r="GK201" s="14">
        <f t="shared" si="102"/>
        <v>13</v>
      </c>
      <c r="GL201" s="14">
        <f t="shared" si="103"/>
        <v>1606015</v>
      </c>
      <c r="GM201" s="14" t="str">
        <f t="shared" si="104"/>
        <v>神器3-5 : 23级</v>
      </c>
      <c r="GN201" s="14" t="s">
        <v>1055</v>
      </c>
      <c r="GO201" s="14">
        <f t="shared" si="105"/>
        <v>3</v>
      </c>
      <c r="GP201" s="14" t="str">
        <f t="shared" si="106"/>
        <v>神器3-5</v>
      </c>
      <c r="GQ201" s="14">
        <f t="shared" si="107"/>
        <v>1</v>
      </c>
    </row>
    <row r="202" spans="38:199" ht="16.5" x14ac:dyDescent="0.2">
      <c r="AL202" s="118">
        <v>6</v>
      </c>
      <c r="AM202" s="118">
        <v>3</v>
      </c>
      <c r="AN202" s="118">
        <v>51</v>
      </c>
      <c r="AO202" s="118">
        <v>24</v>
      </c>
      <c r="AP202" s="118" t="s">
        <v>418</v>
      </c>
      <c r="AQ202" s="118">
        <v>500</v>
      </c>
      <c r="AR202" s="118">
        <v>1</v>
      </c>
      <c r="AS202" s="118">
        <v>1</v>
      </c>
      <c r="AT202" s="118">
        <f t="shared" si="99"/>
        <v>2</v>
      </c>
      <c r="AU202" s="14">
        <f t="shared" si="100"/>
        <v>0.05</v>
      </c>
      <c r="AV202" s="14">
        <f t="shared" si="101"/>
        <v>4.5</v>
      </c>
      <c r="GJ202" s="122">
        <v>196</v>
      </c>
      <c r="GK202" s="14">
        <f t="shared" si="102"/>
        <v>13</v>
      </c>
      <c r="GL202" s="14">
        <f t="shared" si="103"/>
        <v>1606015</v>
      </c>
      <c r="GM202" s="14" t="str">
        <f t="shared" si="104"/>
        <v>神器3-5 : 24级</v>
      </c>
      <c r="GN202" s="14" t="s">
        <v>1055</v>
      </c>
      <c r="GO202" s="14">
        <f t="shared" si="105"/>
        <v>4</v>
      </c>
      <c r="GP202" s="14" t="str">
        <f t="shared" si="106"/>
        <v>神器3-5</v>
      </c>
      <c r="GQ202" s="14">
        <f t="shared" si="107"/>
        <v>2</v>
      </c>
    </row>
    <row r="203" spans="38:199" ht="16.5" x14ac:dyDescent="0.2">
      <c r="AL203" s="118">
        <v>6</v>
      </c>
      <c r="AM203" s="118">
        <v>3</v>
      </c>
      <c r="AN203" s="118">
        <v>51</v>
      </c>
      <c r="AO203" s="118">
        <v>25</v>
      </c>
      <c r="AP203" s="118" t="s">
        <v>419</v>
      </c>
      <c r="AQ203" s="118">
        <v>500</v>
      </c>
      <c r="AR203" s="118">
        <v>1</v>
      </c>
      <c r="AS203" s="118">
        <v>1</v>
      </c>
      <c r="AT203" s="118">
        <f t="shared" si="99"/>
        <v>3</v>
      </c>
      <c r="AU203" s="14">
        <f t="shared" si="100"/>
        <v>0.05</v>
      </c>
      <c r="AV203" s="14">
        <f t="shared" si="101"/>
        <v>10.5</v>
      </c>
      <c r="GJ203" s="122">
        <v>197</v>
      </c>
      <c r="GK203" s="14">
        <f t="shared" si="102"/>
        <v>13</v>
      </c>
      <c r="GL203" s="14">
        <f t="shared" si="103"/>
        <v>1606015</v>
      </c>
      <c r="GM203" s="14" t="str">
        <f t="shared" si="104"/>
        <v>神器3-5 : 25级</v>
      </c>
      <c r="GN203" s="14" t="s">
        <v>1055</v>
      </c>
      <c r="GO203" s="14">
        <f t="shared" si="105"/>
        <v>5</v>
      </c>
      <c r="GP203" s="14" t="str">
        <f t="shared" si="106"/>
        <v>神器3-5</v>
      </c>
      <c r="GQ203" s="14">
        <f t="shared" si="107"/>
        <v>2</v>
      </c>
    </row>
    <row r="204" spans="38:199" ht="16.5" x14ac:dyDescent="0.2">
      <c r="AL204" s="118">
        <v>6</v>
      </c>
      <c r="AM204" s="118">
        <v>3</v>
      </c>
      <c r="AN204" s="118">
        <v>51</v>
      </c>
      <c r="AO204" s="118">
        <v>26</v>
      </c>
      <c r="AP204" s="118" t="s">
        <v>420</v>
      </c>
      <c r="AQ204" s="118">
        <v>166</v>
      </c>
      <c r="AR204" s="118">
        <v>1</v>
      </c>
      <c r="AS204" s="118">
        <v>1</v>
      </c>
      <c r="AT204" s="118">
        <f t="shared" si="99"/>
        <v>4</v>
      </c>
      <c r="AU204" s="14">
        <f t="shared" si="100"/>
        <v>1.66E-2</v>
      </c>
      <c r="AV204" s="14">
        <f t="shared" si="101"/>
        <v>7.47</v>
      </c>
      <c r="GJ204" s="122">
        <v>198</v>
      </c>
      <c r="GK204" s="14">
        <f t="shared" si="102"/>
        <v>13</v>
      </c>
      <c r="GL204" s="14">
        <f t="shared" si="103"/>
        <v>1606015</v>
      </c>
      <c r="GM204" s="14" t="str">
        <f t="shared" si="104"/>
        <v>神器3-5 : 26级</v>
      </c>
      <c r="GN204" s="14" t="s">
        <v>1055</v>
      </c>
      <c r="GO204" s="14">
        <f t="shared" si="105"/>
        <v>6</v>
      </c>
      <c r="GP204" s="14" t="str">
        <f t="shared" si="106"/>
        <v>神器3-5</v>
      </c>
      <c r="GQ204" s="14">
        <f t="shared" si="107"/>
        <v>2</v>
      </c>
    </row>
    <row r="205" spans="38:199" ht="16.5" x14ac:dyDescent="0.2">
      <c r="AL205" s="118">
        <v>6</v>
      </c>
      <c r="AM205" s="118">
        <v>3</v>
      </c>
      <c r="AN205" s="118">
        <v>52</v>
      </c>
      <c r="AO205" s="118">
        <v>27</v>
      </c>
      <c r="AP205" s="118" t="s">
        <v>1016</v>
      </c>
      <c r="AQ205" s="118">
        <v>2000</v>
      </c>
      <c r="AR205" s="118">
        <v>1</v>
      </c>
      <c r="AS205" s="118">
        <v>2</v>
      </c>
      <c r="AT205" s="118">
        <f t="shared" si="99"/>
        <v>2</v>
      </c>
      <c r="AU205" s="14">
        <f t="shared" si="100"/>
        <v>0.3</v>
      </c>
      <c r="AV205" s="14">
        <f t="shared" si="101"/>
        <v>36</v>
      </c>
      <c r="GJ205" s="122">
        <v>199</v>
      </c>
      <c r="GK205" s="14">
        <f t="shared" si="102"/>
        <v>13</v>
      </c>
      <c r="GL205" s="14">
        <f t="shared" si="103"/>
        <v>1606015</v>
      </c>
      <c r="GM205" s="14" t="str">
        <f t="shared" si="104"/>
        <v>神器3-5 : 27级</v>
      </c>
      <c r="GN205" s="14" t="s">
        <v>1055</v>
      </c>
      <c r="GO205" s="14">
        <f t="shared" si="105"/>
        <v>7</v>
      </c>
      <c r="GP205" s="14" t="str">
        <f t="shared" si="106"/>
        <v>神器3-5</v>
      </c>
      <c r="GQ205" s="14">
        <f t="shared" si="107"/>
        <v>3</v>
      </c>
    </row>
    <row r="206" spans="38:199" ht="16.5" x14ac:dyDescent="0.2">
      <c r="AL206" s="118">
        <v>6</v>
      </c>
      <c r="AM206" s="118">
        <v>3</v>
      </c>
      <c r="AN206" s="118">
        <v>52</v>
      </c>
      <c r="AO206" s="118">
        <v>28</v>
      </c>
      <c r="AP206" s="118" t="s">
        <v>1017</v>
      </c>
      <c r="AQ206" s="118">
        <v>2000</v>
      </c>
      <c r="AR206" s="118">
        <v>1</v>
      </c>
      <c r="AS206" s="118">
        <v>2</v>
      </c>
      <c r="AT206" s="118">
        <f t="shared" si="99"/>
        <v>2</v>
      </c>
      <c r="AU206" s="14">
        <f t="shared" si="100"/>
        <v>0.3</v>
      </c>
      <c r="AV206" s="14">
        <f t="shared" si="101"/>
        <v>36</v>
      </c>
      <c r="GJ206" s="122">
        <v>200</v>
      </c>
      <c r="GK206" s="14">
        <f t="shared" si="102"/>
        <v>13</v>
      </c>
      <c r="GL206" s="14">
        <f t="shared" si="103"/>
        <v>1606015</v>
      </c>
      <c r="GM206" s="14" t="str">
        <f t="shared" si="104"/>
        <v>神器3-5 : 28级</v>
      </c>
      <c r="GN206" s="14" t="s">
        <v>1055</v>
      </c>
      <c r="GO206" s="14">
        <f t="shared" si="105"/>
        <v>8</v>
      </c>
      <c r="GP206" s="14" t="str">
        <f t="shared" si="106"/>
        <v>神器3-5</v>
      </c>
      <c r="GQ206" s="14">
        <f t="shared" si="107"/>
        <v>3</v>
      </c>
    </row>
    <row r="207" spans="38:199" ht="16.5" x14ac:dyDescent="0.2">
      <c r="AL207" s="118">
        <v>6</v>
      </c>
      <c r="AM207" s="118">
        <v>3</v>
      </c>
      <c r="AN207" s="118">
        <v>52</v>
      </c>
      <c r="AO207" s="118">
        <v>29</v>
      </c>
      <c r="AP207" s="118" t="s">
        <v>1018</v>
      </c>
      <c r="AQ207" s="118">
        <v>2000</v>
      </c>
      <c r="AR207" s="118">
        <v>1</v>
      </c>
      <c r="AS207" s="118">
        <v>2</v>
      </c>
      <c r="AT207" s="118">
        <f t="shared" si="99"/>
        <v>2</v>
      </c>
      <c r="AU207" s="14">
        <f t="shared" si="100"/>
        <v>0.3</v>
      </c>
      <c r="AV207" s="14">
        <f t="shared" si="101"/>
        <v>36</v>
      </c>
      <c r="GJ207" s="122">
        <v>201</v>
      </c>
      <c r="GK207" s="14">
        <f t="shared" si="102"/>
        <v>13</v>
      </c>
      <c r="GL207" s="14">
        <f t="shared" si="103"/>
        <v>1606015</v>
      </c>
      <c r="GM207" s="14" t="str">
        <f t="shared" si="104"/>
        <v>神器3-5 : 29级</v>
      </c>
      <c r="GN207" s="14" t="s">
        <v>1055</v>
      </c>
      <c r="GO207" s="14">
        <f t="shared" si="105"/>
        <v>9</v>
      </c>
      <c r="GP207" s="14" t="str">
        <f t="shared" si="106"/>
        <v>神器3-5</v>
      </c>
      <c r="GQ207" s="14">
        <f t="shared" si="107"/>
        <v>3</v>
      </c>
    </row>
    <row r="208" spans="38:199" ht="16.5" x14ac:dyDescent="0.2">
      <c r="AL208" s="118">
        <v>6</v>
      </c>
      <c r="AM208" s="118">
        <v>3</v>
      </c>
      <c r="AN208" s="118">
        <v>53</v>
      </c>
      <c r="AO208" s="118">
        <v>30</v>
      </c>
      <c r="AP208" s="118" t="s">
        <v>424</v>
      </c>
      <c r="AQ208" s="118">
        <v>1000</v>
      </c>
      <c r="AR208" s="118">
        <v>1</v>
      </c>
      <c r="AS208" s="118">
        <v>1</v>
      </c>
      <c r="AT208" s="118">
        <f t="shared" si="99"/>
        <v>3</v>
      </c>
      <c r="AU208" s="14">
        <f t="shared" si="100"/>
        <v>0.1</v>
      </c>
      <c r="AV208" s="14">
        <f t="shared" si="101"/>
        <v>28</v>
      </c>
      <c r="GJ208" s="122">
        <v>202</v>
      </c>
      <c r="GK208" s="14">
        <f t="shared" si="102"/>
        <v>13</v>
      </c>
      <c r="GL208" s="14">
        <f t="shared" si="103"/>
        <v>1606015</v>
      </c>
      <c r="GM208" s="14" t="str">
        <f t="shared" si="104"/>
        <v>神器3-5 : 30级</v>
      </c>
      <c r="GN208" s="14" t="s">
        <v>1055</v>
      </c>
      <c r="GO208" s="14">
        <f t="shared" si="105"/>
        <v>10</v>
      </c>
      <c r="GP208" s="14" t="str">
        <f t="shared" si="106"/>
        <v>神器3-5</v>
      </c>
      <c r="GQ208" s="14">
        <f t="shared" si="107"/>
        <v>5</v>
      </c>
    </row>
    <row r="209" spans="38:199" ht="16.5" x14ac:dyDescent="0.2">
      <c r="AL209" s="118">
        <v>6</v>
      </c>
      <c r="AM209" s="118">
        <v>3</v>
      </c>
      <c r="AN209" s="118">
        <v>53</v>
      </c>
      <c r="AO209" s="118">
        <v>31</v>
      </c>
      <c r="AP209" s="118" t="s">
        <v>425</v>
      </c>
      <c r="AQ209" s="118">
        <v>1000</v>
      </c>
      <c r="AR209" s="118">
        <v>1</v>
      </c>
      <c r="AS209" s="118">
        <v>1</v>
      </c>
      <c r="AT209" s="118">
        <f t="shared" si="99"/>
        <v>3</v>
      </c>
      <c r="AU209" s="14">
        <f t="shared" si="100"/>
        <v>0.1</v>
      </c>
      <c r="AV209" s="14">
        <f t="shared" si="101"/>
        <v>28</v>
      </c>
      <c r="GJ209" s="122">
        <v>203</v>
      </c>
      <c r="GK209" s="14">
        <f t="shared" si="102"/>
        <v>13</v>
      </c>
      <c r="GL209" s="14">
        <f t="shared" si="103"/>
        <v>1606015</v>
      </c>
      <c r="GM209" s="14" t="str">
        <f t="shared" si="104"/>
        <v>神器3-5 : 31级</v>
      </c>
      <c r="GN209" s="14" t="s">
        <v>1055</v>
      </c>
      <c r="GO209" s="14">
        <f t="shared" si="105"/>
        <v>11</v>
      </c>
      <c r="GP209" s="14" t="str">
        <f t="shared" si="106"/>
        <v>神器3-5</v>
      </c>
      <c r="GQ209" s="14">
        <f t="shared" si="107"/>
        <v>5</v>
      </c>
    </row>
    <row r="210" spans="38:199" ht="16.5" x14ac:dyDescent="0.2">
      <c r="AL210" s="118">
        <v>6</v>
      </c>
      <c r="AM210" s="118">
        <v>3</v>
      </c>
      <c r="AN210" s="118">
        <v>53</v>
      </c>
      <c r="AO210" s="118">
        <v>32</v>
      </c>
      <c r="AP210" s="118" t="s">
        <v>426</v>
      </c>
      <c r="AQ210" s="118">
        <v>1000</v>
      </c>
      <c r="AR210" s="118">
        <v>1</v>
      </c>
      <c r="AS210" s="118">
        <v>1</v>
      </c>
      <c r="AT210" s="118">
        <f t="shared" si="99"/>
        <v>3</v>
      </c>
      <c r="AU210" s="14">
        <f t="shared" si="100"/>
        <v>0.1</v>
      </c>
      <c r="AV210" s="14">
        <f t="shared" si="101"/>
        <v>28</v>
      </c>
      <c r="GJ210" s="122">
        <v>204</v>
      </c>
      <c r="GK210" s="14">
        <f t="shared" si="102"/>
        <v>13</v>
      </c>
      <c r="GL210" s="14">
        <f t="shared" si="103"/>
        <v>1606015</v>
      </c>
      <c r="GM210" s="14" t="str">
        <f t="shared" si="104"/>
        <v>神器3-5 : 32级</v>
      </c>
      <c r="GN210" s="14" t="s">
        <v>1055</v>
      </c>
      <c r="GO210" s="14">
        <f t="shared" si="105"/>
        <v>12</v>
      </c>
      <c r="GP210" s="14" t="str">
        <f t="shared" si="106"/>
        <v>神器3-5</v>
      </c>
      <c r="GQ210" s="14">
        <f t="shared" si="107"/>
        <v>6</v>
      </c>
    </row>
    <row r="211" spans="38:199" ht="16.5" x14ac:dyDescent="0.2">
      <c r="AL211" s="118">
        <v>6</v>
      </c>
      <c r="AM211" s="118">
        <v>3</v>
      </c>
      <c r="AN211" s="118">
        <v>54</v>
      </c>
      <c r="AO211" s="118">
        <v>33</v>
      </c>
      <c r="AP211" s="118" t="s">
        <v>427</v>
      </c>
      <c r="AQ211" s="118">
        <v>750</v>
      </c>
      <c r="AR211" s="118">
        <v>1</v>
      </c>
      <c r="AS211" s="118">
        <v>1</v>
      </c>
      <c r="AT211" s="118">
        <f t="shared" si="99"/>
        <v>4</v>
      </c>
      <c r="AU211" s="14">
        <f t="shared" si="100"/>
        <v>7.4999999999999997E-2</v>
      </c>
      <c r="AV211" s="14">
        <f t="shared" si="101"/>
        <v>45</v>
      </c>
      <c r="GJ211" s="122">
        <v>205</v>
      </c>
      <c r="GK211" s="14">
        <f t="shared" si="102"/>
        <v>13</v>
      </c>
      <c r="GL211" s="14">
        <f t="shared" si="103"/>
        <v>1606015</v>
      </c>
      <c r="GM211" s="14" t="str">
        <f t="shared" si="104"/>
        <v>神器3-5 : 33级</v>
      </c>
      <c r="GN211" s="14" t="s">
        <v>1055</v>
      </c>
      <c r="GO211" s="14">
        <f t="shared" si="105"/>
        <v>13</v>
      </c>
      <c r="GP211" s="14" t="str">
        <f t="shared" si="106"/>
        <v>神器3-5</v>
      </c>
      <c r="GQ211" s="14">
        <f t="shared" si="107"/>
        <v>7</v>
      </c>
    </row>
    <row r="212" spans="38:199" ht="16.5" x14ac:dyDescent="0.2">
      <c r="AL212" s="118">
        <v>6</v>
      </c>
      <c r="AM212" s="118">
        <v>3</v>
      </c>
      <c r="AN212" s="118">
        <v>54</v>
      </c>
      <c r="AO212" s="118">
        <v>34</v>
      </c>
      <c r="AP212" s="118" t="s">
        <v>428</v>
      </c>
      <c r="AQ212" s="118">
        <v>750</v>
      </c>
      <c r="AR212" s="118">
        <v>1</v>
      </c>
      <c r="AS212" s="118">
        <v>1</v>
      </c>
      <c r="AT212" s="118">
        <f t="shared" si="99"/>
        <v>4</v>
      </c>
      <c r="AU212" s="14">
        <f t="shared" si="100"/>
        <v>7.4999999999999997E-2</v>
      </c>
      <c r="AV212" s="14">
        <f t="shared" si="101"/>
        <v>45</v>
      </c>
      <c r="GJ212" s="122">
        <v>206</v>
      </c>
      <c r="GK212" s="14">
        <f t="shared" si="102"/>
        <v>13</v>
      </c>
      <c r="GL212" s="14">
        <f t="shared" si="103"/>
        <v>1606015</v>
      </c>
      <c r="GM212" s="14" t="str">
        <f t="shared" si="104"/>
        <v>神器3-5 : 34级</v>
      </c>
      <c r="GN212" s="14" t="s">
        <v>1055</v>
      </c>
      <c r="GO212" s="14">
        <f t="shared" si="105"/>
        <v>14</v>
      </c>
      <c r="GP212" s="14" t="str">
        <f t="shared" si="106"/>
        <v>神器3-5</v>
      </c>
      <c r="GQ212" s="14">
        <f t="shared" si="107"/>
        <v>7</v>
      </c>
    </row>
    <row r="213" spans="38:199" ht="16.5" x14ac:dyDescent="0.2">
      <c r="AL213" s="118">
        <v>7</v>
      </c>
      <c r="AM213" s="118">
        <v>1</v>
      </c>
      <c r="AN213" s="118">
        <v>55</v>
      </c>
      <c r="AO213" s="118">
        <v>9</v>
      </c>
      <c r="AP213" s="118" t="s">
        <v>1015</v>
      </c>
      <c r="AQ213" s="118">
        <v>700</v>
      </c>
      <c r="AR213" s="118">
        <v>1</v>
      </c>
      <c r="AS213" s="118">
        <v>1</v>
      </c>
      <c r="AT213" s="118">
        <f t="shared" si="99"/>
        <v>1</v>
      </c>
      <c r="AU213" s="14">
        <f t="shared" si="100"/>
        <v>7.0000000000000007E-2</v>
      </c>
      <c r="AV213" s="14">
        <f t="shared" si="101"/>
        <v>1.4000000000000001</v>
      </c>
      <c r="GJ213" s="122">
        <v>207</v>
      </c>
      <c r="GK213" s="14">
        <f t="shared" si="102"/>
        <v>13</v>
      </c>
      <c r="GL213" s="14">
        <f t="shared" si="103"/>
        <v>1606015</v>
      </c>
      <c r="GM213" s="14" t="str">
        <f t="shared" si="104"/>
        <v>神器3-5 : 9级</v>
      </c>
      <c r="GN213" s="14" t="s">
        <v>1055</v>
      </c>
      <c r="GO213" s="14">
        <f t="shared" si="105"/>
        <v>15</v>
      </c>
      <c r="GP213" s="14" t="str">
        <f t="shared" si="106"/>
        <v>神器3-5</v>
      </c>
      <c r="GQ213" s="14">
        <f t="shared" si="107"/>
        <v>7</v>
      </c>
    </row>
    <row r="214" spans="38:199" ht="16.5" x14ac:dyDescent="0.2">
      <c r="AL214" s="118">
        <v>7</v>
      </c>
      <c r="AM214" s="118">
        <v>1</v>
      </c>
      <c r="AN214" s="118">
        <v>55</v>
      </c>
      <c r="AO214" s="118">
        <v>10</v>
      </c>
      <c r="AP214" s="118" t="s">
        <v>404</v>
      </c>
      <c r="AQ214" s="118">
        <v>700</v>
      </c>
      <c r="AR214" s="118">
        <v>1</v>
      </c>
      <c r="AS214" s="118">
        <v>1</v>
      </c>
      <c r="AT214" s="118">
        <f t="shared" si="99"/>
        <v>1</v>
      </c>
      <c r="AU214" s="14">
        <f t="shared" si="100"/>
        <v>7.0000000000000007E-2</v>
      </c>
      <c r="AV214" s="14">
        <f t="shared" si="101"/>
        <v>1.4000000000000001</v>
      </c>
      <c r="GJ214" s="122">
        <v>208</v>
      </c>
      <c r="GK214" s="14">
        <f t="shared" si="102"/>
        <v>13</v>
      </c>
      <c r="GL214" s="14">
        <f t="shared" si="103"/>
        <v>1606015</v>
      </c>
      <c r="GM214" s="14" t="str">
        <f t="shared" si="104"/>
        <v>神器3-5 : 10级</v>
      </c>
      <c r="GN214" s="14" t="s">
        <v>1055</v>
      </c>
      <c r="GO214" s="14">
        <f t="shared" si="105"/>
        <v>16</v>
      </c>
      <c r="GP214" s="14" t="str">
        <f t="shared" si="106"/>
        <v>神器3-5</v>
      </c>
      <c r="GQ214" s="14">
        <f t="shared" si="107"/>
        <v>10</v>
      </c>
    </row>
    <row r="215" spans="38:199" ht="16.5" x14ac:dyDescent="0.2">
      <c r="AL215" s="118">
        <v>7</v>
      </c>
      <c r="AM215" s="118">
        <v>1</v>
      </c>
      <c r="AN215" s="118">
        <v>55</v>
      </c>
      <c r="AO215" s="118">
        <v>11</v>
      </c>
      <c r="AP215" s="118" t="s">
        <v>405</v>
      </c>
      <c r="AQ215" s="118">
        <v>414</v>
      </c>
      <c r="AR215" s="118">
        <v>1</v>
      </c>
      <c r="AS215" s="118">
        <v>1</v>
      </c>
      <c r="AT215" s="118">
        <f t="shared" si="99"/>
        <v>2</v>
      </c>
      <c r="AU215" s="14">
        <f t="shared" si="100"/>
        <v>4.1399999999999999E-2</v>
      </c>
      <c r="AV215" s="14">
        <f t="shared" si="101"/>
        <v>2.484</v>
      </c>
      <c r="GJ215" s="122">
        <v>209</v>
      </c>
      <c r="GK215" s="14">
        <f t="shared" si="102"/>
        <v>13</v>
      </c>
      <c r="GL215" s="14">
        <f t="shared" si="103"/>
        <v>1606015</v>
      </c>
      <c r="GM215" s="14" t="str">
        <f t="shared" si="104"/>
        <v>神器3-5 : 11级</v>
      </c>
      <c r="GN215" s="14" t="s">
        <v>1055</v>
      </c>
      <c r="GO215" s="14">
        <f t="shared" si="105"/>
        <v>17</v>
      </c>
      <c r="GP215" s="14" t="str">
        <f t="shared" si="106"/>
        <v>神器3-5</v>
      </c>
      <c r="GQ215" s="14">
        <f t="shared" si="107"/>
        <v>10</v>
      </c>
    </row>
    <row r="216" spans="38:199" ht="16.5" x14ac:dyDescent="0.2">
      <c r="AL216" s="118">
        <v>7</v>
      </c>
      <c r="AM216" s="118">
        <v>1</v>
      </c>
      <c r="AN216" s="118">
        <v>55</v>
      </c>
      <c r="AO216" s="118">
        <v>12</v>
      </c>
      <c r="AP216" s="118" t="s">
        <v>406</v>
      </c>
      <c r="AQ216" s="118">
        <v>414</v>
      </c>
      <c r="AR216" s="118">
        <v>1</v>
      </c>
      <c r="AS216" s="118">
        <v>1</v>
      </c>
      <c r="AT216" s="118">
        <f t="shared" si="99"/>
        <v>2</v>
      </c>
      <c r="AU216" s="14">
        <f t="shared" si="100"/>
        <v>4.1399999999999999E-2</v>
      </c>
      <c r="AV216" s="14">
        <f t="shared" si="101"/>
        <v>2.484</v>
      </c>
      <c r="GJ216" s="122">
        <v>210</v>
      </c>
      <c r="GK216" s="14">
        <f t="shared" si="102"/>
        <v>13</v>
      </c>
      <c r="GL216" s="14">
        <f t="shared" si="103"/>
        <v>1606015</v>
      </c>
      <c r="GM216" s="14" t="str">
        <f t="shared" ref="GM216:GM279" si="108">INDEX($T$8:$T$49,GK216)&amp;" : "&amp;AO216&amp;"级"</f>
        <v>神器3-5 : 12级</v>
      </c>
      <c r="GN216" s="14" t="s">
        <v>1055</v>
      </c>
      <c r="GO216" s="14">
        <f t="shared" si="105"/>
        <v>18</v>
      </c>
      <c r="GP216" s="14" t="str">
        <f t="shared" si="106"/>
        <v>神器3-5</v>
      </c>
      <c r="GQ216" s="14">
        <f t="shared" si="107"/>
        <v>10</v>
      </c>
    </row>
    <row r="217" spans="38:199" ht="16.5" x14ac:dyDescent="0.2">
      <c r="AL217" s="118">
        <v>7</v>
      </c>
      <c r="AM217" s="118">
        <v>1</v>
      </c>
      <c r="AN217" s="118">
        <v>55</v>
      </c>
      <c r="AO217" s="118">
        <v>13</v>
      </c>
      <c r="AP217" s="118" t="s">
        <v>407</v>
      </c>
      <c r="AQ217" s="118">
        <v>275</v>
      </c>
      <c r="AR217" s="118">
        <v>1</v>
      </c>
      <c r="AS217" s="118">
        <v>1</v>
      </c>
      <c r="AT217" s="118">
        <f t="shared" si="99"/>
        <v>3</v>
      </c>
      <c r="AU217" s="14">
        <f t="shared" si="100"/>
        <v>2.75E-2</v>
      </c>
      <c r="AV217" s="14">
        <f t="shared" si="101"/>
        <v>3.85</v>
      </c>
      <c r="GJ217" s="122">
        <v>211</v>
      </c>
      <c r="GK217" s="14">
        <f t="shared" si="102"/>
        <v>14</v>
      </c>
      <c r="GL217" s="14">
        <f t="shared" si="103"/>
        <v>1606016</v>
      </c>
      <c r="GM217" s="14" t="str">
        <f t="shared" si="108"/>
        <v>神器3-6 : 13级</v>
      </c>
      <c r="GN217" s="14" t="s">
        <v>1055</v>
      </c>
      <c r="GO217" s="14">
        <f t="shared" si="105"/>
        <v>1</v>
      </c>
      <c r="GP217" s="14" t="str">
        <f t="shared" si="106"/>
        <v>神器3-6</v>
      </c>
      <c r="GQ217" s="14">
        <f t="shared" si="107"/>
        <v>1</v>
      </c>
    </row>
    <row r="218" spans="38:199" ht="16.5" x14ac:dyDescent="0.2">
      <c r="AL218" s="118">
        <v>7</v>
      </c>
      <c r="AM218" s="118">
        <v>1</v>
      </c>
      <c r="AN218" s="118">
        <v>55</v>
      </c>
      <c r="AO218" s="118">
        <v>14</v>
      </c>
      <c r="AP218" s="118" t="s">
        <v>408</v>
      </c>
      <c r="AQ218" s="118">
        <v>138</v>
      </c>
      <c r="AR218" s="118">
        <v>1</v>
      </c>
      <c r="AS218" s="118">
        <v>1</v>
      </c>
      <c r="AT218" s="118">
        <f t="shared" si="99"/>
        <v>4</v>
      </c>
      <c r="AU218" s="14">
        <f t="shared" si="100"/>
        <v>1.38E-2</v>
      </c>
      <c r="AV218" s="14">
        <f t="shared" si="101"/>
        <v>4.1399999999999997</v>
      </c>
      <c r="GJ218" s="122">
        <v>212</v>
      </c>
      <c r="GK218" s="14">
        <f t="shared" si="102"/>
        <v>14</v>
      </c>
      <c r="GL218" s="14">
        <f t="shared" si="103"/>
        <v>1606016</v>
      </c>
      <c r="GM218" s="14" t="str">
        <f t="shared" si="108"/>
        <v>神器3-6 : 14级</v>
      </c>
      <c r="GN218" s="14" t="s">
        <v>1055</v>
      </c>
      <c r="GO218" s="14">
        <f t="shared" si="105"/>
        <v>2</v>
      </c>
      <c r="GP218" s="14" t="str">
        <f t="shared" si="106"/>
        <v>神器3-6</v>
      </c>
      <c r="GQ218" s="14">
        <f t="shared" si="107"/>
        <v>1</v>
      </c>
    </row>
    <row r="219" spans="38:199" ht="16.5" x14ac:dyDescent="0.2">
      <c r="AL219" s="118">
        <v>7</v>
      </c>
      <c r="AM219" s="118">
        <v>1</v>
      </c>
      <c r="AN219" s="118">
        <v>55</v>
      </c>
      <c r="AO219" s="118">
        <v>15</v>
      </c>
      <c r="AP219" s="118" t="s">
        <v>409</v>
      </c>
      <c r="AQ219" s="118">
        <v>700</v>
      </c>
      <c r="AR219" s="118">
        <v>1</v>
      </c>
      <c r="AS219" s="118">
        <v>1</v>
      </c>
      <c r="AT219" s="118">
        <f t="shared" si="99"/>
        <v>1</v>
      </c>
      <c r="AU219" s="14">
        <f t="shared" si="100"/>
        <v>7.0000000000000007E-2</v>
      </c>
      <c r="AV219" s="14">
        <f t="shared" si="101"/>
        <v>1.7500000000000002</v>
      </c>
      <c r="GJ219" s="122">
        <v>213</v>
      </c>
      <c r="GK219" s="14">
        <f t="shared" si="102"/>
        <v>14</v>
      </c>
      <c r="GL219" s="14">
        <f t="shared" si="103"/>
        <v>1606016</v>
      </c>
      <c r="GM219" s="14" t="str">
        <f t="shared" si="108"/>
        <v>神器3-6 : 15级</v>
      </c>
      <c r="GN219" s="14" t="s">
        <v>1055</v>
      </c>
      <c r="GO219" s="14">
        <f t="shared" si="105"/>
        <v>3</v>
      </c>
      <c r="GP219" s="14" t="str">
        <f t="shared" si="106"/>
        <v>神器3-6</v>
      </c>
      <c r="GQ219" s="14">
        <f t="shared" si="107"/>
        <v>1</v>
      </c>
    </row>
    <row r="220" spans="38:199" ht="16.5" x14ac:dyDescent="0.2">
      <c r="AL220" s="118">
        <v>7</v>
      </c>
      <c r="AM220" s="118">
        <v>1</v>
      </c>
      <c r="AN220" s="118">
        <v>55</v>
      </c>
      <c r="AO220" s="118">
        <v>16</v>
      </c>
      <c r="AP220" s="118" t="s">
        <v>410</v>
      </c>
      <c r="AQ220" s="118">
        <v>700</v>
      </c>
      <c r="AR220" s="118">
        <v>1</v>
      </c>
      <c r="AS220" s="118">
        <v>1</v>
      </c>
      <c r="AT220" s="118">
        <f t="shared" si="99"/>
        <v>1</v>
      </c>
      <c r="AU220" s="14">
        <f t="shared" si="100"/>
        <v>7.0000000000000007E-2</v>
      </c>
      <c r="AV220" s="14">
        <f t="shared" si="101"/>
        <v>1.7500000000000002</v>
      </c>
      <c r="GJ220" s="122">
        <v>214</v>
      </c>
      <c r="GK220" s="14">
        <f t="shared" si="102"/>
        <v>14</v>
      </c>
      <c r="GL220" s="14">
        <f t="shared" si="103"/>
        <v>1606016</v>
      </c>
      <c r="GM220" s="14" t="str">
        <f t="shared" si="108"/>
        <v>神器3-6 : 16级</v>
      </c>
      <c r="GN220" s="14" t="s">
        <v>1055</v>
      </c>
      <c r="GO220" s="14">
        <f t="shared" si="105"/>
        <v>4</v>
      </c>
      <c r="GP220" s="14" t="str">
        <f t="shared" si="106"/>
        <v>神器3-6</v>
      </c>
      <c r="GQ220" s="14">
        <f t="shared" si="107"/>
        <v>2</v>
      </c>
    </row>
    <row r="221" spans="38:199" ht="16.5" x14ac:dyDescent="0.2">
      <c r="AL221" s="118">
        <v>7</v>
      </c>
      <c r="AM221" s="118">
        <v>1</v>
      </c>
      <c r="AN221" s="118">
        <v>55</v>
      </c>
      <c r="AO221" s="118">
        <v>17</v>
      </c>
      <c r="AP221" s="118" t="s">
        <v>411</v>
      </c>
      <c r="AQ221" s="118">
        <v>414</v>
      </c>
      <c r="AR221" s="118">
        <v>1</v>
      </c>
      <c r="AS221" s="118">
        <v>1</v>
      </c>
      <c r="AT221" s="118">
        <f t="shared" si="99"/>
        <v>2</v>
      </c>
      <c r="AU221" s="14">
        <f t="shared" si="100"/>
        <v>4.1399999999999999E-2</v>
      </c>
      <c r="AV221" s="14">
        <f t="shared" si="101"/>
        <v>3.105</v>
      </c>
      <c r="GJ221" s="122">
        <v>215</v>
      </c>
      <c r="GK221" s="14">
        <f t="shared" si="102"/>
        <v>14</v>
      </c>
      <c r="GL221" s="14">
        <f t="shared" si="103"/>
        <v>1606016</v>
      </c>
      <c r="GM221" s="14" t="str">
        <f t="shared" si="108"/>
        <v>神器3-6 : 17级</v>
      </c>
      <c r="GN221" s="14" t="s">
        <v>1055</v>
      </c>
      <c r="GO221" s="14">
        <f t="shared" si="105"/>
        <v>5</v>
      </c>
      <c r="GP221" s="14" t="str">
        <f t="shared" si="106"/>
        <v>神器3-6</v>
      </c>
      <c r="GQ221" s="14">
        <f t="shared" si="107"/>
        <v>2</v>
      </c>
    </row>
    <row r="222" spans="38:199" ht="16.5" x14ac:dyDescent="0.2">
      <c r="AL222" s="118">
        <v>7</v>
      </c>
      <c r="AM222" s="118">
        <v>1</v>
      </c>
      <c r="AN222" s="118">
        <v>55</v>
      </c>
      <c r="AO222" s="118">
        <v>18</v>
      </c>
      <c r="AP222" s="118" t="s">
        <v>412</v>
      </c>
      <c r="AQ222" s="118">
        <v>414</v>
      </c>
      <c r="AR222" s="118">
        <v>1</v>
      </c>
      <c r="AS222" s="118">
        <v>1</v>
      </c>
      <c r="AT222" s="118">
        <f t="shared" si="99"/>
        <v>2</v>
      </c>
      <c r="AU222" s="14">
        <f t="shared" si="100"/>
        <v>4.1399999999999999E-2</v>
      </c>
      <c r="AV222" s="14">
        <f t="shared" si="101"/>
        <v>3.105</v>
      </c>
      <c r="GJ222" s="122">
        <v>216</v>
      </c>
      <c r="GK222" s="14">
        <f t="shared" si="102"/>
        <v>14</v>
      </c>
      <c r="GL222" s="14">
        <f t="shared" si="103"/>
        <v>1606016</v>
      </c>
      <c r="GM222" s="14" t="str">
        <f t="shared" si="108"/>
        <v>神器3-6 : 18级</v>
      </c>
      <c r="GN222" s="14" t="s">
        <v>1055</v>
      </c>
      <c r="GO222" s="14">
        <f t="shared" si="105"/>
        <v>6</v>
      </c>
      <c r="GP222" s="14" t="str">
        <f t="shared" si="106"/>
        <v>神器3-6</v>
      </c>
      <c r="GQ222" s="14">
        <f t="shared" si="107"/>
        <v>2</v>
      </c>
    </row>
    <row r="223" spans="38:199" ht="16.5" x14ac:dyDescent="0.2">
      <c r="AL223" s="118">
        <v>7</v>
      </c>
      <c r="AM223" s="118">
        <v>1</v>
      </c>
      <c r="AN223" s="118">
        <v>55</v>
      </c>
      <c r="AO223" s="118">
        <v>19</v>
      </c>
      <c r="AP223" s="118" t="s">
        <v>413</v>
      </c>
      <c r="AQ223" s="118">
        <v>275</v>
      </c>
      <c r="AR223" s="118">
        <v>1</v>
      </c>
      <c r="AS223" s="118">
        <v>1</v>
      </c>
      <c r="AT223" s="118">
        <f t="shared" si="99"/>
        <v>3</v>
      </c>
      <c r="AU223" s="14">
        <f t="shared" si="100"/>
        <v>2.75E-2</v>
      </c>
      <c r="AV223" s="14">
        <f t="shared" si="101"/>
        <v>4.8125</v>
      </c>
      <c r="GJ223" s="122">
        <v>217</v>
      </c>
      <c r="GK223" s="14">
        <f t="shared" si="102"/>
        <v>14</v>
      </c>
      <c r="GL223" s="14">
        <f t="shared" si="103"/>
        <v>1606016</v>
      </c>
      <c r="GM223" s="14" t="str">
        <f t="shared" si="108"/>
        <v>神器3-6 : 19级</v>
      </c>
      <c r="GN223" s="14" t="s">
        <v>1055</v>
      </c>
      <c r="GO223" s="14">
        <f t="shared" si="105"/>
        <v>7</v>
      </c>
      <c r="GP223" s="14" t="str">
        <f t="shared" si="106"/>
        <v>神器3-6</v>
      </c>
      <c r="GQ223" s="14">
        <f t="shared" si="107"/>
        <v>3</v>
      </c>
    </row>
    <row r="224" spans="38:199" ht="16.5" x14ac:dyDescent="0.2">
      <c r="AL224" s="118">
        <v>7</v>
      </c>
      <c r="AM224" s="118">
        <v>1</v>
      </c>
      <c r="AN224" s="118">
        <v>55</v>
      </c>
      <c r="AO224" s="118">
        <v>20</v>
      </c>
      <c r="AP224" s="118" t="s">
        <v>414</v>
      </c>
      <c r="AQ224" s="118">
        <v>138</v>
      </c>
      <c r="AR224" s="118">
        <v>1</v>
      </c>
      <c r="AS224" s="118">
        <v>1</v>
      </c>
      <c r="AT224" s="118">
        <f t="shared" si="99"/>
        <v>4</v>
      </c>
      <c r="AU224" s="14">
        <f t="shared" si="100"/>
        <v>1.38E-2</v>
      </c>
      <c r="AV224" s="14">
        <f t="shared" si="101"/>
        <v>5.1749999999999998</v>
      </c>
      <c r="GJ224" s="122">
        <v>218</v>
      </c>
      <c r="GK224" s="14">
        <f t="shared" si="102"/>
        <v>14</v>
      </c>
      <c r="GL224" s="14">
        <f t="shared" si="103"/>
        <v>1606016</v>
      </c>
      <c r="GM224" s="14" t="str">
        <f t="shared" si="108"/>
        <v>神器3-6 : 20级</v>
      </c>
      <c r="GN224" s="14" t="s">
        <v>1055</v>
      </c>
      <c r="GO224" s="14">
        <f t="shared" si="105"/>
        <v>8</v>
      </c>
      <c r="GP224" s="14" t="str">
        <f t="shared" si="106"/>
        <v>神器3-6</v>
      </c>
      <c r="GQ224" s="14">
        <f t="shared" si="107"/>
        <v>3</v>
      </c>
    </row>
    <row r="225" spans="38:199" ht="16.5" x14ac:dyDescent="0.2">
      <c r="AL225" s="118">
        <v>7</v>
      </c>
      <c r="AM225" s="118">
        <v>1</v>
      </c>
      <c r="AN225" s="118">
        <v>55</v>
      </c>
      <c r="AO225" s="118">
        <v>21</v>
      </c>
      <c r="AP225" s="118" t="s">
        <v>415</v>
      </c>
      <c r="AQ225" s="118">
        <v>700</v>
      </c>
      <c r="AR225" s="118">
        <v>1</v>
      </c>
      <c r="AS225" s="118">
        <v>1</v>
      </c>
      <c r="AT225" s="118">
        <f t="shared" si="99"/>
        <v>1</v>
      </c>
      <c r="AU225" s="14">
        <f t="shared" si="100"/>
        <v>7.0000000000000007E-2</v>
      </c>
      <c r="AV225" s="14">
        <f t="shared" si="101"/>
        <v>2.1</v>
      </c>
      <c r="GJ225" s="122">
        <v>219</v>
      </c>
      <c r="GK225" s="14">
        <f t="shared" si="102"/>
        <v>14</v>
      </c>
      <c r="GL225" s="14">
        <f t="shared" si="103"/>
        <v>1606016</v>
      </c>
      <c r="GM225" s="14" t="str">
        <f t="shared" si="108"/>
        <v>神器3-6 : 21级</v>
      </c>
      <c r="GN225" s="14" t="s">
        <v>1055</v>
      </c>
      <c r="GO225" s="14">
        <f t="shared" si="105"/>
        <v>9</v>
      </c>
      <c r="GP225" s="14" t="str">
        <f t="shared" si="106"/>
        <v>神器3-6</v>
      </c>
      <c r="GQ225" s="14">
        <f t="shared" si="107"/>
        <v>3</v>
      </c>
    </row>
    <row r="226" spans="38:199" ht="16.5" x14ac:dyDescent="0.2">
      <c r="AL226" s="118">
        <v>7</v>
      </c>
      <c r="AM226" s="118">
        <v>1</v>
      </c>
      <c r="AN226" s="118">
        <v>55</v>
      </c>
      <c r="AO226" s="118">
        <v>22</v>
      </c>
      <c r="AP226" s="118" t="s">
        <v>416</v>
      </c>
      <c r="AQ226" s="118">
        <v>700</v>
      </c>
      <c r="AR226" s="118">
        <v>1</v>
      </c>
      <c r="AS226" s="118">
        <v>1</v>
      </c>
      <c r="AT226" s="118">
        <f t="shared" si="99"/>
        <v>1</v>
      </c>
      <c r="AU226" s="14">
        <f t="shared" si="100"/>
        <v>7.0000000000000007E-2</v>
      </c>
      <c r="AV226" s="14">
        <f t="shared" si="101"/>
        <v>2.1</v>
      </c>
      <c r="GJ226" s="122">
        <v>220</v>
      </c>
      <c r="GK226" s="14">
        <f t="shared" si="102"/>
        <v>14</v>
      </c>
      <c r="GL226" s="14">
        <f t="shared" si="103"/>
        <v>1606016</v>
      </c>
      <c r="GM226" s="14" t="str">
        <f t="shared" si="108"/>
        <v>神器3-6 : 22级</v>
      </c>
      <c r="GN226" s="14" t="s">
        <v>1055</v>
      </c>
      <c r="GO226" s="14">
        <f t="shared" si="105"/>
        <v>10</v>
      </c>
      <c r="GP226" s="14" t="str">
        <f t="shared" si="106"/>
        <v>神器3-6</v>
      </c>
      <c r="GQ226" s="14">
        <f t="shared" si="107"/>
        <v>5</v>
      </c>
    </row>
    <row r="227" spans="38:199" ht="16.5" x14ac:dyDescent="0.2">
      <c r="AL227" s="118">
        <v>7</v>
      </c>
      <c r="AM227" s="118">
        <v>1</v>
      </c>
      <c r="AN227" s="118">
        <v>55</v>
      </c>
      <c r="AO227" s="118">
        <v>23</v>
      </c>
      <c r="AP227" s="118" t="s">
        <v>417</v>
      </c>
      <c r="AQ227" s="118">
        <v>414</v>
      </c>
      <c r="AR227" s="118">
        <v>1</v>
      </c>
      <c r="AS227" s="118">
        <v>1</v>
      </c>
      <c r="AT227" s="118">
        <f t="shared" si="99"/>
        <v>2</v>
      </c>
      <c r="AU227" s="14">
        <f t="shared" si="100"/>
        <v>4.1399999999999999E-2</v>
      </c>
      <c r="AV227" s="14">
        <f t="shared" si="101"/>
        <v>3.726</v>
      </c>
      <c r="GJ227" s="122">
        <v>221</v>
      </c>
      <c r="GK227" s="14">
        <f t="shared" si="102"/>
        <v>14</v>
      </c>
      <c r="GL227" s="14">
        <f t="shared" si="103"/>
        <v>1606016</v>
      </c>
      <c r="GM227" s="14" t="str">
        <f t="shared" si="108"/>
        <v>神器3-6 : 23级</v>
      </c>
      <c r="GN227" s="14" t="s">
        <v>1055</v>
      </c>
      <c r="GO227" s="14">
        <f t="shared" si="105"/>
        <v>11</v>
      </c>
      <c r="GP227" s="14" t="str">
        <f t="shared" si="106"/>
        <v>神器3-6</v>
      </c>
      <c r="GQ227" s="14">
        <f t="shared" si="107"/>
        <v>5</v>
      </c>
    </row>
    <row r="228" spans="38:199" ht="16.5" x14ac:dyDescent="0.2">
      <c r="AL228" s="118">
        <v>7</v>
      </c>
      <c r="AM228" s="118">
        <v>1</v>
      </c>
      <c r="AN228" s="118">
        <v>55</v>
      </c>
      <c r="AO228" s="118">
        <v>24</v>
      </c>
      <c r="AP228" s="118" t="s">
        <v>418</v>
      </c>
      <c r="AQ228" s="118">
        <v>414</v>
      </c>
      <c r="AR228" s="118">
        <v>1</v>
      </c>
      <c r="AS228" s="118">
        <v>1</v>
      </c>
      <c r="AT228" s="118">
        <f t="shared" si="99"/>
        <v>2</v>
      </c>
      <c r="AU228" s="14">
        <f t="shared" si="100"/>
        <v>4.1399999999999999E-2</v>
      </c>
      <c r="AV228" s="14">
        <f t="shared" si="101"/>
        <v>3.726</v>
      </c>
      <c r="GJ228" s="122">
        <v>222</v>
      </c>
      <c r="GK228" s="14">
        <f t="shared" si="102"/>
        <v>14</v>
      </c>
      <c r="GL228" s="14">
        <f t="shared" si="103"/>
        <v>1606016</v>
      </c>
      <c r="GM228" s="14" t="str">
        <f t="shared" si="108"/>
        <v>神器3-6 : 24级</v>
      </c>
      <c r="GN228" s="14" t="s">
        <v>1055</v>
      </c>
      <c r="GO228" s="14">
        <f t="shared" si="105"/>
        <v>12</v>
      </c>
      <c r="GP228" s="14" t="str">
        <f t="shared" si="106"/>
        <v>神器3-6</v>
      </c>
      <c r="GQ228" s="14">
        <f t="shared" si="107"/>
        <v>6</v>
      </c>
    </row>
    <row r="229" spans="38:199" ht="16.5" x14ac:dyDescent="0.2">
      <c r="AL229" s="118">
        <v>7</v>
      </c>
      <c r="AM229" s="118">
        <v>1</v>
      </c>
      <c r="AN229" s="118">
        <v>55</v>
      </c>
      <c r="AO229" s="118">
        <v>25</v>
      </c>
      <c r="AP229" s="118" t="s">
        <v>419</v>
      </c>
      <c r="AQ229" s="118">
        <v>275</v>
      </c>
      <c r="AR229" s="118">
        <v>1</v>
      </c>
      <c r="AS229" s="118">
        <v>1</v>
      </c>
      <c r="AT229" s="118">
        <f t="shared" si="99"/>
        <v>3</v>
      </c>
      <c r="AU229" s="14">
        <f t="shared" si="100"/>
        <v>2.75E-2</v>
      </c>
      <c r="AV229" s="14">
        <f t="shared" si="101"/>
        <v>5.7750000000000004</v>
      </c>
      <c r="GJ229" s="122">
        <v>223</v>
      </c>
      <c r="GK229" s="14">
        <f t="shared" si="102"/>
        <v>14</v>
      </c>
      <c r="GL229" s="14">
        <f t="shared" si="103"/>
        <v>1606016</v>
      </c>
      <c r="GM229" s="14" t="str">
        <f t="shared" si="108"/>
        <v>神器3-6 : 25级</v>
      </c>
      <c r="GN229" s="14" t="s">
        <v>1055</v>
      </c>
      <c r="GO229" s="14">
        <f t="shared" si="105"/>
        <v>13</v>
      </c>
      <c r="GP229" s="14" t="str">
        <f t="shared" si="106"/>
        <v>神器3-6</v>
      </c>
      <c r="GQ229" s="14">
        <f t="shared" si="107"/>
        <v>7</v>
      </c>
    </row>
    <row r="230" spans="38:199" ht="16.5" x14ac:dyDescent="0.2">
      <c r="AL230" s="118">
        <v>7</v>
      </c>
      <c r="AM230" s="118">
        <v>1</v>
      </c>
      <c r="AN230" s="118">
        <v>55</v>
      </c>
      <c r="AO230" s="118">
        <v>26</v>
      </c>
      <c r="AP230" s="118" t="s">
        <v>420</v>
      </c>
      <c r="AQ230" s="118">
        <v>139</v>
      </c>
      <c r="AR230" s="118">
        <v>1</v>
      </c>
      <c r="AS230" s="118">
        <v>1</v>
      </c>
      <c r="AT230" s="118">
        <f t="shared" si="99"/>
        <v>4</v>
      </c>
      <c r="AU230" s="14">
        <f t="shared" si="100"/>
        <v>1.3899999999999999E-2</v>
      </c>
      <c r="AV230" s="14">
        <f t="shared" si="101"/>
        <v>6.2549999999999999</v>
      </c>
      <c r="GJ230" s="122">
        <v>224</v>
      </c>
      <c r="GK230" s="14">
        <f t="shared" si="102"/>
        <v>14</v>
      </c>
      <c r="GL230" s="14">
        <f t="shared" si="103"/>
        <v>1606016</v>
      </c>
      <c r="GM230" s="14" t="str">
        <f t="shared" si="108"/>
        <v>神器3-6 : 26级</v>
      </c>
      <c r="GN230" s="14" t="s">
        <v>1055</v>
      </c>
      <c r="GO230" s="14">
        <f t="shared" si="105"/>
        <v>14</v>
      </c>
      <c r="GP230" s="14" t="str">
        <f t="shared" si="106"/>
        <v>神器3-6</v>
      </c>
      <c r="GQ230" s="14">
        <f t="shared" si="107"/>
        <v>7</v>
      </c>
    </row>
    <row r="231" spans="38:199" ht="16.5" x14ac:dyDescent="0.2">
      <c r="AL231" s="118">
        <v>7</v>
      </c>
      <c r="AM231" s="118">
        <v>1</v>
      </c>
      <c r="AN231" s="118">
        <v>55</v>
      </c>
      <c r="AO231" s="118">
        <v>27</v>
      </c>
      <c r="AP231" s="118" t="s">
        <v>1040</v>
      </c>
      <c r="AQ231" s="118">
        <v>416</v>
      </c>
      <c r="AR231" s="118">
        <v>1</v>
      </c>
      <c r="AS231" s="118">
        <v>1</v>
      </c>
      <c r="AT231" s="118">
        <f t="shared" si="99"/>
        <v>2</v>
      </c>
      <c r="AU231" s="14">
        <f t="shared" ref="AU231:AU236" si="109">(AR231+AS231)/2*AQ231/10000</f>
        <v>4.1599999999999998E-2</v>
      </c>
      <c r="AV231" s="14">
        <f t="shared" ref="AV231:AV236" si="110">(AR231+AS231)/2*AQ231/10000*INDEX($AI$7:$AI$48,AO231)</f>
        <v>4.992</v>
      </c>
      <c r="GJ231" s="122">
        <v>225</v>
      </c>
      <c r="GK231" s="14">
        <f t="shared" si="102"/>
        <v>14</v>
      </c>
      <c r="GL231" s="14">
        <f t="shared" si="103"/>
        <v>1606016</v>
      </c>
      <c r="GM231" s="14" t="str">
        <f t="shared" si="108"/>
        <v>神器3-6 : 27级</v>
      </c>
      <c r="GN231" s="14" t="s">
        <v>1055</v>
      </c>
      <c r="GO231" s="14">
        <f t="shared" si="105"/>
        <v>15</v>
      </c>
      <c r="GP231" s="14" t="str">
        <f t="shared" si="106"/>
        <v>神器3-6</v>
      </c>
      <c r="GQ231" s="14">
        <f t="shared" si="107"/>
        <v>7</v>
      </c>
    </row>
    <row r="232" spans="38:199" ht="16.5" x14ac:dyDescent="0.2">
      <c r="AL232" s="118">
        <v>7</v>
      </c>
      <c r="AM232" s="118">
        <v>1</v>
      </c>
      <c r="AN232" s="118">
        <v>55</v>
      </c>
      <c r="AO232" s="118">
        <v>28</v>
      </c>
      <c r="AP232" s="118" t="s">
        <v>422</v>
      </c>
      <c r="AQ232" s="118">
        <v>416</v>
      </c>
      <c r="AR232" s="118">
        <v>1</v>
      </c>
      <c r="AS232" s="118">
        <v>1</v>
      </c>
      <c r="AT232" s="118">
        <f t="shared" si="99"/>
        <v>2</v>
      </c>
      <c r="AU232" s="14">
        <f t="shared" si="109"/>
        <v>4.1599999999999998E-2</v>
      </c>
      <c r="AV232" s="14">
        <f t="shared" si="110"/>
        <v>4.992</v>
      </c>
      <c r="GJ232" s="122">
        <v>226</v>
      </c>
      <c r="GK232" s="14">
        <f t="shared" si="102"/>
        <v>14</v>
      </c>
      <c r="GL232" s="14">
        <f t="shared" si="103"/>
        <v>1606016</v>
      </c>
      <c r="GM232" s="14" t="str">
        <f t="shared" si="108"/>
        <v>神器3-6 : 28级</v>
      </c>
      <c r="GN232" s="14" t="s">
        <v>1055</v>
      </c>
      <c r="GO232" s="14">
        <f t="shared" si="105"/>
        <v>16</v>
      </c>
      <c r="GP232" s="14" t="str">
        <f t="shared" si="106"/>
        <v>神器3-6</v>
      </c>
      <c r="GQ232" s="14">
        <f t="shared" si="107"/>
        <v>10</v>
      </c>
    </row>
    <row r="233" spans="38:199" ht="16.5" x14ac:dyDescent="0.2">
      <c r="AL233" s="118">
        <v>7</v>
      </c>
      <c r="AM233" s="118">
        <v>1</v>
      </c>
      <c r="AN233" s="118">
        <v>55</v>
      </c>
      <c r="AO233" s="118">
        <v>29</v>
      </c>
      <c r="AP233" s="118" t="s">
        <v>423</v>
      </c>
      <c r="AQ233" s="118">
        <v>416</v>
      </c>
      <c r="AR233" s="118">
        <v>1</v>
      </c>
      <c r="AS233" s="118">
        <v>1</v>
      </c>
      <c r="AT233" s="118">
        <f t="shared" si="99"/>
        <v>2</v>
      </c>
      <c r="AU233" s="14">
        <f t="shared" si="109"/>
        <v>4.1599999999999998E-2</v>
      </c>
      <c r="AV233" s="14">
        <f t="shared" si="110"/>
        <v>4.992</v>
      </c>
      <c r="GJ233" s="122">
        <v>227</v>
      </c>
      <c r="GK233" s="14">
        <f t="shared" si="102"/>
        <v>14</v>
      </c>
      <c r="GL233" s="14">
        <f t="shared" si="103"/>
        <v>1606016</v>
      </c>
      <c r="GM233" s="14" t="str">
        <f t="shared" si="108"/>
        <v>神器3-6 : 29级</v>
      </c>
      <c r="GN233" s="14" t="s">
        <v>1055</v>
      </c>
      <c r="GO233" s="14">
        <f t="shared" si="105"/>
        <v>17</v>
      </c>
      <c r="GP233" s="14" t="str">
        <f t="shared" si="106"/>
        <v>神器3-6</v>
      </c>
      <c r="GQ233" s="14">
        <f t="shared" si="107"/>
        <v>10</v>
      </c>
    </row>
    <row r="234" spans="38:199" ht="16.5" x14ac:dyDescent="0.2">
      <c r="AL234" s="118">
        <v>7</v>
      </c>
      <c r="AM234" s="118">
        <v>1</v>
      </c>
      <c r="AN234" s="118">
        <v>55</v>
      </c>
      <c r="AO234" s="118">
        <v>30</v>
      </c>
      <c r="AP234" s="118" t="s">
        <v>424</v>
      </c>
      <c r="AQ234" s="118">
        <v>276</v>
      </c>
      <c r="AR234" s="118">
        <v>1</v>
      </c>
      <c r="AS234" s="118">
        <v>1</v>
      </c>
      <c r="AT234" s="118">
        <f t="shared" si="99"/>
        <v>3</v>
      </c>
      <c r="AU234" s="14">
        <f t="shared" si="109"/>
        <v>2.76E-2</v>
      </c>
      <c r="AV234" s="14">
        <f t="shared" si="110"/>
        <v>7.7279999999999998</v>
      </c>
      <c r="GJ234" s="122">
        <v>228</v>
      </c>
      <c r="GK234" s="14">
        <f t="shared" si="102"/>
        <v>14</v>
      </c>
      <c r="GL234" s="14">
        <f t="shared" si="103"/>
        <v>1606016</v>
      </c>
      <c r="GM234" s="14" t="str">
        <f t="shared" si="108"/>
        <v>神器3-6 : 30级</v>
      </c>
      <c r="GN234" s="14" t="s">
        <v>1055</v>
      </c>
      <c r="GO234" s="14">
        <f t="shared" si="105"/>
        <v>18</v>
      </c>
      <c r="GP234" s="14" t="str">
        <f t="shared" si="106"/>
        <v>神器3-6</v>
      </c>
      <c r="GQ234" s="14">
        <f t="shared" si="107"/>
        <v>10</v>
      </c>
    </row>
    <row r="235" spans="38:199" ht="16.5" x14ac:dyDescent="0.2">
      <c r="AL235" s="118">
        <v>7</v>
      </c>
      <c r="AM235" s="118">
        <v>1</v>
      </c>
      <c r="AN235" s="118">
        <v>55</v>
      </c>
      <c r="AO235" s="118">
        <v>31</v>
      </c>
      <c r="AP235" s="118" t="s">
        <v>425</v>
      </c>
      <c r="AQ235" s="118">
        <v>276</v>
      </c>
      <c r="AR235" s="118">
        <v>1</v>
      </c>
      <c r="AS235" s="118">
        <v>1</v>
      </c>
      <c r="AT235" s="118">
        <f t="shared" si="99"/>
        <v>3</v>
      </c>
      <c r="AU235" s="14">
        <f t="shared" si="109"/>
        <v>2.76E-2</v>
      </c>
      <c r="AV235" s="14">
        <f t="shared" si="110"/>
        <v>7.7279999999999998</v>
      </c>
      <c r="GJ235" s="122">
        <v>229</v>
      </c>
      <c r="GK235" s="14">
        <f t="shared" si="102"/>
        <v>15</v>
      </c>
      <c r="GL235" s="14">
        <f t="shared" si="103"/>
        <v>1606019</v>
      </c>
      <c r="GM235" s="14" t="str">
        <f t="shared" si="108"/>
        <v>神器4-1 : 31级</v>
      </c>
      <c r="GN235" s="14" t="s">
        <v>1055</v>
      </c>
      <c r="GO235" s="14">
        <f t="shared" si="105"/>
        <v>1</v>
      </c>
      <c r="GP235" s="14" t="str">
        <f t="shared" si="106"/>
        <v>神器4-1</v>
      </c>
      <c r="GQ235" s="14">
        <f t="shared" si="107"/>
        <v>1</v>
      </c>
    </row>
    <row r="236" spans="38:199" ht="16.5" x14ac:dyDescent="0.2">
      <c r="AL236" s="118">
        <v>7</v>
      </c>
      <c r="AM236" s="118">
        <v>1</v>
      </c>
      <c r="AN236" s="118">
        <v>55</v>
      </c>
      <c r="AO236" s="118">
        <v>32</v>
      </c>
      <c r="AP236" s="118" t="s">
        <v>426</v>
      </c>
      <c r="AQ236" s="118">
        <v>276</v>
      </c>
      <c r="AR236" s="118">
        <v>1</v>
      </c>
      <c r="AS236" s="118">
        <v>1</v>
      </c>
      <c r="AT236" s="118">
        <f t="shared" si="99"/>
        <v>3</v>
      </c>
      <c r="AU236" s="14">
        <f t="shared" si="109"/>
        <v>2.76E-2</v>
      </c>
      <c r="AV236" s="14">
        <f t="shared" si="110"/>
        <v>7.7279999999999998</v>
      </c>
      <c r="GJ236" s="122">
        <v>230</v>
      </c>
      <c r="GK236" s="14">
        <f t="shared" si="102"/>
        <v>15</v>
      </c>
      <c r="GL236" s="14">
        <f t="shared" si="103"/>
        <v>1606019</v>
      </c>
      <c r="GM236" s="14" t="str">
        <f t="shared" si="108"/>
        <v>神器4-1 : 32级</v>
      </c>
      <c r="GN236" s="14" t="s">
        <v>1055</v>
      </c>
      <c r="GO236" s="14">
        <f t="shared" si="105"/>
        <v>2</v>
      </c>
      <c r="GP236" s="14" t="str">
        <f t="shared" si="106"/>
        <v>神器4-1</v>
      </c>
      <c r="GQ236" s="14">
        <f t="shared" si="107"/>
        <v>1</v>
      </c>
    </row>
    <row r="237" spans="38:199" ht="16.5" x14ac:dyDescent="0.2">
      <c r="AL237" s="118">
        <v>7</v>
      </c>
      <c r="AM237" s="118">
        <v>1</v>
      </c>
      <c r="AN237" s="118">
        <v>56</v>
      </c>
      <c r="AO237" s="118">
        <v>35</v>
      </c>
      <c r="AP237" s="118" t="s">
        <v>429</v>
      </c>
      <c r="AQ237" s="118">
        <v>2000</v>
      </c>
      <c r="AR237" s="118">
        <v>1</v>
      </c>
      <c r="AS237" s="118">
        <v>2</v>
      </c>
      <c r="AT237" s="118">
        <f t="shared" ref="AT237:AT257" si="111">INDEX($AH$7:$AH$48,AO237)</f>
        <v>2</v>
      </c>
      <c r="AU237" s="14">
        <f t="shared" ref="AU237:AU257" si="112">(AR237+AS237)/2*AQ237/10000</f>
        <v>0.3</v>
      </c>
      <c r="AV237" s="14">
        <f t="shared" ref="AV237:AV257" si="113">(AR237+AS237)/2*AQ237/10000*INDEX($AI$7:$AI$48,AO237)</f>
        <v>45</v>
      </c>
      <c r="GJ237" s="122">
        <v>231</v>
      </c>
      <c r="GK237" s="14">
        <f t="shared" si="102"/>
        <v>15</v>
      </c>
      <c r="GL237" s="14">
        <f t="shared" si="103"/>
        <v>1606019</v>
      </c>
      <c r="GM237" s="14" t="str">
        <f t="shared" si="108"/>
        <v>神器4-1 : 35级</v>
      </c>
      <c r="GN237" s="14" t="s">
        <v>1055</v>
      </c>
      <c r="GO237" s="14">
        <f t="shared" si="105"/>
        <v>3</v>
      </c>
      <c r="GP237" s="14" t="str">
        <f t="shared" si="106"/>
        <v>神器4-1</v>
      </c>
      <c r="GQ237" s="14">
        <f t="shared" si="107"/>
        <v>1</v>
      </c>
    </row>
    <row r="238" spans="38:199" ht="16.5" x14ac:dyDescent="0.2">
      <c r="AL238" s="118">
        <v>7</v>
      </c>
      <c r="AM238" s="118">
        <v>1</v>
      </c>
      <c r="AN238" s="118">
        <v>56</v>
      </c>
      <c r="AO238" s="118">
        <v>36</v>
      </c>
      <c r="AP238" s="118" t="s">
        <v>430</v>
      </c>
      <c r="AQ238" s="118">
        <v>2000</v>
      </c>
      <c r="AR238" s="118">
        <v>1</v>
      </c>
      <c r="AS238" s="118">
        <v>2</v>
      </c>
      <c r="AT238" s="118">
        <f t="shared" si="111"/>
        <v>2</v>
      </c>
      <c r="AU238" s="14">
        <f t="shared" si="112"/>
        <v>0.3</v>
      </c>
      <c r="AV238" s="14">
        <f t="shared" si="113"/>
        <v>45</v>
      </c>
      <c r="GJ238" s="122">
        <v>232</v>
      </c>
      <c r="GK238" s="14">
        <f t="shared" si="102"/>
        <v>15</v>
      </c>
      <c r="GL238" s="14">
        <f t="shared" si="103"/>
        <v>1606019</v>
      </c>
      <c r="GM238" s="14" t="str">
        <f t="shared" si="108"/>
        <v>神器4-1 : 36级</v>
      </c>
      <c r="GN238" s="14" t="s">
        <v>1055</v>
      </c>
      <c r="GO238" s="14">
        <f t="shared" si="105"/>
        <v>4</v>
      </c>
      <c r="GP238" s="14" t="str">
        <f t="shared" si="106"/>
        <v>神器4-1</v>
      </c>
      <c r="GQ238" s="14">
        <f t="shared" si="107"/>
        <v>2</v>
      </c>
    </row>
    <row r="239" spans="38:199" ht="16.5" x14ac:dyDescent="0.2">
      <c r="AL239" s="118">
        <v>7</v>
      </c>
      <c r="AM239" s="118">
        <v>1</v>
      </c>
      <c r="AN239" s="118">
        <v>56</v>
      </c>
      <c r="AO239" s="118">
        <v>37</v>
      </c>
      <c r="AP239" s="118" t="s">
        <v>431</v>
      </c>
      <c r="AQ239" s="118">
        <v>2000</v>
      </c>
      <c r="AR239" s="118">
        <v>1</v>
      </c>
      <c r="AS239" s="118">
        <v>2</v>
      </c>
      <c r="AT239" s="118">
        <f t="shared" si="111"/>
        <v>2</v>
      </c>
      <c r="AU239" s="14">
        <f t="shared" si="112"/>
        <v>0.3</v>
      </c>
      <c r="AV239" s="14">
        <f t="shared" si="113"/>
        <v>45</v>
      </c>
      <c r="GJ239" s="122">
        <v>233</v>
      </c>
      <c r="GK239" s="14">
        <f t="shared" si="102"/>
        <v>15</v>
      </c>
      <c r="GL239" s="14">
        <f t="shared" si="103"/>
        <v>1606019</v>
      </c>
      <c r="GM239" s="14" t="str">
        <f t="shared" si="108"/>
        <v>神器4-1 : 37级</v>
      </c>
      <c r="GN239" s="14" t="s">
        <v>1055</v>
      </c>
      <c r="GO239" s="14">
        <f t="shared" si="105"/>
        <v>5</v>
      </c>
      <c r="GP239" s="14" t="str">
        <f t="shared" si="106"/>
        <v>神器4-1</v>
      </c>
      <c r="GQ239" s="14">
        <f t="shared" si="107"/>
        <v>2</v>
      </c>
    </row>
    <row r="240" spans="38:199" ht="16.5" x14ac:dyDescent="0.2">
      <c r="AL240" s="118">
        <v>7</v>
      </c>
      <c r="AM240" s="118">
        <v>2</v>
      </c>
      <c r="AN240" s="118">
        <v>57</v>
      </c>
      <c r="AO240" s="118">
        <v>9</v>
      </c>
      <c r="AP240" s="118" t="s">
        <v>1015</v>
      </c>
      <c r="AQ240" s="118">
        <v>700</v>
      </c>
      <c r="AR240" s="118">
        <v>1</v>
      </c>
      <c r="AS240" s="118">
        <v>1</v>
      </c>
      <c r="AT240" s="118">
        <f t="shared" si="111"/>
        <v>1</v>
      </c>
      <c r="AU240" s="14">
        <f t="shared" si="112"/>
        <v>7.0000000000000007E-2</v>
      </c>
      <c r="AV240" s="14">
        <f t="shared" si="113"/>
        <v>1.4000000000000001</v>
      </c>
      <c r="GJ240" s="122">
        <v>234</v>
      </c>
      <c r="GK240" s="14">
        <f t="shared" si="102"/>
        <v>15</v>
      </c>
      <c r="GL240" s="14">
        <f t="shared" si="103"/>
        <v>1606019</v>
      </c>
      <c r="GM240" s="14" t="str">
        <f t="shared" si="108"/>
        <v>神器4-1 : 9级</v>
      </c>
      <c r="GN240" s="14" t="s">
        <v>1055</v>
      </c>
      <c r="GO240" s="14">
        <f t="shared" si="105"/>
        <v>6</v>
      </c>
      <c r="GP240" s="14" t="str">
        <f t="shared" si="106"/>
        <v>神器4-1</v>
      </c>
      <c r="GQ240" s="14">
        <f t="shared" si="107"/>
        <v>2</v>
      </c>
    </row>
    <row r="241" spans="38:199" ht="16.5" x14ac:dyDescent="0.2">
      <c r="AL241" s="118">
        <v>7</v>
      </c>
      <c r="AM241" s="118">
        <v>2</v>
      </c>
      <c r="AN241" s="118">
        <v>57</v>
      </c>
      <c r="AO241" s="118">
        <v>10</v>
      </c>
      <c r="AP241" s="118" t="s">
        <v>404</v>
      </c>
      <c r="AQ241" s="118">
        <v>700</v>
      </c>
      <c r="AR241" s="118">
        <v>1</v>
      </c>
      <c r="AS241" s="118">
        <v>1</v>
      </c>
      <c r="AT241" s="118">
        <f t="shared" si="111"/>
        <v>1</v>
      </c>
      <c r="AU241" s="14">
        <f t="shared" si="112"/>
        <v>7.0000000000000007E-2</v>
      </c>
      <c r="AV241" s="14">
        <f t="shared" si="113"/>
        <v>1.4000000000000001</v>
      </c>
      <c r="GJ241" s="122">
        <v>235</v>
      </c>
      <c r="GK241" s="14">
        <f t="shared" si="102"/>
        <v>15</v>
      </c>
      <c r="GL241" s="14">
        <f t="shared" si="103"/>
        <v>1606019</v>
      </c>
      <c r="GM241" s="14" t="str">
        <f t="shared" si="108"/>
        <v>神器4-1 : 10级</v>
      </c>
      <c r="GN241" s="14" t="s">
        <v>1055</v>
      </c>
      <c r="GO241" s="14">
        <f t="shared" si="105"/>
        <v>7</v>
      </c>
      <c r="GP241" s="14" t="str">
        <f t="shared" si="106"/>
        <v>神器4-1</v>
      </c>
      <c r="GQ241" s="14">
        <f t="shared" si="107"/>
        <v>3</v>
      </c>
    </row>
    <row r="242" spans="38:199" ht="16.5" x14ac:dyDescent="0.2">
      <c r="AL242" s="118">
        <v>7</v>
      </c>
      <c r="AM242" s="118">
        <v>2</v>
      </c>
      <c r="AN242" s="118">
        <v>57</v>
      </c>
      <c r="AO242" s="118">
        <v>11</v>
      </c>
      <c r="AP242" s="118" t="s">
        <v>405</v>
      </c>
      <c r="AQ242" s="118">
        <v>414</v>
      </c>
      <c r="AR242" s="118">
        <v>1</v>
      </c>
      <c r="AS242" s="118">
        <v>1</v>
      </c>
      <c r="AT242" s="118">
        <f t="shared" si="111"/>
        <v>2</v>
      </c>
      <c r="AU242" s="14">
        <f t="shared" si="112"/>
        <v>4.1399999999999999E-2</v>
      </c>
      <c r="AV242" s="14">
        <f t="shared" si="113"/>
        <v>2.484</v>
      </c>
      <c r="GJ242" s="122">
        <v>236</v>
      </c>
      <c r="GK242" s="14">
        <f t="shared" si="102"/>
        <v>15</v>
      </c>
      <c r="GL242" s="14">
        <f t="shared" si="103"/>
        <v>1606019</v>
      </c>
      <c r="GM242" s="14" t="str">
        <f t="shared" si="108"/>
        <v>神器4-1 : 11级</v>
      </c>
      <c r="GN242" s="14" t="s">
        <v>1055</v>
      </c>
      <c r="GO242" s="14">
        <f t="shared" si="105"/>
        <v>8</v>
      </c>
      <c r="GP242" s="14" t="str">
        <f t="shared" si="106"/>
        <v>神器4-1</v>
      </c>
      <c r="GQ242" s="14">
        <f t="shared" si="107"/>
        <v>3</v>
      </c>
    </row>
    <row r="243" spans="38:199" ht="16.5" x14ac:dyDescent="0.2">
      <c r="AL243" s="118">
        <v>7</v>
      </c>
      <c r="AM243" s="118">
        <v>2</v>
      </c>
      <c r="AN243" s="118">
        <v>57</v>
      </c>
      <c r="AO243" s="118">
        <v>12</v>
      </c>
      <c r="AP243" s="118" t="s">
        <v>406</v>
      </c>
      <c r="AQ243" s="118">
        <v>414</v>
      </c>
      <c r="AR243" s="118">
        <v>1</v>
      </c>
      <c r="AS243" s="118">
        <v>1</v>
      </c>
      <c r="AT243" s="118">
        <f t="shared" si="111"/>
        <v>2</v>
      </c>
      <c r="AU243" s="14">
        <f t="shared" si="112"/>
        <v>4.1399999999999999E-2</v>
      </c>
      <c r="AV243" s="14">
        <f t="shared" si="113"/>
        <v>2.484</v>
      </c>
      <c r="GJ243" s="122">
        <v>237</v>
      </c>
      <c r="GK243" s="14">
        <f t="shared" si="102"/>
        <v>15</v>
      </c>
      <c r="GL243" s="14">
        <f t="shared" si="103"/>
        <v>1606019</v>
      </c>
      <c r="GM243" s="14" t="str">
        <f t="shared" si="108"/>
        <v>神器4-1 : 12级</v>
      </c>
      <c r="GN243" s="14" t="s">
        <v>1055</v>
      </c>
      <c r="GO243" s="14">
        <f t="shared" si="105"/>
        <v>9</v>
      </c>
      <c r="GP243" s="14" t="str">
        <f t="shared" si="106"/>
        <v>神器4-1</v>
      </c>
      <c r="GQ243" s="14">
        <f t="shared" si="107"/>
        <v>3</v>
      </c>
    </row>
    <row r="244" spans="38:199" ht="16.5" x14ac:dyDescent="0.2">
      <c r="AL244" s="118">
        <v>7</v>
      </c>
      <c r="AM244" s="118">
        <v>2</v>
      </c>
      <c r="AN244" s="118">
        <v>57</v>
      </c>
      <c r="AO244" s="118">
        <v>13</v>
      </c>
      <c r="AP244" s="118" t="s">
        <v>407</v>
      </c>
      <c r="AQ244" s="118">
        <v>275</v>
      </c>
      <c r="AR244" s="118">
        <v>1</v>
      </c>
      <c r="AS244" s="118">
        <v>1</v>
      </c>
      <c r="AT244" s="118">
        <f t="shared" si="111"/>
        <v>3</v>
      </c>
      <c r="AU244" s="14">
        <f t="shared" si="112"/>
        <v>2.75E-2</v>
      </c>
      <c r="AV244" s="14">
        <f t="shared" si="113"/>
        <v>3.85</v>
      </c>
      <c r="GJ244" s="122">
        <v>238</v>
      </c>
      <c r="GK244" s="14">
        <f t="shared" si="102"/>
        <v>15</v>
      </c>
      <c r="GL244" s="14">
        <f t="shared" si="103"/>
        <v>1606019</v>
      </c>
      <c r="GM244" s="14" t="str">
        <f t="shared" si="108"/>
        <v>神器4-1 : 13级</v>
      </c>
      <c r="GN244" s="14" t="s">
        <v>1055</v>
      </c>
      <c r="GO244" s="14">
        <f t="shared" si="105"/>
        <v>10</v>
      </c>
      <c r="GP244" s="14" t="str">
        <f t="shared" si="106"/>
        <v>神器4-1</v>
      </c>
      <c r="GQ244" s="14">
        <f t="shared" si="107"/>
        <v>5</v>
      </c>
    </row>
    <row r="245" spans="38:199" ht="16.5" x14ac:dyDescent="0.2">
      <c r="AL245" s="118">
        <v>7</v>
      </c>
      <c r="AM245" s="118">
        <v>2</v>
      </c>
      <c r="AN245" s="118">
        <v>57</v>
      </c>
      <c r="AO245" s="118">
        <v>14</v>
      </c>
      <c r="AP245" s="118" t="s">
        <v>408</v>
      </c>
      <c r="AQ245" s="118">
        <v>138</v>
      </c>
      <c r="AR245" s="118">
        <v>1</v>
      </c>
      <c r="AS245" s="118">
        <v>1</v>
      </c>
      <c r="AT245" s="118">
        <f t="shared" si="111"/>
        <v>4</v>
      </c>
      <c r="AU245" s="14">
        <f t="shared" si="112"/>
        <v>1.38E-2</v>
      </c>
      <c r="AV245" s="14">
        <f t="shared" si="113"/>
        <v>4.1399999999999997</v>
      </c>
      <c r="GJ245" s="122">
        <v>239</v>
      </c>
      <c r="GK245" s="14">
        <f t="shared" si="102"/>
        <v>15</v>
      </c>
      <c r="GL245" s="14">
        <f t="shared" si="103"/>
        <v>1606019</v>
      </c>
      <c r="GM245" s="14" t="str">
        <f t="shared" si="108"/>
        <v>神器4-1 : 14级</v>
      </c>
      <c r="GN245" s="14" t="s">
        <v>1055</v>
      </c>
      <c r="GO245" s="14">
        <f t="shared" si="105"/>
        <v>11</v>
      </c>
      <c r="GP245" s="14" t="str">
        <f t="shared" si="106"/>
        <v>神器4-1</v>
      </c>
      <c r="GQ245" s="14">
        <f t="shared" si="107"/>
        <v>5</v>
      </c>
    </row>
    <row r="246" spans="38:199" ht="16.5" x14ac:dyDescent="0.2">
      <c r="AL246" s="118">
        <v>7</v>
      </c>
      <c r="AM246" s="118">
        <v>2</v>
      </c>
      <c r="AN246" s="118">
        <v>57</v>
      </c>
      <c r="AO246" s="118">
        <v>15</v>
      </c>
      <c r="AP246" s="118" t="s">
        <v>409</v>
      </c>
      <c r="AQ246" s="118">
        <v>700</v>
      </c>
      <c r="AR246" s="118">
        <v>1</v>
      </c>
      <c r="AS246" s="118">
        <v>1</v>
      </c>
      <c r="AT246" s="118">
        <f t="shared" si="111"/>
        <v>1</v>
      </c>
      <c r="AU246" s="14">
        <f t="shared" si="112"/>
        <v>7.0000000000000007E-2</v>
      </c>
      <c r="AV246" s="14">
        <f t="shared" si="113"/>
        <v>1.7500000000000002</v>
      </c>
      <c r="GJ246" s="122">
        <v>240</v>
      </c>
      <c r="GK246" s="14">
        <f t="shared" si="102"/>
        <v>15</v>
      </c>
      <c r="GL246" s="14">
        <f t="shared" si="103"/>
        <v>1606019</v>
      </c>
      <c r="GM246" s="14" t="str">
        <f t="shared" si="108"/>
        <v>神器4-1 : 15级</v>
      </c>
      <c r="GN246" s="14" t="s">
        <v>1055</v>
      </c>
      <c r="GO246" s="14">
        <f t="shared" si="105"/>
        <v>12</v>
      </c>
      <c r="GP246" s="14" t="str">
        <f t="shared" si="106"/>
        <v>神器4-1</v>
      </c>
      <c r="GQ246" s="14">
        <f t="shared" si="107"/>
        <v>6</v>
      </c>
    </row>
    <row r="247" spans="38:199" ht="16.5" x14ac:dyDescent="0.2">
      <c r="AL247" s="118">
        <v>7</v>
      </c>
      <c r="AM247" s="118">
        <v>2</v>
      </c>
      <c r="AN247" s="118">
        <v>57</v>
      </c>
      <c r="AO247" s="118">
        <v>16</v>
      </c>
      <c r="AP247" s="118" t="s">
        <v>410</v>
      </c>
      <c r="AQ247" s="118">
        <v>700</v>
      </c>
      <c r="AR247" s="118">
        <v>1</v>
      </c>
      <c r="AS247" s="118">
        <v>1</v>
      </c>
      <c r="AT247" s="118">
        <f t="shared" si="111"/>
        <v>1</v>
      </c>
      <c r="AU247" s="14">
        <f t="shared" si="112"/>
        <v>7.0000000000000007E-2</v>
      </c>
      <c r="AV247" s="14">
        <f t="shared" si="113"/>
        <v>1.7500000000000002</v>
      </c>
      <c r="GJ247" s="122">
        <v>241</v>
      </c>
      <c r="GK247" s="14">
        <f t="shared" si="102"/>
        <v>15</v>
      </c>
      <c r="GL247" s="14">
        <f t="shared" si="103"/>
        <v>1606019</v>
      </c>
      <c r="GM247" s="14" t="str">
        <f t="shared" si="108"/>
        <v>神器4-1 : 16级</v>
      </c>
      <c r="GN247" s="14" t="s">
        <v>1055</v>
      </c>
      <c r="GO247" s="14">
        <f t="shared" si="105"/>
        <v>13</v>
      </c>
      <c r="GP247" s="14" t="str">
        <f t="shared" si="106"/>
        <v>神器4-1</v>
      </c>
      <c r="GQ247" s="14">
        <f t="shared" si="107"/>
        <v>7</v>
      </c>
    </row>
    <row r="248" spans="38:199" ht="16.5" x14ac:dyDescent="0.2">
      <c r="AL248" s="118">
        <v>7</v>
      </c>
      <c r="AM248" s="118">
        <v>2</v>
      </c>
      <c r="AN248" s="118">
        <v>57</v>
      </c>
      <c r="AO248" s="118">
        <v>17</v>
      </c>
      <c r="AP248" s="118" t="s">
        <v>411</v>
      </c>
      <c r="AQ248" s="118">
        <v>414</v>
      </c>
      <c r="AR248" s="118">
        <v>1</v>
      </c>
      <c r="AS248" s="118">
        <v>1</v>
      </c>
      <c r="AT248" s="118">
        <f t="shared" si="111"/>
        <v>2</v>
      </c>
      <c r="AU248" s="14">
        <f t="shared" si="112"/>
        <v>4.1399999999999999E-2</v>
      </c>
      <c r="AV248" s="14">
        <f t="shared" si="113"/>
        <v>3.105</v>
      </c>
      <c r="GJ248" s="122">
        <v>242</v>
      </c>
      <c r="GK248" s="14">
        <f t="shared" si="102"/>
        <v>15</v>
      </c>
      <c r="GL248" s="14">
        <f t="shared" si="103"/>
        <v>1606019</v>
      </c>
      <c r="GM248" s="14" t="str">
        <f t="shared" si="108"/>
        <v>神器4-1 : 17级</v>
      </c>
      <c r="GN248" s="14" t="s">
        <v>1055</v>
      </c>
      <c r="GO248" s="14">
        <f t="shared" si="105"/>
        <v>14</v>
      </c>
      <c r="GP248" s="14" t="str">
        <f t="shared" si="106"/>
        <v>神器4-1</v>
      </c>
      <c r="GQ248" s="14">
        <f t="shared" si="107"/>
        <v>7</v>
      </c>
    </row>
    <row r="249" spans="38:199" ht="16.5" x14ac:dyDescent="0.2">
      <c r="AL249" s="118">
        <v>7</v>
      </c>
      <c r="AM249" s="118">
        <v>2</v>
      </c>
      <c r="AN249" s="118">
        <v>57</v>
      </c>
      <c r="AO249" s="118">
        <v>18</v>
      </c>
      <c r="AP249" s="118" t="s">
        <v>412</v>
      </c>
      <c r="AQ249" s="118">
        <v>414</v>
      </c>
      <c r="AR249" s="118">
        <v>1</v>
      </c>
      <c r="AS249" s="118">
        <v>1</v>
      </c>
      <c r="AT249" s="118">
        <f t="shared" si="111"/>
        <v>2</v>
      </c>
      <c r="AU249" s="14">
        <f t="shared" si="112"/>
        <v>4.1399999999999999E-2</v>
      </c>
      <c r="AV249" s="14">
        <f t="shared" si="113"/>
        <v>3.105</v>
      </c>
      <c r="GJ249" s="122">
        <v>243</v>
      </c>
      <c r="GK249" s="14">
        <f t="shared" si="102"/>
        <v>15</v>
      </c>
      <c r="GL249" s="14">
        <f t="shared" si="103"/>
        <v>1606019</v>
      </c>
      <c r="GM249" s="14" t="str">
        <f t="shared" si="108"/>
        <v>神器4-1 : 18级</v>
      </c>
      <c r="GN249" s="14" t="s">
        <v>1055</v>
      </c>
      <c r="GO249" s="14">
        <f t="shared" si="105"/>
        <v>15</v>
      </c>
      <c r="GP249" s="14" t="str">
        <f t="shared" si="106"/>
        <v>神器4-1</v>
      </c>
      <c r="GQ249" s="14">
        <f t="shared" si="107"/>
        <v>7</v>
      </c>
    </row>
    <row r="250" spans="38:199" ht="16.5" x14ac:dyDescent="0.2">
      <c r="AL250" s="118">
        <v>7</v>
      </c>
      <c r="AM250" s="118">
        <v>2</v>
      </c>
      <c r="AN250" s="118">
        <v>57</v>
      </c>
      <c r="AO250" s="118">
        <v>19</v>
      </c>
      <c r="AP250" s="118" t="s">
        <v>413</v>
      </c>
      <c r="AQ250" s="118">
        <v>275</v>
      </c>
      <c r="AR250" s="118">
        <v>1</v>
      </c>
      <c r="AS250" s="118">
        <v>1</v>
      </c>
      <c r="AT250" s="118">
        <f t="shared" si="111"/>
        <v>3</v>
      </c>
      <c r="AU250" s="14">
        <f t="shared" si="112"/>
        <v>2.75E-2</v>
      </c>
      <c r="AV250" s="14">
        <f t="shared" si="113"/>
        <v>4.8125</v>
      </c>
      <c r="GJ250" s="122">
        <v>244</v>
      </c>
      <c r="GK250" s="14">
        <f t="shared" si="102"/>
        <v>15</v>
      </c>
      <c r="GL250" s="14">
        <f t="shared" si="103"/>
        <v>1606019</v>
      </c>
      <c r="GM250" s="14" t="str">
        <f t="shared" si="108"/>
        <v>神器4-1 : 19级</v>
      </c>
      <c r="GN250" s="14" t="s">
        <v>1055</v>
      </c>
      <c r="GO250" s="14">
        <f t="shared" si="105"/>
        <v>16</v>
      </c>
      <c r="GP250" s="14" t="str">
        <f t="shared" si="106"/>
        <v>神器4-1</v>
      </c>
      <c r="GQ250" s="14">
        <f t="shared" si="107"/>
        <v>10</v>
      </c>
    </row>
    <row r="251" spans="38:199" ht="16.5" x14ac:dyDescent="0.2">
      <c r="AL251" s="118">
        <v>7</v>
      </c>
      <c r="AM251" s="118">
        <v>2</v>
      </c>
      <c r="AN251" s="118">
        <v>57</v>
      </c>
      <c r="AO251" s="118">
        <v>20</v>
      </c>
      <c r="AP251" s="118" t="s">
        <v>414</v>
      </c>
      <c r="AQ251" s="118">
        <v>138</v>
      </c>
      <c r="AR251" s="118">
        <v>1</v>
      </c>
      <c r="AS251" s="118">
        <v>1</v>
      </c>
      <c r="AT251" s="118">
        <f t="shared" si="111"/>
        <v>4</v>
      </c>
      <c r="AU251" s="14">
        <f t="shared" si="112"/>
        <v>1.38E-2</v>
      </c>
      <c r="AV251" s="14">
        <f t="shared" si="113"/>
        <v>5.1749999999999998</v>
      </c>
      <c r="GJ251" s="122">
        <v>245</v>
      </c>
      <c r="GK251" s="14">
        <f t="shared" si="102"/>
        <v>15</v>
      </c>
      <c r="GL251" s="14">
        <f t="shared" si="103"/>
        <v>1606019</v>
      </c>
      <c r="GM251" s="14" t="str">
        <f t="shared" si="108"/>
        <v>神器4-1 : 20级</v>
      </c>
      <c r="GN251" s="14" t="s">
        <v>1055</v>
      </c>
      <c r="GO251" s="14">
        <f t="shared" si="105"/>
        <v>17</v>
      </c>
      <c r="GP251" s="14" t="str">
        <f t="shared" si="106"/>
        <v>神器4-1</v>
      </c>
      <c r="GQ251" s="14">
        <f t="shared" si="107"/>
        <v>10</v>
      </c>
    </row>
    <row r="252" spans="38:199" ht="16.5" x14ac:dyDescent="0.2">
      <c r="AL252" s="118">
        <v>7</v>
      </c>
      <c r="AM252" s="118">
        <v>2</v>
      </c>
      <c r="AN252" s="118">
        <v>57</v>
      </c>
      <c r="AO252" s="118">
        <v>21</v>
      </c>
      <c r="AP252" s="118" t="s">
        <v>415</v>
      </c>
      <c r="AQ252" s="118">
        <v>700</v>
      </c>
      <c r="AR252" s="118">
        <v>1</v>
      </c>
      <c r="AS252" s="118">
        <v>1</v>
      </c>
      <c r="AT252" s="118">
        <f t="shared" si="111"/>
        <v>1</v>
      </c>
      <c r="AU252" s="14">
        <f t="shared" si="112"/>
        <v>7.0000000000000007E-2</v>
      </c>
      <c r="AV252" s="14">
        <f t="shared" si="113"/>
        <v>2.1</v>
      </c>
      <c r="GJ252" s="122">
        <v>246</v>
      </c>
      <c r="GK252" s="14">
        <f t="shared" si="102"/>
        <v>15</v>
      </c>
      <c r="GL252" s="14">
        <f t="shared" si="103"/>
        <v>1606019</v>
      </c>
      <c r="GM252" s="14" t="str">
        <f t="shared" si="108"/>
        <v>神器4-1 : 21级</v>
      </c>
      <c r="GN252" s="14" t="s">
        <v>1055</v>
      </c>
      <c r="GO252" s="14">
        <f t="shared" si="105"/>
        <v>18</v>
      </c>
      <c r="GP252" s="14" t="str">
        <f t="shared" si="106"/>
        <v>神器4-1</v>
      </c>
      <c r="GQ252" s="14">
        <f t="shared" si="107"/>
        <v>10</v>
      </c>
    </row>
    <row r="253" spans="38:199" ht="16.5" x14ac:dyDescent="0.2">
      <c r="AL253" s="118">
        <v>7</v>
      </c>
      <c r="AM253" s="118">
        <v>2</v>
      </c>
      <c r="AN253" s="118">
        <v>57</v>
      </c>
      <c r="AO253" s="118">
        <v>22</v>
      </c>
      <c r="AP253" s="118" t="s">
        <v>416</v>
      </c>
      <c r="AQ253" s="118">
        <v>700</v>
      </c>
      <c r="AR253" s="118">
        <v>1</v>
      </c>
      <c r="AS253" s="118">
        <v>1</v>
      </c>
      <c r="AT253" s="118">
        <f t="shared" si="111"/>
        <v>1</v>
      </c>
      <c r="AU253" s="14">
        <f t="shared" si="112"/>
        <v>7.0000000000000007E-2</v>
      </c>
      <c r="AV253" s="14">
        <f t="shared" si="113"/>
        <v>2.1</v>
      </c>
      <c r="GJ253" s="122">
        <v>247</v>
      </c>
      <c r="GK253" s="14">
        <f t="shared" si="102"/>
        <v>16</v>
      </c>
      <c r="GL253" s="14">
        <f t="shared" si="103"/>
        <v>1606020</v>
      </c>
      <c r="GM253" s="14" t="str">
        <f t="shared" si="108"/>
        <v>神器4-2 : 22级</v>
      </c>
      <c r="GN253" s="14" t="s">
        <v>1055</v>
      </c>
      <c r="GO253" s="14">
        <f t="shared" si="105"/>
        <v>1</v>
      </c>
      <c r="GP253" s="14" t="str">
        <f t="shared" si="106"/>
        <v>神器4-2</v>
      </c>
      <c r="GQ253" s="14">
        <f t="shared" si="107"/>
        <v>1</v>
      </c>
    </row>
    <row r="254" spans="38:199" ht="16.5" x14ac:dyDescent="0.2">
      <c r="AL254" s="118">
        <v>7</v>
      </c>
      <c r="AM254" s="118">
        <v>2</v>
      </c>
      <c r="AN254" s="118">
        <v>57</v>
      </c>
      <c r="AO254" s="118">
        <v>23</v>
      </c>
      <c r="AP254" s="118" t="s">
        <v>417</v>
      </c>
      <c r="AQ254" s="118">
        <v>414</v>
      </c>
      <c r="AR254" s="118">
        <v>1</v>
      </c>
      <c r="AS254" s="118">
        <v>1</v>
      </c>
      <c r="AT254" s="118">
        <f t="shared" si="111"/>
        <v>2</v>
      </c>
      <c r="AU254" s="14">
        <f t="shared" si="112"/>
        <v>4.1399999999999999E-2</v>
      </c>
      <c r="AV254" s="14">
        <f t="shared" si="113"/>
        <v>3.726</v>
      </c>
      <c r="GJ254" s="122">
        <v>248</v>
      </c>
      <c r="GK254" s="14">
        <f t="shared" si="102"/>
        <v>16</v>
      </c>
      <c r="GL254" s="14">
        <f t="shared" si="103"/>
        <v>1606020</v>
      </c>
      <c r="GM254" s="14" t="str">
        <f t="shared" si="108"/>
        <v>神器4-2 : 23级</v>
      </c>
      <c r="GN254" s="14" t="s">
        <v>1055</v>
      </c>
      <c r="GO254" s="14">
        <f t="shared" si="105"/>
        <v>2</v>
      </c>
      <c r="GP254" s="14" t="str">
        <f t="shared" si="106"/>
        <v>神器4-2</v>
      </c>
      <c r="GQ254" s="14">
        <f t="shared" si="107"/>
        <v>1</v>
      </c>
    </row>
    <row r="255" spans="38:199" ht="16.5" x14ac:dyDescent="0.2">
      <c r="AL255" s="118">
        <v>7</v>
      </c>
      <c r="AM255" s="118">
        <v>2</v>
      </c>
      <c r="AN255" s="118">
        <v>57</v>
      </c>
      <c r="AO255" s="118">
        <v>24</v>
      </c>
      <c r="AP255" s="118" t="s">
        <v>418</v>
      </c>
      <c r="AQ255" s="118">
        <v>414</v>
      </c>
      <c r="AR255" s="118">
        <v>1</v>
      </c>
      <c r="AS255" s="118">
        <v>1</v>
      </c>
      <c r="AT255" s="118">
        <f t="shared" si="111"/>
        <v>2</v>
      </c>
      <c r="AU255" s="14">
        <f t="shared" si="112"/>
        <v>4.1399999999999999E-2</v>
      </c>
      <c r="AV255" s="14">
        <f t="shared" si="113"/>
        <v>3.726</v>
      </c>
      <c r="GJ255" s="122">
        <v>249</v>
      </c>
      <c r="GK255" s="14">
        <f t="shared" si="102"/>
        <v>16</v>
      </c>
      <c r="GL255" s="14">
        <f t="shared" si="103"/>
        <v>1606020</v>
      </c>
      <c r="GM255" s="14" t="str">
        <f t="shared" si="108"/>
        <v>神器4-2 : 24级</v>
      </c>
      <c r="GN255" s="14" t="s">
        <v>1055</v>
      </c>
      <c r="GO255" s="14">
        <f t="shared" si="105"/>
        <v>3</v>
      </c>
      <c r="GP255" s="14" t="str">
        <f t="shared" si="106"/>
        <v>神器4-2</v>
      </c>
      <c r="GQ255" s="14">
        <f t="shared" si="107"/>
        <v>1</v>
      </c>
    </row>
    <row r="256" spans="38:199" ht="16.5" x14ac:dyDescent="0.2">
      <c r="AL256" s="118">
        <v>7</v>
      </c>
      <c r="AM256" s="118">
        <v>2</v>
      </c>
      <c r="AN256" s="118">
        <v>57</v>
      </c>
      <c r="AO256" s="118">
        <v>25</v>
      </c>
      <c r="AP256" s="118" t="s">
        <v>419</v>
      </c>
      <c r="AQ256" s="118">
        <v>275</v>
      </c>
      <c r="AR256" s="118">
        <v>1</v>
      </c>
      <c r="AS256" s="118">
        <v>1</v>
      </c>
      <c r="AT256" s="118">
        <f t="shared" si="111"/>
        <v>3</v>
      </c>
      <c r="AU256" s="14">
        <f t="shared" si="112"/>
        <v>2.75E-2</v>
      </c>
      <c r="AV256" s="14">
        <f t="shared" si="113"/>
        <v>5.7750000000000004</v>
      </c>
      <c r="GJ256" s="122">
        <v>250</v>
      </c>
      <c r="GK256" s="14">
        <f t="shared" si="102"/>
        <v>16</v>
      </c>
      <c r="GL256" s="14">
        <f t="shared" si="103"/>
        <v>1606020</v>
      </c>
      <c r="GM256" s="14" t="str">
        <f t="shared" si="108"/>
        <v>神器4-2 : 25级</v>
      </c>
      <c r="GN256" s="14" t="s">
        <v>1055</v>
      </c>
      <c r="GO256" s="14">
        <f t="shared" si="105"/>
        <v>4</v>
      </c>
      <c r="GP256" s="14" t="str">
        <f t="shared" si="106"/>
        <v>神器4-2</v>
      </c>
      <c r="GQ256" s="14">
        <f t="shared" si="107"/>
        <v>2</v>
      </c>
    </row>
    <row r="257" spans="38:199" ht="16.5" x14ac:dyDescent="0.2">
      <c r="AL257" s="118">
        <v>7</v>
      </c>
      <c r="AM257" s="118">
        <v>2</v>
      </c>
      <c r="AN257" s="118">
        <v>57</v>
      </c>
      <c r="AO257" s="118">
        <v>26</v>
      </c>
      <c r="AP257" s="118" t="s">
        <v>420</v>
      </c>
      <c r="AQ257" s="118">
        <v>139</v>
      </c>
      <c r="AR257" s="118">
        <v>1</v>
      </c>
      <c r="AS257" s="118">
        <v>1</v>
      </c>
      <c r="AT257" s="118">
        <f t="shared" si="111"/>
        <v>4</v>
      </c>
      <c r="AU257" s="14">
        <f t="shared" si="112"/>
        <v>1.3899999999999999E-2</v>
      </c>
      <c r="AV257" s="14">
        <f t="shared" si="113"/>
        <v>6.2549999999999999</v>
      </c>
      <c r="GJ257" s="122">
        <v>251</v>
      </c>
      <c r="GK257" s="14">
        <f t="shared" si="102"/>
        <v>16</v>
      </c>
      <c r="GL257" s="14">
        <f t="shared" si="103"/>
        <v>1606020</v>
      </c>
      <c r="GM257" s="14" t="str">
        <f t="shared" si="108"/>
        <v>神器4-2 : 26级</v>
      </c>
      <c r="GN257" s="14" t="s">
        <v>1055</v>
      </c>
      <c r="GO257" s="14">
        <f t="shared" si="105"/>
        <v>5</v>
      </c>
      <c r="GP257" s="14" t="str">
        <f t="shared" si="106"/>
        <v>神器4-2</v>
      </c>
      <c r="GQ257" s="14">
        <f t="shared" si="107"/>
        <v>2</v>
      </c>
    </row>
    <row r="258" spans="38:199" ht="16.5" x14ac:dyDescent="0.2">
      <c r="AL258" s="118">
        <v>7</v>
      </c>
      <c r="AM258" s="118">
        <v>2</v>
      </c>
      <c r="AN258" s="118">
        <v>57</v>
      </c>
      <c r="AO258" s="118">
        <v>27</v>
      </c>
      <c r="AP258" s="118" t="s">
        <v>1040</v>
      </c>
      <c r="AQ258" s="118">
        <v>416</v>
      </c>
      <c r="AR258" s="118">
        <v>1</v>
      </c>
      <c r="AS258" s="118">
        <v>1</v>
      </c>
      <c r="AT258" s="118">
        <f t="shared" ref="AT258:AT263" si="114">INDEX($AH$7:$AH$48,AO258)</f>
        <v>2</v>
      </c>
      <c r="AU258" s="14">
        <f t="shared" ref="AU258:AU263" si="115">(AR258+AS258)/2*AQ258/10000</f>
        <v>4.1599999999999998E-2</v>
      </c>
      <c r="AV258" s="14">
        <f t="shared" ref="AV258:AV263" si="116">(AR258+AS258)/2*AQ258/10000*INDEX($AI$7:$AI$48,AO258)</f>
        <v>4.992</v>
      </c>
      <c r="GJ258" s="122">
        <v>252</v>
      </c>
      <c r="GK258" s="14">
        <f t="shared" si="102"/>
        <v>16</v>
      </c>
      <c r="GL258" s="14">
        <f t="shared" si="103"/>
        <v>1606020</v>
      </c>
      <c r="GM258" s="14" t="str">
        <f t="shared" si="108"/>
        <v>神器4-2 : 27级</v>
      </c>
      <c r="GN258" s="14" t="s">
        <v>1055</v>
      </c>
      <c r="GO258" s="14">
        <f t="shared" si="105"/>
        <v>6</v>
      </c>
      <c r="GP258" s="14" t="str">
        <f t="shared" si="106"/>
        <v>神器4-2</v>
      </c>
      <c r="GQ258" s="14">
        <f t="shared" si="107"/>
        <v>2</v>
      </c>
    </row>
    <row r="259" spans="38:199" ht="16.5" x14ac:dyDescent="0.2">
      <c r="AL259" s="118">
        <v>7</v>
      </c>
      <c r="AM259" s="118">
        <v>2</v>
      </c>
      <c r="AN259" s="118">
        <v>57</v>
      </c>
      <c r="AO259" s="118">
        <v>28</v>
      </c>
      <c r="AP259" s="118" t="s">
        <v>422</v>
      </c>
      <c r="AQ259" s="118">
        <v>416</v>
      </c>
      <c r="AR259" s="118">
        <v>1</v>
      </c>
      <c r="AS259" s="118">
        <v>1</v>
      </c>
      <c r="AT259" s="118">
        <f t="shared" si="114"/>
        <v>2</v>
      </c>
      <c r="AU259" s="14">
        <f t="shared" si="115"/>
        <v>4.1599999999999998E-2</v>
      </c>
      <c r="AV259" s="14">
        <f t="shared" si="116"/>
        <v>4.992</v>
      </c>
      <c r="GJ259" s="122">
        <v>253</v>
      </c>
      <c r="GK259" s="14">
        <f t="shared" si="102"/>
        <v>16</v>
      </c>
      <c r="GL259" s="14">
        <f t="shared" si="103"/>
        <v>1606020</v>
      </c>
      <c r="GM259" s="14" t="str">
        <f t="shared" si="108"/>
        <v>神器4-2 : 28级</v>
      </c>
      <c r="GN259" s="14" t="s">
        <v>1055</v>
      </c>
      <c r="GO259" s="14">
        <f t="shared" si="105"/>
        <v>7</v>
      </c>
      <c r="GP259" s="14" t="str">
        <f t="shared" si="106"/>
        <v>神器4-2</v>
      </c>
      <c r="GQ259" s="14">
        <f t="shared" si="107"/>
        <v>3</v>
      </c>
    </row>
    <row r="260" spans="38:199" ht="16.5" x14ac:dyDescent="0.2">
      <c r="AL260" s="118">
        <v>7</v>
      </c>
      <c r="AM260" s="118">
        <v>2</v>
      </c>
      <c r="AN260" s="118">
        <v>57</v>
      </c>
      <c r="AO260" s="118">
        <v>29</v>
      </c>
      <c r="AP260" s="118" t="s">
        <v>423</v>
      </c>
      <c r="AQ260" s="118">
        <v>416</v>
      </c>
      <c r="AR260" s="118">
        <v>1</v>
      </c>
      <c r="AS260" s="118">
        <v>1</v>
      </c>
      <c r="AT260" s="118">
        <f t="shared" si="114"/>
        <v>2</v>
      </c>
      <c r="AU260" s="14">
        <f t="shared" si="115"/>
        <v>4.1599999999999998E-2</v>
      </c>
      <c r="AV260" s="14">
        <f t="shared" si="116"/>
        <v>4.992</v>
      </c>
      <c r="GJ260" s="122">
        <v>254</v>
      </c>
      <c r="GK260" s="14">
        <f t="shared" si="102"/>
        <v>16</v>
      </c>
      <c r="GL260" s="14">
        <f t="shared" si="103"/>
        <v>1606020</v>
      </c>
      <c r="GM260" s="14" t="str">
        <f t="shared" si="108"/>
        <v>神器4-2 : 29级</v>
      </c>
      <c r="GN260" s="14" t="s">
        <v>1055</v>
      </c>
      <c r="GO260" s="14">
        <f t="shared" si="105"/>
        <v>8</v>
      </c>
      <c r="GP260" s="14" t="str">
        <f t="shared" si="106"/>
        <v>神器4-2</v>
      </c>
      <c r="GQ260" s="14">
        <f t="shared" si="107"/>
        <v>3</v>
      </c>
    </row>
    <row r="261" spans="38:199" ht="16.5" x14ac:dyDescent="0.2">
      <c r="AL261" s="118">
        <v>7</v>
      </c>
      <c r="AM261" s="118">
        <v>2</v>
      </c>
      <c r="AN261" s="118">
        <v>57</v>
      </c>
      <c r="AO261" s="118">
        <v>30</v>
      </c>
      <c r="AP261" s="118" t="s">
        <v>424</v>
      </c>
      <c r="AQ261" s="118">
        <v>276</v>
      </c>
      <c r="AR261" s="118">
        <v>1</v>
      </c>
      <c r="AS261" s="118">
        <v>1</v>
      </c>
      <c r="AT261" s="118">
        <f t="shared" si="114"/>
        <v>3</v>
      </c>
      <c r="AU261" s="14">
        <f t="shared" si="115"/>
        <v>2.76E-2</v>
      </c>
      <c r="AV261" s="14">
        <f t="shared" si="116"/>
        <v>7.7279999999999998</v>
      </c>
      <c r="GJ261" s="122">
        <v>255</v>
      </c>
      <c r="GK261" s="14">
        <f t="shared" si="102"/>
        <v>16</v>
      </c>
      <c r="GL261" s="14">
        <f t="shared" si="103"/>
        <v>1606020</v>
      </c>
      <c r="GM261" s="14" t="str">
        <f t="shared" si="108"/>
        <v>神器4-2 : 30级</v>
      </c>
      <c r="GN261" s="14" t="s">
        <v>1055</v>
      </c>
      <c r="GO261" s="14">
        <f t="shared" si="105"/>
        <v>9</v>
      </c>
      <c r="GP261" s="14" t="str">
        <f t="shared" si="106"/>
        <v>神器4-2</v>
      </c>
      <c r="GQ261" s="14">
        <f t="shared" si="107"/>
        <v>3</v>
      </c>
    </row>
    <row r="262" spans="38:199" ht="16.5" x14ac:dyDescent="0.2">
      <c r="AL262" s="118">
        <v>7</v>
      </c>
      <c r="AM262" s="118">
        <v>2</v>
      </c>
      <c r="AN262" s="118">
        <v>57</v>
      </c>
      <c r="AO262" s="118">
        <v>31</v>
      </c>
      <c r="AP262" s="118" t="s">
        <v>425</v>
      </c>
      <c r="AQ262" s="118">
        <v>276</v>
      </c>
      <c r="AR262" s="118">
        <v>1</v>
      </c>
      <c r="AS262" s="118">
        <v>1</v>
      </c>
      <c r="AT262" s="118">
        <f t="shared" si="114"/>
        <v>3</v>
      </c>
      <c r="AU262" s="14">
        <f t="shared" si="115"/>
        <v>2.76E-2</v>
      </c>
      <c r="AV262" s="14">
        <f t="shared" si="116"/>
        <v>7.7279999999999998</v>
      </c>
      <c r="GJ262" s="122">
        <v>256</v>
      </c>
      <c r="GK262" s="14">
        <f t="shared" si="102"/>
        <v>16</v>
      </c>
      <c r="GL262" s="14">
        <f t="shared" si="103"/>
        <v>1606020</v>
      </c>
      <c r="GM262" s="14" t="str">
        <f t="shared" si="108"/>
        <v>神器4-2 : 31级</v>
      </c>
      <c r="GN262" s="14" t="s">
        <v>1055</v>
      </c>
      <c r="GO262" s="14">
        <f t="shared" si="105"/>
        <v>10</v>
      </c>
      <c r="GP262" s="14" t="str">
        <f t="shared" si="106"/>
        <v>神器4-2</v>
      </c>
      <c r="GQ262" s="14">
        <f t="shared" si="107"/>
        <v>5</v>
      </c>
    </row>
    <row r="263" spans="38:199" ht="16.5" x14ac:dyDescent="0.2">
      <c r="AL263" s="118">
        <v>7</v>
      </c>
      <c r="AM263" s="118">
        <v>2</v>
      </c>
      <c r="AN263" s="118">
        <v>57</v>
      </c>
      <c r="AO263" s="118">
        <v>32</v>
      </c>
      <c r="AP263" s="118" t="s">
        <v>426</v>
      </c>
      <c r="AQ263" s="118">
        <v>276</v>
      </c>
      <c r="AR263" s="118">
        <v>1</v>
      </c>
      <c r="AS263" s="118">
        <v>1</v>
      </c>
      <c r="AT263" s="118">
        <f t="shared" si="114"/>
        <v>3</v>
      </c>
      <c r="AU263" s="14">
        <f t="shared" si="115"/>
        <v>2.76E-2</v>
      </c>
      <c r="AV263" s="14">
        <f t="shared" si="116"/>
        <v>7.7279999999999998</v>
      </c>
      <c r="GJ263" s="122">
        <v>257</v>
      </c>
      <c r="GK263" s="14">
        <f t="shared" si="102"/>
        <v>16</v>
      </c>
      <c r="GL263" s="14">
        <f t="shared" si="103"/>
        <v>1606020</v>
      </c>
      <c r="GM263" s="14" t="str">
        <f t="shared" si="108"/>
        <v>神器4-2 : 32级</v>
      </c>
      <c r="GN263" s="14" t="s">
        <v>1055</v>
      </c>
      <c r="GO263" s="14">
        <f t="shared" si="105"/>
        <v>11</v>
      </c>
      <c r="GP263" s="14" t="str">
        <f t="shared" si="106"/>
        <v>神器4-2</v>
      </c>
      <c r="GQ263" s="14">
        <f t="shared" si="107"/>
        <v>5</v>
      </c>
    </row>
    <row r="264" spans="38:199" ht="16.5" x14ac:dyDescent="0.2">
      <c r="AL264" s="118">
        <v>7</v>
      </c>
      <c r="AM264" s="118">
        <v>2</v>
      </c>
      <c r="AN264" s="118">
        <v>58</v>
      </c>
      <c r="AO264" s="118">
        <v>35</v>
      </c>
      <c r="AP264" s="118" t="s">
        <v>429</v>
      </c>
      <c r="AQ264" s="118">
        <v>2000</v>
      </c>
      <c r="AR264" s="118">
        <v>1</v>
      </c>
      <c r="AS264" s="118">
        <v>2</v>
      </c>
      <c r="AT264" s="118">
        <f t="shared" ref="AT264:AT275" si="117">INDEX($AH$7:$AH$48,AO264)</f>
        <v>2</v>
      </c>
      <c r="AU264" s="14">
        <f t="shared" ref="AU264:AU275" si="118">(AR264+AS264)/2*AQ264/10000</f>
        <v>0.3</v>
      </c>
      <c r="AV264" s="14">
        <f t="shared" ref="AV264:AV275" si="119">(AR264+AS264)/2*AQ264/10000*INDEX($AI$7:$AI$48,AO264)</f>
        <v>45</v>
      </c>
      <c r="GJ264" s="122">
        <v>258</v>
      </c>
      <c r="GK264" s="14">
        <f t="shared" ref="GK264:GK327" si="120">MATCH(GJ264-1,$R$7:$R$49,1)</f>
        <v>16</v>
      </c>
      <c r="GL264" s="14">
        <f t="shared" ref="GL264:GL327" si="121">INDEX($S$8:$S$49,GK264)</f>
        <v>1606020</v>
      </c>
      <c r="GM264" s="14" t="str">
        <f t="shared" si="108"/>
        <v>神器4-2 : 35级</v>
      </c>
      <c r="GN264" s="14" t="s">
        <v>1055</v>
      </c>
      <c r="GO264" s="14">
        <f t="shared" ref="GO264:GO327" si="122">GJ264-INDEX($R$7:$R$49,GK264)</f>
        <v>12</v>
      </c>
      <c r="GP264" s="14" t="str">
        <f t="shared" ref="GP264:GP327" si="123">INDEX($T$8:$T$49,GK264)</f>
        <v>神器4-2</v>
      </c>
      <c r="GQ264" s="14">
        <f t="shared" ref="GQ264:GQ327" si="124">INDEX($K$8:$K$28,GO264)</f>
        <v>6</v>
      </c>
    </row>
    <row r="265" spans="38:199" ht="16.5" x14ac:dyDescent="0.2">
      <c r="AL265" s="118">
        <v>7</v>
      </c>
      <c r="AM265" s="118">
        <v>2</v>
      </c>
      <c r="AN265" s="118">
        <v>58</v>
      </c>
      <c r="AO265" s="118">
        <v>36</v>
      </c>
      <c r="AP265" s="118" t="s">
        <v>430</v>
      </c>
      <c r="AQ265" s="118">
        <v>2000</v>
      </c>
      <c r="AR265" s="118">
        <v>1</v>
      </c>
      <c r="AS265" s="118">
        <v>2</v>
      </c>
      <c r="AT265" s="118">
        <f t="shared" si="117"/>
        <v>2</v>
      </c>
      <c r="AU265" s="14">
        <f t="shared" si="118"/>
        <v>0.3</v>
      </c>
      <c r="AV265" s="14">
        <f t="shared" si="119"/>
        <v>45</v>
      </c>
      <c r="GJ265" s="122">
        <v>259</v>
      </c>
      <c r="GK265" s="14">
        <f t="shared" si="120"/>
        <v>16</v>
      </c>
      <c r="GL265" s="14">
        <f t="shared" si="121"/>
        <v>1606020</v>
      </c>
      <c r="GM265" s="14" t="str">
        <f t="shared" si="108"/>
        <v>神器4-2 : 36级</v>
      </c>
      <c r="GN265" s="14" t="s">
        <v>1055</v>
      </c>
      <c r="GO265" s="14">
        <f t="shared" si="122"/>
        <v>13</v>
      </c>
      <c r="GP265" s="14" t="str">
        <f t="shared" si="123"/>
        <v>神器4-2</v>
      </c>
      <c r="GQ265" s="14">
        <f t="shared" si="124"/>
        <v>7</v>
      </c>
    </row>
    <row r="266" spans="38:199" ht="16.5" x14ac:dyDescent="0.2">
      <c r="AL266" s="118">
        <v>7</v>
      </c>
      <c r="AM266" s="118">
        <v>2</v>
      </c>
      <c r="AN266" s="118">
        <v>58</v>
      </c>
      <c r="AO266" s="118">
        <v>37</v>
      </c>
      <c r="AP266" s="118" t="s">
        <v>431</v>
      </c>
      <c r="AQ266" s="118">
        <v>2000</v>
      </c>
      <c r="AR266" s="118">
        <v>1</v>
      </c>
      <c r="AS266" s="118">
        <v>2</v>
      </c>
      <c r="AT266" s="118">
        <f t="shared" si="117"/>
        <v>2</v>
      </c>
      <c r="AU266" s="14">
        <f t="shared" si="118"/>
        <v>0.3</v>
      </c>
      <c r="AV266" s="14">
        <f t="shared" si="119"/>
        <v>45</v>
      </c>
      <c r="GJ266" s="122">
        <v>260</v>
      </c>
      <c r="GK266" s="14">
        <f t="shared" si="120"/>
        <v>16</v>
      </c>
      <c r="GL266" s="14">
        <f t="shared" si="121"/>
        <v>1606020</v>
      </c>
      <c r="GM266" s="14" t="str">
        <f t="shared" si="108"/>
        <v>神器4-2 : 37级</v>
      </c>
      <c r="GN266" s="14" t="s">
        <v>1055</v>
      </c>
      <c r="GO266" s="14">
        <f t="shared" si="122"/>
        <v>14</v>
      </c>
      <c r="GP266" s="14" t="str">
        <f t="shared" si="123"/>
        <v>神器4-2</v>
      </c>
      <c r="GQ266" s="14">
        <f t="shared" si="124"/>
        <v>7</v>
      </c>
    </row>
    <row r="267" spans="38:199" ht="16.5" x14ac:dyDescent="0.2">
      <c r="AL267" s="118">
        <v>7</v>
      </c>
      <c r="AM267" s="118">
        <v>2</v>
      </c>
      <c r="AN267" s="118">
        <v>59</v>
      </c>
      <c r="AO267" s="118">
        <v>38</v>
      </c>
      <c r="AP267" s="118" t="s">
        <v>432</v>
      </c>
      <c r="AQ267" s="118">
        <v>1000</v>
      </c>
      <c r="AR267" s="118">
        <v>1</v>
      </c>
      <c r="AS267" s="118">
        <v>1</v>
      </c>
      <c r="AT267" s="118">
        <f t="shared" si="117"/>
        <v>3</v>
      </c>
      <c r="AU267" s="14">
        <f t="shared" si="118"/>
        <v>0.1</v>
      </c>
      <c r="AV267" s="14">
        <f t="shared" si="119"/>
        <v>35</v>
      </c>
      <c r="GJ267" s="122">
        <v>261</v>
      </c>
      <c r="GK267" s="14">
        <f t="shared" si="120"/>
        <v>16</v>
      </c>
      <c r="GL267" s="14">
        <f t="shared" si="121"/>
        <v>1606020</v>
      </c>
      <c r="GM267" s="14" t="str">
        <f t="shared" si="108"/>
        <v>神器4-2 : 38级</v>
      </c>
      <c r="GN267" s="14" t="s">
        <v>1055</v>
      </c>
      <c r="GO267" s="14">
        <f t="shared" si="122"/>
        <v>15</v>
      </c>
      <c r="GP267" s="14" t="str">
        <f t="shared" si="123"/>
        <v>神器4-2</v>
      </c>
      <c r="GQ267" s="14">
        <f t="shared" si="124"/>
        <v>7</v>
      </c>
    </row>
    <row r="268" spans="38:199" ht="16.5" x14ac:dyDescent="0.2">
      <c r="AL268" s="118">
        <v>7</v>
      </c>
      <c r="AM268" s="118">
        <v>2</v>
      </c>
      <c r="AN268" s="118">
        <v>59</v>
      </c>
      <c r="AO268" s="118">
        <v>39</v>
      </c>
      <c r="AP268" s="118" t="s">
        <v>433</v>
      </c>
      <c r="AQ268" s="118">
        <v>1000</v>
      </c>
      <c r="AR268" s="118">
        <v>1</v>
      </c>
      <c r="AS268" s="118">
        <v>1</v>
      </c>
      <c r="AT268" s="118">
        <f t="shared" si="117"/>
        <v>3</v>
      </c>
      <c r="AU268" s="14">
        <f t="shared" si="118"/>
        <v>0.1</v>
      </c>
      <c r="AV268" s="14">
        <f t="shared" si="119"/>
        <v>35</v>
      </c>
      <c r="GJ268" s="122">
        <v>262</v>
      </c>
      <c r="GK268" s="14">
        <f t="shared" si="120"/>
        <v>16</v>
      </c>
      <c r="GL268" s="14">
        <f t="shared" si="121"/>
        <v>1606020</v>
      </c>
      <c r="GM268" s="14" t="str">
        <f t="shared" si="108"/>
        <v>神器4-2 : 39级</v>
      </c>
      <c r="GN268" s="14" t="s">
        <v>1055</v>
      </c>
      <c r="GO268" s="14">
        <f t="shared" si="122"/>
        <v>16</v>
      </c>
      <c r="GP268" s="14" t="str">
        <f t="shared" si="123"/>
        <v>神器4-2</v>
      </c>
      <c r="GQ268" s="14">
        <f t="shared" si="124"/>
        <v>10</v>
      </c>
    </row>
    <row r="269" spans="38:199" ht="16.5" x14ac:dyDescent="0.2">
      <c r="AL269" s="118">
        <v>7</v>
      </c>
      <c r="AM269" s="118">
        <v>2</v>
      </c>
      <c r="AN269" s="118">
        <v>59</v>
      </c>
      <c r="AO269" s="118">
        <v>40</v>
      </c>
      <c r="AP269" s="118" t="s">
        <v>434</v>
      </c>
      <c r="AQ269" s="118">
        <v>1000</v>
      </c>
      <c r="AR269" s="118">
        <v>1</v>
      </c>
      <c r="AS269" s="118">
        <v>1</v>
      </c>
      <c r="AT269" s="118">
        <f t="shared" si="117"/>
        <v>3</v>
      </c>
      <c r="AU269" s="14">
        <f t="shared" si="118"/>
        <v>0.1</v>
      </c>
      <c r="AV269" s="14">
        <f t="shared" si="119"/>
        <v>35</v>
      </c>
      <c r="GJ269" s="122">
        <v>263</v>
      </c>
      <c r="GK269" s="14">
        <f t="shared" si="120"/>
        <v>16</v>
      </c>
      <c r="GL269" s="14">
        <f t="shared" si="121"/>
        <v>1606020</v>
      </c>
      <c r="GM269" s="14" t="str">
        <f t="shared" si="108"/>
        <v>神器4-2 : 40级</v>
      </c>
      <c r="GN269" s="14" t="s">
        <v>1055</v>
      </c>
      <c r="GO269" s="14">
        <f t="shared" si="122"/>
        <v>17</v>
      </c>
      <c r="GP269" s="14" t="str">
        <f t="shared" si="123"/>
        <v>神器4-2</v>
      </c>
      <c r="GQ269" s="14">
        <f t="shared" si="124"/>
        <v>10</v>
      </c>
    </row>
    <row r="270" spans="38:199" ht="16.5" x14ac:dyDescent="0.2">
      <c r="AL270" s="118">
        <v>7</v>
      </c>
      <c r="AM270" s="118">
        <v>3</v>
      </c>
      <c r="AN270" s="118">
        <v>60</v>
      </c>
      <c r="AO270" s="118">
        <v>9</v>
      </c>
      <c r="AP270" s="118" t="s">
        <v>1015</v>
      </c>
      <c r="AQ270" s="118">
        <v>700</v>
      </c>
      <c r="AR270" s="118">
        <v>1</v>
      </c>
      <c r="AS270" s="118">
        <v>1</v>
      </c>
      <c r="AT270" s="118">
        <f t="shared" si="117"/>
        <v>1</v>
      </c>
      <c r="AU270" s="14">
        <f t="shared" si="118"/>
        <v>7.0000000000000007E-2</v>
      </c>
      <c r="AV270" s="14">
        <f t="shared" si="119"/>
        <v>1.4000000000000001</v>
      </c>
      <c r="GJ270" s="122">
        <v>264</v>
      </c>
      <c r="GK270" s="14">
        <f t="shared" si="120"/>
        <v>16</v>
      </c>
      <c r="GL270" s="14">
        <f t="shared" si="121"/>
        <v>1606020</v>
      </c>
      <c r="GM270" s="14" t="str">
        <f t="shared" si="108"/>
        <v>神器4-2 : 9级</v>
      </c>
      <c r="GN270" s="14" t="s">
        <v>1055</v>
      </c>
      <c r="GO270" s="14">
        <f t="shared" si="122"/>
        <v>18</v>
      </c>
      <c r="GP270" s="14" t="str">
        <f t="shared" si="123"/>
        <v>神器4-2</v>
      </c>
      <c r="GQ270" s="14">
        <f t="shared" si="124"/>
        <v>10</v>
      </c>
    </row>
    <row r="271" spans="38:199" ht="16.5" x14ac:dyDescent="0.2">
      <c r="AL271" s="118">
        <v>7</v>
      </c>
      <c r="AM271" s="118">
        <v>3</v>
      </c>
      <c r="AN271" s="118">
        <v>60</v>
      </c>
      <c r="AO271" s="118">
        <v>10</v>
      </c>
      <c r="AP271" s="118" t="s">
        <v>404</v>
      </c>
      <c r="AQ271" s="118">
        <v>700</v>
      </c>
      <c r="AR271" s="118">
        <v>1</v>
      </c>
      <c r="AS271" s="118">
        <v>1</v>
      </c>
      <c r="AT271" s="118">
        <f t="shared" si="117"/>
        <v>1</v>
      </c>
      <c r="AU271" s="14">
        <f t="shared" si="118"/>
        <v>7.0000000000000007E-2</v>
      </c>
      <c r="AV271" s="14">
        <f t="shared" si="119"/>
        <v>1.4000000000000001</v>
      </c>
      <c r="GJ271" s="122">
        <v>265</v>
      </c>
      <c r="GK271" s="14">
        <f t="shared" si="120"/>
        <v>17</v>
      </c>
      <c r="GL271" s="14">
        <f t="shared" si="121"/>
        <v>1606021</v>
      </c>
      <c r="GM271" s="14" t="str">
        <f t="shared" si="108"/>
        <v>神器4-3 : 10级</v>
      </c>
      <c r="GN271" s="14" t="s">
        <v>1055</v>
      </c>
      <c r="GO271" s="14">
        <f t="shared" si="122"/>
        <v>1</v>
      </c>
      <c r="GP271" s="14" t="str">
        <f t="shared" si="123"/>
        <v>神器4-3</v>
      </c>
      <c r="GQ271" s="14">
        <f t="shared" si="124"/>
        <v>1</v>
      </c>
    </row>
    <row r="272" spans="38:199" ht="16.5" x14ac:dyDescent="0.2">
      <c r="AL272" s="118">
        <v>7</v>
      </c>
      <c r="AM272" s="118">
        <v>3</v>
      </c>
      <c r="AN272" s="118">
        <v>60</v>
      </c>
      <c r="AO272" s="118">
        <v>11</v>
      </c>
      <c r="AP272" s="118" t="s">
        <v>405</v>
      </c>
      <c r="AQ272" s="118">
        <v>414</v>
      </c>
      <c r="AR272" s="118">
        <v>1</v>
      </c>
      <c r="AS272" s="118">
        <v>1</v>
      </c>
      <c r="AT272" s="118">
        <f t="shared" si="117"/>
        <v>2</v>
      </c>
      <c r="AU272" s="14">
        <f t="shared" si="118"/>
        <v>4.1399999999999999E-2</v>
      </c>
      <c r="AV272" s="14">
        <f t="shared" si="119"/>
        <v>2.484</v>
      </c>
      <c r="GJ272" s="122">
        <v>266</v>
      </c>
      <c r="GK272" s="14">
        <f t="shared" si="120"/>
        <v>17</v>
      </c>
      <c r="GL272" s="14">
        <f t="shared" si="121"/>
        <v>1606021</v>
      </c>
      <c r="GM272" s="14" t="str">
        <f t="shared" si="108"/>
        <v>神器4-3 : 11级</v>
      </c>
      <c r="GN272" s="14" t="s">
        <v>1055</v>
      </c>
      <c r="GO272" s="14">
        <f t="shared" si="122"/>
        <v>2</v>
      </c>
      <c r="GP272" s="14" t="str">
        <f t="shared" si="123"/>
        <v>神器4-3</v>
      </c>
      <c r="GQ272" s="14">
        <f t="shared" si="124"/>
        <v>1</v>
      </c>
    </row>
    <row r="273" spans="38:199" ht="16.5" x14ac:dyDescent="0.2">
      <c r="AL273" s="118">
        <v>7</v>
      </c>
      <c r="AM273" s="118">
        <v>3</v>
      </c>
      <c r="AN273" s="118">
        <v>60</v>
      </c>
      <c r="AO273" s="118">
        <v>12</v>
      </c>
      <c r="AP273" s="118" t="s">
        <v>406</v>
      </c>
      <c r="AQ273" s="118">
        <v>414</v>
      </c>
      <c r="AR273" s="118">
        <v>1</v>
      </c>
      <c r="AS273" s="118">
        <v>1</v>
      </c>
      <c r="AT273" s="118">
        <f t="shared" si="117"/>
        <v>2</v>
      </c>
      <c r="AU273" s="14">
        <f t="shared" si="118"/>
        <v>4.1399999999999999E-2</v>
      </c>
      <c r="AV273" s="14">
        <f t="shared" si="119"/>
        <v>2.484</v>
      </c>
      <c r="GJ273" s="122">
        <v>267</v>
      </c>
      <c r="GK273" s="14">
        <f t="shared" si="120"/>
        <v>17</v>
      </c>
      <c r="GL273" s="14">
        <f t="shared" si="121"/>
        <v>1606021</v>
      </c>
      <c r="GM273" s="14" t="str">
        <f t="shared" si="108"/>
        <v>神器4-3 : 12级</v>
      </c>
      <c r="GN273" s="14" t="s">
        <v>1055</v>
      </c>
      <c r="GO273" s="14">
        <f t="shared" si="122"/>
        <v>3</v>
      </c>
      <c r="GP273" s="14" t="str">
        <f t="shared" si="123"/>
        <v>神器4-3</v>
      </c>
      <c r="GQ273" s="14">
        <f t="shared" si="124"/>
        <v>1</v>
      </c>
    </row>
    <row r="274" spans="38:199" ht="16.5" x14ac:dyDescent="0.2">
      <c r="AL274" s="118">
        <v>7</v>
      </c>
      <c r="AM274" s="118">
        <v>3</v>
      </c>
      <c r="AN274" s="118">
        <v>60</v>
      </c>
      <c r="AO274" s="118">
        <v>13</v>
      </c>
      <c r="AP274" s="118" t="s">
        <v>407</v>
      </c>
      <c r="AQ274" s="118">
        <v>275</v>
      </c>
      <c r="AR274" s="118">
        <v>1</v>
      </c>
      <c r="AS274" s="118">
        <v>1</v>
      </c>
      <c r="AT274" s="118">
        <f t="shared" si="117"/>
        <v>3</v>
      </c>
      <c r="AU274" s="14">
        <f t="shared" si="118"/>
        <v>2.75E-2</v>
      </c>
      <c r="AV274" s="14">
        <f t="shared" si="119"/>
        <v>3.85</v>
      </c>
      <c r="GJ274" s="122">
        <v>268</v>
      </c>
      <c r="GK274" s="14">
        <f t="shared" si="120"/>
        <v>17</v>
      </c>
      <c r="GL274" s="14">
        <f t="shared" si="121"/>
        <v>1606021</v>
      </c>
      <c r="GM274" s="14" t="str">
        <f t="shared" si="108"/>
        <v>神器4-3 : 13级</v>
      </c>
      <c r="GN274" s="14" t="s">
        <v>1055</v>
      </c>
      <c r="GO274" s="14">
        <f t="shared" si="122"/>
        <v>4</v>
      </c>
      <c r="GP274" s="14" t="str">
        <f t="shared" si="123"/>
        <v>神器4-3</v>
      </c>
      <c r="GQ274" s="14">
        <f t="shared" si="124"/>
        <v>2</v>
      </c>
    </row>
    <row r="275" spans="38:199" ht="16.5" x14ac:dyDescent="0.2">
      <c r="AL275" s="118">
        <v>7</v>
      </c>
      <c r="AM275" s="118">
        <v>3</v>
      </c>
      <c r="AN275" s="118">
        <v>60</v>
      </c>
      <c r="AO275" s="118">
        <v>14</v>
      </c>
      <c r="AP275" s="118" t="s">
        <v>408</v>
      </c>
      <c r="AQ275" s="118">
        <v>138</v>
      </c>
      <c r="AR275" s="118">
        <v>1</v>
      </c>
      <c r="AS275" s="118">
        <v>1</v>
      </c>
      <c r="AT275" s="118">
        <f t="shared" si="117"/>
        <v>4</v>
      </c>
      <c r="AU275" s="14">
        <f t="shared" si="118"/>
        <v>1.38E-2</v>
      </c>
      <c r="AV275" s="14">
        <f t="shared" si="119"/>
        <v>4.1399999999999997</v>
      </c>
      <c r="GJ275" s="122">
        <v>269</v>
      </c>
      <c r="GK275" s="14">
        <f t="shared" si="120"/>
        <v>17</v>
      </c>
      <c r="GL275" s="14">
        <f t="shared" si="121"/>
        <v>1606021</v>
      </c>
      <c r="GM275" s="14" t="str">
        <f t="shared" si="108"/>
        <v>神器4-3 : 14级</v>
      </c>
      <c r="GN275" s="14" t="s">
        <v>1055</v>
      </c>
      <c r="GO275" s="14">
        <f t="shared" si="122"/>
        <v>5</v>
      </c>
      <c r="GP275" s="14" t="str">
        <f t="shared" si="123"/>
        <v>神器4-3</v>
      </c>
      <c r="GQ275" s="14">
        <f t="shared" si="124"/>
        <v>2</v>
      </c>
    </row>
    <row r="276" spans="38:199" ht="16.5" x14ac:dyDescent="0.2">
      <c r="AL276" s="118">
        <v>7</v>
      </c>
      <c r="AM276" s="118">
        <v>3</v>
      </c>
      <c r="AN276" s="118">
        <v>60</v>
      </c>
      <c r="AO276" s="118">
        <v>15</v>
      </c>
      <c r="AP276" s="118" t="s">
        <v>409</v>
      </c>
      <c r="AQ276" s="118">
        <v>700</v>
      </c>
      <c r="AR276" s="118">
        <v>1</v>
      </c>
      <c r="AS276" s="118">
        <v>1</v>
      </c>
      <c r="AT276" s="118">
        <f t="shared" ref="AT276:AT293" si="125">INDEX($AH$7:$AH$48,AO276)</f>
        <v>1</v>
      </c>
      <c r="AU276" s="14">
        <f t="shared" ref="AU276:AU293" si="126">(AR276+AS276)/2*AQ276/10000</f>
        <v>7.0000000000000007E-2</v>
      </c>
      <c r="AV276" s="14">
        <f t="shared" ref="AV276:AV293" si="127">(AR276+AS276)/2*AQ276/10000*INDEX($AI$7:$AI$48,AO276)</f>
        <v>1.7500000000000002</v>
      </c>
      <c r="GJ276" s="122">
        <v>270</v>
      </c>
      <c r="GK276" s="14">
        <f t="shared" si="120"/>
        <v>17</v>
      </c>
      <c r="GL276" s="14">
        <f t="shared" si="121"/>
        <v>1606021</v>
      </c>
      <c r="GM276" s="14" t="str">
        <f t="shared" si="108"/>
        <v>神器4-3 : 15级</v>
      </c>
      <c r="GN276" s="14" t="s">
        <v>1055</v>
      </c>
      <c r="GO276" s="14">
        <f t="shared" si="122"/>
        <v>6</v>
      </c>
      <c r="GP276" s="14" t="str">
        <f t="shared" si="123"/>
        <v>神器4-3</v>
      </c>
      <c r="GQ276" s="14">
        <f t="shared" si="124"/>
        <v>2</v>
      </c>
    </row>
    <row r="277" spans="38:199" ht="16.5" x14ac:dyDescent="0.2">
      <c r="AL277" s="118">
        <v>7</v>
      </c>
      <c r="AM277" s="118">
        <v>3</v>
      </c>
      <c r="AN277" s="118">
        <v>60</v>
      </c>
      <c r="AO277" s="118">
        <v>16</v>
      </c>
      <c r="AP277" s="118" t="s">
        <v>410</v>
      </c>
      <c r="AQ277" s="118">
        <v>700</v>
      </c>
      <c r="AR277" s="118">
        <v>1</v>
      </c>
      <c r="AS277" s="118">
        <v>1</v>
      </c>
      <c r="AT277" s="118">
        <f t="shared" si="125"/>
        <v>1</v>
      </c>
      <c r="AU277" s="14">
        <f t="shared" si="126"/>
        <v>7.0000000000000007E-2</v>
      </c>
      <c r="AV277" s="14">
        <f t="shared" si="127"/>
        <v>1.7500000000000002</v>
      </c>
      <c r="GJ277" s="122">
        <v>271</v>
      </c>
      <c r="GK277" s="14">
        <f t="shared" si="120"/>
        <v>17</v>
      </c>
      <c r="GL277" s="14">
        <f t="shared" si="121"/>
        <v>1606021</v>
      </c>
      <c r="GM277" s="14" t="str">
        <f t="shared" si="108"/>
        <v>神器4-3 : 16级</v>
      </c>
      <c r="GN277" s="14" t="s">
        <v>1055</v>
      </c>
      <c r="GO277" s="14">
        <f t="shared" si="122"/>
        <v>7</v>
      </c>
      <c r="GP277" s="14" t="str">
        <f t="shared" si="123"/>
        <v>神器4-3</v>
      </c>
      <c r="GQ277" s="14">
        <f t="shared" si="124"/>
        <v>3</v>
      </c>
    </row>
    <row r="278" spans="38:199" ht="16.5" x14ac:dyDescent="0.2">
      <c r="AL278" s="118">
        <v>7</v>
      </c>
      <c r="AM278" s="118">
        <v>3</v>
      </c>
      <c r="AN278" s="118">
        <v>60</v>
      </c>
      <c r="AO278" s="118">
        <v>17</v>
      </c>
      <c r="AP278" s="118" t="s">
        <v>411</v>
      </c>
      <c r="AQ278" s="118">
        <v>414</v>
      </c>
      <c r="AR278" s="118">
        <v>1</v>
      </c>
      <c r="AS278" s="118">
        <v>1</v>
      </c>
      <c r="AT278" s="118">
        <f t="shared" si="125"/>
        <v>2</v>
      </c>
      <c r="AU278" s="14">
        <f t="shared" si="126"/>
        <v>4.1399999999999999E-2</v>
      </c>
      <c r="AV278" s="14">
        <f t="shared" si="127"/>
        <v>3.105</v>
      </c>
      <c r="GJ278" s="122">
        <v>272</v>
      </c>
      <c r="GK278" s="14">
        <f t="shared" si="120"/>
        <v>17</v>
      </c>
      <c r="GL278" s="14">
        <f t="shared" si="121"/>
        <v>1606021</v>
      </c>
      <c r="GM278" s="14" t="str">
        <f t="shared" si="108"/>
        <v>神器4-3 : 17级</v>
      </c>
      <c r="GN278" s="14" t="s">
        <v>1055</v>
      </c>
      <c r="GO278" s="14">
        <f t="shared" si="122"/>
        <v>8</v>
      </c>
      <c r="GP278" s="14" t="str">
        <f t="shared" si="123"/>
        <v>神器4-3</v>
      </c>
      <c r="GQ278" s="14">
        <f t="shared" si="124"/>
        <v>3</v>
      </c>
    </row>
    <row r="279" spans="38:199" ht="16.5" x14ac:dyDescent="0.2">
      <c r="AL279" s="118">
        <v>7</v>
      </c>
      <c r="AM279" s="118">
        <v>3</v>
      </c>
      <c r="AN279" s="118">
        <v>60</v>
      </c>
      <c r="AO279" s="118">
        <v>18</v>
      </c>
      <c r="AP279" s="118" t="s">
        <v>412</v>
      </c>
      <c r="AQ279" s="118">
        <v>414</v>
      </c>
      <c r="AR279" s="118">
        <v>1</v>
      </c>
      <c r="AS279" s="118">
        <v>1</v>
      </c>
      <c r="AT279" s="118">
        <f t="shared" si="125"/>
        <v>2</v>
      </c>
      <c r="AU279" s="14">
        <f t="shared" si="126"/>
        <v>4.1399999999999999E-2</v>
      </c>
      <c r="AV279" s="14">
        <f t="shared" si="127"/>
        <v>3.105</v>
      </c>
      <c r="GJ279" s="122">
        <v>273</v>
      </c>
      <c r="GK279" s="14">
        <f t="shared" si="120"/>
        <v>17</v>
      </c>
      <c r="GL279" s="14">
        <f t="shared" si="121"/>
        <v>1606021</v>
      </c>
      <c r="GM279" s="14" t="str">
        <f t="shared" si="108"/>
        <v>神器4-3 : 18级</v>
      </c>
      <c r="GN279" s="14" t="s">
        <v>1055</v>
      </c>
      <c r="GO279" s="14">
        <f t="shared" si="122"/>
        <v>9</v>
      </c>
      <c r="GP279" s="14" t="str">
        <f t="shared" si="123"/>
        <v>神器4-3</v>
      </c>
      <c r="GQ279" s="14">
        <f t="shared" si="124"/>
        <v>3</v>
      </c>
    </row>
    <row r="280" spans="38:199" ht="16.5" x14ac:dyDescent="0.2">
      <c r="AL280" s="118">
        <v>7</v>
      </c>
      <c r="AM280" s="118">
        <v>3</v>
      </c>
      <c r="AN280" s="118">
        <v>60</v>
      </c>
      <c r="AO280" s="118">
        <v>19</v>
      </c>
      <c r="AP280" s="118" t="s">
        <v>413</v>
      </c>
      <c r="AQ280" s="118">
        <v>275</v>
      </c>
      <c r="AR280" s="118">
        <v>1</v>
      </c>
      <c r="AS280" s="118">
        <v>1</v>
      </c>
      <c r="AT280" s="118">
        <f t="shared" si="125"/>
        <v>3</v>
      </c>
      <c r="AU280" s="14">
        <f t="shared" si="126"/>
        <v>2.75E-2</v>
      </c>
      <c r="AV280" s="14">
        <f t="shared" si="127"/>
        <v>4.8125</v>
      </c>
      <c r="GJ280" s="122">
        <v>274</v>
      </c>
      <c r="GK280" s="14">
        <f t="shared" si="120"/>
        <v>17</v>
      </c>
      <c r="GL280" s="14">
        <f t="shared" si="121"/>
        <v>1606021</v>
      </c>
      <c r="GM280" s="14" t="str">
        <f t="shared" ref="GM280:GM343" si="128">INDEX($T$8:$T$49,GK280)&amp;" : "&amp;AO280&amp;"级"</f>
        <v>神器4-3 : 19级</v>
      </c>
      <c r="GN280" s="14" t="s">
        <v>1055</v>
      </c>
      <c r="GO280" s="14">
        <f t="shared" si="122"/>
        <v>10</v>
      </c>
      <c r="GP280" s="14" t="str">
        <f t="shared" si="123"/>
        <v>神器4-3</v>
      </c>
      <c r="GQ280" s="14">
        <f t="shared" si="124"/>
        <v>5</v>
      </c>
    </row>
    <row r="281" spans="38:199" ht="16.5" x14ac:dyDescent="0.2">
      <c r="AL281" s="118">
        <v>7</v>
      </c>
      <c r="AM281" s="118">
        <v>3</v>
      </c>
      <c r="AN281" s="118">
        <v>60</v>
      </c>
      <c r="AO281" s="118">
        <v>20</v>
      </c>
      <c r="AP281" s="118" t="s">
        <v>414</v>
      </c>
      <c r="AQ281" s="118">
        <v>138</v>
      </c>
      <c r="AR281" s="118">
        <v>1</v>
      </c>
      <c r="AS281" s="118">
        <v>1</v>
      </c>
      <c r="AT281" s="118">
        <f t="shared" si="125"/>
        <v>4</v>
      </c>
      <c r="AU281" s="14">
        <f t="shared" si="126"/>
        <v>1.38E-2</v>
      </c>
      <c r="AV281" s="14">
        <f t="shared" si="127"/>
        <v>5.1749999999999998</v>
      </c>
      <c r="GJ281" s="122">
        <v>275</v>
      </c>
      <c r="GK281" s="14">
        <f t="shared" si="120"/>
        <v>17</v>
      </c>
      <c r="GL281" s="14">
        <f t="shared" si="121"/>
        <v>1606021</v>
      </c>
      <c r="GM281" s="14" t="str">
        <f t="shared" si="128"/>
        <v>神器4-3 : 20级</v>
      </c>
      <c r="GN281" s="14" t="s">
        <v>1055</v>
      </c>
      <c r="GO281" s="14">
        <f t="shared" si="122"/>
        <v>11</v>
      </c>
      <c r="GP281" s="14" t="str">
        <f t="shared" si="123"/>
        <v>神器4-3</v>
      </c>
      <c r="GQ281" s="14">
        <f t="shared" si="124"/>
        <v>5</v>
      </c>
    </row>
    <row r="282" spans="38:199" ht="16.5" x14ac:dyDescent="0.2">
      <c r="AL282" s="118">
        <v>7</v>
      </c>
      <c r="AM282" s="118">
        <v>3</v>
      </c>
      <c r="AN282" s="118">
        <v>60</v>
      </c>
      <c r="AO282" s="118">
        <v>21</v>
      </c>
      <c r="AP282" s="118" t="s">
        <v>415</v>
      </c>
      <c r="AQ282" s="118">
        <v>700</v>
      </c>
      <c r="AR282" s="118">
        <v>1</v>
      </c>
      <c r="AS282" s="118">
        <v>1</v>
      </c>
      <c r="AT282" s="118">
        <f t="shared" si="125"/>
        <v>1</v>
      </c>
      <c r="AU282" s="14">
        <f t="shared" si="126"/>
        <v>7.0000000000000007E-2</v>
      </c>
      <c r="AV282" s="14">
        <f t="shared" si="127"/>
        <v>2.1</v>
      </c>
      <c r="GJ282" s="122">
        <v>276</v>
      </c>
      <c r="GK282" s="14">
        <f t="shared" si="120"/>
        <v>17</v>
      </c>
      <c r="GL282" s="14">
        <f t="shared" si="121"/>
        <v>1606021</v>
      </c>
      <c r="GM282" s="14" t="str">
        <f t="shared" si="128"/>
        <v>神器4-3 : 21级</v>
      </c>
      <c r="GN282" s="14" t="s">
        <v>1055</v>
      </c>
      <c r="GO282" s="14">
        <f t="shared" si="122"/>
        <v>12</v>
      </c>
      <c r="GP282" s="14" t="str">
        <f t="shared" si="123"/>
        <v>神器4-3</v>
      </c>
      <c r="GQ282" s="14">
        <f t="shared" si="124"/>
        <v>6</v>
      </c>
    </row>
    <row r="283" spans="38:199" ht="16.5" x14ac:dyDescent="0.2">
      <c r="AL283" s="118">
        <v>7</v>
      </c>
      <c r="AM283" s="118">
        <v>3</v>
      </c>
      <c r="AN283" s="118">
        <v>60</v>
      </c>
      <c r="AO283" s="118">
        <v>22</v>
      </c>
      <c r="AP283" s="118" t="s">
        <v>416</v>
      </c>
      <c r="AQ283" s="118">
        <v>700</v>
      </c>
      <c r="AR283" s="118">
        <v>1</v>
      </c>
      <c r="AS283" s="118">
        <v>1</v>
      </c>
      <c r="AT283" s="118">
        <f t="shared" si="125"/>
        <v>1</v>
      </c>
      <c r="AU283" s="14">
        <f t="shared" si="126"/>
        <v>7.0000000000000007E-2</v>
      </c>
      <c r="AV283" s="14">
        <f t="shared" si="127"/>
        <v>2.1</v>
      </c>
      <c r="GJ283" s="122">
        <v>277</v>
      </c>
      <c r="GK283" s="14">
        <f t="shared" si="120"/>
        <v>17</v>
      </c>
      <c r="GL283" s="14">
        <f t="shared" si="121"/>
        <v>1606021</v>
      </c>
      <c r="GM283" s="14" t="str">
        <f t="shared" si="128"/>
        <v>神器4-3 : 22级</v>
      </c>
      <c r="GN283" s="14" t="s">
        <v>1055</v>
      </c>
      <c r="GO283" s="14">
        <f t="shared" si="122"/>
        <v>13</v>
      </c>
      <c r="GP283" s="14" t="str">
        <f t="shared" si="123"/>
        <v>神器4-3</v>
      </c>
      <c r="GQ283" s="14">
        <f t="shared" si="124"/>
        <v>7</v>
      </c>
    </row>
    <row r="284" spans="38:199" ht="16.5" x14ac:dyDescent="0.2">
      <c r="AL284" s="118">
        <v>7</v>
      </c>
      <c r="AM284" s="118">
        <v>3</v>
      </c>
      <c r="AN284" s="118">
        <v>60</v>
      </c>
      <c r="AO284" s="118">
        <v>23</v>
      </c>
      <c r="AP284" s="118" t="s">
        <v>417</v>
      </c>
      <c r="AQ284" s="118">
        <v>414</v>
      </c>
      <c r="AR284" s="118">
        <v>1</v>
      </c>
      <c r="AS284" s="118">
        <v>1</v>
      </c>
      <c r="AT284" s="118">
        <f t="shared" si="125"/>
        <v>2</v>
      </c>
      <c r="AU284" s="14">
        <f t="shared" si="126"/>
        <v>4.1399999999999999E-2</v>
      </c>
      <c r="AV284" s="14">
        <f t="shared" si="127"/>
        <v>3.726</v>
      </c>
      <c r="GJ284" s="122">
        <v>278</v>
      </c>
      <c r="GK284" s="14">
        <f t="shared" si="120"/>
        <v>17</v>
      </c>
      <c r="GL284" s="14">
        <f t="shared" si="121"/>
        <v>1606021</v>
      </c>
      <c r="GM284" s="14" t="str">
        <f t="shared" si="128"/>
        <v>神器4-3 : 23级</v>
      </c>
      <c r="GN284" s="14" t="s">
        <v>1055</v>
      </c>
      <c r="GO284" s="14">
        <f t="shared" si="122"/>
        <v>14</v>
      </c>
      <c r="GP284" s="14" t="str">
        <f t="shared" si="123"/>
        <v>神器4-3</v>
      </c>
      <c r="GQ284" s="14">
        <f t="shared" si="124"/>
        <v>7</v>
      </c>
    </row>
    <row r="285" spans="38:199" ht="16.5" x14ac:dyDescent="0.2">
      <c r="AL285" s="118">
        <v>7</v>
      </c>
      <c r="AM285" s="118">
        <v>3</v>
      </c>
      <c r="AN285" s="118">
        <v>60</v>
      </c>
      <c r="AO285" s="118">
        <v>24</v>
      </c>
      <c r="AP285" s="118" t="s">
        <v>418</v>
      </c>
      <c r="AQ285" s="118">
        <v>414</v>
      </c>
      <c r="AR285" s="118">
        <v>1</v>
      </c>
      <c r="AS285" s="118">
        <v>1</v>
      </c>
      <c r="AT285" s="118">
        <f t="shared" si="125"/>
        <v>2</v>
      </c>
      <c r="AU285" s="14">
        <f t="shared" si="126"/>
        <v>4.1399999999999999E-2</v>
      </c>
      <c r="AV285" s="14">
        <f t="shared" si="127"/>
        <v>3.726</v>
      </c>
      <c r="GJ285" s="122">
        <v>279</v>
      </c>
      <c r="GK285" s="14">
        <f t="shared" si="120"/>
        <v>17</v>
      </c>
      <c r="GL285" s="14">
        <f t="shared" si="121"/>
        <v>1606021</v>
      </c>
      <c r="GM285" s="14" t="str">
        <f t="shared" si="128"/>
        <v>神器4-3 : 24级</v>
      </c>
      <c r="GN285" s="14" t="s">
        <v>1055</v>
      </c>
      <c r="GO285" s="14">
        <f t="shared" si="122"/>
        <v>15</v>
      </c>
      <c r="GP285" s="14" t="str">
        <f t="shared" si="123"/>
        <v>神器4-3</v>
      </c>
      <c r="GQ285" s="14">
        <f t="shared" si="124"/>
        <v>7</v>
      </c>
    </row>
    <row r="286" spans="38:199" ht="16.5" x14ac:dyDescent="0.2">
      <c r="AL286" s="118">
        <v>7</v>
      </c>
      <c r="AM286" s="118">
        <v>3</v>
      </c>
      <c r="AN286" s="118">
        <v>60</v>
      </c>
      <c r="AO286" s="118">
        <v>25</v>
      </c>
      <c r="AP286" s="118" t="s">
        <v>419</v>
      </c>
      <c r="AQ286" s="118">
        <v>275</v>
      </c>
      <c r="AR286" s="118">
        <v>1</v>
      </c>
      <c r="AS286" s="118">
        <v>1</v>
      </c>
      <c r="AT286" s="118">
        <f t="shared" si="125"/>
        <v>3</v>
      </c>
      <c r="AU286" s="14">
        <f t="shared" si="126"/>
        <v>2.75E-2</v>
      </c>
      <c r="AV286" s="14">
        <f t="shared" si="127"/>
        <v>5.7750000000000004</v>
      </c>
      <c r="GJ286" s="122">
        <v>280</v>
      </c>
      <c r="GK286" s="14">
        <f t="shared" si="120"/>
        <v>17</v>
      </c>
      <c r="GL286" s="14">
        <f t="shared" si="121"/>
        <v>1606021</v>
      </c>
      <c r="GM286" s="14" t="str">
        <f t="shared" si="128"/>
        <v>神器4-3 : 25级</v>
      </c>
      <c r="GN286" s="14" t="s">
        <v>1055</v>
      </c>
      <c r="GO286" s="14">
        <f t="shared" si="122"/>
        <v>16</v>
      </c>
      <c r="GP286" s="14" t="str">
        <f t="shared" si="123"/>
        <v>神器4-3</v>
      </c>
      <c r="GQ286" s="14">
        <f t="shared" si="124"/>
        <v>10</v>
      </c>
    </row>
    <row r="287" spans="38:199" ht="16.5" x14ac:dyDescent="0.2">
      <c r="AL287" s="118">
        <v>7</v>
      </c>
      <c r="AM287" s="118">
        <v>3</v>
      </c>
      <c r="AN287" s="118">
        <v>60</v>
      </c>
      <c r="AO287" s="118">
        <v>26</v>
      </c>
      <c r="AP287" s="118" t="s">
        <v>420</v>
      </c>
      <c r="AQ287" s="118">
        <v>139</v>
      </c>
      <c r="AR287" s="118">
        <v>1</v>
      </c>
      <c r="AS287" s="118">
        <v>1</v>
      </c>
      <c r="AT287" s="118">
        <f t="shared" si="125"/>
        <v>4</v>
      </c>
      <c r="AU287" s="14">
        <f t="shared" si="126"/>
        <v>1.3899999999999999E-2</v>
      </c>
      <c r="AV287" s="14">
        <f t="shared" si="127"/>
        <v>6.2549999999999999</v>
      </c>
      <c r="GJ287" s="122">
        <v>281</v>
      </c>
      <c r="GK287" s="14">
        <f t="shared" si="120"/>
        <v>17</v>
      </c>
      <c r="GL287" s="14">
        <f t="shared" si="121"/>
        <v>1606021</v>
      </c>
      <c r="GM287" s="14" t="str">
        <f t="shared" si="128"/>
        <v>神器4-3 : 26级</v>
      </c>
      <c r="GN287" s="14" t="s">
        <v>1055</v>
      </c>
      <c r="GO287" s="14">
        <f t="shared" si="122"/>
        <v>17</v>
      </c>
      <c r="GP287" s="14" t="str">
        <f t="shared" si="123"/>
        <v>神器4-3</v>
      </c>
      <c r="GQ287" s="14">
        <f t="shared" si="124"/>
        <v>10</v>
      </c>
    </row>
    <row r="288" spans="38:199" ht="16.5" x14ac:dyDescent="0.2">
      <c r="AL288" s="118">
        <v>7</v>
      </c>
      <c r="AM288" s="118">
        <v>3</v>
      </c>
      <c r="AN288" s="118">
        <v>60</v>
      </c>
      <c r="AO288" s="118">
        <v>27</v>
      </c>
      <c r="AP288" s="118" t="s">
        <v>1040</v>
      </c>
      <c r="AQ288" s="118">
        <v>416</v>
      </c>
      <c r="AR288" s="118">
        <v>1</v>
      </c>
      <c r="AS288" s="118">
        <v>1</v>
      </c>
      <c r="AT288" s="118">
        <f t="shared" si="125"/>
        <v>2</v>
      </c>
      <c r="AU288" s="14">
        <f t="shared" si="126"/>
        <v>4.1599999999999998E-2</v>
      </c>
      <c r="AV288" s="14">
        <f t="shared" si="127"/>
        <v>4.992</v>
      </c>
      <c r="GJ288" s="122">
        <v>282</v>
      </c>
      <c r="GK288" s="14">
        <f t="shared" si="120"/>
        <v>17</v>
      </c>
      <c r="GL288" s="14">
        <f t="shared" si="121"/>
        <v>1606021</v>
      </c>
      <c r="GM288" s="14" t="str">
        <f t="shared" si="128"/>
        <v>神器4-3 : 27级</v>
      </c>
      <c r="GN288" s="14" t="s">
        <v>1055</v>
      </c>
      <c r="GO288" s="14">
        <f t="shared" si="122"/>
        <v>18</v>
      </c>
      <c r="GP288" s="14" t="str">
        <f t="shared" si="123"/>
        <v>神器4-3</v>
      </c>
      <c r="GQ288" s="14">
        <f t="shared" si="124"/>
        <v>10</v>
      </c>
    </row>
    <row r="289" spans="38:199" ht="16.5" x14ac:dyDescent="0.2">
      <c r="AL289" s="118">
        <v>7</v>
      </c>
      <c r="AM289" s="118">
        <v>3</v>
      </c>
      <c r="AN289" s="118">
        <v>60</v>
      </c>
      <c r="AO289" s="118">
        <v>28</v>
      </c>
      <c r="AP289" s="118" t="s">
        <v>422</v>
      </c>
      <c r="AQ289" s="118">
        <v>416</v>
      </c>
      <c r="AR289" s="118">
        <v>1</v>
      </c>
      <c r="AS289" s="118">
        <v>1</v>
      </c>
      <c r="AT289" s="118">
        <f t="shared" si="125"/>
        <v>2</v>
      </c>
      <c r="AU289" s="14">
        <f t="shared" si="126"/>
        <v>4.1599999999999998E-2</v>
      </c>
      <c r="AV289" s="14">
        <f t="shared" si="127"/>
        <v>4.992</v>
      </c>
      <c r="GJ289" s="122">
        <v>283</v>
      </c>
      <c r="GK289" s="14">
        <f t="shared" si="120"/>
        <v>18</v>
      </c>
      <c r="GL289" s="14">
        <f t="shared" si="121"/>
        <v>1606022</v>
      </c>
      <c r="GM289" s="14" t="str">
        <f t="shared" si="128"/>
        <v>神器4-4 : 28级</v>
      </c>
      <c r="GN289" s="14" t="s">
        <v>1055</v>
      </c>
      <c r="GO289" s="14">
        <f t="shared" si="122"/>
        <v>1</v>
      </c>
      <c r="GP289" s="14" t="str">
        <f t="shared" si="123"/>
        <v>神器4-4</v>
      </c>
      <c r="GQ289" s="14">
        <f t="shared" si="124"/>
        <v>1</v>
      </c>
    </row>
    <row r="290" spans="38:199" ht="16.5" x14ac:dyDescent="0.2">
      <c r="AL290" s="118">
        <v>7</v>
      </c>
      <c r="AM290" s="118">
        <v>3</v>
      </c>
      <c r="AN290" s="118">
        <v>60</v>
      </c>
      <c r="AO290" s="118">
        <v>29</v>
      </c>
      <c r="AP290" s="118" t="s">
        <v>423</v>
      </c>
      <c r="AQ290" s="118">
        <v>416</v>
      </c>
      <c r="AR290" s="118">
        <v>1</v>
      </c>
      <c r="AS290" s="118">
        <v>1</v>
      </c>
      <c r="AT290" s="118">
        <f t="shared" si="125"/>
        <v>2</v>
      </c>
      <c r="AU290" s="14">
        <f t="shared" si="126"/>
        <v>4.1599999999999998E-2</v>
      </c>
      <c r="AV290" s="14">
        <f t="shared" si="127"/>
        <v>4.992</v>
      </c>
      <c r="GJ290" s="122">
        <v>284</v>
      </c>
      <c r="GK290" s="14">
        <f t="shared" si="120"/>
        <v>18</v>
      </c>
      <c r="GL290" s="14">
        <f t="shared" si="121"/>
        <v>1606022</v>
      </c>
      <c r="GM290" s="14" t="str">
        <f t="shared" si="128"/>
        <v>神器4-4 : 29级</v>
      </c>
      <c r="GN290" s="14" t="s">
        <v>1055</v>
      </c>
      <c r="GO290" s="14">
        <f t="shared" si="122"/>
        <v>2</v>
      </c>
      <c r="GP290" s="14" t="str">
        <f t="shared" si="123"/>
        <v>神器4-4</v>
      </c>
      <c r="GQ290" s="14">
        <f t="shared" si="124"/>
        <v>1</v>
      </c>
    </row>
    <row r="291" spans="38:199" ht="16.5" x14ac:dyDescent="0.2">
      <c r="AL291" s="118">
        <v>7</v>
      </c>
      <c r="AM291" s="118">
        <v>3</v>
      </c>
      <c r="AN291" s="118">
        <v>60</v>
      </c>
      <c r="AO291" s="118">
        <v>30</v>
      </c>
      <c r="AP291" s="118" t="s">
        <v>424</v>
      </c>
      <c r="AQ291" s="118">
        <v>276</v>
      </c>
      <c r="AR291" s="118">
        <v>1</v>
      </c>
      <c r="AS291" s="118">
        <v>1</v>
      </c>
      <c r="AT291" s="118">
        <f t="shared" si="125"/>
        <v>3</v>
      </c>
      <c r="AU291" s="14">
        <f t="shared" si="126"/>
        <v>2.76E-2</v>
      </c>
      <c r="AV291" s="14">
        <f t="shared" si="127"/>
        <v>7.7279999999999998</v>
      </c>
      <c r="GJ291" s="122">
        <v>285</v>
      </c>
      <c r="GK291" s="14">
        <f t="shared" si="120"/>
        <v>18</v>
      </c>
      <c r="GL291" s="14">
        <f t="shared" si="121"/>
        <v>1606022</v>
      </c>
      <c r="GM291" s="14" t="str">
        <f t="shared" si="128"/>
        <v>神器4-4 : 30级</v>
      </c>
      <c r="GN291" s="14" t="s">
        <v>1055</v>
      </c>
      <c r="GO291" s="14">
        <f t="shared" si="122"/>
        <v>3</v>
      </c>
      <c r="GP291" s="14" t="str">
        <f t="shared" si="123"/>
        <v>神器4-4</v>
      </c>
      <c r="GQ291" s="14">
        <f t="shared" si="124"/>
        <v>1</v>
      </c>
    </row>
    <row r="292" spans="38:199" ht="16.5" x14ac:dyDescent="0.2">
      <c r="AL292" s="118">
        <v>7</v>
      </c>
      <c r="AM292" s="118">
        <v>3</v>
      </c>
      <c r="AN292" s="118">
        <v>60</v>
      </c>
      <c r="AO292" s="118">
        <v>31</v>
      </c>
      <c r="AP292" s="118" t="s">
        <v>425</v>
      </c>
      <c r="AQ292" s="118">
        <v>276</v>
      </c>
      <c r="AR292" s="118">
        <v>1</v>
      </c>
      <c r="AS292" s="118">
        <v>1</v>
      </c>
      <c r="AT292" s="118">
        <f t="shared" si="125"/>
        <v>3</v>
      </c>
      <c r="AU292" s="14">
        <f t="shared" si="126"/>
        <v>2.76E-2</v>
      </c>
      <c r="AV292" s="14">
        <f t="shared" si="127"/>
        <v>7.7279999999999998</v>
      </c>
      <c r="GJ292" s="122">
        <v>286</v>
      </c>
      <c r="GK292" s="14">
        <f t="shared" si="120"/>
        <v>18</v>
      </c>
      <c r="GL292" s="14">
        <f t="shared" si="121"/>
        <v>1606022</v>
      </c>
      <c r="GM292" s="14" t="str">
        <f t="shared" si="128"/>
        <v>神器4-4 : 31级</v>
      </c>
      <c r="GN292" s="14" t="s">
        <v>1055</v>
      </c>
      <c r="GO292" s="14">
        <f t="shared" si="122"/>
        <v>4</v>
      </c>
      <c r="GP292" s="14" t="str">
        <f t="shared" si="123"/>
        <v>神器4-4</v>
      </c>
      <c r="GQ292" s="14">
        <f t="shared" si="124"/>
        <v>2</v>
      </c>
    </row>
    <row r="293" spans="38:199" ht="16.5" x14ac:dyDescent="0.2">
      <c r="AL293" s="118">
        <v>7</v>
      </c>
      <c r="AM293" s="118">
        <v>3</v>
      </c>
      <c r="AN293" s="118">
        <v>60</v>
      </c>
      <c r="AO293" s="118">
        <v>32</v>
      </c>
      <c r="AP293" s="118" t="s">
        <v>426</v>
      </c>
      <c r="AQ293" s="118">
        <v>276</v>
      </c>
      <c r="AR293" s="118">
        <v>1</v>
      </c>
      <c r="AS293" s="118">
        <v>1</v>
      </c>
      <c r="AT293" s="118">
        <f t="shared" si="125"/>
        <v>3</v>
      </c>
      <c r="AU293" s="14">
        <f t="shared" si="126"/>
        <v>2.76E-2</v>
      </c>
      <c r="AV293" s="14">
        <f t="shared" si="127"/>
        <v>7.7279999999999998</v>
      </c>
      <c r="GJ293" s="122">
        <v>287</v>
      </c>
      <c r="GK293" s="14">
        <f t="shared" si="120"/>
        <v>18</v>
      </c>
      <c r="GL293" s="14">
        <f t="shared" si="121"/>
        <v>1606022</v>
      </c>
      <c r="GM293" s="14" t="str">
        <f t="shared" si="128"/>
        <v>神器4-4 : 32级</v>
      </c>
      <c r="GN293" s="14" t="s">
        <v>1055</v>
      </c>
      <c r="GO293" s="14">
        <f t="shared" si="122"/>
        <v>5</v>
      </c>
      <c r="GP293" s="14" t="str">
        <f t="shared" si="123"/>
        <v>神器4-4</v>
      </c>
      <c r="GQ293" s="14">
        <f t="shared" si="124"/>
        <v>2</v>
      </c>
    </row>
    <row r="294" spans="38:199" ht="16.5" x14ac:dyDescent="0.2">
      <c r="AL294" s="118">
        <v>7</v>
      </c>
      <c r="AM294" s="118">
        <v>3</v>
      </c>
      <c r="AN294" s="118">
        <v>61</v>
      </c>
      <c r="AO294" s="118">
        <v>35</v>
      </c>
      <c r="AP294" s="118" t="s">
        <v>907</v>
      </c>
      <c r="AQ294" s="118">
        <v>2000</v>
      </c>
      <c r="AR294" s="118">
        <v>1</v>
      </c>
      <c r="AS294" s="118">
        <v>2</v>
      </c>
      <c r="AT294" s="118">
        <f t="shared" ref="AT294:AT301" si="129">INDEX($AH$7:$AH$48,AO294)</f>
        <v>2</v>
      </c>
      <c r="AU294" s="14">
        <f t="shared" ref="AU294:AU301" si="130">(AR294+AS294)/2*AQ294/10000</f>
        <v>0.3</v>
      </c>
      <c r="AV294" s="14">
        <f t="shared" ref="AV294:AV301" si="131">(AR294+AS294)/2*AQ294/10000*INDEX($AI$7:$AI$48,AO294)</f>
        <v>45</v>
      </c>
      <c r="GJ294" s="122">
        <v>288</v>
      </c>
      <c r="GK294" s="14">
        <f t="shared" si="120"/>
        <v>18</v>
      </c>
      <c r="GL294" s="14">
        <f t="shared" si="121"/>
        <v>1606022</v>
      </c>
      <c r="GM294" s="14" t="str">
        <f t="shared" si="128"/>
        <v>神器4-4 : 35级</v>
      </c>
      <c r="GN294" s="14" t="s">
        <v>1055</v>
      </c>
      <c r="GO294" s="14">
        <f t="shared" si="122"/>
        <v>6</v>
      </c>
      <c r="GP294" s="14" t="str">
        <f t="shared" si="123"/>
        <v>神器4-4</v>
      </c>
      <c r="GQ294" s="14">
        <f t="shared" si="124"/>
        <v>2</v>
      </c>
    </row>
    <row r="295" spans="38:199" ht="16.5" x14ac:dyDescent="0.2">
      <c r="AL295" s="118">
        <v>7</v>
      </c>
      <c r="AM295" s="118">
        <v>3</v>
      </c>
      <c r="AN295" s="118">
        <v>61</v>
      </c>
      <c r="AO295" s="118">
        <v>36</v>
      </c>
      <c r="AP295" s="118" t="s">
        <v>1019</v>
      </c>
      <c r="AQ295" s="118">
        <v>2000</v>
      </c>
      <c r="AR295" s="118">
        <v>1</v>
      </c>
      <c r="AS295" s="118">
        <v>2</v>
      </c>
      <c r="AT295" s="118">
        <f t="shared" si="129"/>
        <v>2</v>
      </c>
      <c r="AU295" s="14">
        <f t="shared" si="130"/>
        <v>0.3</v>
      </c>
      <c r="AV295" s="14">
        <f t="shared" si="131"/>
        <v>45</v>
      </c>
      <c r="GJ295" s="122">
        <v>289</v>
      </c>
      <c r="GK295" s="14">
        <f t="shared" si="120"/>
        <v>18</v>
      </c>
      <c r="GL295" s="14">
        <f t="shared" si="121"/>
        <v>1606022</v>
      </c>
      <c r="GM295" s="14" t="str">
        <f t="shared" si="128"/>
        <v>神器4-4 : 36级</v>
      </c>
      <c r="GN295" s="14" t="s">
        <v>1055</v>
      </c>
      <c r="GO295" s="14">
        <f t="shared" si="122"/>
        <v>7</v>
      </c>
      <c r="GP295" s="14" t="str">
        <f t="shared" si="123"/>
        <v>神器4-4</v>
      </c>
      <c r="GQ295" s="14">
        <f t="shared" si="124"/>
        <v>3</v>
      </c>
    </row>
    <row r="296" spans="38:199" ht="16.5" x14ac:dyDescent="0.2">
      <c r="AL296" s="118">
        <v>7</v>
      </c>
      <c r="AM296" s="118">
        <v>3</v>
      </c>
      <c r="AN296" s="118">
        <v>61</v>
      </c>
      <c r="AO296" s="118">
        <v>37</v>
      </c>
      <c r="AP296" s="118" t="s">
        <v>1020</v>
      </c>
      <c r="AQ296" s="118">
        <v>2000</v>
      </c>
      <c r="AR296" s="118">
        <v>1</v>
      </c>
      <c r="AS296" s="118">
        <v>2</v>
      </c>
      <c r="AT296" s="118">
        <f t="shared" si="129"/>
        <v>2</v>
      </c>
      <c r="AU296" s="14">
        <f t="shared" si="130"/>
        <v>0.3</v>
      </c>
      <c r="AV296" s="14">
        <f t="shared" si="131"/>
        <v>45</v>
      </c>
      <c r="GJ296" s="122">
        <v>290</v>
      </c>
      <c r="GK296" s="14">
        <f t="shared" si="120"/>
        <v>18</v>
      </c>
      <c r="GL296" s="14">
        <f t="shared" si="121"/>
        <v>1606022</v>
      </c>
      <c r="GM296" s="14" t="str">
        <f t="shared" si="128"/>
        <v>神器4-4 : 37级</v>
      </c>
      <c r="GN296" s="14" t="s">
        <v>1055</v>
      </c>
      <c r="GO296" s="14">
        <f t="shared" si="122"/>
        <v>8</v>
      </c>
      <c r="GP296" s="14" t="str">
        <f t="shared" si="123"/>
        <v>神器4-4</v>
      </c>
      <c r="GQ296" s="14">
        <f t="shared" si="124"/>
        <v>3</v>
      </c>
    </row>
    <row r="297" spans="38:199" ht="16.5" x14ac:dyDescent="0.2">
      <c r="AL297" s="118">
        <v>7</v>
      </c>
      <c r="AM297" s="118">
        <v>3</v>
      </c>
      <c r="AN297" s="118">
        <v>62</v>
      </c>
      <c r="AO297" s="118">
        <v>38</v>
      </c>
      <c r="AP297" s="118" t="s">
        <v>1021</v>
      </c>
      <c r="AQ297" s="118">
        <v>1000</v>
      </c>
      <c r="AR297" s="118">
        <v>1</v>
      </c>
      <c r="AS297" s="118">
        <v>1</v>
      </c>
      <c r="AT297" s="118">
        <f t="shared" si="129"/>
        <v>3</v>
      </c>
      <c r="AU297" s="14">
        <f t="shared" si="130"/>
        <v>0.1</v>
      </c>
      <c r="AV297" s="14">
        <f t="shared" si="131"/>
        <v>35</v>
      </c>
      <c r="GJ297" s="122">
        <v>291</v>
      </c>
      <c r="GK297" s="14">
        <f t="shared" si="120"/>
        <v>18</v>
      </c>
      <c r="GL297" s="14">
        <f t="shared" si="121"/>
        <v>1606022</v>
      </c>
      <c r="GM297" s="14" t="str">
        <f t="shared" si="128"/>
        <v>神器4-4 : 38级</v>
      </c>
      <c r="GN297" s="14" t="s">
        <v>1055</v>
      </c>
      <c r="GO297" s="14">
        <f t="shared" si="122"/>
        <v>9</v>
      </c>
      <c r="GP297" s="14" t="str">
        <f t="shared" si="123"/>
        <v>神器4-4</v>
      </c>
      <c r="GQ297" s="14">
        <f t="shared" si="124"/>
        <v>3</v>
      </c>
    </row>
    <row r="298" spans="38:199" ht="16.5" x14ac:dyDescent="0.2">
      <c r="AL298" s="118">
        <v>7</v>
      </c>
      <c r="AM298" s="118">
        <v>3</v>
      </c>
      <c r="AN298" s="118">
        <v>62</v>
      </c>
      <c r="AO298" s="118">
        <v>39</v>
      </c>
      <c r="AP298" s="118" t="s">
        <v>1022</v>
      </c>
      <c r="AQ298" s="118">
        <v>1000</v>
      </c>
      <c r="AR298" s="118">
        <v>1</v>
      </c>
      <c r="AS298" s="118">
        <v>1</v>
      </c>
      <c r="AT298" s="118">
        <f t="shared" si="129"/>
        <v>3</v>
      </c>
      <c r="AU298" s="14">
        <f t="shared" si="130"/>
        <v>0.1</v>
      </c>
      <c r="AV298" s="14">
        <f t="shared" si="131"/>
        <v>35</v>
      </c>
      <c r="GJ298" s="122">
        <v>292</v>
      </c>
      <c r="GK298" s="14">
        <f t="shared" si="120"/>
        <v>18</v>
      </c>
      <c r="GL298" s="14">
        <f t="shared" si="121"/>
        <v>1606022</v>
      </c>
      <c r="GM298" s="14" t="str">
        <f t="shared" si="128"/>
        <v>神器4-4 : 39级</v>
      </c>
      <c r="GN298" s="14" t="s">
        <v>1055</v>
      </c>
      <c r="GO298" s="14">
        <f t="shared" si="122"/>
        <v>10</v>
      </c>
      <c r="GP298" s="14" t="str">
        <f t="shared" si="123"/>
        <v>神器4-4</v>
      </c>
      <c r="GQ298" s="14">
        <f t="shared" si="124"/>
        <v>5</v>
      </c>
    </row>
    <row r="299" spans="38:199" ht="16.5" x14ac:dyDescent="0.2">
      <c r="AL299" s="118">
        <v>7</v>
      </c>
      <c r="AM299" s="118">
        <v>3</v>
      </c>
      <c r="AN299" s="118">
        <v>62</v>
      </c>
      <c r="AO299" s="118">
        <v>40</v>
      </c>
      <c r="AP299" s="118" t="s">
        <v>1023</v>
      </c>
      <c r="AQ299" s="118">
        <v>1000</v>
      </c>
      <c r="AR299" s="118">
        <v>1</v>
      </c>
      <c r="AS299" s="118">
        <v>1</v>
      </c>
      <c r="AT299" s="118">
        <f t="shared" si="129"/>
        <v>3</v>
      </c>
      <c r="AU299" s="14">
        <f t="shared" si="130"/>
        <v>0.1</v>
      </c>
      <c r="AV299" s="14">
        <f t="shared" si="131"/>
        <v>35</v>
      </c>
      <c r="GJ299" s="122">
        <v>293</v>
      </c>
      <c r="GK299" s="14">
        <f t="shared" si="120"/>
        <v>18</v>
      </c>
      <c r="GL299" s="14">
        <f t="shared" si="121"/>
        <v>1606022</v>
      </c>
      <c r="GM299" s="14" t="str">
        <f t="shared" si="128"/>
        <v>神器4-4 : 40级</v>
      </c>
      <c r="GN299" s="14" t="s">
        <v>1055</v>
      </c>
      <c r="GO299" s="14">
        <f t="shared" si="122"/>
        <v>11</v>
      </c>
      <c r="GP299" s="14" t="str">
        <f t="shared" si="123"/>
        <v>神器4-4</v>
      </c>
      <c r="GQ299" s="14">
        <f t="shared" si="124"/>
        <v>5</v>
      </c>
    </row>
    <row r="300" spans="38:199" ht="16.5" x14ac:dyDescent="0.2">
      <c r="AL300" s="118">
        <v>7</v>
      </c>
      <c r="AM300" s="118">
        <v>3</v>
      </c>
      <c r="AN300" s="118">
        <v>63</v>
      </c>
      <c r="AO300" s="118">
        <v>41</v>
      </c>
      <c r="AP300" s="118" t="s">
        <v>1024</v>
      </c>
      <c r="AQ300" s="118">
        <v>750</v>
      </c>
      <c r="AR300" s="118">
        <v>1</v>
      </c>
      <c r="AS300" s="118">
        <v>1</v>
      </c>
      <c r="AT300" s="118">
        <f t="shared" si="129"/>
        <v>4</v>
      </c>
      <c r="AU300" s="14">
        <f t="shared" si="130"/>
        <v>7.4999999999999997E-2</v>
      </c>
      <c r="AV300" s="14">
        <f t="shared" si="131"/>
        <v>56.25</v>
      </c>
      <c r="GJ300" s="122">
        <v>294</v>
      </c>
      <c r="GK300" s="14">
        <f t="shared" si="120"/>
        <v>18</v>
      </c>
      <c r="GL300" s="14">
        <f t="shared" si="121"/>
        <v>1606022</v>
      </c>
      <c r="GM300" s="14" t="str">
        <f t="shared" si="128"/>
        <v>神器4-4 : 41级</v>
      </c>
      <c r="GN300" s="14" t="s">
        <v>1055</v>
      </c>
      <c r="GO300" s="14">
        <f t="shared" si="122"/>
        <v>12</v>
      </c>
      <c r="GP300" s="14" t="str">
        <f t="shared" si="123"/>
        <v>神器4-4</v>
      </c>
      <c r="GQ300" s="14">
        <f t="shared" si="124"/>
        <v>6</v>
      </c>
    </row>
    <row r="301" spans="38:199" ht="16.5" x14ac:dyDescent="0.2">
      <c r="AL301" s="118">
        <v>7</v>
      </c>
      <c r="AM301" s="118">
        <v>3</v>
      </c>
      <c r="AN301" s="118">
        <v>63</v>
      </c>
      <c r="AO301" s="118">
        <v>42</v>
      </c>
      <c r="AP301" s="118" t="s">
        <v>1025</v>
      </c>
      <c r="AQ301" s="118">
        <v>750</v>
      </c>
      <c r="AR301" s="118">
        <v>1</v>
      </c>
      <c r="AS301" s="118">
        <v>1</v>
      </c>
      <c r="AT301" s="118">
        <f t="shared" si="129"/>
        <v>4</v>
      </c>
      <c r="AU301" s="14">
        <f t="shared" si="130"/>
        <v>7.4999999999999997E-2</v>
      </c>
      <c r="AV301" s="14">
        <f t="shared" si="131"/>
        <v>56.25</v>
      </c>
      <c r="GJ301" s="122">
        <v>295</v>
      </c>
      <c r="GK301" s="14">
        <f t="shared" si="120"/>
        <v>18</v>
      </c>
      <c r="GL301" s="14">
        <f t="shared" si="121"/>
        <v>1606022</v>
      </c>
      <c r="GM301" s="14" t="str">
        <f t="shared" si="128"/>
        <v>神器4-4 : 42级</v>
      </c>
      <c r="GN301" s="14" t="s">
        <v>1055</v>
      </c>
      <c r="GO301" s="14">
        <f t="shared" si="122"/>
        <v>13</v>
      </c>
      <c r="GP301" s="14" t="str">
        <f t="shared" si="123"/>
        <v>神器4-4</v>
      </c>
      <c r="GQ301" s="14">
        <f t="shared" si="124"/>
        <v>7</v>
      </c>
    </row>
    <row r="302" spans="38:199" ht="16.5" x14ac:dyDescent="0.2">
      <c r="GJ302" s="122">
        <v>296</v>
      </c>
      <c r="GK302" s="14">
        <f t="shared" si="120"/>
        <v>18</v>
      </c>
      <c r="GL302" s="14">
        <f t="shared" si="121"/>
        <v>1606022</v>
      </c>
      <c r="GM302" s="14" t="str">
        <f t="shared" si="128"/>
        <v>神器4-4 : 级</v>
      </c>
      <c r="GN302" s="14" t="s">
        <v>1055</v>
      </c>
      <c r="GO302" s="14">
        <f t="shared" si="122"/>
        <v>14</v>
      </c>
      <c r="GP302" s="14" t="str">
        <f t="shared" si="123"/>
        <v>神器4-4</v>
      </c>
      <c r="GQ302" s="14">
        <f t="shared" si="124"/>
        <v>7</v>
      </c>
    </row>
    <row r="303" spans="38:199" ht="16.5" x14ac:dyDescent="0.2">
      <c r="GJ303" s="122">
        <v>297</v>
      </c>
      <c r="GK303" s="14">
        <f t="shared" si="120"/>
        <v>18</v>
      </c>
      <c r="GL303" s="14">
        <f t="shared" si="121"/>
        <v>1606022</v>
      </c>
      <c r="GM303" s="14" t="str">
        <f t="shared" si="128"/>
        <v>神器4-4 : 级</v>
      </c>
      <c r="GN303" s="14" t="s">
        <v>1055</v>
      </c>
      <c r="GO303" s="14">
        <f t="shared" si="122"/>
        <v>15</v>
      </c>
      <c r="GP303" s="14" t="str">
        <f t="shared" si="123"/>
        <v>神器4-4</v>
      </c>
      <c r="GQ303" s="14">
        <f t="shared" si="124"/>
        <v>7</v>
      </c>
    </row>
    <row r="304" spans="38:199" ht="16.5" x14ac:dyDescent="0.2">
      <c r="GJ304" s="122">
        <v>298</v>
      </c>
      <c r="GK304" s="14">
        <f t="shared" si="120"/>
        <v>18</v>
      </c>
      <c r="GL304" s="14">
        <f t="shared" si="121"/>
        <v>1606022</v>
      </c>
      <c r="GM304" s="14" t="str">
        <f t="shared" si="128"/>
        <v>神器4-4 : 级</v>
      </c>
      <c r="GN304" s="14" t="s">
        <v>1055</v>
      </c>
      <c r="GO304" s="14">
        <f t="shared" si="122"/>
        <v>16</v>
      </c>
      <c r="GP304" s="14" t="str">
        <f t="shared" si="123"/>
        <v>神器4-4</v>
      </c>
      <c r="GQ304" s="14">
        <f t="shared" si="124"/>
        <v>10</v>
      </c>
    </row>
    <row r="305" spans="192:199" ht="16.5" x14ac:dyDescent="0.2">
      <c r="GJ305" s="122">
        <v>299</v>
      </c>
      <c r="GK305" s="14">
        <f t="shared" si="120"/>
        <v>18</v>
      </c>
      <c r="GL305" s="14">
        <f t="shared" si="121"/>
        <v>1606022</v>
      </c>
      <c r="GM305" s="14" t="str">
        <f t="shared" si="128"/>
        <v>神器4-4 : 级</v>
      </c>
      <c r="GN305" s="14" t="s">
        <v>1055</v>
      </c>
      <c r="GO305" s="14">
        <f t="shared" si="122"/>
        <v>17</v>
      </c>
      <c r="GP305" s="14" t="str">
        <f t="shared" si="123"/>
        <v>神器4-4</v>
      </c>
      <c r="GQ305" s="14">
        <f t="shared" si="124"/>
        <v>10</v>
      </c>
    </row>
    <row r="306" spans="192:199" ht="16.5" x14ac:dyDescent="0.2">
      <c r="GJ306" s="122">
        <v>300</v>
      </c>
      <c r="GK306" s="14">
        <f t="shared" si="120"/>
        <v>18</v>
      </c>
      <c r="GL306" s="14">
        <f t="shared" si="121"/>
        <v>1606022</v>
      </c>
      <c r="GM306" s="14" t="str">
        <f t="shared" si="128"/>
        <v>神器4-4 : 级</v>
      </c>
      <c r="GN306" s="14" t="s">
        <v>1055</v>
      </c>
      <c r="GO306" s="14">
        <f t="shared" si="122"/>
        <v>18</v>
      </c>
      <c r="GP306" s="14" t="str">
        <f t="shared" si="123"/>
        <v>神器4-4</v>
      </c>
      <c r="GQ306" s="14">
        <f t="shared" si="124"/>
        <v>10</v>
      </c>
    </row>
    <row r="307" spans="192:199" ht="16.5" x14ac:dyDescent="0.2">
      <c r="GJ307" s="122">
        <v>301</v>
      </c>
      <c r="GK307" s="14">
        <f t="shared" si="120"/>
        <v>19</v>
      </c>
      <c r="GL307" s="14">
        <f t="shared" si="121"/>
        <v>1606023</v>
      </c>
      <c r="GM307" s="14" t="str">
        <f t="shared" si="128"/>
        <v>神器4-5 : 级</v>
      </c>
      <c r="GN307" s="14" t="s">
        <v>1055</v>
      </c>
      <c r="GO307" s="14">
        <f t="shared" si="122"/>
        <v>1</v>
      </c>
      <c r="GP307" s="14" t="str">
        <f t="shared" si="123"/>
        <v>神器4-5</v>
      </c>
      <c r="GQ307" s="14">
        <f t="shared" si="124"/>
        <v>1</v>
      </c>
    </row>
    <row r="308" spans="192:199" ht="16.5" x14ac:dyDescent="0.2">
      <c r="GJ308" s="122">
        <v>302</v>
      </c>
      <c r="GK308" s="14">
        <f t="shared" si="120"/>
        <v>19</v>
      </c>
      <c r="GL308" s="14">
        <f t="shared" si="121"/>
        <v>1606023</v>
      </c>
      <c r="GM308" s="14" t="str">
        <f t="shared" si="128"/>
        <v>神器4-5 : 级</v>
      </c>
      <c r="GN308" s="14" t="s">
        <v>1055</v>
      </c>
      <c r="GO308" s="14">
        <f t="shared" si="122"/>
        <v>2</v>
      </c>
      <c r="GP308" s="14" t="str">
        <f t="shared" si="123"/>
        <v>神器4-5</v>
      </c>
      <c r="GQ308" s="14">
        <f t="shared" si="124"/>
        <v>1</v>
      </c>
    </row>
    <row r="309" spans="192:199" ht="16.5" x14ac:dyDescent="0.2">
      <c r="GJ309" s="122">
        <v>303</v>
      </c>
      <c r="GK309" s="14">
        <f t="shared" si="120"/>
        <v>19</v>
      </c>
      <c r="GL309" s="14">
        <f t="shared" si="121"/>
        <v>1606023</v>
      </c>
      <c r="GM309" s="14" t="str">
        <f t="shared" si="128"/>
        <v>神器4-5 : 级</v>
      </c>
      <c r="GN309" s="14" t="s">
        <v>1055</v>
      </c>
      <c r="GO309" s="14">
        <f t="shared" si="122"/>
        <v>3</v>
      </c>
      <c r="GP309" s="14" t="str">
        <f t="shared" si="123"/>
        <v>神器4-5</v>
      </c>
      <c r="GQ309" s="14">
        <f t="shared" si="124"/>
        <v>1</v>
      </c>
    </row>
    <row r="310" spans="192:199" ht="16.5" x14ac:dyDescent="0.2">
      <c r="GJ310" s="122">
        <v>304</v>
      </c>
      <c r="GK310" s="14">
        <f t="shared" si="120"/>
        <v>19</v>
      </c>
      <c r="GL310" s="14">
        <f t="shared" si="121"/>
        <v>1606023</v>
      </c>
      <c r="GM310" s="14" t="str">
        <f t="shared" si="128"/>
        <v>神器4-5 : 级</v>
      </c>
      <c r="GN310" s="14" t="s">
        <v>1055</v>
      </c>
      <c r="GO310" s="14">
        <f t="shared" si="122"/>
        <v>4</v>
      </c>
      <c r="GP310" s="14" t="str">
        <f t="shared" si="123"/>
        <v>神器4-5</v>
      </c>
      <c r="GQ310" s="14">
        <f t="shared" si="124"/>
        <v>2</v>
      </c>
    </row>
    <row r="311" spans="192:199" ht="16.5" x14ac:dyDescent="0.2">
      <c r="GJ311" s="122">
        <v>305</v>
      </c>
      <c r="GK311" s="14">
        <f t="shared" si="120"/>
        <v>19</v>
      </c>
      <c r="GL311" s="14">
        <f t="shared" si="121"/>
        <v>1606023</v>
      </c>
      <c r="GM311" s="14" t="str">
        <f t="shared" si="128"/>
        <v>神器4-5 : 级</v>
      </c>
      <c r="GN311" s="14" t="s">
        <v>1055</v>
      </c>
      <c r="GO311" s="14">
        <f t="shared" si="122"/>
        <v>5</v>
      </c>
      <c r="GP311" s="14" t="str">
        <f t="shared" si="123"/>
        <v>神器4-5</v>
      </c>
      <c r="GQ311" s="14">
        <f t="shared" si="124"/>
        <v>2</v>
      </c>
    </row>
    <row r="312" spans="192:199" ht="16.5" x14ac:dyDescent="0.2">
      <c r="GJ312" s="122">
        <v>306</v>
      </c>
      <c r="GK312" s="14">
        <f t="shared" si="120"/>
        <v>19</v>
      </c>
      <c r="GL312" s="14">
        <f t="shared" si="121"/>
        <v>1606023</v>
      </c>
      <c r="GM312" s="14" t="str">
        <f t="shared" si="128"/>
        <v>神器4-5 : 级</v>
      </c>
      <c r="GN312" s="14" t="s">
        <v>1055</v>
      </c>
      <c r="GO312" s="14">
        <f t="shared" si="122"/>
        <v>6</v>
      </c>
      <c r="GP312" s="14" t="str">
        <f t="shared" si="123"/>
        <v>神器4-5</v>
      </c>
      <c r="GQ312" s="14">
        <f t="shared" si="124"/>
        <v>2</v>
      </c>
    </row>
    <row r="313" spans="192:199" ht="16.5" x14ac:dyDescent="0.2">
      <c r="GJ313" s="122">
        <v>307</v>
      </c>
      <c r="GK313" s="14">
        <f t="shared" si="120"/>
        <v>19</v>
      </c>
      <c r="GL313" s="14">
        <f t="shared" si="121"/>
        <v>1606023</v>
      </c>
      <c r="GM313" s="14" t="str">
        <f t="shared" si="128"/>
        <v>神器4-5 : 级</v>
      </c>
      <c r="GN313" s="14" t="s">
        <v>1055</v>
      </c>
      <c r="GO313" s="14">
        <f t="shared" si="122"/>
        <v>7</v>
      </c>
      <c r="GP313" s="14" t="str">
        <f t="shared" si="123"/>
        <v>神器4-5</v>
      </c>
      <c r="GQ313" s="14">
        <f t="shared" si="124"/>
        <v>3</v>
      </c>
    </row>
    <row r="314" spans="192:199" ht="16.5" x14ac:dyDescent="0.2">
      <c r="GJ314" s="122">
        <v>308</v>
      </c>
      <c r="GK314" s="14">
        <f t="shared" si="120"/>
        <v>19</v>
      </c>
      <c r="GL314" s="14">
        <f t="shared" si="121"/>
        <v>1606023</v>
      </c>
      <c r="GM314" s="14" t="str">
        <f t="shared" si="128"/>
        <v>神器4-5 : 级</v>
      </c>
      <c r="GN314" s="14" t="s">
        <v>1055</v>
      </c>
      <c r="GO314" s="14">
        <f t="shared" si="122"/>
        <v>8</v>
      </c>
      <c r="GP314" s="14" t="str">
        <f t="shared" si="123"/>
        <v>神器4-5</v>
      </c>
      <c r="GQ314" s="14">
        <f t="shared" si="124"/>
        <v>3</v>
      </c>
    </row>
    <row r="315" spans="192:199" ht="16.5" x14ac:dyDescent="0.2">
      <c r="GJ315" s="122">
        <v>309</v>
      </c>
      <c r="GK315" s="14">
        <f t="shared" si="120"/>
        <v>19</v>
      </c>
      <c r="GL315" s="14">
        <f t="shared" si="121"/>
        <v>1606023</v>
      </c>
      <c r="GM315" s="14" t="str">
        <f t="shared" si="128"/>
        <v>神器4-5 : 级</v>
      </c>
      <c r="GN315" s="14" t="s">
        <v>1055</v>
      </c>
      <c r="GO315" s="14">
        <f t="shared" si="122"/>
        <v>9</v>
      </c>
      <c r="GP315" s="14" t="str">
        <f t="shared" si="123"/>
        <v>神器4-5</v>
      </c>
      <c r="GQ315" s="14">
        <f t="shared" si="124"/>
        <v>3</v>
      </c>
    </row>
    <row r="316" spans="192:199" ht="16.5" x14ac:dyDescent="0.2">
      <c r="GJ316" s="122">
        <v>310</v>
      </c>
      <c r="GK316" s="14">
        <f t="shared" si="120"/>
        <v>19</v>
      </c>
      <c r="GL316" s="14">
        <f t="shared" si="121"/>
        <v>1606023</v>
      </c>
      <c r="GM316" s="14" t="str">
        <f t="shared" si="128"/>
        <v>神器4-5 : 级</v>
      </c>
      <c r="GN316" s="14" t="s">
        <v>1055</v>
      </c>
      <c r="GO316" s="14">
        <f t="shared" si="122"/>
        <v>10</v>
      </c>
      <c r="GP316" s="14" t="str">
        <f t="shared" si="123"/>
        <v>神器4-5</v>
      </c>
      <c r="GQ316" s="14">
        <f t="shared" si="124"/>
        <v>5</v>
      </c>
    </row>
    <row r="317" spans="192:199" ht="16.5" x14ac:dyDescent="0.2">
      <c r="GJ317" s="122">
        <v>311</v>
      </c>
      <c r="GK317" s="14">
        <f t="shared" si="120"/>
        <v>19</v>
      </c>
      <c r="GL317" s="14">
        <f t="shared" si="121"/>
        <v>1606023</v>
      </c>
      <c r="GM317" s="14" t="str">
        <f t="shared" si="128"/>
        <v>神器4-5 : 级</v>
      </c>
      <c r="GN317" s="14" t="s">
        <v>1055</v>
      </c>
      <c r="GO317" s="14">
        <f t="shared" si="122"/>
        <v>11</v>
      </c>
      <c r="GP317" s="14" t="str">
        <f t="shared" si="123"/>
        <v>神器4-5</v>
      </c>
      <c r="GQ317" s="14">
        <f t="shared" si="124"/>
        <v>5</v>
      </c>
    </row>
    <row r="318" spans="192:199" ht="16.5" x14ac:dyDescent="0.2">
      <c r="GJ318" s="122">
        <v>312</v>
      </c>
      <c r="GK318" s="14">
        <f t="shared" si="120"/>
        <v>19</v>
      </c>
      <c r="GL318" s="14">
        <f t="shared" si="121"/>
        <v>1606023</v>
      </c>
      <c r="GM318" s="14" t="str">
        <f t="shared" si="128"/>
        <v>神器4-5 : 级</v>
      </c>
      <c r="GN318" s="14" t="s">
        <v>1055</v>
      </c>
      <c r="GO318" s="14">
        <f t="shared" si="122"/>
        <v>12</v>
      </c>
      <c r="GP318" s="14" t="str">
        <f t="shared" si="123"/>
        <v>神器4-5</v>
      </c>
      <c r="GQ318" s="14">
        <f t="shared" si="124"/>
        <v>6</v>
      </c>
    </row>
    <row r="319" spans="192:199" ht="16.5" x14ac:dyDescent="0.2">
      <c r="GJ319" s="122">
        <v>313</v>
      </c>
      <c r="GK319" s="14">
        <f t="shared" si="120"/>
        <v>19</v>
      </c>
      <c r="GL319" s="14">
        <f t="shared" si="121"/>
        <v>1606023</v>
      </c>
      <c r="GM319" s="14" t="str">
        <f t="shared" si="128"/>
        <v>神器4-5 : 级</v>
      </c>
      <c r="GN319" s="14" t="s">
        <v>1055</v>
      </c>
      <c r="GO319" s="14">
        <f t="shared" si="122"/>
        <v>13</v>
      </c>
      <c r="GP319" s="14" t="str">
        <f t="shared" si="123"/>
        <v>神器4-5</v>
      </c>
      <c r="GQ319" s="14">
        <f t="shared" si="124"/>
        <v>7</v>
      </c>
    </row>
    <row r="320" spans="192:199" ht="16.5" x14ac:dyDescent="0.2">
      <c r="GJ320" s="122">
        <v>314</v>
      </c>
      <c r="GK320" s="14">
        <f t="shared" si="120"/>
        <v>19</v>
      </c>
      <c r="GL320" s="14">
        <f t="shared" si="121"/>
        <v>1606023</v>
      </c>
      <c r="GM320" s="14" t="str">
        <f t="shared" si="128"/>
        <v>神器4-5 : 级</v>
      </c>
      <c r="GN320" s="14" t="s">
        <v>1055</v>
      </c>
      <c r="GO320" s="14">
        <f t="shared" si="122"/>
        <v>14</v>
      </c>
      <c r="GP320" s="14" t="str">
        <f t="shared" si="123"/>
        <v>神器4-5</v>
      </c>
      <c r="GQ320" s="14">
        <f t="shared" si="124"/>
        <v>7</v>
      </c>
    </row>
    <row r="321" spans="192:199" ht="16.5" x14ac:dyDescent="0.2">
      <c r="GJ321" s="122">
        <v>315</v>
      </c>
      <c r="GK321" s="14">
        <f t="shared" si="120"/>
        <v>19</v>
      </c>
      <c r="GL321" s="14">
        <f t="shared" si="121"/>
        <v>1606023</v>
      </c>
      <c r="GM321" s="14" t="str">
        <f t="shared" si="128"/>
        <v>神器4-5 : 级</v>
      </c>
      <c r="GN321" s="14" t="s">
        <v>1055</v>
      </c>
      <c r="GO321" s="14">
        <f t="shared" si="122"/>
        <v>15</v>
      </c>
      <c r="GP321" s="14" t="str">
        <f t="shared" si="123"/>
        <v>神器4-5</v>
      </c>
      <c r="GQ321" s="14">
        <f t="shared" si="124"/>
        <v>7</v>
      </c>
    </row>
    <row r="322" spans="192:199" ht="16.5" x14ac:dyDescent="0.2">
      <c r="GJ322" s="122">
        <v>316</v>
      </c>
      <c r="GK322" s="14">
        <f t="shared" si="120"/>
        <v>19</v>
      </c>
      <c r="GL322" s="14">
        <f t="shared" si="121"/>
        <v>1606023</v>
      </c>
      <c r="GM322" s="14" t="str">
        <f t="shared" si="128"/>
        <v>神器4-5 : 级</v>
      </c>
      <c r="GN322" s="14" t="s">
        <v>1055</v>
      </c>
      <c r="GO322" s="14">
        <f t="shared" si="122"/>
        <v>16</v>
      </c>
      <c r="GP322" s="14" t="str">
        <f t="shared" si="123"/>
        <v>神器4-5</v>
      </c>
      <c r="GQ322" s="14">
        <f t="shared" si="124"/>
        <v>10</v>
      </c>
    </row>
    <row r="323" spans="192:199" ht="16.5" x14ac:dyDescent="0.2">
      <c r="GJ323" s="122">
        <v>317</v>
      </c>
      <c r="GK323" s="14">
        <f t="shared" si="120"/>
        <v>19</v>
      </c>
      <c r="GL323" s="14">
        <f t="shared" si="121"/>
        <v>1606023</v>
      </c>
      <c r="GM323" s="14" t="str">
        <f t="shared" si="128"/>
        <v>神器4-5 : 级</v>
      </c>
      <c r="GN323" s="14" t="s">
        <v>1055</v>
      </c>
      <c r="GO323" s="14">
        <f t="shared" si="122"/>
        <v>17</v>
      </c>
      <c r="GP323" s="14" t="str">
        <f t="shared" si="123"/>
        <v>神器4-5</v>
      </c>
      <c r="GQ323" s="14">
        <f t="shared" si="124"/>
        <v>10</v>
      </c>
    </row>
    <row r="324" spans="192:199" ht="16.5" x14ac:dyDescent="0.2">
      <c r="GJ324" s="122">
        <v>318</v>
      </c>
      <c r="GK324" s="14">
        <f t="shared" si="120"/>
        <v>19</v>
      </c>
      <c r="GL324" s="14">
        <f t="shared" si="121"/>
        <v>1606023</v>
      </c>
      <c r="GM324" s="14" t="str">
        <f t="shared" si="128"/>
        <v>神器4-5 : 级</v>
      </c>
      <c r="GN324" s="14" t="s">
        <v>1055</v>
      </c>
      <c r="GO324" s="14">
        <f t="shared" si="122"/>
        <v>18</v>
      </c>
      <c r="GP324" s="14" t="str">
        <f t="shared" si="123"/>
        <v>神器4-5</v>
      </c>
      <c r="GQ324" s="14">
        <f t="shared" si="124"/>
        <v>10</v>
      </c>
    </row>
    <row r="325" spans="192:199" ht="16.5" x14ac:dyDescent="0.2">
      <c r="GJ325" s="122">
        <v>319</v>
      </c>
      <c r="GK325" s="14">
        <f t="shared" si="120"/>
        <v>20</v>
      </c>
      <c r="GL325" s="14">
        <f t="shared" si="121"/>
        <v>1606024</v>
      </c>
      <c r="GM325" s="14" t="str">
        <f t="shared" si="128"/>
        <v>神器4-6 : 级</v>
      </c>
      <c r="GN325" s="14" t="s">
        <v>1055</v>
      </c>
      <c r="GO325" s="14">
        <f t="shared" si="122"/>
        <v>1</v>
      </c>
      <c r="GP325" s="14" t="str">
        <f t="shared" si="123"/>
        <v>神器4-6</v>
      </c>
      <c r="GQ325" s="14">
        <f t="shared" si="124"/>
        <v>1</v>
      </c>
    </row>
    <row r="326" spans="192:199" ht="16.5" x14ac:dyDescent="0.2">
      <c r="GJ326" s="122">
        <v>320</v>
      </c>
      <c r="GK326" s="14">
        <f t="shared" si="120"/>
        <v>20</v>
      </c>
      <c r="GL326" s="14">
        <f t="shared" si="121"/>
        <v>1606024</v>
      </c>
      <c r="GM326" s="14" t="str">
        <f t="shared" si="128"/>
        <v>神器4-6 : 级</v>
      </c>
      <c r="GN326" s="14" t="s">
        <v>1055</v>
      </c>
      <c r="GO326" s="14">
        <f t="shared" si="122"/>
        <v>2</v>
      </c>
      <c r="GP326" s="14" t="str">
        <f t="shared" si="123"/>
        <v>神器4-6</v>
      </c>
      <c r="GQ326" s="14">
        <f t="shared" si="124"/>
        <v>1</v>
      </c>
    </row>
    <row r="327" spans="192:199" ht="16.5" x14ac:dyDescent="0.2">
      <c r="GJ327" s="122">
        <v>321</v>
      </c>
      <c r="GK327" s="14">
        <f t="shared" si="120"/>
        <v>20</v>
      </c>
      <c r="GL327" s="14">
        <f t="shared" si="121"/>
        <v>1606024</v>
      </c>
      <c r="GM327" s="14" t="str">
        <f t="shared" si="128"/>
        <v>神器4-6 : 级</v>
      </c>
      <c r="GN327" s="14" t="s">
        <v>1055</v>
      </c>
      <c r="GO327" s="14">
        <f t="shared" si="122"/>
        <v>3</v>
      </c>
      <c r="GP327" s="14" t="str">
        <f t="shared" si="123"/>
        <v>神器4-6</v>
      </c>
      <c r="GQ327" s="14">
        <f t="shared" si="124"/>
        <v>1</v>
      </c>
    </row>
    <row r="328" spans="192:199" ht="16.5" x14ac:dyDescent="0.2">
      <c r="GJ328" s="122">
        <v>322</v>
      </c>
      <c r="GK328" s="14">
        <f t="shared" ref="GK328:GK391" si="132">MATCH(GJ328-1,$R$7:$R$49,1)</f>
        <v>20</v>
      </c>
      <c r="GL328" s="14">
        <f t="shared" ref="GL328:GL391" si="133">INDEX($S$8:$S$49,GK328)</f>
        <v>1606024</v>
      </c>
      <c r="GM328" s="14" t="str">
        <f t="shared" si="128"/>
        <v>神器4-6 : 级</v>
      </c>
      <c r="GN328" s="14" t="s">
        <v>1055</v>
      </c>
      <c r="GO328" s="14">
        <f t="shared" ref="GO328:GO391" si="134">GJ328-INDEX($R$7:$R$49,GK328)</f>
        <v>4</v>
      </c>
      <c r="GP328" s="14" t="str">
        <f t="shared" ref="GP328:GP391" si="135">INDEX($T$8:$T$49,GK328)</f>
        <v>神器4-6</v>
      </c>
      <c r="GQ328" s="14">
        <f t="shared" ref="GQ328:GQ391" si="136">INDEX($K$8:$K$28,GO328)</f>
        <v>2</v>
      </c>
    </row>
    <row r="329" spans="192:199" ht="16.5" x14ac:dyDescent="0.2">
      <c r="GJ329" s="122">
        <v>323</v>
      </c>
      <c r="GK329" s="14">
        <f t="shared" si="132"/>
        <v>20</v>
      </c>
      <c r="GL329" s="14">
        <f t="shared" si="133"/>
        <v>1606024</v>
      </c>
      <c r="GM329" s="14" t="str">
        <f t="shared" si="128"/>
        <v>神器4-6 : 级</v>
      </c>
      <c r="GN329" s="14" t="s">
        <v>1055</v>
      </c>
      <c r="GO329" s="14">
        <f t="shared" si="134"/>
        <v>5</v>
      </c>
      <c r="GP329" s="14" t="str">
        <f t="shared" si="135"/>
        <v>神器4-6</v>
      </c>
      <c r="GQ329" s="14">
        <f t="shared" si="136"/>
        <v>2</v>
      </c>
    </row>
    <row r="330" spans="192:199" ht="16.5" x14ac:dyDescent="0.2">
      <c r="GJ330" s="122">
        <v>324</v>
      </c>
      <c r="GK330" s="14">
        <f t="shared" si="132"/>
        <v>20</v>
      </c>
      <c r="GL330" s="14">
        <f t="shared" si="133"/>
        <v>1606024</v>
      </c>
      <c r="GM330" s="14" t="str">
        <f t="shared" si="128"/>
        <v>神器4-6 : 级</v>
      </c>
      <c r="GN330" s="14" t="s">
        <v>1055</v>
      </c>
      <c r="GO330" s="14">
        <f t="shared" si="134"/>
        <v>6</v>
      </c>
      <c r="GP330" s="14" t="str">
        <f t="shared" si="135"/>
        <v>神器4-6</v>
      </c>
      <c r="GQ330" s="14">
        <f t="shared" si="136"/>
        <v>2</v>
      </c>
    </row>
    <row r="331" spans="192:199" ht="16.5" x14ac:dyDescent="0.2">
      <c r="GJ331" s="122">
        <v>325</v>
      </c>
      <c r="GK331" s="14">
        <f t="shared" si="132"/>
        <v>20</v>
      </c>
      <c r="GL331" s="14">
        <f t="shared" si="133"/>
        <v>1606024</v>
      </c>
      <c r="GM331" s="14" t="str">
        <f t="shared" si="128"/>
        <v>神器4-6 : 级</v>
      </c>
      <c r="GN331" s="14" t="s">
        <v>1055</v>
      </c>
      <c r="GO331" s="14">
        <f t="shared" si="134"/>
        <v>7</v>
      </c>
      <c r="GP331" s="14" t="str">
        <f t="shared" si="135"/>
        <v>神器4-6</v>
      </c>
      <c r="GQ331" s="14">
        <f t="shared" si="136"/>
        <v>3</v>
      </c>
    </row>
    <row r="332" spans="192:199" ht="16.5" x14ac:dyDescent="0.2">
      <c r="GJ332" s="122">
        <v>326</v>
      </c>
      <c r="GK332" s="14">
        <f t="shared" si="132"/>
        <v>20</v>
      </c>
      <c r="GL332" s="14">
        <f t="shared" si="133"/>
        <v>1606024</v>
      </c>
      <c r="GM332" s="14" t="str">
        <f t="shared" si="128"/>
        <v>神器4-6 : 级</v>
      </c>
      <c r="GN332" s="14" t="s">
        <v>1055</v>
      </c>
      <c r="GO332" s="14">
        <f t="shared" si="134"/>
        <v>8</v>
      </c>
      <c r="GP332" s="14" t="str">
        <f t="shared" si="135"/>
        <v>神器4-6</v>
      </c>
      <c r="GQ332" s="14">
        <f t="shared" si="136"/>
        <v>3</v>
      </c>
    </row>
    <row r="333" spans="192:199" ht="16.5" x14ac:dyDescent="0.2">
      <c r="GJ333" s="122">
        <v>327</v>
      </c>
      <c r="GK333" s="14">
        <f t="shared" si="132"/>
        <v>20</v>
      </c>
      <c r="GL333" s="14">
        <f t="shared" si="133"/>
        <v>1606024</v>
      </c>
      <c r="GM333" s="14" t="str">
        <f t="shared" si="128"/>
        <v>神器4-6 : 级</v>
      </c>
      <c r="GN333" s="14" t="s">
        <v>1055</v>
      </c>
      <c r="GO333" s="14">
        <f t="shared" si="134"/>
        <v>9</v>
      </c>
      <c r="GP333" s="14" t="str">
        <f t="shared" si="135"/>
        <v>神器4-6</v>
      </c>
      <c r="GQ333" s="14">
        <f t="shared" si="136"/>
        <v>3</v>
      </c>
    </row>
    <row r="334" spans="192:199" ht="16.5" x14ac:dyDescent="0.2">
      <c r="GJ334" s="122">
        <v>328</v>
      </c>
      <c r="GK334" s="14">
        <f t="shared" si="132"/>
        <v>20</v>
      </c>
      <c r="GL334" s="14">
        <f t="shared" si="133"/>
        <v>1606024</v>
      </c>
      <c r="GM334" s="14" t="str">
        <f t="shared" si="128"/>
        <v>神器4-6 : 级</v>
      </c>
      <c r="GN334" s="14" t="s">
        <v>1055</v>
      </c>
      <c r="GO334" s="14">
        <f t="shared" si="134"/>
        <v>10</v>
      </c>
      <c r="GP334" s="14" t="str">
        <f t="shared" si="135"/>
        <v>神器4-6</v>
      </c>
      <c r="GQ334" s="14">
        <f t="shared" si="136"/>
        <v>5</v>
      </c>
    </row>
    <row r="335" spans="192:199" ht="16.5" x14ac:dyDescent="0.2">
      <c r="GJ335" s="122">
        <v>329</v>
      </c>
      <c r="GK335" s="14">
        <f t="shared" si="132"/>
        <v>20</v>
      </c>
      <c r="GL335" s="14">
        <f t="shared" si="133"/>
        <v>1606024</v>
      </c>
      <c r="GM335" s="14" t="str">
        <f t="shared" si="128"/>
        <v>神器4-6 : 级</v>
      </c>
      <c r="GN335" s="14" t="s">
        <v>1055</v>
      </c>
      <c r="GO335" s="14">
        <f t="shared" si="134"/>
        <v>11</v>
      </c>
      <c r="GP335" s="14" t="str">
        <f t="shared" si="135"/>
        <v>神器4-6</v>
      </c>
      <c r="GQ335" s="14">
        <f t="shared" si="136"/>
        <v>5</v>
      </c>
    </row>
    <row r="336" spans="192:199" ht="16.5" x14ac:dyDescent="0.2">
      <c r="GJ336" s="122">
        <v>330</v>
      </c>
      <c r="GK336" s="14">
        <f t="shared" si="132"/>
        <v>20</v>
      </c>
      <c r="GL336" s="14">
        <f t="shared" si="133"/>
        <v>1606024</v>
      </c>
      <c r="GM336" s="14" t="str">
        <f t="shared" si="128"/>
        <v>神器4-6 : 级</v>
      </c>
      <c r="GN336" s="14" t="s">
        <v>1055</v>
      </c>
      <c r="GO336" s="14">
        <f t="shared" si="134"/>
        <v>12</v>
      </c>
      <c r="GP336" s="14" t="str">
        <f t="shared" si="135"/>
        <v>神器4-6</v>
      </c>
      <c r="GQ336" s="14">
        <f t="shared" si="136"/>
        <v>6</v>
      </c>
    </row>
    <row r="337" spans="192:199" ht="16.5" x14ac:dyDescent="0.2">
      <c r="GJ337" s="122">
        <v>331</v>
      </c>
      <c r="GK337" s="14">
        <f t="shared" si="132"/>
        <v>20</v>
      </c>
      <c r="GL337" s="14">
        <f t="shared" si="133"/>
        <v>1606024</v>
      </c>
      <c r="GM337" s="14" t="str">
        <f t="shared" si="128"/>
        <v>神器4-6 : 级</v>
      </c>
      <c r="GN337" s="14" t="s">
        <v>1055</v>
      </c>
      <c r="GO337" s="14">
        <f t="shared" si="134"/>
        <v>13</v>
      </c>
      <c r="GP337" s="14" t="str">
        <f t="shared" si="135"/>
        <v>神器4-6</v>
      </c>
      <c r="GQ337" s="14">
        <f t="shared" si="136"/>
        <v>7</v>
      </c>
    </row>
    <row r="338" spans="192:199" ht="16.5" x14ac:dyDescent="0.2">
      <c r="GJ338" s="122">
        <v>332</v>
      </c>
      <c r="GK338" s="14">
        <f t="shared" si="132"/>
        <v>20</v>
      </c>
      <c r="GL338" s="14">
        <f t="shared" si="133"/>
        <v>1606024</v>
      </c>
      <c r="GM338" s="14" t="str">
        <f t="shared" si="128"/>
        <v>神器4-6 : 级</v>
      </c>
      <c r="GN338" s="14" t="s">
        <v>1055</v>
      </c>
      <c r="GO338" s="14">
        <f t="shared" si="134"/>
        <v>14</v>
      </c>
      <c r="GP338" s="14" t="str">
        <f t="shared" si="135"/>
        <v>神器4-6</v>
      </c>
      <c r="GQ338" s="14">
        <f t="shared" si="136"/>
        <v>7</v>
      </c>
    </row>
    <row r="339" spans="192:199" ht="16.5" x14ac:dyDescent="0.2">
      <c r="GJ339" s="122">
        <v>333</v>
      </c>
      <c r="GK339" s="14">
        <f t="shared" si="132"/>
        <v>20</v>
      </c>
      <c r="GL339" s="14">
        <f t="shared" si="133"/>
        <v>1606024</v>
      </c>
      <c r="GM339" s="14" t="str">
        <f t="shared" si="128"/>
        <v>神器4-6 : 级</v>
      </c>
      <c r="GN339" s="14" t="s">
        <v>1055</v>
      </c>
      <c r="GO339" s="14">
        <f t="shared" si="134"/>
        <v>15</v>
      </c>
      <c r="GP339" s="14" t="str">
        <f t="shared" si="135"/>
        <v>神器4-6</v>
      </c>
      <c r="GQ339" s="14">
        <f t="shared" si="136"/>
        <v>7</v>
      </c>
    </row>
    <row r="340" spans="192:199" ht="16.5" x14ac:dyDescent="0.2">
      <c r="GJ340" s="122">
        <v>334</v>
      </c>
      <c r="GK340" s="14">
        <f t="shared" si="132"/>
        <v>20</v>
      </c>
      <c r="GL340" s="14">
        <f t="shared" si="133"/>
        <v>1606024</v>
      </c>
      <c r="GM340" s="14" t="str">
        <f t="shared" si="128"/>
        <v>神器4-6 : 级</v>
      </c>
      <c r="GN340" s="14" t="s">
        <v>1055</v>
      </c>
      <c r="GO340" s="14">
        <f t="shared" si="134"/>
        <v>16</v>
      </c>
      <c r="GP340" s="14" t="str">
        <f t="shared" si="135"/>
        <v>神器4-6</v>
      </c>
      <c r="GQ340" s="14">
        <f t="shared" si="136"/>
        <v>10</v>
      </c>
    </row>
    <row r="341" spans="192:199" ht="16.5" x14ac:dyDescent="0.2">
      <c r="GJ341" s="122">
        <v>335</v>
      </c>
      <c r="GK341" s="14">
        <f t="shared" si="132"/>
        <v>20</v>
      </c>
      <c r="GL341" s="14">
        <f t="shared" si="133"/>
        <v>1606024</v>
      </c>
      <c r="GM341" s="14" t="str">
        <f t="shared" si="128"/>
        <v>神器4-6 : 级</v>
      </c>
      <c r="GN341" s="14" t="s">
        <v>1055</v>
      </c>
      <c r="GO341" s="14">
        <f t="shared" si="134"/>
        <v>17</v>
      </c>
      <c r="GP341" s="14" t="str">
        <f t="shared" si="135"/>
        <v>神器4-6</v>
      </c>
      <c r="GQ341" s="14">
        <f t="shared" si="136"/>
        <v>10</v>
      </c>
    </row>
    <row r="342" spans="192:199" ht="16.5" x14ac:dyDescent="0.2">
      <c r="GJ342" s="122">
        <v>336</v>
      </c>
      <c r="GK342" s="14">
        <f t="shared" si="132"/>
        <v>20</v>
      </c>
      <c r="GL342" s="14">
        <f t="shared" si="133"/>
        <v>1606024</v>
      </c>
      <c r="GM342" s="14" t="str">
        <f t="shared" si="128"/>
        <v>神器4-6 : 级</v>
      </c>
      <c r="GN342" s="14" t="s">
        <v>1055</v>
      </c>
      <c r="GO342" s="14">
        <f t="shared" si="134"/>
        <v>18</v>
      </c>
      <c r="GP342" s="14" t="str">
        <f t="shared" si="135"/>
        <v>神器4-6</v>
      </c>
      <c r="GQ342" s="14">
        <f t="shared" si="136"/>
        <v>10</v>
      </c>
    </row>
    <row r="343" spans="192:199" ht="16.5" x14ac:dyDescent="0.2">
      <c r="GJ343" s="122">
        <v>337</v>
      </c>
      <c r="GK343" s="14">
        <f t="shared" si="132"/>
        <v>21</v>
      </c>
      <c r="GL343" s="14">
        <f t="shared" si="133"/>
        <v>1606027</v>
      </c>
      <c r="GM343" s="14" t="str">
        <f t="shared" si="128"/>
        <v>神器5-1 : 级</v>
      </c>
      <c r="GN343" s="14" t="s">
        <v>1055</v>
      </c>
      <c r="GO343" s="14">
        <f t="shared" si="134"/>
        <v>1</v>
      </c>
      <c r="GP343" s="14" t="str">
        <f t="shared" si="135"/>
        <v>神器5-1</v>
      </c>
      <c r="GQ343" s="14">
        <f t="shared" si="136"/>
        <v>1</v>
      </c>
    </row>
    <row r="344" spans="192:199" ht="16.5" x14ac:dyDescent="0.2">
      <c r="GJ344" s="122">
        <v>338</v>
      </c>
      <c r="GK344" s="14">
        <f t="shared" si="132"/>
        <v>21</v>
      </c>
      <c r="GL344" s="14">
        <f t="shared" si="133"/>
        <v>1606027</v>
      </c>
      <c r="GM344" s="14" t="str">
        <f t="shared" ref="GM344:GM407" si="137">INDEX($T$8:$T$49,GK344)&amp;" : "&amp;AO344&amp;"级"</f>
        <v>神器5-1 : 级</v>
      </c>
      <c r="GN344" s="14" t="s">
        <v>1055</v>
      </c>
      <c r="GO344" s="14">
        <f t="shared" si="134"/>
        <v>2</v>
      </c>
      <c r="GP344" s="14" t="str">
        <f t="shared" si="135"/>
        <v>神器5-1</v>
      </c>
      <c r="GQ344" s="14">
        <f t="shared" si="136"/>
        <v>1</v>
      </c>
    </row>
    <row r="345" spans="192:199" ht="16.5" x14ac:dyDescent="0.2">
      <c r="GJ345" s="122">
        <v>339</v>
      </c>
      <c r="GK345" s="14">
        <f t="shared" si="132"/>
        <v>21</v>
      </c>
      <c r="GL345" s="14">
        <f t="shared" si="133"/>
        <v>1606027</v>
      </c>
      <c r="GM345" s="14" t="str">
        <f t="shared" si="137"/>
        <v>神器5-1 : 级</v>
      </c>
      <c r="GN345" s="14" t="s">
        <v>1055</v>
      </c>
      <c r="GO345" s="14">
        <f t="shared" si="134"/>
        <v>3</v>
      </c>
      <c r="GP345" s="14" t="str">
        <f t="shared" si="135"/>
        <v>神器5-1</v>
      </c>
      <c r="GQ345" s="14">
        <f t="shared" si="136"/>
        <v>1</v>
      </c>
    </row>
    <row r="346" spans="192:199" ht="16.5" x14ac:dyDescent="0.2">
      <c r="GJ346" s="122">
        <v>340</v>
      </c>
      <c r="GK346" s="14">
        <f t="shared" si="132"/>
        <v>21</v>
      </c>
      <c r="GL346" s="14">
        <f t="shared" si="133"/>
        <v>1606027</v>
      </c>
      <c r="GM346" s="14" t="str">
        <f t="shared" si="137"/>
        <v>神器5-1 : 级</v>
      </c>
      <c r="GN346" s="14" t="s">
        <v>1055</v>
      </c>
      <c r="GO346" s="14">
        <f t="shared" si="134"/>
        <v>4</v>
      </c>
      <c r="GP346" s="14" t="str">
        <f t="shared" si="135"/>
        <v>神器5-1</v>
      </c>
      <c r="GQ346" s="14">
        <f t="shared" si="136"/>
        <v>2</v>
      </c>
    </row>
    <row r="347" spans="192:199" ht="16.5" x14ac:dyDescent="0.2">
      <c r="GJ347" s="122">
        <v>341</v>
      </c>
      <c r="GK347" s="14">
        <f t="shared" si="132"/>
        <v>21</v>
      </c>
      <c r="GL347" s="14">
        <f t="shared" si="133"/>
        <v>1606027</v>
      </c>
      <c r="GM347" s="14" t="str">
        <f t="shared" si="137"/>
        <v>神器5-1 : 级</v>
      </c>
      <c r="GN347" s="14" t="s">
        <v>1055</v>
      </c>
      <c r="GO347" s="14">
        <f t="shared" si="134"/>
        <v>5</v>
      </c>
      <c r="GP347" s="14" t="str">
        <f t="shared" si="135"/>
        <v>神器5-1</v>
      </c>
      <c r="GQ347" s="14">
        <f t="shared" si="136"/>
        <v>2</v>
      </c>
    </row>
    <row r="348" spans="192:199" ht="16.5" x14ac:dyDescent="0.2">
      <c r="GJ348" s="122">
        <v>342</v>
      </c>
      <c r="GK348" s="14">
        <f t="shared" si="132"/>
        <v>21</v>
      </c>
      <c r="GL348" s="14">
        <f t="shared" si="133"/>
        <v>1606027</v>
      </c>
      <c r="GM348" s="14" t="str">
        <f t="shared" si="137"/>
        <v>神器5-1 : 级</v>
      </c>
      <c r="GN348" s="14" t="s">
        <v>1055</v>
      </c>
      <c r="GO348" s="14">
        <f t="shared" si="134"/>
        <v>6</v>
      </c>
      <c r="GP348" s="14" t="str">
        <f t="shared" si="135"/>
        <v>神器5-1</v>
      </c>
      <c r="GQ348" s="14">
        <f t="shared" si="136"/>
        <v>2</v>
      </c>
    </row>
    <row r="349" spans="192:199" ht="16.5" x14ac:dyDescent="0.2">
      <c r="GJ349" s="122">
        <v>343</v>
      </c>
      <c r="GK349" s="14">
        <f t="shared" si="132"/>
        <v>21</v>
      </c>
      <c r="GL349" s="14">
        <f t="shared" si="133"/>
        <v>1606027</v>
      </c>
      <c r="GM349" s="14" t="str">
        <f t="shared" si="137"/>
        <v>神器5-1 : 级</v>
      </c>
      <c r="GN349" s="14" t="s">
        <v>1055</v>
      </c>
      <c r="GO349" s="14">
        <f t="shared" si="134"/>
        <v>7</v>
      </c>
      <c r="GP349" s="14" t="str">
        <f t="shared" si="135"/>
        <v>神器5-1</v>
      </c>
      <c r="GQ349" s="14">
        <f t="shared" si="136"/>
        <v>3</v>
      </c>
    </row>
    <row r="350" spans="192:199" ht="16.5" x14ac:dyDescent="0.2">
      <c r="GJ350" s="122">
        <v>344</v>
      </c>
      <c r="GK350" s="14">
        <f t="shared" si="132"/>
        <v>21</v>
      </c>
      <c r="GL350" s="14">
        <f t="shared" si="133"/>
        <v>1606027</v>
      </c>
      <c r="GM350" s="14" t="str">
        <f t="shared" si="137"/>
        <v>神器5-1 : 级</v>
      </c>
      <c r="GN350" s="14" t="s">
        <v>1055</v>
      </c>
      <c r="GO350" s="14">
        <f t="shared" si="134"/>
        <v>8</v>
      </c>
      <c r="GP350" s="14" t="str">
        <f t="shared" si="135"/>
        <v>神器5-1</v>
      </c>
      <c r="GQ350" s="14">
        <f t="shared" si="136"/>
        <v>3</v>
      </c>
    </row>
    <row r="351" spans="192:199" ht="16.5" x14ac:dyDescent="0.2">
      <c r="GJ351" s="122">
        <v>345</v>
      </c>
      <c r="GK351" s="14">
        <f t="shared" si="132"/>
        <v>21</v>
      </c>
      <c r="GL351" s="14">
        <f t="shared" si="133"/>
        <v>1606027</v>
      </c>
      <c r="GM351" s="14" t="str">
        <f t="shared" si="137"/>
        <v>神器5-1 : 级</v>
      </c>
      <c r="GN351" s="14" t="s">
        <v>1055</v>
      </c>
      <c r="GO351" s="14">
        <f t="shared" si="134"/>
        <v>9</v>
      </c>
      <c r="GP351" s="14" t="str">
        <f t="shared" si="135"/>
        <v>神器5-1</v>
      </c>
      <c r="GQ351" s="14">
        <f t="shared" si="136"/>
        <v>3</v>
      </c>
    </row>
    <row r="352" spans="192:199" ht="16.5" x14ac:dyDescent="0.2">
      <c r="GJ352" s="122">
        <v>346</v>
      </c>
      <c r="GK352" s="14">
        <f t="shared" si="132"/>
        <v>21</v>
      </c>
      <c r="GL352" s="14">
        <f t="shared" si="133"/>
        <v>1606027</v>
      </c>
      <c r="GM352" s="14" t="str">
        <f t="shared" si="137"/>
        <v>神器5-1 : 级</v>
      </c>
      <c r="GN352" s="14" t="s">
        <v>1055</v>
      </c>
      <c r="GO352" s="14">
        <f t="shared" si="134"/>
        <v>10</v>
      </c>
      <c r="GP352" s="14" t="str">
        <f t="shared" si="135"/>
        <v>神器5-1</v>
      </c>
      <c r="GQ352" s="14">
        <f t="shared" si="136"/>
        <v>5</v>
      </c>
    </row>
    <row r="353" spans="192:199" ht="16.5" x14ac:dyDescent="0.2">
      <c r="GJ353" s="122">
        <v>347</v>
      </c>
      <c r="GK353" s="14">
        <f t="shared" si="132"/>
        <v>21</v>
      </c>
      <c r="GL353" s="14">
        <f t="shared" si="133"/>
        <v>1606027</v>
      </c>
      <c r="GM353" s="14" t="str">
        <f t="shared" si="137"/>
        <v>神器5-1 : 级</v>
      </c>
      <c r="GN353" s="14" t="s">
        <v>1055</v>
      </c>
      <c r="GO353" s="14">
        <f t="shared" si="134"/>
        <v>11</v>
      </c>
      <c r="GP353" s="14" t="str">
        <f t="shared" si="135"/>
        <v>神器5-1</v>
      </c>
      <c r="GQ353" s="14">
        <f t="shared" si="136"/>
        <v>5</v>
      </c>
    </row>
    <row r="354" spans="192:199" ht="16.5" x14ac:dyDescent="0.2">
      <c r="GJ354" s="122">
        <v>348</v>
      </c>
      <c r="GK354" s="14">
        <f t="shared" si="132"/>
        <v>21</v>
      </c>
      <c r="GL354" s="14">
        <f t="shared" si="133"/>
        <v>1606027</v>
      </c>
      <c r="GM354" s="14" t="str">
        <f t="shared" si="137"/>
        <v>神器5-1 : 级</v>
      </c>
      <c r="GN354" s="14" t="s">
        <v>1055</v>
      </c>
      <c r="GO354" s="14">
        <f t="shared" si="134"/>
        <v>12</v>
      </c>
      <c r="GP354" s="14" t="str">
        <f t="shared" si="135"/>
        <v>神器5-1</v>
      </c>
      <c r="GQ354" s="14">
        <f t="shared" si="136"/>
        <v>6</v>
      </c>
    </row>
    <row r="355" spans="192:199" ht="16.5" x14ac:dyDescent="0.2">
      <c r="GJ355" s="122">
        <v>349</v>
      </c>
      <c r="GK355" s="14">
        <f t="shared" si="132"/>
        <v>21</v>
      </c>
      <c r="GL355" s="14">
        <f t="shared" si="133"/>
        <v>1606027</v>
      </c>
      <c r="GM355" s="14" t="str">
        <f t="shared" si="137"/>
        <v>神器5-1 : 级</v>
      </c>
      <c r="GN355" s="14" t="s">
        <v>1055</v>
      </c>
      <c r="GO355" s="14">
        <f t="shared" si="134"/>
        <v>13</v>
      </c>
      <c r="GP355" s="14" t="str">
        <f t="shared" si="135"/>
        <v>神器5-1</v>
      </c>
      <c r="GQ355" s="14">
        <f t="shared" si="136"/>
        <v>7</v>
      </c>
    </row>
    <row r="356" spans="192:199" ht="16.5" x14ac:dyDescent="0.2">
      <c r="GJ356" s="122">
        <v>350</v>
      </c>
      <c r="GK356" s="14">
        <f t="shared" si="132"/>
        <v>21</v>
      </c>
      <c r="GL356" s="14">
        <f t="shared" si="133"/>
        <v>1606027</v>
      </c>
      <c r="GM356" s="14" t="str">
        <f t="shared" si="137"/>
        <v>神器5-1 : 级</v>
      </c>
      <c r="GN356" s="14" t="s">
        <v>1055</v>
      </c>
      <c r="GO356" s="14">
        <f t="shared" si="134"/>
        <v>14</v>
      </c>
      <c r="GP356" s="14" t="str">
        <f t="shared" si="135"/>
        <v>神器5-1</v>
      </c>
      <c r="GQ356" s="14">
        <f t="shared" si="136"/>
        <v>7</v>
      </c>
    </row>
    <row r="357" spans="192:199" ht="16.5" x14ac:dyDescent="0.2">
      <c r="GJ357" s="122">
        <v>351</v>
      </c>
      <c r="GK357" s="14">
        <f t="shared" si="132"/>
        <v>21</v>
      </c>
      <c r="GL357" s="14">
        <f t="shared" si="133"/>
        <v>1606027</v>
      </c>
      <c r="GM357" s="14" t="str">
        <f t="shared" si="137"/>
        <v>神器5-1 : 级</v>
      </c>
      <c r="GN357" s="14" t="s">
        <v>1055</v>
      </c>
      <c r="GO357" s="14">
        <f t="shared" si="134"/>
        <v>15</v>
      </c>
      <c r="GP357" s="14" t="str">
        <f t="shared" si="135"/>
        <v>神器5-1</v>
      </c>
      <c r="GQ357" s="14">
        <f t="shared" si="136"/>
        <v>7</v>
      </c>
    </row>
    <row r="358" spans="192:199" ht="16.5" x14ac:dyDescent="0.2">
      <c r="GJ358" s="122">
        <v>352</v>
      </c>
      <c r="GK358" s="14">
        <f t="shared" si="132"/>
        <v>21</v>
      </c>
      <c r="GL358" s="14">
        <f t="shared" si="133"/>
        <v>1606027</v>
      </c>
      <c r="GM358" s="14" t="str">
        <f t="shared" si="137"/>
        <v>神器5-1 : 级</v>
      </c>
      <c r="GN358" s="14" t="s">
        <v>1055</v>
      </c>
      <c r="GO358" s="14">
        <f t="shared" si="134"/>
        <v>16</v>
      </c>
      <c r="GP358" s="14" t="str">
        <f t="shared" si="135"/>
        <v>神器5-1</v>
      </c>
      <c r="GQ358" s="14">
        <f t="shared" si="136"/>
        <v>10</v>
      </c>
    </row>
    <row r="359" spans="192:199" ht="16.5" x14ac:dyDescent="0.2">
      <c r="GJ359" s="122">
        <v>353</v>
      </c>
      <c r="GK359" s="14">
        <f t="shared" si="132"/>
        <v>21</v>
      </c>
      <c r="GL359" s="14">
        <f t="shared" si="133"/>
        <v>1606027</v>
      </c>
      <c r="GM359" s="14" t="str">
        <f t="shared" si="137"/>
        <v>神器5-1 : 级</v>
      </c>
      <c r="GN359" s="14" t="s">
        <v>1055</v>
      </c>
      <c r="GO359" s="14">
        <f t="shared" si="134"/>
        <v>17</v>
      </c>
      <c r="GP359" s="14" t="str">
        <f t="shared" si="135"/>
        <v>神器5-1</v>
      </c>
      <c r="GQ359" s="14">
        <f t="shared" si="136"/>
        <v>10</v>
      </c>
    </row>
    <row r="360" spans="192:199" ht="16.5" x14ac:dyDescent="0.2">
      <c r="GJ360" s="122">
        <v>354</v>
      </c>
      <c r="GK360" s="14">
        <f t="shared" si="132"/>
        <v>21</v>
      </c>
      <c r="GL360" s="14">
        <f t="shared" si="133"/>
        <v>1606027</v>
      </c>
      <c r="GM360" s="14" t="str">
        <f t="shared" si="137"/>
        <v>神器5-1 : 级</v>
      </c>
      <c r="GN360" s="14" t="s">
        <v>1055</v>
      </c>
      <c r="GO360" s="14">
        <f t="shared" si="134"/>
        <v>18</v>
      </c>
      <c r="GP360" s="14" t="str">
        <f t="shared" si="135"/>
        <v>神器5-1</v>
      </c>
      <c r="GQ360" s="14">
        <f t="shared" si="136"/>
        <v>10</v>
      </c>
    </row>
    <row r="361" spans="192:199" ht="16.5" x14ac:dyDescent="0.2">
      <c r="GJ361" s="122">
        <v>355</v>
      </c>
      <c r="GK361" s="14">
        <f t="shared" si="132"/>
        <v>22</v>
      </c>
      <c r="GL361" s="14">
        <f t="shared" si="133"/>
        <v>1606028</v>
      </c>
      <c r="GM361" s="14" t="str">
        <f t="shared" si="137"/>
        <v>神器5-2 : 级</v>
      </c>
      <c r="GN361" s="14" t="s">
        <v>1055</v>
      </c>
      <c r="GO361" s="14">
        <f t="shared" si="134"/>
        <v>1</v>
      </c>
      <c r="GP361" s="14" t="str">
        <f t="shared" si="135"/>
        <v>神器5-2</v>
      </c>
      <c r="GQ361" s="14">
        <f t="shared" si="136"/>
        <v>1</v>
      </c>
    </row>
    <row r="362" spans="192:199" ht="16.5" x14ac:dyDescent="0.2">
      <c r="GJ362" s="122">
        <v>356</v>
      </c>
      <c r="GK362" s="14">
        <f t="shared" si="132"/>
        <v>22</v>
      </c>
      <c r="GL362" s="14">
        <f t="shared" si="133"/>
        <v>1606028</v>
      </c>
      <c r="GM362" s="14" t="str">
        <f t="shared" si="137"/>
        <v>神器5-2 : 级</v>
      </c>
      <c r="GN362" s="14" t="s">
        <v>1055</v>
      </c>
      <c r="GO362" s="14">
        <f t="shared" si="134"/>
        <v>2</v>
      </c>
      <c r="GP362" s="14" t="str">
        <f t="shared" si="135"/>
        <v>神器5-2</v>
      </c>
      <c r="GQ362" s="14">
        <f t="shared" si="136"/>
        <v>1</v>
      </c>
    </row>
    <row r="363" spans="192:199" ht="16.5" x14ac:dyDescent="0.2">
      <c r="GJ363" s="122">
        <v>357</v>
      </c>
      <c r="GK363" s="14">
        <f t="shared" si="132"/>
        <v>22</v>
      </c>
      <c r="GL363" s="14">
        <f t="shared" si="133"/>
        <v>1606028</v>
      </c>
      <c r="GM363" s="14" t="str">
        <f t="shared" si="137"/>
        <v>神器5-2 : 级</v>
      </c>
      <c r="GN363" s="14" t="s">
        <v>1055</v>
      </c>
      <c r="GO363" s="14">
        <f t="shared" si="134"/>
        <v>3</v>
      </c>
      <c r="GP363" s="14" t="str">
        <f t="shared" si="135"/>
        <v>神器5-2</v>
      </c>
      <c r="GQ363" s="14">
        <f t="shared" si="136"/>
        <v>1</v>
      </c>
    </row>
    <row r="364" spans="192:199" ht="16.5" x14ac:dyDescent="0.2">
      <c r="GJ364" s="122">
        <v>358</v>
      </c>
      <c r="GK364" s="14">
        <f t="shared" si="132"/>
        <v>22</v>
      </c>
      <c r="GL364" s="14">
        <f t="shared" si="133"/>
        <v>1606028</v>
      </c>
      <c r="GM364" s="14" t="str">
        <f t="shared" si="137"/>
        <v>神器5-2 : 级</v>
      </c>
      <c r="GN364" s="14" t="s">
        <v>1055</v>
      </c>
      <c r="GO364" s="14">
        <f t="shared" si="134"/>
        <v>4</v>
      </c>
      <c r="GP364" s="14" t="str">
        <f t="shared" si="135"/>
        <v>神器5-2</v>
      </c>
      <c r="GQ364" s="14">
        <f t="shared" si="136"/>
        <v>2</v>
      </c>
    </row>
    <row r="365" spans="192:199" ht="16.5" x14ac:dyDescent="0.2">
      <c r="GJ365" s="122">
        <v>359</v>
      </c>
      <c r="GK365" s="14">
        <f t="shared" si="132"/>
        <v>22</v>
      </c>
      <c r="GL365" s="14">
        <f t="shared" si="133"/>
        <v>1606028</v>
      </c>
      <c r="GM365" s="14" t="str">
        <f t="shared" si="137"/>
        <v>神器5-2 : 级</v>
      </c>
      <c r="GN365" s="14" t="s">
        <v>1055</v>
      </c>
      <c r="GO365" s="14">
        <f t="shared" si="134"/>
        <v>5</v>
      </c>
      <c r="GP365" s="14" t="str">
        <f t="shared" si="135"/>
        <v>神器5-2</v>
      </c>
      <c r="GQ365" s="14">
        <f t="shared" si="136"/>
        <v>2</v>
      </c>
    </row>
    <row r="366" spans="192:199" ht="16.5" x14ac:dyDescent="0.2">
      <c r="GJ366" s="122">
        <v>360</v>
      </c>
      <c r="GK366" s="14">
        <f t="shared" si="132"/>
        <v>22</v>
      </c>
      <c r="GL366" s="14">
        <f t="shared" si="133"/>
        <v>1606028</v>
      </c>
      <c r="GM366" s="14" t="str">
        <f t="shared" si="137"/>
        <v>神器5-2 : 级</v>
      </c>
      <c r="GN366" s="14" t="s">
        <v>1055</v>
      </c>
      <c r="GO366" s="14">
        <f t="shared" si="134"/>
        <v>6</v>
      </c>
      <c r="GP366" s="14" t="str">
        <f t="shared" si="135"/>
        <v>神器5-2</v>
      </c>
      <c r="GQ366" s="14">
        <f t="shared" si="136"/>
        <v>2</v>
      </c>
    </row>
    <row r="367" spans="192:199" ht="16.5" x14ac:dyDescent="0.2">
      <c r="GJ367" s="122">
        <v>361</v>
      </c>
      <c r="GK367" s="14">
        <f t="shared" si="132"/>
        <v>22</v>
      </c>
      <c r="GL367" s="14">
        <f t="shared" si="133"/>
        <v>1606028</v>
      </c>
      <c r="GM367" s="14" t="str">
        <f t="shared" si="137"/>
        <v>神器5-2 : 级</v>
      </c>
      <c r="GN367" s="14" t="s">
        <v>1055</v>
      </c>
      <c r="GO367" s="14">
        <f t="shared" si="134"/>
        <v>7</v>
      </c>
      <c r="GP367" s="14" t="str">
        <f t="shared" si="135"/>
        <v>神器5-2</v>
      </c>
      <c r="GQ367" s="14">
        <f t="shared" si="136"/>
        <v>3</v>
      </c>
    </row>
    <row r="368" spans="192:199" ht="16.5" x14ac:dyDescent="0.2">
      <c r="GJ368" s="122">
        <v>362</v>
      </c>
      <c r="GK368" s="14">
        <f t="shared" si="132"/>
        <v>22</v>
      </c>
      <c r="GL368" s="14">
        <f t="shared" si="133"/>
        <v>1606028</v>
      </c>
      <c r="GM368" s="14" t="str">
        <f t="shared" si="137"/>
        <v>神器5-2 : 级</v>
      </c>
      <c r="GN368" s="14" t="s">
        <v>1055</v>
      </c>
      <c r="GO368" s="14">
        <f t="shared" si="134"/>
        <v>8</v>
      </c>
      <c r="GP368" s="14" t="str">
        <f t="shared" si="135"/>
        <v>神器5-2</v>
      </c>
      <c r="GQ368" s="14">
        <f t="shared" si="136"/>
        <v>3</v>
      </c>
    </row>
    <row r="369" spans="192:199" ht="16.5" x14ac:dyDescent="0.2">
      <c r="GJ369" s="122">
        <v>363</v>
      </c>
      <c r="GK369" s="14">
        <f t="shared" si="132"/>
        <v>22</v>
      </c>
      <c r="GL369" s="14">
        <f t="shared" si="133"/>
        <v>1606028</v>
      </c>
      <c r="GM369" s="14" t="str">
        <f t="shared" si="137"/>
        <v>神器5-2 : 级</v>
      </c>
      <c r="GN369" s="14" t="s">
        <v>1055</v>
      </c>
      <c r="GO369" s="14">
        <f t="shared" si="134"/>
        <v>9</v>
      </c>
      <c r="GP369" s="14" t="str">
        <f t="shared" si="135"/>
        <v>神器5-2</v>
      </c>
      <c r="GQ369" s="14">
        <f t="shared" si="136"/>
        <v>3</v>
      </c>
    </row>
    <row r="370" spans="192:199" ht="16.5" x14ac:dyDescent="0.2">
      <c r="GJ370" s="122">
        <v>364</v>
      </c>
      <c r="GK370" s="14">
        <f t="shared" si="132"/>
        <v>22</v>
      </c>
      <c r="GL370" s="14">
        <f t="shared" si="133"/>
        <v>1606028</v>
      </c>
      <c r="GM370" s="14" t="str">
        <f t="shared" si="137"/>
        <v>神器5-2 : 级</v>
      </c>
      <c r="GN370" s="14" t="s">
        <v>1055</v>
      </c>
      <c r="GO370" s="14">
        <f t="shared" si="134"/>
        <v>10</v>
      </c>
      <c r="GP370" s="14" t="str">
        <f t="shared" si="135"/>
        <v>神器5-2</v>
      </c>
      <c r="GQ370" s="14">
        <f t="shared" si="136"/>
        <v>5</v>
      </c>
    </row>
    <row r="371" spans="192:199" ht="16.5" x14ac:dyDescent="0.2">
      <c r="GJ371" s="122">
        <v>365</v>
      </c>
      <c r="GK371" s="14">
        <f t="shared" si="132"/>
        <v>22</v>
      </c>
      <c r="GL371" s="14">
        <f t="shared" si="133"/>
        <v>1606028</v>
      </c>
      <c r="GM371" s="14" t="str">
        <f t="shared" si="137"/>
        <v>神器5-2 : 级</v>
      </c>
      <c r="GN371" s="14" t="s">
        <v>1055</v>
      </c>
      <c r="GO371" s="14">
        <f t="shared" si="134"/>
        <v>11</v>
      </c>
      <c r="GP371" s="14" t="str">
        <f t="shared" si="135"/>
        <v>神器5-2</v>
      </c>
      <c r="GQ371" s="14">
        <f t="shared" si="136"/>
        <v>5</v>
      </c>
    </row>
    <row r="372" spans="192:199" ht="16.5" x14ac:dyDescent="0.2">
      <c r="GJ372" s="122">
        <v>366</v>
      </c>
      <c r="GK372" s="14">
        <f t="shared" si="132"/>
        <v>22</v>
      </c>
      <c r="GL372" s="14">
        <f t="shared" si="133"/>
        <v>1606028</v>
      </c>
      <c r="GM372" s="14" t="str">
        <f t="shared" si="137"/>
        <v>神器5-2 : 级</v>
      </c>
      <c r="GN372" s="14" t="s">
        <v>1055</v>
      </c>
      <c r="GO372" s="14">
        <f t="shared" si="134"/>
        <v>12</v>
      </c>
      <c r="GP372" s="14" t="str">
        <f t="shared" si="135"/>
        <v>神器5-2</v>
      </c>
      <c r="GQ372" s="14">
        <f t="shared" si="136"/>
        <v>6</v>
      </c>
    </row>
    <row r="373" spans="192:199" ht="16.5" x14ac:dyDescent="0.2">
      <c r="GJ373" s="122">
        <v>367</v>
      </c>
      <c r="GK373" s="14">
        <f t="shared" si="132"/>
        <v>22</v>
      </c>
      <c r="GL373" s="14">
        <f t="shared" si="133"/>
        <v>1606028</v>
      </c>
      <c r="GM373" s="14" t="str">
        <f t="shared" si="137"/>
        <v>神器5-2 : 级</v>
      </c>
      <c r="GN373" s="14" t="s">
        <v>1055</v>
      </c>
      <c r="GO373" s="14">
        <f t="shared" si="134"/>
        <v>13</v>
      </c>
      <c r="GP373" s="14" t="str">
        <f t="shared" si="135"/>
        <v>神器5-2</v>
      </c>
      <c r="GQ373" s="14">
        <f t="shared" si="136"/>
        <v>7</v>
      </c>
    </row>
    <row r="374" spans="192:199" ht="16.5" x14ac:dyDescent="0.2">
      <c r="GJ374" s="122">
        <v>368</v>
      </c>
      <c r="GK374" s="14">
        <f t="shared" si="132"/>
        <v>22</v>
      </c>
      <c r="GL374" s="14">
        <f t="shared" si="133"/>
        <v>1606028</v>
      </c>
      <c r="GM374" s="14" t="str">
        <f t="shared" si="137"/>
        <v>神器5-2 : 级</v>
      </c>
      <c r="GN374" s="14" t="s">
        <v>1055</v>
      </c>
      <c r="GO374" s="14">
        <f t="shared" si="134"/>
        <v>14</v>
      </c>
      <c r="GP374" s="14" t="str">
        <f t="shared" si="135"/>
        <v>神器5-2</v>
      </c>
      <c r="GQ374" s="14">
        <f t="shared" si="136"/>
        <v>7</v>
      </c>
    </row>
    <row r="375" spans="192:199" ht="16.5" x14ac:dyDescent="0.2">
      <c r="GJ375" s="122">
        <v>369</v>
      </c>
      <c r="GK375" s="14">
        <f t="shared" si="132"/>
        <v>22</v>
      </c>
      <c r="GL375" s="14">
        <f t="shared" si="133"/>
        <v>1606028</v>
      </c>
      <c r="GM375" s="14" t="str">
        <f t="shared" si="137"/>
        <v>神器5-2 : 级</v>
      </c>
      <c r="GN375" s="14" t="s">
        <v>1055</v>
      </c>
      <c r="GO375" s="14">
        <f t="shared" si="134"/>
        <v>15</v>
      </c>
      <c r="GP375" s="14" t="str">
        <f t="shared" si="135"/>
        <v>神器5-2</v>
      </c>
      <c r="GQ375" s="14">
        <f t="shared" si="136"/>
        <v>7</v>
      </c>
    </row>
    <row r="376" spans="192:199" ht="16.5" x14ac:dyDescent="0.2">
      <c r="GJ376" s="122">
        <v>370</v>
      </c>
      <c r="GK376" s="14">
        <f t="shared" si="132"/>
        <v>22</v>
      </c>
      <c r="GL376" s="14">
        <f t="shared" si="133"/>
        <v>1606028</v>
      </c>
      <c r="GM376" s="14" t="str">
        <f t="shared" si="137"/>
        <v>神器5-2 : 级</v>
      </c>
      <c r="GN376" s="14" t="s">
        <v>1055</v>
      </c>
      <c r="GO376" s="14">
        <f t="shared" si="134"/>
        <v>16</v>
      </c>
      <c r="GP376" s="14" t="str">
        <f t="shared" si="135"/>
        <v>神器5-2</v>
      </c>
      <c r="GQ376" s="14">
        <f t="shared" si="136"/>
        <v>10</v>
      </c>
    </row>
    <row r="377" spans="192:199" ht="16.5" x14ac:dyDescent="0.2">
      <c r="GJ377" s="122">
        <v>371</v>
      </c>
      <c r="GK377" s="14">
        <f t="shared" si="132"/>
        <v>22</v>
      </c>
      <c r="GL377" s="14">
        <f t="shared" si="133"/>
        <v>1606028</v>
      </c>
      <c r="GM377" s="14" t="str">
        <f t="shared" si="137"/>
        <v>神器5-2 : 级</v>
      </c>
      <c r="GN377" s="14" t="s">
        <v>1055</v>
      </c>
      <c r="GO377" s="14">
        <f t="shared" si="134"/>
        <v>17</v>
      </c>
      <c r="GP377" s="14" t="str">
        <f t="shared" si="135"/>
        <v>神器5-2</v>
      </c>
      <c r="GQ377" s="14">
        <f t="shared" si="136"/>
        <v>10</v>
      </c>
    </row>
    <row r="378" spans="192:199" ht="16.5" x14ac:dyDescent="0.2">
      <c r="GJ378" s="122">
        <v>372</v>
      </c>
      <c r="GK378" s="14">
        <f t="shared" si="132"/>
        <v>22</v>
      </c>
      <c r="GL378" s="14">
        <f t="shared" si="133"/>
        <v>1606028</v>
      </c>
      <c r="GM378" s="14" t="str">
        <f t="shared" si="137"/>
        <v>神器5-2 : 级</v>
      </c>
      <c r="GN378" s="14" t="s">
        <v>1055</v>
      </c>
      <c r="GO378" s="14">
        <f t="shared" si="134"/>
        <v>18</v>
      </c>
      <c r="GP378" s="14" t="str">
        <f t="shared" si="135"/>
        <v>神器5-2</v>
      </c>
      <c r="GQ378" s="14">
        <f t="shared" si="136"/>
        <v>10</v>
      </c>
    </row>
    <row r="379" spans="192:199" ht="16.5" x14ac:dyDescent="0.2">
      <c r="GJ379" s="122">
        <v>373</v>
      </c>
      <c r="GK379" s="14">
        <f t="shared" si="132"/>
        <v>23</v>
      </c>
      <c r="GL379" s="14">
        <f t="shared" si="133"/>
        <v>1606029</v>
      </c>
      <c r="GM379" s="14" t="str">
        <f t="shared" si="137"/>
        <v>神器5-3 : 级</v>
      </c>
      <c r="GN379" s="14" t="s">
        <v>1055</v>
      </c>
      <c r="GO379" s="14">
        <f t="shared" si="134"/>
        <v>1</v>
      </c>
      <c r="GP379" s="14" t="str">
        <f t="shared" si="135"/>
        <v>神器5-3</v>
      </c>
      <c r="GQ379" s="14">
        <f t="shared" si="136"/>
        <v>1</v>
      </c>
    </row>
    <row r="380" spans="192:199" ht="16.5" x14ac:dyDescent="0.2">
      <c r="GJ380" s="122">
        <v>374</v>
      </c>
      <c r="GK380" s="14">
        <f t="shared" si="132"/>
        <v>23</v>
      </c>
      <c r="GL380" s="14">
        <f t="shared" si="133"/>
        <v>1606029</v>
      </c>
      <c r="GM380" s="14" t="str">
        <f t="shared" si="137"/>
        <v>神器5-3 : 级</v>
      </c>
      <c r="GN380" s="14" t="s">
        <v>1055</v>
      </c>
      <c r="GO380" s="14">
        <f t="shared" si="134"/>
        <v>2</v>
      </c>
      <c r="GP380" s="14" t="str">
        <f t="shared" si="135"/>
        <v>神器5-3</v>
      </c>
      <c r="GQ380" s="14">
        <f t="shared" si="136"/>
        <v>1</v>
      </c>
    </row>
    <row r="381" spans="192:199" ht="16.5" x14ac:dyDescent="0.2">
      <c r="GJ381" s="122">
        <v>375</v>
      </c>
      <c r="GK381" s="14">
        <f t="shared" si="132"/>
        <v>23</v>
      </c>
      <c r="GL381" s="14">
        <f t="shared" si="133"/>
        <v>1606029</v>
      </c>
      <c r="GM381" s="14" t="str">
        <f t="shared" si="137"/>
        <v>神器5-3 : 级</v>
      </c>
      <c r="GN381" s="14" t="s">
        <v>1055</v>
      </c>
      <c r="GO381" s="14">
        <f t="shared" si="134"/>
        <v>3</v>
      </c>
      <c r="GP381" s="14" t="str">
        <f t="shared" si="135"/>
        <v>神器5-3</v>
      </c>
      <c r="GQ381" s="14">
        <f t="shared" si="136"/>
        <v>1</v>
      </c>
    </row>
    <row r="382" spans="192:199" ht="16.5" x14ac:dyDescent="0.2">
      <c r="GJ382" s="122">
        <v>376</v>
      </c>
      <c r="GK382" s="14">
        <f t="shared" si="132"/>
        <v>23</v>
      </c>
      <c r="GL382" s="14">
        <f t="shared" si="133"/>
        <v>1606029</v>
      </c>
      <c r="GM382" s="14" t="str">
        <f t="shared" si="137"/>
        <v>神器5-3 : 级</v>
      </c>
      <c r="GN382" s="14" t="s">
        <v>1055</v>
      </c>
      <c r="GO382" s="14">
        <f t="shared" si="134"/>
        <v>4</v>
      </c>
      <c r="GP382" s="14" t="str">
        <f t="shared" si="135"/>
        <v>神器5-3</v>
      </c>
      <c r="GQ382" s="14">
        <f t="shared" si="136"/>
        <v>2</v>
      </c>
    </row>
    <row r="383" spans="192:199" ht="16.5" x14ac:dyDescent="0.2">
      <c r="GJ383" s="122">
        <v>377</v>
      </c>
      <c r="GK383" s="14">
        <f t="shared" si="132"/>
        <v>23</v>
      </c>
      <c r="GL383" s="14">
        <f t="shared" si="133"/>
        <v>1606029</v>
      </c>
      <c r="GM383" s="14" t="str">
        <f t="shared" si="137"/>
        <v>神器5-3 : 级</v>
      </c>
      <c r="GN383" s="14" t="s">
        <v>1055</v>
      </c>
      <c r="GO383" s="14">
        <f t="shared" si="134"/>
        <v>5</v>
      </c>
      <c r="GP383" s="14" t="str">
        <f t="shared" si="135"/>
        <v>神器5-3</v>
      </c>
      <c r="GQ383" s="14">
        <f t="shared" si="136"/>
        <v>2</v>
      </c>
    </row>
    <row r="384" spans="192:199" ht="16.5" x14ac:dyDescent="0.2">
      <c r="GJ384" s="122">
        <v>378</v>
      </c>
      <c r="GK384" s="14">
        <f t="shared" si="132"/>
        <v>23</v>
      </c>
      <c r="GL384" s="14">
        <f t="shared" si="133"/>
        <v>1606029</v>
      </c>
      <c r="GM384" s="14" t="str">
        <f t="shared" si="137"/>
        <v>神器5-3 : 级</v>
      </c>
      <c r="GN384" s="14" t="s">
        <v>1055</v>
      </c>
      <c r="GO384" s="14">
        <f t="shared" si="134"/>
        <v>6</v>
      </c>
      <c r="GP384" s="14" t="str">
        <f t="shared" si="135"/>
        <v>神器5-3</v>
      </c>
      <c r="GQ384" s="14">
        <f t="shared" si="136"/>
        <v>2</v>
      </c>
    </row>
    <row r="385" spans="192:199" ht="16.5" x14ac:dyDescent="0.2">
      <c r="GJ385" s="122">
        <v>379</v>
      </c>
      <c r="GK385" s="14">
        <f t="shared" si="132"/>
        <v>23</v>
      </c>
      <c r="GL385" s="14">
        <f t="shared" si="133"/>
        <v>1606029</v>
      </c>
      <c r="GM385" s="14" t="str">
        <f t="shared" si="137"/>
        <v>神器5-3 : 级</v>
      </c>
      <c r="GN385" s="14" t="s">
        <v>1055</v>
      </c>
      <c r="GO385" s="14">
        <f t="shared" si="134"/>
        <v>7</v>
      </c>
      <c r="GP385" s="14" t="str">
        <f t="shared" si="135"/>
        <v>神器5-3</v>
      </c>
      <c r="GQ385" s="14">
        <f t="shared" si="136"/>
        <v>3</v>
      </c>
    </row>
    <row r="386" spans="192:199" ht="16.5" x14ac:dyDescent="0.2">
      <c r="GJ386" s="122">
        <v>380</v>
      </c>
      <c r="GK386" s="14">
        <f t="shared" si="132"/>
        <v>23</v>
      </c>
      <c r="GL386" s="14">
        <f t="shared" si="133"/>
        <v>1606029</v>
      </c>
      <c r="GM386" s="14" t="str">
        <f t="shared" si="137"/>
        <v>神器5-3 : 级</v>
      </c>
      <c r="GN386" s="14" t="s">
        <v>1055</v>
      </c>
      <c r="GO386" s="14">
        <f t="shared" si="134"/>
        <v>8</v>
      </c>
      <c r="GP386" s="14" t="str">
        <f t="shared" si="135"/>
        <v>神器5-3</v>
      </c>
      <c r="GQ386" s="14">
        <f t="shared" si="136"/>
        <v>3</v>
      </c>
    </row>
    <row r="387" spans="192:199" ht="16.5" x14ac:dyDescent="0.2">
      <c r="GJ387" s="122">
        <v>381</v>
      </c>
      <c r="GK387" s="14">
        <f t="shared" si="132"/>
        <v>23</v>
      </c>
      <c r="GL387" s="14">
        <f t="shared" si="133"/>
        <v>1606029</v>
      </c>
      <c r="GM387" s="14" t="str">
        <f t="shared" si="137"/>
        <v>神器5-3 : 级</v>
      </c>
      <c r="GN387" s="14" t="s">
        <v>1055</v>
      </c>
      <c r="GO387" s="14">
        <f t="shared" si="134"/>
        <v>9</v>
      </c>
      <c r="GP387" s="14" t="str">
        <f t="shared" si="135"/>
        <v>神器5-3</v>
      </c>
      <c r="GQ387" s="14">
        <f t="shared" si="136"/>
        <v>3</v>
      </c>
    </row>
    <row r="388" spans="192:199" ht="16.5" x14ac:dyDescent="0.2">
      <c r="GJ388" s="122">
        <v>382</v>
      </c>
      <c r="GK388" s="14">
        <f t="shared" si="132"/>
        <v>23</v>
      </c>
      <c r="GL388" s="14">
        <f t="shared" si="133"/>
        <v>1606029</v>
      </c>
      <c r="GM388" s="14" t="str">
        <f t="shared" si="137"/>
        <v>神器5-3 : 级</v>
      </c>
      <c r="GN388" s="14" t="s">
        <v>1055</v>
      </c>
      <c r="GO388" s="14">
        <f t="shared" si="134"/>
        <v>10</v>
      </c>
      <c r="GP388" s="14" t="str">
        <f t="shared" si="135"/>
        <v>神器5-3</v>
      </c>
      <c r="GQ388" s="14">
        <f t="shared" si="136"/>
        <v>5</v>
      </c>
    </row>
    <row r="389" spans="192:199" ht="16.5" x14ac:dyDescent="0.2">
      <c r="GJ389" s="122">
        <v>383</v>
      </c>
      <c r="GK389" s="14">
        <f t="shared" si="132"/>
        <v>23</v>
      </c>
      <c r="GL389" s="14">
        <f t="shared" si="133"/>
        <v>1606029</v>
      </c>
      <c r="GM389" s="14" t="str">
        <f t="shared" si="137"/>
        <v>神器5-3 : 级</v>
      </c>
      <c r="GN389" s="14" t="s">
        <v>1055</v>
      </c>
      <c r="GO389" s="14">
        <f t="shared" si="134"/>
        <v>11</v>
      </c>
      <c r="GP389" s="14" t="str">
        <f t="shared" si="135"/>
        <v>神器5-3</v>
      </c>
      <c r="GQ389" s="14">
        <f t="shared" si="136"/>
        <v>5</v>
      </c>
    </row>
    <row r="390" spans="192:199" ht="16.5" x14ac:dyDescent="0.2">
      <c r="GJ390" s="122">
        <v>384</v>
      </c>
      <c r="GK390" s="14">
        <f t="shared" si="132"/>
        <v>23</v>
      </c>
      <c r="GL390" s="14">
        <f t="shared" si="133"/>
        <v>1606029</v>
      </c>
      <c r="GM390" s="14" t="str">
        <f t="shared" si="137"/>
        <v>神器5-3 : 级</v>
      </c>
      <c r="GN390" s="14" t="s">
        <v>1055</v>
      </c>
      <c r="GO390" s="14">
        <f t="shared" si="134"/>
        <v>12</v>
      </c>
      <c r="GP390" s="14" t="str">
        <f t="shared" si="135"/>
        <v>神器5-3</v>
      </c>
      <c r="GQ390" s="14">
        <f t="shared" si="136"/>
        <v>6</v>
      </c>
    </row>
    <row r="391" spans="192:199" ht="16.5" x14ac:dyDescent="0.2">
      <c r="GJ391" s="122">
        <v>385</v>
      </c>
      <c r="GK391" s="14">
        <f t="shared" si="132"/>
        <v>23</v>
      </c>
      <c r="GL391" s="14">
        <f t="shared" si="133"/>
        <v>1606029</v>
      </c>
      <c r="GM391" s="14" t="str">
        <f t="shared" si="137"/>
        <v>神器5-3 : 级</v>
      </c>
      <c r="GN391" s="14" t="s">
        <v>1055</v>
      </c>
      <c r="GO391" s="14">
        <f t="shared" si="134"/>
        <v>13</v>
      </c>
      <c r="GP391" s="14" t="str">
        <f t="shared" si="135"/>
        <v>神器5-3</v>
      </c>
      <c r="GQ391" s="14">
        <f t="shared" si="136"/>
        <v>7</v>
      </c>
    </row>
    <row r="392" spans="192:199" ht="16.5" x14ac:dyDescent="0.2">
      <c r="GJ392" s="122">
        <v>386</v>
      </c>
      <c r="GK392" s="14">
        <f t="shared" ref="GK392:GK455" si="138">MATCH(GJ392-1,$R$7:$R$49,1)</f>
        <v>23</v>
      </c>
      <c r="GL392" s="14">
        <f t="shared" ref="GL392:GL455" si="139">INDEX($S$8:$S$49,GK392)</f>
        <v>1606029</v>
      </c>
      <c r="GM392" s="14" t="str">
        <f t="shared" si="137"/>
        <v>神器5-3 : 级</v>
      </c>
      <c r="GN392" s="14" t="s">
        <v>1055</v>
      </c>
      <c r="GO392" s="14">
        <f t="shared" ref="GO392:GO455" si="140">GJ392-INDEX($R$7:$R$49,GK392)</f>
        <v>14</v>
      </c>
      <c r="GP392" s="14" t="str">
        <f t="shared" ref="GP392:GP455" si="141">INDEX($T$8:$T$49,GK392)</f>
        <v>神器5-3</v>
      </c>
      <c r="GQ392" s="14">
        <f t="shared" ref="GQ392:GQ455" si="142">INDEX($K$8:$K$28,GO392)</f>
        <v>7</v>
      </c>
    </row>
    <row r="393" spans="192:199" ht="16.5" x14ac:dyDescent="0.2">
      <c r="GJ393" s="122">
        <v>387</v>
      </c>
      <c r="GK393" s="14">
        <f t="shared" si="138"/>
        <v>23</v>
      </c>
      <c r="GL393" s="14">
        <f t="shared" si="139"/>
        <v>1606029</v>
      </c>
      <c r="GM393" s="14" t="str">
        <f t="shared" si="137"/>
        <v>神器5-3 : 级</v>
      </c>
      <c r="GN393" s="14" t="s">
        <v>1055</v>
      </c>
      <c r="GO393" s="14">
        <f t="shared" si="140"/>
        <v>15</v>
      </c>
      <c r="GP393" s="14" t="str">
        <f t="shared" si="141"/>
        <v>神器5-3</v>
      </c>
      <c r="GQ393" s="14">
        <f t="shared" si="142"/>
        <v>7</v>
      </c>
    </row>
    <row r="394" spans="192:199" ht="16.5" x14ac:dyDescent="0.2">
      <c r="GJ394" s="122">
        <v>388</v>
      </c>
      <c r="GK394" s="14">
        <f t="shared" si="138"/>
        <v>23</v>
      </c>
      <c r="GL394" s="14">
        <f t="shared" si="139"/>
        <v>1606029</v>
      </c>
      <c r="GM394" s="14" t="str">
        <f t="shared" si="137"/>
        <v>神器5-3 : 级</v>
      </c>
      <c r="GN394" s="14" t="s">
        <v>1055</v>
      </c>
      <c r="GO394" s="14">
        <f t="shared" si="140"/>
        <v>16</v>
      </c>
      <c r="GP394" s="14" t="str">
        <f t="shared" si="141"/>
        <v>神器5-3</v>
      </c>
      <c r="GQ394" s="14">
        <f t="shared" si="142"/>
        <v>10</v>
      </c>
    </row>
    <row r="395" spans="192:199" ht="16.5" x14ac:dyDescent="0.2">
      <c r="GJ395" s="122">
        <v>389</v>
      </c>
      <c r="GK395" s="14">
        <f t="shared" si="138"/>
        <v>23</v>
      </c>
      <c r="GL395" s="14">
        <f t="shared" si="139"/>
        <v>1606029</v>
      </c>
      <c r="GM395" s="14" t="str">
        <f t="shared" si="137"/>
        <v>神器5-3 : 级</v>
      </c>
      <c r="GN395" s="14" t="s">
        <v>1055</v>
      </c>
      <c r="GO395" s="14">
        <f t="shared" si="140"/>
        <v>17</v>
      </c>
      <c r="GP395" s="14" t="str">
        <f t="shared" si="141"/>
        <v>神器5-3</v>
      </c>
      <c r="GQ395" s="14">
        <f t="shared" si="142"/>
        <v>10</v>
      </c>
    </row>
    <row r="396" spans="192:199" ht="16.5" x14ac:dyDescent="0.2">
      <c r="GJ396" s="122">
        <v>390</v>
      </c>
      <c r="GK396" s="14">
        <f t="shared" si="138"/>
        <v>23</v>
      </c>
      <c r="GL396" s="14">
        <f t="shared" si="139"/>
        <v>1606029</v>
      </c>
      <c r="GM396" s="14" t="str">
        <f t="shared" si="137"/>
        <v>神器5-3 : 级</v>
      </c>
      <c r="GN396" s="14" t="s">
        <v>1055</v>
      </c>
      <c r="GO396" s="14">
        <f t="shared" si="140"/>
        <v>18</v>
      </c>
      <c r="GP396" s="14" t="str">
        <f t="shared" si="141"/>
        <v>神器5-3</v>
      </c>
      <c r="GQ396" s="14">
        <f t="shared" si="142"/>
        <v>10</v>
      </c>
    </row>
    <row r="397" spans="192:199" ht="16.5" x14ac:dyDescent="0.2">
      <c r="GJ397" s="122">
        <v>391</v>
      </c>
      <c r="GK397" s="14">
        <f t="shared" si="138"/>
        <v>24</v>
      </c>
      <c r="GL397" s="14">
        <f t="shared" si="139"/>
        <v>1606030</v>
      </c>
      <c r="GM397" s="14" t="str">
        <f t="shared" si="137"/>
        <v>神器5-4 : 级</v>
      </c>
      <c r="GN397" s="14" t="s">
        <v>1055</v>
      </c>
      <c r="GO397" s="14">
        <f t="shared" si="140"/>
        <v>1</v>
      </c>
      <c r="GP397" s="14" t="str">
        <f t="shared" si="141"/>
        <v>神器5-4</v>
      </c>
      <c r="GQ397" s="14">
        <f t="shared" si="142"/>
        <v>1</v>
      </c>
    </row>
    <row r="398" spans="192:199" ht="16.5" x14ac:dyDescent="0.2">
      <c r="GJ398" s="122">
        <v>392</v>
      </c>
      <c r="GK398" s="14">
        <f t="shared" si="138"/>
        <v>24</v>
      </c>
      <c r="GL398" s="14">
        <f t="shared" si="139"/>
        <v>1606030</v>
      </c>
      <c r="GM398" s="14" t="str">
        <f t="shared" si="137"/>
        <v>神器5-4 : 级</v>
      </c>
      <c r="GN398" s="14" t="s">
        <v>1055</v>
      </c>
      <c r="GO398" s="14">
        <f t="shared" si="140"/>
        <v>2</v>
      </c>
      <c r="GP398" s="14" t="str">
        <f t="shared" si="141"/>
        <v>神器5-4</v>
      </c>
      <c r="GQ398" s="14">
        <f t="shared" si="142"/>
        <v>1</v>
      </c>
    </row>
    <row r="399" spans="192:199" ht="16.5" x14ac:dyDescent="0.2">
      <c r="GJ399" s="122">
        <v>393</v>
      </c>
      <c r="GK399" s="14">
        <f t="shared" si="138"/>
        <v>24</v>
      </c>
      <c r="GL399" s="14">
        <f t="shared" si="139"/>
        <v>1606030</v>
      </c>
      <c r="GM399" s="14" t="str">
        <f t="shared" si="137"/>
        <v>神器5-4 : 级</v>
      </c>
      <c r="GN399" s="14" t="s">
        <v>1055</v>
      </c>
      <c r="GO399" s="14">
        <f t="shared" si="140"/>
        <v>3</v>
      </c>
      <c r="GP399" s="14" t="str">
        <f t="shared" si="141"/>
        <v>神器5-4</v>
      </c>
      <c r="GQ399" s="14">
        <f t="shared" si="142"/>
        <v>1</v>
      </c>
    </row>
    <row r="400" spans="192:199" ht="16.5" x14ac:dyDescent="0.2">
      <c r="GJ400" s="122">
        <v>394</v>
      </c>
      <c r="GK400" s="14">
        <f t="shared" si="138"/>
        <v>24</v>
      </c>
      <c r="GL400" s="14">
        <f t="shared" si="139"/>
        <v>1606030</v>
      </c>
      <c r="GM400" s="14" t="str">
        <f t="shared" si="137"/>
        <v>神器5-4 : 级</v>
      </c>
      <c r="GN400" s="14" t="s">
        <v>1055</v>
      </c>
      <c r="GO400" s="14">
        <f t="shared" si="140"/>
        <v>4</v>
      </c>
      <c r="GP400" s="14" t="str">
        <f t="shared" si="141"/>
        <v>神器5-4</v>
      </c>
      <c r="GQ400" s="14">
        <f t="shared" si="142"/>
        <v>2</v>
      </c>
    </row>
    <row r="401" spans="192:199" ht="16.5" x14ac:dyDescent="0.2">
      <c r="GJ401" s="122">
        <v>395</v>
      </c>
      <c r="GK401" s="14">
        <f t="shared" si="138"/>
        <v>24</v>
      </c>
      <c r="GL401" s="14">
        <f t="shared" si="139"/>
        <v>1606030</v>
      </c>
      <c r="GM401" s="14" t="str">
        <f t="shared" si="137"/>
        <v>神器5-4 : 级</v>
      </c>
      <c r="GN401" s="14" t="s">
        <v>1055</v>
      </c>
      <c r="GO401" s="14">
        <f t="shared" si="140"/>
        <v>5</v>
      </c>
      <c r="GP401" s="14" t="str">
        <f t="shared" si="141"/>
        <v>神器5-4</v>
      </c>
      <c r="GQ401" s="14">
        <f t="shared" si="142"/>
        <v>2</v>
      </c>
    </row>
    <row r="402" spans="192:199" ht="16.5" x14ac:dyDescent="0.2">
      <c r="GJ402" s="122">
        <v>396</v>
      </c>
      <c r="GK402" s="14">
        <f t="shared" si="138"/>
        <v>24</v>
      </c>
      <c r="GL402" s="14">
        <f t="shared" si="139"/>
        <v>1606030</v>
      </c>
      <c r="GM402" s="14" t="str">
        <f t="shared" si="137"/>
        <v>神器5-4 : 级</v>
      </c>
      <c r="GN402" s="14" t="s">
        <v>1055</v>
      </c>
      <c r="GO402" s="14">
        <f t="shared" si="140"/>
        <v>6</v>
      </c>
      <c r="GP402" s="14" t="str">
        <f t="shared" si="141"/>
        <v>神器5-4</v>
      </c>
      <c r="GQ402" s="14">
        <f t="shared" si="142"/>
        <v>2</v>
      </c>
    </row>
    <row r="403" spans="192:199" ht="16.5" x14ac:dyDescent="0.2">
      <c r="GJ403" s="122">
        <v>397</v>
      </c>
      <c r="GK403" s="14">
        <f t="shared" si="138"/>
        <v>24</v>
      </c>
      <c r="GL403" s="14">
        <f t="shared" si="139"/>
        <v>1606030</v>
      </c>
      <c r="GM403" s="14" t="str">
        <f t="shared" si="137"/>
        <v>神器5-4 : 级</v>
      </c>
      <c r="GN403" s="14" t="s">
        <v>1055</v>
      </c>
      <c r="GO403" s="14">
        <f t="shared" si="140"/>
        <v>7</v>
      </c>
      <c r="GP403" s="14" t="str">
        <f t="shared" si="141"/>
        <v>神器5-4</v>
      </c>
      <c r="GQ403" s="14">
        <f t="shared" si="142"/>
        <v>3</v>
      </c>
    </row>
    <row r="404" spans="192:199" ht="16.5" x14ac:dyDescent="0.2">
      <c r="GJ404" s="122">
        <v>398</v>
      </c>
      <c r="GK404" s="14">
        <f t="shared" si="138"/>
        <v>24</v>
      </c>
      <c r="GL404" s="14">
        <f t="shared" si="139"/>
        <v>1606030</v>
      </c>
      <c r="GM404" s="14" t="str">
        <f t="shared" si="137"/>
        <v>神器5-4 : 级</v>
      </c>
      <c r="GN404" s="14" t="s">
        <v>1055</v>
      </c>
      <c r="GO404" s="14">
        <f t="shared" si="140"/>
        <v>8</v>
      </c>
      <c r="GP404" s="14" t="str">
        <f t="shared" si="141"/>
        <v>神器5-4</v>
      </c>
      <c r="GQ404" s="14">
        <f t="shared" si="142"/>
        <v>3</v>
      </c>
    </row>
    <row r="405" spans="192:199" ht="16.5" x14ac:dyDescent="0.2">
      <c r="GJ405" s="122">
        <v>399</v>
      </c>
      <c r="GK405" s="14">
        <f t="shared" si="138"/>
        <v>24</v>
      </c>
      <c r="GL405" s="14">
        <f t="shared" si="139"/>
        <v>1606030</v>
      </c>
      <c r="GM405" s="14" t="str">
        <f t="shared" si="137"/>
        <v>神器5-4 : 级</v>
      </c>
      <c r="GN405" s="14" t="s">
        <v>1055</v>
      </c>
      <c r="GO405" s="14">
        <f t="shared" si="140"/>
        <v>9</v>
      </c>
      <c r="GP405" s="14" t="str">
        <f t="shared" si="141"/>
        <v>神器5-4</v>
      </c>
      <c r="GQ405" s="14">
        <f t="shared" si="142"/>
        <v>3</v>
      </c>
    </row>
    <row r="406" spans="192:199" ht="16.5" x14ac:dyDescent="0.2">
      <c r="GJ406" s="122">
        <v>400</v>
      </c>
      <c r="GK406" s="14">
        <f t="shared" si="138"/>
        <v>24</v>
      </c>
      <c r="GL406" s="14">
        <f t="shared" si="139"/>
        <v>1606030</v>
      </c>
      <c r="GM406" s="14" t="str">
        <f t="shared" si="137"/>
        <v>神器5-4 : 级</v>
      </c>
      <c r="GN406" s="14" t="s">
        <v>1055</v>
      </c>
      <c r="GO406" s="14">
        <f t="shared" si="140"/>
        <v>10</v>
      </c>
      <c r="GP406" s="14" t="str">
        <f t="shared" si="141"/>
        <v>神器5-4</v>
      </c>
      <c r="GQ406" s="14">
        <f t="shared" si="142"/>
        <v>5</v>
      </c>
    </row>
    <row r="407" spans="192:199" ht="16.5" x14ac:dyDescent="0.2">
      <c r="GJ407" s="122">
        <v>401</v>
      </c>
      <c r="GK407" s="14">
        <f t="shared" si="138"/>
        <v>24</v>
      </c>
      <c r="GL407" s="14">
        <f t="shared" si="139"/>
        <v>1606030</v>
      </c>
      <c r="GM407" s="14" t="str">
        <f t="shared" si="137"/>
        <v>神器5-4 : 级</v>
      </c>
      <c r="GN407" s="14" t="s">
        <v>1055</v>
      </c>
      <c r="GO407" s="14">
        <f t="shared" si="140"/>
        <v>11</v>
      </c>
      <c r="GP407" s="14" t="str">
        <f t="shared" si="141"/>
        <v>神器5-4</v>
      </c>
      <c r="GQ407" s="14">
        <f t="shared" si="142"/>
        <v>5</v>
      </c>
    </row>
    <row r="408" spans="192:199" ht="16.5" x14ac:dyDescent="0.2">
      <c r="GJ408" s="122">
        <v>402</v>
      </c>
      <c r="GK408" s="14">
        <f t="shared" si="138"/>
        <v>24</v>
      </c>
      <c r="GL408" s="14">
        <f t="shared" si="139"/>
        <v>1606030</v>
      </c>
      <c r="GM408" s="14" t="str">
        <f t="shared" ref="GM408:GM471" si="143">INDEX($T$8:$T$49,GK408)&amp;" : "&amp;AO408&amp;"级"</f>
        <v>神器5-4 : 级</v>
      </c>
      <c r="GN408" s="14" t="s">
        <v>1055</v>
      </c>
      <c r="GO408" s="14">
        <f t="shared" si="140"/>
        <v>12</v>
      </c>
      <c r="GP408" s="14" t="str">
        <f t="shared" si="141"/>
        <v>神器5-4</v>
      </c>
      <c r="GQ408" s="14">
        <f t="shared" si="142"/>
        <v>6</v>
      </c>
    </row>
    <row r="409" spans="192:199" ht="16.5" x14ac:dyDescent="0.2">
      <c r="GJ409" s="122">
        <v>403</v>
      </c>
      <c r="GK409" s="14">
        <f t="shared" si="138"/>
        <v>24</v>
      </c>
      <c r="GL409" s="14">
        <f t="shared" si="139"/>
        <v>1606030</v>
      </c>
      <c r="GM409" s="14" t="str">
        <f t="shared" si="143"/>
        <v>神器5-4 : 级</v>
      </c>
      <c r="GN409" s="14" t="s">
        <v>1055</v>
      </c>
      <c r="GO409" s="14">
        <f t="shared" si="140"/>
        <v>13</v>
      </c>
      <c r="GP409" s="14" t="str">
        <f t="shared" si="141"/>
        <v>神器5-4</v>
      </c>
      <c r="GQ409" s="14">
        <f t="shared" si="142"/>
        <v>7</v>
      </c>
    </row>
    <row r="410" spans="192:199" ht="16.5" x14ac:dyDescent="0.2">
      <c r="GJ410" s="122">
        <v>404</v>
      </c>
      <c r="GK410" s="14">
        <f t="shared" si="138"/>
        <v>24</v>
      </c>
      <c r="GL410" s="14">
        <f t="shared" si="139"/>
        <v>1606030</v>
      </c>
      <c r="GM410" s="14" t="str">
        <f t="shared" si="143"/>
        <v>神器5-4 : 级</v>
      </c>
      <c r="GN410" s="14" t="s">
        <v>1055</v>
      </c>
      <c r="GO410" s="14">
        <f t="shared" si="140"/>
        <v>14</v>
      </c>
      <c r="GP410" s="14" t="str">
        <f t="shared" si="141"/>
        <v>神器5-4</v>
      </c>
      <c r="GQ410" s="14">
        <f t="shared" si="142"/>
        <v>7</v>
      </c>
    </row>
    <row r="411" spans="192:199" ht="16.5" x14ac:dyDescent="0.2">
      <c r="GJ411" s="122">
        <v>405</v>
      </c>
      <c r="GK411" s="14">
        <f t="shared" si="138"/>
        <v>24</v>
      </c>
      <c r="GL411" s="14">
        <f t="shared" si="139"/>
        <v>1606030</v>
      </c>
      <c r="GM411" s="14" t="str">
        <f t="shared" si="143"/>
        <v>神器5-4 : 级</v>
      </c>
      <c r="GN411" s="14" t="s">
        <v>1055</v>
      </c>
      <c r="GO411" s="14">
        <f t="shared" si="140"/>
        <v>15</v>
      </c>
      <c r="GP411" s="14" t="str">
        <f t="shared" si="141"/>
        <v>神器5-4</v>
      </c>
      <c r="GQ411" s="14">
        <f t="shared" si="142"/>
        <v>7</v>
      </c>
    </row>
    <row r="412" spans="192:199" ht="16.5" x14ac:dyDescent="0.2">
      <c r="GJ412" s="122">
        <v>406</v>
      </c>
      <c r="GK412" s="14">
        <f t="shared" si="138"/>
        <v>24</v>
      </c>
      <c r="GL412" s="14">
        <f t="shared" si="139"/>
        <v>1606030</v>
      </c>
      <c r="GM412" s="14" t="str">
        <f t="shared" si="143"/>
        <v>神器5-4 : 级</v>
      </c>
      <c r="GN412" s="14" t="s">
        <v>1055</v>
      </c>
      <c r="GO412" s="14">
        <f t="shared" si="140"/>
        <v>16</v>
      </c>
      <c r="GP412" s="14" t="str">
        <f t="shared" si="141"/>
        <v>神器5-4</v>
      </c>
      <c r="GQ412" s="14">
        <f t="shared" si="142"/>
        <v>10</v>
      </c>
    </row>
    <row r="413" spans="192:199" ht="16.5" x14ac:dyDescent="0.2">
      <c r="GJ413" s="122">
        <v>407</v>
      </c>
      <c r="GK413" s="14">
        <f t="shared" si="138"/>
        <v>24</v>
      </c>
      <c r="GL413" s="14">
        <f t="shared" si="139"/>
        <v>1606030</v>
      </c>
      <c r="GM413" s="14" t="str">
        <f t="shared" si="143"/>
        <v>神器5-4 : 级</v>
      </c>
      <c r="GN413" s="14" t="s">
        <v>1055</v>
      </c>
      <c r="GO413" s="14">
        <f t="shared" si="140"/>
        <v>17</v>
      </c>
      <c r="GP413" s="14" t="str">
        <f t="shared" si="141"/>
        <v>神器5-4</v>
      </c>
      <c r="GQ413" s="14">
        <f t="shared" si="142"/>
        <v>10</v>
      </c>
    </row>
    <row r="414" spans="192:199" ht="16.5" x14ac:dyDescent="0.2">
      <c r="GJ414" s="122">
        <v>408</v>
      </c>
      <c r="GK414" s="14">
        <f t="shared" si="138"/>
        <v>24</v>
      </c>
      <c r="GL414" s="14">
        <f t="shared" si="139"/>
        <v>1606030</v>
      </c>
      <c r="GM414" s="14" t="str">
        <f t="shared" si="143"/>
        <v>神器5-4 : 级</v>
      </c>
      <c r="GN414" s="14" t="s">
        <v>1055</v>
      </c>
      <c r="GO414" s="14">
        <f t="shared" si="140"/>
        <v>18</v>
      </c>
      <c r="GP414" s="14" t="str">
        <f t="shared" si="141"/>
        <v>神器5-4</v>
      </c>
      <c r="GQ414" s="14">
        <f t="shared" si="142"/>
        <v>10</v>
      </c>
    </row>
    <row r="415" spans="192:199" ht="16.5" x14ac:dyDescent="0.2">
      <c r="GJ415" s="122">
        <v>409</v>
      </c>
      <c r="GK415" s="14">
        <f t="shared" si="138"/>
        <v>25</v>
      </c>
      <c r="GL415" s="14">
        <f t="shared" si="139"/>
        <v>1606031</v>
      </c>
      <c r="GM415" s="14" t="str">
        <f t="shared" si="143"/>
        <v>神器5-5 : 级</v>
      </c>
      <c r="GN415" s="14" t="s">
        <v>1055</v>
      </c>
      <c r="GO415" s="14">
        <f t="shared" si="140"/>
        <v>1</v>
      </c>
      <c r="GP415" s="14" t="str">
        <f t="shared" si="141"/>
        <v>神器5-5</v>
      </c>
      <c r="GQ415" s="14">
        <f t="shared" si="142"/>
        <v>1</v>
      </c>
    </row>
    <row r="416" spans="192:199" ht="16.5" x14ac:dyDescent="0.2">
      <c r="GJ416" s="122">
        <v>410</v>
      </c>
      <c r="GK416" s="14">
        <f t="shared" si="138"/>
        <v>25</v>
      </c>
      <c r="GL416" s="14">
        <f t="shared" si="139"/>
        <v>1606031</v>
      </c>
      <c r="GM416" s="14" t="str">
        <f t="shared" si="143"/>
        <v>神器5-5 : 级</v>
      </c>
      <c r="GN416" s="14" t="s">
        <v>1055</v>
      </c>
      <c r="GO416" s="14">
        <f t="shared" si="140"/>
        <v>2</v>
      </c>
      <c r="GP416" s="14" t="str">
        <f t="shared" si="141"/>
        <v>神器5-5</v>
      </c>
      <c r="GQ416" s="14">
        <f t="shared" si="142"/>
        <v>1</v>
      </c>
    </row>
    <row r="417" spans="192:199" ht="16.5" x14ac:dyDescent="0.2">
      <c r="GJ417" s="122">
        <v>411</v>
      </c>
      <c r="GK417" s="14">
        <f t="shared" si="138"/>
        <v>25</v>
      </c>
      <c r="GL417" s="14">
        <f t="shared" si="139"/>
        <v>1606031</v>
      </c>
      <c r="GM417" s="14" t="str">
        <f t="shared" si="143"/>
        <v>神器5-5 : 级</v>
      </c>
      <c r="GN417" s="14" t="s">
        <v>1055</v>
      </c>
      <c r="GO417" s="14">
        <f t="shared" si="140"/>
        <v>3</v>
      </c>
      <c r="GP417" s="14" t="str">
        <f t="shared" si="141"/>
        <v>神器5-5</v>
      </c>
      <c r="GQ417" s="14">
        <f t="shared" si="142"/>
        <v>1</v>
      </c>
    </row>
    <row r="418" spans="192:199" ht="16.5" x14ac:dyDescent="0.2">
      <c r="GJ418" s="122">
        <v>412</v>
      </c>
      <c r="GK418" s="14">
        <f t="shared" si="138"/>
        <v>25</v>
      </c>
      <c r="GL418" s="14">
        <f t="shared" si="139"/>
        <v>1606031</v>
      </c>
      <c r="GM418" s="14" t="str">
        <f t="shared" si="143"/>
        <v>神器5-5 : 级</v>
      </c>
      <c r="GN418" s="14" t="s">
        <v>1055</v>
      </c>
      <c r="GO418" s="14">
        <f t="shared" si="140"/>
        <v>4</v>
      </c>
      <c r="GP418" s="14" t="str">
        <f t="shared" si="141"/>
        <v>神器5-5</v>
      </c>
      <c r="GQ418" s="14">
        <f t="shared" si="142"/>
        <v>2</v>
      </c>
    </row>
    <row r="419" spans="192:199" ht="16.5" x14ac:dyDescent="0.2">
      <c r="GJ419" s="122">
        <v>413</v>
      </c>
      <c r="GK419" s="14">
        <f t="shared" si="138"/>
        <v>25</v>
      </c>
      <c r="GL419" s="14">
        <f t="shared" si="139"/>
        <v>1606031</v>
      </c>
      <c r="GM419" s="14" t="str">
        <f t="shared" si="143"/>
        <v>神器5-5 : 级</v>
      </c>
      <c r="GN419" s="14" t="s">
        <v>1055</v>
      </c>
      <c r="GO419" s="14">
        <f t="shared" si="140"/>
        <v>5</v>
      </c>
      <c r="GP419" s="14" t="str">
        <f t="shared" si="141"/>
        <v>神器5-5</v>
      </c>
      <c r="GQ419" s="14">
        <f t="shared" si="142"/>
        <v>2</v>
      </c>
    </row>
    <row r="420" spans="192:199" ht="16.5" x14ac:dyDescent="0.2">
      <c r="GJ420" s="122">
        <v>414</v>
      </c>
      <c r="GK420" s="14">
        <f t="shared" si="138"/>
        <v>25</v>
      </c>
      <c r="GL420" s="14">
        <f t="shared" si="139"/>
        <v>1606031</v>
      </c>
      <c r="GM420" s="14" t="str">
        <f t="shared" si="143"/>
        <v>神器5-5 : 级</v>
      </c>
      <c r="GN420" s="14" t="s">
        <v>1055</v>
      </c>
      <c r="GO420" s="14">
        <f t="shared" si="140"/>
        <v>6</v>
      </c>
      <c r="GP420" s="14" t="str">
        <f t="shared" si="141"/>
        <v>神器5-5</v>
      </c>
      <c r="GQ420" s="14">
        <f t="shared" si="142"/>
        <v>2</v>
      </c>
    </row>
    <row r="421" spans="192:199" ht="16.5" x14ac:dyDescent="0.2">
      <c r="GJ421" s="122">
        <v>415</v>
      </c>
      <c r="GK421" s="14">
        <f t="shared" si="138"/>
        <v>25</v>
      </c>
      <c r="GL421" s="14">
        <f t="shared" si="139"/>
        <v>1606031</v>
      </c>
      <c r="GM421" s="14" t="str">
        <f t="shared" si="143"/>
        <v>神器5-5 : 级</v>
      </c>
      <c r="GN421" s="14" t="s">
        <v>1055</v>
      </c>
      <c r="GO421" s="14">
        <f t="shared" si="140"/>
        <v>7</v>
      </c>
      <c r="GP421" s="14" t="str">
        <f t="shared" si="141"/>
        <v>神器5-5</v>
      </c>
      <c r="GQ421" s="14">
        <f t="shared" si="142"/>
        <v>3</v>
      </c>
    </row>
    <row r="422" spans="192:199" ht="16.5" x14ac:dyDescent="0.2">
      <c r="GJ422" s="122">
        <v>416</v>
      </c>
      <c r="GK422" s="14">
        <f t="shared" si="138"/>
        <v>25</v>
      </c>
      <c r="GL422" s="14">
        <f t="shared" si="139"/>
        <v>1606031</v>
      </c>
      <c r="GM422" s="14" t="str">
        <f t="shared" si="143"/>
        <v>神器5-5 : 级</v>
      </c>
      <c r="GN422" s="14" t="s">
        <v>1055</v>
      </c>
      <c r="GO422" s="14">
        <f t="shared" si="140"/>
        <v>8</v>
      </c>
      <c r="GP422" s="14" t="str">
        <f t="shared" si="141"/>
        <v>神器5-5</v>
      </c>
      <c r="GQ422" s="14">
        <f t="shared" si="142"/>
        <v>3</v>
      </c>
    </row>
    <row r="423" spans="192:199" ht="16.5" x14ac:dyDescent="0.2">
      <c r="GJ423" s="122">
        <v>417</v>
      </c>
      <c r="GK423" s="14">
        <f t="shared" si="138"/>
        <v>25</v>
      </c>
      <c r="GL423" s="14">
        <f t="shared" si="139"/>
        <v>1606031</v>
      </c>
      <c r="GM423" s="14" t="str">
        <f t="shared" si="143"/>
        <v>神器5-5 : 级</v>
      </c>
      <c r="GN423" s="14" t="s">
        <v>1055</v>
      </c>
      <c r="GO423" s="14">
        <f t="shared" si="140"/>
        <v>9</v>
      </c>
      <c r="GP423" s="14" t="str">
        <f t="shared" si="141"/>
        <v>神器5-5</v>
      </c>
      <c r="GQ423" s="14">
        <f t="shared" si="142"/>
        <v>3</v>
      </c>
    </row>
    <row r="424" spans="192:199" ht="16.5" x14ac:dyDescent="0.2">
      <c r="GJ424" s="122">
        <v>418</v>
      </c>
      <c r="GK424" s="14">
        <f t="shared" si="138"/>
        <v>25</v>
      </c>
      <c r="GL424" s="14">
        <f t="shared" si="139"/>
        <v>1606031</v>
      </c>
      <c r="GM424" s="14" t="str">
        <f t="shared" si="143"/>
        <v>神器5-5 : 级</v>
      </c>
      <c r="GN424" s="14" t="s">
        <v>1055</v>
      </c>
      <c r="GO424" s="14">
        <f t="shared" si="140"/>
        <v>10</v>
      </c>
      <c r="GP424" s="14" t="str">
        <f t="shared" si="141"/>
        <v>神器5-5</v>
      </c>
      <c r="GQ424" s="14">
        <f t="shared" si="142"/>
        <v>5</v>
      </c>
    </row>
    <row r="425" spans="192:199" ht="16.5" x14ac:dyDescent="0.2">
      <c r="GJ425" s="122">
        <v>419</v>
      </c>
      <c r="GK425" s="14">
        <f t="shared" si="138"/>
        <v>25</v>
      </c>
      <c r="GL425" s="14">
        <f t="shared" si="139"/>
        <v>1606031</v>
      </c>
      <c r="GM425" s="14" t="str">
        <f t="shared" si="143"/>
        <v>神器5-5 : 级</v>
      </c>
      <c r="GN425" s="14" t="s">
        <v>1055</v>
      </c>
      <c r="GO425" s="14">
        <f t="shared" si="140"/>
        <v>11</v>
      </c>
      <c r="GP425" s="14" t="str">
        <f t="shared" si="141"/>
        <v>神器5-5</v>
      </c>
      <c r="GQ425" s="14">
        <f t="shared" si="142"/>
        <v>5</v>
      </c>
    </row>
    <row r="426" spans="192:199" ht="16.5" x14ac:dyDescent="0.2">
      <c r="GJ426" s="122">
        <v>420</v>
      </c>
      <c r="GK426" s="14">
        <f t="shared" si="138"/>
        <v>25</v>
      </c>
      <c r="GL426" s="14">
        <f t="shared" si="139"/>
        <v>1606031</v>
      </c>
      <c r="GM426" s="14" t="str">
        <f t="shared" si="143"/>
        <v>神器5-5 : 级</v>
      </c>
      <c r="GN426" s="14" t="s">
        <v>1055</v>
      </c>
      <c r="GO426" s="14">
        <f t="shared" si="140"/>
        <v>12</v>
      </c>
      <c r="GP426" s="14" t="str">
        <f t="shared" si="141"/>
        <v>神器5-5</v>
      </c>
      <c r="GQ426" s="14">
        <f t="shared" si="142"/>
        <v>6</v>
      </c>
    </row>
    <row r="427" spans="192:199" ht="16.5" x14ac:dyDescent="0.2">
      <c r="GJ427" s="122">
        <v>421</v>
      </c>
      <c r="GK427" s="14">
        <f t="shared" si="138"/>
        <v>25</v>
      </c>
      <c r="GL427" s="14">
        <f t="shared" si="139"/>
        <v>1606031</v>
      </c>
      <c r="GM427" s="14" t="str">
        <f t="shared" si="143"/>
        <v>神器5-5 : 级</v>
      </c>
      <c r="GN427" s="14" t="s">
        <v>1055</v>
      </c>
      <c r="GO427" s="14">
        <f t="shared" si="140"/>
        <v>13</v>
      </c>
      <c r="GP427" s="14" t="str">
        <f t="shared" si="141"/>
        <v>神器5-5</v>
      </c>
      <c r="GQ427" s="14">
        <f t="shared" si="142"/>
        <v>7</v>
      </c>
    </row>
    <row r="428" spans="192:199" ht="16.5" x14ac:dyDescent="0.2">
      <c r="GJ428" s="122">
        <v>422</v>
      </c>
      <c r="GK428" s="14">
        <f t="shared" si="138"/>
        <v>25</v>
      </c>
      <c r="GL428" s="14">
        <f t="shared" si="139"/>
        <v>1606031</v>
      </c>
      <c r="GM428" s="14" t="str">
        <f t="shared" si="143"/>
        <v>神器5-5 : 级</v>
      </c>
      <c r="GN428" s="14" t="s">
        <v>1055</v>
      </c>
      <c r="GO428" s="14">
        <f t="shared" si="140"/>
        <v>14</v>
      </c>
      <c r="GP428" s="14" t="str">
        <f t="shared" si="141"/>
        <v>神器5-5</v>
      </c>
      <c r="GQ428" s="14">
        <f t="shared" si="142"/>
        <v>7</v>
      </c>
    </row>
    <row r="429" spans="192:199" ht="16.5" x14ac:dyDescent="0.2">
      <c r="GJ429" s="122">
        <v>423</v>
      </c>
      <c r="GK429" s="14">
        <f t="shared" si="138"/>
        <v>25</v>
      </c>
      <c r="GL429" s="14">
        <f t="shared" si="139"/>
        <v>1606031</v>
      </c>
      <c r="GM429" s="14" t="str">
        <f t="shared" si="143"/>
        <v>神器5-5 : 级</v>
      </c>
      <c r="GN429" s="14" t="s">
        <v>1055</v>
      </c>
      <c r="GO429" s="14">
        <f t="shared" si="140"/>
        <v>15</v>
      </c>
      <c r="GP429" s="14" t="str">
        <f t="shared" si="141"/>
        <v>神器5-5</v>
      </c>
      <c r="GQ429" s="14">
        <f t="shared" si="142"/>
        <v>7</v>
      </c>
    </row>
    <row r="430" spans="192:199" ht="16.5" x14ac:dyDescent="0.2">
      <c r="GJ430" s="122">
        <v>424</v>
      </c>
      <c r="GK430" s="14">
        <f t="shared" si="138"/>
        <v>25</v>
      </c>
      <c r="GL430" s="14">
        <f t="shared" si="139"/>
        <v>1606031</v>
      </c>
      <c r="GM430" s="14" t="str">
        <f t="shared" si="143"/>
        <v>神器5-5 : 级</v>
      </c>
      <c r="GN430" s="14" t="s">
        <v>1055</v>
      </c>
      <c r="GO430" s="14">
        <f t="shared" si="140"/>
        <v>16</v>
      </c>
      <c r="GP430" s="14" t="str">
        <f t="shared" si="141"/>
        <v>神器5-5</v>
      </c>
      <c r="GQ430" s="14">
        <f t="shared" si="142"/>
        <v>10</v>
      </c>
    </row>
    <row r="431" spans="192:199" ht="16.5" x14ac:dyDescent="0.2">
      <c r="GJ431" s="122">
        <v>425</v>
      </c>
      <c r="GK431" s="14">
        <f t="shared" si="138"/>
        <v>25</v>
      </c>
      <c r="GL431" s="14">
        <f t="shared" si="139"/>
        <v>1606031</v>
      </c>
      <c r="GM431" s="14" t="str">
        <f t="shared" si="143"/>
        <v>神器5-5 : 级</v>
      </c>
      <c r="GN431" s="14" t="s">
        <v>1055</v>
      </c>
      <c r="GO431" s="14">
        <f t="shared" si="140"/>
        <v>17</v>
      </c>
      <c r="GP431" s="14" t="str">
        <f t="shared" si="141"/>
        <v>神器5-5</v>
      </c>
      <c r="GQ431" s="14">
        <f t="shared" si="142"/>
        <v>10</v>
      </c>
    </row>
    <row r="432" spans="192:199" ht="16.5" x14ac:dyDescent="0.2">
      <c r="GJ432" s="122">
        <v>426</v>
      </c>
      <c r="GK432" s="14">
        <f t="shared" si="138"/>
        <v>25</v>
      </c>
      <c r="GL432" s="14">
        <f t="shared" si="139"/>
        <v>1606031</v>
      </c>
      <c r="GM432" s="14" t="str">
        <f t="shared" si="143"/>
        <v>神器5-5 : 级</v>
      </c>
      <c r="GN432" s="14" t="s">
        <v>1055</v>
      </c>
      <c r="GO432" s="14">
        <f t="shared" si="140"/>
        <v>18</v>
      </c>
      <c r="GP432" s="14" t="str">
        <f t="shared" si="141"/>
        <v>神器5-5</v>
      </c>
      <c r="GQ432" s="14">
        <f t="shared" si="142"/>
        <v>10</v>
      </c>
    </row>
    <row r="433" spans="192:199" ht="16.5" x14ac:dyDescent="0.2">
      <c r="GJ433" s="122">
        <v>427</v>
      </c>
      <c r="GK433" s="14">
        <f t="shared" si="138"/>
        <v>26</v>
      </c>
      <c r="GL433" s="14">
        <f t="shared" si="139"/>
        <v>1606032</v>
      </c>
      <c r="GM433" s="14" t="str">
        <f t="shared" si="143"/>
        <v>神器5-6 : 级</v>
      </c>
      <c r="GN433" s="14" t="s">
        <v>1055</v>
      </c>
      <c r="GO433" s="14">
        <f t="shared" si="140"/>
        <v>1</v>
      </c>
      <c r="GP433" s="14" t="str">
        <f t="shared" si="141"/>
        <v>神器5-6</v>
      </c>
      <c r="GQ433" s="14">
        <f t="shared" si="142"/>
        <v>1</v>
      </c>
    </row>
    <row r="434" spans="192:199" ht="16.5" x14ac:dyDescent="0.2">
      <c r="GJ434" s="122">
        <v>428</v>
      </c>
      <c r="GK434" s="14">
        <f t="shared" si="138"/>
        <v>26</v>
      </c>
      <c r="GL434" s="14">
        <f t="shared" si="139"/>
        <v>1606032</v>
      </c>
      <c r="GM434" s="14" t="str">
        <f t="shared" si="143"/>
        <v>神器5-6 : 级</v>
      </c>
      <c r="GN434" s="14" t="s">
        <v>1055</v>
      </c>
      <c r="GO434" s="14">
        <f t="shared" si="140"/>
        <v>2</v>
      </c>
      <c r="GP434" s="14" t="str">
        <f t="shared" si="141"/>
        <v>神器5-6</v>
      </c>
      <c r="GQ434" s="14">
        <f t="shared" si="142"/>
        <v>1</v>
      </c>
    </row>
    <row r="435" spans="192:199" ht="16.5" x14ac:dyDescent="0.2">
      <c r="GJ435" s="122">
        <v>429</v>
      </c>
      <c r="GK435" s="14">
        <f t="shared" si="138"/>
        <v>26</v>
      </c>
      <c r="GL435" s="14">
        <f t="shared" si="139"/>
        <v>1606032</v>
      </c>
      <c r="GM435" s="14" t="str">
        <f t="shared" si="143"/>
        <v>神器5-6 : 级</v>
      </c>
      <c r="GN435" s="14" t="s">
        <v>1055</v>
      </c>
      <c r="GO435" s="14">
        <f t="shared" si="140"/>
        <v>3</v>
      </c>
      <c r="GP435" s="14" t="str">
        <f t="shared" si="141"/>
        <v>神器5-6</v>
      </c>
      <c r="GQ435" s="14">
        <f t="shared" si="142"/>
        <v>1</v>
      </c>
    </row>
    <row r="436" spans="192:199" ht="16.5" x14ac:dyDescent="0.2">
      <c r="GJ436" s="122">
        <v>430</v>
      </c>
      <c r="GK436" s="14">
        <f t="shared" si="138"/>
        <v>26</v>
      </c>
      <c r="GL436" s="14">
        <f t="shared" si="139"/>
        <v>1606032</v>
      </c>
      <c r="GM436" s="14" t="str">
        <f t="shared" si="143"/>
        <v>神器5-6 : 级</v>
      </c>
      <c r="GN436" s="14" t="s">
        <v>1055</v>
      </c>
      <c r="GO436" s="14">
        <f t="shared" si="140"/>
        <v>4</v>
      </c>
      <c r="GP436" s="14" t="str">
        <f t="shared" si="141"/>
        <v>神器5-6</v>
      </c>
      <c r="GQ436" s="14">
        <f t="shared" si="142"/>
        <v>2</v>
      </c>
    </row>
    <row r="437" spans="192:199" ht="16.5" x14ac:dyDescent="0.2">
      <c r="GJ437" s="122">
        <v>431</v>
      </c>
      <c r="GK437" s="14">
        <f t="shared" si="138"/>
        <v>26</v>
      </c>
      <c r="GL437" s="14">
        <f t="shared" si="139"/>
        <v>1606032</v>
      </c>
      <c r="GM437" s="14" t="str">
        <f t="shared" si="143"/>
        <v>神器5-6 : 级</v>
      </c>
      <c r="GN437" s="14" t="s">
        <v>1055</v>
      </c>
      <c r="GO437" s="14">
        <f t="shared" si="140"/>
        <v>5</v>
      </c>
      <c r="GP437" s="14" t="str">
        <f t="shared" si="141"/>
        <v>神器5-6</v>
      </c>
      <c r="GQ437" s="14">
        <f t="shared" si="142"/>
        <v>2</v>
      </c>
    </row>
    <row r="438" spans="192:199" ht="16.5" x14ac:dyDescent="0.2">
      <c r="GJ438" s="122">
        <v>432</v>
      </c>
      <c r="GK438" s="14">
        <f t="shared" si="138"/>
        <v>26</v>
      </c>
      <c r="GL438" s="14">
        <f t="shared" si="139"/>
        <v>1606032</v>
      </c>
      <c r="GM438" s="14" t="str">
        <f t="shared" si="143"/>
        <v>神器5-6 : 级</v>
      </c>
      <c r="GN438" s="14" t="s">
        <v>1055</v>
      </c>
      <c r="GO438" s="14">
        <f t="shared" si="140"/>
        <v>6</v>
      </c>
      <c r="GP438" s="14" t="str">
        <f t="shared" si="141"/>
        <v>神器5-6</v>
      </c>
      <c r="GQ438" s="14">
        <f t="shared" si="142"/>
        <v>2</v>
      </c>
    </row>
    <row r="439" spans="192:199" ht="16.5" x14ac:dyDescent="0.2">
      <c r="GJ439" s="122">
        <v>433</v>
      </c>
      <c r="GK439" s="14">
        <f t="shared" si="138"/>
        <v>26</v>
      </c>
      <c r="GL439" s="14">
        <f t="shared" si="139"/>
        <v>1606032</v>
      </c>
      <c r="GM439" s="14" t="str">
        <f t="shared" si="143"/>
        <v>神器5-6 : 级</v>
      </c>
      <c r="GN439" s="14" t="s">
        <v>1055</v>
      </c>
      <c r="GO439" s="14">
        <f t="shared" si="140"/>
        <v>7</v>
      </c>
      <c r="GP439" s="14" t="str">
        <f t="shared" si="141"/>
        <v>神器5-6</v>
      </c>
      <c r="GQ439" s="14">
        <f t="shared" si="142"/>
        <v>3</v>
      </c>
    </row>
    <row r="440" spans="192:199" ht="16.5" x14ac:dyDescent="0.2">
      <c r="GJ440" s="122">
        <v>434</v>
      </c>
      <c r="GK440" s="14">
        <f t="shared" si="138"/>
        <v>26</v>
      </c>
      <c r="GL440" s="14">
        <f t="shared" si="139"/>
        <v>1606032</v>
      </c>
      <c r="GM440" s="14" t="str">
        <f t="shared" si="143"/>
        <v>神器5-6 : 级</v>
      </c>
      <c r="GN440" s="14" t="s">
        <v>1055</v>
      </c>
      <c r="GO440" s="14">
        <f t="shared" si="140"/>
        <v>8</v>
      </c>
      <c r="GP440" s="14" t="str">
        <f t="shared" si="141"/>
        <v>神器5-6</v>
      </c>
      <c r="GQ440" s="14">
        <f t="shared" si="142"/>
        <v>3</v>
      </c>
    </row>
    <row r="441" spans="192:199" ht="16.5" x14ac:dyDescent="0.2">
      <c r="GJ441" s="122">
        <v>435</v>
      </c>
      <c r="GK441" s="14">
        <f t="shared" si="138"/>
        <v>26</v>
      </c>
      <c r="GL441" s="14">
        <f t="shared" si="139"/>
        <v>1606032</v>
      </c>
      <c r="GM441" s="14" t="str">
        <f t="shared" si="143"/>
        <v>神器5-6 : 级</v>
      </c>
      <c r="GN441" s="14" t="s">
        <v>1055</v>
      </c>
      <c r="GO441" s="14">
        <f t="shared" si="140"/>
        <v>9</v>
      </c>
      <c r="GP441" s="14" t="str">
        <f t="shared" si="141"/>
        <v>神器5-6</v>
      </c>
      <c r="GQ441" s="14">
        <f t="shared" si="142"/>
        <v>3</v>
      </c>
    </row>
    <row r="442" spans="192:199" ht="16.5" x14ac:dyDescent="0.2">
      <c r="GJ442" s="122">
        <v>436</v>
      </c>
      <c r="GK442" s="14">
        <f t="shared" si="138"/>
        <v>26</v>
      </c>
      <c r="GL442" s="14">
        <f t="shared" si="139"/>
        <v>1606032</v>
      </c>
      <c r="GM442" s="14" t="str">
        <f t="shared" si="143"/>
        <v>神器5-6 : 级</v>
      </c>
      <c r="GN442" s="14" t="s">
        <v>1055</v>
      </c>
      <c r="GO442" s="14">
        <f t="shared" si="140"/>
        <v>10</v>
      </c>
      <c r="GP442" s="14" t="str">
        <f t="shared" si="141"/>
        <v>神器5-6</v>
      </c>
      <c r="GQ442" s="14">
        <f t="shared" si="142"/>
        <v>5</v>
      </c>
    </row>
    <row r="443" spans="192:199" ht="16.5" x14ac:dyDescent="0.2">
      <c r="GJ443" s="122">
        <v>437</v>
      </c>
      <c r="GK443" s="14">
        <f t="shared" si="138"/>
        <v>26</v>
      </c>
      <c r="GL443" s="14">
        <f t="shared" si="139"/>
        <v>1606032</v>
      </c>
      <c r="GM443" s="14" t="str">
        <f t="shared" si="143"/>
        <v>神器5-6 : 级</v>
      </c>
      <c r="GN443" s="14" t="s">
        <v>1055</v>
      </c>
      <c r="GO443" s="14">
        <f t="shared" si="140"/>
        <v>11</v>
      </c>
      <c r="GP443" s="14" t="str">
        <f t="shared" si="141"/>
        <v>神器5-6</v>
      </c>
      <c r="GQ443" s="14">
        <f t="shared" si="142"/>
        <v>5</v>
      </c>
    </row>
    <row r="444" spans="192:199" ht="16.5" x14ac:dyDescent="0.2">
      <c r="GJ444" s="122">
        <v>438</v>
      </c>
      <c r="GK444" s="14">
        <f t="shared" si="138"/>
        <v>26</v>
      </c>
      <c r="GL444" s="14">
        <f t="shared" si="139"/>
        <v>1606032</v>
      </c>
      <c r="GM444" s="14" t="str">
        <f t="shared" si="143"/>
        <v>神器5-6 : 级</v>
      </c>
      <c r="GN444" s="14" t="s">
        <v>1055</v>
      </c>
      <c r="GO444" s="14">
        <f t="shared" si="140"/>
        <v>12</v>
      </c>
      <c r="GP444" s="14" t="str">
        <f t="shared" si="141"/>
        <v>神器5-6</v>
      </c>
      <c r="GQ444" s="14">
        <f t="shared" si="142"/>
        <v>6</v>
      </c>
    </row>
    <row r="445" spans="192:199" ht="16.5" x14ac:dyDescent="0.2">
      <c r="GJ445" s="122">
        <v>439</v>
      </c>
      <c r="GK445" s="14">
        <f t="shared" si="138"/>
        <v>26</v>
      </c>
      <c r="GL445" s="14">
        <f t="shared" si="139"/>
        <v>1606032</v>
      </c>
      <c r="GM445" s="14" t="str">
        <f t="shared" si="143"/>
        <v>神器5-6 : 级</v>
      </c>
      <c r="GN445" s="14" t="s">
        <v>1055</v>
      </c>
      <c r="GO445" s="14">
        <f t="shared" si="140"/>
        <v>13</v>
      </c>
      <c r="GP445" s="14" t="str">
        <f t="shared" si="141"/>
        <v>神器5-6</v>
      </c>
      <c r="GQ445" s="14">
        <f t="shared" si="142"/>
        <v>7</v>
      </c>
    </row>
    <row r="446" spans="192:199" ht="16.5" x14ac:dyDescent="0.2">
      <c r="GJ446" s="122">
        <v>440</v>
      </c>
      <c r="GK446" s="14">
        <f t="shared" si="138"/>
        <v>26</v>
      </c>
      <c r="GL446" s="14">
        <f t="shared" si="139"/>
        <v>1606032</v>
      </c>
      <c r="GM446" s="14" t="str">
        <f t="shared" si="143"/>
        <v>神器5-6 : 级</v>
      </c>
      <c r="GN446" s="14" t="s">
        <v>1055</v>
      </c>
      <c r="GO446" s="14">
        <f t="shared" si="140"/>
        <v>14</v>
      </c>
      <c r="GP446" s="14" t="str">
        <f t="shared" si="141"/>
        <v>神器5-6</v>
      </c>
      <c r="GQ446" s="14">
        <f t="shared" si="142"/>
        <v>7</v>
      </c>
    </row>
    <row r="447" spans="192:199" ht="16.5" x14ac:dyDescent="0.2">
      <c r="GJ447" s="122">
        <v>441</v>
      </c>
      <c r="GK447" s="14">
        <f t="shared" si="138"/>
        <v>26</v>
      </c>
      <c r="GL447" s="14">
        <f t="shared" si="139"/>
        <v>1606032</v>
      </c>
      <c r="GM447" s="14" t="str">
        <f t="shared" si="143"/>
        <v>神器5-6 : 级</v>
      </c>
      <c r="GN447" s="14" t="s">
        <v>1055</v>
      </c>
      <c r="GO447" s="14">
        <f t="shared" si="140"/>
        <v>15</v>
      </c>
      <c r="GP447" s="14" t="str">
        <f t="shared" si="141"/>
        <v>神器5-6</v>
      </c>
      <c r="GQ447" s="14">
        <f t="shared" si="142"/>
        <v>7</v>
      </c>
    </row>
    <row r="448" spans="192:199" ht="16.5" x14ac:dyDescent="0.2">
      <c r="GJ448" s="122">
        <v>442</v>
      </c>
      <c r="GK448" s="14">
        <f t="shared" si="138"/>
        <v>26</v>
      </c>
      <c r="GL448" s="14">
        <f t="shared" si="139"/>
        <v>1606032</v>
      </c>
      <c r="GM448" s="14" t="str">
        <f t="shared" si="143"/>
        <v>神器5-6 : 级</v>
      </c>
      <c r="GN448" s="14" t="s">
        <v>1055</v>
      </c>
      <c r="GO448" s="14">
        <f t="shared" si="140"/>
        <v>16</v>
      </c>
      <c r="GP448" s="14" t="str">
        <f t="shared" si="141"/>
        <v>神器5-6</v>
      </c>
      <c r="GQ448" s="14">
        <f t="shared" si="142"/>
        <v>10</v>
      </c>
    </row>
    <row r="449" spans="192:199" ht="16.5" x14ac:dyDescent="0.2">
      <c r="GJ449" s="122">
        <v>443</v>
      </c>
      <c r="GK449" s="14">
        <f t="shared" si="138"/>
        <v>26</v>
      </c>
      <c r="GL449" s="14">
        <f t="shared" si="139"/>
        <v>1606032</v>
      </c>
      <c r="GM449" s="14" t="str">
        <f t="shared" si="143"/>
        <v>神器5-6 : 级</v>
      </c>
      <c r="GN449" s="14" t="s">
        <v>1055</v>
      </c>
      <c r="GO449" s="14">
        <f t="shared" si="140"/>
        <v>17</v>
      </c>
      <c r="GP449" s="14" t="str">
        <f t="shared" si="141"/>
        <v>神器5-6</v>
      </c>
      <c r="GQ449" s="14">
        <f t="shared" si="142"/>
        <v>10</v>
      </c>
    </row>
    <row r="450" spans="192:199" ht="16.5" x14ac:dyDescent="0.2">
      <c r="GJ450" s="122">
        <v>444</v>
      </c>
      <c r="GK450" s="14">
        <f t="shared" si="138"/>
        <v>26</v>
      </c>
      <c r="GL450" s="14">
        <f t="shared" si="139"/>
        <v>1606032</v>
      </c>
      <c r="GM450" s="14" t="str">
        <f t="shared" si="143"/>
        <v>神器5-6 : 级</v>
      </c>
      <c r="GN450" s="14" t="s">
        <v>1055</v>
      </c>
      <c r="GO450" s="14">
        <f t="shared" si="140"/>
        <v>18</v>
      </c>
      <c r="GP450" s="14" t="str">
        <f t="shared" si="141"/>
        <v>神器5-6</v>
      </c>
      <c r="GQ450" s="14">
        <f t="shared" si="142"/>
        <v>10</v>
      </c>
    </row>
    <row r="451" spans="192:199" ht="16.5" x14ac:dyDescent="0.2">
      <c r="GJ451" s="122">
        <v>445</v>
      </c>
      <c r="GK451" s="14">
        <f t="shared" si="138"/>
        <v>27</v>
      </c>
      <c r="GL451" s="14">
        <f t="shared" si="139"/>
        <v>1606035</v>
      </c>
      <c r="GM451" s="14" t="str">
        <f t="shared" si="143"/>
        <v>神器6-1 : 级</v>
      </c>
      <c r="GN451" s="14" t="s">
        <v>1055</v>
      </c>
      <c r="GO451" s="14">
        <f t="shared" si="140"/>
        <v>1</v>
      </c>
      <c r="GP451" s="14" t="str">
        <f t="shared" si="141"/>
        <v>神器6-1</v>
      </c>
      <c r="GQ451" s="14">
        <f t="shared" si="142"/>
        <v>1</v>
      </c>
    </row>
    <row r="452" spans="192:199" ht="16.5" x14ac:dyDescent="0.2">
      <c r="GJ452" s="122">
        <v>446</v>
      </c>
      <c r="GK452" s="14">
        <f t="shared" si="138"/>
        <v>27</v>
      </c>
      <c r="GL452" s="14">
        <f t="shared" si="139"/>
        <v>1606035</v>
      </c>
      <c r="GM452" s="14" t="str">
        <f t="shared" si="143"/>
        <v>神器6-1 : 级</v>
      </c>
      <c r="GN452" s="14" t="s">
        <v>1055</v>
      </c>
      <c r="GO452" s="14">
        <f t="shared" si="140"/>
        <v>2</v>
      </c>
      <c r="GP452" s="14" t="str">
        <f t="shared" si="141"/>
        <v>神器6-1</v>
      </c>
      <c r="GQ452" s="14">
        <f t="shared" si="142"/>
        <v>1</v>
      </c>
    </row>
    <row r="453" spans="192:199" ht="16.5" x14ac:dyDescent="0.2">
      <c r="GJ453" s="122">
        <v>447</v>
      </c>
      <c r="GK453" s="14">
        <f t="shared" si="138"/>
        <v>27</v>
      </c>
      <c r="GL453" s="14">
        <f t="shared" si="139"/>
        <v>1606035</v>
      </c>
      <c r="GM453" s="14" t="str">
        <f t="shared" si="143"/>
        <v>神器6-1 : 级</v>
      </c>
      <c r="GN453" s="14" t="s">
        <v>1055</v>
      </c>
      <c r="GO453" s="14">
        <f t="shared" si="140"/>
        <v>3</v>
      </c>
      <c r="GP453" s="14" t="str">
        <f t="shared" si="141"/>
        <v>神器6-1</v>
      </c>
      <c r="GQ453" s="14">
        <f t="shared" si="142"/>
        <v>1</v>
      </c>
    </row>
    <row r="454" spans="192:199" ht="16.5" x14ac:dyDescent="0.2">
      <c r="GJ454" s="122">
        <v>448</v>
      </c>
      <c r="GK454" s="14">
        <f t="shared" si="138"/>
        <v>27</v>
      </c>
      <c r="GL454" s="14">
        <f t="shared" si="139"/>
        <v>1606035</v>
      </c>
      <c r="GM454" s="14" t="str">
        <f t="shared" si="143"/>
        <v>神器6-1 : 级</v>
      </c>
      <c r="GN454" s="14" t="s">
        <v>1055</v>
      </c>
      <c r="GO454" s="14">
        <f t="shared" si="140"/>
        <v>4</v>
      </c>
      <c r="GP454" s="14" t="str">
        <f t="shared" si="141"/>
        <v>神器6-1</v>
      </c>
      <c r="GQ454" s="14">
        <f t="shared" si="142"/>
        <v>2</v>
      </c>
    </row>
    <row r="455" spans="192:199" ht="16.5" x14ac:dyDescent="0.2">
      <c r="GJ455" s="122">
        <v>449</v>
      </c>
      <c r="GK455" s="14">
        <f t="shared" si="138"/>
        <v>27</v>
      </c>
      <c r="GL455" s="14">
        <f t="shared" si="139"/>
        <v>1606035</v>
      </c>
      <c r="GM455" s="14" t="str">
        <f t="shared" si="143"/>
        <v>神器6-1 : 级</v>
      </c>
      <c r="GN455" s="14" t="s">
        <v>1055</v>
      </c>
      <c r="GO455" s="14">
        <f t="shared" si="140"/>
        <v>5</v>
      </c>
      <c r="GP455" s="14" t="str">
        <f t="shared" si="141"/>
        <v>神器6-1</v>
      </c>
      <c r="GQ455" s="14">
        <f t="shared" si="142"/>
        <v>2</v>
      </c>
    </row>
    <row r="456" spans="192:199" ht="16.5" x14ac:dyDescent="0.2">
      <c r="GJ456" s="122">
        <v>450</v>
      </c>
      <c r="GK456" s="14">
        <f t="shared" ref="GK456:GK519" si="144">MATCH(GJ456-1,$R$7:$R$49,1)</f>
        <v>27</v>
      </c>
      <c r="GL456" s="14">
        <f t="shared" ref="GL456:GL519" si="145">INDEX($S$8:$S$49,GK456)</f>
        <v>1606035</v>
      </c>
      <c r="GM456" s="14" t="str">
        <f t="shared" si="143"/>
        <v>神器6-1 : 级</v>
      </c>
      <c r="GN456" s="14" t="s">
        <v>1055</v>
      </c>
      <c r="GO456" s="14">
        <f t="shared" ref="GO456:GO519" si="146">GJ456-INDEX($R$7:$R$49,GK456)</f>
        <v>6</v>
      </c>
      <c r="GP456" s="14" t="str">
        <f t="shared" ref="GP456:GP519" si="147">INDEX($T$8:$T$49,GK456)</f>
        <v>神器6-1</v>
      </c>
      <c r="GQ456" s="14">
        <f t="shared" ref="GQ456:GQ519" si="148">INDEX($K$8:$K$28,GO456)</f>
        <v>2</v>
      </c>
    </row>
    <row r="457" spans="192:199" ht="16.5" x14ac:dyDescent="0.2">
      <c r="GJ457" s="122">
        <v>451</v>
      </c>
      <c r="GK457" s="14">
        <f t="shared" si="144"/>
        <v>27</v>
      </c>
      <c r="GL457" s="14">
        <f t="shared" si="145"/>
        <v>1606035</v>
      </c>
      <c r="GM457" s="14" t="str">
        <f t="shared" si="143"/>
        <v>神器6-1 : 级</v>
      </c>
      <c r="GN457" s="14" t="s">
        <v>1055</v>
      </c>
      <c r="GO457" s="14">
        <f t="shared" si="146"/>
        <v>7</v>
      </c>
      <c r="GP457" s="14" t="str">
        <f t="shared" si="147"/>
        <v>神器6-1</v>
      </c>
      <c r="GQ457" s="14">
        <f t="shared" si="148"/>
        <v>3</v>
      </c>
    </row>
    <row r="458" spans="192:199" ht="16.5" x14ac:dyDescent="0.2">
      <c r="GJ458" s="122">
        <v>452</v>
      </c>
      <c r="GK458" s="14">
        <f t="shared" si="144"/>
        <v>27</v>
      </c>
      <c r="GL458" s="14">
        <f t="shared" si="145"/>
        <v>1606035</v>
      </c>
      <c r="GM458" s="14" t="str">
        <f t="shared" si="143"/>
        <v>神器6-1 : 级</v>
      </c>
      <c r="GN458" s="14" t="s">
        <v>1055</v>
      </c>
      <c r="GO458" s="14">
        <f t="shared" si="146"/>
        <v>8</v>
      </c>
      <c r="GP458" s="14" t="str">
        <f t="shared" si="147"/>
        <v>神器6-1</v>
      </c>
      <c r="GQ458" s="14">
        <f t="shared" si="148"/>
        <v>3</v>
      </c>
    </row>
    <row r="459" spans="192:199" ht="16.5" x14ac:dyDescent="0.2">
      <c r="GJ459" s="122">
        <v>453</v>
      </c>
      <c r="GK459" s="14">
        <f t="shared" si="144"/>
        <v>27</v>
      </c>
      <c r="GL459" s="14">
        <f t="shared" si="145"/>
        <v>1606035</v>
      </c>
      <c r="GM459" s="14" t="str">
        <f t="shared" si="143"/>
        <v>神器6-1 : 级</v>
      </c>
      <c r="GN459" s="14" t="s">
        <v>1055</v>
      </c>
      <c r="GO459" s="14">
        <f t="shared" si="146"/>
        <v>9</v>
      </c>
      <c r="GP459" s="14" t="str">
        <f t="shared" si="147"/>
        <v>神器6-1</v>
      </c>
      <c r="GQ459" s="14">
        <f t="shared" si="148"/>
        <v>3</v>
      </c>
    </row>
    <row r="460" spans="192:199" ht="16.5" x14ac:dyDescent="0.2">
      <c r="GJ460" s="122">
        <v>454</v>
      </c>
      <c r="GK460" s="14">
        <f t="shared" si="144"/>
        <v>27</v>
      </c>
      <c r="GL460" s="14">
        <f t="shared" si="145"/>
        <v>1606035</v>
      </c>
      <c r="GM460" s="14" t="str">
        <f t="shared" si="143"/>
        <v>神器6-1 : 级</v>
      </c>
      <c r="GN460" s="14" t="s">
        <v>1055</v>
      </c>
      <c r="GO460" s="14">
        <f t="shared" si="146"/>
        <v>10</v>
      </c>
      <c r="GP460" s="14" t="str">
        <f t="shared" si="147"/>
        <v>神器6-1</v>
      </c>
      <c r="GQ460" s="14">
        <f t="shared" si="148"/>
        <v>5</v>
      </c>
    </row>
    <row r="461" spans="192:199" ht="16.5" x14ac:dyDescent="0.2">
      <c r="GJ461" s="122">
        <v>455</v>
      </c>
      <c r="GK461" s="14">
        <f t="shared" si="144"/>
        <v>27</v>
      </c>
      <c r="GL461" s="14">
        <f t="shared" si="145"/>
        <v>1606035</v>
      </c>
      <c r="GM461" s="14" t="str">
        <f t="shared" si="143"/>
        <v>神器6-1 : 级</v>
      </c>
      <c r="GN461" s="14" t="s">
        <v>1055</v>
      </c>
      <c r="GO461" s="14">
        <f t="shared" si="146"/>
        <v>11</v>
      </c>
      <c r="GP461" s="14" t="str">
        <f t="shared" si="147"/>
        <v>神器6-1</v>
      </c>
      <c r="GQ461" s="14">
        <f t="shared" si="148"/>
        <v>5</v>
      </c>
    </row>
    <row r="462" spans="192:199" ht="16.5" x14ac:dyDescent="0.2">
      <c r="GJ462" s="122">
        <v>456</v>
      </c>
      <c r="GK462" s="14">
        <f t="shared" si="144"/>
        <v>27</v>
      </c>
      <c r="GL462" s="14">
        <f t="shared" si="145"/>
        <v>1606035</v>
      </c>
      <c r="GM462" s="14" t="str">
        <f t="shared" si="143"/>
        <v>神器6-1 : 级</v>
      </c>
      <c r="GN462" s="14" t="s">
        <v>1055</v>
      </c>
      <c r="GO462" s="14">
        <f t="shared" si="146"/>
        <v>12</v>
      </c>
      <c r="GP462" s="14" t="str">
        <f t="shared" si="147"/>
        <v>神器6-1</v>
      </c>
      <c r="GQ462" s="14">
        <f t="shared" si="148"/>
        <v>6</v>
      </c>
    </row>
    <row r="463" spans="192:199" ht="16.5" x14ac:dyDescent="0.2">
      <c r="GJ463" s="122">
        <v>457</v>
      </c>
      <c r="GK463" s="14">
        <f t="shared" si="144"/>
        <v>27</v>
      </c>
      <c r="GL463" s="14">
        <f t="shared" si="145"/>
        <v>1606035</v>
      </c>
      <c r="GM463" s="14" t="str">
        <f t="shared" si="143"/>
        <v>神器6-1 : 级</v>
      </c>
      <c r="GN463" s="14" t="s">
        <v>1055</v>
      </c>
      <c r="GO463" s="14">
        <f t="shared" si="146"/>
        <v>13</v>
      </c>
      <c r="GP463" s="14" t="str">
        <f t="shared" si="147"/>
        <v>神器6-1</v>
      </c>
      <c r="GQ463" s="14">
        <f t="shared" si="148"/>
        <v>7</v>
      </c>
    </row>
    <row r="464" spans="192:199" ht="16.5" x14ac:dyDescent="0.2">
      <c r="GJ464" s="122">
        <v>458</v>
      </c>
      <c r="GK464" s="14">
        <f t="shared" si="144"/>
        <v>27</v>
      </c>
      <c r="GL464" s="14">
        <f t="shared" si="145"/>
        <v>1606035</v>
      </c>
      <c r="GM464" s="14" t="str">
        <f t="shared" si="143"/>
        <v>神器6-1 : 级</v>
      </c>
      <c r="GN464" s="14" t="s">
        <v>1055</v>
      </c>
      <c r="GO464" s="14">
        <f t="shared" si="146"/>
        <v>14</v>
      </c>
      <c r="GP464" s="14" t="str">
        <f t="shared" si="147"/>
        <v>神器6-1</v>
      </c>
      <c r="GQ464" s="14">
        <f t="shared" si="148"/>
        <v>7</v>
      </c>
    </row>
    <row r="465" spans="192:199" ht="16.5" x14ac:dyDescent="0.2">
      <c r="GJ465" s="122">
        <v>459</v>
      </c>
      <c r="GK465" s="14">
        <f t="shared" si="144"/>
        <v>27</v>
      </c>
      <c r="GL465" s="14">
        <f t="shared" si="145"/>
        <v>1606035</v>
      </c>
      <c r="GM465" s="14" t="str">
        <f t="shared" si="143"/>
        <v>神器6-1 : 级</v>
      </c>
      <c r="GN465" s="14" t="s">
        <v>1055</v>
      </c>
      <c r="GO465" s="14">
        <f t="shared" si="146"/>
        <v>15</v>
      </c>
      <c r="GP465" s="14" t="str">
        <f t="shared" si="147"/>
        <v>神器6-1</v>
      </c>
      <c r="GQ465" s="14">
        <f t="shared" si="148"/>
        <v>7</v>
      </c>
    </row>
    <row r="466" spans="192:199" ht="16.5" x14ac:dyDescent="0.2">
      <c r="GJ466" s="122">
        <v>460</v>
      </c>
      <c r="GK466" s="14">
        <f t="shared" si="144"/>
        <v>27</v>
      </c>
      <c r="GL466" s="14">
        <f t="shared" si="145"/>
        <v>1606035</v>
      </c>
      <c r="GM466" s="14" t="str">
        <f t="shared" si="143"/>
        <v>神器6-1 : 级</v>
      </c>
      <c r="GN466" s="14" t="s">
        <v>1055</v>
      </c>
      <c r="GO466" s="14">
        <f t="shared" si="146"/>
        <v>16</v>
      </c>
      <c r="GP466" s="14" t="str">
        <f t="shared" si="147"/>
        <v>神器6-1</v>
      </c>
      <c r="GQ466" s="14">
        <f t="shared" si="148"/>
        <v>10</v>
      </c>
    </row>
    <row r="467" spans="192:199" ht="16.5" x14ac:dyDescent="0.2">
      <c r="GJ467" s="122">
        <v>461</v>
      </c>
      <c r="GK467" s="14">
        <f t="shared" si="144"/>
        <v>27</v>
      </c>
      <c r="GL467" s="14">
        <f t="shared" si="145"/>
        <v>1606035</v>
      </c>
      <c r="GM467" s="14" t="str">
        <f t="shared" si="143"/>
        <v>神器6-1 : 级</v>
      </c>
      <c r="GN467" s="14" t="s">
        <v>1055</v>
      </c>
      <c r="GO467" s="14">
        <f t="shared" si="146"/>
        <v>17</v>
      </c>
      <c r="GP467" s="14" t="str">
        <f t="shared" si="147"/>
        <v>神器6-1</v>
      </c>
      <c r="GQ467" s="14">
        <f t="shared" si="148"/>
        <v>10</v>
      </c>
    </row>
    <row r="468" spans="192:199" ht="16.5" x14ac:dyDescent="0.2">
      <c r="GJ468" s="122">
        <v>462</v>
      </c>
      <c r="GK468" s="14">
        <f t="shared" si="144"/>
        <v>27</v>
      </c>
      <c r="GL468" s="14">
        <f t="shared" si="145"/>
        <v>1606035</v>
      </c>
      <c r="GM468" s="14" t="str">
        <f t="shared" si="143"/>
        <v>神器6-1 : 级</v>
      </c>
      <c r="GN468" s="14" t="s">
        <v>1055</v>
      </c>
      <c r="GO468" s="14">
        <f t="shared" si="146"/>
        <v>18</v>
      </c>
      <c r="GP468" s="14" t="str">
        <f t="shared" si="147"/>
        <v>神器6-1</v>
      </c>
      <c r="GQ468" s="14">
        <f t="shared" si="148"/>
        <v>10</v>
      </c>
    </row>
    <row r="469" spans="192:199" ht="16.5" x14ac:dyDescent="0.2">
      <c r="GJ469" s="122">
        <v>463</v>
      </c>
      <c r="GK469" s="14">
        <f t="shared" si="144"/>
        <v>27</v>
      </c>
      <c r="GL469" s="14">
        <f t="shared" si="145"/>
        <v>1606035</v>
      </c>
      <c r="GM469" s="14" t="str">
        <f t="shared" si="143"/>
        <v>神器6-1 : 级</v>
      </c>
      <c r="GN469" s="14" t="s">
        <v>1055</v>
      </c>
      <c r="GO469" s="14">
        <f t="shared" si="146"/>
        <v>19</v>
      </c>
      <c r="GP469" s="14" t="str">
        <f t="shared" si="147"/>
        <v>神器6-1</v>
      </c>
      <c r="GQ469" s="14">
        <f t="shared" si="148"/>
        <v>15</v>
      </c>
    </row>
    <row r="470" spans="192:199" ht="16.5" x14ac:dyDescent="0.2">
      <c r="GJ470" s="122">
        <v>464</v>
      </c>
      <c r="GK470" s="14">
        <f t="shared" si="144"/>
        <v>27</v>
      </c>
      <c r="GL470" s="14">
        <f t="shared" si="145"/>
        <v>1606035</v>
      </c>
      <c r="GM470" s="14" t="str">
        <f t="shared" si="143"/>
        <v>神器6-1 : 级</v>
      </c>
      <c r="GN470" s="14" t="s">
        <v>1055</v>
      </c>
      <c r="GO470" s="14">
        <f t="shared" si="146"/>
        <v>20</v>
      </c>
      <c r="GP470" s="14" t="str">
        <f t="shared" si="147"/>
        <v>神器6-1</v>
      </c>
      <c r="GQ470" s="14">
        <f t="shared" si="148"/>
        <v>15</v>
      </c>
    </row>
    <row r="471" spans="192:199" ht="16.5" x14ac:dyDescent="0.2">
      <c r="GJ471" s="122">
        <v>465</v>
      </c>
      <c r="GK471" s="14">
        <f t="shared" si="144"/>
        <v>27</v>
      </c>
      <c r="GL471" s="14">
        <f t="shared" si="145"/>
        <v>1606035</v>
      </c>
      <c r="GM471" s="14" t="str">
        <f t="shared" si="143"/>
        <v>神器6-1 : 级</v>
      </c>
      <c r="GN471" s="14" t="s">
        <v>1055</v>
      </c>
      <c r="GO471" s="14">
        <f t="shared" si="146"/>
        <v>21</v>
      </c>
      <c r="GP471" s="14" t="str">
        <f t="shared" si="147"/>
        <v>神器6-1</v>
      </c>
      <c r="GQ471" s="14">
        <f t="shared" si="148"/>
        <v>15</v>
      </c>
    </row>
    <row r="472" spans="192:199" ht="16.5" x14ac:dyDescent="0.2">
      <c r="GJ472" s="122">
        <v>466</v>
      </c>
      <c r="GK472" s="14">
        <f t="shared" si="144"/>
        <v>28</v>
      </c>
      <c r="GL472" s="14">
        <f t="shared" si="145"/>
        <v>1606036</v>
      </c>
      <c r="GM472" s="14" t="str">
        <f t="shared" ref="GM472:GM535" si="149">INDEX($T$8:$T$49,GK472)&amp;" : "&amp;AO472&amp;"级"</f>
        <v>神器6-2 : 级</v>
      </c>
      <c r="GN472" s="14" t="s">
        <v>1055</v>
      </c>
      <c r="GO472" s="14">
        <f t="shared" si="146"/>
        <v>1</v>
      </c>
      <c r="GP472" s="14" t="str">
        <f t="shared" si="147"/>
        <v>神器6-2</v>
      </c>
      <c r="GQ472" s="14">
        <f t="shared" si="148"/>
        <v>1</v>
      </c>
    </row>
    <row r="473" spans="192:199" ht="16.5" x14ac:dyDescent="0.2">
      <c r="GJ473" s="122">
        <v>467</v>
      </c>
      <c r="GK473" s="14">
        <f t="shared" si="144"/>
        <v>28</v>
      </c>
      <c r="GL473" s="14">
        <f t="shared" si="145"/>
        <v>1606036</v>
      </c>
      <c r="GM473" s="14" t="str">
        <f t="shared" si="149"/>
        <v>神器6-2 : 级</v>
      </c>
      <c r="GN473" s="14" t="s">
        <v>1055</v>
      </c>
      <c r="GO473" s="14">
        <f t="shared" si="146"/>
        <v>2</v>
      </c>
      <c r="GP473" s="14" t="str">
        <f t="shared" si="147"/>
        <v>神器6-2</v>
      </c>
      <c r="GQ473" s="14">
        <f t="shared" si="148"/>
        <v>1</v>
      </c>
    </row>
    <row r="474" spans="192:199" ht="16.5" x14ac:dyDescent="0.2">
      <c r="GJ474" s="122">
        <v>468</v>
      </c>
      <c r="GK474" s="14">
        <f t="shared" si="144"/>
        <v>28</v>
      </c>
      <c r="GL474" s="14">
        <f t="shared" si="145"/>
        <v>1606036</v>
      </c>
      <c r="GM474" s="14" t="str">
        <f t="shared" si="149"/>
        <v>神器6-2 : 级</v>
      </c>
      <c r="GN474" s="14" t="s">
        <v>1055</v>
      </c>
      <c r="GO474" s="14">
        <f t="shared" si="146"/>
        <v>3</v>
      </c>
      <c r="GP474" s="14" t="str">
        <f t="shared" si="147"/>
        <v>神器6-2</v>
      </c>
      <c r="GQ474" s="14">
        <f t="shared" si="148"/>
        <v>1</v>
      </c>
    </row>
    <row r="475" spans="192:199" ht="16.5" x14ac:dyDescent="0.2">
      <c r="GJ475" s="122">
        <v>469</v>
      </c>
      <c r="GK475" s="14">
        <f t="shared" si="144"/>
        <v>28</v>
      </c>
      <c r="GL475" s="14">
        <f t="shared" si="145"/>
        <v>1606036</v>
      </c>
      <c r="GM475" s="14" t="str">
        <f t="shared" si="149"/>
        <v>神器6-2 : 级</v>
      </c>
      <c r="GN475" s="14" t="s">
        <v>1055</v>
      </c>
      <c r="GO475" s="14">
        <f t="shared" si="146"/>
        <v>4</v>
      </c>
      <c r="GP475" s="14" t="str">
        <f t="shared" si="147"/>
        <v>神器6-2</v>
      </c>
      <c r="GQ475" s="14">
        <f t="shared" si="148"/>
        <v>2</v>
      </c>
    </row>
    <row r="476" spans="192:199" ht="16.5" x14ac:dyDescent="0.2">
      <c r="GJ476" s="122">
        <v>470</v>
      </c>
      <c r="GK476" s="14">
        <f t="shared" si="144"/>
        <v>28</v>
      </c>
      <c r="GL476" s="14">
        <f t="shared" si="145"/>
        <v>1606036</v>
      </c>
      <c r="GM476" s="14" t="str">
        <f t="shared" si="149"/>
        <v>神器6-2 : 级</v>
      </c>
      <c r="GN476" s="14" t="s">
        <v>1055</v>
      </c>
      <c r="GO476" s="14">
        <f t="shared" si="146"/>
        <v>5</v>
      </c>
      <c r="GP476" s="14" t="str">
        <f t="shared" si="147"/>
        <v>神器6-2</v>
      </c>
      <c r="GQ476" s="14">
        <f t="shared" si="148"/>
        <v>2</v>
      </c>
    </row>
    <row r="477" spans="192:199" ht="16.5" x14ac:dyDescent="0.2">
      <c r="GJ477" s="122">
        <v>471</v>
      </c>
      <c r="GK477" s="14">
        <f t="shared" si="144"/>
        <v>28</v>
      </c>
      <c r="GL477" s="14">
        <f t="shared" si="145"/>
        <v>1606036</v>
      </c>
      <c r="GM477" s="14" t="str">
        <f t="shared" si="149"/>
        <v>神器6-2 : 级</v>
      </c>
      <c r="GN477" s="14" t="s">
        <v>1055</v>
      </c>
      <c r="GO477" s="14">
        <f t="shared" si="146"/>
        <v>6</v>
      </c>
      <c r="GP477" s="14" t="str">
        <f t="shared" si="147"/>
        <v>神器6-2</v>
      </c>
      <c r="GQ477" s="14">
        <f t="shared" si="148"/>
        <v>2</v>
      </c>
    </row>
    <row r="478" spans="192:199" ht="16.5" x14ac:dyDescent="0.2">
      <c r="GJ478" s="122">
        <v>472</v>
      </c>
      <c r="GK478" s="14">
        <f t="shared" si="144"/>
        <v>28</v>
      </c>
      <c r="GL478" s="14">
        <f t="shared" si="145"/>
        <v>1606036</v>
      </c>
      <c r="GM478" s="14" t="str">
        <f t="shared" si="149"/>
        <v>神器6-2 : 级</v>
      </c>
      <c r="GN478" s="14" t="s">
        <v>1055</v>
      </c>
      <c r="GO478" s="14">
        <f t="shared" si="146"/>
        <v>7</v>
      </c>
      <c r="GP478" s="14" t="str">
        <f t="shared" si="147"/>
        <v>神器6-2</v>
      </c>
      <c r="GQ478" s="14">
        <f t="shared" si="148"/>
        <v>3</v>
      </c>
    </row>
    <row r="479" spans="192:199" ht="16.5" x14ac:dyDescent="0.2">
      <c r="GJ479" s="122">
        <v>473</v>
      </c>
      <c r="GK479" s="14">
        <f t="shared" si="144"/>
        <v>28</v>
      </c>
      <c r="GL479" s="14">
        <f t="shared" si="145"/>
        <v>1606036</v>
      </c>
      <c r="GM479" s="14" t="str">
        <f t="shared" si="149"/>
        <v>神器6-2 : 级</v>
      </c>
      <c r="GN479" s="14" t="s">
        <v>1055</v>
      </c>
      <c r="GO479" s="14">
        <f t="shared" si="146"/>
        <v>8</v>
      </c>
      <c r="GP479" s="14" t="str">
        <f t="shared" si="147"/>
        <v>神器6-2</v>
      </c>
      <c r="GQ479" s="14">
        <f t="shared" si="148"/>
        <v>3</v>
      </c>
    </row>
    <row r="480" spans="192:199" ht="16.5" x14ac:dyDescent="0.2">
      <c r="GJ480" s="122">
        <v>474</v>
      </c>
      <c r="GK480" s="14">
        <f t="shared" si="144"/>
        <v>28</v>
      </c>
      <c r="GL480" s="14">
        <f t="shared" si="145"/>
        <v>1606036</v>
      </c>
      <c r="GM480" s="14" t="str">
        <f t="shared" si="149"/>
        <v>神器6-2 : 级</v>
      </c>
      <c r="GN480" s="14" t="s">
        <v>1055</v>
      </c>
      <c r="GO480" s="14">
        <f t="shared" si="146"/>
        <v>9</v>
      </c>
      <c r="GP480" s="14" t="str">
        <f t="shared" si="147"/>
        <v>神器6-2</v>
      </c>
      <c r="GQ480" s="14">
        <f t="shared" si="148"/>
        <v>3</v>
      </c>
    </row>
    <row r="481" spans="192:199" ht="16.5" x14ac:dyDescent="0.2">
      <c r="GJ481" s="122">
        <v>475</v>
      </c>
      <c r="GK481" s="14">
        <f t="shared" si="144"/>
        <v>28</v>
      </c>
      <c r="GL481" s="14">
        <f t="shared" si="145"/>
        <v>1606036</v>
      </c>
      <c r="GM481" s="14" t="str">
        <f t="shared" si="149"/>
        <v>神器6-2 : 级</v>
      </c>
      <c r="GN481" s="14" t="s">
        <v>1055</v>
      </c>
      <c r="GO481" s="14">
        <f t="shared" si="146"/>
        <v>10</v>
      </c>
      <c r="GP481" s="14" t="str">
        <f t="shared" si="147"/>
        <v>神器6-2</v>
      </c>
      <c r="GQ481" s="14">
        <f t="shared" si="148"/>
        <v>5</v>
      </c>
    </row>
    <row r="482" spans="192:199" ht="16.5" x14ac:dyDescent="0.2">
      <c r="GJ482" s="122">
        <v>476</v>
      </c>
      <c r="GK482" s="14">
        <f t="shared" si="144"/>
        <v>28</v>
      </c>
      <c r="GL482" s="14">
        <f t="shared" si="145"/>
        <v>1606036</v>
      </c>
      <c r="GM482" s="14" t="str">
        <f t="shared" si="149"/>
        <v>神器6-2 : 级</v>
      </c>
      <c r="GN482" s="14" t="s">
        <v>1055</v>
      </c>
      <c r="GO482" s="14">
        <f t="shared" si="146"/>
        <v>11</v>
      </c>
      <c r="GP482" s="14" t="str">
        <f t="shared" si="147"/>
        <v>神器6-2</v>
      </c>
      <c r="GQ482" s="14">
        <f t="shared" si="148"/>
        <v>5</v>
      </c>
    </row>
    <row r="483" spans="192:199" ht="16.5" x14ac:dyDescent="0.2">
      <c r="GJ483" s="122">
        <v>477</v>
      </c>
      <c r="GK483" s="14">
        <f t="shared" si="144"/>
        <v>28</v>
      </c>
      <c r="GL483" s="14">
        <f t="shared" si="145"/>
        <v>1606036</v>
      </c>
      <c r="GM483" s="14" t="str">
        <f t="shared" si="149"/>
        <v>神器6-2 : 级</v>
      </c>
      <c r="GN483" s="14" t="s">
        <v>1055</v>
      </c>
      <c r="GO483" s="14">
        <f t="shared" si="146"/>
        <v>12</v>
      </c>
      <c r="GP483" s="14" t="str">
        <f t="shared" si="147"/>
        <v>神器6-2</v>
      </c>
      <c r="GQ483" s="14">
        <f t="shared" si="148"/>
        <v>6</v>
      </c>
    </row>
    <row r="484" spans="192:199" ht="16.5" x14ac:dyDescent="0.2">
      <c r="GJ484" s="122">
        <v>478</v>
      </c>
      <c r="GK484" s="14">
        <f t="shared" si="144"/>
        <v>28</v>
      </c>
      <c r="GL484" s="14">
        <f t="shared" si="145"/>
        <v>1606036</v>
      </c>
      <c r="GM484" s="14" t="str">
        <f t="shared" si="149"/>
        <v>神器6-2 : 级</v>
      </c>
      <c r="GN484" s="14" t="s">
        <v>1055</v>
      </c>
      <c r="GO484" s="14">
        <f t="shared" si="146"/>
        <v>13</v>
      </c>
      <c r="GP484" s="14" t="str">
        <f t="shared" si="147"/>
        <v>神器6-2</v>
      </c>
      <c r="GQ484" s="14">
        <f t="shared" si="148"/>
        <v>7</v>
      </c>
    </row>
    <row r="485" spans="192:199" ht="16.5" x14ac:dyDescent="0.2">
      <c r="GJ485" s="122">
        <v>479</v>
      </c>
      <c r="GK485" s="14">
        <f t="shared" si="144"/>
        <v>28</v>
      </c>
      <c r="GL485" s="14">
        <f t="shared" si="145"/>
        <v>1606036</v>
      </c>
      <c r="GM485" s="14" t="str">
        <f t="shared" si="149"/>
        <v>神器6-2 : 级</v>
      </c>
      <c r="GN485" s="14" t="s">
        <v>1055</v>
      </c>
      <c r="GO485" s="14">
        <f t="shared" si="146"/>
        <v>14</v>
      </c>
      <c r="GP485" s="14" t="str">
        <f t="shared" si="147"/>
        <v>神器6-2</v>
      </c>
      <c r="GQ485" s="14">
        <f t="shared" si="148"/>
        <v>7</v>
      </c>
    </row>
    <row r="486" spans="192:199" ht="16.5" x14ac:dyDescent="0.2">
      <c r="GJ486" s="122">
        <v>480</v>
      </c>
      <c r="GK486" s="14">
        <f t="shared" si="144"/>
        <v>28</v>
      </c>
      <c r="GL486" s="14">
        <f t="shared" si="145"/>
        <v>1606036</v>
      </c>
      <c r="GM486" s="14" t="str">
        <f t="shared" si="149"/>
        <v>神器6-2 : 级</v>
      </c>
      <c r="GN486" s="14" t="s">
        <v>1055</v>
      </c>
      <c r="GO486" s="14">
        <f t="shared" si="146"/>
        <v>15</v>
      </c>
      <c r="GP486" s="14" t="str">
        <f t="shared" si="147"/>
        <v>神器6-2</v>
      </c>
      <c r="GQ486" s="14">
        <f t="shared" si="148"/>
        <v>7</v>
      </c>
    </row>
    <row r="487" spans="192:199" ht="16.5" x14ac:dyDescent="0.2">
      <c r="GJ487" s="122">
        <v>481</v>
      </c>
      <c r="GK487" s="14">
        <f t="shared" si="144"/>
        <v>28</v>
      </c>
      <c r="GL487" s="14">
        <f t="shared" si="145"/>
        <v>1606036</v>
      </c>
      <c r="GM487" s="14" t="str">
        <f t="shared" si="149"/>
        <v>神器6-2 : 级</v>
      </c>
      <c r="GN487" s="14" t="s">
        <v>1055</v>
      </c>
      <c r="GO487" s="14">
        <f t="shared" si="146"/>
        <v>16</v>
      </c>
      <c r="GP487" s="14" t="str">
        <f t="shared" si="147"/>
        <v>神器6-2</v>
      </c>
      <c r="GQ487" s="14">
        <f t="shared" si="148"/>
        <v>10</v>
      </c>
    </row>
    <row r="488" spans="192:199" ht="16.5" x14ac:dyDescent="0.2">
      <c r="GJ488" s="122">
        <v>482</v>
      </c>
      <c r="GK488" s="14">
        <f t="shared" si="144"/>
        <v>28</v>
      </c>
      <c r="GL488" s="14">
        <f t="shared" si="145"/>
        <v>1606036</v>
      </c>
      <c r="GM488" s="14" t="str">
        <f t="shared" si="149"/>
        <v>神器6-2 : 级</v>
      </c>
      <c r="GN488" s="14" t="s">
        <v>1055</v>
      </c>
      <c r="GO488" s="14">
        <f t="shared" si="146"/>
        <v>17</v>
      </c>
      <c r="GP488" s="14" t="str">
        <f t="shared" si="147"/>
        <v>神器6-2</v>
      </c>
      <c r="GQ488" s="14">
        <f t="shared" si="148"/>
        <v>10</v>
      </c>
    </row>
    <row r="489" spans="192:199" ht="16.5" x14ac:dyDescent="0.2">
      <c r="GJ489" s="122">
        <v>483</v>
      </c>
      <c r="GK489" s="14">
        <f t="shared" si="144"/>
        <v>28</v>
      </c>
      <c r="GL489" s="14">
        <f t="shared" si="145"/>
        <v>1606036</v>
      </c>
      <c r="GM489" s="14" t="str">
        <f t="shared" si="149"/>
        <v>神器6-2 : 级</v>
      </c>
      <c r="GN489" s="14" t="s">
        <v>1055</v>
      </c>
      <c r="GO489" s="14">
        <f t="shared" si="146"/>
        <v>18</v>
      </c>
      <c r="GP489" s="14" t="str">
        <f t="shared" si="147"/>
        <v>神器6-2</v>
      </c>
      <c r="GQ489" s="14">
        <f t="shared" si="148"/>
        <v>10</v>
      </c>
    </row>
    <row r="490" spans="192:199" ht="16.5" x14ac:dyDescent="0.2">
      <c r="GJ490" s="122">
        <v>484</v>
      </c>
      <c r="GK490" s="14">
        <f t="shared" si="144"/>
        <v>28</v>
      </c>
      <c r="GL490" s="14">
        <f t="shared" si="145"/>
        <v>1606036</v>
      </c>
      <c r="GM490" s="14" t="str">
        <f t="shared" si="149"/>
        <v>神器6-2 : 级</v>
      </c>
      <c r="GN490" s="14" t="s">
        <v>1055</v>
      </c>
      <c r="GO490" s="14">
        <f t="shared" si="146"/>
        <v>19</v>
      </c>
      <c r="GP490" s="14" t="str">
        <f t="shared" si="147"/>
        <v>神器6-2</v>
      </c>
      <c r="GQ490" s="14">
        <f t="shared" si="148"/>
        <v>15</v>
      </c>
    </row>
    <row r="491" spans="192:199" ht="16.5" x14ac:dyDescent="0.2">
      <c r="GJ491" s="122">
        <v>485</v>
      </c>
      <c r="GK491" s="14">
        <f t="shared" si="144"/>
        <v>28</v>
      </c>
      <c r="GL491" s="14">
        <f t="shared" si="145"/>
        <v>1606036</v>
      </c>
      <c r="GM491" s="14" t="str">
        <f t="shared" si="149"/>
        <v>神器6-2 : 级</v>
      </c>
      <c r="GN491" s="14" t="s">
        <v>1055</v>
      </c>
      <c r="GO491" s="14">
        <f t="shared" si="146"/>
        <v>20</v>
      </c>
      <c r="GP491" s="14" t="str">
        <f t="shared" si="147"/>
        <v>神器6-2</v>
      </c>
      <c r="GQ491" s="14">
        <f t="shared" si="148"/>
        <v>15</v>
      </c>
    </row>
    <row r="492" spans="192:199" ht="16.5" x14ac:dyDescent="0.2">
      <c r="GJ492" s="122">
        <v>486</v>
      </c>
      <c r="GK492" s="14">
        <f t="shared" si="144"/>
        <v>28</v>
      </c>
      <c r="GL492" s="14">
        <f t="shared" si="145"/>
        <v>1606036</v>
      </c>
      <c r="GM492" s="14" t="str">
        <f t="shared" si="149"/>
        <v>神器6-2 : 级</v>
      </c>
      <c r="GN492" s="14" t="s">
        <v>1055</v>
      </c>
      <c r="GO492" s="14">
        <f t="shared" si="146"/>
        <v>21</v>
      </c>
      <c r="GP492" s="14" t="str">
        <f t="shared" si="147"/>
        <v>神器6-2</v>
      </c>
      <c r="GQ492" s="14">
        <f t="shared" si="148"/>
        <v>15</v>
      </c>
    </row>
    <row r="493" spans="192:199" ht="16.5" x14ac:dyDescent="0.2">
      <c r="GJ493" s="122">
        <v>487</v>
      </c>
      <c r="GK493" s="14">
        <f t="shared" si="144"/>
        <v>29</v>
      </c>
      <c r="GL493" s="14">
        <f t="shared" si="145"/>
        <v>1606037</v>
      </c>
      <c r="GM493" s="14" t="str">
        <f t="shared" si="149"/>
        <v>神器6-3 : 级</v>
      </c>
      <c r="GN493" s="14" t="s">
        <v>1055</v>
      </c>
      <c r="GO493" s="14">
        <f t="shared" si="146"/>
        <v>1</v>
      </c>
      <c r="GP493" s="14" t="str">
        <f t="shared" si="147"/>
        <v>神器6-3</v>
      </c>
      <c r="GQ493" s="14">
        <f t="shared" si="148"/>
        <v>1</v>
      </c>
    </row>
    <row r="494" spans="192:199" ht="16.5" x14ac:dyDescent="0.2">
      <c r="GJ494" s="122">
        <v>488</v>
      </c>
      <c r="GK494" s="14">
        <f t="shared" si="144"/>
        <v>29</v>
      </c>
      <c r="GL494" s="14">
        <f t="shared" si="145"/>
        <v>1606037</v>
      </c>
      <c r="GM494" s="14" t="str">
        <f t="shared" si="149"/>
        <v>神器6-3 : 级</v>
      </c>
      <c r="GN494" s="14" t="s">
        <v>1055</v>
      </c>
      <c r="GO494" s="14">
        <f t="shared" si="146"/>
        <v>2</v>
      </c>
      <c r="GP494" s="14" t="str">
        <f t="shared" si="147"/>
        <v>神器6-3</v>
      </c>
      <c r="GQ494" s="14">
        <f t="shared" si="148"/>
        <v>1</v>
      </c>
    </row>
    <row r="495" spans="192:199" ht="16.5" x14ac:dyDescent="0.2">
      <c r="GJ495" s="122">
        <v>489</v>
      </c>
      <c r="GK495" s="14">
        <f t="shared" si="144"/>
        <v>29</v>
      </c>
      <c r="GL495" s="14">
        <f t="shared" si="145"/>
        <v>1606037</v>
      </c>
      <c r="GM495" s="14" t="str">
        <f t="shared" si="149"/>
        <v>神器6-3 : 级</v>
      </c>
      <c r="GN495" s="14" t="s">
        <v>1055</v>
      </c>
      <c r="GO495" s="14">
        <f t="shared" si="146"/>
        <v>3</v>
      </c>
      <c r="GP495" s="14" t="str">
        <f t="shared" si="147"/>
        <v>神器6-3</v>
      </c>
      <c r="GQ495" s="14">
        <f t="shared" si="148"/>
        <v>1</v>
      </c>
    </row>
    <row r="496" spans="192:199" ht="16.5" x14ac:dyDescent="0.2">
      <c r="GJ496" s="122">
        <v>490</v>
      </c>
      <c r="GK496" s="14">
        <f t="shared" si="144"/>
        <v>29</v>
      </c>
      <c r="GL496" s="14">
        <f t="shared" si="145"/>
        <v>1606037</v>
      </c>
      <c r="GM496" s="14" t="str">
        <f t="shared" si="149"/>
        <v>神器6-3 : 级</v>
      </c>
      <c r="GN496" s="14" t="s">
        <v>1055</v>
      </c>
      <c r="GO496" s="14">
        <f t="shared" si="146"/>
        <v>4</v>
      </c>
      <c r="GP496" s="14" t="str">
        <f t="shared" si="147"/>
        <v>神器6-3</v>
      </c>
      <c r="GQ496" s="14">
        <f t="shared" si="148"/>
        <v>2</v>
      </c>
    </row>
    <row r="497" spans="192:199" ht="16.5" x14ac:dyDescent="0.2">
      <c r="GJ497" s="122">
        <v>491</v>
      </c>
      <c r="GK497" s="14">
        <f t="shared" si="144"/>
        <v>29</v>
      </c>
      <c r="GL497" s="14">
        <f t="shared" si="145"/>
        <v>1606037</v>
      </c>
      <c r="GM497" s="14" t="str">
        <f t="shared" si="149"/>
        <v>神器6-3 : 级</v>
      </c>
      <c r="GN497" s="14" t="s">
        <v>1055</v>
      </c>
      <c r="GO497" s="14">
        <f t="shared" si="146"/>
        <v>5</v>
      </c>
      <c r="GP497" s="14" t="str">
        <f t="shared" si="147"/>
        <v>神器6-3</v>
      </c>
      <c r="GQ497" s="14">
        <f t="shared" si="148"/>
        <v>2</v>
      </c>
    </row>
    <row r="498" spans="192:199" ht="16.5" x14ac:dyDescent="0.2">
      <c r="GJ498" s="122">
        <v>492</v>
      </c>
      <c r="GK498" s="14">
        <f t="shared" si="144"/>
        <v>29</v>
      </c>
      <c r="GL498" s="14">
        <f t="shared" si="145"/>
        <v>1606037</v>
      </c>
      <c r="GM498" s="14" t="str">
        <f t="shared" si="149"/>
        <v>神器6-3 : 级</v>
      </c>
      <c r="GN498" s="14" t="s">
        <v>1055</v>
      </c>
      <c r="GO498" s="14">
        <f t="shared" si="146"/>
        <v>6</v>
      </c>
      <c r="GP498" s="14" t="str">
        <f t="shared" si="147"/>
        <v>神器6-3</v>
      </c>
      <c r="GQ498" s="14">
        <f t="shared" si="148"/>
        <v>2</v>
      </c>
    </row>
    <row r="499" spans="192:199" ht="16.5" x14ac:dyDescent="0.2">
      <c r="GJ499" s="122">
        <v>493</v>
      </c>
      <c r="GK499" s="14">
        <f t="shared" si="144"/>
        <v>29</v>
      </c>
      <c r="GL499" s="14">
        <f t="shared" si="145"/>
        <v>1606037</v>
      </c>
      <c r="GM499" s="14" t="str">
        <f t="shared" si="149"/>
        <v>神器6-3 : 级</v>
      </c>
      <c r="GN499" s="14" t="s">
        <v>1055</v>
      </c>
      <c r="GO499" s="14">
        <f t="shared" si="146"/>
        <v>7</v>
      </c>
      <c r="GP499" s="14" t="str">
        <f t="shared" si="147"/>
        <v>神器6-3</v>
      </c>
      <c r="GQ499" s="14">
        <f t="shared" si="148"/>
        <v>3</v>
      </c>
    </row>
    <row r="500" spans="192:199" ht="16.5" x14ac:dyDescent="0.2">
      <c r="GJ500" s="122">
        <v>494</v>
      </c>
      <c r="GK500" s="14">
        <f t="shared" si="144"/>
        <v>29</v>
      </c>
      <c r="GL500" s="14">
        <f t="shared" si="145"/>
        <v>1606037</v>
      </c>
      <c r="GM500" s="14" t="str">
        <f t="shared" si="149"/>
        <v>神器6-3 : 级</v>
      </c>
      <c r="GN500" s="14" t="s">
        <v>1055</v>
      </c>
      <c r="GO500" s="14">
        <f t="shared" si="146"/>
        <v>8</v>
      </c>
      <c r="GP500" s="14" t="str">
        <f t="shared" si="147"/>
        <v>神器6-3</v>
      </c>
      <c r="GQ500" s="14">
        <f t="shared" si="148"/>
        <v>3</v>
      </c>
    </row>
    <row r="501" spans="192:199" ht="16.5" x14ac:dyDescent="0.2">
      <c r="GJ501" s="122">
        <v>495</v>
      </c>
      <c r="GK501" s="14">
        <f t="shared" si="144"/>
        <v>29</v>
      </c>
      <c r="GL501" s="14">
        <f t="shared" si="145"/>
        <v>1606037</v>
      </c>
      <c r="GM501" s="14" t="str">
        <f t="shared" si="149"/>
        <v>神器6-3 : 级</v>
      </c>
      <c r="GN501" s="14" t="s">
        <v>1055</v>
      </c>
      <c r="GO501" s="14">
        <f t="shared" si="146"/>
        <v>9</v>
      </c>
      <c r="GP501" s="14" t="str">
        <f t="shared" si="147"/>
        <v>神器6-3</v>
      </c>
      <c r="GQ501" s="14">
        <f t="shared" si="148"/>
        <v>3</v>
      </c>
    </row>
    <row r="502" spans="192:199" ht="16.5" x14ac:dyDescent="0.2">
      <c r="GJ502" s="122">
        <v>496</v>
      </c>
      <c r="GK502" s="14">
        <f t="shared" si="144"/>
        <v>29</v>
      </c>
      <c r="GL502" s="14">
        <f t="shared" si="145"/>
        <v>1606037</v>
      </c>
      <c r="GM502" s="14" t="str">
        <f t="shared" si="149"/>
        <v>神器6-3 : 级</v>
      </c>
      <c r="GN502" s="14" t="s">
        <v>1055</v>
      </c>
      <c r="GO502" s="14">
        <f t="shared" si="146"/>
        <v>10</v>
      </c>
      <c r="GP502" s="14" t="str">
        <f t="shared" si="147"/>
        <v>神器6-3</v>
      </c>
      <c r="GQ502" s="14">
        <f t="shared" si="148"/>
        <v>5</v>
      </c>
    </row>
    <row r="503" spans="192:199" ht="16.5" x14ac:dyDescent="0.2">
      <c r="GJ503" s="122">
        <v>497</v>
      </c>
      <c r="GK503" s="14">
        <f t="shared" si="144"/>
        <v>29</v>
      </c>
      <c r="GL503" s="14">
        <f t="shared" si="145"/>
        <v>1606037</v>
      </c>
      <c r="GM503" s="14" t="str">
        <f t="shared" si="149"/>
        <v>神器6-3 : 级</v>
      </c>
      <c r="GN503" s="14" t="s">
        <v>1055</v>
      </c>
      <c r="GO503" s="14">
        <f t="shared" si="146"/>
        <v>11</v>
      </c>
      <c r="GP503" s="14" t="str">
        <f t="shared" si="147"/>
        <v>神器6-3</v>
      </c>
      <c r="GQ503" s="14">
        <f t="shared" si="148"/>
        <v>5</v>
      </c>
    </row>
    <row r="504" spans="192:199" ht="16.5" x14ac:dyDescent="0.2">
      <c r="GJ504" s="122">
        <v>498</v>
      </c>
      <c r="GK504" s="14">
        <f t="shared" si="144"/>
        <v>29</v>
      </c>
      <c r="GL504" s="14">
        <f t="shared" si="145"/>
        <v>1606037</v>
      </c>
      <c r="GM504" s="14" t="str">
        <f t="shared" si="149"/>
        <v>神器6-3 : 级</v>
      </c>
      <c r="GN504" s="14" t="s">
        <v>1055</v>
      </c>
      <c r="GO504" s="14">
        <f t="shared" si="146"/>
        <v>12</v>
      </c>
      <c r="GP504" s="14" t="str">
        <f t="shared" si="147"/>
        <v>神器6-3</v>
      </c>
      <c r="GQ504" s="14">
        <f t="shared" si="148"/>
        <v>6</v>
      </c>
    </row>
    <row r="505" spans="192:199" ht="16.5" x14ac:dyDescent="0.2">
      <c r="GJ505" s="122">
        <v>499</v>
      </c>
      <c r="GK505" s="14">
        <f t="shared" si="144"/>
        <v>29</v>
      </c>
      <c r="GL505" s="14">
        <f t="shared" si="145"/>
        <v>1606037</v>
      </c>
      <c r="GM505" s="14" t="str">
        <f t="shared" si="149"/>
        <v>神器6-3 : 级</v>
      </c>
      <c r="GN505" s="14" t="s">
        <v>1055</v>
      </c>
      <c r="GO505" s="14">
        <f t="shared" si="146"/>
        <v>13</v>
      </c>
      <c r="GP505" s="14" t="str">
        <f t="shared" si="147"/>
        <v>神器6-3</v>
      </c>
      <c r="GQ505" s="14">
        <f t="shared" si="148"/>
        <v>7</v>
      </c>
    </row>
    <row r="506" spans="192:199" ht="16.5" x14ac:dyDescent="0.2">
      <c r="GJ506" s="122">
        <v>500</v>
      </c>
      <c r="GK506" s="14">
        <f t="shared" si="144"/>
        <v>29</v>
      </c>
      <c r="GL506" s="14">
        <f t="shared" si="145"/>
        <v>1606037</v>
      </c>
      <c r="GM506" s="14" t="str">
        <f t="shared" si="149"/>
        <v>神器6-3 : 级</v>
      </c>
      <c r="GN506" s="14" t="s">
        <v>1055</v>
      </c>
      <c r="GO506" s="14">
        <f t="shared" si="146"/>
        <v>14</v>
      </c>
      <c r="GP506" s="14" t="str">
        <f t="shared" si="147"/>
        <v>神器6-3</v>
      </c>
      <c r="GQ506" s="14">
        <f t="shared" si="148"/>
        <v>7</v>
      </c>
    </row>
    <row r="507" spans="192:199" ht="16.5" x14ac:dyDescent="0.2">
      <c r="GJ507" s="122">
        <v>501</v>
      </c>
      <c r="GK507" s="14">
        <f t="shared" si="144"/>
        <v>29</v>
      </c>
      <c r="GL507" s="14">
        <f t="shared" si="145"/>
        <v>1606037</v>
      </c>
      <c r="GM507" s="14" t="str">
        <f t="shared" si="149"/>
        <v>神器6-3 : 级</v>
      </c>
      <c r="GN507" s="14" t="s">
        <v>1055</v>
      </c>
      <c r="GO507" s="14">
        <f t="shared" si="146"/>
        <v>15</v>
      </c>
      <c r="GP507" s="14" t="str">
        <f t="shared" si="147"/>
        <v>神器6-3</v>
      </c>
      <c r="GQ507" s="14">
        <f t="shared" si="148"/>
        <v>7</v>
      </c>
    </row>
    <row r="508" spans="192:199" ht="16.5" x14ac:dyDescent="0.2">
      <c r="GJ508" s="122">
        <v>502</v>
      </c>
      <c r="GK508" s="14">
        <f t="shared" si="144"/>
        <v>29</v>
      </c>
      <c r="GL508" s="14">
        <f t="shared" si="145"/>
        <v>1606037</v>
      </c>
      <c r="GM508" s="14" t="str">
        <f t="shared" si="149"/>
        <v>神器6-3 : 级</v>
      </c>
      <c r="GN508" s="14" t="s">
        <v>1055</v>
      </c>
      <c r="GO508" s="14">
        <f t="shared" si="146"/>
        <v>16</v>
      </c>
      <c r="GP508" s="14" t="str">
        <f t="shared" si="147"/>
        <v>神器6-3</v>
      </c>
      <c r="GQ508" s="14">
        <f t="shared" si="148"/>
        <v>10</v>
      </c>
    </row>
    <row r="509" spans="192:199" ht="16.5" x14ac:dyDescent="0.2">
      <c r="GJ509" s="122">
        <v>503</v>
      </c>
      <c r="GK509" s="14">
        <f t="shared" si="144"/>
        <v>29</v>
      </c>
      <c r="GL509" s="14">
        <f t="shared" si="145"/>
        <v>1606037</v>
      </c>
      <c r="GM509" s="14" t="str">
        <f t="shared" si="149"/>
        <v>神器6-3 : 级</v>
      </c>
      <c r="GN509" s="14" t="s">
        <v>1055</v>
      </c>
      <c r="GO509" s="14">
        <f t="shared" si="146"/>
        <v>17</v>
      </c>
      <c r="GP509" s="14" t="str">
        <f t="shared" si="147"/>
        <v>神器6-3</v>
      </c>
      <c r="GQ509" s="14">
        <f t="shared" si="148"/>
        <v>10</v>
      </c>
    </row>
    <row r="510" spans="192:199" ht="16.5" x14ac:dyDescent="0.2">
      <c r="GJ510" s="122">
        <v>504</v>
      </c>
      <c r="GK510" s="14">
        <f t="shared" si="144"/>
        <v>29</v>
      </c>
      <c r="GL510" s="14">
        <f t="shared" si="145"/>
        <v>1606037</v>
      </c>
      <c r="GM510" s="14" t="str">
        <f t="shared" si="149"/>
        <v>神器6-3 : 级</v>
      </c>
      <c r="GN510" s="14" t="s">
        <v>1055</v>
      </c>
      <c r="GO510" s="14">
        <f t="shared" si="146"/>
        <v>18</v>
      </c>
      <c r="GP510" s="14" t="str">
        <f t="shared" si="147"/>
        <v>神器6-3</v>
      </c>
      <c r="GQ510" s="14">
        <f t="shared" si="148"/>
        <v>10</v>
      </c>
    </row>
    <row r="511" spans="192:199" ht="16.5" x14ac:dyDescent="0.2">
      <c r="GJ511" s="122">
        <v>505</v>
      </c>
      <c r="GK511" s="14">
        <f t="shared" si="144"/>
        <v>29</v>
      </c>
      <c r="GL511" s="14">
        <f t="shared" si="145"/>
        <v>1606037</v>
      </c>
      <c r="GM511" s="14" t="str">
        <f t="shared" si="149"/>
        <v>神器6-3 : 级</v>
      </c>
      <c r="GN511" s="14" t="s">
        <v>1055</v>
      </c>
      <c r="GO511" s="14">
        <f t="shared" si="146"/>
        <v>19</v>
      </c>
      <c r="GP511" s="14" t="str">
        <f t="shared" si="147"/>
        <v>神器6-3</v>
      </c>
      <c r="GQ511" s="14">
        <f t="shared" si="148"/>
        <v>15</v>
      </c>
    </row>
    <row r="512" spans="192:199" ht="16.5" x14ac:dyDescent="0.2">
      <c r="GJ512" s="122">
        <v>506</v>
      </c>
      <c r="GK512" s="14">
        <f t="shared" si="144"/>
        <v>29</v>
      </c>
      <c r="GL512" s="14">
        <f t="shared" si="145"/>
        <v>1606037</v>
      </c>
      <c r="GM512" s="14" t="str">
        <f t="shared" si="149"/>
        <v>神器6-3 : 级</v>
      </c>
      <c r="GN512" s="14" t="s">
        <v>1055</v>
      </c>
      <c r="GO512" s="14">
        <f t="shared" si="146"/>
        <v>20</v>
      </c>
      <c r="GP512" s="14" t="str">
        <f t="shared" si="147"/>
        <v>神器6-3</v>
      </c>
      <c r="GQ512" s="14">
        <f t="shared" si="148"/>
        <v>15</v>
      </c>
    </row>
    <row r="513" spans="192:199" ht="16.5" x14ac:dyDescent="0.2">
      <c r="GJ513" s="122">
        <v>507</v>
      </c>
      <c r="GK513" s="14">
        <f t="shared" si="144"/>
        <v>29</v>
      </c>
      <c r="GL513" s="14">
        <f t="shared" si="145"/>
        <v>1606037</v>
      </c>
      <c r="GM513" s="14" t="str">
        <f t="shared" si="149"/>
        <v>神器6-3 : 级</v>
      </c>
      <c r="GN513" s="14" t="s">
        <v>1055</v>
      </c>
      <c r="GO513" s="14">
        <f t="shared" si="146"/>
        <v>21</v>
      </c>
      <c r="GP513" s="14" t="str">
        <f t="shared" si="147"/>
        <v>神器6-3</v>
      </c>
      <c r="GQ513" s="14">
        <f t="shared" si="148"/>
        <v>15</v>
      </c>
    </row>
    <row r="514" spans="192:199" ht="16.5" x14ac:dyDescent="0.2">
      <c r="GJ514" s="122">
        <v>508</v>
      </c>
      <c r="GK514" s="14">
        <f t="shared" si="144"/>
        <v>30</v>
      </c>
      <c r="GL514" s="14">
        <f t="shared" si="145"/>
        <v>1606038</v>
      </c>
      <c r="GM514" s="14" t="str">
        <f t="shared" si="149"/>
        <v>神器6-4 : 级</v>
      </c>
      <c r="GN514" s="14" t="s">
        <v>1055</v>
      </c>
      <c r="GO514" s="14">
        <f t="shared" si="146"/>
        <v>1</v>
      </c>
      <c r="GP514" s="14" t="str">
        <f t="shared" si="147"/>
        <v>神器6-4</v>
      </c>
      <c r="GQ514" s="14">
        <f t="shared" si="148"/>
        <v>1</v>
      </c>
    </row>
    <row r="515" spans="192:199" ht="16.5" x14ac:dyDescent="0.2">
      <c r="GJ515" s="122">
        <v>509</v>
      </c>
      <c r="GK515" s="14">
        <f t="shared" si="144"/>
        <v>30</v>
      </c>
      <c r="GL515" s="14">
        <f t="shared" si="145"/>
        <v>1606038</v>
      </c>
      <c r="GM515" s="14" t="str">
        <f t="shared" si="149"/>
        <v>神器6-4 : 级</v>
      </c>
      <c r="GN515" s="14" t="s">
        <v>1055</v>
      </c>
      <c r="GO515" s="14">
        <f t="shared" si="146"/>
        <v>2</v>
      </c>
      <c r="GP515" s="14" t="str">
        <f t="shared" si="147"/>
        <v>神器6-4</v>
      </c>
      <c r="GQ515" s="14">
        <f t="shared" si="148"/>
        <v>1</v>
      </c>
    </row>
    <row r="516" spans="192:199" ht="16.5" x14ac:dyDescent="0.2">
      <c r="GJ516" s="122">
        <v>510</v>
      </c>
      <c r="GK516" s="14">
        <f t="shared" si="144"/>
        <v>30</v>
      </c>
      <c r="GL516" s="14">
        <f t="shared" si="145"/>
        <v>1606038</v>
      </c>
      <c r="GM516" s="14" t="str">
        <f t="shared" si="149"/>
        <v>神器6-4 : 级</v>
      </c>
      <c r="GN516" s="14" t="s">
        <v>1055</v>
      </c>
      <c r="GO516" s="14">
        <f t="shared" si="146"/>
        <v>3</v>
      </c>
      <c r="GP516" s="14" t="str">
        <f t="shared" si="147"/>
        <v>神器6-4</v>
      </c>
      <c r="GQ516" s="14">
        <f t="shared" si="148"/>
        <v>1</v>
      </c>
    </row>
    <row r="517" spans="192:199" ht="16.5" x14ac:dyDescent="0.2">
      <c r="GJ517" s="122">
        <v>511</v>
      </c>
      <c r="GK517" s="14">
        <f t="shared" si="144"/>
        <v>30</v>
      </c>
      <c r="GL517" s="14">
        <f t="shared" si="145"/>
        <v>1606038</v>
      </c>
      <c r="GM517" s="14" t="str">
        <f t="shared" si="149"/>
        <v>神器6-4 : 级</v>
      </c>
      <c r="GN517" s="14" t="s">
        <v>1055</v>
      </c>
      <c r="GO517" s="14">
        <f t="shared" si="146"/>
        <v>4</v>
      </c>
      <c r="GP517" s="14" t="str">
        <f t="shared" si="147"/>
        <v>神器6-4</v>
      </c>
      <c r="GQ517" s="14">
        <f t="shared" si="148"/>
        <v>2</v>
      </c>
    </row>
    <row r="518" spans="192:199" ht="16.5" x14ac:dyDescent="0.2">
      <c r="GJ518" s="122">
        <v>512</v>
      </c>
      <c r="GK518" s="14">
        <f t="shared" si="144"/>
        <v>30</v>
      </c>
      <c r="GL518" s="14">
        <f t="shared" si="145"/>
        <v>1606038</v>
      </c>
      <c r="GM518" s="14" t="str">
        <f t="shared" si="149"/>
        <v>神器6-4 : 级</v>
      </c>
      <c r="GN518" s="14" t="s">
        <v>1055</v>
      </c>
      <c r="GO518" s="14">
        <f t="shared" si="146"/>
        <v>5</v>
      </c>
      <c r="GP518" s="14" t="str">
        <f t="shared" si="147"/>
        <v>神器6-4</v>
      </c>
      <c r="GQ518" s="14">
        <f t="shared" si="148"/>
        <v>2</v>
      </c>
    </row>
    <row r="519" spans="192:199" ht="16.5" x14ac:dyDescent="0.2">
      <c r="GJ519" s="122">
        <v>513</v>
      </c>
      <c r="GK519" s="14">
        <f t="shared" si="144"/>
        <v>30</v>
      </c>
      <c r="GL519" s="14">
        <f t="shared" si="145"/>
        <v>1606038</v>
      </c>
      <c r="GM519" s="14" t="str">
        <f t="shared" si="149"/>
        <v>神器6-4 : 级</v>
      </c>
      <c r="GN519" s="14" t="s">
        <v>1055</v>
      </c>
      <c r="GO519" s="14">
        <f t="shared" si="146"/>
        <v>6</v>
      </c>
      <c r="GP519" s="14" t="str">
        <f t="shared" si="147"/>
        <v>神器6-4</v>
      </c>
      <c r="GQ519" s="14">
        <f t="shared" si="148"/>
        <v>2</v>
      </c>
    </row>
    <row r="520" spans="192:199" ht="16.5" x14ac:dyDescent="0.2">
      <c r="GJ520" s="122">
        <v>514</v>
      </c>
      <c r="GK520" s="14">
        <f t="shared" ref="GK520:GK583" si="150">MATCH(GJ520-1,$R$7:$R$49,1)</f>
        <v>30</v>
      </c>
      <c r="GL520" s="14">
        <f t="shared" ref="GL520:GL583" si="151">INDEX($S$8:$S$49,GK520)</f>
        <v>1606038</v>
      </c>
      <c r="GM520" s="14" t="str">
        <f t="shared" si="149"/>
        <v>神器6-4 : 级</v>
      </c>
      <c r="GN520" s="14" t="s">
        <v>1055</v>
      </c>
      <c r="GO520" s="14">
        <f t="shared" ref="GO520:GO583" si="152">GJ520-INDEX($R$7:$R$49,GK520)</f>
        <v>7</v>
      </c>
      <c r="GP520" s="14" t="str">
        <f t="shared" ref="GP520:GP583" si="153">INDEX($T$8:$T$49,GK520)</f>
        <v>神器6-4</v>
      </c>
      <c r="GQ520" s="14">
        <f t="shared" ref="GQ520:GQ583" si="154">INDEX($K$8:$K$28,GO520)</f>
        <v>3</v>
      </c>
    </row>
    <row r="521" spans="192:199" ht="16.5" x14ac:dyDescent="0.2">
      <c r="GJ521" s="122">
        <v>515</v>
      </c>
      <c r="GK521" s="14">
        <f t="shared" si="150"/>
        <v>30</v>
      </c>
      <c r="GL521" s="14">
        <f t="shared" si="151"/>
        <v>1606038</v>
      </c>
      <c r="GM521" s="14" t="str">
        <f t="shared" si="149"/>
        <v>神器6-4 : 级</v>
      </c>
      <c r="GN521" s="14" t="s">
        <v>1055</v>
      </c>
      <c r="GO521" s="14">
        <f t="shared" si="152"/>
        <v>8</v>
      </c>
      <c r="GP521" s="14" t="str">
        <f t="shared" si="153"/>
        <v>神器6-4</v>
      </c>
      <c r="GQ521" s="14">
        <f t="shared" si="154"/>
        <v>3</v>
      </c>
    </row>
    <row r="522" spans="192:199" ht="16.5" x14ac:dyDescent="0.2">
      <c r="GJ522" s="122">
        <v>516</v>
      </c>
      <c r="GK522" s="14">
        <f t="shared" si="150"/>
        <v>30</v>
      </c>
      <c r="GL522" s="14">
        <f t="shared" si="151"/>
        <v>1606038</v>
      </c>
      <c r="GM522" s="14" t="str">
        <f t="shared" si="149"/>
        <v>神器6-4 : 级</v>
      </c>
      <c r="GN522" s="14" t="s">
        <v>1055</v>
      </c>
      <c r="GO522" s="14">
        <f t="shared" si="152"/>
        <v>9</v>
      </c>
      <c r="GP522" s="14" t="str">
        <f t="shared" si="153"/>
        <v>神器6-4</v>
      </c>
      <c r="GQ522" s="14">
        <f t="shared" si="154"/>
        <v>3</v>
      </c>
    </row>
    <row r="523" spans="192:199" ht="16.5" x14ac:dyDescent="0.2">
      <c r="GJ523" s="122">
        <v>517</v>
      </c>
      <c r="GK523" s="14">
        <f t="shared" si="150"/>
        <v>30</v>
      </c>
      <c r="GL523" s="14">
        <f t="shared" si="151"/>
        <v>1606038</v>
      </c>
      <c r="GM523" s="14" t="str">
        <f t="shared" si="149"/>
        <v>神器6-4 : 级</v>
      </c>
      <c r="GN523" s="14" t="s">
        <v>1055</v>
      </c>
      <c r="GO523" s="14">
        <f t="shared" si="152"/>
        <v>10</v>
      </c>
      <c r="GP523" s="14" t="str">
        <f t="shared" si="153"/>
        <v>神器6-4</v>
      </c>
      <c r="GQ523" s="14">
        <f t="shared" si="154"/>
        <v>5</v>
      </c>
    </row>
    <row r="524" spans="192:199" ht="16.5" x14ac:dyDescent="0.2">
      <c r="GJ524" s="122">
        <v>518</v>
      </c>
      <c r="GK524" s="14">
        <f t="shared" si="150"/>
        <v>30</v>
      </c>
      <c r="GL524" s="14">
        <f t="shared" si="151"/>
        <v>1606038</v>
      </c>
      <c r="GM524" s="14" t="str">
        <f t="shared" si="149"/>
        <v>神器6-4 : 级</v>
      </c>
      <c r="GN524" s="14" t="s">
        <v>1055</v>
      </c>
      <c r="GO524" s="14">
        <f t="shared" si="152"/>
        <v>11</v>
      </c>
      <c r="GP524" s="14" t="str">
        <f t="shared" si="153"/>
        <v>神器6-4</v>
      </c>
      <c r="GQ524" s="14">
        <f t="shared" si="154"/>
        <v>5</v>
      </c>
    </row>
    <row r="525" spans="192:199" ht="16.5" x14ac:dyDescent="0.2">
      <c r="GJ525" s="122">
        <v>519</v>
      </c>
      <c r="GK525" s="14">
        <f t="shared" si="150"/>
        <v>30</v>
      </c>
      <c r="GL525" s="14">
        <f t="shared" si="151"/>
        <v>1606038</v>
      </c>
      <c r="GM525" s="14" t="str">
        <f t="shared" si="149"/>
        <v>神器6-4 : 级</v>
      </c>
      <c r="GN525" s="14" t="s">
        <v>1055</v>
      </c>
      <c r="GO525" s="14">
        <f t="shared" si="152"/>
        <v>12</v>
      </c>
      <c r="GP525" s="14" t="str">
        <f t="shared" si="153"/>
        <v>神器6-4</v>
      </c>
      <c r="GQ525" s="14">
        <f t="shared" si="154"/>
        <v>6</v>
      </c>
    </row>
    <row r="526" spans="192:199" ht="16.5" x14ac:dyDescent="0.2">
      <c r="GJ526" s="122">
        <v>520</v>
      </c>
      <c r="GK526" s="14">
        <f t="shared" si="150"/>
        <v>30</v>
      </c>
      <c r="GL526" s="14">
        <f t="shared" si="151"/>
        <v>1606038</v>
      </c>
      <c r="GM526" s="14" t="str">
        <f t="shared" si="149"/>
        <v>神器6-4 : 级</v>
      </c>
      <c r="GN526" s="14" t="s">
        <v>1055</v>
      </c>
      <c r="GO526" s="14">
        <f t="shared" si="152"/>
        <v>13</v>
      </c>
      <c r="GP526" s="14" t="str">
        <f t="shared" si="153"/>
        <v>神器6-4</v>
      </c>
      <c r="GQ526" s="14">
        <f t="shared" si="154"/>
        <v>7</v>
      </c>
    </row>
    <row r="527" spans="192:199" ht="16.5" x14ac:dyDescent="0.2">
      <c r="GJ527" s="122">
        <v>521</v>
      </c>
      <c r="GK527" s="14">
        <f t="shared" si="150"/>
        <v>30</v>
      </c>
      <c r="GL527" s="14">
        <f t="shared" si="151"/>
        <v>1606038</v>
      </c>
      <c r="GM527" s="14" t="str">
        <f t="shared" si="149"/>
        <v>神器6-4 : 级</v>
      </c>
      <c r="GN527" s="14" t="s">
        <v>1055</v>
      </c>
      <c r="GO527" s="14">
        <f t="shared" si="152"/>
        <v>14</v>
      </c>
      <c r="GP527" s="14" t="str">
        <f t="shared" si="153"/>
        <v>神器6-4</v>
      </c>
      <c r="GQ527" s="14">
        <f t="shared" si="154"/>
        <v>7</v>
      </c>
    </row>
    <row r="528" spans="192:199" ht="16.5" x14ac:dyDescent="0.2">
      <c r="GJ528" s="122">
        <v>522</v>
      </c>
      <c r="GK528" s="14">
        <f t="shared" si="150"/>
        <v>30</v>
      </c>
      <c r="GL528" s="14">
        <f t="shared" si="151"/>
        <v>1606038</v>
      </c>
      <c r="GM528" s="14" t="str">
        <f t="shared" si="149"/>
        <v>神器6-4 : 级</v>
      </c>
      <c r="GN528" s="14" t="s">
        <v>1055</v>
      </c>
      <c r="GO528" s="14">
        <f t="shared" si="152"/>
        <v>15</v>
      </c>
      <c r="GP528" s="14" t="str">
        <f t="shared" si="153"/>
        <v>神器6-4</v>
      </c>
      <c r="GQ528" s="14">
        <f t="shared" si="154"/>
        <v>7</v>
      </c>
    </row>
    <row r="529" spans="192:199" ht="16.5" x14ac:dyDescent="0.2">
      <c r="GJ529" s="122">
        <v>523</v>
      </c>
      <c r="GK529" s="14">
        <f t="shared" si="150"/>
        <v>30</v>
      </c>
      <c r="GL529" s="14">
        <f t="shared" si="151"/>
        <v>1606038</v>
      </c>
      <c r="GM529" s="14" t="str">
        <f t="shared" si="149"/>
        <v>神器6-4 : 级</v>
      </c>
      <c r="GN529" s="14" t="s">
        <v>1055</v>
      </c>
      <c r="GO529" s="14">
        <f t="shared" si="152"/>
        <v>16</v>
      </c>
      <c r="GP529" s="14" t="str">
        <f t="shared" si="153"/>
        <v>神器6-4</v>
      </c>
      <c r="GQ529" s="14">
        <f t="shared" si="154"/>
        <v>10</v>
      </c>
    </row>
    <row r="530" spans="192:199" ht="16.5" x14ac:dyDescent="0.2">
      <c r="GJ530" s="122">
        <v>524</v>
      </c>
      <c r="GK530" s="14">
        <f t="shared" si="150"/>
        <v>30</v>
      </c>
      <c r="GL530" s="14">
        <f t="shared" si="151"/>
        <v>1606038</v>
      </c>
      <c r="GM530" s="14" t="str">
        <f t="shared" si="149"/>
        <v>神器6-4 : 级</v>
      </c>
      <c r="GN530" s="14" t="s">
        <v>1055</v>
      </c>
      <c r="GO530" s="14">
        <f t="shared" si="152"/>
        <v>17</v>
      </c>
      <c r="GP530" s="14" t="str">
        <f t="shared" si="153"/>
        <v>神器6-4</v>
      </c>
      <c r="GQ530" s="14">
        <f t="shared" si="154"/>
        <v>10</v>
      </c>
    </row>
    <row r="531" spans="192:199" ht="16.5" x14ac:dyDescent="0.2">
      <c r="GJ531" s="122">
        <v>525</v>
      </c>
      <c r="GK531" s="14">
        <f t="shared" si="150"/>
        <v>30</v>
      </c>
      <c r="GL531" s="14">
        <f t="shared" si="151"/>
        <v>1606038</v>
      </c>
      <c r="GM531" s="14" t="str">
        <f t="shared" si="149"/>
        <v>神器6-4 : 级</v>
      </c>
      <c r="GN531" s="14" t="s">
        <v>1055</v>
      </c>
      <c r="GO531" s="14">
        <f t="shared" si="152"/>
        <v>18</v>
      </c>
      <c r="GP531" s="14" t="str">
        <f t="shared" si="153"/>
        <v>神器6-4</v>
      </c>
      <c r="GQ531" s="14">
        <f t="shared" si="154"/>
        <v>10</v>
      </c>
    </row>
    <row r="532" spans="192:199" ht="16.5" x14ac:dyDescent="0.2">
      <c r="GJ532" s="122">
        <v>526</v>
      </c>
      <c r="GK532" s="14">
        <f t="shared" si="150"/>
        <v>30</v>
      </c>
      <c r="GL532" s="14">
        <f t="shared" si="151"/>
        <v>1606038</v>
      </c>
      <c r="GM532" s="14" t="str">
        <f t="shared" si="149"/>
        <v>神器6-4 : 级</v>
      </c>
      <c r="GN532" s="14" t="s">
        <v>1055</v>
      </c>
      <c r="GO532" s="14">
        <f t="shared" si="152"/>
        <v>19</v>
      </c>
      <c r="GP532" s="14" t="str">
        <f t="shared" si="153"/>
        <v>神器6-4</v>
      </c>
      <c r="GQ532" s="14">
        <f t="shared" si="154"/>
        <v>15</v>
      </c>
    </row>
    <row r="533" spans="192:199" ht="16.5" x14ac:dyDescent="0.2">
      <c r="GJ533" s="122">
        <v>527</v>
      </c>
      <c r="GK533" s="14">
        <f t="shared" si="150"/>
        <v>30</v>
      </c>
      <c r="GL533" s="14">
        <f t="shared" si="151"/>
        <v>1606038</v>
      </c>
      <c r="GM533" s="14" t="str">
        <f t="shared" si="149"/>
        <v>神器6-4 : 级</v>
      </c>
      <c r="GN533" s="14" t="s">
        <v>1055</v>
      </c>
      <c r="GO533" s="14">
        <f t="shared" si="152"/>
        <v>20</v>
      </c>
      <c r="GP533" s="14" t="str">
        <f t="shared" si="153"/>
        <v>神器6-4</v>
      </c>
      <c r="GQ533" s="14">
        <f t="shared" si="154"/>
        <v>15</v>
      </c>
    </row>
    <row r="534" spans="192:199" ht="16.5" x14ac:dyDescent="0.2">
      <c r="GJ534" s="122">
        <v>528</v>
      </c>
      <c r="GK534" s="14">
        <f t="shared" si="150"/>
        <v>30</v>
      </c>
      <c r="GL534" s="14">
        <f t="shared" si="151"/>
        <v>1606038</v>
      </c>
      <c r="GM534" s="14" t="str">
        <f t="shared" si="149"/>
        <v>神器6-4 : 级</v>
      </c>
      <c r="GN534" s="14" t="s">
        <v>1055</v>
      </c>
      <c r="GO534" s="14">
        <f t="shared" si="152"/>
        <v>21</v>
      </c>
      <c r="GP534" s="14" t="str">
        <f t="shared" si="153"/>
        <v>神器6-4</v>
      </c>
      <c r="GQ534" s="14">
        <f t="shared" si="154"/>
        <v>15</v>
      </c>
    </row>
    <row r="535" spans="192:199" ht="16.5" x14ac:dyDescent="0.2">
      <c r="GJ535" s="122">
        <v>529</v>
      </c>
      <c r="GK535" s="14">
        <f t="shared" si="150"/>
        <v>31</v>
      </c>
      <c r="GL535" s="14">
        <f t="shared" si="151"/>
        <v>1606039</v>
      </c>
      <c r="GM535" s="14" t="str">
        <f t="shared" si="149"/>
        <v>神器6-5 : 级</v>
      </c>
      <c r="GN535" s="14" t="s">
        <v>1055</v>
      </c>
      <c r="GO535" s="14">
        <f t="shared" si="152"/>
        <v>1</v>
      </c>
      <c r="GP535" s="14" t="str">
        <f t="shared" si="153"/>
        <v>神器6-5</v>
      </c>
      <c r="GQ535" s="14">
        <f t="shared" si="154"/>
        <v>1</v>
      </c>
    </row>
    <row r="536" spans="192:199" ht="16.5" x14ac:dyDescent="0.2">
      <c r="GJ536" s="122">
        <v>530</v>
      </c>
      <c r="GK536" s="14">
        <f t="shared" si="150"/>
        <v>31</v>
      </c>
      <c r="GL536" s="14">
        <f t="shared" si="151"/>
        <v>1606039</v>
      </c>
      <c r="GM536" s="14" t="str">
        <f t="shared" ref="GM536:GM599" si="155">INDEX($T$8:$T$49,GK536)&amp;" : "&amp;AO536&amp;"级"</f>
        <v>神器6-5 : 级</v>
      </c>
      <c r="GN536" s="14" t="s">
        <v>1055</v>
      </c>
      <c r="GO536" s="14">
        <f t="shared" si="152"/>
        <v>2</v>
      </c>
      <c r="GP536" s="14" t="str">
        <f t="shared" si="153"/>
        <v>神器6-5</v>
      </c>
      <c r="GQ536" s="14">
        <f t="shared" si="154"/>
        <v>1</v>
      </c>
    </row>
    <row r="537" spans="192:199" ht="16.5" x14ac:dyDescent="0.2">
      <c r="GJ537" s="122">
        <v>531</v>
      </c>
      <c r="GK537" s="14">
        <f t="shared" si="150"/>
        <v>31</v>
      </c>
      <c r="GL537" s="14">
        <f t="shared" si="151"/>
        <v>1606039</v>
      </c>
      <c r="GM537" s="14" t="str">
        <f t="shared" si="155"/>
        <v>神器6-5 : 级</v>
      </c>
      <c r="GN537" s="14" t="s">
        <v>1055</v>
      </c>
      <c r="GO537" s="14">
        <f t="shared" si="152"/>
        <v>3</v>
      </c>
      <c r="GP537" s="14" t="str">
        <f t="shared" si="153"/>
        <v>神器6-5</v>
      </c>
      <c r="GQ537" s="14">
        <f t="shared" si="154"/>
        <v>1</v>
      </c>
    </row>
    <row r="538" spans="192:199" ht="16.5" x14ac:dyDescent="0.2">
      <c r="GJ538" s="122">
        <v>532</v>
      </c>
      <c r="GK538" s="14">
        <f t="shared" si="150"/>
        <v>31</v>
      </c>
      <c r="GL538" s="14">
        <f t="shared" si="151"/>
        <v>1606039</v>
      </c>
      <c r="GM538" s="14" t="str">
        <f t="shared" si="155"/>
        <v>神器6-5 : 级</v>
      </c>
      <c r="GN538" s="14" t="s">
        <v>1055</v>
      </c>
      <c r="GO538" s="14">
        <f t="shared" si="152"/>
        <v>4</v>
      </c>
      <c r="GP538" s="14" t="str">
        <f t="shared" si="153"/>
        <v>神器6-5</v>
      </c>
      <c r="GQ538" s="14">
        <f t="shared" si="154"/>
        <v>2</v>
      </c>
    </row>
    <row r="539" spans="192:199" ht="16.5" x14ac:dyDescent="0.2">
      <c r="GJ539" s="122">
        <v>533</v>
      </c>
      <c r="GK539" s="14">
        <f t="shared" si="150"/>
        <v>31</v>
      </c>
      <c r="GL539" s="14">
        <f t="shared" si="151"/>
        <v>1606039</v>
      </c>
      <c r="GM539" s="14" t="str">
        <f t="shared" si="155"/>
        <v>神器6-5 : 级</v>
      </c>
      <c r="GN539" s="14" t="s">
        <v>1055</v>
      </c>
      <c r="GO539" s="14">
        <f t="shared" si="152"/>
        <v>5</v>
      </c>
      <c r="GP539" s="14" t="str">
        <f t="shared" si="153"/>
        <v>神器6-5</v>
      </c>
      <c r="GQ539" s="14">
        <f t="shared" si="154"/>
        <v>2</v>
      </c>
    </row>
    <row r="540" spans="192:199" ht="16.5" x14ac:dyDescent="0.2">
      <c r="GJ540" s="122">
        <v>534</v>
      </c>
      <c r="GK540" s="14">
        <f t="shared" si="150"/>
        <v>31</v>
      </c>
      <c r="GL540" s="14">
        <f t="shared" si="151"/>
        <v>1606039</v>
      </c>
      <c r="GM540" s="14" t="str">
        <f t="shared" si="155"/>
        <v>神器6-5 : 级</v>
      </c>
      <c r="GN540" s="14" t="s">
        <v>1055</v>
      </c>
      <c r="GO540" s="14">
        <f t="shared" si="152"/>
        <v>6</v>
      </c>
      <c r="GP540" s="14" t="str">
        <f t="shared" si="153"/>
        <v>神器6-5</v>
      </c>
      <c r="GQ540" s="14">
        <f t="shared" si="154"/>
        <v>2</v>
      </c>
    </row>
    <row r="541" spans="192:199" ht="16.5" x14ac:dyDescent="0.2">
      <c r="GJ541" s="122">
        <v>535</v>
      </c>
      <c r="GK541" s="14">
        <f t="shared" si="150"/>
        <v>31</v>
      </c>
      <c r="GL541" s="14">
        <f t="shared" si="151"/>
        <v>1606039</v>
      </c>
      <c r="GM541" s="14" t="str">
        <f t="shared" si="155"/>
        <v>神器6-5 : 级</v>
      </c>
      <c r="GN541" s="14" t="s">
        <v>1055</v>
      </c>
      <c r="GO541" s="14">
        <f t="shared" si="152"/>
        <v>7</v>
      </c>
      <c r="GP541" s="14" t="str">
        <f t="shared" si="153"/>
        <v>神器6-5</v>
      </c>
      <c r="GQ541" s="14">
        <f t="shared" si="154"/>
        <v>3</v>
      </c>
    </row>
    <row r="542" spans="192:199" ht="16.5" x14ac:dyDescent="0.2">
      <c r="GJ542" s="122">
        <v>536</v>
      </c>
      <c r="GK542" s="14">
        <f t="shared" si="150"/>
        <v>31</v>
      </c>
      <c r="GL542" s="14">
        <f t="shared" si="151"/>
        <v>1606039</v>
      </c>
      <c r="GM542" s="14" t="str">
        <f t="shared" si="155"/>
        <v>神器6-5 : 级</v>
      </c>
      <c r="GN542" s="14" t="s">
        <v>1055</v>
      </c>
      <c r="GO542" s="14">
        <f t="shared" si="152"/>
        <v>8</v>
      </c>
      <c r="GP542" s="14" t="str">
        <f t="shared" si="153"/>
        <v>神器6-5</v>
      </c>
      <c r="GQ542" s="14">
        <f t="shared" si="154"/>
        <v>3</v>
      </c>
    </row>
    <row r="543" spans="192:199" ht="16.5" x14ac:dyDescent="0.2">
      <c r="GJ543" s="122">
        <v>537</v>
      </c>
      <c r="GK543" s="14">
        <f t="shared" si="150"/>
        <v>31</v>
      </c>
      <c r="GL543" s="14">
        <f t="shared" si="151"/>
        <v>1606039</v>
      </c>
      <c r="GM543" s="14" t="str">
        <f t="shared" si="155"/>
        <v>神器6-5 : 级</v>
      </c>
      <c r="GN543" s="14" t="s">
        <v>1055</v>
      </c>
      <c r="GO543" s="14">
        <f t="shared" si="152"/>
        <v>9</v>
      </c>
      <c r="GP543" s="14" t="str">
        <f t="shared" si="153"/>
        <v>神器6-5</v>
      </c>
      <c r="GQ543" s="14">
        <f t="shared" si="154"/>
        <v>3</v>
      </c>
    </row>
    <row r="544" spans="192:199" ht="16.5" x14ac:dyDescent="0.2">
      <c r="GJ544" s="122">
        <v>538</v>
      </c>
      <c r="GK544" s="14">
        <f t="shared" si="150"/>
        <v>31</v>
      </c>
      <c r="GL544" s="14">
        <f t="shared" si="151"/>
        <v>1606039</v>
      </c>
      <c r="GM544" s="14" t="str">
        <f t="shared" si="155"/>
        <v>神器6-5 : 级</v>
      </c>
      <c r="GN544" s="14" t="s">
        <v>1055</v>
      </c>
      <c r="GO544" s="14">
        <f t="shared" si="152"/>
        <v>10</v>
      </c>
      <c r="GP544" s="14" t="str">
        <f t="shared" si="153"/>
        <v>神器6-5</v>
      </c>
      <c r="GQ544" s="14">
        <f t="shared" si="154"/>
        <v>5</v>
      </c>
    </row>
    <row r="545" spans="192:199" ht="16.5" x14ac:dyDescent="0.2">
      <c r="GJ545" s="122">
        <v>539</v>
      </c>
      <c r="GK545" s="14">
        <f t="shared" si="150"/>
        <v>31</v>
      </c>
      <c r="GL545" s="14">
        <f t="shared" si="151"/>
        <v>1606039</v>
      </c>
      <c r="GM545" s="14" t="str">
        <f t="shared" si="155"/>
        <v>神器6-5 : 级</v>
      </c>
      <c r="GN545" s="14" t="s">
        <v>1055</v>
      </c>
      <c r="GO545" s="14">
        <f t="shared" si="152"/>
        <v>11</v>
      </c>
      <c r="GP545" s="14" t="str">
        <f t="shared" si="153"/>
        <v>神器6-5</v>
      </c>
      <c r="GQ545" s="14">
        <f t="shared" si="154"/>
        <v>5</v>
      </c>
    </row>
    <row r="546" spans="192:199" ht="16.5" x14ac:dyDescent="0.2">
      <c r="GJ546" s="122">
        <v>540</v>
      </c>
      <c r="GK546" s="14">
        <f t="shared" si="150"/>
        <v>31</v>
      </c>
      <c r="GL546" s="14">
        <f t="shared" si="151"/>
        <v>1606039</v>
      </c>
      <c r="GM546" s="14" t="str">
        <f t="shared" si="155"/>
        <v>神器6-5 : 级</v>
      </c>
      <c r="GN546" s="14" t="s">
        <v>1055</v>
      </c>
      <c r="GO546" s="14">
        <f t="shared" si="152"/>
        <v>12</v>
      </c>
      <c r="GP546" s="14" t="str">
        <f t="shared" si="153"/>
        <v>神器6-5</v>
      </c>
      <c r="GQ546" s="14">
        <f t="shared" si="154"/>
        <v>6</v>
      </c>
    </row>
    <row r="547" spans="192:199" ht="16.5" x14ac:dyDescent="0.2">
      <c r="GJ547" s="122">
        <v>541</v>
      </c>
      <c r="GK547" s="14">
        <f t="shared" si="150"/>
        <v>31</v>
      </c>
      <c r="GL547" s="14">
        <f t="shared" si="151"/>
        <v>1606039</v>
      </c>
      <c r="GM547" s="14" t="str">
        <f t="shared" si="155"/>
        <v>神器6-5 : 级</v>
      </c>
      <c r="GN547" s="14" t="s">
        <v>1055</v>
      </c>
      <c r="GO547" s="14">
        <f t="shared" si="152"/>
        <v>13</v>
      </c>
      <c r="GP547" s="14" t="str">
        <f t="shared" si="153"/>
        <v>神器6-5</v>
      </c>
      <c r="GQ547" s="14">
        <f t="shared" si="154"/>
        <v>7</v>
      </c>
    </row>
    <row r="548" spans="192:199" ht="16.5" x14ac:dyDescent="0.2">
      <c r="GJ548" s="122">
        <v>542</v>
      </c>
      <c r="GK548" s="14">
        <f t="shared" si="150"/>
        <v>31</v>
      </c>
      <c r="GL548" s="14">
        <f t="shared" si="151"/>
        <v>1606039</v>
      </c>
      <c r="GM548" s="14" t="str">
        <f t="shared" si="155"/>
        <v>神器6-5 : 级</v>
      </c>
      <c r="GN548" s="14" t="s">
        <v>1055</v>
      </c>
      <c r="GO548" s="14">
        <f t="shared" si="152"/>
        <v>14</v>
      </c>
      <c r="GP548" s="14" t="str">
        <f t="shared" si="153"/>
        <v>神器6-5</v>
      </c>
      <c r="GQ548" s="14">
        <f t="shared" si="154"/>
        <v>7</v>
      </c>
    </row>
    <row r="549" spans="192:199" ht="16.5" x14ac:dyDescent="0.2">
      <c r="GJ549" s="122">
        <v>543</v>
      </c>
      <c r="GK549" s="14">
        <f t="shared" si="150"/>
        <v>31</v>
      </c>
      <c r="GL549" s="14">
        <f t="shared" si="151"/>
        <v>1606039</v>
      </c>
      <c r="GM549" s="14" t="str">
        <f t="shared" si="155"/>
        <v>神器6-5 : 级</v>
      </c>
      <c r="GN549" s="14" t="s">
        <v>1055</v>
      </c>
      <c r="GO549" s="14">
        <f t="shared" si="152"/>
        <v>15</v>
      </c>
      <c r="GP549" s="14" t="str">
        <f t="shared" si="153"/>
        <v>神器6-5</v>
      </c>
      <c r="GQ549" s="14">
        <f t="shared" si="154"/>
        <v>7</v>
      </c>
    </row>
    <row r="550" spans="192:199" ht="16.5" x14ac:dyDescent="0.2">
      <c r="GJ550" s="122">
        <v>544</v>
      </c>
      <c r="GK550" s="14">
        <f t="shared" si="150"/>
        <v>31</v>
      </c>
      <c r="GL550" s="14">
        <f t="shared" si="151"/>
        <v>1606039</v>
      </c>
      <c r="GM550" s="14" t="str">
        <f t="shared" si="155"/>
        <v>神器6-5 : 级</v>
      </c>
      <c r="GN550" s="14" t="s">
        <v>1055</v>
      </c>
      <c r="GO550" s="14">
        <f t="shared" si="152"/>
        <v>16</v>
      </c>
      <c r="GP550" s="14" t="str">
        <f t="shared" si="153"/>
        <v>神器6-5</v>
      </c>
      <c r="GQ550" s="14">
        <f t="shared" si="154"/>
        <v>10</v>
      </c>
    </row>
    <row r="551" spans="192:199" ht="16.5" x14ac:dyDescent="0.2">
      <c r="GJ551" s="122">
        <v>545</v>
      </c>
      <c r="GK551" s="14">
        <f t="shared" si="150"/>
        <v>31</v>
      </c>
      <c r="GL551" s="14">
        <f t="shared" si="151"/>
        <v>1606039</v>
      </c>
      <c r="GM551" s="14" t="str">
        <f t="shared" si="155"/>
        <v>神器6-5 : 级</v>
      </c>
      <c r="GN551" s="14" t="s">
        <v>1055</v>
      </c>
      <c r="GO551" s="14">
        <f t="shared" si="152"/>
        <v>17</v>
      </c>
      <c r="GP551" s="14" t="str">
        <f t="shared" si="153"/>
        <v>神器6-5</v>
      </c>
      <c r="GQ551" s="14">
        <f t="shared" si="154"/>
        <v>10</v>
      </c>
    </row>
    <row r="552" spans="192:199" ht="16.5" x14ac:dyDescent="0.2">
      <c r="GJ552" s="122">
        <v>546</v>
      </c>
      <c r="GK552" s="14">
        <f t="shared" si="150"/>
        <v>31</v>
      </c>
      <c r="GL552" s="14">
        <f t="shared" si="151"/>
        <v>1606039</v>
      </c>
      <c r="GM552" s="14" t="str">
        <f t="shared" si="155"/>
        <v>神器6-5 : 级</v>
      </c>
      <c r="GN552" s="14" t="s">
        <v>1055</v>
      </c>
      <c r="GO552" s="14">
        <f t="shared" si="152"/>
        <v>18</v>
      </c>
      <c r="GP552" s="14" t="str">
        <f t="shared" si="153"/>
        <v>神器6-5</v>
      </c>
      <c r="GQ552" s="14">
        <f t="shared" si="154"/>
        <v>10</v>
      </c>
    </row>
    <row r="553" spans="192:199" ht="16.5" x14ac:dyDescent="0.2">
      <c r="GJ553" s="122">
        <v>547</v>
      </c>
      <c r="GK553" s="14">
        <f t="shared" si="150"/>
        <v>31</v>
      </c>
      <c r="GL553" s="14">
        <f t="shared" si="151"/>
        <v>1606039</v>
      </c>
      <c r="GM553" s="14" t="str">
        <f t="shared" si="155"/>
        <v>神器6-5 : 级</v>
      </c>
      <c r="GN553" s="14" t="s">
        <v>1055</v>
      </c>
      <c r="GO553" s="14">
        <f t="shared" si="152"/>
        <v>19</v>
      </c>
      <c r="GP553" s="14" t="str">
        <f t="shared" si="153"/>
        <v>神器6-5</v>
      </c>
      <c r="GQ553" s="14">
        <f t="shared" si="154"/>
        <v>15</v>
      </c>
    </row>
    <row r="554" spans="192:199" ht="16.5" x14ac:dyDescent="0.2">
      <c r="GJ554" s="122">
        <v>548</v>
      </c>
      <c r="GK554" s="14">
        <f t="shared" si="150"/>
        <v>31</v>
      </c>
      <c r="GL554" s="14">
        <f t="shared" si="151"/>
        <v>1606039</v>
      </c>
      <c r="GM554" s="14" t="str">
        <f t="shared" si="155"/>
        <v>神器6-5 : 级</v>
      </c>
      <c r="GN554" s="14" t="s">
        <v>1055</v>
      </c>
      <c r="GO554" s="14">
        <f t="shared" si="152"/>
        <v>20</v>
      </c>
      <c r="GP554" s="14" t="str">
        <f t="shared" si="153"/>
        <v>神器6-5</v>
      </c>
      <c r="GQ554" s="14">
        <f t="shared" si="154"/>
        <v>15</v>
      </c>
    </row>
    <row r="555" spans="192:199" ht="16.5" x14ac:dyDescent="0.2">
      <c r="GJ555" s="122">
        <v>549</v>
      </c>
      <c r="GK555" s="14">
        <f t="shared" si="150"/>
        <v>31</v>
      </c>
      <c r="GL555" s="14">
        <f t="shared" si="151"/>
        <v>1606039</v>
      </c>
      <c r="GM555" s="14" t="str">
        <f t="shared" si="155"/>
        <v>神器6-5 : 级</v>
      </c>
      <c r="GN555" s="14" t="s">
        <v>1055</v>
      </c>
      <c r="GO555" s="14">
        <f t="shared" si="152"/>
        <v>21</v>
      </c>
      <c r="GP555" s="14" t="str">
        <f t="shared" si="153"/>
        <v>神器6-5</v>
      </c>
      <c r="GQ555" s="14">
        <f t="shared" si="154"/>
        <v>15</v>
      </c>
    </row>
    <row r="556" spans="192:199" ht="16.5" x14ac:dyDescent="0.2">
      <c r="GJ556" s="122">
        <v>550</v>
      </c>
      <c r="GK556" s="14">
        <f t="shared" si="150"/>
        <v>32</v>
      </c>
      <c r="GL556" s="14">
        <f t="shared" si="151"/>
        <v>1606040</v>
      </c>
      <c r="GM556" s="14" t="str">
        <f t="shared" si="155"/>
        <v>神器6-6 : 级</v>
      </c>
      <c r="GN556" s="14" t="s">
        <v>1055</v>
      </c>
      <c r="GO556" s="14">
        <f t="shared" si="152"/>
        <v>1</v>
      </c>
      <c r="GP556" s="14" t="str">
        <f t="shared" si="153"/>
        <v>神器6-6</v>
      </c>
      <c r="GQ556" s="14">
        <f t="shared" si="154"/>
        <v>1</v>
      </c>
    </row>
    <row r="557" spans="192:199" ht="16.5" x14ac:dyDescent="0.2">
      <c r="GJ557" s="122">
        <v>551</v>
      </c>
      <c r="GK557" s="14">
        <f t="shared" si="150"/>
        <v>32</v>
      </c>
      <c r="GL557" s="14">
        <f t="shared" si="151"/>
        <v>1606040</v>
      </c>
      <c r="GM557" s="14" t="str">
        <f t="shared" si="155"/>
        <v>神器6-6 : 级</v>
      </c>
      <c r="GN557" s="14" t="s">
        <v>1055</v>
      </c>
      <c r="GO557" s="14">
        <f t="shared" si="152"/>
        <v>2</v>
      </c>
      <c r="GP557" s="14" t="str">
        <f t="shared" si="153"/>
        <v>神器6-6</v>
      </c>
      <c r="GQ557" s="14">
        <f t="shared" si="154"/>
        <v>1</v>
      </c>
    </row>
    <row r="558" spans="192:199" ht="16.5" x14ac:dyDescent="0.2">
      <c r="GJ558" s="122">
        <v>552</v>
      </c>
      <c r="GK558" s="14">
        <f t="shared" si="150"/>
        <v>32</v>
      </c>
      <c r="GL558" s="14">
        <f t="shared" si="151"/>
        <v>1606040</v>
      </c>
      <c r="GM558" s="14" t="str">
        <f t="shared" si="155"/>
        <v>神器6-6 : 级</v>
      </c>
      <c r="GN558" s="14" t="s">
        <v>1055</v>
      </c>
      <c r="GO558" s="14">
        <f t="shared" si="152"/>
        <v>3</v>
      </c>
      <c r="GP558" s="14" t="str">
        <f t="shared" si="153"/>
        <v>神器6-6</v>
      </c>
      <c r="GQ558" s="14">
        <f t="shared" si="154"/>
        <v>1</v>
      </c>
    </row>
    <row r="559" spans="192:199" ht="16.5" x14ac:dyDescent="0.2">
      <c r="GJ559" s="122">
        <v>553</v>
      </c>
      <c r="GK559" s="14">
        <f t="shared" si="150"/>
        <v>32</v>
      </c>
      <c r="GL559" s="14">
        <f t="shared" si="151"/>
        <v>1606040</v>
      </c>
      <c r="GM559" s="14" t="str">
        <f t="shared" si="155"/>
        <v>神器6-6 : 级</v>
      </c>
      <c r="GN559" s="14" t="s">
        <v>1055</v>
      </c>
      <c r="GO559" s="14">
        <f t="shared" si="152"/>
        <v>4</v>
      </c>
      <c r="GP559" s="14" t="str">
        <f t="shared" si="153"/>
        <v>神器6-6</v>
      </c>
      <c r="GQ559" s="14">
        <f t="shared" si="154"/>
        <v>2</v>
      </c>
    </row>
    <row r="560" spans="192:199" ht="16.5" x14ac:dyDescent="0.2">
      <c r="GJ560" s="122">
        <v>554</v>
      </c>
      <c r="GK560" s="14">
        <f t="shared" si="150"/>
        <v>32</v>
      </c>
      <c r="GL560" s="14">
        <f t="shared" si="151"/>
        <v>1606040</v>
      </c>
      <c r="GM560" s="14" t="str">
        <f t="shared" si="155"/>
        <v>神器6-6 : 级</v>
      </c>
      <c r="GN560" s="14" t="s">
        <v>1055</v>
      </c>
      <c r="GO560" s="14">
        <f t="shared" si="152"/>
        <v>5</v>
      </c>
      <c r="GP560" s="14" t="str">
        <f t="shared" si="153"/>
        <v>神器6-6</v>
      </c>
      <c r="GQ560" s="14">
        <f t="shared" si="154"/>
        <v>2</v>
      </c>
    </row>
    <row r="561" spans="192:199" ht="16.5" x14ac:dyDescent="0.2">
      <c r="GJ561" s="122">
        <v>555</v>
      </c>
      <c r="GK561" s="14">
        <f t="shared" si="150"/>
        <v>32</v>
      </c>
      <c r="GL561" s="14">
        <f t="shared" si="151"/>
        <v>1606040</v>
      </c>
      <c r="GM561" s="14" t="str">
        <f t="shared" si="155"/>
        <v>神器6-6 : 级</v>
      </c>
      <c r="GN561" s="14" t="s">
        <v>1055</v>
      </c>
      <c r="GO561" s="14">
        <f t="shared" si="152"/>
        <v>6</v>
      </c>
      <c r="GP561" s="14" t="str">
        <f t="shared" si="153"/>
        <v>神器6-6</v>
      </c>
      <c r="GQ561" s="14">
        <f t="shared" si="154"/>
        <v>2</v>
      </c>
    </row>
    <row r="562" spans="192:199" ht="16.5" x14ac:dyDescent="0.2">
      <c r="GJ562" s="122">
        <v>556</v>
      </c>
      <c r="GK562" s="14">
        <f t="shared" si="150"/>
        <v>32</v>
      </c>
      <c r="GL562" s="14">
        <f t="shared" si="151"/>
        <v>1606040</v>
      </c>
      <c r="GM562" s="14" t="str">
        <f t="shared" si="155"/>
        <v>神器6-6 : 级</v>
      </c>
      <c r="GN562" s="14" t="s">
        <v>1055</v>
      </c>
      <c r="GO562" s="14">
        <f t="shared" si="152"/>
        <v>7</v>
      </c>
      <c r="GP562" s="14" t="str">
        <f t="shared" si="153"/>
        <v>神器6-6</v>
      </c>
      <c r="GQ562" s="14">
        <f t="shared" si="154"/>
        <v>3</v>
      </c>
    </row>
    <row r="563" spans="192:199" ht="16.5" x14ac:dyDescent="0.2">
      <c r="GJ563" s="122">
        <v>557</v>
      </c>
      <c r="GK563" s="14">
        <f t="shared" si="150"/>
        <v>32</v>
      </c>
      <c r="GL563" s="14">
        <f t="shared" si="151"/>
        <v>1606040</v>
      </c>
      <c r="GM563" s="14" t="str">
        <f t="shared" si="155"/>
        <v>神器6-6 : 级</v>
      </c>
      <c r="GN563" s="14" t="s">
        <v>1055</v>
      </c>
      <c r="GO563" s="14">
        <f t="shared" si="152"/>
        <v>8</v>
      </c>
      <c r="GP563" s="14" t="str">
        <f t="shared" si="153"/>
        <v>神器6-6</v>
      </c>
      <c r="GQ563" s="14">
        <f t="shared" si="154"/>
        <v>3</v>
      </c>
    </row>
    <row r="564" spans="192:199" ht="16.5" x14ac:dyDescent="0.2">
      <c r="GJ564" s="122">
        <v>558</v>
      </c>
      <c r="GK564" s="14">
        <f t="shared" si="150"/>
        <v>32</v>
      </c>
      <c r="GL564" s="14">
        <f t="shared" si="151"/>
        <v>1606040</v>
      </c>
      <c r="GM564" s="14" t="str">
        <f t="shared" si="155"/>
        <v>神器6-6 : 级</v>
      </c>
      <c r="GN564" s="14" t="s">
        <v>1055</v>
      </c>
      <c r="GO564" s="14">
        <f t="shared" si="152"/>
        <v>9</v>
      </c>
      <c r="GP564" s="14" t="str">
        <f t="shared" si="153"/>
        <v>神器6-6</v>
      </c>
      <c r="GQ564" s="14">
        <f t="shared" si="154"/>
        <v>3</v>
      </c>
    </row>
    <row r="565" spans="192:199" ht="16.5" x14ac:dyDescent="0.2">
      <c r="GJ565" s="122">
        <v>559</v>
      </c>
      <c r="GK565" s="14">
        <f t="shared" si="150"/>
        <v>32</v>
      </c>
      <c r="GL565" s="14">
        <f t="shared" si="151"/>
        <v>1606040</v>
      </c>
      <c r="GM565" s="14" t="str">
        <f t="shared" si="155"/>
        <v>神器6-6 : 级</v>
      </c>
      <c r="GN565" s="14" t="s">
        <v>1055</v>
      </c>
      <c r="GO565" s="14">
        <f t="shared" si="152"/>
        <v>10</v>
      </c>
      <c r="GP565" s="14" t="str">
        <f t="shared" si="153"/>
        <v>神器6-6</v>
      </c>
      <c r="GQ565" s="14">
        <f t="shared" si="154"/>
        <v>5</v>
      </c>
    </row>
    <row r="566" spans="192:199" ht="16.5" x14ac:dyDescent="0.2">
      <c r="GJ566" s="122">
        <v>560</v>
      </c>
      <c r="GK566" s="14">
        <f t="shared" si="150"/>
        <v>32</v>
      </c>
      <c r="GL566" s="14">
        <f t="shared" si="151"/>
        <v>1606040</v>
      </c>
      <c r="GM566" s="14" t="str">
        <f t="shared" si="155"/>
        <v>神器6-6 : 级</v>
      </c>
      <c r="GN566" s="14" t="s">
        <v>1055</v>
      </c>
      <c r="GO566" s="14">
        <f t="shared" si="152"/>
        <v>11</v>
      </c>
      <c r="GP566" s="14" t="str">
        <f t="shared" si="153"/>
        <v>神器6-6</v>
      </c>
      <c r="GQ566" s="14">
        <f t="shared" si="154"/>
        <v>5</v>
      </c>
    </row>
    <row r="567" spans="192:199" ht="16.5" x14ac:dyDescent="0.2">
      <c r="GJ567" s="122">
        <v>561</v>
      </c>
      <c r="GK567" s="14">
        <f t="shared" si="150"/>
        <v>32</v>
      </c>
      <c r="GL567" s="14">
        <f t="shared" si="151"/>
        <v>1606040</v>
      </c>
      <c r="GM567" s="14" t="str">
        <f t="shared" si="155"/>
        <v>神器6-6 : 级</v>
      </c>
      <c r="GN567" s="14" t="s">
        <v>1055</v>
      </c>
      <c r="GO567" s="14">
        <f t="shared" si="152"/>
        <v>12</v>
      </c>
      <c r="GP567" s="14" t="str">
        <f t="shared" si="153"/>
        <v>神器6-6</v>
      </c>
      <c r="GQ567" s="14">
        <f t="shared" si="154"/>
        <v>6</v>
      </c>
    </row>
    <row r="568" spans="192:199" ht="16.5" x14ac:dyDescent="0.2">
      <c r="GJ568" s="122">
        <v>562</v>
      </c>
      <c r="GK568" s="14">
        <f t="shared" si="150"/>
        <v>32</v>
      </c>
      <c r="GL568" s="14">
        <f t="shared" si="151"/>
        <v>1606040</v>
      </c>
      <c r="GM568" s="14" t="str">
        <f t="shared" si="155"/>
        <v>神器6-6 : 级</v>
      </c>
      <c r="GN568" s="14" t="s">
        <v>1055</v>
      </c>
      <c r="GO568" s="14">
        <f t="shared" si="152"/>
        <v>13</v>
      </c>
      <c r="GP568" s="14" t="str">
        <f t="shared" si="153"/>
        <v>神器6-6</v>
      </c>
      <c r="GQ568" s="14">
        <f t="shared" si="154"/>
        <v>7</v>
      </c>
    </row>
    <row r="569" spans="192:199" ht="16.5" x14ac:dyDescent="0.2">
      <c r="GJ569" s="122">
        <v>563</v>
      </c>
      <c r="GK569" s="14">
        <f t="shared" si="150"/>
        <v>32</v>
      </c>
      <c r="GL569" s="14">
        <f t="shared" si="151"/>
        <v>1606040</v>
      </c>
      <c r="GM569" s="14" t="str">
        <f t="shared" si="155"/>
        <v>神器6-6 : 级</v>
      </c>
      <c r="GN569" s="14" t="s">
        <v>1055</v>
      </c>
      <c r="GO569" s="14">
        <f t="shared" si="152"/>
        <v>14</v>
      </c>
      <c r="GP569" s="14" t="str">
        <f t="shared" si="153"/>
        <v>神器6-6</v>
      </c>
      <c r="GQ569" s="14">
        <f t="shared" si="154"/>
        <v>7</v>
      </c>
    </row>
    <row r="570" spans="192:199" ht="16.5" x14ac:dyDescent="0.2">
      <c r="GJ570" s="122">
        <v>564</v>
      </c>
      <c r="GK570" s="14">
        <f t="shared" si="150"/>
        <v>32</v>
      </c>
      <c r="GL570" s="14">
        <f t="shared" si="151"/>
        <v>1606040</v>
      </c>
      <c r="GM570" s="14" t="str">
        <f t="shared" si="155"/>
        <v>神器6-6 : 级</v>
      </c>
      <c r="GN570" s="14" t="s">
        <v>1055</v>
      </c>
      <c r="GO570" s="14">
        <f t="shared" si="152"/>
        <v>15</v>
      </c>
      <c r="GP570" s="14" t="str">
        <f t="shared" si="153"/>
        <v>神器6-6</v>
      </c>
      <c r="GQ570" s="14">
        <f t="shared" si="154"/>
        <v>7</v>
      </c>
    </row>
    <row r="571" spans="192:199" ht="16.5" x14ac:dyDescent="0.2">
      <c r="GJ571" s="122">
        <v>565</v>
      </c>
      <c r="GK571" s="14">
        <f t="shared" si="150"/>
        <v>32</v>
      </c>
      <c r="GL571" s="14">
        <f t="shared" si="151"/>
        <v>1606040</v>
      </c>
      <c r="GM571" s="14" t="str">
        <f t="shared" si="155"/>
        <v>神器6-6 : 级</v>
      </c>
      <c r="GN571" s="14" t="s">
        <v>1055</v>
      </c>
      <c r="GO571" s="14">
        <f t="shared" si="152"/>
        <v>16</v>
      </c>
      <c r="GP571" s="14" t="str">
        <f t="shared" si="153"/>
        <v>神器6-6</v>
      </c>
      <c r="GQ571" s="14">
        <f t="shared" si="154"/>
        <v>10</v>
      </c>
    </row>
    <row r="572" spans="192:199" ht="16.5" x14ac:dyDescent="0.2">
      <c r="GJ572" s="122">
        <v>566</v>
      </c>
      <c r="GK572" s="14">
        <f t="shared" si="150"/>
        <v>32</v>
      </c>
      <c r="GL572" s="14">
        <f t="shared" si="151"/>
        <v>1606040</v>
      </c>
      <c r="GM572" s="14" t="str">
        <f t="shared" si="155"/>
        <v>神器6-6 : 级</v>
      </c>
      <c r="GN572" s="14" t="s">
        <v>1055</v>
      </c>
      <c r="GO572" s="14">
        <f t="shared" si="152"/>
        <v>17</v>
      </c>
      <c r="GP572" s="14" t="str">
        <f t="shared" si="153"/>
        <v>神器6-6</v>
      </c>
      <c r="GQ572" s="14">
        <f t="shared" si="154"/>
        <v>10</v>
      </c>
    </row>
    <row r="573" spans="192:199" ht="16.5" x14ac:dyDescent="0.2">
      <c r="GJ573" s="122">
        <v>567</v>
      </c>
      <c r="GK573" s="14">
        <f t="shared" si="150"/>
        <v>32</v>
      </c>
      <c r="GL573" s="14">
        <f t="shared" si="151"/>
        <v>1606040</v>
      </c>
      <c r="GM573" s="14" t="str">
        <f t="shared" si="155"/>
        <v>神器6-6 : 级</v>
      </c>
      <c r="GN573" s="14" t="s">
        <v>1055</v>
      </c>
      <c r="GO573" s="14">
        <f t="shared" si="152"/>
        <v>18</v>
      </c>
      <c r="GP573" s="14" t="str">
        <f t="shared" si="153"/>
        <v>神器6-6</v>
      </c>
      <c r="GQ573" s="14">
        <f t="shared" si="154"/>
        <v>10</v>
      </c>
    </row>
    <row r="574" spans="192:199" ht="16.5" x14ac:dyDescent="0.2">
      <c r="GJ574" s="122">
        <v>568</v>
      </c>
      <c r="GK574" s="14">
        <f t="shared" si="150"/>
        <v>32</v>
      </c>
      <c r="GL574" s="14">
        <f t="shared" si="151"/>
        <v>1606040</v>
      </c>
      <c r="GM574" s="14" t="str">
        <f t="shared" si="155"/>
        <v>神器6-6 : 级</v>
      </c>
      <c r="GN574" s="14" t="s">
        <v>1055</v>
      </c>
      <c r="GO574" s="14">
        <f t="shared" si="152"/>
        <v>19</v>
      </c>
      <c r="GP574" s="14" t="str">
        <f t="shared" si="153"/>
        <v>神器6-6</v>
      </c>
      <c r="GQ574" s="14">
        <f t="shared" si="154"/>
        <v>15</v>
      </c>
    </row>
    <row r="575" spans="192:199" ht="16.5" x14ac:dyDescent="0.2">
      <c r="GJ575" s="122">
        <v>569</v>
      </c>
      <c r="GK575" s="14">
        <f t="shared" si="150"/>
        <v>32</v>
      </c>
      <c r="GL575" s="14">
        <f t="shared" si="151"/>
        <v>1606040</v>
      </c>
      <c r="GM575" s="14" t="str">
        <f t="shared" si="155"/>
        <v>神器6-6 : 级</v>
      </c>
      <c r="GN575" s="14" t="s">
        <v>1055</v>
      </c>
      <c r="GO575" s="14">
        <f t="shared" si="152"/>
        <v>20</v>
      </c>
      <c r="GP575" s="14" t="str">
        <f t="shared" si="153"/>
        <v>神器6-6</v>
      </c>
      <c r="GQ575" s="14">
        <f t="shared" si="154"/>
        <v>15</v>
      </c>
    </row>
    <row r="576" spans="192:199" ht="16.5" x14ac:dyDescent="0.2">
      <c r="GJ576" s="122">
        <v>570</v>
      </c>
      <c r="GK576" s="14">
        <f t="shared" si="150"/>
        <v>32</v>
      </c>
      <c r="GL576" s="14">
        <f t="shared" si="151"/>
        <v>1606040</v>
      </c>
      <c r="GM576" s="14" t="str">
        <f t="shared" si="155"/>
        <v>神器6-6 : 级</v>
      </c>
      <c r="GN576" s="14" t="s">
        <v>1055</v>
      </c>
      <c r="GO576" s="14">
        <f t="shared" si="152"/>
        <v>21</v>
      </c>
      <c r="GP576" s="14" t="str">
        <f t="shared" si="153"/>
        <v>神器6-6</v>
      </c>
      <c r="GQ576" s="14">
        <f t="shared" si="154"/>
        <v>15</v>
      </c>
    </row>
    <row r="577" spans="192:199" ht="16.5" x14ac:dyDescent="0.2">
      <c r="GJ577" s="122">
        <v>571</v>
      </c>
      <c r="GK577" s="14">
        <f t="shared" si="150"/>
        <v>33</v>
      </c>
      <c r="GL577" s="14">
        <f t="shared" si="151"/>
        <v>1606041</v>
      </c>
      <c r="GM577" s="14" t="str">
        <f t="shared" si="155"/>
        <v>神器6-7 : 级</v>
      </c>
      <c r="GN577" s="14" t="s">
        <v>1055</v>
      </c>
      <c r="GO577" s="14">
        <f t="shared" si="152"/>
        <v>1</v>
      </c>
      <c r="GP577" s="14" t="str">
        <f t="shared" si="153"/>
        <v>神器6-7</v>
      </c>
      <c r="GQ577" s="14">
        <f t="shared" si="154"/>
        <v>1</v>
      </c>
    </row>
    <row r="578" spans="192:199" ht="16.5" x14ac:dyDescent="0.2">
      <c r="GJ578" s="122">
        <v>572</v>
      </c>
      <c r="GK578" s="14">
        <f t="shared" si="150"/>
        <v>33</v>
      </c>
      <c r="GL578" s="14">
        <f t="shared" si="151"/>
        <v>1606041</v>
      </c>
      <c r="GM578" s="14" t="str">
        <f t="shared" si="155"/>
        <v>神器6-7 : 级</v>
      </c>
      <c r="GN578" s="14" t="s">
        <v>1055</v>
      </c>
      <c r="GO578" s="14">
        <f t="shared" si="152"/>
        <v>2</v>
      </c>
      <c r="GP578" s="14" t="str">
        <f t="shared" si="153"/>
        <v>神器6-7</v>
      </c>
      <c r="GQ578" s="14">
        <f t="shared" si="154"/>
        <v>1</v>
      </c>
    </row>
    <row r="579" spans="192:199" ht="16.5" x14ac:dyDescent="0.2">
      <c r="GJ579" s="122">
        <v>573</v>
      </c>
      <c r="GK579" s="14">
        <f t="shared" si="150"/>
        <v>33</v>
      </c>
      <c r="GL579" s="14">
        <f t="shared" si="151"/>
        <v>1606041</v>
      </c>
      <c r="GM579" s="14" t="str">
        <f t="shared" si="155"/>
        <v>神器6-7 : 级</v>
      </c>
      <c r="GN579" s="14" t="s">
        <v>1055</v>
      </c>
      <c r="GO579" s="14">
        <f t="shared" si="152"/>
        <v>3</v>
      </c>
      <c r="GP579" s="14" t="str">
        <f t="shared" si="153"/>
        <v>神器6-7</v>
      </c>
      <c r="GQ579" s="14">
        <f t="shared" si="154"/>
        <v>1</v>
      </c>
    </row>
    <row r="580" spans="192:199" ht="16.5" x14ac:dyDescent="0.2">
      <c r="GJ580" s="122">
        <v>574</v>
      </c>
      <c r="GK580" s="14">
        <f t="shared" si="150"/>
        <v>33</v>
      </c>
      <c r="GL580" s="14">
        <f t="shared" si="151"/>
        <v>1606041</v>
      </c>
      <c r="GM580" s="14" t="str">
        <f t="shared" si="155"/>
        <v>神器6-7 : 级</v>
      </c>
      <c r="GN580" s="14" t="s">
        <v>1055</v>
      </c>
      <c r="GO580" s="14">
        <f t="shared" si="152"/>
        <v>4</v>
      </c>
      <c r="GP580" s="14" t="str">
        <f t="shared" si="153"/>
        <v>神器6-7</v>
      </c>
      <c r="GQ580" s="14">
        <f t="shared" si="154"/>
        <v>2</v>
      </c>
    </row>
    <row r="581" spans="192:199" ht="16.5" x14ac:dyDescent="0.2">
      <c r="GJ581" s="122">
        <v>575</v>
      </c>
      <c r="GK581" s="14">
        <f t="shared" si="150"/>
        <v>33</v>
      </c>
      <c r="GL581" s="14">
        <f t="shared" si="151"/>
        <v>1606041</v>
      </c>
      <c r="GM581" s="14" t="str">
        <f t="shared" si="155"/>
        <v>神器6-7 : 级</v>
      </c>
      <c r="GN581" s="14" t="s">
        <v>1055</v>
      </c>
      <c r="GO581" s="14">
        <f t="shared" si="152"/>
        <v>5</v>
      </c>
      <c r="GP581" s="14" t="str">
        <f t="shared" si="153"/>
        <v>神器6-7</v>
      </c>
      <c r="GQ581" s="14">
        <f t="shared" si="154"/>
        <v>2</v>
      </c>
    </row>
    <row r="582" spans="192:199" ht="16.5" x14ac:dyDescent="0.2">
      <c r="GJ582" s="122">
        <v>576</v>
      </c>
      <c r="GK582" s="14">
        <f t="shared" si="150"/>
        <v>33</v>
      </c>
      <c r="GL582" s="14">
        <f t="shared" si="151"/>
        <v>1606041</v>
      </c>
      <c r="GM582" s="14" t="str">
        <f t="shared" si="155"/>
        <v>神器6-7 : 级</v>
      </c>
      <c r="GN582" s="14" t="s">
        <v>1055</v>
      </c>
      <c r="GO582" s="14">
        <f t="shared" si="152"/>
        <v>6</v>
      </c>
      <c r="GP582" s="14" t="str">
        <f t="shared" si="153"/>
        <v>神器6-7</v>
      </c>
      <c r="GQ582" s="14">
        <f t="shared" si="154"/>
        <v>2</v>
      </c>
    </row>
    <row r="583" spans="192:199" ht="16.5" x14ac:dyDescent="0.2">
      <c r="GJ583" s="122">
        <v>577</v>
      </c>
      <c r="GK583" s="14">
        <f t="shared" si="150"/>
        <v>33</v>
      </c>
      <c r="GL583" s="14">
        <f t="shared" si="151"/>
        <v>1606041</v>
      </c>
      <c r="GM583" s="14" t="str">
        <f t="shared" si="155"/>
        <v>神器6-7 : 级</v>
      </c>
      <c r="GN583" s="14" t="s">
        <v>1055</v>
      </c>
      <c r="GO583" s="14">
        <f t="shared" si="152"/>
        <v>7</v>
      </c>
      <c r="GP583" s="14" t="str">
        <f t="shared" si="153"/>
        <v>神器6-7</v>
      </c>
      <c r="GQ583" s="14">
        <f t="shared" si="154"/>
        <v>3</v>
      </c>
    </row>
    <row r="584" spans="192:199" ht="16.5" x14ac:dyDescent="0.2">
      <c r="GJ584" s="122">
        <v>578</v>
      </c>
      <c r="GK584" s="14">
        <f t="shared" ref="GK584:GK647" si="156">MATCH(GJ584-1,$R$7:$R$49,1)</f>
        <v>33</v>
      </c>
      <c r="GL584" s="14">
        <f t="shared" ref="GL584:GL647" si="157">INDEX($S$8:$S$49,GK584)</f>
        <v>1606041</v>
      </c>
      <c r="GM584" s="14" t="str">
        <f t="shared" si="155"/>
        <v>神器6-7 : 级</v>
      </c>
      <c r="GN584" s="14" t="s">
        <v>1055</v>
      </c>
      <c r="GO584" s="14">
        <f t="shared" ref="GO584:GO647" si="158">GJ584-INDEX($R$7:$R$49,GK584)</f>
        <v>8</v>
      </c>
      <c r="GP584" s="14" t="str">
        <f t="shared" ref="GP584:GP647" si="159">INDEX($T$8:$T$49,GK584)</f>
        <v>神器6-7</v>
      </c>
      <c r="GQ584" s="14">
        <f t="shared" ref="GQ584:GQ647" si="160">INDEX($K$8:$K$28,GO584)</f>
        <v>3</v>
      </c>
    </row>
    <row r="585" spans="192:199" ht="16.5" x14ac:dyDescent="0.2">
      <c r="GJ585" s="122">
        <v>579</v>
      </c>
      <c r="GK585" s="14">
        <f t="shared" si="156"/>
        <v>33</v>
      </c>
      <c r="GL585" s="14">
        <f t="shared" si="157"/>
        <v>1606041</v>
      </c>
      <c r="GM585" s="14" t="str">
        <f t="shared" si="155"/>
        <v>神器6-7 : 级</v>
      </c>
      <c r="GN585" s="14" t="s">
        <v>1055</v>
      </c>
      <c r="GO585" s="14">
        <f t="shared" si="158"/>
        <v>9</v>
      </c>
      <c r="GP585" s="14" t="str">
        <f t="shared" si="159"/>
        <v>神器6-7</v>
      </c>
      <c r="GQ585" s="14">
        <f t="shared" si="160"/>
        <v>3</v>
      </c>
    </row>
    <row r="586" spans="192:199" ht="16.5" x14ac:dyDescent="0.2">
      <c r="GJ586" s="122">
        <v>580</v>
      </c>
      <c r="GK586" s="14">
        <f t="shared" si="156"/>
        <v>33</v>
      </c>
      <c r="GL586" s="14">
        <f t="shared" si="157"/>
        <v>1606041</v>
      </c>
      <c r="GM586" s="14" t="str">
        <f t="shared" si="155"/>
        <v>神器6-7 : 级</v>
      </c>
      <c r="GN586" s="14" t="s">
        <v>1055</v>
      </c>
      <c r="GO586" s="14">
        <f t="shared" si="158"/>
        <v>10</v>
      </c>
      <c r="GP586" s="14" t="str">
        <f t="shared" si="159"/>
        <v>神器6-7</v>
      </c>
      <c r="GQ586" s="14">
        <f t="shared" si="160"/>
        <v>5</v>
      </c>
    </row>
    <row r="587" spans="192:199" ht="16.5" x14ac:dyDescent="0.2">
      <c r="GJ587" s="122">
        <v>581</v>
      </c>
      <c r="GK587" s="14">
        <f t="shared" si="156"/>
        <v>33</v>
      </c>
      <c r="GL587" s="14">
        <f t="shared" si="157"/>
        <v>1606041</v>
      </c>
      <c r="GM587" s="14" t="str">
        <f t="shared" si="155"/>
        <v>神器6-7 : 级</v>
      </c>
      <c r="GN587" s="14" t="s">
        <v>1055</v>
      </c>
      <c r="GO587" s="14">
        <f t="shared" si="158"/>
        <v>11</v>
      </c>
      <c r="GP587" s="14" t="str">
        <f t="shared" si="159"/>
        <v>神器6-7</v>
      </c>
      <c r="GQ587" s="14">
        <f t="shared" si="160"/>
        <v>5</v>
      </c>
    </row>
    <row r="588" spans="192:199" ht="16.5" x14ac:dyDescent="0.2">
      <c r="GJ588" s="122">
        <v>582</v>
      </c>
      <c r="GK588" s="14">
        <f t="shared" si="156"/>
        <v>33</v>
      </c>
      <c r="GL588" s="14">
        <f t="shared" si="157"/>
        <v>1606041</v>
      </c>
      <c r="GM588" s="14" t="str">
        <f t="shared" si="155"/>
        <v>神器6-7 : 级</v>
      </c>
      <c r="GN588" s="14" t="s">
        <v>1055</v>
      </c>
      <c r="GO588" s="14">
        <f t="shared" si="158"/>
        <v>12</v>
      </c>
      <c r="GP588" s="14" t="str">
        <f t="shared" si="159"/>
        <v>神器6-7</v>
      </c>
      <c r="GQ588" s="14">
        <f t="shared" si="160"/>
        <v>6</v>
      </c>
    </row>
    <row r="589" spans="192:199" ht="16.5" x14ac:dyDescent="0.2">
      <c r="GJ589" s="122">
        <v>583</v>
      </c>
      <c r="GK589" s="14">
        <f t="shared" si="156"/>
        <v>33</v>
      </c>
      <c r="GL589" s="14">
        <f t="shared" si="157"/>
        <v>1606041</v>
      </c>
      <c r="GM589" s="14" t="str">
        <f t="shared" si="155"/>
        <v>神器6-7 : 级</v>
      </c>
      <c r="GN589" s="14" t="s">
        <v>1055</v>
      </c>
      <c r="GO589" s="14">
        <f t="shared" si="158"/>
        <v>13</v>
      </c>
      <c r="GP589" s="14" t="str">
        <f t="shared" si="159"/>
        <v>神器6-7</v>
      </c>
      <c r="GQ589" s="14">
        <f t="shared" si="160"/>
        <v>7</v>
      </c>
    </row>
    <row r="590" spans="192:199" ht="16.5" x14ac:dyDescent="0.2">
      <c r="GJ590" s="122">
        <v>584</v>
      </c>
      <c r="GK590" s="14">
        <f t="shared" si="156"/>
        <v>33</v>
      </c>
      <c r="GL590" s="14">
        <f t="shared" si="157"/>
        <v>1606041</v>
      </c>
      <c r="GM590" s="14" t="str">
        <f t="shared" si="155"/>
        <v>神器6-7 : 级</v>
      </c>
      <c r="GN590" s="14" t="s">
        <v>1055</v>
      </c>
      <c r="GO590" s="14">
        <f t="shared" si="158"/>
        <v>14</v>
      </c>
      <c r="GP590" s="14" t="str">
        <f t="shared" si="159"/>
        <v>神器6-7</v>
      </c>
      <c r="GQ590" s="14">
        <f t="shared" si="160"/>
        <v>7</v>
      </c>
    </row>
    <row r="591" spans="192:199" ht="16.5" x14ac:dyDescent="0.2">
      <c r="GJ591" s="122">
        <v>585</v>
      </c>
      <c r="GK591" s="14">
        <f t="shared" si="156"/>
        <v>33</v>
      </c>
      <c r="GL591" s="14">
        <f t="shared" si="157"/>
        <v>1606041</v>
      </c>
      <c r="GM591" s="14" t="str">
        <f t="shared" si="155"/>
        <v>神器6-7 : 级</v>
      </c>
      <c r="GN591" s="14" t="s">
        <v>1055</v>
      </c>
      <c r="GO591" s="14">
        <f t="shared" si="158"/>
        <v>15</v>
      </c>
      <c r="GP591" s="14" t="str">
        <f t="shared" si="159"/>
        <v>神器6-7</v>
      </c>
      <c r="GQ591" s="14">
        <f t="shared" si="160"/>
        <v>7</v>
      </c>
    </row>
    <row r="592" spans="192:199" ht="16.5" x14ac:dyDescent="0.2">
      <c r="GJ592" s="122">
        <v>586</v>
      </c>
      <c r="GK592" s="14">
        <f t="shared" si="156"/>
        <v>33</v>
      </c>
      <c r="GL592" s="14">
        <f t="shared" si="157"/>
        <v>1606041</v>
      </c>
      <c r="GM592" s="14" t="str">
        <f t="shared" si="155"/>
        <v>神器6-7 : 级</v>
      </c>
      <c r="GN592" s="14" t="s">
        <v>1055</v>
      </c>
      <c r="GO592" s="14">
        <f t="shared" si="158"/>
        <v>16</v>
      </c>
      <c r="GP592" s="14" t="str">
        <f t="shared" si="159"/>
        <v>神器6-7</v>
      </c>
      <c r="GQ592" s="14">
        <f t="shared" si="160"/>
        <v>10</v>
      </c>
    </row>
    <row r="593" spans="192:199" ht="16.5" x14ac:dyDescent="0.2">
      <c r="GJ593" s="122">
        <v>587</v>
      </c>
      <c r="GK593" s="14">
        <f t="shared" si="156"/>
        <v>33</v>
      </c>
      <c r="GL593" s="14">
        <f t="shared" si="157"/>
        <v>1606041</v>
      </c>
      <c r="GM593" s="14" t="str">
        <f t="shared" si="155"/>
        <v>神器6-7 : 级</v>
      </c>
      <c r="GN593" s="14" t="s">
        <v>1055</v>
      </c>
      <c r="GO593" s="14">
        <f t="shared" si="158"/>
        <v>17</v>
      </c>
      <c r="GP593" s="14" t="str">
        <f t="shared" si="159"/>
        <v>神器6-7</v>
      </c>
      <c r="GQ593" s="14">
        <f t="shared" si="160"/>
        <v>10</v>
      </c>
    </row>
    <row r="594" spans="192:199" ht="16.5" x14ac:dyDescent="0.2">
      <c r="GJ594" s="122">
        <v>588</v>
      </c>
      <c r="GK594" s="14">
        <f t="shared" si="156"/>
        <v>33</v>
      </c>
      <c r="GL594" s="14">
        <f t="shared" si="157"/>
        <v>1606041</v>
      </c>
      <c r="GM594" s="14" t="str">
        <f t="shared" si="155"/>
        <v>神器6-7 : 级</v>
      </c>
      <c r="GN594" s="14" t="s">
        <v>1055</v>
      </c>
      <c r="GO594" s="14">
        <f t="shared" si="158"/>
        <v>18</v>
      </c>
      <c r="GP594" s="14" t="str">
        <f t="shared" si="159"/>
        <v>神器6-7</v>
      </c>
      <c r="GQ594" s="14">
        <f t="shared" si="160"/>
        <v>10</v>
      </c>
    </row>
    <row r="595" spans="192:199" ht="16.5" x14ac:dyDescent="0.2">
      <c r="GJ595" s="122">
        <v>589</v>
      </c>
      <c r="GK595" s="14">
        <f t="shared" si="156"/>
        <v>33</v>
      </c>
      <c r="GL595" s="14">
        <f t="shared" si="157"/>
        <v>1606041</v>
      </c>
      <c r="GM595" s="14" t="str">
        <f t="shared" si="155"/>
        <v>神器6-7 : 级</v>
      </c>
      <c r="GN595" s="14" t="s">
        <v>1055</v>
      </c>
      <c r="GO595" s="14">
        <f t="shared" si="158"/>
        <v>19</v>
      </c>
      <c r="GP595" s="14" t="str">
        <f t="shared" si="159"/>
        <v>神器6-7</v>
      </c>
      <c r="GQ595" s="14">
        <f t="shared" si="160"/>
        <v>15</v>
      </c>
    </row>
    <row r="596" spans="192:199" ht="16.5" x14ac:dyDescent="0.2">
      <c r="GJ596" s="122">
        <v>590</v>
      </c>
      <c r="GK596" s="14">
        <f t="shared" si="156"/>
        <v>33</v>
      </c>
      <c r="GL596" s="14">
        <f t="shared" si="157"/>
        <v>1606041</v>
      </c>
      <c r="GM596" s="14" t="str">
        <f t="shared" si="155"/>
        <v>神器6-7 : 级</v>
      </c>
      <c r="GN596" s="14" t="s">
        <v>1055</v>
      </c>
      <c r="GO596" s="14">
        <f t="shared" si="158"/>
        <v>20</v>
      </c>
      <c r="GP596" s="14" t="str">
        <f t="shared" si="159"/>
        <v>神器6-7</v>
      </c>
      <c r="GQ596" s="14">
        <f t="shared" si="160"/>
        <v>15</v>
      </c>
    </row>
    <row r="597" spans="192:199" ht="16.5" x14ac:dyDescent="0.2">
      <c r="GJ597" s="122">
        <v>591</v>
      </c>
      <c r="GK597" s="14">
        <f t="shared" si="156"/>
        <v>33</v>
      </c>
      <c r="GL597" s="14">
        <f t="shared" si="157"/>
        <v>1606041</v>
      </c>
      <c r="GM597" s="14" t="str">
        <f t="shared" si="155"/>
        <v>神器6-7 : 级</v>
      </c>
      <c r="GN597" s="14" t="s">
        <v>1055</v>
      </c>
      <c r="GO597" s="14">
        <f t="shared" si="158"/>
        <v>21</v>
      </c>
      <c r="GP597" s="14" t="str">
        <f t="shared" si="159"/>
        <v>神器6-7</v>
      </c>
      <c r="GQ597" s="14">
        <f t="shared" si="160"/>
        <v>15</v>
      </c>
    </row>
    <row r="598" spans="192:199" ht="16.5" x14ac:dyDescent="0.2">
      <c r="GJ598" s="122">
        <v>592</v>
      </c>
      <c r="GK598" s="14">
        <f t="shared" si="156"/>
        <v>34</v>
      </c>
      <c r="GL598" s="14">
        <f t="shared" si="157"/>
        <v>1606042</v>
      </c>
      <c r="GM598" s="14" t="str">
        <f t="shared" si="155"/>
        <v>神器6-8 : 级</v>
      </c>
      <c r="GN598" s="14" t="s">
        <v>1055</v>
      </c>
      <c r="GO598" s="14">
        <f t="shared" si="158"/>
        <v>1</v>
      </c>
      <c r="GP598" s="14" t="str">
        <f t="shared" si="159"/>
        <v>神器6-8</v>
      </c>
      <c r="GQ598" s="14">
        <f t="shared" si="160"/>
        <v>1</v>
      </c>
    </row>
    <row r="599" spans="192:199" ht="16.5" x14ac:dyDescent="0.2">
      <c r="GJ599" s="122">
        <v>593</v>
      </c>
      <c r="GK599" s="14">
        <f t="shared" si="156"/>
        <v>34</v>
      </c>
      <c r="GL599" s="14">
        <f t="shared" si="157"/>
        <v>1606042</v>
      </c>
      <c r="GM599" s="14" t="str">
        <f t="shared" si="155"/>
        <v>神器6-8 : 级</v>
      </c>
      <c r="GN599" s="14" t="s">
        <v>1055</v>
      </c>
      <c r="GO599" s="14">
        <f t="shared" si="158"/>
        <v>2</v>
      </c>
      <c r="GP599" s="14" t="str">
        <f t="shared" si="159"/>
        <v>神器6-8</v>
      </c>
      <c r="GQ599" s="14">
        <f t="shared" si="160"/>
        <v>1</v>
      </c>
    </row>
    <row r="600" spans="192:199" ht="16.5" x14ac:dyDescent="0.2">
      <c r="GJ600" s="122">
        <v>594</v>
      </c>
      <c r="GK600" s="14">
        <f t="shared" si="156"/>
        <v>34</v>
      </c>
      <c r="GL600" s="14">
        <f t="shared" si="157"/>
        <v>1606042</v>
      </c>
      <c r="GM600" s="14" t="str">
        <f t="shared" ref="GM600:GM663" si="161">INDEX($T$8:$T$49,GK600)&amp;" : "&amp;AO600&amp;"级"</f>
        <v>神器6-8 : 级</v>
      </c>
      <c r="GN600" s="14" t="s">
        <v>1055</v>
      </c>
      <c r="GO600" s="14">
        <f t="shared" si="158"/>
        <v>3</v>
      </c>
      <c r="GP600" s="14" t="str">
        <f t="shared" si="159"/>
        <v>神器6-8</v>
      </c>
      <c r="GQ600" s="14">
        <f t="shared" si="160"/>
        <v>1</v>
      </c>
    </row>
    <row r="601" spans="192:199" ht="16.5" x14ac:dyDescent="0.2">
      <c r="GJ601" s="122">
        <v>595</v>
      </c>
      <c r="GK601" s="14">
        <f t="shared" si="156"/>
        <v>34</v>
      </c>
      <c r="GL601" s="14">
        <f t="shared" si="157"/>
        <v>1606042</v>
      </c>
      <c r="GM601" s="14" t="str">
        <f t="shared" si="161"/>
        <v>神器6-8 : 级</v>
      </c>
      <c r="GN601" s="14" t="s">
        <v>1055</v>
      </c>
      <c r="GO601" s="14">
        <f t="shared" si="158"/>
        <v>4</v>
      </c>
      <c r="GP601" s="14" t="str">
        <f t="shared" si="159"/>
        <v>神器6-8</v>
      </c>
      <c r="GQ601" s="14">
        <f t="shared" si="160"/>
        <v>2</v>
      </c>
    </row>
    <row r="602" spans="192:199" ht="16.5" x14ac:dyDescent="0.2">
      <c r="GJ602" s="122">
        <v>596</v>
      </c>
      <c r="GK602" s="14">
        <f t="shared" si="156"/>
        <v>34</v>
      </c>
      <c r="GL602" s="14">
        <f t="shared" si="157"/>
        <v>1606042</v>
      </c>
      <c r="GM602" s="14" t="str">
        <f t="shared" si="161"/>
        <v>神器6-8 : 级</v>
      </c>
      <c r="GN602" s="14" t="s">
        <v>1055</v>
      </c>
      <c r="GO602" s="14">
        <f t="shared" si="158"/>
        <v>5</v>
      </c>
      <c r="GP602" s="14" t="str">
        <f t="shared" si="159"/>
        <v>神器6-8</v>
      </c>
      <c r="GQ602" s="14">
        <f t="shared" si="160"/>
        <v>2</v>
      </c>
    </row>
    <row r="603" spans="192:199" ht="16.5" x14ac:dyDescent="0.2">
      <c r="GJ603" s="122">
        <v>597</v>
      </c>
      <c r="GK603" s="14">
        <f t="shared" si="156"/>
        <v>34</v>
      </c>
      <c r="GL603" s="14">
        <f t="shared" si="157"/>
        <v>1606042</v>
      </c>
      <c r="GM603" s="14" t="str">
        <f t="shared" si="161"/>
        <v>神器6-8 : 级</v>
      </c>
      <c r="GN603" s="14" t="s">
        <v>1055</v>
      </c>
      <c r="GO603" s="14">
        <f t="shared" si="158"/>
        <v>6</v>
      </c>
      <c r="GP603" s="14" t="str">
        <f t="shared" si="159"/>
        <v>神器6-8</v>
      </c>
      <c r="GQ603" s="14">
        <f t="shared" si="160"/>
        <v>2</v>
      </c>
    </row>
    <row r="604" spans="192:199" ht="16.5" x14ac:dyDescent="0.2">
      <c r="GJ604" s="122">
        <v>598</v>
      </c>
      <c r="GK604" s="14">
        <f t="shared" si="156"/>
        <v>34</v>
      </c>
      <c r="GL604" s="14">
        <f t="shared" si="157"/>
        <v>1606042</v>
      </c>
      <c r="GM604" s="14" t="str">
        <f t="shared" si="161"/>
        <v>神器6-8 : 级</v>
      </c>
      <c r="GN604" s="14" t="s">
        <v>1055</v>
      </c>
      <c r="GO604" s="14">
        <f t="shared" si="158"/>
        <v>7</v>
      </c>
      <c r="GP604" s="14" t="str">
        <f t="shared" si="159"/>
        <v>神器6-8</v>
      </c>
      <c r="GQ604" s="14">
        <f t="shared" si="160"/>
        <v>3</v>
      </c>
    </row>
    <row r="605" spans="192:199" ht="16.5" x14ac:dyDescent="0.2">
      <c r="GJ605" s="122">
        <v>599</v>
      </c>
      <c r="GK605" s="14">
        <f t="shared" si="156"/>
        <v>34</v>
      </c>
      <c r="GL605" s="14">
        <f t="shared" si="157"/>
        <v>1606042</v>
      </c>
      <c r="GM605" s="14" t="str">
        <f t="shared" si="161"/>
        <v>神器6-8 : 级</v>
      </c>
      <c r="GN605" s="14" t="s">
        <v>1055</v>
      </c>
      <c r="GO605" s="14">
        <f t="shared" si="158"/>
        <v>8</v>
      </c>
      <c r="GP605" s="14" t="str">
        <f t="shared" si="159"/>
        <v>神器6-8</v>
      </c>
      <c r="GQ605" s="14">
        <f t="shared" si="160"/>
        <v>3</v>
      </c>
    </row>
    <row r="606" spans="192:199" ht="16.5" x14ac:dyDescent="0.2">
      <c r="GJ606" s="122">
        <v>600</v>
      </c>
      <c r="GK606" s="14">
        <f t="shared" si="156"/>
        <v>34</v>
      </c>
      <c r="GL606" s="14">
        <f t="shared" si="157"/>
        <v>1606042</v>
      </c>
      <c r="GM606" s="14" t="str">
        <f t="shared" si="161"/>
        <v>神器6-8 : 级</v>
      </c>
      <c r="GN606" s="14" t="s">
        <v>1055</v>
      </c>
      <c r="GO606" s="14">
        <f t="shared" si="158"/>
        <v>9</v>
      </c>
      <c r="GP606" s="14" t="str">
        <f t="shared" si="159"/>
        <v>神器6-8</v>
      </c>
      <c r="GQ606" s="14">
        <f t="shared" si="160"/>
        <v>3</v>
      </c>
    </row>
    <row r="607" spans="192:199" ht="16.5" x14ac:dyDescent="0.2">
      <c r="GJ607" s="122">
        <v>601</v>
      </c>
      <c r="GK607" s="14">
        <f t="shared" si="156"/>
        <v>34</v>
      </c>
      <c r="GL607" s="14">
        <f t="shared" si="157"/>
        <v>1606042</v>
      </c>
      <c r="GM607" s="14" t="str">
        <f t="shared" si="161"/>
        <v>神器6-8 : 级</v>
      </c>
      <c r="GN607" s="14" t="s">
        <v>1055</v>
      </c>
      <c r="GO607" s="14">
        <f t="shared" si="158"/>
        <v>10</v>
      </c>
      <c r="GP607" s="14" t="str">
        <f t="shared" si="159"/>
        <v>神器6-8</v>
      </c>
      <c r="GQ607" s="14">
        <f t="shared" si="160"/>
        <v>5</v>
      </c>
    </row>
    <row r="608" spans="192:199" ht="16.5" x14ac:dyDescent="0.2">
      <c r="GJ608" s="122">
        <v>602</v>
      </c>
      <c r="GK608" s="14">
        <f t="shared" si="156"/>
        <v>34</v>
      </c>
      <c r="GL608" s="14">
        <f t="shared" si="157"/>
        <v>1606042</v>
      </c>
      <c r="GM608" s="14" t="str">
        <f t="shared" si="161"/>
        <v>神器6-8 : 级</v>
      </c>
      <c r="GN608" s="14" t="s">
        <v>1055</v>
      </c>
      <c r="GO608" s="14">
        <f t="shared" si="158"/>
        <v>11</v>
      </c>
      <c r="GP608" s="14" t="str">
        <f t="shared" si="159"/>
        <v>神器6-8</v>
      </c>
      <c r="GQ608" s="14">
        <f t="shared" si="160"/>
        <v>5</v>
      </c>
    </row>
    <row r="609" spans="192:199" ht="16.5" x14ac:dyDescent="0.2">
      <c r="GJ609" s="122">
        <v>603</v>
      </c>
      <c r="GK609" s="14">
        <f t="shared" si="156"/>
        <v>34</v>
      </c>
      <c r="GL609" s="14">
        <f t="shared" si="157"/>
        <v>1606042</v>
      </c>
      <c r="GM609" s="14" t="str">
        <f t="shared" si="161"/>
        <v>神器6-8 : 级</v>
      </c>
      <c r="GN609" s="14" t="s">
        <v>1055</v>
      </c>
      <c r="GO609" s="14">
        <f t="shared" si="158"/>
        <v>12</v>
      </c>
      <c r="GP609" s="14" t="str">
        <f t="shared" si="159"/>
        <v>神器6-8</v>
      </c>
      <c r="GQ609" s="14">
        <f t="shared" si="160"/>
        <v>6</v>
      </c>
    </row>
    <row r="610" spans="192:199" ht="16.5" x14ac:dyDescent="0.2">
      <c r="GJ610" s="122">
        <v>604</v>
      </c>
      <c r="GK610" s="14">
        <f t="shared" si="156"/>
        <v>34</v>
      </c>
      <c r="GL610" s="14">
        <f t="shared" si="157"/>
        <v>1606042</v>
      </c>
      <c r="GM610" s="14" t="str">
        <f t="shared" si="161"/>
        <v>神器6-8 : 级</v>
      </c>
      <c r="GN610" s="14" t="s">
        <v>1055</v>
      </c>
      <c r="GO610" s="14">
        <f t="shared" si="158"/>
        <v>13</v>
      </c>
      <c r="GP610" s="14" t="str">
        <f t="shared" si="159"/>
        <v>神器6-8</v>
      </c>
      <c r="GQ610" s="14">
        <f t="shared" si="160"/>
        <v>7</v>
      </c>
    </row>
    <row r="611" spans="192:199" ht="16.5" x14ac:dyDescent="0.2">
      <c r="GJ611" s="122">
        <v>605</v>
      </c>
      <c r="GK611" s="14">
        <f t="shared" si="156"/>
        <v>34</v>
      </c>
      <c r="GL611" s="14">
        <f t="shared" si="157"/>
        <v>1606042</v>
      </c>
      <c r="GM611" s="14" t="str">
        <f t="shared" si="161"/>
        <v>神器6-8 : 级</v>
      </c>
      <c r="GN611" s="14" t="s">
        <v>1055</v>
      </c>
      <c r="GO611" s="14">
        <f t="shared" si="158"/>
        <v>14</v>
      </c>
      <c r="GP611" s="14" t="str">
        <f t="shared" si="159"/>
        <v>神器6-8</v>
      </c>
      <c r="GQ611" s="14">
        <f t="shared" si="160"/>
        <v>7</v>
      </c>
    </row>
    <row r="612" spans="192:199" ht="16.5" x14ac:dyDescent="0.2">
      <c r="GJ612" s="122">
        <v>606</v>
      </c>
      <c r="GK612" s="14">
        <f t="shared" si="156"/>
        <v>34</v>
      </c>
      <c r="GL612" s="14">
        <f t="shared" si="157"/>
        <v>1606042</v>
      </c>
      <c r="GM612" s="14" t="str">
        <f t="shared" si="161"/>
        <v>神器6-8 : 级</v>
      </c>
      <c r="GN612" s="14" t="s">
        <v>1055</v>
      </c>
      <c r="GO612" s="14">
        <f t="shared" si="158"/>
        <v>15</v>
      </c>
      <c r="GP612" s="14" t="str">
        <f t="shared" si="159"/>
        <v>神器6-8</v>
      </c>
      <c r="GQ612" s="14">
        <f t="shared" si="160"/>
        <v>7</v>
      </c>
    </row>
    <row r="613" spans="192:199" ht="16.5" x14ac:dyDescent="0.2">
      <c r="GJ613" s="122">
        <v>607</v>
      </c>
      <c r="GK613" s="14">
        <f t="shared" si="156"/>
        <v>34</v>
      </c>
      <c r="GL613" s="14">
        <f t="shared" si="157"/>
        <v>1606042</v>
      </c>
      <c r="GM613" s="14" t="str">
        <f t="shared" si="161"/>
        <v>神器6-8 : 级</v>
      </c>
      <c r="GN613" s="14" t="s">
        <v>1055</v>
      </c>
      <c r="GO613" s="14">
        <f t="shared" si="158"/>
        <v>16</v>
      </c>
      <c r="GP613" s="14" t="str">
        <f t="shared" si="159"/>
        <v>神器6-8</v>
      </c>
      <c r="GQ613" s="14">
        <f t="shared" si="160"/>
        <v>10</v>
      </c>
    </row>
    <row r="614" spans="192:199" ht="16.5" x14ac:dyDescent="0.2">
      <c r="GJ614" s="122">
        <v>608</v>
      </c>
      <c r="GK614" s="14">
        <f t="shared" si="156"/>
        <v>34</v>
      </c>
      <c r="GL614" s="14">
        <f t="shared" si="157"/>
        <v>1606042</v>
      </c>
      <c r="GM614" s="14" t="str">
        <f t="shared" si="161"/>
        <v>神器6-8 : 级</v>
      </c>
      <c r="GN614" s="14" t="s">
        <v>1055</v>
      </c>
      <c r="GO614" s="14">
        <f t="shared" si="158"/>
        <v>17</v>
      </c>
      <c r="GP614" s="14" t="str">
        <f t="shared" si="159"/>
        <v>神器6-8</v>
      </c>
      <c r="GQ614" s="14">
        <f t="shared" si="160"/>
        <v>10</v>
      </c>
    </row>
    <row r="615" spans="192:199" ht="16.5" x14ac:dyDescent="0.2">
      <c r="GJ615" s="122">
        <v>609</v>
      </c>
      <c r="GK615" s="14">
        <f t="shared" si="156"/>
        <v>34</v>
      </c>
      <c r="GL615" s="14">
        <f t="shared" si="157"/>
        <v>1606042</v>
      </c>
      <c r="GM615" s="14" t="str">
        <f t="shared" si="161"/>
        <v>神器6-8 : 级</v>
      </c>
      <c r="GN615" s="14" t="s">
        <v>1055</v>
      </c>
      <c r="GO615" s="14">
        <f t="shared" si="158"/>
        <v>18</v>
      </c>
      <c r="GP615" s="14" t="str">
        <f t="shared" si="159"/>
        <v>神器6-8</v>
      </c>
      <c r="GQ615" s="14">
        <f t="shared" si="160"/>
        <v>10</v>
      </c>
    </row>
    <row r="616" spans="192:199" ht="16.5" x14ac:dyDescent="0.2">
      <c r="GJ616" s="122">
        <v>610</v>
      </c>
      <c r="GK616" s="14">
        <f t="shared" si="156"/>
        <v>34</v>
      </c>
      <c r="GL616" s="14">
        <f t="shared" si="157"/>
        <v>1606042</v>
      </c>
      <c r="GM616" s="14" t="str">
        <f t="shared" si="161"/>
        <v>神器6-8 : 级</v>
      </c>
      <c r="GN616" s="14" t="s">
        <v>1055</v>
      </c>
      <c r="GO616" s="14">
        <f t="shared" si="158"/>
        <v>19</v>
      </c>
      <c r="GP616" s="14" t="str">
        <f t="shared" si="159"/>
        <v>神器6-8</v>
      </c>
      <c r="GQ616" s="14">
        <f t="shared" si="160"/>
        <v>15</v>
      </c>
    </row>
    <row r="617" spans="192:199" ht="16.5" x14ac:dyDescent="0.2">
      <c r="GJ617" s="122">
        <v>611</v>
      </c>
      <c r="GK617" s="14">
        <f t="shared" si="156"/>
        <v>34</v>
      </c>
      <c r="GL617" s="14">
        <f t="shared" si="157"/>
        <v>1606042</v>
      </c>
      <c r="GM617" s="14" t="str">
        <f t="shared" si="161"/>
        <v>神器6-8 : 级</v>
      </c>
      <c r="GN617" s="14" t="s">
        <v>1055</v>
      </c>
      <c r="GO617" s="14">
        <f t="shared" si="158"/>
        <v>20</v>
      </c>
      <c r="GP617" s="14" t="str">
        <f t="shared" si="159"/>
        <v>神器6-8</v>
      </c>
      <c r="GQ617" s="14">
        <f t="shared" si="160"/>
        <v>15</v>
      </c>
    </row>
    <row r="618" spans="192:199" ht="16.5" x14ac:dyDescent="0.2">
      <c r="GJ618" s="122">
        <v>612</v>
      </c>
      <c r="GK618" s="14">
        <f t="shared" si="156"/>
        <v>34</v>
      </c>
      <c r="GL618" s="14">
        <f t="shared" si="157"/>
        <v>1606042</v>
      </c>
      <c r="GM618" s="14" t="str">
        <f t="shared" si="161"/>
        <v>神器6-8 : 级</v>
      </c>
      <c r="GN618" s="14" t="s">
        <v>1055</v>
      </c>
      <c r="GO618" s="14">
        <f t="shared" si="158"/>
        <v>21</v>
      </c>
      <c r="GP618" s="14" t="str">
        <f t="shared" si="159"/>
        <v>神器6-8</v>
      </c>
      <c r="GQ618" s="14">
        <f t="shared" si="160"/>
        <v>15</v>
      </c>
    </row>
    <row r="619" spans="192:199" ht="16.5" x14ac:dyDescent="0.2">
      <c r="GJ619" s="122">
        <v>613</v>
      </c>
      <c r="GK619" s="14">
        <f t="shared" si="156"/>
        <v>35</v>
      </c>
      <c r="GL619" s="14">
        <f t="shared" si="157"/>
        <v>1606043</v>
      </c>
      <c r="GM619" s="14" t="str">
        <f t="shared" si="161"/>
        <v>神器7-1 : 级</v>
      </c>
      <c r="GN619" s="14" t="s">
        <v>1055</v>
      </c>
      <c r="GO619" s="14">
        <f t="shared" si="158"/>
        <v>1</v>
      </c>
      <c r="GP619" s="14" t="str">
        <f t="shared" si="159"/>
        <v>神器7-1</v>
      </c>
      <c r="GQ619" s="14">
        <f t="shared" si="160"/>
        <v>1</v>
      </c>
    </row>
    <row r="620" spans="192:199" ht="16.5" x14ac:dyDescent="0.2">
      <c r="GJ620" s="122">
        <v>614</v>
      </c>
      <c r="GK620" s="14">
        <f t="shared" si="156"/>
        <v>35</v>
      </c>
      <c r="GL620" s="14">
        <f t="shared" si="157"/>
        <v>1606043</v>
      </c>
      <c r="GM620" s="14" t="str">
        <f t="shared" si="161"/>
        <v>神器7-1 : 级</v>
      </c>
      <c r="GN620" s="14" t="s">
        <v>1055</v>
      </c>
      <c r="GO620" s="14">
        <f t="shared" si="158"/>
        <v>2</v>
      </c>
      <c r="GP620" s="14" t="str">
        <f t="shared" si="159"/>
        <v>神器7-1</v>
      </c>
      <c r="GQ620" s="14">
        <f t="shared" si="160"/>
        <v>1</v>
      </c>
    </row>
    <row r="621" spans="192:199" ht="16.5" x14ac:dyDescent="0.2">
      <c r="GJ621" s="122">
        <v>615</v>
      </c>
      <c r="GK621" s="14">
        <f t="shared" si="156"/>
        <v>35</v>
      </c>
      <c r="GL621" s="14">
        <f t="shared" si="157"/>
        <v>1606043</v>
      </c>
      <c r="GM621" s="14" t="str">
        <f t="shared" si="161"/>
        <v>神器7-1 : 级</v>
      </c>
      <c r="GN621" s="14" t="s">
        <v>1055</v>
      </c>
      <c r="GO621" s="14">
        <f t="shared" si="158"/>
        <v>3</v>
      </c>
      <c r="GP621" s="14" t="str">
        <f t="shared" si="159"/>
        <v>神器7-1</v>
      </c>
      <c r="GQ621" s="14">
        <f t="shared" si="160"/>
        <v>1</v>
      </c>
    </row>
    <row r="622" spans="192:199" ht="16.5" x14ac:dyDescent="0.2">
      <c r="GJ622" s="122">
        <v>616</v>
      </c>
      <c r="GK622" s="14">
        <f t="shared" si="156"/>
        <v>35</v>
      </c>
      <c r="GL622" s="14">
        <f t="shared" si="157"/>
        <v>1606043</v>
      </c>
      <c r="GM622" s="14" t="str">
        <f t="shared" si="161"/>
        <v>神器7-1 : 级</v>
      </c>
      <c r="GN622" s="14" t="s">
        <v>1055</v>
      </c>
      <c r="GO622" s="14">
        <f t="shared" si="158"/>
        <v>4</v>
      </c>
      <c r="GP622" s="14" t="str">
        <f t="shared" si="159"/>
        <v>神器7-1</v>
      </c>
      <c r="GQ622" s="14">
        <f t="shared" si="160"/>
        <v>2</v>
      </c>
    </row>
    <row r="623" spans="192:199" ht="16.5" x14ac:dyDescent="0.2">
      <c r="GJ623" s="122">
        <v>617</v>
      </c>
      <c r="GK623" s="14">
        <f t="shared" si="156"/>
        <v>35</v>
      </c>
      <c r="GL623" s="14">
        <f t="shared" si="157"/>
        <v>1606043</v>
      </c>
      <c r="GM623" s="14" t="str">
        <f t="shared" si="161"/>
        <v>神器7-1 : 级</v>
      </c>
      <c r="GN623" s="14" t="s">
        <v>1055</v>
      </c>
      <c r="GO623" s="14">
        <f t="shared" si="158"/>
        <v>5</v>
      </c>
      <c r="GP623" s="14" t="str">
        <f t="shared" si="159"/>
        <v>神器7-1</v>
      </c>
      <c r="GQ623" s="14">
        <f t="shared" si="160"/>
        <v>2</v>
      </c>
    </row>
    <row r="624" spans="192:199" ht="16.5" x14ac:dyDescent="0.2">
      <c r="GJ624" s="122">
        <v>618</v>
      </c>
      <c r="GK624" s="14">
        <f t="shared" si="156"/>
        <v>35</v>
      </c>
      <c r="GL624" s="14">
        <f t="shared" si="157"/>
        <v>1606043</v>
      </c>
      <c r="GM624" s="14" t="str">
        <f t="shared" si="161"/>
        <v>神器7-1 : 级</v>
      </c>
      <c r="GN624" s="14" t="s">
        <v>1055</v>
      </c>
      <c r="GO624" s="14">
        <f t="shared" si="158"/>
        <v>6</v>
      </c>
      <c r="GP624" s="14" t="str">
        <f t="shared" si="159"/>
        <v>神器7-1</v>
      </c>
      <c r="GQ624" s="14">
        <f t="shared" si="160"/>
        <v>2</v>
      </c>
    </row>
    <row r="625" spans="192:199" ht="16.5" x14ac:dyDescent="0.2">
      <c r="GJ625" s="122">
        <v>619</v>
      </c>
      <c r="GK625" s="14">
        <f t="shared" si="156"/>
        <v>35</v>
      </c>
      <c r="GL625" s="14">
        <f t="shared" si="157"/>
        <v>1606043</v>
      </c>
      <c r="GM625" s="14" t="str">
        <f t="shared" si="161"/>
        <v>神器7-1 : 级</v>
      </c>
      <c r="GN625" s="14" t="s">
        <v>1055</v>
      </c>
      <c r="GO625" s="14">
        <f t="shared" si="158"/>
        <v>7</v>
      </c>
      <c r="GP625" s="14" t="str">
        <f t="shared" si="159"/>
        <v>神器7-1</v>
      </c>
      <c r="GQ625" s="14">
        <f t="shared" si="160"/>
        <v>3</v>
      </c>
    </row>
    <row r="626" spans="192:199" ht="16.5" x14ac:dyDescent="0.2">
      <c r="GJ626" s="122">
        <v>620</v>
      </c>
      <c r="GK626" s="14">
        <f t="shared" si="156"/>
        <v>35</v>
      </c>
      <c r="GL626" s="14">
        <f t="shared" si="157"/>
        <v>1606043</v>
      </c>
      <c r="GM626" s="14" t="str">
        <f t="shared" si="161"/>
        <v>神器7-1 : 级</v>
      </c>
      <c r="GN626" s="14" t="s">
        <v>1055</v>
      </c>
      <c r="GO626" s="14">
        <f t="shared" si="158"/>
        <v>8</v>
      </c>
      <c r="GP626" s="14" t="str">
        <f t="shared" si="159"/>
        <v>神器7-1</v>
      </c>
      <c r="GQ626" s="14">
        <f t="shared" si="160"/>
        <v>3</v>
      </c>
    </row>
    <row r="627" spans="192:199" ht="16.5" x14ac:dyDescent="0.2">
      <c r="GJ627" s="122">
        <v>621</v>
      </c>
      <c r="GK627" s="14">
        <f t="shared" si="156"/>
        <v>35</v>
      </c>
      <c r="GL627" s="14">
        <f t="shared" si="157"/>
        <v>1606043</v>
      </c>
      <c r="GM627" s="14" t="str">
        <f t="shared" si="161"/>
        <v>神器7-1 : 级</v>
      </c>
      <c r="GN627" s="14" t="s">
        <v>1055</v>
      </c>
      <c r="GO627" s="14">
        <f t="shared" si="158"/>
        <v>9</v>
      </c>
      <c r="GP627" s="14" t="str">
        <f t="shared" si="159"/>
        <v>神器7-1</v>
      </c>
      <c r="GQ627" s="14">
        <f t="shared" si="160"/>
        <v>3</v>
      </c>
    </row>
    <row r="628" spans="192:199" ht="16.5" x14ac:dyDescent="0.2">
      <c r="GJ628" s="122">
        <v>622</v>
      </c>
      <c r="GK628" s="14">
        <f t="shared" si="156"/>
        <v>35</v>
      </c>
      <c r="GL628" s="14">
        <f t="shared" si="157"/>
        <v>1606043</v>
      </c>
      <c r="GM628" s="14" t="str">
        <f t="shared" si="161"/>
        <v>神器7-1 : 级</v>
      </c>
      <c r="GN628" s="14" t="s">
        <v>1055</v>
      </c>
      <c r="GO628" s="14">
        <f t="shared" si="158"/>
        <v>10</v>
      </c>
      <c r="GP628" s="14" t="str">
        <f t="shared" si="159"/>
        <v>神器7-1</v>
      </c>
      <c r="GQ628" s="14">
        <f t="shared" si="160"/>
        <v>5</v>
      </c>
    </row>
    <row r="629" spans="192:199" ht="16.5" x14ac:dyDescent="0.2">
      <c r="GJ629" s="122">
        <v>623</v>
      </c>
      <c r="GK629" s="14">
        <f t="shared" si="156"/>
        <v>35</v>
      </c>
      <c r="GL629" s="14">
        <f t="shared" si="157"/>
        <v>1606043</v>
      </c>
      <c r="GM629" s="14" t="str">
        <f t="shared" si="161"/>
        <v>神器7-1 : 级</v>
      </c>
      <c r="GN629" s="14" t="s">
        <v>1055</v>
      </c>
      <c r="GO629" s="14">
        <f t="shared" si="158"/>
        <v>11</v>
      </c>
      <c r="GP629" s="14" t="str">
        <f t="shared" si="159"/>
        <v>神器7-1</v>
      </c>
      <c r="GQ629" s="14">
        <f t="shared" si="160"/>
        <v>5</v>
      </c>
    </row>
    <row r="630" spans="192:199" ht="16.5" x14ac:dyDescent="0.2">
      <c r="GJ630" s="122">
        <v>624</v>
      </c>
      <c r="GK630" s="14">
        <f t="shared" si="156"/>
        <v>35</v>
      </c>
      <c r="GL630" s="14">
        <f t="shared" si="157"/>
        <v>1606043</v>
      </c>
      <c r="GM630" s="14" t="str">
        <f t="shared" si="161"/>
        <v>神器7-1 : 级</v>
      </c>
      <c r="GN630" s="14" t="s">
        <v>1055</v>
      </c>
      <c r="GO630" s="14">
        <f t="shared" si="158"/>
        <v>12</v>
      </c>
      <c r="GP630" s="14" t="str">
        <f t="shared" si="159"/>
        <v>神器7-1</v>
      </c>
      <c r="GQ630" s="14">
        <f t="shared" si="160"/>
        <v>6</v>
      </c>
    </row>
    <row r="631" spans="192:199" ht="16.5" x14ac:dyDescent="0.2">
      <c r="GJ631" s="122">
        <v>625</v>
      </c>
      <c r="GK631" s="14">
        <f t="shared" si="156"/>
        <v>35</v>
      </c>
      <c r="GL631" s="14">
        <f t="shared" si="157"/>
        <v>1606043</v>
      </c>
      <c r="GM631" s="14" t="str">
        <f t="shared" si="161"/>
        <v>神器7-1 : 级</v>
      </c>
      <c r="GN631" s="14" t="s">
        <v>1055</v>
      </c>
      <c r="GO631" s="14">
        <f t="shared" si="158"/>
        <v>13</v>
      </c>
      <c r="GP631" s="14" t="str">
        <f t="shared" si="159"/>
        <v>神器7-1</v>
      </c>
      <c r="GQ631" s="14">
        <f t="shared" si="160"/>
        <v>7</v>
      </c>
    </row>
    <row r="632" spans="192:199" ht="16.5" x14ac:dyDescent="0.2">
      <c r="GJ632" s="122">
        <v>626</v>
      </c>
      <c r="GK632" s="14">
        <f t="shared" si="156"/>
        <v>35</v>
      </c>
      <c r="GL632" s="14">
        <f t="shared" si="157"/>
        <v>1606043</v>
      </c>
      <c r="GM632" s="14" t="str">
        <f t="shared" si="161"/>
        <v>神器7-1 : 级</v>
      </c>
      <c r="GN632" s="14" t="s">
        <v>1055</v>
      </c>
      <c r="GO632" s="14">
        <f t="shared" si="158"/>
        <v>14</v>
      </c>
      <c r="GP632" s="14" t="str">
        <f t="shared" si="159"/>
        <v>神器7-1</v>
      </c>
      <c r="GQ632" s="14">
        <f t="shared" si="160"/>
        <v>7</v>
      </c>
    </row>
    <row r="633" spans="192:199" ht="16.5" x14ac:dyDescent="0.2">
      <c r="GJ633" s="122">
        <v>627</v>
      </c>
      <c r="GK633" s="14">
        <f t="shared" si="156"/>
        <v>35</v>
      </c>
      <c r="GL633" s="14">
        <f t="shared" si="157"/>
        <v>1606043</v>
      </c>
      <c r="GM633" s="14" t="str">
        <f t="shared" si="161"/>
        <v>神器7-1 : 级</v>
      </c>
      <c r="GN633" s="14" t="s">
        <v>1055</v>
      </c>
      <c r="GO633" s="14">
        <f t="shared" si="158"/>
        <v>15</v>
      </c>
      <c r="GP633" s="14" t="str">
        <f t="shared" si="159"/>
        <v>神器7-1</v>
      </c>
      <c r="GQ633" s="14">
        <f t="shared" si="160"/>
        <v>7</v>
      </c>
    </row>
    <row r="634" spans="192:199" ht="16.5" x14ac:dyDescent="0.2">
      <c r="GJ634" s="122">
        <v>628</v>
      </c>
      <c r="GK634" s="14">
        <f t="shared" si="156"/>
        <v>35</v>
      </c>
      <c r="GL634" s="14">
        <f t="shared" si="157"/>
        <v>1606043</v>
      </c>
      <c r="GM634" s="14" t="str">
        <f t="shared" si="161"/>
        <v>神器7-1 : 级</v>
      </c>
      <c r="GN634" s="14" t="s">
        <v>1055</v>
      </c>
      <c r="GO634" s="14">
        <f t="shared" si="158"/>
        <v>16</v>
      </c>
      <c r="GP634" s="14" t="str">
        <f t="shared" si="159"/>
        <v>神器7-1</v>
      </c>
      <c r="GQ634" s="14">
        <f t="shared" si="160"/>
        <v>10</v>
      </c>
    </row>
    <row r="635" spans="192:199" ht="16.5" x14ac:dyDescent="0.2">
      <c r="GJ635" s="122">
        <v>629</v>
      </c>
      <c r="GK635" s="14">
        <f t="shared" si="156"/>
        <v>35</v>
      </c>
      <c r="GL635" s="14">
        <f t="shared" si="157"/>
        <v>1606043</v>
      </c>
      <c r="GM635" s="14" t="str">
        <f t="shared" si="161"/>
        <v>神器7-1 : 级</v>
      </c>
      <c r="GN635" s="14" t="s">
        <v>1055</v>
      </c>
      <c r="GO635" s="14">
        <f t="shared" si="158"/>
        <v>17</v>
      </c>
      <c r="GP635" s="14" t="str">
        <f t="shared" si="159"/>
        <v>神器7-1</v>
      </c>
      <c r="GQ635" s="14">
        <f t="shared" si="160"/>
        <v>10</v>
      </c>
    </row>
    <row r="636" spans="192:199" ht="16.5" x14ac:dyDescent="0.2">
      <c r="GJ636" s="122">
        <v>630</v>
      </c>
      <c r="GK636" s="14">
        <f t="shared" si="156"/>
        <v>35</v>
      </c>
      <c r="GL636" s="14">
        <f t="shared" si="157"/>
        <v>1606043</v>
      </c>
      <c r="GM636" s="14" t="str">
        <f t="shared" si="161"/>
        <v>神器7-1 : 级</v>
      </c>
      <c r="GN636" s="14" t="s">
        <v>1055</v>
      </c>
      <c r="GO636" s="14">
        <f t="shared" si="158"/>
        <v>18</v>
      </c>
      <c r="GP636" s="14" t="str">
        <f t="shared" si="159"/>
        <v>神器7-1</v>
      </c>
      <c r="GQ636" s="14">
        <f t="shared" si="160"/>
        <v>10</v>
      </c>
    </row>
    <row r="637" spans="192:199" ht="16.5" x14ac:dyDescent="0.2">
      <c r="GJ637" s="122">
        <v>631</v>
      </c>
      <c r="GK637" s="14">
        <f t="shared" si="156"/>
        <v>35</v>
      </c>
      <c r="GL637" s="14">
        <f t="shared" si="157"/>
        <v>1606043</v>
      </c>
      <c r="GM637" s="14" t="str">
        <f t="shared" si="161"/>
        <v>神器7-1 : 级</v>
      </c>
      <c r="GN637" s="14" t="s">
        <v>1055</v>
      </c>
      <c r="GO637" s="14">
        <f t="shared" si="158"/>
        <v>19</v>
      </c>
      <c r="GP637" s="14" t="str">
        <f t="shared" si="159"/>
        <v>神器7-1</v>
      </c>
      <c r="GQ637" s="14">
        <f t="shared" si="160"/>
        <v>15</v>
      </c>
    </row>
    <row r="638" spans="192:199" ht="16.5" x14ac:dyDescent="0.2">
      <c r="GJ638" s="122">
        <v>632</v>
      </c>
      <c r="GK638" s="14">
        <f t="shared" si="156"/>
        <v>35</v>
      </c>
      <c r="GL638" s="14">
        <f t="shared" si="157"/>
        <v>1606043</v>
      </c>
      <c r="GM638" s="14" t="str">
        <f t="shared" si="161"/>
        <v>神器7-1 : 级</v>
      </c>
      <c r="GN638" s="14" t="s">
        <v>1055</v>
      </c>
      <c r="GO638" s="14">
        <f t="shared" si="158"/>
        <v>20</v>
      </c>
      <c r="GP638" s="14" t="str">
        <f t="shared" si="159"/>
        <v>神器7-1</v>
      </c>
      <c r="GQ638" s="14">
        <f t="shared" si="160"/>
        <v>15</v>
      </c>
    </row>
    <row r="639" spans="192:199" ht="16.5" x14ac:dyDescent="0.2">
      <c r="GJ639" s="122">
        <v>633</v>
      </c>
      <c r="GK639" s="14">
        <f t="shared" si="156"/>
        <v>35</v>
      </c>
      <c r="GL639" s="14">
        <f t="shared" si="157"/>
        <v>1606043</v>
      </c>
      <c r="GM639" s="14" t="str">
        <f t="shared" si="161"/>
        <v>神器7-1 : 级</v>
      </c>
      <c r="GN639" s="14" t="s">
        <v>1055</v>
      </c>
      <c r="GO639" s="14">
        <f t="shared" si="158"/>
        <v>21</v>
      </c>
      <c r="GP639" s="14" t="str">
        <f t="shared" si="159"/>
        <v>神器7-1</v>
      </c>
      <c r="GQ639" s="14">
        <f t="shared" si="160"/>
        <v>15</v>
      </c>
    </row>
    <row r="640" spans="192:199" ht="16.5" x14ac:dyDescent="0.2">
      <c r="GJ640" s="122">
        <v>634</v>
      </c>
      <c r="GK640" s="14">
        <f t="shared" si="156"/>
        <v>36</v>
      </c>
      <c r="GL640" s="14">
        <f t="shared" si="157"/>
        <v>1606044</v>
      </c>
      <c r="GM640" s="14" t="str">
        <f t="shared" si="161"/>
        <v>神器7-2 : 级</v>
      </c>
      <c r="GN640" s="14" t="s">
        <v>1055</v>
      </c>
      <c r="GO640" s="14">
        <f t="shared" si="158"/>
        <v>1</v>
      </c>
      <c r="GP640" s="14" t="str">
        <f t="shared" si="159"/>
        <v>神器7-2</v>
      </c>
      <c r="GQ640" s="14">
        <f t="shared" si="160"/>
        <v>1</v>
      </c>
    </row>
    <row r="641" spans="192:199" ht="16.5" x14ac:dyDescent="0.2">
      <c r="GJ641" s="122">
        <v>635</v>
      </c>
      <c r="GK641" s="14">
        <f t="shared" si="156"/>
        <v>36</v>
      </c>
      <c r="GL641" s="14">
        <f t="shared" si="157"/>
        <v>1606044</v>
      </c>
      <c r="GM641" s="14" t="str">
        <f t="shared" si="161"/>
        <v>神器7-2 : 级</v>
      </c>
      <c r="GN641" s="14" t="s">
        <v>1055</v>
      </c>
      <c r="GO641" s="14">
        <f t="shared" si="158"/>
        <v>2</v>
      </c>
      <c r="GP641" s="14" t="str">
        <f t="shared" si="159"/>
        <v>神器7-2</v>
      </c>
      <c r="GQ641" s="14">
        <f t="shared" si="160"/>
        <v>1</v>
      </c>
    </row>
    <row r="642" spans="192:199" ht="16.5" x14ac:dyDescent="0.2">
      <c r="GJ642" s="122">
        <v>636</v>
      </c>
      <c r="GK642" s="14">
        <f t="shared" si="156"/>
        <v>36</v>
      </c>
      <c r="GL642" s="14">
        <f t="shared" si="157"/>
        <v>1606044</v>
      </c>
      <c r="GM642" s="14" t="str">
        <f t="shared" si="161"/>
        <v>神器7-2 : 级</v>
      </c>
      <c r="GN642" s="14" t="s">
        <v>1055</v>
      </c>
      <c r="GO642" s="14">
        <f t="shared" si="158"/>
        <v>3</v>
      </c>
      <c r="GP642" s="14" t="str">
        <f t="shared" si="159"/>
        <v>神器7-2</v>
      </c>
      <c r="GQ642" s="14">
        <f t="shared" si="160"/>
        <v>1</v>
      </c>
    </row>
    <row r="643" spans="192:199" ht="16.5" x14ac:dyDescent="0.2">
      <c r="GJ643" s="122">
        <v>637</v>
      </c>
      <c r="GK643" s="14">
        <f t="shared" si="156"/>
        <v>36</v>
      </c>
      <c r="GL643" s="14">
        <f t="shared" si="157"/>
        <v>1606044</v>
      </c>
      <c r="GM643" s="14" t="str">
        <f t="shared" si="161"/>
        <v>神器7-2 : 级</v>
      </c>
      <c r="GN643" s="14" t="s">
        <v>1055</v>
      </c>
      <c r="GO643" s="14">
        <f t="shared" si="158"/>
        <v>4</v>
      </c>
      <c r="GP643" s="14" t="str">
        <f t="shared" si="159"/>
        <v>神器7-2</v>
      </c>
      <c r="GQ643" s="14">
        <f t="shared" si="160"/>
        <v>2</v>
      </c>
    </row>
    <row r="644" spans="192:199" ht="16.5" x14ac:dyDescent="0.2">
      <c r="GJ644" s="122">
        <v>638</v>
      </c>
      <c r="GK644" s="14">
        <f t="shared" si="156"/>
        <v>36</v>
      </c>
      <c r="GL644" s="14">
        <f t="shared" si="157"/>
        <v>1606044</v>
      </c>
      <c r="GM644" s="14" t="str">
        <f t="shared" si="161"/>
        <v>神器7-2 : 级</v>
      </c>
      <c r="GN644" s="14" t="s">
        <v>1055</v>
      </c>
      <c r="GO644" s="14">
        <f t="shared" si="158"/>
        <v>5</v>
      </c>
      <c r="GP644" s="14" t="str">
        <f t="shared" si="159"/>
        <v>神器7-2</v>
      </c>
      <c r="GQ644" s="14">
        <f t="shared" si="160"/>
        <v>2</v>
      </c>
    </row>
    <row r="645" spans="192:199" ht="16.5" x14ac:dyDescent="0.2">
      <c r="GJ645" s="122">
        <v>639</v>
      </c>
      <c r="GK645" s="14">
        <f t="shared" si="156"/>
        <v>36</v>
      </c>
      <c r="GL645" s="14">
        <f t="shared" si="157"/>
        <v>1606044</v>
      </c>
      <c r="GM645" s="14" t="str">
        <f t="shared" si="161"/>
        <v>神器7-2 : 级</v>
      </c>
      <c r="GN645" s="14" t="s">
        <v>1055</v>
      </c>
      <c r="GO645" s="14">
        <f t="shared" si="158"/>
        <v>6</v>
      </c>
      <c r="GP645" s="14" t="str">
        <f t="shared" si="159"/>
        <v>神器7-2</v>
      </c>
      <c r="GQ645" s="14">
        <f t="shared" si="160"/>
        <v>2</v>
      </c>
    </row>
    <row r="646" spans="192:199" ht="16.5" x14ac:dyDescent="0.2">
      <c r="GJ646" s="122">
        <v>640</v>
      </c>
      <c r="GK646" s="14">
        <f t="shared" si="156"/>
        <v>36</v>
      </c>
      <c r="GL646" s="14">
        <f t="shared" si="157"/>
        <v>1606044</v>
      </c>
      <c r="GM646" s="14" t="str">
        <f t="shared" si="161"/>
        <v>神器7-2 : 级</v>
      </c>
      <c r="GN646" s="14" t="s">
        <v>1055</v>
      </c>
      <c r="GO646" s="14">
        <f t="shared" si="158"/>
        <v>7</v>
      </c>
      <c r="GP646" s="14" t="str">
        <f t="shared" si="159"/>
        <v>神器7-2</v>
      </c>
      <c r="GQ646" s="14">
        <f t="shared" si="160"/>
        <v>3</v>
      </c>
    </row>
    <row r="647" spans="192:199" ht="16.5" x14ac:dyDescent="0.2">
      <c r="GJ647" s="122">
        <v>641</v>
      </c>
      <c r="GK647" s="14">
        <f t="shared" si="156"/>
        <v>36</v>
      </c>
      <c r="GL647" s="14">
        <f t="shared" si="157"/>
        <v>1606044</v>
      </c>
      <c r="GM647" s="14" t="str">
        <f t="shared" si="161"/>
        <v>神器7-2 : 级</v>
      </c>
      <c r="GN647" s="14" t="s">
        <v>1055</v>
      </c>
      <c r="GO647" s="14">
        <f t="shared" si="158"/>
        <v>8</v>
      </c>
      <c r="GP647" s="14" t="str">
        <f t="shared" si="159"/>
        <v>神器7-2</v>
      </c>
      <c r="GQ647" s="14">
        <f t="shared" si="160"/>
        <v>3</v>
      </c>
    </row>
    <row r="648" spans="192:199" ht="16.5" x14ac:dyDescent="0.2">
      <c r="GJ648" s="122">
        <v>642</v>
      </c>
      <c r="GK648" s="14">
        <f t="shared" ref="GK648:GK711" si="162">MATCH(GJ648-1,$R$7:$R$49,1)</f>
        <v>36</v>
      </c>
      <c r="GL648" s="14">
        <f t="shared" ref="GL648:GL711" si="163">INDEX($S$8:$S$49,GK648)</f>
        <v>1606044</v>
      </c>
      <c r="GM648" s="14" t="str">
        <f t="shared" si="161"/>
        <v>神器7-2 : 级</v>
      </c>
      <c r="GN648" s="14" t="s">
        <v>1055</v>
      </c>
      <c r="GO648" s="14">
        <f t="shared" ref="GO648:GO711" si="164">GJ648-INDEX($R$7:$R$49,GK648)</f>
        <v>9</v>
      </c>
      <c r="GP648" s="14" t="str">
        <f t="shared" ref="GP648:GP711" si="165">INDEX($T$8:$T$49,GK648)</f>
        <v>神器7-2</v>
      </c>
      <c r="GQ648" s="14">
        <f t="shared" ref="GQ648:GQ711" si="166">INDEX($K$8:$K$28,GO648)</f>
        <v>3</v>
      </c>
    </row>
    <row r="649" spans="192:199" ht="16.5" x14ac:dyDescent="0.2">
      <c r="GJ649" s="122">
        <v>643</v>
      </c>
      <c r="GK649" s="14">
        <f t="shared" si="162"/>
        <v>36</v>
      </c>
      <c r="GL649" s="14">
        <f t="shared" si="163"/>
        <v>1606044</v>
      </c>
      <c r="GM649" s="14" t="str">
        <f t="shared" si="161"/>
        <v>神器7-2 : 级</v>
      </c>
      <c r="GN649" s="14" t="s">
        <v>1055</v>
      </c>
      <c r="GO649" s="14">
        <f t="shared" si="164"/>
        <v>10</v>
      </c>
      <c r="GP649" s="14" t="str">
        <f t="shared" si="165"/>
        <v>神器7-2</v>
      </c>
      <c r="GQ649" s="14">
        <f t="shared" si="166"/>
        <v>5</v>
      </c>
    </row>
    <row r="650" spans="192:199" ht="16.5" x14ac:dyDescent="0.2">
      <c r="GJ650" s="122">
        <v>644</v>
      </c>
      <c r="GK650" s="14">
        <f t="shared" si="162"/>
        <v>36</v>
      </c>
      <c r="GL650" s="14">
        <f t="shared" si="163"/>
        <v>1606044</v>
      </c>
      <c r="GM650" s="14" t="str">
        <f t="shared" si="161"/>
        <v>神器7-2 : 级</v>
      </c>
      <c r="GN650" s="14" t="s">
        <v>1055</v>
      </c>
      <c r="GO650" s="14">
        <f t="shared" si="164"/>
        <v>11</v>
      </c>
      <c r="GP650" s="14" t="str">
        <f t="shared" si="165"/>
        <v>神器7-2</v>
      </c>
      <c r="GQ650" s="14">
        <f t="shared" si="166"/>
        <v>5</v>
      </c>
    </row>
    <row r="651" spans="192:199" ht="16.5" x14ac:dyDescent="0.2">
      <c r="GJ651" s="122">
        <v>645</v>
      </c>
      <c r="GK651" s="14">
        <f t="shared" si="162"/>
        <v>36</v>
      </c>
      <c r="GL651" s="14">
        <f t="shared" si="163"/>
        <v>1606044</v>
      </c>
      <c r="GM651" s="14" t="str">
        <f t="shared" si="161"/>
        <v>神器7-2 : 级</v>
      </c>
      <c r="GN651" s="14" t="s">
        <v>1055</v>
      </c>
      <c r="GO651" s="14">
        <f t="shared" si="164"/>
        <v>12</v>
      </c>
      <c r="GP651" s="14" t="str">
        <f t="shared" si="165"/>
        <v>神器7-2</v>
      </c>
      <c r="GQ651" s="14">
        <f t="shared" si="166"/>
        <v>6</v>
      </c>
    </row>
    <row r="652" spans="192:199" ht="16.5" x14ac:dyDescent="0.2">
      <c r="GJ652" s="122">
        <v>646</v>
      </c>
      <c r="GK652" s="14">
        <f t="shared" si="162"/>
        <v>36</v>
      </c>
      <c r="GL652" s="14">
        <f t="shared" si="163"/>
        <v>1606044</v>
      </c>
      <c r="GM652" s="14" t="str">
        <f t="shared" si="161"/>
        <v>神器7-2 : 级</v>
      </c>
      <c r="GN652" s="14" t="s">
        <v>1055</v>
      </c>
      <c r="GO652" s="14">
        <f t="shared" si="164"/>
        <v>13</v>
      </c>
      <c r="GP652" s="14" t="str">
        <f t="shared" si="165"/>
        <v>神器7-2</v>
      </c>
      <c r="GQ652" s="14">
        <f t="shared" si="166"/>
        <v>7</v>
      </c>
    </row>
    <row r="653" spans="192:199" ht="16.5" x14ac:dyDescent="0.2">
      <c r="GJ653" s="122">
        <v>647</v>
      </c>
      <c r="GK653" s="14">
        <f t="shared" si="162"/>
        <v>36</v>
      </c>
      <c r="GL653" s="14">
        <f t="shared" si="163"/>
        <v>1606044</v>
      </c>
      <c r="GM653" s="14" t="str">
        <f t="shared" si="161"/>
        <v>神器7-2 : 级</v>
      </c>
      <c r="GN653" s="14" t="s">
        <v>1055</v>
      </c>
      <c r="GO653" s="14">
        <f t="shared" si="164"/>
        <v>14</v>
      </c>
      <c r="GP653" s="14" t="str">
        <f t="shared" si="165"/>
        <v>神器7-2</v>
      </c>
      <c r="GQ653" s="14">
        <f t="shared" si="166"/>
        <v>7</v>
      </c>
    </row>
    <row r="654" spans="192:199" ht="16.5" x14ac:dyDescent="0.2">
      <c r="GJ654" s="122">
        <v>648</v>
      </c>
      <c r="GK654" s="14">
        <f t="shared" si="162"/>
        <v>36</v>
      </c>
      <c r="GL654" s="14">
        <f t="shared" si="163"/>
        <v>1606044</v>
      </c>
      <c r="GM654" s="14" t="str">
        <f t="shared" si="161"/>
        <v>神器7-2 : 级</v>
      </c>
      <c r="GN654" s="14" t="s">
        <v>1055</v>
      </c>
      <c r="GO654" s="14">
        <f t="shared" si="164"/>
        <v>15</v>
      </c>
      <c r="GP654" s="14" t="str">
        <f t="shared" si="165"/>
        <v>神器7-2</v>
      </c>
      <c r="GQ654" s="14">
        <f t="shared" si="166"/>
        <v>7</v>
      </c>
    </row>
    <row r="655" spans="192:199" ht="16.5" x14ac:dyDescent="0.2">
      <c r="GJ655" s="122">
        <v>649</v>
      </c>
      <c r="GK655" s="14">
        <f t="shared" si="162"/>
        <v>36</v>
      </c>
      <c r="GL655" s="14">
        <f t="shared" si="163"/>
        <v>1606044</v>
      </c>
      <c r="GM655" s="14" t="str">
        <f t="shared" si="161"/>
        <v>神器7-2 : 级</v>
      </c>
      <c r="GN655" s="14" t="s">
        <v>1055</v>
      </c>
      <c r="GO655" s="14">
        <f t="shared" si="164"/>
        <v>16</v>
      </c>
      <c r="GP655" s="14" t="str">
        <f t="shared" si="165"/>
        <v>神器7-2</v>
      </c>
      <c r="GQ655" s="14">
        <f t="shared" si="166"/>
        <v>10</v>
      </c>
    </row>
    <row r="656" spans="192:199" ht="16.5" x14ac:dyDescent="0.2">
      <c r="GJ656" s="122">
        <v>650</v>
      </c>
      <c r="GK656" s="14">
        <f t="shared" si="162"/>
        <v>36</v>
      </c>
      <c r="GL656" s="14">
        <f t="shared" si="163"/>
        <v>1606044</v>
      </c>
      <c r="GM656" s="14" t="str">
        <f t="shared" si="161"/>
        <v>神器7-2 : 级</v>
      </c>
      <c r="GN656" s="14" t="s">
        <v>1055</v>
      </c>
      <c r="GO656" s="14">
        <f t="shared" si="164"/>
        <v>17</v>
      </c>
      <c r="GP656" s="14" t="str">
        <f t="shared" si="165"/>
        <v>神器7-2</v>
      </c>
      <c r="GQ656" s="14">
        <f t="shared" si="166"/>
        <v>10</v>
      </c>
    </row>
    <row r="657" spans="192:199" ht="16.5" x14ac:dyDescent="0.2">
      <c r="GJ657" s="122">
        <v>651</v>
      </c>
      <c r="GK657" s="14">
        <f t="shared" si="162"/>
        <v>36</v>
      </c>
      <c r="GL657" s="14">
        <f t="shared" si="163"/>
        <v>1606044</v>
      </c>
      <c r="GM657" s="14" t="str">
        <f t="shared" si="161"/>
        <v>神器7-2 : 级</v>
      </c>
      <c r="GN657" s="14" t="s">
        <v>1055</v>
      </c>
      <c r="GO657" s="14">
        <f t="shared" si="164"/>
        <v>18</v>
      </c>
      <c r="GP657" s="14" t="str">
        <f t="shared" si="165"/>
        <v>神器7-2</v>
      </c>
      <c r="GQ657" s="14">
        <f t="shared" si="166"/>
        <v>10</v>
      </c>
    </row>
    <row r="658" spans="192:199" ht="16.5" x14ac:dyDescent="0.2">
      <c r="GJ658" s="122">
        <v>652</v>
      </c>
      <c r="GK658" s="14">
        <f t="shared" si="162"/>
        <v>36</v>
      </c>
      <c r="GL658" s="14">
        <f t="shared" si="163"/>
        <v>1606044</v>
      </c>
      <c r="GM658" s="14" t="str">
        <f t="shared" si="161"/>
        <v>神器7-2 : 级</v>
      </c>
      <c r="GN658" s="14" t="s">
        <v>1055</v>
      </c>
      <c r="GO658" s="14">
        <f t="shared" si="164"/>
        <v>19</v>
      </c>
      <c r="GP658" s="14" t="str">
        <f t="shared" si="165"/>
        <v>神器7-2</v>
      </c>
      <c r="GQ658" s="14">
        <f t="shared" si="166"/>
        <v>15</v>
      </c>
    </row>
    <row r="659" spans="192:199" ht="16.5" x14ac:dyDescent="0.2">
      <c r="GJ659" s="122">
        <v>653</v>
      </c>
      <c r="GK659" s="14">
        <f t="shared" si="162"/>
        <v>36</v>
      </c>
      <c r="GL659" s="14">
        <f t="shared" si="163"/>
        <v>1606044</v>
      </c>
      <c r="GM659" s="14" t="str">
        <f t="shared" si="161"/>
        <v>神器7-2 : 级</v>
      </c>
      <c r="GN659" s="14" t="s">
        <v>1055</v>
      </c>
      <c r="GO659" s="14">
        <f t="shared" si="164"/>
        <v>20</v>
      </c>
      <c r="GP659" s="14" t="str">
        <f t="shared" si="165"/>
        <v>神器7-2</v>
      </c>
      <c r="GQ659" s="14">
        <f t="shared" si="166"/>
        <v>15</v>
      </c>
    </row>
    <row r="660" spans="192:199" ht="16.5" x14ac:dyDescent="0.2">
      <c r="GJ660" s="122">
        <v>654</v>
      </c>
      <c r="GK660" s="14">
        <f t="shared" si="162"/>
        <v>36</v>
      </c>
      <c r="GL660" s="14">
        <f t="shared" si="163"/>
        <v>1606044</v>
      </c>
      <c r="GM660" s="14" t="str">
        <f t="shared" si="161"/>
        <v>神器7-2 : 级</v>
      </c>
      <c r="GN660" s="14" t="s">
        <v>1055</v>
      </c>
      <c r="GO660" s="14">
        <f t="shared" si="164"/>
        <v>21</v>
      </c>
      <c r="GP660" s="14" t="str">
        <f t="shared" si="165"/>
        <v>神器7-2</v>
      </c>
      <c r="GQ660" s="14">
        <f t="shared" si="166"/>
        <v>15</v>
      </c>
    </row>
    <row r="661" spans="192:199" ht="16.5" x14ac:dyDescent="0.2">
      <c r="GJ661" s="122">
        <v>655</v>
      </c>
      <c r="GK661" s="14">
        <f t="shared" si="162"/>
        <v>37</v>
      </c>
      <c r="GL661" s="14">
        <f t="shared" si="163"/>
        <v>1606045</v>
      </c>
      <c r="GM661" s="14" t="str">
        <f t="shared" si="161"/>
        <v>神器7-3 : 级</v>
      </c>
      <c r="GN661" s="14" t="s">
        <v>1055</v>
      </c>
      <c r="GO661" s="14">
        <f t="shared" si="164"/>
        <v>1</v>
      </c>
      <c r="GP661" s="14" t="str">
        <f t="shared" si="165"/>
        <v>神器7-3</v>
      </c>
      <c r="GQ661" s="14">
        <f t="shared" si="166"/>
        <v>1</v>
      </c>
    </row>
    <row r="662" spans="192:199" ht="16.5" x14ac:dyDescent="0.2">
      <c r="GJ662" s="122">
        <v>656</v>
      </c>
      <c r="GK662" s="14">
        <f t="shared" si="162"/>
        <v>37</v>
      </c>
      <c r="GL662" s="14">
        <f t="shared" si="163"/>
        <v>1606045</v>
      </c>
      <c r="GM662" s="14" t="str">
        <f t="shared" si="161"/>
        <v>神器7-3 : 级</v>
      </c>
      <c r="GN662" s="14" t="s">
        <v>1055</v>
      </c>
      <c r="GO662" s="14">
        <f t="shared" si="164"/>
        <v>2</v>
      </c>
      <c r="GP662" s="14" t="str">
        <f t="shared" si="165"/>
        <v>神器7-3</v>
      </c>
      <c r="GQ662" s="14">
        <f t="shared" si="166"/>
        <v>1</v>
      </c>
    </row>
    <row r="663" spans="192:199" ht="16.5" x14ac:dyDescent="0.2">
      <c r="GJ663" s="122">
        <v>657</v>
      </c>
      <c r="GK663" s="14">
        <f t="shared" si="162"/>
        <v>37</v>
      </c>
      <c r="GL663" s="14">
        <f t="shared" si="163"/>
        <v>1606045</v>
      </c>
      <c r="GM663" s="14" t="str">
        <f t="shared" si="161"/>
        <v>神器7-3 : 级</v>
      </c>
      <c r="GN663" s="14" t="s">
        <v>1055</v>
      </c>
      <c r="GO663" s="14">
        <f t="shared" si="164"/>
        <v>3</v>
      </c>
      <c r="GP663" s="14" t="str">
        <f t="shared" si="165"/>
        <v>神器7-3</v>
      </c>
      <c r="GQ663" s="14">
        <f t="shared" si="166"/>
        <v>1</v>
      </c>
    </row>
    <row r="664" spans="192:199" ht="16.5" x14ac:dyDescent="0.2">
      <c r="GJ664" s="122">
        <v>658</v>
      </c>
      <c r="GK664" s="14">
        <f t="shared" si="162"/>
        <v>37</v>
      </c>
      <c r="GL664" s="14">
        <f t="shared" si="163"/>
        <v>1606045</v>
      </c>
      <c r="GM664" s="14" t="str">
        <f t="shared" ref="GM664:GM727" si="167">INDEX($T$8:$T$49,GK664)&amp;" : "&amp;AO664&amp;"级"</f>
        <v>神器7-3 : 级</v>
      </c>
      <c r="GN664" s="14" t="s">
        <v>1055</v>
      </c>
      <c r="GO664" s="14">
        <f t="shared" si="164"/>
        <v>4</v>
      </c>
      <c r="GP664" s="14" t="str">
        <f t="shared" si="165"/>
        <v>神器7-3</v>
      </c>
      <c r="GQ664" s="14">
        <f t="shared" si="166"/>
        <v>2</v>
      </c>
    </row>
    <row r="665" spans="192:199" ht="16.5" x14ac:dyDescent="0.2">
      <c r="GJ665" s="122">
        <v>659</v>
      </c>
      <c r="GK665" s="14">
        <f t="shared" si="162"/>
        <v>37</v>
      </c>
      <c r="GL665" s="14">
        <f t="shared" si="163"/>
        <v>1606045</v>
      </c>
      <c r="GM665" s="14" t="str">
        <f t="shared" si="167"/>
        <v>神器7-3 : 级</v>
      </c>
      <c r="GN665" s="14" t="s">
        <v>1055</v>
      </c>
      <c r="GO665" s="14">
        <f t="shared" si="164"/>
        <v>5</v>
      </c>
      <c r="GP665" s="14" t="str">
        <f t="shared" si="165"/>
        <v>神器7-3</v>
      </c>
      <c r="GQ665" s="14">
        <f t="shared" si="166"/>
        <v>2</v>
      </c>
    </row>
    <row r="666" spans="192:199" ht="16.5" x14ac:dyDescent="0.2">
      <c r="GJ666" s="122">
        <v>660</v>
      </c>
      <c r="GK666" s="14">
        <f t="shared" si="162"/>
        <v>37</v>
      </c>
      <c r="GL666" s="14">
        <f t="shared" si="163"/>
        <v>1606045</v>
      </c>
      <c r="GM666" s="14" t="str">
        <f t="shared" si="167"/>
        <v>神器7-3 : 级</v>
      </c>
      <c r="GN666" s="14" t="s">
        <v>1055</v>
      </c>
      <c r="GO666" s="14">
        <f t="shared" si="164"/>
        <v>6</v>
      </c>
      <c r="GP666" s="14" t="str">
        <f t="shared" si="165"/>
        <v>神器7-3</v>
      </c>
      <c r="GQ666" s="14">
        <f t="shared" si="166"/>
        <v>2</v>
      </c>
    </row>
    <row r="667" spans="192:199" ht="16.5" x14ac:dyDescent="0.2">
      <c r="GJ667" s="122">
        <v>661</v>
      </c>
      <c r="GK667" s="14">
        <f t="shared" si="162"/>
        <v>37</v>
      </c>
      <c r="GL667" s="14">
        <f t="shared" si="163"/>
        <v>1606045</v>
      </c>
      <c r="GM667" s="14" t="str">
        <f t="shared" si="167"/>
        <v>神器7-3 : 级</v>
      </c>
      <c r="GN667" s="14" t="s">
        <v>1055</v>
      </c>
      <c r="GO667" s="14">
        <f t="shared" si="164"/>
        <v>7</v>
      </c>
      <c r="GP667" s="14" t="str">
        <f t="shared" si="165"/>
        <v>神器7-3</v>
      </c>
      <c r="GQ667" s="14">
        <f t="shared" si="166"/>
        <v>3</v>
      </c>
    </row>
    <row r="668" spans="192:199" ht="16.5" x14ac:dyDescent="0.2">
      <c r="GJ668" s="122">
        <v>662</v>
      </c>
      <c r="GK668" s="14">
        <f t="shared" si="162"/>
        <v>37</v>
      </c>
      <c r="GL668" s="14">
        <f t="shared" si="163"/>
        <v>1606045</v>
      </c>
      <c r="GM668" s="14" t="str">
        <f t="shared" si="167"/>
        <v>神器7-3 : 级</v>
      </c>
      <c r="GN668" s="14" t="s">
        <v>1055</v>
      </c>
      <c r="GO668" s="14">
        <f t="shared" si="164"/>
        <v>8</v>
      </c>
      <c r="GP668" s="14" t="str">
        <f t="shared" si="165"/>
        <v>神器7-3</v>
      </c>
      <c r="GQ668" s="14">
        <f t="shared" si="166"/>
        <v>3</v>
      </c>
    </row>
    <row r="669" spans="192:199" ht="16.5" x14ac:dyDescent="0.2">
      <c r="GJ669" s="122">
        <v>663</v>
      </c>
      <c r="GK669" s="14">
        <f t="shared" si="162"/>
        <v>37</v>
      </c>
      <c r="GL669" s="14">
        <f t="shared" si="163"/>
        <v>1606045</v>
      </c>
      <c r="GM669" s="14" t="str">
        <f t="shared" si="167"/>
        <v>神器7-3 : 级</v>
      </c>
      <c r="GN669" s="14" t="s">
        <v>1055</v>
      </c>
      <c r="GO669" s="14">
        <f t="shared" si="164"/>
        <v>9</v>
      </c>
      <c r="GP669" s="14" t="str">
        <f t="shared" si="165"/>
        <v>神器7-3</v>
      </c>
      <c r="GQ669" s="14">
        <f t="shared" si="166"/>
        <v>3</v>
      </c>
    </row>
    <row r="670" spans="192:199" ht="16.5" x14ac:dyDescent="0.2">
      <c r="GJ670" s="122">
        <v>664</v>
      </c>
      <c r="GK670" s="14">
        <f t="shared" si="162"/>
        <v>37</v>
      </c>
      <c r="GL670" s="14">
        <f t="shared" si="163"/>
        <v>1606045</v>
      </c>
      <c r="GM670" s="14" t="str">
        <f t="shared" si="167"/>
        <v>神器7-3 : 级</v>
      </c>
      <c r="GN670" s="14" t="s">
        <v>1055</v>
      </c>
      <c r="GO670" s="14">
        <f t="shared" si="164"/>
        <v>10</v>
      </c>
      <c r="GP670" s="14" t="str">
        <f t="shared" si="165"/>
        <v>神器7-3</v>
      </c>
      <c r="GQ670" s="14">
        <f t="shared" si="166"/>
        <v>5</v>
      </c>
    </row>
    <row r="671" spans="192:199" ht="16.5" x14ac:dyDescent="0.2">
      <c r="GJ671" s="122">
        <v>665</v>
      </c>
      <c r="GK671" s="14">
        <f t="shared" si="162"/>
        <v>37</v>
      </c>
      <c r="GL671" s="14">
        <f t="shared" si="163"/>
        <v>1606045</v>
      </c>
      <c r="GM671" s="14" t="str">
        <f t="shared" si="167"/>
        <v>神器7-3 : 级</v>
      </c>
      <c r="GN671" s="14" t="s">
        <v>1055</v>
      </c>
      <c r="GO671" s="14">
        <f t="shared" si="164"/>
        <v>11</v>
      </c>
      <c r="GP671" s="14" t="str">
        <f t="shared" si="165"/>
        <v>神器7-3</v>
      </c>
      <c r="GQ671" s="14">
        <f t="shared" si="166"/>
        <v>5</v>
      </c>
    </row>
    <row r="672" spans="192:199" ht="16.5" x14ac:dyDescent="0.2">
      <c r="GJ672" s="122">
        <v>666</v>
      </c>
      <c r="GK672" s="14">
        <f t="shared" si="162"/>
        <v>37</v>
      </c>
      <c r="GL672" s="14">
        <f t="shared" si="163"/>
        <v>1606045</v>
      </c>
      <c r="GM672" s="14" t="str">
        <f t="shared" si="167"/>
        <v>神器7-3 : 级</v>
      </c>
      <c r="GN672" s="14" t="s">
        <v>1055</v>
      </c>
      <c r="GO672" s="14">
        <f t="shared" si="164"/>
        <v>12</v>
      </c>
      <c r="GP672" s="14" t="str">
        <f t="shared" si="165"/>
        <v>神器7-3</v>
      </c>
      <c r="GQ672" s="14">
        <f t="shared" si="166"/>
        <v>6</v>
      </c>
    </row>
    <row r="673" spans="192:199" ht="16.5" x14ac:dyDescent="0.2">
      <c r="GJ673" s="122">
        <v>667</v>
      </c>
      <c r="GK673" s="14">
        <f t="shared" si="162"/>
        <v>37</v>
      </c>
      <c r="GL673" s="14">
        <f t="shared" si="163"/>
        <v>1606045</v>
      </c>
      <c r="GM673" s="14" t="str">
        <f t="shared" si="167"/>
        <v>神器7-3 : 级</v>
      </c>
      <c r="GN673" s="14" t="s">
        <v>1055</v>
      </c>
      <c r="GO673" s="14">
        <f t="shared" si="164"/>
        <v>13</v>
      </c>
      <c r="GP673" s="14" t="str">
        <f t="shared" si="165"/>
        <v>神器7-3</v>
      </c>
      <c r="GQ673" s="14">
        <f t="shared" si="166"/>
        <v>7</v>
      </c>
    </row>
    <row r="674" spans="192:199" ht="16.5" x14ac:dyDescent="0.2">
      <c r="GJ674" s="122">
        <v>668</v>
      </c>
      <c r="GK674" s="14">
        <f t="shared" si="162"/>
        <v>37</v>
      </c>
      <c r="GL674" s="14">
        <f t="shared" si="163"/>
        <v>1606045</v>
      </c>
      <c r="GM674" s="14" t="str">
        <f t="shared" si="167"/>
        <v>神器7-3 : 级</v>
      </c>
      <c r="GN674" s="14" t="s">
        <v>1055</v>
      </c>
      <c r="GO674" s="14">
        <f t="shared" si="164"/>
        <v>14</v>
      </c>
      <c r="GP674" s="14" t="str">
        <f t="shared" si="165"/>
        <v>神器7-3</v>
      </c>
      <c r="GQ674" s="14">
        <f t="shared" si="166"/>
        <v>7</v>
      </c>
    </row>
    <row r="675" spans="192:199" ht="16.5" x14ac:dyDescent="0.2">
      <c r="GJ675" s="122">
        <v>669</v>
      </c>
      <c r="GK675" s="14">
        <f t="shared" si="162"/>
        <v>37</v>
      </c>
      <c r="GL675" s="14">
        <f t="shared" si="163"/>
        <v>1606045</v>
      </c>
      <c r="GM675" s="14" t="str">
        <f t="shared" si="167"/>
        <v>神器7-3 : 级</v>
      </c>
      <c r="GN675" s="14" t="s">
        <v>1055</v>
      </c>
      <c r="GO675" s="14">
        <f t="shared" si="164"/>
        <v>15</v>
      </c>
      <c r="GP675" s="14" t="str">
        <f t="shared" si="165"/>
        <v>神器7-3</v>
      </c>
      <c r="GQ675" s="14">
        <f t="shared" si="166"/>
        <v>7</v>
      </c>
    </row>
    <row r="676" spans="192:199" ht="16.5" x14ac:dyDescent="0.2">
      <c r="GJ676" s="122">
        <v>670</v>
      </c>
      <c r="GK676" s="14">
        <f t="shared" si="162"/>
        <v>37</v>
      </c>
      <c r="GL676" s="14">
        <f t="shared" si="163"/>
        <v>1606045</v>
      </c>
      <c r="GM676" s="14" t="str">
        <f t="shared" si="167"/>
        <v>神器7-3 : 级</v>
      </c>
      <c r="GN676" s="14" t="s">
        <v>1055</v>
      </c>
      <c r="GO676" s="14">
        <f t="shared" si="164"/>
        <v>16</v>
      </c>
      <c r="GP676" s="14" t="str">
        <f t="shared" si="165"/>
        <v>神器7-3</v>
      </c>
      <c r="GQ676" s="14">
        <f t="shared" si="166"/>
        <v>10</v>
      </c>
    </row>
    <row r="677" spans="192:199" ht="16.5" x14ac:dyDescent="0.2">
      <c r="GJ677" s="122">
        <v>671</v>
      </c>
      <c r="GK677" s="14">
        <f t="shared" si="162"/>
        <v>37</v>
      </c>
      <c r="GL677" s="14">
        <f t="shared" si="163"/>
        <v>1606045</v>
      </c>
      <c r="GM677" s="14" t="str">
        <f t="shared" si="167"/>
        <v>神器7-3 : 级</v>
      </c>
      <c r="GN677" s="14" t="s">
        <v>1055</v>
      </c>
      <c r="GO677" s="14">
        <f t="shared" si="164"/>
        <v>17</v>
      </c>
      <c r="GP677" s="14" t="str">
        <f t="shared" si="165"/>
        <v>神器7-3</v>
      </c>
      <c r="GQ677" s="14">
        <f t="shared" si="166"/>
        <v>10</v>
      </c>
    </row>
    <row r="678" spans="192:199" ht="16.5" x14ac:dyDescent="0.2">
      <c r="GJ678" s="122">
        <v>672</v>
      </c>
      <c r="GK678" s="14">
        <f t="shared" si="162"/>
        <v>37</v>
      </c>
      <c r="GL678" s="14">
        <f t="shared" si="163"/>
        <v>1606045</v>
      </c>
      <c r="GM678" s="14" t="str">
        <f t="shared" si="167"/>
        <v>神器7-3 : 级</v>
      </c>
      <c r="GN678" s="14" t="s">
        <v>1055</v>
      </c>
      <c r="GO678" s="14">
        <f t="shared" si="164"/>
        <v>18</v>
      </c>
      <c r="GP678" s="14" t="str">
        <f t="shared" si="165"/>
        <v>神器7-3</v>
      </c>
      <c r="GQ678" s="14">
        <f t="shared" si="166"/>
        <v>10</v>
      </c>
    </row>
    <row r="679" spans="192:199" ht="16.5" x14ac:dyDescent="0.2">
      <c r="GJ679" s="122">
        <v>673</v>
      </c>
      <c r="GK679" s="14">
        <f t="shared" si="162"/>
        <v>37</v>
      </c>
      <c r="GL679" s="14">
        <f t="shared" si="163"/>
        <v>1606045</v>
      </c>
      <c r="GM679" s="14" t="str">
        <f t="shared" si="167"/>
        <v>神器7-3 : 级</v>
      </c>
      <c r="GN679" s="14" t="s">
        <v>1055</v>
      </c>
      <c r="GO679" s="14">
        <f t="shared" si="164"/>
        <v>19</v>
      </c>
      <c r="GP679" s="14" t="str">
        <f t="shared" si="165"/>
        <v>神器7-3</v>
      </c>
      <c r="GQ679" s="14">
        <f t="shared" si="166"/>
        <v>15</v>
      </c>
    </row>
    <row r="680" spans="192:199" ht="16.5" x14ac:dyDescent="0.2">
      <c r="GJ680" s="122">
        <v>674</v>
      </c>
      <c r="GK680" s="14">
        <f t="shared" si="162"/>
        <v>37</v>
      </c>
      <c r="GL680" s="14">
        <f t="shared" si="163"/>
        <v>1606045</v>
      </c>
      <c r="GM680" s="14" t="str">
        <f t="shared" si="167"/>
        <v>神器7-3 : 级</v>
      </c>
      <c r="GN680" s="14" t="s">
        <v>1055</v>
      </c>
      <c r="GO680" s="14">
        <f t="shared" si="164"/>
        <v>20</v>
      </c>
      <c r="GP680" s="14" t="str">
        <f t="shared" si="165"/>
        <v>神器7-3</v>
      </c>
      <c r="GQ680" s="14">
        <f t="shared" si="166"/>
        <v>15</v>
      </c>
    </row>
    <row r="681" spans="192:199" ht="16.5" x14ac:dyDescent="0.2">
      <c r="GJ681" s="122">
        <v>675</v>
      </c>
      <c r="GK681" s="14">
        <f t="shared" si="162"/>
        <v>37</v>
      </c>
      <c r="GL681" s="14">
        <f t="shared" si="163"/>
        <v>1606045</v>
      </c>
      <c r="GM681" s="14" t="str">
        <f t="shared" si="167"/>
        <v>神器7-3 : 级</v>
      </c>
      <c r="GN681" s="14" t="s">
        <v>1055</v>
      </c>
      <c r="GO681" s="14">
        <f t="shared" si="164"/>
        <v>21</v>
      </c>
      <c r="GP681" s="14" t="str">
        <f t="shared" si="165"/>
        <v>神器7-3</v>
      </c>
      <c r="GQ681" s="14">
        <f t="shared" si="166"/>
        <v>15</v>
      </c>
    </row>
    <row r="682" spans="192:199" ht="16.5" x14ac:dyDescent="0.2">
      <c r="GJ682" s="122">
        <v>676</v>
      </c>
      <c r="GK682" s="14">
        <f t="shared" si="162"/>
        <v>38</v>
      </c>
      <c r="GL682" s="14">
        <f t="shared" si="163"/>
        <v>1606046</v>
      </c>
      <c r="GM682" s="14" t="str">
        <f t="shared" si="167"/>
        <v>神器7-4 : 级</v>
      </c>
      <c r="GN682" s="14" t="s">
        <v>1055</v>
      </c>
      <c r="GO682" s="14">
        <f t="shared" si="164"/>
        <v>1</v>
      </c>
      <c r="GP682" s="14" t="str">
        <f t="shared" si="165"/>
        <v>神器7-4</v>
      </c>
      <c r="GQ682" s="14">
        <f t="shared" si="166"/>
        <v>1</v>
      </c>
    </row>
    <row r="683" spans="192:199" ht="16.5" x14ac:dyDescent="0.2">
      <c r="GJ683" s="122">
        <v>677</v>
      </c>
      <c r="GK683" s="14">
        <f t="shared" si="162"/>
        <v>38</v>
      </c>
      <c r="GL683" s="14">
        <f t="shared" si="163"/>
        <v>1606046</v>
      </c>
      <c r="GM683" s="14" t="str">
        <f t="shared" si="167"/>
        <v>神器7-4 : 级</v>
      </c>
      <c r="GN683" s="14" t="s">
        <v>1055</v>
      </c>
      <c r="GO683" s="14">
        <f t="shared" si="164"/>
        <v>2</v>
      </c>
      <c r="GP683" s="14" t="str">
        <f t="shared" si="165"/>
        <v>神器7-4</v>
      </c>
      <c r="GQ683" s="14">
        <f t="shared" si="166"/>
        <v>1</v>
      </c>
    </row>
    <row r="684" spans="192:199" ht="16.5" x14ac:dyDescent="0.2">
      <c r="GJ684" s="122">
        <v>678</v>
      </c>
      <c r="GK684" s="14">
        <f t="shared" si="162"/>
        <v>38</v>
      </c>
      <c r="GL684" s="14">
        <f t="shared" si="163"/>
        <v>1606046</v>
      </c>
      <c r="GM684" s="14" t="str">
        <f t="shared" si="167"/>
        <v>神器7-4 : 级</v>
      </c>
      <c r="GN684" s="14" t="s">
        <v>1055</v>
      </c>
      <c r="GO684" s="14">
        <f t="shared" si="164"/>
        <v>3</v>
      </c>
      <c r="GP684" s="14" t="str">
        <f t="shared" si="165"/>
        <v>神器7-4</v>
      </c>
      <c r="GQ684" s="14">
        <f t="shared" si="166"/>
        <v>1</v>
      </c>
    </row>
    <row r="685" spans="192:199" ht="16.5" x14ac:dyDescent="0.2">
      <c r="GJ685" s="122">
        <v>679</v>
      </c>
      <c r="GK685" s="14">
        <f t="shared" si="162"/>
        <v>38</v>
      </c>
      <c r="GL685" s="14">
        <f t="shared" si="163"/>
        <v>1606046</v>
      </c>
      <c r="GM685" s="14" t="str">
        <f t="shared" si="167"/>
        <v>神器7-4 : 级</v>
      </c>
      <c r="GN685" s="14" t="s">
        <v>1055</v>
      </c>
      <c r="GO685" s="14">
        <f t="shared" si="164"/>
        <v>4</v>
      </c>
      <c r="GP685" s="14" t="str">
        <f t="shared" si="165"/>
        <v>神器7-4</v>
      </c>
      <c r="GQ685" s="14">
        <f t="shared" si="166"/>
        <v>2</v>
      </c>
    </row>
    <row r="686" spans="192:199" ht="16.5" x14ac:dyDescent="0.2">
      <c r="GJ686" s="122">
        <v>680</v>
      </c>
      <c r="GK686" s="14">
        <f t="shared" si="162"/>
        <v>38</v>
      </c>
      <c r="GL686" s="14">
        <f t="shared" si="163"/>
        <v>1606046</v>
      </c>
      <c r="GM686" s="14" t="str">
        <f t="shared" si="167"/>
        <v>神器7-4 : 级</v>
      </c>
      <c r="GN686" s="14" t="s">
        <v>1055</v>
      </c>
      <c r="GO686" s="14">
        <f t="shared" si="164"/>
        <v>5</v>
      </c>
      <c r="GP686" s="14" t="str">
        <f t="shared" si="165"/>
        <v>神器7-4</v>
      </c>
      <c r="GQ686" s="14">
        <f t="shared" si="166"/>
        <v>2</v>
      </c>
    </row>
    <row r="687" spans="192:199" ht="16.5" x14ac:dyDescent="0.2">
      <c r="GJ687" s="122">
        <v>681</v>
      </c>
      <c r="GK687" s="14">
        <f t="shared" si="162"/>
        <v>38</v>
      </c>
      <c r="GL687" s="14">
        <f t="shared" si="163"/>
        <v>1606046</v>
      </c>
      <c r="GM687" s="14" t="str">
        <f t="shared" si="167"/>
        <v>神器7-4 : 级</v>
      </c>
      <c r="GN687" s="14" t="s">
        <v>1055</v>
      </c>
      <c r="GO687" s="14">
        <f t="shared" si="164"/>
        <v>6</v>
      </c>
      <c r="GP687" s="14" t="str">
        <f t="shared" si="165"/>
        <v>神器7-4</v>
      </c>
      <c r="GQ687" s="14">
        <f t="shared" si="166"/>
        <v>2</v>
      </c>
    </row>
    <row r="688" spans="192:199" ht="16.5" x14ac:dyDescent="0.2">
      <c r="GJ688" s="122">
        <v>682</v>
      </c>
      <c r="GK688" s="14">
        <f t="shared" si="162"/>
        <v>38</v>
      </c>
      <c r="GL688" s="14">
        <f t="shared" si="163"/>
        <v>1606046</v>
      </c>
      <c r="GM688" s="14" t="str">
        <f t="shared" si="167"/>
        <v>神器7-4 : 级</v>
      </c>
      <c r="GN688" s="14" t="s">
        <v>1055</v>
      </c>
      <c r="GO688" s="14">
        <f t="shared" si="164"/>
        <v>7</v>
      </c>
      <c r="GP688" s="14" t="str">
        <f t="shared" si="165"/>
        <v>神器7-4</v>
      </c>
      <c r="GQ688" s="14">
        <f t="shared" si="166"/>
        <v>3</v>
      </c>
    </row>
    <row r="689" spans="192:199" ht="16.5" x14ac:dyDescent="0.2">
      <c r="GJ689" s="122">
        <v>683</v>
      </c>
      <c r="GK689" s="14">
        <f t="shared" si="162"/>
        <v>38</v>
      </c>
      <c r="GL689" s="14">
        <f t="shared" si="163"/>
        <v>1606046</v>
      </c>
      <c r="GM689" s="14" t="str">
        <f t="shared" si="167"/>
        <v>神器7-4 : 级</v>
      </c>
      <c r="GN689" s="14" t="s">
        <v>1055</v>
      </c>
      <c r="GO689" s="14">
        <f t="shared" si="164"/>
        <v>8</v>
      </c>
      <c r="GP689" s="14" t="str">
        <f t="shared" si="165"/>
        <v>神器7-4</v>
      </c>
      <c r="GQ689" s="14">
        <f t="shared" si="166"/>
        <v>3</v>
      </c>
    </row>
    <row r="690" spans="192:199" ht="16.5" x14ac:dyDescent="0.2">
      <c r="GJ690" s="122">
        <v>684</v>
      </c>
      <c r="GK690" s="14">
        <f t="shared" si="162"/>
        <v>38</v>
      </c>
      <c r="GL690" s="14">
        <f t="shared" si="163"/>
        <v>1606046</v>
      </c>
      <c r="GM690" s="14" t="str">
        <f t="shared" si="167"/>
        <v>神器7-4 : 级</v>
      </c>
      <c r="GN690" s="14" t="s">
        <v>1055</v>
      </c>
      <c r="GO690" s="14">
        <f t="shared" si="164"/>
        <v>9</v>
      </c>
      <c r="GP690" s="14" t="str">
        <f t="shared" si="165"/>
        <v>神器7-4</v>
      </c>
      <c r="GQ690" s="14">
        <f t="shared" si="166"/>
        <v>3</v>
      </c>
    </row>
    <row r="691" spans="192:199" ht="16.5" x14ac:dyDescent="0.2">
      <c r="GJ691" s="122">
        <v>685</v>
      </c>
      <c r="GK691" s="14">
        <f t="shared" si="162"/>
        <v>38</v>
      </c>
      <c r="GL691" s="14">
        <f t="shared" si="163"/>
        <v>1606046</v>
      </c>
      <c r="GM691" s="14" t="str">
        <f t="shared" si="167"/>
        <v>神器7-4 : 级</v>
      </c>
      <c r="GN691" s="14" t="s">
        <v>1055</v>
      </c>
      <c r="GO691" s="14">
        <f t="shared" si="164"/>
        <v>10</v>
      </c>
      <c r="GP691" s="14" t="str">
        <f t="shared" si="165"/>
        <v>神器7-4</v>
      </c>
      <c r="GQ691" s="14">
        <f t="shared" si="166"/>
        <v>5</v>
      </c>
    </row>
    <row r="692" spans="192:199" ht="16.5" x14ac:dyDescent="0.2">
      <c r="GJ692" s="122">
        <v>686</v>
      </c>
      <c r="GK692" s="14">
        <f t="shared" si="162"/>
        <v>38</v>
      </c>
      <c r="GL692" s="14">
        <f t="shared" si="163"/>
        <v>1606046</v>
      </c>
      <c r="GM692" s="14" t="str">
        <f t="shared" si="167"/>
        <v>神器7-4 : 级</v>
      </c>
      <c r="GN692" s="14" t="s">
        <v>1055</v>
      </c>
      <c r="GO692" s="14">
        <f t="shared" si="164"/>
        <v>11</v>
      </c>
      <c r="GP692" s="14" t="str">
        <f t="shared" si="165"/>
        <v>神器7-4</v>
      </c>
      <c r="GQ692" s="14">
        <f t="shared" si="166"/>
        <v>5</v>
      </c>
    </row>
    <row r="693" spans="192:199" ht="16.5" x14ac:dyDescent="0.2">
      <c r="GJ693" s="122">
        <v>687</v>
      </c>
      <c r="GK693" s="14">
        <f t="shared" si="162"/>
        <v>38</v>
      </c>
      <c r="GL693" s="14">
        <f t="shared" si="163"/>
        <v>1606046</v>
      </c>
      <c r="GM693" s="14" t="str">
        <f t="shared" si="167"/>
        <v>神器7-4 : 级</v>
      </c>
      <c r="GN693" s="14" t="s">
        <v>1055</v>
      </c>
      <c r="GO693" s="14">
        <f t="shared" si="164"/>
        <v>12</v>
      </c>
      <c r="GP693" s="14" t="str">
        <f t="shared" si="165"/>
        <v>神器7-4</v>
      </c>
      <c r="GQ693" s="14">
        <f t="shared" si="166"/>
        <v>6</v>
      </c>
    </row>
    <row r="694" spans="192:199" ht="16.5" x14ac:dyDescent="0.2">
      <c r="GJ694" s="122">
        <v>688</v>
      </c>
      <c r="GK694" s="14">
        <f t="shared" si="162"/>
        <v>38</v>
      </c>
      <c r="GL694" s="14">
        <f t="shared" si="163"/>
        <v>1606046</v>
      </c>
      <c r="GM694" s="14" t="str">
        <f t="shared" si="167"/>
        <v>神器7-4 : 级</v>
      </c>
      <c r="GN694" s="14" t="s">
        <v>1055</v>
      </c>
      <c r="GO694" s="14">
        <f t="shared" si="164"/>
        <v>13</v>
      </c>
      <c r="GP694" s="14" t="str">
        <f t="shared" si="165"/>
        <v>神器7-4</v>
      </c>
      <c r="GQ694" s="14">
        <f t="shared" si="166"/>
        <v>7</v>
      </c>
    </row>
    <row r="695" spans="192:199" ht="16.5" x14ac:dyDescent="0.2">
      <c r="GJ695" s="122">
        <v>689</v>
      </c>
      <c r="GK695" s="14">
        <f t="shared" si="162"/>
        <v>38</v>
      </c>
      <c r="GL695" s="14">
        <f t="shared" si="163"/>
        <v>1606046</v>
      </c>
      <c r="GM695" s="14" t="str">
        <f t="shared" si="167"/>
        <v>神器7-4 : 级</v>
      </c>
      <c r="GN695" s="14" t="s">
        <v>1055</v>
      </c>
      <c r="GO695" s="14">
        <f t="shared" si="164"/>
        <v>14</v>
      </c>
      <c r="GP695" s="14" t="str">
        <f t="shared" si="165"/>
        <v>神器7-4</v>
      </c>
      <c r="GQ695" s="14">
        <f t="shared" si="166"/>
        <v>7</v>
      </c>
    </row>
    <row r="696" spans="192:199" ht="16.5" x14ac:dyDescent="0.2">
      <c r="GJ696" s="122">
        <v>690</v>
      </c>
      <c r="GK696" s="14">
        <f t="shared" si="162"/>
        <v>38</v>
      </c>
      <c r="GL696" s="14">
        <f t="shared" si="163"/>
        <v>1606046</v>
      </c>
      <c r="GM696" s="14" t="str">
        <f t="shared" si="167"/>
        <v>神器7-4 : 级</v>
      </c>
      <c r="GN696" s="14" t="s">
        <v>1055</v>
      </c>
      <c r="GO696" s="14">
        <f t="shared" si="164"/>
        <v>15</v>
      </c>
      <c r="GP696" s="14" t="str">
        <f t="shared" si="165"/>
        <v>神器7-4</v>
      </c>
      <c r="GQ696" s="14">
        <f t="shared" si="166"/>
        <v>7</v>
      </c>
    </row>
    <row r="697" spans="192:199" ht="16.5" x14ac:dyDescent="0.2">
      <c r="GJ697" s="122">
        <v>691</v>
      </c>
      <c r="GK697" s="14">
        <f t="shared" si="162"/>
        <v>38</v>
      </c>
      <c r="GL697" s="14">
        <f t="shared" si="163"/>
        <v>1606046</v>
      </c>
      <c r="GM697" s="14" t="str">
        <f t="shared" si="167"/>
        <v>神器7-4 : 级</v>
      </c>
      <c r="GN697" s="14" t="s">
        <v>1055</v>
      </c>
      <c r="GO697" s="14">
        <f t="shared" si="164"/>
        <v>16</v>
      </c>
      <c r="GP697" s="14" t="str">
        <f t="shared" si="165"/>
        <v>神器7-4</v>
      </c>
      <c r="GQ697" s="14">
        <f t="shared" si="166"/>
        <v>10</v>
      </c>
    </row>
    <row r="698" spans="192:199" ht="16.5" x14ac:dyDescent="0.2">
      <c r="GJ698" s="122">
        <v>692</v>
      </c>
      <c r="GK698" s="14">
        <f t="shared" si="162"/>
        <v>38</v>
      </c>
      <c r="GL698" s="14">
        <f t="shared" si="163"/>
        <v>1606046</v>
      </c>
      <c r="GM698" s="14" t="str">
        <f t="shared" si="167"/>
        <v>神器7-4 : 级</v>
      </c>
      <c r="GN698" s="14" t="s">
        <v>1055</v>
      </c>
      <c r="GO698" s="14">
        <f t="shared" si="164"/>
        <v>17</v>
      </c>
      <c r="GP698" s="14" t="str">
        <f t="shared" si="165"/>
        <v>神器7-4</v>
      </c>
      <c r="GQ698" s="14">
        <f t="shared" si="166"/>
        <v>10</v>
      </c>
    </row>
    <row r="699" spans="192:199" ht="16.5" x14ac:dyDescent="0.2">
      <c r="GJ699" s="122">
        <v>693</v>
      </c>
      <c r="GK699" s="14">
        <f t="shared" si="162"/>
        <v>38</v>
      </c>
      <c r="GL699" s="14">
        <f t="shared" si="163"/>
        <v>1606046</v>
      </c>
      <c r="GM699" s="14" t="str">
        <f t="shared" si="167"/>
        <v>神器7-4 : 级</v>
      </c>
      <c r="GN699" s="14" t="s">
        <v>1055</v>
      </c>
      <c r="GO699" s="14">
        <f t="shared" si="164"/>
        <v>18</v>
      </c>
      <c r="GP699" s="14" t="str">
        <f t="shared" si="165"/>
        <v>神器7-4</v>
      </c>
      <c r="GQ699" s="14">
        <f t="shared" si="166"/>
        <v>10</v>
      </c>
    </row>
    <row r="700" spans="192:199" ht="16.5" x14ac:dyDescent="0.2">
      <c r="GJ700" s="122">
        <v>694</v>
      </c>
      <c r="GK700" s="14">
        <f t="shared" si="162"/>
        <v>38</v>
      </c>
      <c r="GL700" s="14">
        <f t="shared" si="163"/>
        <v>1606046</v>
      </c>
      <c r="GM700" s="14" t="str">
        <f t="shared" si="167"/>
        <v>神器7-4 : 级</v>
      </c>
      <c r="GN700" s="14" t="s">
        <v>1055</v>
      </c>
      <c r="GO700" s="14">
        <f t="shared" si="164"/>
        <v>19</v>
      </c>
      <c r="GP700" s="14" t="str">
        <f t="shared" si="165"/>
        <v>神器7-4</v>
      </c>
      <c r="GQ700" s="14">
        <f t="shared" si="166"/>
        <v>15</v>
      </c>
    </row>
    <row r="701" spans="192:199" ht="16.5" x14ac:dyDescent="0.2">
      <c r="GJ701" s="122">
        <v>695</v>
      </c>
      <c r="GK701" s="14">
        <f t="shared" si="162"/>
        <v>38</v>
      </c>
      <c r="GL701" s="14">
        <f t="shared" si="163"/>
        <v>1606046</v>
      </c>
      <c r="GM701" s="14" t="str">
        <f t="shared" si="167"/>
        <v>神器7-4 : 级</v>
      </c>
      <c r="GN701" s="14" t="s">
        <v>1055</v>
      </c>
      <c r="GO701" s="14">
        <f t="shared" si="164"/>
        <v>20</v>
      </c>
      <c r="GP701" s="14" t="str">
        <f t="shared" si="165"/>
        <v>神器7-4</v>
      </c>
      <c r="GQ701" s="14">
        <f t="shared" si="166"/>
        <v>15</v>
      </c>
    </row>
    <row r="702" spans="192:199" ht="16.5" x14ac:dyDescent="0.2">
      <c r="GJ702" s="122">
        <v>696</v>
      </c>
      <c r="GK702" s="14">
        <f t="shared" si="162"/>
        <v>38</v>
      </c>
      <c r="GL702" s="14">
        <f t="shared" si="163"/>
        <v>1606046</v>
      </c>
      <c r="GM702" s="14" t="str">
        <f t="shared" si="167"/>
        <v>神器7-4 : 级</v>
      </c>
      <c r="GN702" s="14" t="s">
        <v>1055</v>
      </c>
      <c r="GO702" s="14">
        <f t="shared" si="164"/>
        <v>21</v>
      </c>
      <c r="GP702" s="14" t="str">
        <f t="shared" si="165"/>
        <v>神器7-4</v>
      </c>
      <c r="GQ702" s="14">
        <f t="shared" si="166"/>
        <v>15</v>
      </c>
    </row>
    <row r="703" spans="192:199" ht="16.5" x14ac:dyDescent="0.2">
      <c r="GJ703" s="122">
        <v>697</v>
      </c>
      <c r="GK703" s="14">
        <f t="shared" si="162"/>
        <v>39</v>
      </c>
      <c r="GL703" s="14">
        <f t="shared" si="163"/>
        <v>1606047</v>
      </c>
      <c r="GM703" s="14" t="str">
        <f t="shared" si="167"/>
        <v>神器7-5 : 级</v>
      </c>
      <c r="GN703" s="14" t="s">
        <v>1055</v>
      </c>
      <c r="GO703" s="14">
        <f t="shared" si="164"/>
        <v>1</v>
      </c>
      <c r="GP703" s="14" t="str">
        <f t="shared" si="165"/>
        <v>神器7-5</v>
      </c>
      <c r="GQ703" s="14">
        <f t="shared" si="166"/>
        <v>1</v>
      </c>
    </row>
    <row r="704" spans="192:199" ht="16.5" x14ac:dyDescent="0.2">
      <c r="GJ704" s="122">
        <v>698</v>
      </c>
      <c r="GK704" s="14">
        <f t="shared" si="162"/>
        <v>39</v>
      </c>
      <c r="GL704" s="14">
        <f t="shared" si="163"/>
        <v>1606047</v>
      </c>
      <c r="GM704" s="14" t="str">
        <f t="shared" si="167"/>
        <v>神器7-5 : 级</v>
      </c>
      <c r="GN704" s="14" t="s">
        <v>1055</v>
      </c>
      <c r="GO704" s="14">
        <f t="shared" si="164"/>
        <v>2</v>
      </c>
      <c r="GP704" s="14" t="str">
        <f t="shared" si="165"/>
        <v>神器7-5</v>
      </c>
      <c r="GQ704" s="14">
        <f t="shared" si="166"/>
        <v>1</v>
      </c>
    </row>
    <row r="705" spans="192:199" ht="16.5" x14ac:dyDescent="0.2">
      <c r="GJ705" s="122">
        <v>699</v>
      </c>
      <c r="GK705" s="14">
        <f t="shared" si="162"/>
        <v>39</v>
      </c>
      <c r="GL705" s="14">
        <f t="shared" si="163"/>
        <v>1606047</v>
      </c>
      <c r="GM705" s="14" t="str">
        <f t="shared" si="167"/>
        <v>神器7-5 : 级</v>
      </c>
      <c r="GN705" s="14" t="s">
        <v>1055</v>
      </c>
      <c r="GO705" s="14">
        <f t="shared" si="164"/>
        <v>3</v>
      </c>
      <c r="GP705" s="14" t="str">
        <f t="shared" si="165"/>
        <v>神器7-5</v>
      </c>
      <c r="GQ705" s="14">
        <f t="shared" si="166"/>
        <v>1</v>
      </c>
    </row>
    <row r="706" spans="192:199" ht="16.5" x14ac:dyDescent="0.2">
      <c r="GJ706" s="122">
        <v>700</v>
      </c>
      <c r="GK706" s="14">
        <f t="shared" si="162"/>
        <v>39</v>
      </c>
      <c r="GL706" s="14">
        <f t="shared" si="163"/>
        <v>1606047</v>
      </c>
      <c r="GM706" s="14" t="str">
        <f t="shared" si="167"/>
        <v>神器7-5 : 级</v>
      </c>
      <c r="GN706" s="14" t="s">
        <v>1055</v>
      </c>
      <c r="GO706" s="14">
        <f t="shared" si="164"/>
        <v>4</v>
      </c>
      <c r="GP706" s="14" t="str">
        <f t="shared" si="165"/>
        <v>神器7-5</v>
      </c>
      <c r="GQ706" s="14">
        <f t="shared" si="166"/>
        <v>2</v>
      </c>
    </row>
    <row r="707" spans="192:199" ht="16.5" x14ac:dyDescent="0.2">
      <c r="GJ707" s="122">
        <v>701</v>
      </c>
      <c r="GK707" s="14">
        <f t="shared" si="162"/>
        <v>39</v>
      </c>
      <c r="GL707" s="14">
        <f t="shared" si="163"/>
        <v>1606047</v>
      </c>
      <c r="GM707" s="14" t="str">
        <f t="shared" si="167"/>
        <v>神器7-5 : 级</v>
      </c>
      <c r="GN707" s="14" t="s">
        <v>1055</v>
      </c>
      <c r="GO707" s="14">
        <f t="shared" si="164"/>
        <v>5</v>
      </c>
      <c r="GP707" s="14" t="str">
        <f t="shared" si="165"/>
        <v>神器7-5</v>
      </c>
      <c r="GQ707" s="14">
        <f t="shared" si="166"/>
        <v>2</v>
      </c>
    </row>
    <row r="708" spans="192:199" ht="16.5" x14ac:dyDescent="0.2">
      <c r="GJ708" s="122">
        <v>702</v>
      </c>
      <c r="GK708" s="14">
        <f t="shared" si="162"/>
        <v>39</v>
      </c>
      <c r="GL708" s="14">
        <f t="shared" si="163"/>
        <v>1606047</v>
      </c>
      <c r="GM708" s="14" t="str">
        <f t="shared" si="167"/>
        <v>神器7-5 : 级</v>
      </c>
      <c r="GN708" s="14" t="s">
        <v>1055</v>
      </c>
      <c r="GO708" s="14">
        <f t="shared" si="164"/>
        <v>6</v>
      </c>
      <c r="GP708" s="14" t="str">
        <f t="shared" si="165"/>
        <v>神器7-5</v>
      </c>
      <c r="GQ708" s="14">
        <f t="shared" si="166"/>
        <v>2</v>
      </c>
    </row>
    <row r="709" spans="192:199" ht="16.5" x14ac:dyDescent="0.2">
      <c r="GJ709" s="122">
        <v>703</v>
      </c>
      <c r="GK709" s="14">
        <f t="shared" si="162"/>
        <v>39</v>
      </c>
      <c r="GL709" s="14">
        <f t="shared" si="163"/>
        <v>1606047</v>
      </c>
      <c r="GM709" s="14" t="str">
        <f t="shared" si="167"/>
        <v>神器7-5 : 级</v>
      </c>
      <c r="GN709" s="14" t="s">
        <v>1055</v>
      </c>
      <c r="GO709" s="14">
        <f t="shared" si="164"/>
        <v>7</v>
      </c>
      <c r="GP709" s="14" t="str">
        <f t="shared" si="165"/>
        <v>神器7-5</v>
      </c>
      <c r="GQ709" s="14">
        <f t="shared" si="166"/>
        <v>3</v>
      </c>
    </row>
    <row r="710" spans="192:199" ht="16.5" x14ac:dyDescent="0.2">
      <c r="GJ710" s="122">
        <v>704</v>
      </c>
      <c r="GK710" s="14">
        <f t="shared" si="162"/>
        <v>39</v>
      </c>
      <c r="GL710" s="14">
        <f t="shared" si="163"/>
        <v>1606047</v>
      </c>
      <c r="GM710" s="14" t="str">
        <f t="shared" si="167"/>
        <v>神器7-5 : 级</v>
      </c>
      <c r="GN710" s="14" t="s">
        <v>1055</v>
      </c>
      <c r="GO710" s="14">
        <f t="shared" si="164"/>
        <v>8</v>
      </c>
      <c r="GP710" s="14" t="str">
        <f t="shared" si="165"/>
        <v>神器7-5</v>
      </c>
      <c r="GQ710" s="14">
        <f t="shared" si="166"/>
        <v>3</v>
      </c>
    </row>
    <row r="711" spans="192:199" ht="16.5" x14ac:dyDescent="0.2">
      <c r="GJ711" s="122">
        <v>705</v>
      </c>
      <c r="GK711" s="14">
        <f t="shared" si="162"/>
        <v>39</v>
      </c>
      <c r="GL711" s="14">
        <f t="shared" si="163"/>
        <v>1606047</v>
      </c>
      <c r="GM711" s="14" t="str">
        <f t="shared" si="167"/>
        <v>神器7-5 : 级</v>
      </c>
      <c r="GN711" s="14" t="s">
        <v>1055</v>
      </c>
      <c r="GO711" s="14">
        <f t="shared" si="164"/>
        <v>9</v>
      </c>
      <c r="GP711" s="14" t="str">
        <f t="shared" si="165"/>
        <v>神器7-5</v>
      </c>
      <c r="GQ711" s="14">
        <f t="shared" si="166"/>
        <v>3</v>
      </c>
    </row>
    <row r="712" spans="192:199" ht="16.5" x14ac:dyDescent="0.2">
      <c r="GJ712" s="122">
        <v>706</v>
      </c>
      <c r="GK712" s="14">
        <f t="shared" ref="GK712:GK775" si="168">MATCH(GJ712-1,$R$7:$R$49,1)</f>
        <v>39</v>
      </c>
      <c r="GL712" s="14">
        <f t="shared" ref="GL712:GL775" si="169">INDEX($S$8:$S$49,GK712)</f>
        <v>1606047</v>
      </c>
      <c r="GM712" s="14" t="str">
        <f t="shared" si="167"/>
        <v>神器7-5 : 级</v>
      </c>
      <c r="GN712" s="14" t="s">
        <v>1055</v>
      </c>
      <c r="GO712" s="14">
        <f t="shared" ref="GO712:GO765" si="170">GJ712-INDEX($R$7:$R$49,GK712)</f>
        <v>10</v>
      </c>
      <c r="GP712" s="14" t="str">
        <f t="shared" ref="GP712:GP765" si="171">INDEX($T$8:$T$49,GK712)</f>
        <v>神器7-5</v>
      </c>
      <c r="GQ712" s="14">
        <f t="shared" ref="GQ712:GQ765" si="172">INDEX($K$8:$K$28,GO712)</f>
        <v>5</v>
      </c>
    </row>
    <row r="713" spans="192:199" ht="16.5" x14ac:dyDescent="0.2">
      <c r="GJ713" s="122">
        <v>707</v>
      </c>
      <c r="GK713" s="14">
        <f t="shared" si="168"/>
        <v>39</v>
      </c>
      <c r="GL713" s="14">
        <f t="shared" si="169"/>
        <v>1606047</v>
      </c>
      <c r="GM713" s="14" t="str">
        <f t="shared" si="167"/>
        <v>神器7-5 : 级</v>
      </c>
      <c r="GN713" s="14" t="s">
        <v>1055</v>
      </c>
      <c r="GO713" s="14">
        <f t="shared" si="170"/>
        <v>11</v>
      </c>
      <c r="GP713" s="14" t="str">
        <f t="shared" si="171"/>
        <v>神器7-5</v>
      </c>
      <c r="GQ713" s="14">
        <f t="shared" si="172"/>
        <v>5</v>
      </c>
    </row>
    <row r="714" spans="192:199" ht="16.5" x14ac:dyDescent="0.2">
      <c r="GJ714" s="122">
        <v>708</v>
      </c>
      <c r="GK714" s="14">
        <f t="shared" si="168"/>
        <v>39</v>
      </c>
      <c r="GL714" s="14">
        <f t="shared" si="169"/>
        <v>1606047</v>
      </c>
      <c r="GM714" s="14" t="str">
        <f t="shared" si="167"/>
        <v>神器7-5 : 级</v>
      </c>
      <c r="GN714" s="14" t="s">
        <v>1055</v>
      </c>
      <c r="GO714" s="14">
        <f t="shared" si="170"/>
        <v>12</v>
      </c>
      <c r="GP714" s="14" t="str">
        <f t="shared" si="171"/>
        <v>神器7-5</v>
      </c>
      <c r="GQ714" s="14">
        <f t="shared" si="172"/>
        <v>6</v>
      </c>
    </row>
    <row r="715" spans="192:199" ht="16.5" x14ac:dyDescent="0.2">
      <c r="GJ715" s="122">
        <v>709</v>
      </c>
      <c r="GK715" s="14">
        <f t="shared" si="168"/>
        <v>39</v>
      </c>
      <c r="GL715" s="14">
        <f t="shared" si="169"/>
        <v>1606047</v>
      </c>
      <c r="GM715" s="14" t="str">
        <f t="shared" si="167"/>
        <v>神器7-5 : 级</v>
      </c>
      <c r="GN715" s="14" t="s">
        <v>1055</v>
      </c>
      <c r="GO715" s="14">
        <f t="shared" si="170"/>
        <v>13</v>
      </c>
      <c r="GP715" s="14" t="str">
        <f t="shared" si="171"/>
        <v>神器7-5</v>
      </c>
      <c r="GQ715" s="14">
        <f t="shared" si="172"/>
        <v>7</v>
      </c>
    </row>
    <row r="716" spans="192:199" ht="16.5" x14ac:dyDescent="0.2">
      <c r="GJ716" s="122">
        <v>710</v>
      </c>
      <c r="GK716" s="14">
        <f t="shared" si="168"/>
        <v>39</v>
      </c>
      <c r="GL716" s="14">
        <f t="shared" si="169"/>
        <v>1606047</v>
      </c>
      <c r="GM716" s="14" t="str">
        <f t="shared" si="167"/>
        <v>神器7-5 : 级</v>
      </c>
      <c r="GN716" s="14" t="s">
        <v>1055</v>
      </c>
      <c r="GO716" s="14">
        <f t="shared" si="170"/>
        <v>14</v>
      </c>
      <c r="GP716" s="14" t="str">
        <f t="shared" si="171"/>
        <v>神器7-5</v>
      </c>
      <c r="GQ716" s="14">
        <f t="shared" si="172"/>
        <v>7</v>
      </c>
    </row>
    <row r="717" spans="192:199" ht="16.5" x14ac:dyDescent="0.2">
      <c r="GJ717" s="122">
        <v>711</v>
      </c>
      <c r="GK717" s="14">
        <f t="shared" si="168"/>
        <v>39</v>
      </c>
      <c r="GL717" s="14">
        <f t="shared" si="169"/>
        <v>1606047</v>
      </c>
      <c r="GM717" s="14" t="str">
        <f t="shared" si="167"/>
        <v>神器7-5 : 级</v>
      </c>
      <c r="GN717" s="14" t="s">
        <v>1055</v>
      </c>
      <c r="GO717" s="14">
        <f t="shared" si="170"/>
        <v>15</v>
      </c>
      <c r="GP717" s="14" t="str">
        <f t="shared" si="171"/>
        <v>神器7-5</v>
      </c>
      <c r="GQ717" s="14">
        <f t="shared" si="172"/>
        <v>7</v>
      </c>
    </row>
    <row r="718" spans="192:199" ht="16.5" x14ac:dyDescent="0.2">
      <c r="GJ718" s="122">
        <v>712</v>
      </c>
      <c r="GK718" s="14">
        <f t="shared" si="168"/>
        <v>39</v>
      </c>
      <c r="GL718" s="14">
        <f t="shared" si="169"/>
        <v>1606047</v>
      </c>
      <c r="GM718" s="14" t="str">
        <f t="shared" si="167"/>
        <v>神器7-5 : 级</v>
      </c>
      <c r="GN718" s="14" t="s">
        <v>1055</v>
      </c>
      <c r="GO718" s="14">
        <f t="shared" si="170"/>
        <v>16</v>
      </c>
      <c r="GP718" s="14" t="str">
        <f t="shared" si="171"/>
        <v>神器7-5</v>
      </c>
      <c r="GQ718" s="14">
        <f t="shared" si="172"/>
        <v>10</v>
      </c>
    </row>
    <row r="719" spans="192:199" ht="16.5" x14ac:dyDescent="0.2">
      <c r="GJ719" s="122">
        <v>713</v>
      </c>
      <c r="GK719" s="14">
        <f t="shared" si="168"/>
        <v>39</v>
      </c>
      <c r="GL719" s="14">
        <f t="shared" si="169"/>
        <v>1606047</v>
      </c>
      <c r="GM719" s="14" t="str">
        <f t="shared" si="167"/>
        <v>神器7-5 : 级</v>
      </c>
      <c r="GN719" s="14" t="s">
        <v>1055</v>
      </c>
      <c r="GO719" s="14">
        <f t="shared" si="170"/>
        <v>17</v>
      </c>
      <c r="GP719" s="14" t="str">
        <f t="shared" si="171"/>
        <v>神器7-5</v>
      </c>
      <c r="GQ719" s="14">
        <f t="shared" si="172"/>
        <v>10</v>
      </c>
    </row>
    <row r="720" spans="192:199" ht="16.5" x14ac:dyDescent="0.2">
      <c r="GJ720" s="122">
        <v>714</v>
      </c>
      <c r="GK720" s="14">
        <f t="shared" si="168"/>
        <v>39</v>
      </c>
      <c r="GL720" s="14">
        <f t="shared" si="169"/>
        <v>1606047</v>
      </c>
      <c r="GM720" s="14" t="str">
        <f t="shared" si="167"/>
        <v>神器7-5 : 级</v>
      </c>
      <c r="GN720" s="14" t="s">
        <v>1055</v>
      </c>
      <c r="GO720" s="14">
        <f t="shared" si="170"/>
        <v>18</v>
      </c>
      <c r="GP720" s="14" t="str">
        <f t="shared" si="171"/>
        <v>神器7-5</v>
      </c>
      <c r="GQ720" s="14">
        <f t="shared" si="172"/>
        <v>10</v>
      </c>
    </row>
    <row r="721" spans="192:199" ht="16.5" x14ac:dyDescent="0.2">
      <c r="GJ721" s="122">
        <v>715</v>
      </c>
      <c r="GK721" s="14">
        <f t="shared" si="168"/>
        <v>39</v>
      </c>
      <c r="GL721" s="14">
        <f t="shared" si="169"/>
        <v>1606047</v>
      </c>
      <c r="GM721" s="14" t="str">
        <f t="shared" si="167"/>
        <v>神器7-5 : 级</v>
      </c>
      <c r="GN721" s="14" t="s">
        <v>1055</v>
      </c>
      <c r="GO721" s="14">
        <f t="shared" si="170"/>
        <v>19</v>
      </c>
      <c r="GP721" s="14" t="str">
        <f t="shared" si="171"/>
        <v>神器7-5</v>
      </c>
      <c r="GQ721" s="14">
        <f t="shared" si="172"/>
        <v>15</v>
      </c>
    </row>
    <row r="722" spans="192:199" ht="16.5" x14ac:dyDescent="0.2">
      <c r="GJ722" s="122">
        <v>716</v>
      </c>
      <c r="GK722" s="14">
        <f t="shared" si="168"/>
        <v>39</v>
      </c>
      <c r="GL722" s="14">
        <f t="shared" si="169"/>
        <v>1606047</v>
      </c>
      <c r="GM722" s="14" t="str">
        <f t="shared" si="167"/>
        <v>神器7-5 : 级</v>
      </c>
      <c r="GN722" s="14" t="s">
        <v>1055</v>
      </c>
      <c r="GO722" s="14">
        <f t="shared" si="170"/>
        <v>20</v>
      </c>
      <c r="GP722" s="14" t="str">
        <f t="shared" si="171"/>
        <v>神器7-5</v>
      </c>
      <c r="GQ722" s="14">
        <f t="shared" si="172"/>
        <v>15</v>
      </c>
    </row>
    <row r="723" spans="192:199" ht="16.5" x14ac:dyDescent="0.2">
      <c r="GJ723" s="122">
        <v>717</v>
      </c>
      <c r="GK723" s="14">
        <f t="shared" si="168"/>
        <v>39</v>
      </c>
      <c r="GL723" s="14">
        <f t="shared" si="169"/>
        <v>1606047</v>
      </c>
      <c r="GM723" s="14" t="str">
        <f t="shared" si="167"/>
        <v>神器7-5 : 级</v>
      </c>
      <c r="GN723" s="14" t="s">
        <v>1055</v>
      </c>
      <c r="GO723" s="14">
        <f t="shared" si="170"/>
        <v>21</v>
      </c>
      <c r="GP723" s="14" t="str">
        <f t="shared" si="171"/>
        <v>神器7-5</v>
      </c>
      <c r="GQ723" s="14">
        <f t="shared" si="172"/>
        <v>15</v>
      </c>
    </row>
    <row r="724" spans="192:199" ht="16.5" x14ac:dyDescent="0.2">
      <c r="GJ724" s="122">
        <v>718</v>
      </c>
      <c r="GK724" s="14">
        <f t="shared" si="168"/>
        <v>40</v>
      </c>
      <c r="GL724" s="14">
        <f t="shared" si="169"/>
        <v>1606048</v>
      </c>
      <c r="GM724" s="14" t="str">
        <f t="shared" si="167"/>
        <v>神器7-6 : 级</v>
      </c>
      <c r="GN724" s="14" t="s">
        <v>1055</v>
      </c>
      <c r="GO724" s="14">
        <f t="shared" si="170"/>
        <v>1</v>
      </c>
      <c r="GP724" s="14" t="str">
        <f t="shared" si="171"/>
        <v>神器7-6</v>
      </c>
      <c r="GQ724" s="14">
        <f t="shared" si="172"/>
        <v>1</v>
      </c>
    </row>
    <row r="725" spans="192:199" ht="16.5" x14ac:dyDescent="0.2">
      <c r="GJ725" s="122">
        <v>719</v>
      </c>
      <c r="GK725" s="14">
        <f t="shared" si="168"/>
        <v>40</v>
      </c>
      <c r="GL725" s="14">
        <f t="shared" si="169"/>
        <v>1606048</v>
      </c>
      <c r="GM725" s="14" t="str">
        <f t="shared" si="167"/>
        <v>神器7-6 : 级</v>
      </c>
      <c r="GN725" s="14" t="s">
        <v>1055</v>
      </c>
      <c r="GO725" s="14">
        <f t="shared" si="170"/>
        <v>2</v>
      </c>
      <c r="GP725" s="14" t="str">
        <f t="shared" si="171"/>
        <v>神器7-6</v>
      </c>
      <c r="GQ725" s="14">
        <f t="shared" si="172"/>
        <v>1</v>
      </c>
    </row>
    <row r="726" spans="192:199" ht="16.5" x14ac:dyDescent="0.2">
      <c r="GJ726" s="122">
        <v>720</v>
      </c>
      <c r="GK726" s="14">
        <f t="shared" si="168"/>
        <v>40</v>
      </c>
      <c r="GL726" s="14">
        <f t="shared" si="169"/>
        <v>1606048</v>
      </c>
      <c r="GM726" s="14" t="str">
        <f t="shared" si="167"/>
        <v>神器7-6 : 级</v>
      </c>
      <c r="GN726" s="14" t="s">
        <v>1055</v>
      </c>
      <c r="GO726" s="14">
        <f t="shared" si="170"/>
        <v>3</v>
      </c>
      <c r="GP726" s="14" t="str">
        <f t="shared" si="171"/>
        <v>神器7-6</v>
      </c>
      <c r="GQ726" s="14">
        <f t="shared" si="172"/>
        <v>1</v>
      </c>
    </row>
    <row r="727" spans="192:199" ht="16.5" x14ac:dyDescent="0.2">
      <c r="GJ727" s="122">
        <v>721</v>
      </c>
      <c r="GK727" s="14">
        <f t="shared" si="168"/>
        <v>40</v>
      </c>
      <c r="GL727" s="14">
        <f t="shared" si="169"/>
        <v>1606048</v>
      </c>
      <c r="GM727" s="14" t="str">
        <f t="shared" si="167"/>
        <v>神器7-6 : 级</v>
      </c>
      <c r="GN727" s="14" t="s">
        <v>1055</v>
      </c>
      <c r="GO727" s="14">
        <f t="shared" si="170"/>
        <v>4</v>
      </c>
      <c r="GP727" s="14" t="str">
        <f t="shared" si="171"/>
        <v>神器7-6</v>
      </c>
      <c r="GQ727" s="14">
        <f t="shared" si="172"/>
        <v>2</v>
      </c>
    </row>
    <row r="728" spans="192:199" ht="16.5" x14ac:dyDescent="0.2">
      <c r="GJ728" s="122">
        <v>722</v>
      </c>
      <c r="GK728" s="14">
        <f t="shared" si="168"/>
        <v>40</v>
      </c>
      <c r="GL728" s="14">
        <f t="shared" si="169"/>
        <v>1606048</v>
      </c>
      <c r="GM728" s="14" t="str">
        <f t="shared" ref="GM728:GM765" si="173">INDEX($T$8:$T$49,GK728)&amp;" : "&amp;AO728&amp;"级"</f>
        <v>神器7-6 : 级</v>
      </c>
      <c r="GN728" s="14" t="s">
        <v>1055</v>
      </c>
      <c r="GO728" s="14">
        <f t="shared" si="170"/>
        <v>5</v>
      </c>
      <c r="GP728" s="14" t="str">
        <f t="shared" si="171"/>
        <v>神器7-6</v>
      </c>
      <c r="GQ728" s="14">
        <f t="shared" si="172"/>
        <v>2</v>
      </c>
    </row>
    <row r="729" spans="192:199" ht="16.5" x14ac:dyDescent="0.2">
      <c r="GJ729" s="122">
        <v>723</v>
      </c>
      <c r="GK729" s="14">
        <f t="shared" si="168"/>
        <v>40</v>
      </c>
      <c r="GL729" s="14">
        <f t="shared" si="169"/>
        <v>1606048</v>
      </c>
      <c r="GM729" s="14" t="str">
        <f t="shared" si="173"/>
        <v>神器7-6 : 级</v>
      </c>
      <c r="GN729" s="14" t="s">
        <v>1055</v>
      </c>
      <c r="GO729" s="14">
        <f t="shared" si="170"/>
        <v>6</v>
      </c>
      <c r="GP729" s="14" t="str">
        <f t="shared" si="171"/>
        <v>神器7-6</v>
      </c>
      <c r="GQ729" s="14">
        <f t="shared" si="172"/>
        <v>2</v>
      </c>
    </row>
    <row r="730" spans="192:199" ht="16.5" x14ac:dyDescent="0.2">
      <c r="GJ730" s="122">
        <v>724</v>
      </c>
      <c r="GK730" s="14">
        <f t="shared" si="168"/>
        <v>40</v>
      </c>
      <c r="GL730" s="14">
        <f t="shared" si="169"/>
        <v>1606048</v>
      </c>
      <c r="GM730" s="14" t="str">
        <f t="shared" si="173"/>
        <v>神器7-6 : 级</v>
      </c>
      <c r="GN730" s="14" t="s">
        <v>1055</v>
      </c>
      <c r="GO730" s="14">
        <f t="shared" si="170"/>
        <v>7</v>
      </c>
      <c r="GP730" s="14" t="str">
        <f t="shared" si="171"/>
        <v>神器7-6</v>
      </c>
      <c r="GQ730" s="14">
        <f t="shared" si="172"/>
        <v>3</v>
      </c>
    </row>
    <row r="731" spans="192:199" ht="16.5" x14ac:dyDescent="0.2">
      <c r="GJ731" s="122">
        <v>725</v>
      </c>
      <c r="GK731" s="14">
        <f t="shared" si="168"/>
        <v>40</v>
      </c>
      <c r="GL731" s="14">
        <f t="shared" si="169"/>
        <v>1606048</v>
      </c>
      <c r="GM731" s="14" t="str">
        <f t="shared" si="173"/>
        <v>神器7-6 : 级</v>
      </c>
      <c r="GN731" s="14" t="s">
        <v>1055</v>
      </c>
      <c r="GO731" s="14">
        <f t="shared" si="170"/>
        <v>8</v>
      </c>
      <c r="GP731" s="14" t="str">
        <f t="shared" si="171"/>
        <v>神器7-6</v>
      </c>
      <c r="GQ731" s="14">
        <f t="shared" si="172"/>
        <v>3</v>
      </c>
    </row>
    <row r="732" spans="192:199" ht="16.5" x14ac:dyDescent="0.2">
      <c r="GJ732" s="122">
        <v>726</v>
      </c>
      <c r="GK732" s="14">
        <f t="shared" si="168"/>
        <v>40</v>
      </c>
      <c r="GL732" s="14">
        <f t="shared" si="169"/>
        <v>1606048</v>
      </c>
      <c r="GM732" s="14" t="str">
        <f t="shared" si="173"/>
        <v>神器7-6 : 级</v>
      </c>
      <c r="GN732" s="14" t="s">
        <v>1055</v>
      </c>
      <c r="GO732" s="14">
        <f t="shared" si="170"/>
        <v>9</v>
      </c>
      <c r="GP732" s="14" t="str">
        <f t="shared" si="171"/>
        <v>神器7-6</v>
      </c>
      <c r="GQ732" s="14">
        <f t="shared" si="172"/>
        <v>3</v>
      </c>
    </row>
    <row r="733" spans="192:199" ht="16.5" x14ac:dyDescent="0.2">
      <c r="GJ733" s="122">
        <v>727</v>
      </c>
      <c r="GK733" s="14">
        <f t="shared" si="168"/>
        <v>40</v>
      </c>
      <c r="GL733" s="14">
        <f t="shared" si="169"/>
        <v>1606048</v>
      </c>
      <c r="GM733" s="14" t="str">
        <f t="shared" si="173"/>
        <v>神器7-6 : 级</v>
      </c>
      <c r="GN733" s="14" t="s">
        <v>1055</v>
      </c>
      <c r="GO733" s="14">
        <f t="shared" si="170"/>
        <v>10</v>
      </c>
      <c r="GP733" s="14" t="str">
        <f t="shared" si="171"/>
        <v>神器7-6</v>
      </c>
      <c r="GQ733" s="14">
        <f t="shared" si="172"/>
        <v>5</v>
      </c>
    </row>
    <row r="734" spans="192:199" ht="16.5" x14ac:dyDescent="0.2">
      <c r="GJ734" s="122">
        <v>728</v>
      </c>
      <c r="GK734" s="14">
        <f t="shared" si="168"/>
        <v>40</v>
      </c>
      <c r="GL734" s="14">
        <f t="shared" si="169"/>
        <v>1606048</v>
      </c>
      <c r="GM734" s="14" t="str">
        <f t="shared" si="173"/>
        <v>神器7-6 : 级</v>
      </c>
      <c r="GN734" s="14" t="s">
        <v>1055</v>
      </c>
      <c r="GO734" s="14">
        <f t="shared" si="170"/>
        <v>11</v>
      </c>
      <c r="GP734" s="14" t="str">
        <f t="shared" si="171"/>
        <v>神器7-6</v>
      </c>
      <c r="GQ734" s="14">
        <f t="shared" si="172"/>
        <v>5</v>
      </c>
    </row>
    <row r="735" spans="192:199" ht="16.5" x14ac:dyDescent="0.2">
      <c r="GJ735" s="122">
        <v>729</v>
      </c>
      <c r="GK735" s="14">
        <f t="shared" si="168"/>
        <v>40</v>
      </c>
      <c r="GL735" s="14">
        <f t="shared" si="169"/>
        <v>1606048</v>
      </c>
      <c r="GM735" s="14" t="str">
        <f t="shared" si="173"/>
        <v>神器7-6 : 级</v>
      </c>
      <c r="GN735" s="14" t="s">
        <v>1055</v>
      </c>
      <c r="GO735" s="14">
        <f t="shared" si="170"/>
        <v>12</v>
      </c>
      <c r="GP735" s="14" t="str">
        <f t="shared" si="171"/>
        <v>神器7-6</v>
      </c>
      <c r="GQ735" s="14">
        <f t="shared" si="172"/>
        <v>6</v>
      </c>
    </row>
    <row r="736" spans="192:199" ht="16.5" x14ac:dyDescent="0.2">
      <c r="GJ736" s="122">
        <v>730</v>
      </c>
      <c r="GK736" s="14">
        <f t="shared" si="168"/>
        <v>40</v>
      </c>
      <c r="GL736" s="14">
        <f t="shared" si="169"/>
        <v>1606048</v>
      </c>
      <c r="GM736" s="14" t="str">
        <f t="shared" si="173"/>
        <v>神器7-6 : 级</v>
      </c>
      <c r="GN736" s="14" t="s">
        <v>1055</v>
      </c>
      <c r="GO736" s="14">
        <f t="shared" si="170"/>
        <v>13</v>
      </c>
      <c r="GP736" s="14" t="str">
        <f t="shared" si="171"/>
        <v>神器7-6</v>
      </c>
      <c r="GQ736" s="14">
        <f t="shared" si="172"/>
        <v>7</v>
      </c>
    </row>
    <row r="737" spans="192:199" ht="16.5" x14ac:dyDescent="0.2">
      <c r="GJ737" s="122">
        <v>731</v>
      </c>
      <c r="GK737" s="14">
        <f t="shared" si="168"/>
        <v>40</v>
      </c>
      <c r="GL737" s="14">
        <f t="shared" si="169"/>
        <v>1606048</v>
      </c>
      <c r="GM737" s="14" t="str">
        <f t="shared" si="173"/>
        <v>神器7-6 : 级</v>
      </c>
      <c r="GN737" s="14" t="s">
        <v>1055</v>
      </c>
      <c r="GO737" s="14">
        <f t="shared" si="170"/>
        <v>14</v>
      </c>
      <c r="GP737" s="14" t="str">
        <f t="shared" si="171"/>
        <v>神器7-6</v>
      </c>
      <c r="GQ737" s="14">
        <f t="shared" si="172"/>
        <v>7</v>
      </c>
    </row>
    <row r="738" spans="192:199" ht="16.5" x14ac:dyDescent="0.2">
      <c r="GJ738" s="122">
        <v>732</v>
      </c>
      <c r="GK738" s="14">
        <f t="shared" si="168"/>
        <v>40</v>
      </c>
      <c r="GL738" s="14">
        <f t="shared" si="169"/>
        <v>1606048</v>
      </c>
      <c r="GM738" s="14" t="str">
        <f t="shared" si="173"/>
        <v>神器7-6 : 级</v>
      </c>
      <c r="GN738" s="14" t="s">
        <v>1055</v>
      </c>
      <c r="GO738" s="14">
        <f t="shared" si="170"/>
        <v>15</v>
      </c>
      <c r="GP738" s="14" t="str">
        <f t="shared" si="171"/>
        <v>神器7-6</v>
      </c>
      <c r="GQ738" s="14">
        <f t="shared" si="172"/>
        <v>7</v>
      </c>
    </row>
    <row r="739" spans="192:199" ht="16.5" x14ac:dyDescent="0.2">
      <c r="GJ739" s="122">
        <v>733</v>
      </c>
      <c r="GK739" s="14">
        <f t="shared" si="168"/>
        <v>40</v>
      </c>
      <c r="GL739" s="14">
        <f t="shared" si="169"/>
        <v>1606048</v>
      </c>
      <c r="GM739" s="14" t="str">
        <f t="shared" si="173"/>
        <v>神器7-6 : 级</v>
      </c>
      <c r="GN739" s="14" t="s">
        <v>1055</v>
      </c>
      <c r="GO739" s="14">
        <f t="shared" si="170"/>
        <v>16</v>
      </c>
      <c r="GP739" s="14" t="str">
        <f t="shared" si="171"/>
        <v>神器7-6</v>
      </c>
      <c r="GQ739" s="14">
        <f t="shared" si="172"/>
        <v>10</v>
      </c>
    </row>
    <row r="740" spans="192:199" ht="16.5" x14ac:dyDescent="0.2">
      <c r="GJ740" s="122">
        <v>734</v>
      </c>
      <c r="GK740" s="14">
        <f t="shared" si="168"/>
        <v>40</v>
      </c>
      <c r="GL740" s="14">
        <f t="shared" si="169"/>
        <v>1606048</v>
      </c>
      <c r="GM740" s="14" t="str">
        <f t="shared" si="173"/>
        <v>神器7-6 : 级</v>
      </c>
      <c r="GN740" s="14" t="s">
        <v>1055</v>
      </c>
      <c r="GO740" s="14">
        <f t="shared" si="170"/>
        <v>17</v>
      </c>
      <c r="GP740" s="14" t="str">
        <f t="shared" si="171"/>
        <v>神器7-6</v>
      </c>
      <c r="GQ740" s="14">
        <f t="shared" si="172"/>
        <v>10</v>
      </c>
    </row>
    <row r="741" spans="192:199" ht="16.5" x14ac:dyDescent="0.2">
      <c r="GJ741" s="122">
        <v>735</v>
      </c>
      <c r="GK741" s="14">
        <f t="shared" si="168"/>
        <v>40</v>
      </c>
      <c r="GL741" s="14">
        <f t="shared" si="169"/>
        <v>1606048</v>
      </c>
      <c r="GM741" s="14" t="str">
        <f t="shared" si="173"/>
        <v>神器7-6 : 级</v>
      </c>
      <c r="GN741" s="14" t="s">
        <v>1055</v>
      </c>
      <c r="GO741" s="14">
        <f t="shared" si="170"/>
        <v>18</v>
      </c>
      <c r="GP741" s="14" t="str">
        <f t="shared" si="171"/>
        <v>神器7-6</v>
      </c>
      <c r="GQ741" s="14">
        <f t="shared" si="172"/>
        <v>10</v>
      </c>
    </row>
    <row r="742" spans="192:199" ht="16.5" x14ac:dyDescent="0.2">
      <c r="GJ742" s="122">
        <v>736</v>
      </c>
      <c r="GK742" s="14">
        <f t="shared" si="168"/>
        <v>40</v>
      </c>
      <c r="GL742" s="14">
        <f t="shared" si="169"/>
        <v>1606048</v>
      </c>
      <c r="GM742" s="14" t="str">
        <f t="shared" si="173"/>
        <v>神器7-6 : 级</v>
      </c>
      <c r="GN742" s="14" t="s">
        <v>1055</v>
      </c>
      <c r="GO742" s="14">
        <f t="shared" si="170"/>
        <v>19</v>
      </c>
      <c r="GP742" s="14" t="str">
        <f t="shared" si="171"/>
        <v>神器7-6</v>
      </c>
      <c r="GQ742" s="14">
        <f t="shared" si="172"/>
        <v>15</v>
      </c>
    </row>
    <row r="743" spans="192:199" ht="16.5" x14ac:dyDescent="0.2">
      <c r="GJ743" s="122">
        <v>737</v>
      </c>
      <c r="GK743" s="14">
        <f t="shared" si="168"/>
        <v>40</v>
      </c>
      <c r="GL743" s="14">
        <f t="shared" si="169"/>
        <v>1606048</v>
      </c>
      <c r="GM743" s="14" t="str">
        <f t="shared" si="173"/>
        <v>神器7-6 : 级</v>
      </c>
      <c r="GN743" s="14" t="s">
        <v>1055</v>
      </c>
      <c r="GO743" s="14">
        <f t="shared" si="170"/>
        <v>20</v>
      </c>
      <c r="GP743" s="14" t="str">
        <f t="shared" si="171"/>
        <v>神器7-6</v>
      </c>
      <c r="GQ743" s="14">
        <f t="shared" si="172"/>
        <v>15</v>
      </c>
    </row>
    <row r="744" spans="192:199" ht="16.5" x14ac:dyDescent="0.2">
      <c r="GJ744" s="122">
        <v>738</v>
      </c>
      <c r="GK744" s="14">
        <f t="shared" si="168"/>
        <v>40</v>
      </c>
      <c r="GL744" s="14">
        <f t="shared" si="169"/>
        <v>1606048</v>
      </c>
      <c r="GM744" s="14" t="str">
        <f t="shared" si="173"/>
        <v>神器7-6 : 级</v>
      </c>
      <c r="GN744" s="14" t="s">
        <v>1055</v>
      </c>
      <c r="GO744" s="14">
        <f t="shared" si="170"/>
        <v>21</v>
      </c>
      <c r="GP744" s="14" t="str">
        <f t="shared" si="171"/>
        <v>神器7-6</v>
      </c>
      <c r="GQ744" s="14">
        <f t="shared" si="172"/>
        <v>15</v>
      </c>
    </row>
    <row r="745" spans="192:199" ht="16.5" x14ac:dyDescent="0.2">
      <c r="GJ745" s="122">
        <v>739</v>
      </c>
      <c r="GK745" s="14">
        <f t="shared" si="168"/>
        <v>41</v>
      </c>
      <c r="GL745" s="14">
        <f t="shared" si="169"/>
        <v>1606049</v>
      </c>
      <c r="GM745" s="14" t="str">
        <f t="shared" si="173"/>
        <v>神器7-7 : 级</v>
      </c>
      <c r="GN745" s="14" t="s">
        <v>1055</v>
      </c>
      <c r="GO745" s="14">
        <f t="shared" si="170"/>
        <v>1</v>
      </c>
      <c r="GP745" s="14" t="str">
        <f t="shared" si="171"/>
        <v>神器7-7</v>
      </c>
      <c r="GQ745" s="14">
        <f t="shared" si="172"/>
        <v>1</v>
      </c>
    </row>
    <row r="746" spans="192:199" ht="16.5" x14ac:dyDescent="0.2">
      <c r="GJ746" s="122">
        <v>740</v>
      </c>
      <c r="GK746" s="14">
        <f t="shared" si="168"/>
        <v>41</v>
      </c>
      <c r="GL746" s="14">
        <f t="shared" si="169"/>
        <v>1606049</v>
      </c>
      <c r="GM746" s="14" t="str">
        <f t="shared" si="173"/>
        <v>神器7-7 : 级</v>
      </c>
      <c r="GN746" s="14" t="s">
        <v>1055</v>
      </c>
      <c r="GO746" s="14">
        <f t="shared" si="170"/>
        <v>2</v>
      </c>
      <c r="GP746" s="14" t="str">
        <f t="shared" si="171"/>
        <v>神器7-7</v>
      </c>
      <c r="GQ746" s="14">
        <f t="shared" si="172"/>
        <v>1</v>
      </c>
    </row>
    <row r="747" spans="192:199" ht="16.5" x14ac:dyDescent="0.2">
      <c r="GJ747" s="122">
        <v>741</v>
      </c>
      <c r="GK747" s="14">
        <f t="shared" si="168"/>
        <v>41</v>
      </c>
      <c r="GL747" s="14">
        <f t="shared" si="169"/>
        <v>1606049</v>
      </c>
      <c r="GM747" s="14" t="str">
        <f t="shared" si="173"/>
        <v>神器7-7 : 级</v>
      </c>
      <c r="GN747" s="14" t="s">
        <v>1055</v>
      </c>
      <c r="GO747" s="14">
        <f t="shared" si="170"/>
        <v>3</v>
      </c>
      <c r="GP747" s="14" t="str">
        <f t="shared" si="171"/>
        <v>神器7-7</v>
      </c>
      <c r="GQ747" s="14">
        <f t="shared" si="172"/>
        <v>1</v>
      </c>
    </row>
    <row r="748" spans="192:199" ht="16.5" x14ac:dyDescent="0.2">
      <c r="GJ748" s="122">
        <v>742</v>
      </c>
      <c r="GK748" s="14">
        <f t="shared" si="168"/>
        <v>41</v>
      </c>
      <c r="GL748" s="14">
        <f t="shared" si="169"/>
        <v>1606049</v>
      </c>
      <c r="GM748" s="14" t="str">
        <f t="shared" si="173"/>
        <v>神器7-7 : 级</v>
      </c>
      <c r="GN748" s="14" t="s">
        <v>1055</v>
      </c>
      <c r="GO748" s="14">
        <f t="shared" si="170"/>
        <v>4</v>
      </c>
      <c r="GP748" s="14" t="str">
        <f t="shared" si="171"/>
        <v>神器7-7</v>
      </c>
      <c r="GQ748" s="14">
        <f t="shared" si="172"/>
        <v>2</v>
      </c>
    </row>
    <row r="749" spans="192:199" ht="16.5" x14ac:dyDescent="0.2">
      <c r="GJ749" s="122">
        <v>743</v>
      </c>
      <c r="GK749" s="14">
        <f t="shared" si="168"/>
        <v>41</v>
      </c>
      <c r="GL749" s="14">
        <f t="shared" si="169"/>
        <v>1606049</v>
      </c>
      <c r="GM749" s="14" t="str">
        <f t="shared" si="173"/>
        <v>神器7-7 : 级</v>
      </c>
      <c r="GN749" s="14" t="s">
        <v>1055</v>
      </c>
      <c r="GO749" s="14">
        <f t="shared" si="170"/>
        <v>5</v>
      </c>
      <c r="GP749" s="14" t="str">
        <f t="shared" si="171"/>
        <v>神器7-7</v>
      </c>
      <c r="GQ749" s="14">
        <f t="shared" si="172"/>
        <v>2</v>
      </c>
    </row>
    <row r="750" spans="192:199" ht="16.5" x14ac:dyDescent="0.2">
      <c r="GJ750" s="122">
        <v>744</v>
      </c>
      <c r="GK750" s="14">
        <f t="shared" si="168"/>
        <v>41</v>
      </c>
      <c r="GL750" s="14">
        <f t="shared" si="169"/>
        <v>1606049</v>
      </c>
      <c r="GM750" s="14" t="str">
        <f t="shared" si="173"/>
        <v>神器7-7 : 级</v>
      </c>
      <c r="GN750" s="14" t="s">
        <v>1055</v>
      </c>
      <c r="GO750" s="14">
        <f t="shared" si="170"/>
        <v>6</v>
      </c>
      <c r="GP750" s="14" t="str">
        <f t="shared" si="171"/>
        <v>神器7-7</v>
      </c>
      <c r="GQ750" s="14">
        <f t="shared" si="172"/>
        <v>2</v>
      </c>
    </row>
    <row r="751" spans="192:199" ht="16.5" x14ac:dyDescent="0.2">
      <c r="GJ751" s="122">
        <v>745</v>
      </c>
      <c r="GK751" s="14">
        <f t="shared" si="168"/>
        <v>41</v>
      </c>
      <c r="GL751" s="14">
        <f t="shared" si="169"/>
        <v>1606049</v>
      </c>
      <c r="GM751" s="14" t="str">
        <f t="shared" si="173"/>
        <v>神器7-7 : 级</v>
      </c>
      <c r="GN751" s="14" t="s">
        <v>1055</v>
      </c>
      <c r="GO751" s="14">
        <f t="shared" si="170"/>
        <v>7</v>
      </c>
      <c r="GP751" s="14" t="str">
        <f t="shared" si="171"/>
        <v>神器7-7</v>
      </c>
      <c r="GQ751" s="14">
        <f t="shared" si="172"/>
        <v>3</v>
      </c>
    </row>
    <row r="752" spans="192:199" ht="16.5" x14ac:dyDescent="0.2">
      <c r="GJ752" s="122">
        <v>746</v>
      </c>
      <c r="GK752" s="14">
        <f t="shared" si="168"/>
        <v>41</v>
      </c>
      <c r="GL752" s="14">
        <f t="shared" si="169"/>
        <v>1606049</v>
      </c>
      <c r="GM752" s="14" t="str">
        <f t="shared" si="173"/>
        <v>神器7-7 : 级</v>
      </c>
      <c r="GN752" s="14" t="s">
        <v>1055</v>
      </c>
      <c r="GO752" s="14">
        <f t="shared" si="170"/>
        <v>8</v>
      </c>
      <c r="GP752" s="14" t="str">
        <f t="shared" si="171"/>
        <v>神器7-7</v>
      </c>
      <c r="GQ752" s="14">
        <f t="shared" si="172"/>
        <v>3</v>
      </c>
    </row>
    <row r="753" spans="192:199" ht="16.5" x14ac:dyDescent="0.2">
      <c r="GJ753" s="122">
        <v>747</v>
      </c>
      <c r="GK753" s="14">
        <f t="shared" si="168"/>
        <v>41</v>
      </c>
      <c r="GL753" s="14">
        <f t="shared" si="169"/>
        <v>1606049</v>
      </c>
      <c r="GM753" s="14" t="str">
        <f t="shared" si="173"/>
        <v>神器7-7 : 级</v>
      </c>
      <c r="GN753" s="14" t="s">
        <v>1055</v>
      </c>
      <c r="GO753" s="14">
        <f t="shared" si="170"/>
        <v>9</v>
      </c>
      <c r="GP753" s="14" t="str">
        <f t="shared" si="171"/>
        <v>神器7-7</v>
      </c>
      <c r="GQ753" s="14">
        <f t="shared" si="172"/>
        <v>3</v>
      </c>
    </row>
    <row r="754" spans="192:199" ht="16.5" x14ac:dyDescent="0.2">
      <c r="GJ754" s="122">
        <v>748</v>
      </c>
      <c r="GK754" s="14">
        <f t="shared" si="168"/>
        <v>41</v>
      </c>
      <c r="GL754" s="14">
        <f t="shared" si="169"/>
        <v>1606049</v>
      </c>
      <c r="GM754" s="14" t="str">
        <f t="shared" si="173"/>
        <v>神器7-7 : 级</v>
      </c>
      <c r="GN754" s="14" t="s">
        <v>1055</v>
      </c>
      <c r="GO754" s="14">
        <f t="shared" si="170"/>
        <v>10</v>
      </c>
      <c r="GP754" s="14" t="str">
        <f t="shared" si="171"/>
        <v>神器7-7</v>
      </c>
      <c r="GQ754" s="14">
        <f t="shared" si="172"/>
        <v>5</v>
      </c>
    </row>
    <row r="755" spans="192:199" ht="16.5" x14ac:dyDescent="0.2">
      <c r="GJ755" s="122">
        <v>749</v>
      </c>
      <c r="GK755" s="14">
        <f t="shared" si="168"/>
        <v>41</v>
      </c>
      <c r="GL755" s="14">
        <f t="shared" si="169"/>
        <v>1606049</v>
      </c>
      <c r="GM755" s="14" t="str">
        <f t="shared" si="173"/>
        <v>神器7-7 : 级</v>
      </c>
      <c r="GN755" s="14" t="s">
        <v>1055</v>
      </c>
      <c r="GO755" s="14">
        <f t="shared" si="170"/>
        <v>11</v>
      </c>
      <c r="GP755" s="14" t="str">
        <f t="shared" si="171"/>
        <v>神器7-7</v>
      </c>
      <c r="GQ755" s="14">
        <f t="shared" si="172"/>
        <v>5</v>
      </c>
    </row>
    <row r="756" spans="192:199" ht="16.5" x14ac:dyDescent="0.2">
      <c r="GJ756" s="122">
        <v>750</v>
      </c>
      <c r="GK756" s="14">
        <f t="shared" si="168"/>
        <v>41</v>
      </c>
      <c r="GL756" s="14">
        <f t="shared" si="169"/>
        <v>1606049</v>
      </c>
      <c r="GM756" s="14" t="str">
        <f t="shared" si="173"/>
        <v>神器7-7 : 级</v>
      </c>
      <c r="GN756" s="14" t="s">
        <v>1055</v>
      </c>
      <c r="GO756" s="14">
        <f t="shared" si="170"/>
        <v>12</v>
      </c>
      <c r="GP756" s="14" t="str">
        <f t="shared" si="171"/>
        <v>神器7-7</v>
      </c>
      <c r="GQ756" s="14">
        <f t="shared" si="172"/>
        <v>6</v>
      </c>
    </row>
    <row r="757" spans="192:199" ht="16.5" x14ac:dyDescent="0.2">
      <c r="GJ757" s="122">
        <v>751</v>
      </c>
      <c r="GK757" s="14">
        <f t="shared" si="168"/>
        <v>41</v>
      </c>
      <c r="GL757" s="14">
        <f t="shared" si="169"/>
        <v>1606049</v>
      </c>
      <c r="GM757" s="14" t="str">
        <f t="shared" si="173"/>
        <v>神器7-7 : 级</v>
      </c>
      <c r="GN757" s="14" t="s">
        <v>1055</v>
      </c>
      <c r="GO757" s="14">
        <f t="shared" si="170"/>
        <v>13</v>
      </c>
      <c r="GP757" s="14" t="str">
        <f t="shared" si="171"/>
        <v>神器7-7</v>
      </c>
      <c r="GQ757" s="14">
        <f t="shared" si="172"/>
        <v>7</v>
      </c>
    </row>
    <row r="758" spans="192:199" ht="16.5" x14ac:dyDescent="0.2">
      <c r="GJ758" s="122">
        <v>752</v>
      </c>
      <c r="GK758" s="14">
        <f t="shared" si="168"/>
        <v>41</v>
      </c>
      <c r="GL758" s="14">
        <f t="shared" si="169"/>
        <v>1606049</v>
      </c>
      <c r="GM758" s="14" t="str">
        <f t="shared" si="173"/>
        <v>神器7-7 : 级</v>
      </c>
      <c r="GN758" s="14" t="s">
        <v>1055</v>
      </c>
      <c r="GO758" s="14">
        <f t="shared" si="170"/>
        <v>14</v>
      </c>
      <c r="GP758" s="14" t="str">
        <f t="shared" si="171"/>
        <v>神器7-7</v>
      </c>
      <c r="GQ758" s="14">
        <f t="shared" si="172"/>
        <v>7</v>
      </c>
    </row>
    <row r="759" spans="192:199" ht="16.5" x14ac:dyDescent="0.2">
      <c r="GJ759" s="122">
        <v>753</v>
      </c>
      <c r="GK759" s="14">
        <f t="shared" si="168"/>
        <v>41</v>
      </c>
      <c r="GL759" s="14">
        <f t="shared" si="169"/>
        <v>1606049</v>
      </c>
      <c r="GM759" s="14" t="str">
        <f t="shared" si="173"/>
        <v>神器7-7 : 级</v>
      </c>
      <c r="GN759" s="14" t="s">
        <v>1055</v>
      </c>
      <c r="GO759" s="14">
        <f t="shared" si="170"/>
        <v>15</v>
      </c>
      <c r="GP759" s="14" t="str">
        <f t="shared" si="171"/>
        <v>神器7-7</v>
      </c>
      <c r="GQ759" s="14">
        <f t="shared" si="172"/>
        <v>7</v>
      </c>
    </row>
    <row r="760" spans="192:199" ht="16.5" x14ac:dyDescent="0.2">
      <c r="GJ760" s="122">
        <v>754</v>
      </c>
      <c r="GK760" s="14">
        <f t="shared" si="168"/>
        <v>41</v>
      </c>
      <c r="GL760" s="14">
        <f t="shared" si="169"/>
        <v>1606049</v>
      </c>
      <c r="GM760" s="14" t="str">
        <f t="shared" si="173"/>
        <v>神器7-7 : 级</v>
      </c>
      <c r="GN760" s="14" t="s">
        <v>1055</v>
      </c>
      <c r="GO760" s="14">
        <f t="shared" si="170"/>
        <v>16</v>
      </c>
      <c r="GP760" s="14" t="str">
        <f t="shared" si="171"/>
        <v>神器7-7</v>
      </c>
      <c r="GQ760" s="14">
        <f t="shared" si="172"/>
        <v>10</v>
      </c>
    </row>
    <row r="761" spans="192:199" ht="16.5" x14ac:dyDescent="0.2">
      <c r="GJ761" s="122">
        <v>755</v>
      </c>
      <c r="GK761" s="14">
        <f t="shared" si="168"/>
        <v>41</v>
      </c>
      <c r="GL761" s="14">
        <f t="shared" si="169"/>
        <v>1606049</v>
      </c>
      <c r="GM761" s="14" t="str">
        <f t="shared" si="173"/>
        <v>神器7-7 : 级</v>
      </c>
      <c r="GN761" s="14" t="s">
        <v>1055</v>
      </c>
      <c r="GO761" s="14">
        <f t="shared" si="170"/>
        <v>17</v>
      </c>
      <c r="GP761" s="14" t="str">
        <f t="shared" si="171"/>
        <v>神器7-7</v>
      </c>
      <c r="GQ761" s="14">
        <f t="shared" si="172"/>
        <v>10</v>
      </c>
    </row>
    <row r="762" spans="192:199" ht="16.5" x14ac:dyDescent="0.2">
      <c r="GJ762" s="122">
        <v>756</v>
      </c>
      <c r="GK762" s="14">
        <f t="shared" si="168"/>
        <v>41</v>
      </c>
      <c r="GL762" s="14">
        <f t="shared" si="169"/>
        <v>1606049</v>
      </c>
      <c r="GM762" s="14" t="str">
        <f t="shared" si="173"/>
        <v>神器7-7 : 级</v>
      </c>
      <c r="GN762" s="14" t="s">
        <v>1055</v>
      </c>
      <c r="GO762" s="14">
        <f t="shared" si="170"/>
        <v>18</v>
      </c>
      <c r="GP762" s="14" t="str">
        <f t="shared" si="171"/>
        <v>神器7-7</v>
      </c>
      <c r="GQ762" s="14">
        <f t="shared" si="172"/>
        <v>10</v>
      </c>
    </row>
    <row r="763" spans="192:199" ht="16.5" x14ac:dyDescent="0.2">
      <c r="GJ763" s="122">
        <v>757</v>
      </c>
      <c r="GK763" s="14">
        <f t="shared" si="168"/>
        <v>41</v>
      </c>
      <c r="GL763" s="14">
        <f t="shared" si="169"/>
        <v>1606049</v>
      </c>
      <c r="GM763" s="14" t="str">
        <f t="shared" si="173"/>
        <v>神器7-7 : 级</v>
      </c>
      <c r="GN763" s="14" t="s">
        <v>1055</v>
      </c>
      <c r="GO763" s="14">
        <f t="shared" si="170"/>
        <v>19</v>
      </c>
      <c r="GP763" s="14" t="str">
        <f t="shared" si="171"/>
        <v>神器7-7</v>
      </c>
      <c r="GQ763" s="14">
        <f t="shared" si="172"/>
        <v>15</v>
      </c>
    </row>
    <row r="764" spans="192:199" ht="16.5" x14ac:dyDescent="0.2">
      <c r="GJ764" s="122">
        <v>758</v>
      </c>
      <c r="GK764" s="14">
        <f t="shared" si="168"/>
        <v>41</v>
      </c>
      <c r="GL764" s="14">
        <f t="shared" si="169"/>
        <v>1606049</v>
      </c>
      <c r="GM764" s="14" t="str">
        <f t="shared" si="173"/>
        <v>神器7-7 : 级</v>
      </c>
      <c r="GN764" s="14" t="s">
        <v>1055</v>
      </c>
      <c r="GO764" s="14">
        <f t="shared" si="170"/>
        <v>20</v>
      </c>
      <c r="GP764" s="14" t="str">
        <f t="shared" si="171"/>
        <v>神器7-7</v>
      </c>
      <c r="GQ764" s="14">
        <f t="shared" si="172"/>
        <v>15</v>
      </c>
    </row>
    <row r="765" spans="192:199" ht="16.5" x14ac:dyDescent="0.2">
      <c r="GJ765" s="122">
        <v>759</v>
      </c>
      <c r="GK765" s="14">
        <f t="shared" si="168"/>
        <v>41</v>
      </c>
      <c r="GL765" s="14">
        <f t="shared" si="169"/>
        <v>1606049</v>
      </c>
      <c r="GM765" s="14" t="str">
        <f t="shared" si="173"/>
        <v>神器7-7 : 级</v>
      </c>
      <c r="GN765" s="14" t="s">
        <v>1055</v>
      </c>
      <c r="GO765" s="14">
        <f t="shared" si="170"/>
        <v>21</v>
      </c>
      <c r="GP765" s="14" t="str">
        <f t="shared" si="171"/>
        <v>神器7-7</v>
      </c>
      <c r="GQ765" s="14">
        <f t="shared" si="172"/>
        <v>15</v>
      </c>
    </row>
    <row r="766" spans="192:199" ht="16.5" x14ac:dyDescent="0.2">
      <c r="GJ766" s="122">
        <v>760</v>
      </c>
      <c r="GK766" s="14">
        <f t="shared" si="168"/>
        <v>42</v>
      </c>
      <c r="GL766" s="14">
        <f t="shared" si="169"/>
        <v>1606050</v>
      </c>
      <c r="GM766" s="14" t="str">
        <f t="shared" ref="GM766:GM786" si="174">INDEX($T$8:$T$49,GK766)&amp;" : "&amp;AO766&amp;"级"</f>
        <v>神器7-8 : 级</v>
      </c>
      <c r="GN766" s="14" t="s">
        <v>1055</v>
      </c>
      <c r="GO766" s="14">
        <f t="shared" ref="GO766:GO786" si="175">GJ766-INDEX($R$7:$R$49,GK766)</f>
        <v>1</v>
      </c>
      <c r="GP766" s="14" t="str">
        <f t="shared" ref="GP766:GP786" si="176">INDEX($T$8:$T$49,GK766)</f>
        <v>神器7-8</v>
      </c>
      <c r="GQ766" s="14">
        <f t="shared" ref="GQ766:GQ786" si="177">INDEX($K$8:$K$28,GO766)</f>
        <v>1</v>
      </c>
    </row>
    <row r="767" spans="192:199" ht="16.5" x14ac:dyDescent="0.2">
      <c r="GJ767" s="122">
        <v>761</v>
      </c>
      <c r="GK767" s="14">
        <f t="shared" si="168"/>
        <v>42</v>
      </c>
      <c r="GL767" s="14">
        <f t="shared" si="169"/>
        <v>1606050</v>
      </c>
      <c r="GM767" s="14" t="str">
        <f t="shared" si="174"/>
        <v>神器7-8 : 级</v>
      </c>
      <c r="GN767" s="14" t="s">
        <v>1055</v>
      </c>
      <c r="GO767" s="14">
        <f t="shared" si="175"/>
        <v>2</v>
      </c>
      <c r="GP767" s="14" t="str">
        <f t="shared" si="176"/>
        <v>神器7-8</v>
      </c>
      <c r="GQ767" s="14">
        <f t="shared" si="177"/>
        <v>1</v>
      </c>
    </row>
    <row r="768" spans="192:199" ht="16.5" x14ac:dyDescent="0.2">
      <c r="GJ768" s="122">
        <v>762</v>
      </c>
      <c r="GK768" s="14">
        <f t="shared" si="168"/>
        <v>42</v>
      </c>
      <c r="GL768" s="14">
        <f t="shared" si="169"/>
        <v>1606050</v>
      </c>
      <c r="GM768" s="14" t="str">
        <f t="shared" si="174"/>
        <v>神器7-8 : 级</v>
      </c>
      <c r="GN768" s="14" t="s">
        <v>1055</v>
      </c>
      <c r="GO768" s="14">
        <f t="shared" si="175"/>
        <v>3</v>
      </c>
      <c r="GP768" s="14" t="str">
        <f t="shared" si="176"/>
        <v>神器7-8</v>
      </c>
      <c r="GQ768" s="14">
        <f t="shared" si="177"/>
        <v>1</v>
      </c>
    </row>
    <row r="769" spans="192:199" ht="16.5" x14ac:dyDescent="0.2">
      <c r="GJ769" s="122">
        <v>763</v>
      </c>
      <c r="GK769" s="14">
        <f t="shared" si="168"/>
        <v>42</v>
      </c>
      <c r="GL769" s="14">
        <f t="shared" si="169"/>
        <v>1606050</v>
      </c>
      <c r="GM769" s="14" t="str">
        <f t="shared" si="174"/>
        <v>神器7-8 : 级</v>
      </c>
      <c r="GN769" s="14" t="s">
        <v>1055</v>
      </c>
      <c r="GO769" s="14">
        <f t="shared" si="175"/>
        <v>4</v>
      </c>
      <c r="GP769" s="14" t="str">
        <f t="shared" si="176"/>
        <v>神器7-8</v>
      </c>
      <c r="GQ769" s="14">
        <f t="shared" si="177"/>
        <v>2</v>
      </c>
    </row>
    <row r="770" spans="192:199" ht="16.5" x14ac:dyDescent="0.2">
      <c r="GJ770" s="122">
        <v>764</v>
      </c>
      <c r="GK770" s="14">
        <f t="shared" si="168"/>
        <v>42</v>
      </c>
      <c r="GL770" s="14">
        <f t="shared" si="169"/>
        <v>1606050</v>
      </c>
      <c r="GM770" s="14" t="str">
        <f t="shared" si="174"/>
        <v>神器7-8 : 级</v>
      </c>
      <c r="GN770" s="14" t="s">
        <v>1055</v>
      </c>
      <c r="GO770" s="14">
        <f t="shared" si="175"/>
        <v>5</v>
      </c>
      <c r="GP770" s="14" t="str">
        <f t="shared" si="176"/>
        <v>神器7-8</v>
      </c>
      <c r="GQ770" s="14">
        <f t="shared" si="177"/>
        <v>2</v>
      </c>
    </row>
    <row r="771" spans="192:199" ht="16.5" x14ac:dyDescent="0.2">
      <c r="GJ771" s="122">
        <v>765</v>
      </c>
      <c r="GK771" s="14">
        <f t="shared" si="168"/>
        <v>42</v>
      </c>
      <c r="GL771" s="14">
        <f t="shared" si="169"/>
        <v>1606050</v>
      </c>
      <c r="GM771" s="14" t="str">
        <f t="shared" si="174"/>
        <v>神器7-8 : 级</v>
      </c>
      <c r="GN771" s="14" t="s">
        <v>1055</v>
      </c>
      <c r="GO771" s="14">
        <f t="shared" si="175"/>
        <v>6</v>
      </c>
      <c r="GP771" s="14" t="str">
        <f t="shared" si="176"/>
        <v>神器7-8</v>
      </c>
      <c r="GQ771" s="14">
        <f t="shared" si="177"/>
        <v>2</v>
      </c>
    </row>
    <row r="772" spans="192:199" ht="16.5" x14ac:dyDescent="0.2">
      <c r="GJ772" s="122">
        <v>766</v>
      </c>
      <c r="GK772" s="14">
        <f t="shared" si="168"/>
        <v>42</v>
      </c>
      <c r="GL772" s="14">
        <f t="shared" si="169"/>
        <v>1606050</v>
      </c>
      <c r="GM772" s="14" t="str">
        <f t="shared" si="174"/>
        <v>神器7-8 : 级</v>
      </c>
      <c r="GN772" s="14" t="s">
        <v>1055</v>
      </c>
      <c r="GO772" s="14">
        <f t="shared" si="175"/>
        <v>7</v>
      </c>
      <c r="GP772" s="14" t="str">
        <f t="shared" si="176"/>
        <v>神器7-8</v>
      </c>
      <c r="GQ772" s="14">
        <f t="shared" si="177"/>
        <v>3</v>
      </c>
    </row>
    <row r="773" spans="192:199" ht="16.5" x14ac:dyDescent="0.2">
      <c r="GJ773" s="122">
        <v>767</v>
      </c>
      <c r="GK773" s="14">
        <f t="shared" si="168"/>
        <v>42</v>
      </c>
      <c r="GL773" s="14">
        <f t="shared" si="169"/>
        <v>1606050</v>
      </c>
      <c r="GM773" s="14" t="str">
        <f t="shared" si="174"/>
        <v>神器7-8 : 级</v>
      </c>
      <c r="GN773" s="14" t="s">
        <v>1055</v>
      </c>
      <c r="GO773" s="14">
        <f t="shared" si="175"/>
        <v>8</v>
      </c>
      <c r="GP773" s="14" t="str">
        <f t="shared" si="176"/>
        <v>神器7-8</v>
      </c>
      <c r="GQ773" s="14">
        <f t="shared" si="177"/>
        <v>3</v>
      </c>
    </row>
    <row r="774" spans="192:199" ht="16.5" x14ac:dyDescent="0.2">
      <c r="GJ774" s="122">
        <v>768</v>
      </c>
      <c r="GK774" s="14">
        <f t="shared" si="168"/>
        <v>42</v>
      </c>
      <c r="GL774" s="14">
        <f t="shared" si="169"/>
        <v>1606050</v>
      </c>
      <c r="GM774" s="14" t="str">
        <f t="shared" si="174"/>
        <v>神器7-8 : 级</v>
      </c>
      <c r="GN774" s="14" t="s">
        <v>1055</v>
      </c>
      <c r="GO774" s="14">
        <f t="shared" si="175"/>
        <v>9</v>
      </c>
      <c r="GP774" s="14" t="str">
        <f t="shared" si="176"/>
        <v>神器7-8</v>
      </c>
      <c r="GQ774" s="14">
        <f t="shared" si="177"/>
        <v>3</v>
      </c>
    </row>
    <row r="775" spans="192:199" ht="16.5" x14ac:dyDescent="0.2">
      <c r="GJ775" s="122">
        <v>769</v>
      </c>
      <c r="GK775" s="14">
        <f t="shared" si="168"/>
        <v>42</v>
      </c>
      <c r="GL775" s="14">
        <f t="shared" si="169"/>
        <v>1606050</v>
      </c>
      <c r="GM775" s="14" t="str">
        <f t="shared" si="174"/>
        <v>神器7-8 : 级</v>
      </c>
      <c r="GN775" s="14" t="s">
        <v>1055</v>
      </c>
      <c r="GO775" s="14">
        <f t="shared" si="175"/>
        <v>10</v>
      </c>
      <c r="GP775" s="14" t="str">
        <f t="shared" si="176"/>
        <v>神器7-8</v>
      </c>
      <c r="GQ775" s="14">
        <f t="shared" si="177"/>
        <v>5</v>
      </c>
    </row>
    <row r="776" spans="192:199" ht="16.5" x14ac:dyDescent="0.2">
      <c r="GJ776" s="122">
        <v>770</v>
      </c>
      <c r="GK776" s="14">
        <f t="shared" ref="GK776:GK786" si="178">MATCH(GJ776-1,$R$7:$R$49,1)</f>
        <v>42</v>
      </c>
      <c r="GL776" s="14">
        <f t="shared" ref="GL776:GL786" si="179">INDEX($S$8:$S$49,GK776)</f>
        <v>1606050</v>
      </c>
      <c r="GM776" s="14" t="str">
        <f t="shared" si="174"/>
        <v>神器7-8 : 级</v>
      </c>
      <c r="GN776" s="14" t="s">
        <v>1055</v>
      </c>
      <c r="GO776" s="14">
        <f t="shared" si="175"/>
        <v>11</v>
      </c>
      <c r="GP776" s="14" t="str">
        <f t="shared" si="176"/>
        <v>神器7-8</v>
      </c>
      <c r="GQ776" s="14">
        <f t="shared" si="177"/>
        <v>5</v>
      </c>
    </row>
    <row r="777" spans="192:199" ht="16.5" x14ac:dyDescent="0.2">
      <c r="GJ777" s="122">
        <v>771</v>
      </c>
      <c r="GK777" s="14">
        <f t="shared" si="178"/>
        <v>42</v>
      </c>
      <c r="GL777" s="14">
        <f t="shared" si="179"/>
        <v>1606050</v>
      </c>
      <c r="GM777" s="14" t="str">
        <f t="shared" si="174"/>
        <v>神器7-8 : 级</v>
      </c>
      <c r="GN777" s="14" t="s">
        <v>1055</v>
      </c>
      <c r="GO777" s="14">
        <f t="shared" si="175"/>
        <v>12</v>
      </c>
      <c r="GP777" s="14" t="str">
        <f t="shared" si="176"/>
        <v>神器7-8</v>
      </c>
      <c r="GQ777" s="14">
        <f t="shared" si="177"/>
        <v>6</v>
      </c>
    </row>
    <row r="778" spans="192:199" ht="16.5" x14ac:dyDescent="0.2">
      <c r="GJ778" s="122">
        <v>772</v>
      </c>
      <c r="GK778" s="14">
        <f t="shared" si="178"/>
        <v>42</v>
      </c>
      <c r="GL778" s="14">
        <f t="shared" si="179"/>
        <v>1606050</v>
      </c>
      <c r="GM778" s="14" t="str">
        <f t="shared" si="174"/>
        <v>神器7-8 : 级</v>
      </c>
      <c r="GN778" s="14" t="s">
        <v>1055</v>
      </c>
      <c r="GO778" s="14">
        <f t="shared" si="175"/>
        <v>13</v>
      </c>
      <c r="GP778" s="14" t="str">
        <f t="shared" si="176"/>
        <v>神器7-8</v>
      </c>
      <c r="GQ778" s="14">
        <f t="shared" si="177"/>
        <v>7</v>
      </c>
    </row>
    <row r="779" spans="192:199" ht="16.5" x14ac:dyDescent="0.2">
      <c r="GJ779" s="122">
        <v>773</v>
      </c>
      <c r="GK779" s="14">
        <f t="shared" si="178"/>
        <v>42</v>
      </c>
      <c r="GL779" s="14">
        <f t="shared" si="179"/>
        <v>1606050</v>
      </c>
      <c r="GM779" s="14" t="str">
        <f t="shared" si="174"/>
        <v>神器7-8 : 级</v>
      </c>
      <c r="GN779" s="14" t="s">
        <v>1055</v>
      </c>
      <c r="GO779" s="14">
        <f t="shared" si="175"/>
        <v>14</v>
      </c>
      <c r="GP779" s="14" t="str">
        <f t="shared" si="176"/>
        <v>神器7-8</v>
      </c>
      <c r="GQ779" s="14">
        <f t="shared" si="177"/>
        <v>7</v>
      </c>
    </row>
    <row r="780" spans="192:199" ht="16.5" x14ac:dyDescent="0.2">
      <c r="GJ780" s="122">
        <v>774</v>
      </c>
      <c r="GK780" s="14">
        <f t="shared" si="178"/>
        <v>42</v>
      </c>
      <c r="GL780" s="14">
        <f t="shared" si="179"/>
        <v>1606050</v>
      </c>
      <c r="GM780" s="14" t="str">
        <f t="shared" si="174"/>
        <v>神器7-8 : 级</v>
      </c>
      <c r="GN780" s="14" t="s">
        <v>1055</v>
      </c>
      <c r="GO780" s="14">
        <f t="shared" si="175"/>
        <v>15</v>
      </c>
      <c r="GP780" s="14" t="str">
        <f t="shared" si="176"/>
        <v>神器7-8</v>
      </c>
      <c r="GQ780" s="14">
        <f t="shared" si="177"/>
        <v>7</v>
      </c>
    </row>
    <row r="781" spans="192:199" ht="16.5" x14ac:dyDescent="0.2">
      <c r="GJ781" s="122">
        <v>775</v>
      </c>
      <c r="GK781" s="14">
        <f t="shared" si="178"/>
        <v>42</v>
      </c>
      <c r="GL781" s="14">
        <f t="shared" si="179"/>
        <v>1606050</v>
      </c>
      <c r="GM781" s="14" t="str">
        <f t="shared" si="174"/>
        <v>神器7-8 : 级</v>
      </c>
      <c r="GN781" s="14" t="s">
        <v>1055</v>
      </c>
      <c r="GO781" s="14">
        <f t="shared" si="175"/>
        <v>16</v>
      </c>
      <c r="GP781" s="14" t="str">
        <f t="shared" si="176"/>
        <v>神器7-8</v>
      </c>
      <c r="GQ781" s="14">
        <f t="shared" si="177"/>
        <v>10</v>
      </c>
    </row>
    <row r="782" spans="192:199" ht="16.5" x14ac:dyDescent="0.2">
      <c r="GJ782" s="122">
        <v>776</v>
      </c>
      <c r="GK782" s="14">
        <f t="shared" si="178"/>
        <v>42</v>
      </c>
      <c r="GL782" s="14">
        <f t="shared" si="179"/>
        <v>1606050</v>
      </c>
      <c r="GM782" s="14" t="str">
        <f t="shared" si="174"/>
        <v>神器7-8 : 级</v>
      </c>
      <c r="GN782" s="14" t="s">
        <v>1055</v>
      </c>
      <c r="GO782" s="14">
        <f t="shared" si="175"/>
        <v>17</v>
      </c>
      <c r="GP782" s="14" t="str">
        <f t="shared" si="176"/>
        <v>神器7-8</v>
      </c>
      <c r="GQ782" s="14">
        <f t="shared" si="177"/>
        <v>10</v>
      </c>
    </row>
    <row r="783" spans="192:199" ht="16.5" x14ac:dyDescent="0.2">
      <c r="GJ783" s="122">
        <v>777</v>
      </c>
      <c r="GK783" s="14">
        <f t="shared" si="178"/>
        <v>42</v>
      </c>
      <c r="GL783" s="14">
        <f t="shared" si="179"/>
        <v>1606050</v>
      </c>
      <c r="GM783" s="14" t="str">
        <f t="shared" si="174"/>
        <v>神器7-8 : 级</v>
      </c>
      <c r="GN783" s="14" t="s">
        <v>1055</v>
      </c>
      <c r="GO783" s="14">
        <f t="shared" si="175"/>
        <v>18</v>
      </c>
      <c r="GP783" s="14" t="str">
        <f t="shared" si="176"/>
        <v>神器7-8</v>
      </c>
      <c r="GQ783" s="14">
        <f t="shared" si="177"/>
        <v>10</v>
      </c>
    </row>
    <row r="784" spans="192:199" ht="16.5" x14ac:dyDescent="0.2">
      <c r="GJ784" s="122">
        <v>778</v>
      </c>
      <c r="GK784" s="14">
        <f t="shared" si="178"/>
        <v>42</v>
      </c>
      <c r="GL784" s="14">
        <f t="shared" si="179"/>
        <v>1606050</v>
      </c>
      <c r="GM784" s="14" t="str">
        <f t="shared" si="174"/>
        <v>神器7-8 : 级</v>
      </c>
      <c r="GN784" s="14" t="s">
        <v>1055</v>
      </c>
      <c r="GO784" s="14">
        <f t="shared" si="175"/>
        <v>19</v>
      </c>
      <c r="GP784" s="14" t="str">
        <f t="shared" si="176"/>
        <v>神器7-8</v>
      </c>
      <c r="GQ784" s="14">
        <f t="shared" si="177"/>
        <v>15</v>
      </c>
    </row>
    <row r="785" spans="192:199" ht="16.5" x14ac:dyDescent="0.2">
      <c r="GJ785" s="122">
        <v>779</v>
      </c>
      <c r="GK785" s="14">
        <f t="shared" si="178"/>
        <v>42</v>
      </c>
      <c r="GL785" s="14">
        <f t="shared" si="179"/>
        <v>1606050</v>
      </c>
      <c r="GM785" s="14" t="str">
        <f t="shared" si="174"/>
        <v>神器7-8 : 级</v>
      </c>
      <c r="GN785" s="14" t="s">
        <v>1055</v>
      </c>
      <c r="GO785" s="14">
        <f t="shared" si="175"/>
        <v>20</v>
      </c>
      <c r="GP785" s="14" t="str">
        <f t="shared" si="176"/>
        <v>神器7-8</v>
      </c>
      <c r="GQ785" s="14">
        <f t="shared" si="177"/>
        <v>15</v>
      </c>
    </row>
    <row r="786" spans="192:199" ht="16.5" x14ac:dyDescent="0.2">
      <c r="GJ786" s="122">
        <v>780</v>
      </c>
      <c r="GK786" s="14">
        <f t="shared" si="178"/>
        <v>42</v>
      </c>
      <c r="GL786" s="14">
        <f t="shared" si="179"/>
        <v>1606050</v>
      </c>
      <c r="GM786" s="14" t="str">
        <f t="shared" si="174"/>
        <v>神器7-8 : 级</v>
      </c>
      <c r="GN786" s="14" t="s">
        <v>1055</v>
      </c>
      <c r="GO786" s="14">
        <f t="shared" si="175"/>
        <v>21</v>
      </c>
      <c r="GP786" s="14" t="str">
        <f t="shared" si="176"/>
        <v>神器7-8</v>
      </c>
      <c r="GQ786" s="14">
        <f t="shared" si="177"/>
        <v>15</v>
      </c>
    </row>
  </sheetData>
  <mergeCells count="17">
    <mergeCell ref="FR5:FY5"/>
    <mergeCell ref="FZ5:GG5"/>
    <mergeCell ref="ER5:ET5"/>
    <mergeCell ref="EU5:EY5"/>
    <mergeCell ref="EZ5:FE5"/>
    <mergeCell ref="FF5:FK5"/>
    <mergeCell ref="FL5:FQ5"/>
    <mergeCell ref="GJ4:GQ4"/>
    <mergeCell ref="J4:L4"/>
    <mergeCell ref="N4:T4"/>
    <mergeCell ref="BD4:CX4"/>
    <mergeCell ref="CZ4:EO4"/>
    <mergeCell ref="ER4:GG4"/>
    <mergeCell ref="W4:AA4"/>
    <mergeCell ref="AD4:AI4"/>
    <mergeCell ref="AL4:AV4"/>
    <mergeCell ref="AY4:BA4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E21" sqref="E21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5" width="11.125" customWidth="1"/>
    <col min="6" max="6" width="10.5" customWidth="1"/>
    <col min="7" max="7" width="11.125" customWidth="1"/>
    <col min="8" max="9" width="10.25" customWidth="1"/>
  </cols>
  <sheetData>
    <row r="3" spans="1:9" ht="17.25" x14ac:dyDescent="0.2">
      <c r="B3" s="12" t="s">
        <v>553</v>
      </c>
      <c r="C3" s="12" t="s">
        <v>552</v>
      </c>
      <c r="D3" s="12" t="s">
        <v>551</v>
      </c>
      <c r="E3" s="12" t="s">
        <v>550</v>
      </c>
      <c r="F3" s="12" t="s">
        <v>549</v>
      </c>
      <c r="G3" s="12" t="s">
        <v>548</v>
      </c>
      <c r="H3" s="12" t="s">
        <v>547</v>
      </c>
      <c r="I3" s="12" t="s">
        <v>546</v>
      </c>
    </row>
    <row r="4" spans="1:9" ht="16.5" x14ac:dyDescent="0.2">
      <c r="A4" s="15"/>
      <c r="B4" s="76"/>
      <c r="C4" s="76"/>
      <c r="D4" s="21">
        <v>0.4</v>
      </c>
      <c r="E4" s="21">
        <v>0.6</v>
      </c>
      <c r="F4" s="21"/>
      <c r="G4" s="21"/>
      <c r="H4" s="75"/>
      <c r="I4" s="75"/>
    </row>
    <row r="5" spans="1:9" ht="16.5" x14ac:dyDescent="0.2">
      <c r="A5" s="38" t="s">
        <v>545</v>
      </c>
      <c r="B5" s="75">
        <f>金币总产!S30</f>
        <v>298980</v>
      </c>
      <c r="C5" s="75">
        <f>SUM(节奏总表!Y8:Y11)</f>
        <v>2.19</v>
      </c>
      <c r="D5" s="14">
        <f t="shared" ref="D5:E8" si="0">INT($B5*D$4)</f>
        <v>119592</v>
      </c>
      <c r="E5" s="14">
        <f t="shared" si="0"/>
        <v>179388</v>
      </c>
      <c r="F5" s="75"/>
      <c r="G5" s="75"/>
      <c r="H5" s="75">
        <v>10</v>
      </c>
      <c r="I5" s="75" t="s">
        <v>544</v>
      </c>
    </row>
    <row r="6" spans="1:9" ht="16.5" x14ac:dyDescent="0.2">
      <c r="A6" s="38" t="s">
        <v>269</v>
      </c>
      <c r="B6" s="75">
        <f>金币总产!S31</f>
        <v>236200</v>
      </c>
      <c r="C6" s="75">
        <f>SUM(节奏总表!Y12:Y13)</f>
        <v>1.37</v>
      </c>
      <c r="D6" s="14">
        <f t="shared" si="0"/>
        <v>94480</v>
      </c>
      <c r="E6" s="14">
        <f t="shared" si="0"/>
        <v>141720</v>
      </c>
      <c r="F6" s="75"/>
      <c r="G6" s="75"/>
      <c r="H6" s="75">
        <v>10</v>
      </c>
      <c r="I6" s="75" t="s">
        <v>543</v>
      </c>
    </row>
    <row r="7" spans="1:9" ht="16.5" x14ac:dyDescent="0.2">
      <c r="A7" s="38" t="s">
        <v>270</v>
      </c>
      <c r="B7" s="75">
        <f>金币总产!S32</f>
        <v>324520</v>
      </c>
      <c r="C7" s="75">
        <f>SUM(节奏总表!Y14:Y15)</f>
        <v>1.8499999999999996</v>
      </c>
      <c r="D7" s="14">
        <f t="shared" si="0"/>
        <v>129808</v>
      </c>
      <c r="E7" s="14">
        <f t="shared" si="0"/>
        <v>194712</v>
      </c>
      <c r="F7" s="75"/>
      <c r="G7" s="75"/>
      <c r="H7" s="75">
        <v>15</v>
      </c>
      <c r="I7" s="75" t="s">
        <v>542</v>
      </c>
    </row>
    <row r="8" spans="1:9" ht="16.5" x14ac:dyDescent="0.2">
      <c r="A8" s="38" t="s">
        <v>271</v>
      </c>
      <c r="B8" s="75">
        <f>金币总产!S33</f>
        <v>719920</v>
      </c>
      <c r="C8" s="75">
        <f>SUM(节奏总表!Y16:Y18)</f>
        <v>4.0400000000000009</v>
      </c>
      <c r="D8" s="14">
        <f t="shared" si="0"/>
        <v>287968</v>
      </c>
      <c r="E8" s="14">
        <f t="shared" si="0"/>
        <v>431952</v>
      </c>
      <c r="F8" s="75"/>
      <c r="G8" s="75"/>
      <c r="H8" s="75">
        <v>15</v>
      </c>
      <c r="I8" s="75" t="s">
        <v>541</v>
      </c>
    </row>
    <row r="9" spans="1:9" x14ac:dyDescent="0.2">
      <c r="A9" s="15"/>
      <c r="B9" s="15"/>
      <c r="C9" s="15"/>
      <c r="D9" s="15"/>
      <c r="E9" s="15"/>
      <c r="F9" s="15"/>
      <c r="G9" s="15"/>
    </row>
    <row r="10" spans="1:9" x14ac:dyDescent="0.2">
      <c r="A10" s="15"/>
      <c r="B10" s="15"/>
      <c r="C10" s="15"/>
      <c r="D10" s="15"/>
      <c r="E10" s="15"/>
      <c r="F10" s="15"/>
      <c r="G10" s="15"/>
    </row>
    <row r="11" spans="1:9" x14ac:dyDescent="0.2">
      <c r="A11" s="15"/>
      <c r="B11" s="15"/>
      <c r="C11" s="15"/>
      <c r="D11" s="15"/>
      <c r="E11" s="15"/>
      <c r="F11" s="15"/>
      <c r="G11" s="15"/>
    </row>
    <row r="12" spans="1:9" x14ac:dyDescent="0.2">
      <c r="A12" s="15"/>
      <c r="B12" s="15"/>
      <c r="C12" s="15"/>
      <c r="D12" s="15"/>
      <c r="E12" s="15"/>
      <c r="F12" s="15"/>
      <c r="G12" s="15"/>
    </row>
    <row r="13" spans="1:9" x14ac:dyDescent="0.2">
      <c r="A13" s="15"/>
      <c r="B13" s="15"/>
      <c r="C13" s="15"/>
      <c r="D13" s="15"/>
      <c r="E13" s="15"/>
      <c r="F13" s="15"/>
      <c r="G13" s="15"/>
    </row>
    <row r="14" spans="1:9" x14ac:dyDescent="0.2">
      <c r="A14" s="15"/>
      <c r="B14" s="15"/>
      <c r="C14" s="15"/>
      <c r="D14" s="15"/>
      <c r="E14" s="15"/>
      <c r="F14" s="15"/>
      <c r="G14" s="15"/>
    </row>
    <row r="15" spans="1:9" x14ac:dyDescent="0.2">
      <c r="A15" s="15"/>
      <c r="B15" s="15"/>
      <c r="C15" s="15"/>
      <c r="D15" s="15"/>
      <c r="E15" s="15"/>
      <c r="F15" s="15"/>
      <c r="G15" s="15"/>
    </row>
    <row r="16" spans="1:9" x14ac:dyDescent="0.2">
      <c r="A16" s="15"/>
      <c r="B16" s="15"/>
      <c r="C16" s="15"/>
      <c r="D16" s="15"/>
      <c r="E16" s="15"/>
      <c r="F16" s="15"/>
      <c r="G16" s="1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68"/>
  <sheetViews>
    <sheetView topLeftCell="A34" workbookViewId="0">
      <selection activeCell="D67" sqref="D67"/>
    </sheetView>
  </sheetViews>
  <sheetFormatPr defaultRowHeight="14.25" x14ac:dyDescent="0.2"/>
  <cols>
    <col min="1" max="1" width="16" customWidth="1"/>
    <col min="4" max="4" width="9.75" customWidth="1"/>
    <col min="5" max="5" width="10.375" customWidth="1"/>
    <col min="11" max="11" width="15" customWidth="1"/>
    <col min="12" max="12" width="38.25" customWidth="1"/>
    <col min="13" max="13" width="37.75" customWidth="1"/>
    <col min="14" max="14" width="37" customWidth="1"/>
    <col min="15" max="15" width="38.375" customWidth="1"/>
    <col min="16" max="16" width="36" customWidth="1"/>
    <col min="17" max="17" width="32.5" customWidth="1"/>
    <col min="18" max="18" width="22.875" customWidth="1"/>
    <col min="19" max="19" width="27.375" customWidth="1"/>
    <col min="20" max="20" width="22.375" customWidth="1"/>
  </cols>
  <sheetData>
    <row r="2" spans="1:7" ht="17.25" x14ac:dyDescent="0.2">
      <c r="A2" s="12" t="s">
        <v>16</v>
      </c>
      <c r="B2" s="12" t="s">
        <v>20</v>
      </c>
      <c r="C2" s="12" t="s">
        <v>21</v>
      </c>
      <c r="D2" s="12" t="s">
        <v>274</v>
      </c>
      <c r="E2" s="12" t="s">
        <v>385</v>
      </c>
    </row>
    <row r="3" spans="1:7" ht="16.5" x14ac:dyDescent="0.2">
      <c r="A3" s="13" t="s">
        <v>22</v>
      </c>
      <c r="B3" s="13">
        <v>1000</v>
      </c>
      <c r="C3" s="13"/>
      <c r="D3" s="39">
        <v>0.1</v>
      </c>
      <c r="E3" s="54"/>
    </row>
    <row r="4" spans="1:7" ht="16.5" x14ac:dyDescent="0.2">
      <c r="A4" s="32" t="s">
        <v>245</v>
      </c>
      <c r="B4" s="32">
        <v>200</v>
      </c>
      <c r="C4" s="32">
        <v>0.2</v>
      </c>
      <c r="D4" s="39"/>
      <c r="E4" s="54"/>
    </row>
    <row r="5" spans="1:7" ht="16.5" x14ac:dyDescent="0.2">
      <c r="A5" s="32" t="s">
        <v>246</v>
      </c>
      <c r="B5" s="32">
        <v>500</v>
      </c>
      <c r="C5" s="32">
        <v>0.5</v>
      </c>
      <c r="D5" s="39"/>
      <c r="E5" s="54"/>
    </row>
    <row r="6" spans="1:7" ht="16.5" x14ac:dyDescent="0.2">
      <c r="A6" s="32" t="s">
        <v>247</v>
      </c>
      <c r="B6" s="32">
        <v>1000</v>
      </c>
      <c r="C6" s="32">
        <v>1</v>
      </c>
      <c r="D6" s="39"/>
      <c r="E6" s="54"/>
    </row>
    <row r="7" spans="1:7" ht="16.5" x14ac:dyDescent="0.2">
      <c r="A7" s="32" t="s">
        <v>248</v>
      </c>
      <c r="B7" s="32">
        <v>2500</v>
      </c>
      <c r="C7" s="32">
        <v>2.5</v>
      </c>
      <c r="D7" s="39"/>
      <c r="E7" s="54"/>
    </row>
    <row r="8" spans="1:7" ht="16.5" x14ac:dyDescent="0.2">
      <c r="A8" s="32" t="s">
        <v>244</v>
      </c>
      <c r="B8" s="32">
        <v>10000</v>
      </c>
      <c r="C8" s="32">
        <v>10</v>
      </c>
      <c r="D8" s="39"/>
      <c r="E8" s="54"/>
    </row>
    <row r="9" spans="1:7" ht="16.5" x14ac:dyDescent="0.2">
      <c r="A9" s="13" t="s">
        <v>17</v>
      </c>
      <c r="B9" s="13">
        <v>5000</v>
      </c>
      <c r="C9" s="13"/>
      <c r="D9" s="39"/>
      <c r="E9" s="54"/>
      <c r="G9">
        <f>B9*50/$B$3/2</f>
        <v>125</v>
      </c>
    </row>
    <row r="10" spans="1:7" ht="16.5" x14ac:dyDescent="0.2">
      <c r="A10" s="13" t="s">
        <v>18</v>
      </c>
      <c r="B10" s="13">
        <v>12000</v>
      </c>
      <c r="C10" s="13"/>
      <c r="D10" s="39"/>
      <c r="E10" s="54"/>
      <c r="G10">
        <f>B10*50/$B$3/2</f>
        <v>300</v>
      </c>
    </row>
    <row r="11" spans="1:7" ht="16.5" x14ac:dyDescent="0.2">
      <c r="A11" s="13" t="s">
        <v>19</v>
      </c>
      <c r="B11" s="13">
        <v>35000</v>
      </c>
      <c r="C11" s="13"/>
      <c r="D11" s="39"/>
      <c r="E11" s="54"/>
      <c r="G11">
        <f>B11*50/$B$3/2</f>
        <v>875</v>
      </c>
    </row>
    <row r="12" spans="1:7" ht="16.5" x14ac:dyDescent="0.2">
      <c r="A12" s="13" t="s">
        <v>23</v>
      </c>
      <c r="B12" s="13"/>
      <c r="C12" s="13">
        <v>10</v>
      </c>
      <c r="D12" s="39"/>
      <c r="E12" s="54"/>
    </row>
    <row r="13" spans="1:7" ht="16.5" x14ac:dyDescent="0.2">
      <c r="A13" s="13" t="s">
        <v>24</v>
      </c>
      <c r="B13" s="13"/>
      <c r="C13" s="13">
        <v>1</v>
      </c>
      <c r="D13" s="39"/>
      <c r="E13" s="54"/>
    </row>
    <row r="14" spans="1:7" ht="16.5" x14ac:dyDescent="0.2">
      <c r="A14" s="13" t="s">
        <v>395</v>
      </c>
      <c r="B14" s="13"/>
      <c r="C14" s="13">
        <v>40</v>
      </c>
      <c r="D14" s="39"/>
      <c r="E14" s="54">
        <v>1</v>
      </c>
    </row>
    <row r="15" spans="1:7" ht="16.5" x14ac:dyDescent="0.2">
      <c r="A15" s="36" t="s">
        <v>396</v>
      </c>
      <c r="B15" s="13"/>
      <c r="C15" s="36">
        <v>40</v>
      </c>
      <c r="D15" s="39"/>
      <c r="E15" s="54">
        <v>1</v>
      </c>
    </row>
    <row r="16" spans="1:7" ht="16.5" x14ac:dyDescent="0.2">
      <c r="A16" s="36" t="s">
        <v>397</v>
      </c>
      <c r="B16" s="13"/>
      <c r="C16" s="13">
        <v>120</v>
      </c>
      <c r="D16" s="39"/>
      <c r="E16" s="54">
        <v>2</v>
      </c>
    </row>
    <row r="17" spans="1:5" ht="16.5" x14ac:dyDescent="0.2">
      <c r="A17" s="36" t="s">
        <v>398</v>
      </c>
      <c r="B17" s="36"/>
      <c r="C17" s="36">
        <v>40</v>
      </c>
      <c r="D17" s="39"/>
      <c r="E17" s="54">
        <v>1</v>
      </c>
    </row>
    <row r="18" spans="1:5" ht="16.5" x14ac:dyDescent="0.2">
      <c r="A18" s="36" t="s">
        <v>399</v>
      </c>
      <c r="B18" s="36"/>
      <c r="C18" s="36">
        <v>40</v>
      </c>
      <c r="D18" s="39"/>
      <c r="E18" s="54">
        <v>1</v>
      </c>
    </row>
    <row r="19" spans="1:5" ht="18" customHeight="1" x14ac:dyDescent="0.2">
      <c r="A19" s="36" t="s">
        <v>400</v>
      </c>
      <c r="B19" s="36"/>
      <c r="C19" s="51">
        <v>40</v>
      </c>
      <c r="D19" s="39"/>
      <c r="E19" s="54">
        <v>1</v>
      </c>
    </row>
    <row r="20" spans="1:5" ht="19.5" customHeight="1" x14ac:dyDescent="0.2">
      <c r="A20" s="36" t="s">
        <v>401</v>
      </c>
      <c r="B20" s="36"/>
      <c r="C20" s="51">
        <v>120</v>
      </c>
      <c r="D20" s="39"/>
      <c r="E20" s="54">
        <v>2</v>
      </c>
    </row>
    <row r="21" spans="1:5" ht="16.5" x14ac:dyDescent="0.2">
      <c r="A21" s="36" t="s">
        <v>402</v>
      </c>
      <c r="B21" s="36"/>
      <c r="C21" s="51">
        <v>280</v>
      </c>
      <c r="D21" s="39"/>
      <c r="E21" s="54">
        <v>3</v>
      </c>
    </row>
    <row r="22" spans="1:5" ht="16.5" x14ac:dyDescent="0.2">
      <c r="A22" s="36" t="s">
        <v>403</v>
      </c>
      <c r="B22" s="36"/>
      <c r="C22" s="36">
        <v>40</v>
      </c>
      <c r="D22" s="39"/>
      <c r="E22" s="54">
        <v>1</v>
      </c>
    </row>
    <row r="23" spans="1:5" ht="16.5" x14ac:dyDescent="0.2">
      <c r="A23" s="36" t="s">
        <v>404</v>
      </c>
      <c r="B23" s="36"/>
      <c r="C23" s="51">
        <v>120</v>
      </c>
      <c r="D23" s="39"/>
      <c r="E23" s="54">
        <v>2</v>
      </c>
    </row>
    <row r="24" spans="1:5" ht="16.5" x14ac:dyDescent="0.2">
      <c r="A24" s="36" t="s">
        <v>405</v>
      </c>
      <c r="B24" s="36"/>
      <c r="C24" s="51">
        <v>120</v>
      </c>
      <c r="D24" s="39"/>
      <c r="E24" s="54">
        <v>2</v>
      </c>
    </row>
    <row r="25" spans="1:5" ht="16.5" x14ac:dyDescent="0.2">
      <c r="A25" s="36" t="s">
        <v>406</v>
      </c>
      <c r="B25" s="36"/>
      <c r="C25" s="51">
        <v>280</v>
      </c>
      <c r="D25" s="39"/>
      <c r="E25" s="54">
        <v>3</v>
      </c>
    </row>
    <row r="26" spans="1:5" ht="16.5" x14ac:dyDescent="0.2">
      <c r="A26" s="36" t="s">
        <v>407</v>
      </c>
      <c r="B26" s="36"/>
      <c r="C26" s="36">
        <v>280</v>
      </c>
      <c r="D26" s="39"/>
      <c r="E26" s="54">
        <v>3</v>
      </c>
    </row>
    <row r="27" spans="1:5" ht="16.5" x14ac:dyDescent="0.2">
      <c r="A27" s="36" t="s">
        <v>408</v>
      </c>
      <c r="B27" s="36"/>
      <c r="C27" s="51">
        <v>600</v>
      </c>
      <c r="D27" s="39"/>
      <c r="E27" s="54">
        <v>4</v>
      </c>
    </row>
    <row r="28" spans="1:5" ht="16.5" x14ac:dyDescent="0.2">
      <c r="A28" s="36" t="s">
        <v>409</v>
      </c>
      <c r="B28" s="36"/>
      <c r="C28" s="51">
        <v>40</v>
      </c>
      <c r="D28" s="39"/>
      <c r="E28" s="54">
        <v>1</v>
      </c>
    </row>
    <row r="29" spans="1:5" ht="16.5" x14ac:dyDescent="0.2">
      <c r="A29" s="36" t="s">
        <v>410</v>
      </c>
      <c r="B29" s="36"/>
      <c r="C29" s="51">
        <v>120</v>
      </c>
      <c r="D29" s="39"/>
      <c r="E29" s="54">
        <v>2</v>
      </c>
    </row>
    <row r="30" spans="1:5" ht="16.5" x14ac:dyDescent="0.2">
      <c r="A30" s="36" t="s">
        <v>411</v>
      </c>
      <c r="B30" s="36"/>
      <c r="C30" s="36">
        <v>120</v>
      </c>
      <c r="D30" s="39"/>
      <c r="E30" s="54">
        <v>2</v>
      </c>
    </row>
    <row r="31" spans="1:5" ht="16.5" x14ac:dyDescent="0.2">
      <c r="A31" s="36" t="s">
        <v>412</v>
      </c>
      <c r="B31" s="36"/>
      <c r="C31" s="51">
        <v>280</v>
      </c>
      <c r="D31" s="39"/>
      <c r="E31" s="54">
        <v>3</v>
      </c>
    </row>
    <row r="32" spans="1:5" ht="16.5" x14ac:dyDescent="0.2">
      <c r="A32" s="36" t="s">
        <v>413</v>
      </c>
      <c r="B32" s="36"/>
      <c r="C32" s="51">
        <v>280</v>
      </c>
      <c r="D32" s="39"/>
      <c r="E32" s="54">
        <v>3</v>
      </c>
    </row>
    <row r="33" spans="1:5" ht="16.5" x14ac:dyDescent="0.2">
      <c r="A33" s="36" t="s">
        <v>414</v>
      </c>
      <c r="B33" s="36"/>
      <c r="C33" s="51">
        <v>600</v>
      </c>
      <c r="D33" s="39"/>
      <c r="E33" s="54">
        <v>4</v>
      </c>
    </row>
    <row r="34" spans="1:5" ht="16.5" x14ac:dyDescent="0.2">
      <c r="A34" s="36" t="s">
        <v>415</v>
      </c>
      <c r="B34" s="36"/>
      <c r="C34" s="51">
        <v>40</v>
      </c>
      <c r="D34" s="39"/>
      <c r="E34" s="54">
        <v>1</v>
      </c>
    </row>
    <row r="35" spans="1:5" ht="16.5" x14ac:dyDescent="0.2">
      <c r="A35" s="36" t="s">
        <v>416</v>
      </c>
      <c r="B35" s="36"/>
      <c r="C35" s="51">
        <v>120</v>
      </c>
      <c r="D35" s="39"/>
      <c r="E35" s="54">
        <v>2</v>
      </c>
    </row>
    <row r="36" spans="1:5" ht="16.5" x14ac:dyDescent="0.2">
      <c r="A36" s="36" t="s">
        <v>417</v>
      </c>
      <c r="B36" s="36"/>
      <c r="C36" s="51">
        <v>120</v>
      </c>
      <c r="D36" s="39"/>
      <c r="E36" s="54">
        <v>2</v>
      </c>
    </row>
    <row r="37" spans="1:5" ht="16.5" x14ac:dyDescent="0.2">
      <c r="A37" s="36" t="s">
        <v>418</v>
      </c>
      <c r="B37" s="36"/>
      <c r="C37" s="51">
        <v>280</v>
      </c>
      <c r="D37" s="39"/>
      <c r="E37" s="54">
        <v>3</v>
      </c>
    </row>
    <row r="38" spans="1:5" ht="16.5" x14ac:dyDescent="0.2">
      <c r="A38" s="36" t="s">
        <v>419</v>
      </c>
      <c r="B38" s="36"/>
      <c r="C38" s="51">
        <v>280</v>
      </c>
      <c r="D38" s="39"/>
      <c r="E38" s="54">
        <v>3</v>
      </c>
    </row>
    <row r="39" spans="1:5" ht="16.5" x14ac:dyDescent="0.2">
      <c r="A39" s="36" t="s">
        <v>420</v>
      </c>
      <c r="B39" s="36"/>
      <c r="C39" s="51">
        <v>600</v>
      </c>
      <c r="D39" s="39"/>
      <c r="E39" s="54">
        <v>4</v>
      </c>
    </row>
    <row r="40" spans="1:5" ht="16.5" x14ac:dyDescent="0.2">
      <c r="A40" s="36" t="s">
        <v>421</v>
      </c>
      <c r="B40" s="36"/>
      <c r="C40" s="51">
        <v>120</v>
      </c>
      <c r="D40" s="39"/>
      <c r="E40" s="54">
        <v>2</v>
      </c>
    </row>
    <row r="41" spans="1:5" ht="16.5" x14ac:dyDescent="0.2">
      <c r="A41" s="36" t="s">
        <v>422</v>
      </c>
      <c r="B41" s="36"/>
      <c r="C41" s="51">
        <v>120</v>
      </c>
      <c r="D41" s="39"/>
      <c r="E41" s="54">
        <v>2</v>
      </c>
    </row>
    <row r="42" spans="1:5" ht="16.5" x14ac:dyDescent="0.2">
      <c r="A42" s="36" t="s">
        <v>423</v>
      </c>
      <c r="B42" s="36"/>
      <c r="C42" s="51">
        <v>120</v>
      </c>
      <c r="D42" s="39"/>
      <c r="E42" s="54">
        <v>2</v>
      </c>
    </row>
    <row r="43" spans="1:5" ht="16.5" x14ac:dyDescent="0.2">
      <c r="A43" s="36" t="s">
        <v>424</v>
      </c>
      <c r="B43" s="36"/>
      <c r="C43" s="51">
        <v>280</v>
      </c>
      <c r="D43" s="39"/>
      <c r="E43" s="54">
        <v>3</v>
      </c>
    </row>
    <row r="44" spans="1:5" ht="16.5" x14ac:dyDescent="0.2">
      <c r="A44" s="56" t="s">
        <v>425</v>
      </c>
      <c r="B44" s="56"/>
      <c r="C44" s="56">
        <v>280</v>
      </c>
      <c r="D44" s="56"/>
      <c r="E44" s="56">
        <v>3</v>
      </c>
    </row>
    <row r="45" spans="1:5" ht="16.5" x14ac:dyDescent="0.2">
      <c r="A45" s="56" t="s">
        <v>426</v>
      </c>
      <c r="B45" s="56"/>
      <c r="C45" s="56">
        <v>280</v>
      </c>
      <c r="D45" s="56"/>
      <c r="E45" s="56">
        <v>3</v>
      </c>
    </row>
    <row r="46" spans="1:5" ht="16.5" x14ac:dyDescent="0.2">
      <c r="A46" s="56" t="s">
        <v>427</v>
      </c>
      <c r="B46" s="56"/>
      <c r="C46" s="56">
        <v>600</v>
      </c>
      <c r="D46" s="56"/>
      <c r="E46" s="56">
        <v>4</v>
      </c>
    </row>
    <row r="47" spans="1:5" ht="16.5" x14ac:dyDescent="0.2">
      <c r="A47" s="56" t="s">
        <v>428</v>
      </c>
      <c r="B47" s="56"/>
      <c r="C47" s="56">
        <v>600</v>
      </c>
      <c r="D47" s="56"/>
      <c r="E47" s="56">
        <v>4</v>
      </c>
    </row>
    <row r="48" spans="1:5" ht="16.5" x14ac:dyDescent="0.2">
      <c r="A48" s="56" t="s">
        <v>429</v>
      </c>
      <c r="B48" s="56"/>
      <c r="C48" s="56">
        <v>120</v>
      </c>
      <c r="D48" s="56"/>
      <c r="E48" s="56">
        <v>2</v>
      </c>
    </row>
    <row r="49" spans="1:5" ht="16.5" x14ac:dyDescent="0.2">
      <c r="A49" s="56" t="s">
        <v>430</v>
      </c>
      <c r="B49" s="56"/>
      <c r="C49" s="56">
        <v>120</v>
      </c>
      <c r="D49" s="56"/>
      <c r="E49" s="56">
        <v>2</v>
      </c>
    </row>
    <row r="50" spans="1:5" ht="16.5" x14ac:dyDescent="0.2">
      <c r="A50" s="56" t="s">
        <v>431</v>
      </c>
      <c r="B50" s="56"/>
      <c r="C50" s="56">
        <v>120</v>
      </c>
      <c r="D50" s="56"/>
      <c r="E50" s="56">
        <v>2</v>
      </c>
    </row>
    <row r="51" spans="1:5" ht="16.5" x14ac:dyDescent="0.2">
      <c r="A51" s="56" t="s">
        <v>432</v>
      </c>
      <c r="B51" s="56"/>
      <c r="C51" s="56">
        <v>280</v>
      </c>
      <c r="D51" s="56"/>
      <c r="E51" s="56">
        <v>3</v>
      </c>
    </row>
    <row r="52" spans="1:5" ht="16.5" x14ac:dyDescent="0.2">
      <c r="A52" s="56" t="s">
        <v>433</v>
      </c>
      <c r="B52" s="56"/>
      <c r="C52" s="56">
        <v>280</v>
      </c>
      <c r="D52" s="56"/>
      <c r="E52" s="56">
        <v>3</v>
      </c>
    </row>
    <row r="53" spans="1:5" ht="16.5" x14ac:dyDescent="0.2">
      <c r="A53" s="56" t="s">
        <v>434</v>
      </c>
      <c r="B53" s="56"/>
      <c r="C53" s="56">
        <v>280</v>
      </c>
      <c r="D53" s="56"/>
      <c r="E53" s="56">
        <v>3</v>
      </c>
    </row>
    <row r="54" spans="1:5" ht="16.5" x14ac:dyDescent="0.2">
      <c r="A54" s="56" t="s">
        <v>435</v>
      </c>
      <c r="B54" s="56"/>
      <c r="C54" s="56">
        <v>600</v>
      </c>
      <c r="D54" s="56"/>
      <c r="E54" s="56">
        <v>4</v>
      </c>
    </row>
    <row r="55" spans="1:5" ht="16.5" x14ac:dyDescent="0.2">
      <c r="A55" s="56" t="s">
        <v>436</v>
      </c>
      <c r="B55" s="56"/>
      <c r="C55" s="56">
        <v>600</v>
      </c>
      <c r="D55" s="56"/>
      <c r="E55" s="56">
        <v>4</v>
      </c>
    </row>
    <row r="56" spans="1:5" ht="15.75" customHeight="1" x14ac:dyDescent="0.2">
      <c r="A56" s="49" t="s">
        <v>348</v>
      </c>
      <c r="B56" s="49"/>
      <c r="C56" s="49">
        <v>150</v>
      </c>
      <c r="D56" s="49"/>
      <c r="E56" s="54"/>
    </row>
    <row r="57" spans="1:5" ht="16.5" x14ac:dyDescent="0.2">
      <c r="A57" s="16" t="s">
        <v>27</v>
      </c>
      <c r="B57" s="16"/>
      <c r="C57" s="16">
        <v>7</v>
      </c>
      <c r="D57" s="39"/>
      <c r="E57" s="54"/>
    </row>
    <row r="58" spans="1:5" ht="16.5" x14ac:dyDescent="0.2">
      <c r="A58" s="16" t="s">
        <v>28</v>
      </c>
      <c r="B58" s="16"/>
      <c r="C58" s="16">
        <v>35</v>
      </c>
      <c r="D58" s="39"/>
      <c r="E58" s="54"/>
    </row>
    <row r="59" spans="1:5" ht="16.5" x14ac:dyDescent="0.2">
      <c r="A59" s="16" t="s">
        <v>29</v>
      </c>
      <c r="B59" s="16"/>
      <c r="C59" s="16">
        <v>100</v>
      </c>
      <c r="D59" s="39"/>
      <c r="E59" s="54"/>
    </row>
    <row r="60" spans="1:5" ht="16.5" x14ac:dyDescent="0.2">
      <c r="A60" s="13" t="s">
        <v>30</v>
      </c>
      <c r="B60" s="13"/>
      <c r="C60" s="13">
        <v>10</v>
      </c>
      <c r="D60" s="39"/>
      <c r="E60" s="54"/>
    </row>
    <row r="61" spans="1:5" ht="16.5" x14ac:dyDescent="0.2">
      <c r="A61" s="13" t="s">
        <v>31</v>
      </c>
      <c r="B61" s="13"/>
      <c r="C61" s="13">
        <v>50</v>
      </c>
      <c r="D61" s="39"/>
      <c r="E61" s="54"/>
    </row>
    <row r="62" spans="1:5" ht="16.5" x14ac:dyDescent="0.2">
      <c r="A62" s="13" t="s">
        <v>32</v>
      </c>
      <c r="B62" s="13"/>
      <c r="C62" s="13">
        <v>200</v>
      </c>
      <c r="D62" s="39"/>
      <c r="E62" s="54"/>
    </row>
    <row r="63" spans="1:5" ht="16.5" x14ac:dyDescent="0.2">
      <c r="A63" s="13" t="s">
        <v>25</v>
      </c>
      <c r="B63" s="13"/>
      <c r="C63" s="13">
        <v>350</v>
      </c>
      <c r="D63" s="39"/>
      <c r="E63" s="54"/>
    </row>
    <row r="64" spans="1:5" ht="16.5" x14ac:dyDescent="0.2">
      <c r="A64" s="13" t="s">
        <v>26</v>
      </c>
      <c r="B64" s="13"/>
      <c r="C64" s="13">
        <v>75</v>
      </c>
      <c r="D64" s="39"/>
      <c r="E64" s="54"/>
    </row>
    <row r="65" spans="1:5" ht="16.5" x14ac:dyDescent="0.2">
      <c r="A65" s="13" t="s">
        <v>262</v>
      </c>
      <c r="B65" s="13">
        <v>5000</v>
      </c>
      <c r="C65" s="13">
        <v>5</v>
      </c>
      <c r="D65" s="39"/>
      <c r="E65" s="54"/>
    </row>
    <row r="66" spans="1:5" ht="16.5" x14ac:dyDescent="0.2">
      <c r="A66" s="13" t="s">
        <v>263</v>
      </c>
      <c r="B66" s="13">
        <v>10000</v>
      </c>
      <c r="C66" s="13">
        <v>10</v>
      </c>
      <c r="D66" s="39"/>
      <c r="E66" s="54"/>
    </row>
    <row r="67" spans="1:5" ht="16.5" x14ac:dyDescent="0.2">
      <c r="A67" s="13" t="s">
        <v>264</v>
      </c>
      <c r="B67" s="13">
        <v>50000</v>
      </c>
      <c r="C67" s="13">
        <v>50</v>
      </c>
      <c r="D67" s="39"/>
      <c r="E67" s="54"/>
    </row>
    <row r="68" spans="1:5" ht="16.5" x14ac:dyDescent="0.2">
      <c r="A68" s="25" t="s">
        <v>135</v>
      </c>
      <c r="B68" s="25"/>
      <c r="C68" s="25">
        <v>1</v>
      </c>
      <c r="D68" s="39"/>
      <c r="E68" s="54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M153"/>
  <sheetViews>
    <sheetView topLeftCell="I1" zoomScaleNormal="100" workbookViewId="0">
      <selection activeCell="V26" sqref="V26"/>
    </sheetView>
  </sheetViews>
  <sheetFormatPr defaultRowHeight="14.25" x14ac:dyDescent="0.2"/>
  <cols>
    <col min="2" max="2" width="9.625" bestFit="1" customWidth="1"/>
    <col min="3" max="4" width="9.75" customWidth="1"/>
    <col min="9" max="9" width="9" customWidth="1"/>
    <col min="10" max="10" width="10.875" customWidth="1"/>
    <col min="11" max="11" width="9.625" customWidth="1"/>
    <col min="12" max="12" width="9.375" customWidth="1"/>
    <col min="13" max="13" width="9.875" customWidth="1"/>
    <col min="14" max="14" width="7.5" customWidth="1"/>
    <col min="15" max="15" width="7.125" customWidth="1"/>
    <col min="16" max="16" width="7.5" customWidth="1"/>
    <col min="17" max="17" width="8.5" customWidth="1"/>
    <col min="18" max="19" width="7.75" customWidth="1"/>
    <col min="20" max="21" width="9" customWidth="1"/>
    <col min="22" max="23" width="8.25" customWidth="1"/>
    <col min="24" max="24" width="43.5" customWidth="1"/>
    <col min="25" max="32" width="9" customWidth="1"/>
    <col min="34" max="35" width="9.125" bestFit="1" customWidth="1"/>
    <col min="36" max="36" width="13.25" customWidth="1"/>
    <col min="37" max="38" width="10.875" customWidth="1"/>
    <col min="39" max="40" width="11.25" customWidth="1"/>
    <col min="41" max="41" width="13" customWidth="1"/>
    <col min="42" max="42" width="10.625" customWidth="1"/>
    <col min="44" max="58" width="0" hidden="1" customWidth="1"/>
    <col min="60" max="82" width="9" customWidth="1"/>
    <col min="83" max="83" width="11.875" customWidth="1"/>
    <col min="84" max="85" width="9" customWidth="1"/>
  </cols>
  <sheetData>
    <row r="2" spans="1:91" ht="20.25" x14ac:dyDescent="0.2">
      <c r="BM2" s="152" t="s">
        <v>753</v>
      </c>
      <c r="BN2" s="152"/>
      <c r="BO2" s="152"/>
      <c r="BP2" s="152"/>
      <c r="BQ2" s="152"/>
      <c r="BR2" s="152" t="s">
        <v>754</v>
      </c>
      <c r="BS2" s="152"/>
      <c r="BT2" s="152"/>
      <c r="BU2" s="152"/>
      <c r="BV2" s="152"/>
      <c r="BW2" s="152" t="s">
        <v>755</v>
      </c>
      <c r="BX2" s="152"/>
      <c r="BY2" s="152"/>
      <c r="BZ2" s="152"/>
      <c r="CA2" s="152"/>
    </row>
    <row r="3" spans="1:91" ht="17.25" x14ac:dyDescent="0.2">
      <c r="A3" s="12" t="s">
        <v>85</v>
      </c>
      <c r="B3" s="12" t="s">
        <v>86</v>
      </c>
      <c r="C3" s="12" t="s">
        <v>89</v>
      </c>
      <c r="D3" s="12" t="s">
        <v>90</v>
      </c>
      <c r="F3" s="29" t="s">
        <v>87</v>
      </c>
      <c r="G3" s="25">
        <v>100</v>
      </c>
      <c r="I3" s="12" t="s">
        <v>95</v>
      </c>
      <c r="J3" s="12" t="s">
        <v>82</v>
      </c>
      <c r="K3" s="12" t="s">
        <v>272</v>
      </c>
      <c r="L3" s="12" t="s">
        <v>84</v>
      </c>
      <c r="M3" s="12" t="s">
        <v>93</v>
      </c>
      <c r="N3" s="12" t="s">
        <v>689</v>
      </c>
      <c r="O3" s="12" t="s">
        <v>689</v>
      </c>
      <c r="P3" s="12" t="s">
        <v>689</v>
      </c>
      <c r="Q3" s="12" t="s">
        <v>484</v>
      </c>
      <c r="R3" s="12" t="s">
        <v>647</v>
      </c>
      <c r="S3" s="12" t="s">
        <v>650</v>
      </c>
      <c r="T3" s="12" t="s">
        <v>94</v>
      </c>
      <c r="U3" s="12" t="s">
        <v>650</v>
      </c>
      <c r="V3" s="12" t="s">
        <v>646</v>
      </c>
      <c r="W3" s="12" t="s">
        <v>650</v>
      </c>
      <c r="X3" s="12" t="s">
        <v>92</v>
      </c>
      <c r="Y3" s="12" t="s">
        <v>723</v>
      </c>
      <c r="Z3" s="12" t="s">
        <v>724</v>
      </c>
      <c r="AB3" s="47" t="s">
        <v>341</v>
      </c>
      <c r="AC3" s="47" t="s">
        <v>342</v>
      </c>
      <c r="AD3" s="47" t="s">
        <v>343</v>
      </c>
      <c r="AE3" s="47" t="s">
        <v>344</v>
      </c>
      <c r="AH3" s="12" t="s">
        <v>648</v>
      </c>
      <c r="AI3" s="12" t="s">
        <v>651</v>
      </c>
      <c r="AJ3" s="12" t="s">
        <v>649</v>
      </c>
      <c r="AK3" s="12" t="s">
        <v>652</v>
      </c>
      <c r="AL3" s="12" t="s">
        <v>655</v>
      </c>
      <c r="AM3" s="12" t="s">
        <v>653</v>
      </c>
      <c r="AN3" s="12" t="s">
        <v>656</v>
      </c>
      <c r="AO3" s="12" t="s">
        <v>654</v>
      </c>
      <c r="AP3" s="12" t="s">
        <v>657</v>
      </c>
      <c r="AR3" s="12" t="s">
        <v>658</v>
      </c>
      <c r="AS3" s="12" t="s">
        <v>659</v>
      </c>
      <c r="AT3" s="12" t="s">
        <v>700</v>
      </c>
      <c r="AU3" s="12" t="s">
        <v>714</v>
      </c>
      <c r="AV3" s="12" t="s">
        <v>660</v>
      </c>
      <c r="AW3" s="12" t="s">
        <v>700</v>
      </c>
      <c r="AX3" s="12" t="s">
        <v>714</v>
      </c>
      <c r="AY3" s="12" t="s">
        <v>661</v>
      </c>
      <c r="AZ3" s="12" t="s">
        <v>700</v>
      </c>
      <c r="BA3" s="12" t="s">
        <v>714</v>
      </c>
      <c r="BC3" s="12" t="s">
        <v>701</v>
      </c>
      <c r="BD3" s="12" t="s">
        <v>710</v>
      </c>
      <c r="BE3" s="12" t="s">
        <v>700</v>
      </c>
      <c r="BF3" s="12" t="s">
        <v>711</v>
      </c>
      <c r="BH3" s="47" t="s">
        <v>716</v>
      </c>
      <c r="BI3" s="47" t="s">
        <v>700</v>
      </c>
      <c r="BJ3" s="23" t="s">
        <v>715</v>
      </c>
      <c r="BL3" s="12" t="s">
        <v>658</v>
      </c>
      <c r="BM3" s="12" t="s">
        <v>659</v>
      </c>
      <c r="BN3" s="12" t="s">
        <v>752</v>
      </c>
      <c r="BO3" s="12" t="s">
        <v>700</v>
      </c>
      <c r="BP3" s="12" t="s">
        <v>714</v>
      </c>
      <c r="BQ3" s="12" t="s">
        <v>733</v>
      </c>
      <c r="BR3" s="12" t="s">
        <v>660</v>
      </c>
      <c r="BS3" s="12" t="s">
        <v>752</v>
      </c>
      <c r="BT3" s="12" t="s">
        <v>700</v>
      </c>
      <c r="BU3" s="12" t="s">
        <v>714</v>
      </c>
      <c r="BV3" s="12" t="s">
        <v>733</v>
      </c>
      <c r="BW3" s="12" t="s">
        <v>661</v>
      </c>
      <c r="BX3" s="12" t="s">
        <v>752</v>
      </c>
      <c r="BY3" s="12" t="s">
        <v>700</v>
      </c>
      <c r="BZ3" s="12" t="s">
        <v>714</v>
      </c>
      <c r="CA3" s="12" t="s">
        <v>733</v>
      </c>
      <c r="CC3" s="12" t="s">
        <v>701</v>
      </c>
      <c r="CD3" s="12" t="s">
        <v>732</v>
      </c>
      <c r="CE3" s="12" t="s">
        <v>731</v>
      </c>
      <c r="CF3" s="12" t="s">
        <v>700</v>
      </c>
      <c r="CG3" s="12" t="s">
        <v>711</v>
      </c>
      <c r="CH3" s="12" t="s">
        <v>725</v>
      </c>
      <c r="CJ3" s="12" t="s">
        <v>726</v>
      </c>
      <c r="CK3" s="12" t="s">
        <v>734</v>
      </c>
      <c r="CL3" s="12" t="s">
        <v>756</v>
      </c>
      <c r="CM3" s="12" t="s">
        <v>727</v>
      </c>
    </row>
    <row r="4" spans="1:91" ht="17.25" x14ac:dyDescent="0.2">
      <c r="A4" s="25">
        <v>24</v>
      </c>
      <c r="B4" s="25">
        <v>30</v>
      </c>
      <c r="C4" s="25">
        <v>40</v>
      </c>
      <c r="D4" s="25">
        <v>54</v>
      </c>
      <c r="F4" s="29" t="s">
        <v>88</v>
      </c>
      <c r="G4" s="25">
        <v>400</v>
      </c>
      <c r="I4" s="25">
        <v>1</v>
      </c>
      <c r="J4" s="25" t="s">
        <v>83</v>
      </c>
      <c r="K4" s="39">
        <v>1</v>
      </c>
      <c r="L4" s="25">
        <v>4</v>
      </c>
      <c r="M4" s="25">
        <v>2</v>
      </c>
      <c r="N4" s="101"/>
      <c r="O4" s="101"/>
      <c r="P4" s="101"/>
      <c r="Q4" s="63">
        <v>1</v>
      </c>
      <c r="R4" s="14">
        <f>ROUND((SUM($L$4:$L4)-SUM($M$4:$M4)+SUM(N$4:N4))/B$4,2)</f>
        <v>7.0000000000000007E-2</v>
      </c>
      <c r="S4" s="14">
        <f>R4</f>
        <v>7.0000000000000007E-2</v>
      </c>
      <c r="T4" s="14">
        <f>ROUND((SUM($L$4:$L4)-SUM($M$4:$M4)+SUM(O$4:O4))/C$4,2)</f>
        <v>0.05</v>
      </c>
      <c r="U4" s="14">
        <f>T4</f>
        <v>0.05</v>
      </c>
      <c r="V4" s="14">
        <f>ROUND((SUM($L$4:$L4)-SUM($M$4:$M4)+SUM(P$4:P4))/D$4,2)</f>
        <v>0.04</v>
      </c>
      <c r="W4" s="14">
        <f>V4</f>
        <v>0.04</v>
      </c>
      <c r="X4" s="25"/>
      <c r="Y4" s="14">
        <f>W4</f>
        <v>0.04</v>
      </c>
      <c r="Z4" s="14">
        <f>SUM(Y$4:Y4)</f>
        <v>0.04</v>
      </c>
      <c r="AB4" s="95">
        <v>0</v>
      </c>
      <c r="AC4" s="95"/>
      <c r="AD4" s="95"/>
      <c r="AE4" s="95"/>
      <c r="AH4" s="97">
        <v>1</v>
      </c>
      <c r="AI4" s="97">
        <f>INDEX($S$4:$S$23,INT(AH4/10)+1)</f>
        <v>7.0000000000000007E-2</v>
      </c>
      <c r="AJ4" s="97">
        <v>5.128205128205128E-2</v>
      </c>
      <c r="AK4" s="99">
        <f>AI$4*$AJ4</f>
        <v>3.5897435897435902E-3</v>
      </c>
      <c r="AL4" s="99">
        <f>ROUND(SUM(AK$4:AK4),2)</f>
        <v>0</v>
      </c>
      <c r="AM4" s="99">
        <f>AI$5*$AJ4</f>
        <v>2.5641025641025641E-3</v>
      </c>
      <c r="AN4" s="99">
        <f>ROUND(SUM(AM$4:AM4),2)</f>
        <v>0</v>
      </c>
      <c r="AO4" s="99">
        <f>AI$6*$AJ4</f>
        <v>2.0512820512820513E-3</v>
      </c>
      <c r="AP4" s="99">
        <f>ROUND(SUM(AO$4:AO4),2)</f>
        <v>0</v>
      </c>
      <c r="AR4" s="98">
        <v>1</v>
      </c>
      <c r="AS4" s="98">
        <f>MATCH(AR4,$AL$4:$AL$153,1)</f>
        <v>24</v>
      </c>
      <c r="AT4" s="102">
        <f>INT(AS4/5)</f>
        <v>4</v>
      </c>
      <c r="AU4" s="102">
        <f>MATCH(AT4,$BF$4:$BF$11)</f>
        <v>1</v>
      </c>
      <c r="AV4" s="98">
        <f>MATCH(AR4,$AN$4:$AN$153,1)</f>
        <v>26</v>
      </c>
      <c r="AW4" s="102">
        <f>INT(AV4/5)</f>
        <v>5</v>
      </c>
      <c r="AX4" s="102">
        <f>MATCH(AW4,$BF$4:$BF$11)</f>
        <v>2</v>
      </c>
      <c r="AY4" s="98">
        <f>MATCH(AR4,$AP$4:$AP$153,1)</f>
        <v>32</v>
      </c>
      <c r="AZ4" s="102">
        <f>INT(AY4/5)</f>
        <v>6</v>
      </c>
      <c r="BA4" s="102">
        <f>MATCH(AZ4,$BF$4:$BF$11)</f>
        <v>2</v>
      </c>
      <c r="BC4" s="102">
        <v>1</v>
      </c>
      <c r="BD4" s="102" t="s">
        <v>702</v>
      </c>
      <c r="BE4" s="102">
        <v>2</v>
      </c>
      <c r="BF4" s="102">
        <f>SUM(BE$4:BE4)</f>
        <v>2</v>
      </c>
      <c r="BG4" s="100"/>
      <c r="BH4" s="102">
        <v>1</v>
      </c>
      <c r="BI4" s="102">
        <v>5</v>
      </c>
      <c r="BJ4" s="102">
        <f>SUM(BI$4:BI4)</f>
        <v>5</v>
      </c>
      <c r="BK4" s="100"/>
      <c r="BL4" s="102">
        <v>1</v>
      </c>
      <c r="BM4" s="102">
        <f>MATCH(BL4,$AL$4:$AL$153,1)</f>
        <v>24</v>
      </c>
      <c r="BN4" s="106" t="str">
        <f>INDEX($CJ$4:$CJ$11,MATCH(BM4,$CL$4:$CL$11,1))</f>
        <v>黑绳</v>
      </c>
      <c r="BO4" s="103">
        <f t="shared" ref="BO4:BO68" si="0">MATCH(BM4,$BJ$4:$BJ$55,1)</f>
        <v>4</v>
      </c>
      <c r="BP4" s="102">
        <f>MATCH(BO4,$CG$4:$CG$23,1)</f>
        <v>2</v>
      </c>
      <c r="BQ4" s="105" t="str">
        <f>INDEX($CD$4:$CD$23,BP4)</f>
        <v>黑绳</v>
      </c>
      <c r="BR4" s="102">
        <f>MATCH(BL4,$AN$4:$AN$153,1)</f>
        <v>26</v>
      </c>
      <c r="BS4" s="106" t="str">
        <f>INDEX($CJ$4:$CJ$11,MATCH(BR4,$CL$4:$CL$11,1))</f>
        <v>黑绳</v>
      </c>
      <c r="BT4" s="102">
        <f>MATCH(BR4,$BJ$4:$BJ$55,1)</f>
        <v>5</v>
      </c>
      <c r="BU4" s="103">
        <f>MATCH(BT4,$CG$4:$CG$23,1)</f>
        <v>3</v>
      </c>
      <c r="BV4" s="105" t="str">
        <f>INDEX($CD$4:$CD$23,BU4)</f>
        <v>黑绳+1</v>
      </c>
      <c r="BW4" s="102">
        <f>MATCH(BL4,$AP$4:$AP$153,1)</f>
        <v>32</v>
      </c>
      <c r="BX4" s="106" t="str">
        <f>INDEX($CJ$4:$CJ$11,MATCH(BW4,$CL$4:$CL$11,1))</f>
        <v>众合</v>
      </c>
      <c r="BY4" s="102">
        <f>MATCH(BW4,$BJ$4:$BJ$55,1)</f>
        <v>6</v>
      </c>
      <c r="BZ4" s="103">
        <f>MATCH(BY4,$CG$4:$CG$23,1)</f>
        <v>3</v>
      </c>
      <c r="CA4" s="105" t="str">
        <f>INDEX($CD$4:$CD$23,BZ4)</f>
        <v>黑绳+1</v>
      </c>
      <c r="CC4" s="102">
        <v>1</v>
      </c>
      <c r="CD4" s="102" t="s">
        <v>702</v>
      </c>
      <c r="CE4" s="105" t="s">
        <v>702</v>
      </c>
      <c r="CF4" s="102">
        <v>1</v>
      </c>
      <c r="CG4" s="102">
        <f>SUM(CF$4:CF4)</f>
        <v>1</v>
      </c>
      <c r="CH4" s="104">
        <f>INDEX($BJ$4:$BJ$55,CG4)</f>
        <v>5</v>
      </c>
      <c r="CJ4" s="104" t="s">
        <v>702</v>
      </c>
      <c r="CK4" s="105" t="s">
        <v>735</v>
      </c>
      <c r="CL4" s="106">
        <v>1</v>
      </c>
      <c r="CM4" s="104">
        <v>10</v>
      </c>
    </row>
    <row r="5" spans="1:91" ht="16.5" x14ac:dyDescent="0.2">
      <c r="I5" s="25">
        <v>2</v>
      </c>
      <c r="J5" s="25" t="s">
        <v>671</v>
      </c>
      <c r="K5" s="39">
        <v>10</v>
      </c>
      <c r="L5" s="25">
        <v>6</v>
      </c>
      <c r="M5" s="25">
        <v>4</v>
      </c>
      <c r="N5" s="101"/>
      <c r="O5" s="101"/>
      <c r="P5" s="101"/>
      <c r="Q5" s="101">
        <v>1</v>
      </c>
      <c r="R5" s="14">
        <f>ROUND((SUM($L$4:$L5)-SUM($M$4:$M5)+SUM(N$4:N5))/B$4,2)</f>
        <v>0.13</v>
      </c>
      <c r="S5" s="14">
        <f t="shared" ref="S5:S32" si="1">R5-R4</f>
        <v>0.06</v>
      </c>
      <c r="T5" s="14">
        <f>ROUND((SUM($L$4:$L5)-SUM($M$4:$M5)+SUM(O$4:O5))/C$4,2)</f>
        <v>0.1</v>
      </c>
      <c r="U5" s="14">
        <f t="shared" ref="U5:U32" si="2">T5-T4</f>
        <v>0.05</v>
      </c>
      <c r="V5" s="14">
        <f>ROUND((SUM($L$4:$L5)-SUM($M$4:$M5)+SUM(P$4:P5))/D$4,2)</f>
        <v>7.0000000000000007E-2</v>
      </c>
      <c r="W5" s="14">
        <f t="shared" ref="W5:W32" si="3">V5-V4</f>
        <v>3.0000000000000006E-2</v>
      </c>
      <c r="X5" s="25"/>
      <c r="Y5" s="14">
        <f t="shared" ref="Y5:Y32" si="4">W5</f>
        <v>3.0000000000000006E-2</v>
      </c>
      <c r="Z5" s="14">
        <f>SUM(Y$4:Y5)</f>
        <v>7.0000000000000007E-2</v>
      </c>
      <c r="AB5" s="95">
        <v>0</v>
      </c>
      <c r="AC5" s="95"/>
      <c r="AD5" s="95"/>
      <c r="AE5" s="95"/>
      <c r="AH5" s="97">
        <v>2</v>
      </c>
      <c r="AI5" s="97">
        <f>INDEX($U$4:$U$23,INT(AH4/10)+1)</f>
        <v>0.05</v>
      </c>
      <c r="AJ5" s="97">
        <v>6.1538461538461535E-2</v>
      </c>
      <c r="AK5" s="99">
        <f t="shared" ref="AK5:AK13" si="5">AI$4*$AJ5</f>
        <v>4.3076923076923075E-3</v>
      </c>
      <c r="AL5" s="99">
        <f>ROUND(SUM(AK$4:AK5),2)</f>
        <v>0.01</v>
      </c>
      <c r="AM5" s="99">
        <f t="shared" ref="AM5:AM13" si="6">AI$5*$AJ5</f>
        <v>3.0769230769230769E-3</v>
      </c>
      <c r="AN5" s="99">
        <f>ROUND(SUM(AM$4:AM5),2)</f>
        <v>0.01</v>
      </c>
      <c r="AO5" s="99">
        <f t="shared" ref="AO5:AO13" si="7">AI$6*$AJ5</f>
        <v>2.4615384615384616E-3</v>
      </c>
      <c r="AP5" s="99">
        <f>ROUND(SUM(AO$4:AO5),2)</f>
        <v>0</v>
      </c>
      <c r="AR5" s="98">
        <v>2</v>
      </c>
      <c r="AS5" s="101">
        <f t="shared" ref="AS5:AS68" si="8">MATCH(AR5,$AL$4:$AL$153,1)</f>
        <v>32</v>
      </c>
      <c r="AT5" s="102">
        <f t="shared" ref="AT5:AT68" si="9">INT(AS5/5)</f>
        <v>6</v>
      </c>
      <c r="AU5" s="102">
        <f t="shared" ref="AU5:AU68" si="10">MATCH(AT5,$BF$4:$BF$11)</f>
        <v>2</v>
      </c>
      <c r="AV5" s="101">
        <f t="shared" ref="AV5:AV68" si="11">MATCH(AR5,$AN$4:$AN$153,1)</f>
        <v>35</v>
      </c>
      <c r="AW5" s="102">
        <f t="shared" ref="AW5:AW68" si="12">INT(AV5/5)</f>
        <v>7</v>
      </c>
      <c r="AX5" s="102">
        <f t="shared" ref="AX5:AX68" si="13">MATCH(AW5,$BF$4:$BF$11)</f>
        <v>2</v>
      </c>
      <c r="AY5" s="101">
        <f t="shared" ref="AY5:AY63" si="14">MATCH(AR5,$AP$4:$AP$153,1)</f>
        <v>42</v>
      </c>
      <c r="AZ5" s="102">
        <f t="shared" ref="AZ5:AZ68" si="15">INT(AY5/5)</f>
        <v>8</v>
      </c>
      <c r="BA5" s="102">
        <f t="shared" ref="BA5:BA63" si="16">MATCH(AZ5,$BF$4:$BF$11)</f>
        <v>3</v>
      </c>
      <c r="BC5" s="102">
        <v>2</v>
      </c>
      <c r="BD5" s="102" t="s">
        <v>703</v>
      </c>
      <c r="BE5" s="102">
        <v>3</v>
      </c>
      <c r="BF5" s="102">
        <f>SUM(BE$4:BE5)</f>
        <v>5</v>
      </c>
      <c r="BG5" s="100"/>
      <c r="BH5" s="102">
        <v>2</v>
      </c>
      <c r="BI5" s="102">
        <v>5</v>
      </c>
      <c r="BJ5" s="102">
        <f>SUM(BI$4:BI5)</f>
        <v>10</v>
      </c>
      <c r="BK5" s="100"/>
      <c r="BL5" s="102">
        <v>2</v>
      </c>
      <c r="BM5" s="102">
        <f t="shared" ref="BM5:BM68" si="17">MATCH(BL5,$AL$4:$AL$153,1)</f>
        <v>32</v>
      </c>
      <c r="BN5" s="106" t="str">
        <f t="shared" ref="BN5:BN68" si="18">INDEX($CJ$4:$CJ$11,MATCH(BM5,$CL$4:$CL$11,1))</f>
        <v>众合</v>
      </c>
      <c r="BO5" s="102">
        <f t="shared" si="0"/>
        <v>6</v>
      </c>
      <c r="BP5" s="103">
        <f t="shared" ref="BP5:BP68" si="19">MATCH(BO5,$CG$4:$CG$23,1)</f>
        <v>3</v>
      </c>
      <c r="BQ5" s="105" t="str">
        <f t="shared" ref="BQ5:BQ68" si="20">INDEX($CD$4:$CD$23,BP5)</f>
        <v>黑绳+1</v>
      </c>
      <c r="BR5" s="102">
        <f t="shared" ref="BR5:BR68" si="21">MATCH(BL5,$AN$4:$AN$153,1)</f>
        <v>35</v>
      </c>
      <c r="BS5" s="106" t="str">
        <f t="shared" ref="BS5:BS68" si="22">INDEX($CJ$4:$CJ$11,MATCH(BR5,$CL$4:$CL$11,1))</f>
        <v>众合</v>
      </c>
      <c r="BT5" s="102">
        <f t="shared" ref="BT5:BT68" si="23">MATCH(BR5,$BJ$4:$BJ$55,1)</f>
        <v>7</v>
      </c>
      <c r="BU5" s="103">
        <f t="shared" ref="BU5:BU68" si="24">MATCH(BT5,$CG$4:$CG$23,1)</f>
        <v>4</v>
      </c>
      <c r="BV5" s="105" t="str">
        <f t="shared" ref="BV5:BV68" si="25">INDEX($CD$4:$CD$23,BU5)</f>
        <v>众合</v>
      </c>
      <c r="BW5" s="102">
        <f t="shared" ref="BW5:BW63" si="26">MATCH(BL5,$AP$4:$AP$153,1)</f>
        <v>42</v>
      </c>
      <c r="BX5" s="106" t="str">
        <f t="shared" ref="BX5:BX63" si="27">INDEX($CJ$4:$CJ$11,MATCH(BW5,$CL$4:$CL$11,1))</f>
        <v>众合</v>
      </c>
      <c r="BY5" s="102">
        <f t="shared" ref="BY5:BY63" si="28">MATCH(BW5,$BJ$4:$BJ$55,1)</f>
        <v>9</v>
      </c>
      <c r="BZ5" s="103">
        <f t="shared" ref="BZ5:BZ63" si="29">MATCH(BY5,$CG$4:$CG$23,1)</f>
        <v>5</v>
      </c>
      <c r="CA5" s="105" t="str">
        <f t="shared" ref="CA5:CA63" si="30">INDEX($CD$4:$CD$23,BZ5)</f>
        <v>众合+1</v>
      </c>
      <c r="CC5" s="102">
        <v>2</v>
      </c>
      <c r="CD5" s="102" t="s">
        <v>703</v>
      </c>
      <c r="CE5" s="105" t="s">
        <v>703</v>
      </c>
      <c r="CF5" s="102">
        <v>2</v>
      </c>
      <c r="CG5" s="102">
        <f>SUM(CF$4:CF5)</f>
        <v>3</v>
      </c>
      <c r="CH5" s="104">
        <f t="shared" ref="CH5:CH23" si="31">INDEX($BJ$4:$BJ$55,CG5)</f>
        <v>15</v>
      </c>
      <c r="CJ5" s="104" t="s">
        <v>703</v>
      </c>
      <c r="CK5" s="105" t="s">
        <v>736</v>
      </c>
      <c r="CL5" s="106">
        <v>10</v>
      </c>
      <c r="CM5" s="104">
        <v>30</v>
      </c>
    </row>
    <row r="6" spans="1:91" ht="17.25" x14ac:dyDescent="0.2">
      <c r="A6" s="12" t="s">
        <v>91</v>
      </c>
      <c r="E6" t="s">
        <v>593</v>
      </c>
      <c r="I6" s="25">
        <v>3</v>
      </c>
      <c r="J6" s="101" t="s">
        <v>672</v>
      </c>
      <c r="K6" s="39">
        <v>15</v>
      </c>
      <c r="L6" s="25">
        <v>12</v>
      </c>
      <c r="M6" s="25">
        <v>6</v>
      </c>
      <c r="N6" s="101"/>
      <c r="O6" s="101"/>
      <c r="P6" s="101"/>
      <c r="Q6" s="101">
        <v>1</v>
      </c>
      <c r="R6" s="14">
        <f>ROUND((SUM($L$4:$L6)-SUM($M$4:$M6)+SUM(N$4:N6))/B$4,2)</f>
        <v>0.33</v>
      </c>
      <c r="S6" s="14">
        <f t="shared" si="1"/>
        <v>0.2</v>
      </c>
      <c r="T6" s="14">
        <f>ROUND((SUM($L$4:$L6)-SUM($M$4:$M6)+SUM(O$4:O6))/C$4,2)</f>
        <v>0.25</v>
      </c>
      <c r="U6" s="14">
        <f t="shared" si="2"/>
        <v>0.15</v>
      </c>
      <c r="V6" s="14">
        <f>ROUND((SUM($L$4:$L6)-SUM($M$4:$M6)+SUM(P$4:P6))/D$4,2)</f>
        <v>0.19</v>
      </c>
      <c r="W6" s="14">
        <f t="shared" si="3"/>
        <v>0.12</v>
      </c>
      <c r="X6" s="25"/>
      <c r="Y6" s="14">
        <f t="shared" si="4"/>
        <v>0.12</v>
      </c>
      <c r="Z6" s="14">
        <f>SUM(Y$4:Y6)</f>
        <v>0.19</v>
      </c>
      <c r="AB6" s="95">
        <v>5</v>
      </c>
      <c r="AC6" s="95"/>
      <c r="AD6" s="95"/>
      <c r="AE6" s="95"/>
      <c r="AH6" s="101">
        <v>3</v>
      </c>
      <c r="AI6" s="97">
        <f>INDEX($W$4:$W$23,INT(AH4/10)+1)</f>
        <v>0.04</v>
      </c>
      <c r="AJ6" s="97">
        <v>7.179487179487179E-2</v>
      </c>
      <c r="AK6" s="99">
        <f t="shared" si="5"/>
        <v>5.0256410256410257E-3</v>
      </c>
      <c r="AL6" s="99">
        <f>ROUND(SUM(AK$4:AK6),2)</f>
        <v>0.01</v>
      </c>
      <c r="AM6" s="99">
        <f t="shared" si="6"/>
        <v>3.5897435897435897E-3</v>
      </c>
      <c r="AN6" s="99">
        <f>ROUND(SUM(AM$4:AM6),2)</f>
        <v>0.01</v>
      </c>
      <c r="AO6" s="99">
        <f t="shared" si="7"/>
        <v>2.8717948717948715E-3</v>
      </c>
      <c r="AP6" s="99">
        <f>ROUND(SUM(AO$4:AO6),2)</f>
        <v>0.01</v>
      </c>
      <c r="AR6" s="101">
        <v>3</v>
      </c>
      <c r="AS6" s="101">
        <f t="shared" si="8"/>
        <v>37</v>
      </c>
      <c r="AT6" s="102">
        <f t="shared" si="9"/>
        <v>7</v>
      </c>
      <c r="AU6" s="102">
        <f t="shared" si="10"/>
        <v>2</v>
      </c>
      <c r="AV6" s="101">
        <f t="shared" si="11"/>
        <v>42</v>
      </c>
      <c r="AW6" s="102">
        <f t="shared" si="12"/>
        <v>8</v>
      </c>
      <c r="AX6" s="102">
        <f t="shared" si="13"/>
        <v>3</v>
      </c>
      <c r="AY6" s="101">
        <f t="shared" si="14"/>
        <v>49</v>
      </c>
      <c r="AZ6" s="102">
        <f t="shared" si="15"/>
        <v>9</v>
      </c>
      <c r="BA6" s="102">
        <f t="shared" si="16"/>
        <v>3</v>
      </c>
      <c r="BC6" s="102">
        <v>3</v>
      </c>
      <c r="BD6" s="102" t="s">
        <v>704</v>
      </c>
      <c r="BE6" s="102">
        <v>3</v>
      </c>
      <c r="BF6" s="102">
        <f>SUM(BE$4:BE6)</f>
        <v>8</v>
      </c>
      <c r="BG6" s="100"/>
      <c r="BH6" s="102">
        <v>3</v>
      </c>
      <c r="BI6" s="102">
        <v>5</v>
      </c>
      <c r="BJ6" s="102">
        <f>SUM(BI$4:BI6)</f>
        <v>15</v>
      </c>
      <c r="BK6" s="100"/>
      <c r="BL6" s="102">
        <v>3</v>
      </c>
      <c r="BM6" s="102">
        <f t="shared" si="17"/>
        <v>37</v>
      </c>
      <c r="BN6" s="106" t="str">
        <f t="shared" si="18"/>
        <v>众合</v>
      </c>
      <c r="BO6" s="102">
        <f t="shared" si="0"/>
        <v>7</v>
      </c>
      <c r="BP6" s="103">
        <f t="shared" si="19"/>
        <v>4</v>
      </c>
      <c r="BQ6" s="105" t="str">
        <f t="shared" si="20"/>
        <v>众合</v>
      </c>
      <c r="BR6" s="102">
        <f t="shared" si="21"/>
        <v>42</v>
      </c>
      <c r="BS6" s="106" t="str">
        <f t="shared" si="22"/>
        <v>众合</v>
      </c>
      <c r="BT6" s="102">
        <f t="shared" si="23"/>
        <v>9</v>
      </c>
      <c r="BU6" s="103">
        <f t="shared" si="24"/>
        <v>5</v>
      </c>
      <c r="BV6" s="105" t="str">
        <f t="shared" si="25"/>
        <v>众合+1</v>
      </c>
      <c r="BW6" s="102">
        <f t="shared" si="26"/>
        <v>49</v>
      </c>
      <c r="BX6" s="106" t="str">
        <f t="shared" si="27"/>
        <v>众合</v>
      </c>
      <c r="BY6" s="102">
        <f t="shared" si="28"/>
        <v>11</v>
      </c>
      <c r="BZ6" s="103">
        <f t="shared" si="29"/>
        <v>6</v>
      </c>
      <c r="CA6" s="105" t="str">
        <f t="shared" si="30"/>
        <v>众合+2</v>
      </c>
      <c r="CC6" s="102">
        <v>3</v>
      </c>
      <c r="CD6" s="102" t="s">
        <v>717</v>
      </c>
      <c r="CE6" s="105" t="s">
        <v>703</v>
      </c>
      <c r="CF6" s="102">
        <v>2</v>
      </c>
      <c r="CG6" s="102">
        <f>SUM(CF$4:CF6)</f>
        <v>5</v>
      </c>
      <c r="CH6" s="104">
        <f t="shared" si="31"/>
        <v>25</v>
      </c>
      <c r="CJ6" s="104" t="s">
        <v>704</v>
      </c>
      <c r="CK6" s="105" t="s">
        <v>737</v>
      </c>
      <c r="CL6" s="106">
        <v>30</v>
      </c>
      <c r="CM6" s="104">
        <v>50</v>
      </c>
    </row>
    <row r="7" spans="1:91" ht="18" customHeight="1" x14ac:dyDescent="0.2">
      <c r="A7" s="25">
        <v>20</v>
      </c>
      <c r="E7" t="s">
        <v>592</v>
      </c>
      <c r="I7" s="25">
        <v>4</v>
      </c>
      <c r="J7" s="101" t="s">
        <v>673</v>
      </c>
      <c r="K7" s="101">
        <v>20</v>
      </c>
      <c r="L7" s="25">
        <v>20</v>
      </c>
      <c r="M7" s="101">
        <v>6</v>
      </c>
      <c r="N7" s="101">
        <v>12</v>
      </c>
      <c r="O7" s="101">
        <v>12</v>
      </c>
      <c r="P7" s="101"/>
      <c r="Q7" s="101">
        <v>1</v>
      </c>
      <c r="R7" s="14">
        <f>ROUND((SUM($L$4:$L7)-SUM($M$4:$M7)+SUM(N$4:N7))/B$4,2)</f>
        <v>1.2</v>
      </c>
      <c r="S7" s="14">
        <f t="shared" si="1"/>
        <v>0.86999999999999988</v>
      </c>
      <c r="T7" s="14">
        <f>ROUND((SUM($L$4:$L7)-SUM($M$4:$M7)+SUM(O$4:O7))/C$4,2)</f>
        <v>0.9</v>
      </c>
      <c r="U7" s="14">
        <f t="shared" si="2"/>
        <v>0.65</v>
      </c>
      <c r="V7" s="14">
        <f>ROUND((SUM($L$4:$L7)-SUM($M$4:$M7)+SUM(P$4:P7))/D$4,2)</f>
        <v>0.44</v>
      </c>
      <c r="W7" s="20">
        <v>7.4999999999999997E-2</v>
      </c>
      <c r="X7" s="25"/>
      <c r="Y7" s="14">
        <f t="shared" si="4"/>
        <v>7.4999999999999997E-2</v>
      </c>
      <c r="Z7" s="14">
        <f>SUM(Y$4:Y7)</f>
        <v>0.26500000000000001</v>
      </c>
      <c r="AB7" s="95">
        <v>10</v>
      </c>
      <c r="AC7" s="95">
        <v>5</v>
      </c>
      <c r="AD7" s="95"/>
      <c r="AE7" s="95"/>
      <c r="AH7" s="101">
        <v>4</v>
      </c>
      <c r="AI7" s="97"/>
      <c r="AJ7" s="97">
        <v>8.2051282051282051E-2</v>
      </c>
      <c r="AK7" s="99">
        <f t="shared" si="5"/>
        <v>5.7435897435897439E-3</v>
      </c>
      <c r="AL7" s="99">
        <f>ROUND(SUM(AK$4:AK7),2)</f>
        <v>0.02</v>
      </c>
      <c r="AM7" s="99">
        <f t="shared" si="6"/>
        <v>4.1025641025641026E-3</v>
      </c>
      <c r="AN7" s="99">
        <f>ROUND(SUM(AM$4:AM7),2)</f>
        <v>0.01</v>
      </c>
      <c r="AO7" s="99">
        <f t="shared" si="7"/>
        <v>3.2820512820512823E-3</v>
      </c>
      <c r="AP7" s="99">
        <f>ROUND(SUM(AO$4:AO7),2)</f>
        <v>0.01</v>
      </c>
      <c r="AR7" s="101">
        <v>4</v>
      </c>
      <c r="AS7" s="101">
        <f t="shared" si="8"/>
        <v>42</v>
      </c>
      <c r="AT7" s="102">
        <f t="shared" si="9"/>
        <v>8</v>
      </c>
      <c r="AU7" s="102">
        <f t="shared" si="10"/>
        <v>3</v>
      </c>
      <c r="AV7" s="101">
        <f t="shared" si="11"/>
        <v>48</v>
      </c>
      <c r="AW7" s="102">
        <f t="shared" si="12"/>
        <v>9</v>
      </c>
      <c r="AX7" s="102">
        <f t="shared" si="13"/>
        <v>3</v>
      </c>
      <c r="AY7" s="101">
        <f t="shared" si="14"/>
        <v>56</v>
      </c>
      <c r="AZ7" s="102">
        <f t="shared" si="15"/>
        <v>11</v>
      </c>
      <c r="BA7" s="102">
        <f t="shared" si="16"/>
        <v>3</v>
      </c>
      <c r="BC7" s="102">
        <v>4</v>
      </c>
      <c r="BD7" s="102" t="s">
        <v>708</v>
      </c>
      <c r="BE7" s="102">
        <v>4</v>
      </c>
      <c r="BF7" s="102">
        <f>SUM(BE$4:BE7)</f>
        <v>12</v>
      </c>
      <c r="BG7" s="100"/>
      <c r="BH7" s="102">
        <v>4</v>
      </c>
      <c r="BI7" s="102">
        <v>5</v>
      </c>
      <c r="BJ7" s="102">
        <f>SUM(BI$4:BI7)</f>
        <v>20</v>
      </c>
      <c r="BK7" s="100"/>
      <c r="BL7" s="102">
        <v>4</v>
      </c>
      <c r="BM7" s="102">
        <f t="shared" si="17"/>
        <v>42</v>
      </c>
      <c r="BN7" s="106" t="str">
        <f t="shared" si="18"/>
        <v>众合</v>
      </c>
      <c r="BO7" s="102">
        <f t="shared" si="0"/>
        <v>9</v>
      </c>
      <c r="BP7" s="103">
        <f t="shared" si="19"/>
        <v>5</v>
      </c>
      <c r="BQ7" s="105" t="str">
        <f t="shared" si="20"/>
        <v>众合+1</v>
      </c>
      <c r="BR7" s="102">
        <f t="shared" si="21"/>
        <v>48</v>
      </c>
      <c r="BS7" s="106" t="str">
        <f t="shared" si="22"/>
        <v>众合</v>
      </c>
      <c r="BT7" s="102">
        <f t="shared" si="23"/>
        <v>11</v>
      </c>
      <c r="BU7" s="103">
        <f t="shared" si="24"/>
        <v>6</v>
      </c>
      <c r="BV7" s="105" t="str">
        <f t="shared" si="25"/>
        <v>众合+2</v>
      </c>
      <c r="BW7" s="102">
        <f t="shared" si="26"/>
        <v>56</v>
      </c>
      <c r="BX7" s="106" t="str">
        <f t="shared" si="27"/>
        <v>叫唤</v>
      </c>
      <c r="BY7" s="102">
        <f t="shared" si="28"/>
        <v>14</v>
      </c>
      <c r="BZ7" s="103">
        <f t="shared" si="29"/>
        <v>7</v>
      </c>
      <c r="CA7" s="105" t="str">
        <f t="shared" si="30"/>
        <v>叫唤</v>
      </c>
      <c r="CC7" s="102">
        <v>4</v>
      </c>
      <c r="CD7" s="102" t="s">
        <v>704</v>
      </c>
      <c r="CE7" s="105" t="s">
        <v>704</v>
      </c>
      <c r="CF7" s="102">
        <v>2</v>
      </c>
      <c r="CG7" s="102">
        <f>SUM(CF$4:CF7)</f>
        <v>7</v>
      </c>
      <c r="CH7" s="104">
        <f t="shared" si="31"/>
        <v>35</v>
      </c>
      <c r="CJ7" s="104" t="s">
        <v>708</v>
      </c>
      <c r="CK7" s="105" t="s">
        <v>738</v>
      </c>
      <c r="CL7" s="106">
        <v>50</v>
      </c>
      <c r="CM7" s="104">
        <v>70</v>
      </c>
    </row>
    <row r="8" spans="1:91" ht="16.5" x14ac:dyDescent="0.2">
      <c r="A8" s="25">
        <v>30</v>
      </c>
      <c r="B8" s="14">
        <f>SUM(A7:A8)</f>
        <v>50</v>
      </c>
      <c r="H8">
        <v>1</v>
      </c>
      <c r="I8" s="25">
        <v>5</v>
      </c>
      <c r="J8" s="101" t="s">
        <v>674</v>
      </c>
      <c r="K8" s="101">
        <v>25</v>
      </c>
      <c r="L8" s="101">
        <v>24</v>
      </c>
      <c r="M8" s="101">
        <v>6</v>
      </c>
      <c r="N8" s="101"/>
      <c r="O8" s="101"/>
      <c r="P8" s="101">
        <v>12</v>
      </c>
      <c r="Q8" s="101">
        <v>1</v>
      </c>
      <c r="R8" s="14">
        <f>ROUND((SUM($L$4:$L8)-SUM($M$4:$M8)+SUM(N$4:N8))/B$4,2)</f>
        <v>1.8</v>
      </c>
      <c r="S8" s="14">
        <f t="shared" si="1"/>
        <v>0.60000000000000009</v>
      </c>
      <c r="T8" s="14">
        <f>ROUND((SUM($L$4:$L8)-SUM($M$4:$M8)+SUM(O$4:O8))/C$4,2)</f>
        <v>1.35</v>
      </c>
      <c r="U8" s="14">
        <f t="shared" si="2"/>
        <v>0.45000000000000007</v>
      </c>
      <c r="V8" s="14">
        <f>ROUND((SUM($L$4:$L8)-SUM($M$4:$M8)+SUM(P$4:P8))/D$4,2)</f>
        <v>1</v>
      </c>
      <c r="W8" s="14">
        <f t="shared" si="3"/>
        <v>0.56000000000000005</v>
      </c>
      <c r="X8" s="25"/>
      <c r="Y8" s="14">
        <f t="shared" si="4"/>
        <v>0.56000000000000005</v>
      </c>
      <c r="Z8" s="14">
        <f>SUM(Y$4:Y8)</f>
        <v>0.82500000000000007</v>
      </c>
      <c r="AB8" s="95">
        <v>20</v>
      </c>
      <c r="AC8" s="95">
        <v>10</v>
      </c>
      <c r="AD8" s="95">
        <v>5</v>
      </c>
      <c r="AE8" s="95"/>
      <c r="AH8" s="101">
        <v>5</v>
      </c>
      <c r="AI8" s="97"/>
      <c r="AJ8" s="97">
        <v>9.2307692307692313E-2</v>
      </c>
      <c r="AK8" s="99">
        <f t="shared" si="5"/>
        <v>6.4615384615384621E-3</v>
      </c>
      <c r="AL8" s="99">
        <f>ROUND(SUM(AK$4:AK8),2)</f>
        <v>0.03</v>
      </c>
      <c r="AM8" s="99">
        <f t="shared" si="6"/>
        <v>4.6153846153846158E-3</v>
      </c>
      <c r="AN8" s="99">
        <f>ROUND(SUM(AM$4:AM8),2)</f>
        <v>0.02</v>
      </c>
      <c r="AO8" s="99">
        <f t="shared" si="7"/>
        <v>3.6923076923076927E-3</v>
      </c>
      <c r="AP8" s="99">
        <f>ROUND(SUM(AO$4:AO8),2)</f>
        <v>0.01</v>
      </c>
      <c r="AR8" s="101">
        <v>5</v>
      </c>
      <c r="AS8" s="101">
        <f t="shared" si="8"/>
        <v>46</v>
      </c>
      <c r="AT8" s="102">
        <f t="shared" si="9"/>
        <v>9</v>
      </c>
      <c r="AU8" s="102">
        <f t="shared" si="10"/>
        <v>3</v>
      </c>
      <c r="AV8" s="101">
        <f t="shared" si="11"/>
        <v>53</v>
      </c>
      <c r="AW8" s="102">
        <f t="shared" si="12"/>
        <v>10</v>
      </c>
      <c r="AX8" s="102">
        <f t="shared" si="13"/>
        <v>3</v>
      </c>
      <c r="AY8" s="101">
        <f t="shared" si="14"/>
        <v>62</v>
      </c>
      <c r="AZ8" s="102">
        <f t="shared" si="15"/>
        <v>12</v>
      </c>
      <c r="BA8" s="102">
        <f t="shared" si="16"/>
        <v>4</v>
      </c>
      <c r="BC8" s="102">
        <v>5</v>
      </c>
      <c r="BD8" s="102" t="s">
        <v>705</v>
      </c>
      <c r="BE8" s="102">
        <v>4</v>
      </c>
      <c r="BF8" s="102">
        <f>SUM(BE$4:BE8)</f>
        <v>16</v>
      </c>
      <c r="BG8" s="100"/>
      <c r="BH8" s="102">
        <v>5</v>
      </c>
      <c r="BI8" s="102">
        <v>5</v>
      </c>
      <c r="BJ8" s="102">
        <f>SUM(BI$4:BI8)</f>
        <v>25</v>
      </c>
      <c r="BK8" s="100"/>
      <c r="BL8" s="102">
        <v>5</v>
      </c>
      <c r="BM8" s="102">
        <f t="shared" si="17"/>
        <v>46</v>
      </c>
      <c r="BN8" s="106" t="str">
        <f t="shared" si="18"/>
        <v>众合</v>
      </c>
      <c r="BO8" s="102">
        <f t="shared" si="0"/>
        <v>10</v>
      </c>
      <c r="BP8" s="103">
        <f t="shared" si="19"/>
        <v>5</v>
      </c>
      <c r="BQ8" s="105" t="str">
        <f t="shared" si="20"/>
        <v>众合+1</v>
      </c>
      <c r="BR8" s="102">
        <f t="shared" si="21"/>
        <v>53</v>
      </c>
      <c r="BS8" s="106" t="str">
        <f t="shared" si="22"/>
        <v>叫唤</v>
      </c>
      <c r="BT8" s="102">
        <f t="shared" si="23"/>
        <v>13</v>
      </c>
      <c r="BU8" s="103">
        <f t="shared" si="24"/>
        <v>7</v>
      </c>
      <c r="BV8" s="105" t="str">
        <f t="shared" si="25"/>
        <v>叫唤</v>
      </c>
      <c r="BW8" s="102">
        <f t="shared" si="26"/>
        <v>62</v>
      </c>
      <c r="BX8" s="106" t="str">
        <f t="shared" si="27"/>
        <v>叫唤</v>
      </c>
      <c r="BY8" s="102">
        <f t="shared" si="28"/>
        <v>17</v>
      </c>
      <c r="BZ8" s="103">
        <f t="shared" si="29"/>
        <v>8</v>
      </c>
      <c r="CA8" s="105" t="str">
        <f t="shared" si="30"/>
        <v>叫唤+1</v>
      </c>
      <c r="CC8" s="102">
        <v>5</v>
      </c>
      <c r="CD8" s="102" t="s">
        <v>707</v>
      </c>
      <c r="CE8" s="105" t="s">
        <v>704</v>
      </c>
      <c r="CF8" s="102">
        <v>2</v>
      </c>
      <c r="CG8" s="102">
        <f>SUM(CF$4:CF8)</f>
        <v>9</v>
      </c>
      <c r="CH8" s="104">
        <f t="shared" si="31"/>
        <v>42</v>
      </c>
      <c r="CJ8" s="104" t="s">
        <v>705</v>
      </c>
      <c r="CK8" s="105" t="s">
        <v>739</v>
      </c>
      <c r="CL8" s="106">
        <v>70</v>
      </c>
      <c r="CM8" s="104">
        <v>90</v>
      </c>
    </row>
    <row r="9" spans="1:91" ht="16.5" x14ac:dyDescent="0.2">
      <c r="A9" s="25">
        <v>50</v>
      </c>
      <c r="I9" s="25">
        <v>6</v>
      </c>
      <c r="J9" s="101" t="s">
        <v>675</v>
      </c>
      <c r="K9" s="101">
        <v>30</v>
      </c>
      <c r="L9" s="101">
        <v>30</v>
      </c>
      <c r="M9" s="101">
        <v>6</v>
      </c>
      <c r="N9" s="101"/>
      <c r="O9" s="101"/>
      <c r="P9" s="101"/>
      <c r="Q9" s="101">
        <v>1</v>
      </c>
      <c r="R9" s="14">
        <f>ROUND((SUM($L$4:$L9)-SUM($M$4:$M9)+SUM(N$4:N9))/B$4,2)</f>
        <v>2.6</v>
      </c>
      <c r="S9" s="14">
        <f t="shared" si="1"/>
        <v>0.8</v>
      </c>
      <c r="T9" s="14">
        <f>ROUND((SUM($L$4:$L9)-SUM($M$4:$M9)+SUM(O$4:O9))/C$4,2)</f>
        <v>1.95</v>
      </c>
      <c r="U9" s="14">
        <f t="shared" si="2"/>
        <v>0.59999999999999987</v>
      </c>
      <c r="V9" s="14">
        <f>ROUND((SUM($L$4:$L9)-SUM($M$4:$M9)+SUM(P$4:P9))/D$4,2)</f>
        <v>1.44</v>
      </c>
      <c r="W9" s="14">
        <f t="shared" si="3"/>
        <v>0.43999999999999995</v>
      </c>
      <c r="X9" s="25"/>
      <c r="Y9" s="14">
        <f t="shared" si="4"/>
        <v>0.43999999999999995</v>
      </c>
      <c r="Z9" s="14">
        <f>SUM(Y$4:Y9)</f>
        <v>1.2650000000000001</v>
      </c>
      <c r="AB9" s="95">
        <v>30</v>
      </c>
      <c r="AC9" s="95">
        <v>15</v>
      </c>
      <c r="AD9" s="95">
        <v>10</v>
      </c>
      <c r="AE9" s="95">
        <v>5</v>
      </c>
      <c r="AH9" s="101">
        <v>6</v>
      </c>
      <c r="AI9" s="101"/>
      <c r="AJ9" s="101">
        <v>0.10256410256410256</v>
      </c>
      <c r="AK9" s="99">
        <f t="shared" si="5"/>
        <v>7.1794871794871803E-3</v>
      </c>
      <c r="AL9" s="99">
        <f>ROUND(SUM(AK$4:AK9),2)</f>
        <v>0.03</v>
      </c>
      <c r="AM9" s="99">
        <f t="shared" si="6"/>
        <v>5.1282051282051282E-3</v>
      </c>
      <c r="AN9" s="99">
        <f>ROUND(SUM(AM$4:AM9),2)</f>
        <v>0.02</v>
      </c>
      <c r="AO9" s="99">
        <f t="shared" si="7"/>
        <v>4.1025641025641026E-3</v>
      </c>
      <c r="AP9" s="99">
        <f>ROUND(SUM(AO$4:AO9),2)</f>
        <v>0.02</v>
      </c>
      <c r="AR9" s="101">
        <v>6</v>
      </c>
      <c r="AS9" s="101">
        <f t="shared" si="8"/>
        <v>50</v>
      </c>
      <c r="AT9" s="102">
        <f t="shared" si="9"/>
        <v>10</v>
      </c>
      <c r="AU9" s="102">
        <f t="shared" si="10"/>
        <v>3</v>
      </c>
      <c r="AV9" s="101">
        <f t="shared" si="11"/>
        <v>58</v>
      </c>
      <c r="AW9" s="102">
        <f t="shared" si="12"/>
        <v>11</v>
      </c>
      <c r="AX9" s="102">
        <f t="shared" si="13"/>
        <v>3</v>
      </c>
      <c r="AY9" s="101">
        <f t="shared" si="14"/>
        <v>67</v>
      </c>
      <c r="AZ9" s="102">
        <f t="shared" si="15"/>
        <v>13</v>
      </c>
      <c r="BA9" s="102">
        <f t="shared" si="16"/>
        <v>4</v>
      </c>
      <c r="BC9" s="102">
        <v>6</v>
      </c>
      <c r="BD9" s="102" t="s">
        <v>706</v>
      </c>
      <c r="BE9" s="102">
        <v>4</v>
      </c>
      <c r="BF9" s="102">
        <f>SUM(BE$4:BE9)</f>
        <v>20</v>
      </c>
      <c r="BG9" s="100"/>
      <c r="BH9" s="102">
        <v>6</v>
      </c>
      <c r="BI9" s="102">
        <v>5</v>
      </c>
      <c r="BJ9" s="102">
        <f>SUM(BI$4:BI9)</f>
        <v>30</v>
      </c>
      <c r="BK9" s="100"/>
      <c r="BL9" s="102">
        <v>6</v>
      </c>
      <c r="BM9" s="102">
        <f t="shared" si="17"/>
        <v>50</v>
      </c>
      <c r="BN9" s="106" t="str">
        <f t="shared" si="18"/>
        <v>叫唤</v>
      </c>
      <c r="BO9" s="102">
        <f t="shared" si="0"/>
        <v>12</v>
      </c>
      <c r="BP9" s="103">
        <f t="shared" si="19"/>
        <v>6</v>
      </c>
      <c r="BQ9" s="105" t="str">
        <f t="shared" si="20"/>
        <v>众合+2</v>
      </c>
      <c r="BR9" s="102">
        <f t="shared" si="21"/>
        <v>58</v>
      </c>
      <c r="BS9" s="106" t="str">
        <f t="shared" si="22"/>
        <v>叫唤</v>
      </c>
      <c r="BT9" s="102">
        <f t="shared" si="23"/>
        <v>15</v>
      </c>
      <c r="BU9" s="103">
        <f t="shared" si="24"/>
        <v>8</v>
      </c>
      <c r="BV9" s="105" t="str">
        <f t="shared" si="25"/>
        <v>叫唤+1</v>
      </c>
      <c r="BW9" s="102">
        <f t="shared" si="26"/>
        <v>67</v>
      </c>
      <c r="BX9" s="106" t="str">
        <f t="shared" si="27"/>
        <v>叫唤</v>
      </c>
      <c r="BY9" s="102">
        <f t="shared" si="28"/>
        <v>19</v>
      </c>
      <c r="BZ9" s="103">
        <f t="shared" si="29"/>
        <v>9</v>
      </c>
      <c r="CA9" s="105" t="str">
        <f t="shared" si="30"/>
        <v>叫唤+2</v>
      </c>
      <c r="CC9" s="102">
        <v>6</v>
      </c>
      <c r="CD9" s="105" t="s">
        <v>743</v>
      </c>
      <c r="CE9" s="105" t="s">
        <v>704</v>
      </c>
      <c r="CF9" s="102">
        <v>2</v>
      </c>
      <c r="CG9" s="102">
        <f>SUM(CF$4:CF9)</f>
        <v>11</v>
      </c>
      <c r="CH9" s="104">
        <f t="shared" si="31"/>
        <v>47</v>
      </c>
      <c r="CJ9" s="104" t="s">
        <v>706</v>
      </c>
      <c r="CK9" s="105" t="s">
        <v>740</v>
      </c>
      <c r="CL9" s="106">
        <v>90</v>
      </c>
      <c r="CM9" s="104">
        <v>110</v>
      </c>
    </row>
    <row r="10" spans="1:91" ht="16.5" x14ac:dyDescent="0.2">
      <c r="A10" s="80">
        <v>50</v>
      </c>
      <c r="H10">
        <v>2</v>
      </c>
      <c r="I10" s="25">
        <v>7</v>
      </c>
      <c r="J10" s="101" t="s">
        <v>676</v>
      </c>
      <c r="K10" s="101">
        <v>35</v>
      </c>
      <c r="L10" s="101">
        <v>36</v>
      </c>
      <c r="M10" s="101">
        <v>6</v>
      </c>
      <c r="N10" s="101"/>
      <c r="O10" s="101"/>
      <c r="P10" s="101"/>
      <c r="Q10" s="101">
        <v>1</v>
      </c>
      <c r="R10" s="14">
        <f>ROUND((SUM($L$4:$L10)-SUM($M$4:$M10)+SUM(N$4:N10))/B$4,2)</f>
        <v>3.6</v>
      </c>
      <c r="S10" s="14">
        <f t="shared" si="1"/>
        <v>1</v>
      </c>
      <c r="T10" s="14">
        <f>ROUND((SUM($L$4:$L10)-SUM($M$4:$M10)+SUM(O$4:O10))/C$4,2)</f>
        <v>2.7</v>
      </c>
      <c r="U10" s="14">
        <f t="shared" si="2"/>
        <v>0.75000000000000022</v>
      </c>
      <c r="V10" s="14">
        <f>ROUND((SUM($L$4:$L10)-SUM($M$4:$M10)+SUM(P$4:P10))/D$4,2)</f>
        <v>2</v>
      </c>
      <c r="W10" s="14">
        <f t="shared" si="3"/>
        <v>0.56000000000000005</v>
      </c>
      <c r="X10" s="25"/>
      <c r="Y10" s="14">
        <f t="shared" si="4"/>
        <v>0.56000000000000005</v>
      </c>
      <c r="Z10" s="14">
        <f>SUM(Y$4:Y10)</f>
        <v>1.8250000000000002</v>
      </c>
      <c r="AB10" s="95">
        <v>40</v>
      </c>
      <c r="AC10" s="95">
        <v>20</v>
      </c>
      <c r="AD10" s="95">
        <v>15</v>
      </c>
      <c r="AE10" s="95">
        <v>10</v>
      </c>
      <c r="AH10" s="101">
        <v>7</v>
      </c>
      <c r="AI10" s="101"/>
      <c r="AJ10" s="101">
        <v>0.11538461538461539</v>
      </c>
      <c r="AK10" s="99">
        <f t="shared" si="5"/>
        <v>8.0769230769230788E-3</v>
      </c>
      <c r="AL10" s="99">
        <f>ROUND(SUM(AK$4:AK10),2)</f>
        <v>0.04</v>
      </c>
      <c r="AM10" s="99">
        <f t="shared" si="6"/>
        <v>5.7692307692307696E-3</v>
      </c>
      <c r="AN10" s="99">
        <f>ROUND(SUM(AM$4:AM10),2)</f>
        <v>0.03</v>
      </c>
      <c r="AO10" s="99">
        <f t="shared" si="7"/>
        <v>4.6153846153846158E-3</v>
      </c>
      <c r="AP10" s="99">
        <f>ROUND(SUM(AO$4:AO10),2)</f>
        <v>0.02</v>
      </c>
      <c r="AR10" s="101">
        <v>7</v>
      </c>
      <c r="AS10" s="101">
        <f t="shared" si="8"/>
        <v>54</v>
      </c>
      <c r="AT10" s="102">
        <f t="shared" si="9"/>
        <v>10</v>
      </c>
      <c r="AU10" s="102">
        <f t="shared" si="10"/>
        <v>3</v>
      </c>
      <c r="AV10" s="101">
        <f t="shared" si="11"/>
        <v>62</v>
      </c>
      <c r="AW10" s="102">
        <f t="shared" si="12"/>
        <v>12</v>
      </c>
      <c r="AX10" s="102">
        <f t="shared" si="13"/>
        <v>4</v>
      </c>
      <c r="AY10" s="101">
        <f t="shared" si="14"/>
        <v>71</v>
      </c>
      <c r="AZ10" s="102">
        <f t="shared" si="15"/>
        <v>14</v>
      </c>
      <c r="BA10" s="102">
        <f t="shared" si="16"/>
        <v>4</v>
      </c>
      <c r="BC10" s="102">
        <v>7</v>
      </c>
      <c r="BD10" s="102" t="s">
        <v>712</v>
      </c>
      <c r="BE10" s="102">
        <v>5</v>
      </c>
      <c r="BF10" s="102">
        <f>SUM(BE$4:BE10)</f>
        <v>25</v>
      </c>
      <c r="BG10" s="100"/>
      <c r="BH10" s="102">
        <v>7</v>
      </c>
      <c r="BI10" s="102">
        <v>5</v>
      </c>
      <c r="BJ10" s="102">
        <f>SUM(BI$4:BI10)</f>
        <v>35</v>
      </c>
      <c r="BK10" s="100"/>
      <c r="BL10" s="102">
        <v>7</v>
      </c>
      <c r="BM10" s="102">
        <f t="shared" si="17"/>
        <v>54</v>
      </c>
      <c r="BN10" s="106" t="str">
        <f t="shared" si="18"/>
        <v>叫唤</v>
      </c>
      <c r="BO10" s="102">
        <f t="shared" si="0"/>
        <v>13</v>
      </c>
      <c r="BP10" s="103">
        <f t="shared" si="19"/>
        <v>7</v>
      </c>
      <c r="BQ10" s="105" t="str">
        <f t="shared" si="20"/>
        <v>叫唤</v>
      </c>
      <c r="BR10" s="102">
        <f t="shared" si="21"/>
        <v>62</v>
      </c>
      <c r="BS10" s="106" t="str">
        <f t="shared" si="22"/>
        <v>叫唤</v>
      </c>
      <c r="BT10" s="102">
        <f t="shared" si="23"/>
        <v>17</v>
      </c>
      <c r="BU10" s="103">
        <f t="shared" si="24"/>
        <v>8</v>
      </c>
      <c r="BV10" s="105" t="str">
        <f t="shared" si="25"/>
        <v>叫唤+1</v>
      </c>
      <c r="BW10" s="102">
        <f t="shared" si="26"/>
        <v>71</v>
      </c>
      <c r="BX10" s="106" t="str">
        <f t="shared" si="27"/>
        <v>大叫唤</v>
      </c>
      <c r="BY10" s="102">
        <f t="shared" si="28"/>
        <v>20</v>
      </c>
      <c r="BZ10" s="103">
        <f t="shared" si="29"/>
        <v>9</v>
      </c>
      <c r="CA10" s="105" t="str">
        <f t="shared" si="30"/>
        <v>叫唤+2</v>
      </c>
      <c r="CC10" s="102">
        <v>7</v>
      </c>
      <c r="CD10" s="102" t="s">
        <v>708</v>
      </c>
      <c r="CE10" s="105" t="s">
        <v>708</v>
      </c>
      <c r="CF10" s="102">
        <v>2</v>
      </c>
      <c r="CG10" s="102">
        <f>SUM(CF$4:CF10)</f>
        <v>13</v>
      </c>
      <c r="CH10" s="104">
        <f t="shared" si="31"/>
        <v>52</v>
      </c>
      <c r="CJ10" s="104" t="s">
        <v>712</v>
      </c>
      <c r="CK10" s="105" t="s">
        <v>741</v>
      </c>
      <c r="CL10" s="106">
        <v>110</v>
      </c>
      <c r="CM10" s="104">
        <v>135</v>
      </c>
    </row>
    <row r="11" spans="1:91" ht="16.5" x14ac:dyDescent="0.2">
      <c r="A11" s="25">
        <v>50</v>
      </c>
      <c r="B11" s="14">
        <f>SUM(A7:A11)</f>
        <v>200</v>
      </c>
      <c r="I11" s="25">
        <v>8</v>
      </c>
      <c r="J11" s="101" t="s">
        <v>677</v>
      </c>
      <c r="K11" s="101">
        <v>40</v>
      </c>
      <c r="L11" s="101">
        <v>40</v>
      </c>
      <c r="M11" s="101">
        <v>6</v>
      </c>
      <c r="N11" s="101"/>
      <c r="O11" s="101"/>
      <c r="P11" s="101"/>
      <c r="Q11" s="101">
        <v>1</v>
      </c>
      <c r="R11" s="14">
        <f>ROUND((SUM($L$4:$L11)-SUM($M$4:$M11)+SUM(N$4:N11))/B$4,2)</f>
        <v>4.7300000000000004</v>
      </c>
      <c r="S11" s="14">
        <f t="shared" si="1"/>
        <v>1.1300000000000003</v>
      </c>
      <c r="T11" s="14">
        <f>ROUND((SUM($L$4:$L11)-SUM($M$4:$M11)+SUM(O$4:O11))/C$4,2)</f>
        <v>3.55</v>
      </c>
      <c r="U11" s="14">
        <f t="shared" si="2"/>
        <v>0.84999999999999964</v>
      </c>
      <c r="V11" s="14">
        <f>ROUND((SUM($L$4:$L11)-SUM($M$4:$M11)+SUM(P$4:P11))/D$4,2)</f>
        <v>2.63</v>
      </c>
      <c r="W11" s="14">
        <f t="shared" si="3"/>
        <v>0.62999999999999989</v>
      </c>
      <c r="X11" s="25"/>
      <c r="Y11" s="14">
        <f t="shared" si="4"/>
        <v>0.62999999999999989</v>
      </c>
      <c r="Z11" s="14">
        <f>SUM(Y$4:Y11)</f>
        <v>2.4550000000000001</v>
      </c>
      <c r="AB11" s="95">
        <v>50</v>
      </c>
      <c r="AC11" s="95">
        <v>30</v>
      </c>
      <c r="AD11" s="95">
        <v>20</v>
      </c>
      <c r="AE11" s="95">
        <v>15</v>
      </c>
      <c r="AH11" s="101">
        <v>8</v>
      </c>
      <c r="AI11" s="101"/>
      <c r="AJ11" s="101">
        <v>0.12820512820512819</v>
      </c>
      <c r="AK11" s="99">
        <f t="shared" si="5"/>
        <v>8.9743589743589737E-3</v>
      </c>
      <c r="AL11" s="99">
        <f>ROUND(SUM(AK$4:AK11),2)</f>
        <v>0.05</v>
      </c>
      <c r="AM11" s="99">
        <f t="shared" si="6"/>
        <v>6.41025641025641E-3</v>
      </c>
      <c r="AN11" s="99">
        <f>ROUND(SUM(AM$4:AM11),2)</f>
        <v>0.04</v>
      </c>
      <c r="AO11" s="99">
        <f t="shared" si="7"/>
        <v>5.1282051282051282E-3</v>
      </c>
      <c r="AP11" s="99">
        <f>ROUND(SUM(AO$4:AO11),2)</f>
        <v>0.03</v>
      </c>
      <c r="AR11" s="101">
        <v>8</v>
      </c>
      <c r="AS11" s="101">
        <f t="shared" si="8"/>
        <v>58</v>
      </c>
      <c r="AT11" s="102">
        <f t="shared" si="9"/>
        <v>11</v>
      </c>
      <c r="AU11" s="102">
        <f t="shared" si="10"/>
        <v>3</v>
      </c>
      <c r="AV11" s="101">
        <f t="shared" si="11"/>
        <v>65</v>
      </c>
      <c r="AW11" s="102">
        <f t="shared" si="12"/>
        <v>13</v>
      </c>
      <c r="AX11" s="102">
        <f t="shared" si="13"/>
        <v>4</v>
      </c>
      <c r="AY11" s="101">
        <f t="shared" si="14"/>
        <v>74</v>
      </c>
      <c r="AZ11" s="102">
        <f t="shared" si="15"/>
        <v>14</v>
      </c>
      <c r="BA11" s="102">
        <f t="shared" si="16"/>
        <v>4</v>
      </c>
      <c r="BC11" s="102">
        <v>8</v>
      </c>
      <c r="BD11" s="102" t="s">
        <v>713</v>
      </c>
      <c r="BE11" s="102">
        <v>5</v>
      </c>
      <c r="BF11" s="102">
        <f>SUM(BE$4:BE11)</f>
        <v>30</v>
      </c>
      <c r="BG11" s="100"/>
      <c r="BH11" s="102">
        <v>8</v>
      </c>
      <c r="BI11" s="102">
        <v>5</v>
      </c>
      <c r="BJ11" s="102">
        <f>SUM(BI$4:BI11)</f>
        <v>40</v>
      </c>
      <c r="BK11" s="100"/>
      <c r="BL11" s="102">
        <v>8</v>
      </c>
      <c r="BM11" s="102">
        <f t="shared" si="17"/>
        <v>58</v>
      </c>
      <c r="BN11" s="106" t="str">
        <f t="shared" si="18"/>
        <v>叫唤</v>
      </c>
      <c r="BO11" s="102">
        <f t="shared" si="0"/>
        <v>15</v>
      </c>
      <c r="BP11" s="103">
        <f t="shared" si="19"/>
        <v>8</v>
      </c>
      <c r="BQ11" s="105" t="str">
        <f t="shared" si="20"/>
        <v>叫唤+1</v>
      </c>
      <c r="BR11" s="102">
        <f t="shared" si="21"/>
        <v>65</v>
      </c>
      <c r="BS11" s="106" t="str">
        <f t="shared" si="22"/>
        <v>叫唤</v>
      </c>
      <c r="BT11" s="102">
        <f t="shared" si="23"/>
        <v>18</v>
      </c>
      <c r="BU11" s="103">
        <f t="shared" si="24"/>
        <v>9</v>
      </c>
      <c r="BV11" s="105" t="str">
        <f t="shared" si="25"/>
        <v>叫唤+2</v>
      </c>
      <c r="BW11" s="102">
        <f t="shared" si="26"/>
        <v>74</v>
      </c>
      <c r="BX11" s="106" t="str">
        <f t="shared" si="27"/>
        <v>大叫唤</v>
      </c>
      <c r="BY11" s="102">
        <f t="shared" si="28"/>
        <v>21</v>
      </c>
      <c r="BZ11" s="103">
        <f t="shared" si="29"/>
        <v>10</v>
      </c>
      <c r="CA11" s="105" t="str">
        <f t="shared" si="30"/>
        <v>大叫唤</v>
      </c>
      <c r="CC11" s="102">
        <v>8</v>
      </c>
      <c r="CD11" s="102" t="s">
        <v>744</v>
      </c>
      <c r="CE11" s="105" t="s">
        <v>708</v>
      </c>
      <c r="CF11" s="102">
        <v>2</v>
      </c>
      <c r="CG11" s="102">
        <f>SUM(CF$4:CF11)</f>
        <v>15</v>
      </c>
      <c r="CH11" s="104">
        <f t="shared" si="31"/>
        <v>57</v>
      </c>
      <c r="CJ11" s="104" t="s">
        <v>713</v>
      </c>
      <c r="CK11" s="105" t="s">
        <v>742</v>
      </c>
      <c r="CL11" s="106">
        <v>135</v>
      </c>
      <c r="CM11" s="104">
        <v>150</v>
      </c>
    </row>
    <row r="12" spans="1:91" ht="16.5" x14ac:dyDescent="0.2">
      <c r="A12" s="80">
        <v>80</v>
      </c>
      <c r="I12" s="25">
        <v>9</v>
      </c>
      <c r="J12" s="101" t="s">
        <v>678</v>
      </c>
      <c r="K12" s="101">
        <v>45</v>
      </c>
      <c r="L12" s="101">
        <v>42</v>
      </c>
      <c r="M12" s="101">
        <v>6</v>
      </c>
      <c r="N12" s="101"/>
      <c r="O12" s="101"/>
      <c r="P12" s="101"/>
      <c r="Q12" s="101">
        <v>1</v>
      </c>
      <c r="R12" s="14">
        <f>ROUND((SUM($L$4:$L12)-SUM($M$4:$M12)+SUM(N$4:N12))/B$4,2)</f>
        <v>5.93</v>
      </c>
      <c r="S12" s="14">
        <f t="shared" si="1"/>
        <v>1.1999999999999993</v>
      </c>
      <c r="T12" s="14">
        <f>ROUND((SUM($L$4:$L12)-SUM($M$4:$M12)+SUM(O$4:O12))/C$4,2)</f>
        <v>4.45</v>
      </c>
      <c r="U12" s="14">
        <f t="shared" si="2"/>
        <v>0.90000000000000036</v>
      </c>
      <c r="V12" s="14">
        <f>ROUND((SUM($L$4:$L12)-SUM($M$4:$M12)+SUM(P$4:P12))/D$4,2)</f>
        <v>3.3</v>
      </c>
      <c r="W12" s="14">
        <f t="shared" si="3"/>
        <v>0.66999999999999993</v>
      </c>
      <c r="X12" s="25"/>
      <c r="Y12" s="14">
        <f t="shared" si="4"/>
        <v>0.66999999999999993</v>
      </c>
      <c r="Z12" s="14">
        <f>SUM(Y$4:Y12)</f>
        <v>3.125</v>
      </c>
      <c r="AB12" s="95">
        <v>60</v>
      </c>
      <c r="AC12" s="95">
        <v>40</v>
      </c>
      <c r="AD12" s="95">
        <v>25</v>
      </c>
      <c r="AE12" s="95">
        <v>20</v>
      </c>
      <c r="AH12" s="101">
        <v>9</v>
      </c>
      <c r="AI12" s="101"/>
      <c r="AJ12" s="101">
        <v>0.14102564102564102</v>
      </c>
      <c r="AK12" s="99">
        <f t="shared" si="5"/>
        <v>9.8717948717948721E-3</v>
      </c>
      <c r="AL12" s="99">
        <f>ROUND(SUM(AK$4:AK12),2)</f>
        <v>0.06</v>
      </c>
      <c r="AM12" s="99">
        <f t="shared" si="6"/>
        <v>7.0512820512820514E-3</v>
      </c>
      <c r="AN12" s="99">
        <f>ROUND(SUM(AM$4:AM12),2)</f>
        <v>0.04</v>
      </c>
      <c r="AO12" s="99">
        <f t="shared" si="7"/>
        <v>5.6410256410256415E-3</v>
      </c>
      <c r="AP12" s="99">
        <f>ROUND(SUM(AO$4:AO12),2)</f>
        <v>0.03</v>
      </c>
      <c r="AR12" s="101">
        <v>9</v>
      </c>
      <c r="AS12" s="101">
        <f t="shared" si="8"/>
        <v>61</v>
      </c>
      <c r="AT12" s="102">
        <f t="shared" si="9"/>
        <v>12</v>
      </c>
      <c r="AU12" s="102">
        <f t="shared" si="10"/>
        <v>4</v>
      </c>
      <c r="AV12" s="101">
        <f t="shared" si="11"/>
        <v>69</v>
      </c>
      <c r="AW12" s="102">
        <f t="shared" si="12"/>
        <v>13</v>
      </c>
      <c r="AX12" s="102">
        <f t="shared" si="13"/>
        <v>4</v>
      </c>
      <c r="AY12" s="101">
        <f t="shared" si="14"/>
        <v>78</v>
      </c>
      <c r="AZ12" s="102">
        <f t="shared" si="15"/>
        <v>15</v>
      </c>
      <c r="BA12" s="102">
        <f t="shared" si="16"/>
        <v>4</v>
      </c>
      <c r="BG12" s="100"/>
      <c r="BH12" s="102">
        <v>9</v>
      </c>
      <c r="BI12" s="102">
        <v>2</v>
      </c>
      <c r="BJ12" s="102">
        <f>SUM(BI$4:BI12)</f>
        <v>42</v>
      </c>
      <c r="BK12" s="100"/>
      <c r="BL12" s="102">
        <v>9</v>
      </c>
      <c r="BM12" s="102">
        <f t="shared" si="17"/>
        <v>61</v>
      </c>
      <c r="BN12" s="106" t="str">
        <f t="shared" si="18"/>
        <v>叫唤</v>
      </c>
      <c r="BO12" s="102">
        <f t="shared" si="0"/>
        <v>16</v>
      </c>
      <c r="BP12" s="103">
        <f t="shared" si="19"/>
        <v>8</v>
      </c>
      <c r="BQ12" s="105" t="str">
        <f t="shared" si="20"/>
        <v>叫唤+1</v>
      </c>
      <c r="BR12" s="102">
        <f t="shared" si="21"/>
        <v>69</v>
      </c>
      <c r="BS12" s="106" t="str">
        <f t="shared" si="22"/>
        <v>叫唤</v>
      </c>
      <c r="BT12" s="102">
        <f t="shared" si="23"/>
        <v>19</v>
      </c>
      <c r="BU12" s="103">
        <f t="shared" si="24"/>
        <v>9</v>
      </c>
      <c r="BV12" s="105" t="str">
        <f t="shared" si="25"/>
        <v>叫唤+2</v>
      </c>
      <c r="BW12" s="102">
        <f t="shared" si="26"/>
        <v>78</v>
      </c>
      <c r="BX12" s="106" t="str">
        <f t="shared" si="27"/>
        <v>大叫唤</v>
      </c>
      <c r="BY12" s="102">
        <f t="shared" si="28"/>
        <v>23</v>
      </c>
      <c r="BZ12" s="103">
        <f t="shared" si="29"/>
        <v>10</v>
      </c>
      <c r="CA12" s="105" t="str">
        <f t="shared" si="30"/>
        <v>大叫唤</v>
      </c>
      <c r="CC12" s="102">
        <v>9</v>
      </c>
      <c r="CD12" s="105" t="s">
        <v>718</v>
      </c>
      <c r="CE12" s="105" t="s">
        <v>708</v>
      </c>
      <c r="CF12" s="102">
        <v>3</v>
      </c>
      <c r="CG12" s="102">
        <f>SUM(CF$4:CF12)</f>
        <v>18</v>
      </c>
      <c r="CH12" s="104">
        <f t="shared" si="31"/>
        <v>65</v>
      </c>
    </row>
    <row r="13" spans="1:91" ht="16.5" x14ac:dyDescent="0.2">
      <c r="A13" s="25">
        <v>100</v>
      </c>
      <c r="H13">
        <v>4</v>
      </c>
      <c r="I13" s="25">
        <v>10</v>
      </c>
      <c r="J13" s="101" t="s">
        <v>679</v>
      </c>
      <c r="K13" s="101">
        <v>50</v>
      </c>
      <c r="L13" s="101">
        <v>44</v>
      </c>
      <c r="M13" s="101">
        <v>6</v>
      </c>
      <c r="N13" s="101"/>
      <c r="O13" s="101"/>
      <c r="P13" s="101"/>
      <c r="Q13" s="101">
        <v>1</v>
      </c>
      <c r="R13" s="14">
        <f>ROUND((SUM($L$4:$L13)-SUM($M$4:$M13)+SUM(N$4:N13))/B$4,2)</f>
        <v>7.2</v>
      </c>
      <c r="S13" s="14">
        <f t="shared" si="1"/>
        <v>1.2700000000000005</v>
      </c>
      <c r="T13" s="14">
        <f>ROUND((SUM($L$4:$L13)-SUM($M$4:$M13)+SUM(O$4:O13))/C$4,2)</f>
        <v>5.4</v>
      </c>
      <c r="U13" s="14">
        <f t="shared" si="2"/>
        <v>0.95000000000000018</v>
      </c>
      <c r="V13" s="14">
        <f>ROUND((SUM($L$4:$L13)-SUM($M$4:$M13)+SUM(P$4:P13))/D$4,2)</f>
        <v>4</v>
      </c>
      <c r="W13" s="14">
        <f t="shared" si="3"/>
        <v>0.70000000000000018</v>
      </c>
      <c r="X13" s="25"/>
      <c r="Y13" s="14">
        <f t="shared" si="4"/>
        <v>0.70000000000000018</v>
      </c>
      <c r="Z13" s="14">
        <f>SUM(Y$4:Y13)</f>
        <v>3.8250000000000002</v>
      </c>
      <c r="AB13" s="95">
        <v>70</v>
      </c>
      <c r="AC13" s="95">
        <v>50</v>
      </c>
      <c r="AD13" s="95">
        <v>30</v>
      </c>
      <c r="AE13" s="95">
        <v>25</v>
      </c>
      <c r="AH13" s="101">
        <v>10</v>
      </c>
      <c r="AI13" s="101"/>
      <c r="AJ13" s="101">
        <v>0.15384615384615385</v>
      </c>
      <c r="AK13" s="99">
        <f t="shared" si="5"/>
        <v>1.0769230769230771E-2</v>
      </c>
      <c r="AL13" s="99">
        <f>ROUND(SUM(AK$4:AK13),2)</f>
        <v>7.0000000000000007E-2</v>
      </c>
      <c r="AM13" s="99">
        <f t="shared" si="6"/>
        <v>7.6923076923076927E-3</v>
      </c>
      <c r="AN13" s="99">
        <f>ROUND(SUM(AM$4:AM13),2)</f>
        <v>0.05</v>
      </c>
      <c r="AO13" s="99">
        <f t="shared" si="7"/>
        <v>6.1538461538461547E-3</v>
      </c>
      <c r="AP13" s="99">
        <f>ROUND(SUM(AO$4:AO13),2)</f>
        <v>0.04</v>
      </c>
      <c r="AR13" s="101">
        <v>10</v>
      </c>
      <c r="AS13" s="101">
        <f t="shared" si="8"/>
        <v>64</v>
      </c>
      <c r="AT13" s="102">
        <f t="shared" si="9"/>
        <v>12</v>
      </c>
      <c r="AU13" s="102">
        <f t="shared" si="10"/>
        <v>4</v>
      </c>
      <c r="AV13" s="101">
        <f t="shared" si="11"/>
        <v>72</v>
      </c>
      <c r="AW13" s="102">
        <f t="shared" si="12"/>
        <v>14</v>
      </c>
      <c r="AX13" s="102">
        <f t="shared" si="13"/>
        <v>4</v>
      </c>
      <c r="AY13" s="101">
        <f t="shared" si="14"/>
        <v>81</v>
      </c>
      <c r="AZ13" s="102">
        <f t="shared" si="15"/>
        <v>16</v>
      </c>
      <c r="BA13" s="102">
        <f t="shared" si="16"/>
        <v>5</v>
      </c>
      <c r="BG13" s="100"/>
      <c r="BH13" s="102">
        <v>10</v>
      </c>
      <c r="BI13" s="102">
        <v>3</v>
      </c>
      <c r="BJ13" s="102">
        <f>SUM(BI$4:BI13)</f>
        <v>45</v>
      </c>
      <c r="BK13" s="100"/>
      <c r="BL13" s="102">
        <v>10</v>
      </c>
      <c r="BM13" s="102">
        <f t="shared" si="17"/>
        <v>64</v>
      </c>
      <c r="BN13" s="106" t="str">
        <f t="shared" si="18"/>
        <v>叫唤</v>
      </c>
      <c r="BO13" s="102">
        <f t="shared" si="0"/>
        <v>17</v>
      </c>
      <c r="BP13" s="103">
        <f t="shared" si="19"/>
        <v>8</v>
      </c>
      <c r="BQ13" s="105" t="str">
        <f t="shared" si="20"/>
        <v>叫唤+1</v>
      </c>
      <c r="BR13" s="102">
        <f t="shared" si="21"/>
        <v>72</v>
      </c>
      <c r="BS13" s="106" t="str">
        <f t="shared" si="22"/>
        <v>大叫唤</v>
      </c>
      <c r="BT13" s="102">
        <f t="shared" si="23"/>
        <v>21</v>
      </c>
      <c r="BU13" s="103">
        <f t="shared" si="24"/>
        <v>10</v>
      </c>
      <c r="BV13" s="105" t="str">
        <f t="shared" si="25"/>
        <v>大叫唤</v>
      </c>
      <c r="BW13" s="102">
        <f t="shared" si="26"/>
        <v>81</v>
      </c>
      <c r="BX13" s="106" t="str">
        <f t="shared" si="27"/>
        <v>大叫唤</v>
      </c>
      <c r="BY13" s="102">
        <f t="shared" si="28"/>
        <v>24</v>
      </c>
      <c r="BZ13" s="103">
        <f t="shared" si="29"/>
        <v>11</v>
      </c>
      <c r="CA13" s="105" t="str">
        <f t="shared" si="30"/>
        <v>大叫唤+1</v>
      </c>
      <c r="CC13" s="102">
        <v>10</v>
      </c>
      <c r="CD13" s="102" t="s">
        <v>745</v>
      </c>
      <c r="CE13" s="105" t="s">
        <v>705</v>
      </c>
      <c r="CF13" s="102">
        <v>3</v>
      </c>
      <c r="CG13" s="102">
        <f>SUM(CF$4:CF13)</f>
        <v>21</v>
      </c>
      <c r="CH13" s="104">
        <f t="shared" si="31"/>
        <v>72</v>
      </c>
    </row>
    <row r="14" spans="1:91" ht="16.5" x14ac:dyDescent="0.2">
      <c r="A14" s="80">
        <v>120</v>
      </c>
      <c r="I14" s="25">
        <v>11</v>
      </c>
      <c r="J14" s="101" t="s">
        <v>680</v>
      </c>
      <c r="K14" s="101">
        <v>55</v>
      </c>
      <c r="L14" s="101">
        <v>52</v>
      </c>
      <c r="M14" s="101">
        <v>6</v>
      </c>
      <c r="N14" s="101"/>
      <c r="O14" s="101"/>
      <c r="P14" s="101"/>
      <c r="Q14" s="101">
        <v>1</v>
      </c>
      <c r="R14" s="14">
        <f>ROUND((SUM($L$4:$L14)-SUM($M$4:$M14)+SUM(N$4:N14))/B$4,2)</f>
        <v>8.73</v>
      </c>
      <c r="S14" s="14">
        <f t="shared" si="1"/>
        <v>1.5300000000000002</v>
      </c>
      <c r="T14" s="14">
        <f>ROUND((SUM($L$4:$L14)-SUM($M$4:$M14)+SUM(O$4:O14))/C$4,2)</f>
        <v>6.55</v>
      </c>
      <c r="U14" s="14">
        <f t="shared" si="2"/>
        <v>1.1499999999999995</v>
      </c>
      <c r="V14" s="14">
        <f>ROUND((SUM($L$4:$L14)-SUM($M$4:$M14)+SUM(P$4:P14))/D$4,2)</f>
        <v>4.8499999999999996</v>
      </c>
      <c r="W14" s="14">
        <f t="shared" si="3"/>
        <v>0.84999999999999964</v>
      </c>
      <c r="X14" s="25"/>
      <c r="Y14" s="14">
        <f t="shared" si="4"/>
        <v>0.84999999999999964</v>
      </c>
      <c r="Z14" s="14">
        <f>SUM(Y$4:Y14)</f>
        <v>4.6749999999999998</v>
      </c>
      <c r="AB14" s="95">
        <v>80</v>
      </c>
      <c r="AC14" s="95">
        <v>60</v>
      </c>
      <c r="AD14" s="95">
        <v>40</v>
      </c>
      <c r="AE14" s="95">
        <v>30</v>
      </c>
      <c r="AH14" s="101">
        <v>11</v>
      </c>
      <c r="AI14" s="101">
        <f>INDEX($S$4:$S$32,INT((AH14-5)/5)+1)</f>
        <v>0.06</v>
      </c>
      <c r="AJ14" s="97">
        <v>0.1</v>
      </c>
      <c r="AK14" s="99">
        <f>AI14*$AJ14</f>
        <v>6.0000000000000001E-3</v>
      </c>
      <c r="AL14" s="99">
        <f>ROUND(SUM(AK$4:AK14),2)</f>
        <v>0.08</v>
      </c>
      <c r="AM14" s="99">
        <f>AI15*$AJ14</f>
        <v>5.000000000000001E-3</v>
      </c>
      <c r="AN14" s="99">
        <f>ROUND(SUM(AM$4:AM14),2)</f>
        <v>0.06</v>
      </c>
      <c r="AO14" s="99">
        <f>AI16*$AJ14</f>
        <v>3.0000000000000009E-3</v>
      </c>
      <c r="AP14" s="99">
        <f>ROUND(SUM(AO$4:AO14),2)</f>
        <v>0.04</v>
      </c>
      <c r="AR14" s="101">
        <v>11</v>
      </c>
      <c r="AS14" s="101">
        <f t="shared" si="8"/>
        <v>66</v>
      </c>
      <c r="AT14" s="102">
        <f t="shared" si="9"/>
        <v>13</v>
      </c>
      <c r="AU14" s="102">
        <f t="shared" si="10"/>
        <v>4</v>
      </c>
      <c r="AV14" s="101">
        <f t="shared" si="11"/>
        <v>74</v>
      </c>
      <c r="AW14" s="102">
        <f t="shared" si="12"/>
        <v>14</v>
      </c>
      <c r="AX14" s="102">
        <f t="shared" si="13"/>
        <v>4</v>
      </c>
      <c r="AY14" s="101">
        <f t="shared" si="14"/>
        <v>83</v>
      </c>
      <c r="AZ14" s="102">
        <f t="shared" si="15"/>
        <v>16</v>
      </c>
      <c r="BA14" s="102">
        <f t="shared" si="16"/>
        <v>5</v>
      </c>
      <c r="BG14" s="100"/>
      <c r="BH14" s="102">
        <v>11</v>
      </c>
      <c r="BI14" s="102">
        <v>2</v>
      </c>
      <c r="BJ14" s="102">
        <f>SUM(BI$4:BI14)</f>
        <v>47</v>
      </c>
      <c r="BK14" s="100"/>
      <c r="BL14" s="102">
        <v>11</v>
      </c>
      <c r="BM14" s="102">
        <f t="shared" si="17"/>
        <v>66</v>
      </c>
      <c r="BN14" s="106" t="str">
        <f t="shared" si="18"/>
        <v>叫唤</v>
      </c>
      <c r="BO14" s="102">
        <f t="shared" si="0"/>
        <v>18</v>
      </c>
      <c r="BP14" s="103">
        <f t="shared" si="19"/>
        <v>9</v>
      </c>
      <c r="BQ14" s="105" t="str">
        <f t="shared" si="20"/>
        <v>叫唤+2</v>
      </c>
      <c r="BR14" s="102">
        <f t="shared" si="21"/>
        <v>74</v>
      </c>
      <c r="BS14" s="106" t="str">
        <f t="shared" si="22"/>
        <v>大叫唤</v>
      </c>
      <c r="BT14" s="102">
        <f t="shared" si="23"/>
        <v>21</v>
      </c>
      <c r="BU14" s="103">
        <f t="shared" si="24"/>
        <v>10</v>
      </c>
      <c r="BV14" s="105" t="str">
        <f t="shared" si="25"/>
        <v>大叫唤</v>
      </c>
      <c r="BW14" s="102">
        <f t="shared" si="26"/>
        <v>83</v>
      </c>
      <c r="BX14" s="106" t="str">
        <f t="shared" si="27"/>
        <v>大叫唤</v>
      </c>
      <c r="BY14" s="102">
        <f t="shared" si="28"/>
        <v>25</v>
      </c>
      <c r="BZ14" s="103">
        <f t="shared" si="29"/>
        <v>11</v>
      </c>
      <c r="CA14" s="105" t="str">
        <f t="shared" si="30"/>
        <v>大叫唤+1</v>
      </c>
      <c r="CC14" s="102">
        <v>11</v>
      </c>
      <c r="CD14" s="102" t="s">
        <v>746</v>
      </c>
      <c r="CE14" s="105" t="s">
        <v>705</v>
      </c>
      <c r="CF14" s="102">
        <v>3</v>
      </c>
      <c r="CG14" s="102">
        <f>SUM(CF$4:CF14)</f>
        <v>24</v>
      </c>
      <c r="CH14" s="104">
        <f t="shared" si="31"/>
        <v>80</v>
      </c>
    </row>
    <row r="15" spans="1:91" ht="16.5" x14ac:dyDescent="0.2">
      <c r="A15" s="25">
        <v>150</v>
      </c>
      <c r="I15" s="25">
        <v>12</v>
      </c>
      <c r="J15" s="101" t="s">
        <v>681</v>
      </c>
      <c r="K15" s="101">
        <v>60</v>
      </c>
      <c r="L15" s="81">
        <v>60</v>
      </c>
      <c r="M15" s="101">
        <v>6</v>
      </c>
      <c r="N15" s="101"/>
      <c r="O15" s="101"/>
      <c r="P15" s="101"/>
      <c r="Q15" s="101">
        <v>1</v>
      </c>
      <c r="R15" s="14">
        <f>ROUND((SUM($L$4:$L15)-SUM($M$4:$M15)+SUM(N$4:N15))/B$4,2)</f>
        <v>10.53</v>
      </c>
      <c r="S15" s="14">
        <f t="shared" si="1"/>
        <v>1.7999999999999989</v>
      </c>
      <c r="T15" s="14">
        <f>ROUND((SUM($L$4:$L15)-SUM($M$4:$M15)+SUM(O$4:O15))/C$4,2)</f>
        <v>7.9</v>
      </c>
      <c r="U15" s="14">
        <f t="shared" si="2"/>
        <v>1.3500000000000005</v>
      </c>
      <c r="V15" s="14">
        <f>ROUND((SUM($L$4:$L15)-SUM($M$4:$M15)+SUM(P$4:P15))/D$4,2)</f>
        <v>5.85</v>
      </c>
      <c r="W15" s="14">
        <f t="shared" si="3"/>
        <v>1</v>
      </c>
      <c r="X15" s="25"/>
      <c r="Y15" s="14">
        <f t="shared" si="4"/>
        <v>1</v>
      </c>
      <c r="Z15" s="14">
        <f>SUM(Y$4:Y15)</f>
        <v>5.6749999999999998</v>
      </c>
      <c r="AB15" s="95">
        <v>90</v>
      </c>
      <c r="AC15" s="95">
        <v>70</v>
      </c>
      <c r="AD15" s="95">
        <v>50</v>
      </c>
      <c r="AE15" s="95">
        <v>40</v>
      </c>
      <c r="AH15" s="101">
        <v>12</v>
      </c>
      <c r="AI15" s="101">
        <f>INDEX($U$4:$U$32,INT((AH14-5)/5)+1)</f>
        <v>0.05</v>
      </c>
      <c r="AJ15" s="97">
        <v>0.15</v>
      </c>
      <c r="AK15" s="99">
        <f>AI14*$AJ15</f>
        <v>8.9999999999999993E-3</v>
      </c>
      <c r="AL15" s="99">
        <f>ROUND(SUM(AK$4:AK15),2)</f>
        <v>0.09</v>
      </c>
      <c r="AM15" s="99">
        <f>AI15*$AJ15</f>
        <v>7.4999999999999997E-3</v>
      </c>
      <c r="AN15" s="99">
        <f>ROUND(SUM(AM$4:AM15),2)</f>
        <v>0.06</v>
      </c>
      <c r="AO15" s="99">
        <f>AI16*$AJ15</f>
        <v>4.5000000000000005E-3</v>
      </c>
      <c r="AP15" s="99">
        <f>ROUND(SUM(AO$4:AO15),2)</f>
        <v>0.05</v>
      </c>
      <c r="AR15" s="101">
        <v>12</v>
      </c>
      <c r="AS15" s="101">
        <f t="shared" si="8"/>
        <v>69</v>
      </c>
      <c r="AT15" s="102">
        <f t="shared" si="9"/>
        <v>13</v>
      </c>
      <c r="AU15" s="102">
        <f t="shared" si="10"/>
        <v>4</v>
      </c>
      <c r="AV15" s="101">
        <f t="shared" si="11"/>
        <v>77</v>
      </c>
      <c r="AW15" s="102">
        <f t="shared" si="12"/>
        <v>15</v>
      </c>
      <c r="AX15" s="102">
        <f t="shared" si="13"/>
        <v>4</v>
      </c>
      <c r="AY15" s="101">
        <f t="shared" si="14"/>
        <v>86</v>
      </c>
      <c r="AZ15" s="102">
        <f t="shared" si="15"/>
        <v>17</v>
      </c>
      <c r="BA15" s="102">
        <f t="shared" si="16"/>
        <v>5</v>
      </c>
      <c r="BH15" s="102">
        <v>12</v>
      </c>
      <c r="BI15" s="102">
        <v>3</v>
      </c>
      <c r="BJ15" s="102">
        <f>SUM(BI$4:BI15)</f>
        <v>50</v>
      </c>
      <c r="BL15" s="102">
        <v>12</v>
      </c>
      <c r="BM15" s="102">
        <f t="shared" si="17"/>
        <v>69</v>
      </c>
      <c r="BN15" s="106" t="str">
        <f t="shared" si="18"/>
        <v>叫唤</v>
      </c>
      <c r="BO15" s="102">
        <f t="shared" si="0"/>
        <v>19</v>
      </c>
      <c r="BP15" s="103">
        <f t="shared" si="19"/>
        <v>9</v>
      </c>
      <c r="BQ15" s="105" t="str">
        <f t="shared" si="20"/>
        <v>叫唤+2</v>
      </c>
      <c r="BR15" s="102">
        <f t="shared" si="21"/>
        <v>77</v>
      </c>
      <c r="BS15" s="106" t="str">
        <f t="shared" si="22"/>
        <v>大叫唤</v>
      </c>
      <c r="BT15" s="102">
        <f t="shared" si="23"/>
        <v>23</v>
      </c>
      <c r="BU15" s="103">
        <f t="shared" si="24"/>
        <v>10</v>
      </c>
      <c r="BV15" s="105" t="str">
        <f t="shared" si="25"/>
        <v>大叫唤</v>
      </c>
      <c r="BW15" s="102">
        <f t="shared" si="26"/>
        <v>86</v>
      </c>
      <c r="BX15" s="106" t="str">
        <f t="shared" si="27"/>
        <v>大叫唤</v>
      </c>
      <c r="BY15" s="102">
        <f t="shared" si="28"/>
        <v>26</v>
      </c>
      <c r="BZ15" s="103">
        <f t="shared" si="29"/>
        <v>11</v>
      </c>
      <c r="CA15" s="105" t="str">
        <f t="shared" si="30"/>
        <v>大叫唤+1</v>
      </c>
      <c r="CC15" s="102">
        <v>12</v>
      </c>
      <c r="CD15" s="105" t="s">
        <v>719</v>
      </c>
      <c r="CE15" s="105" t="s">
        <v>705</v>
      </c>
      <c r="CF15" s="102">
        <v>3</v>
      </c>
      <c r="CG15" s="102">
        <f>SUM(CF$4:CF15)</f>
        <v>27</v>
      </c>
      <c r="CH15" s="104">
        <f t="shared" si="31"/>
        <v>87</v>
      </c>
    </row>
    <row r="16" spans="1:91" ht="16.5" x14ac:dyDescent="0.2">
      <c r="A16" s="25">
        <v>150</v>
      </c>
      <c r="I16" s="25">
        <v>13</v>
      </c>
      <c r="J16" s="101" t="s">
        <v>682</v>
      </c>
      <c r="K16" s="101">
        <v>65</v>
      </c>
      <c r="L16" s="25">
        <v>68</v>
      </c>
      <c r="M16" s="101">
        <v>6</v>
      </c>
      <c r="N16" s="101"/>
      <c r="O16" s="101"/>
      <c r="P16" s="101"/>
      <c r="Q16" s="101">
        <v>1</v>
      </c>
      <c r="R16" s="14">
        <f>ROUND((SUM($L$4:$L16)-SUM($M$4:$M16)+SUM(N$4:N16))/B$4,2)</f>
        <v>12.6</v>
      </c>
      <c r="S16" s="14">
        <f t="shared" si="1"/>
        <v>2.0700000000000003</v>
      </c>
      <c r="T16" s="14">
        <f>ROUND((SUM($L$4:$L16)-SUM($M$4:$M16)+SUM(O$4:O16))/C$4,2)</f>
        <v>9.4499999999999993</v>
      </c>
      <c r="U16" s="14">
        <f t="shared" si="2"/>
        <v>1.5499999999999989</v>
      </c>
      <c r="V16" s="14">
        <f>ROUND((SUM($L$4:$L16)-SUM($M$4:$M16)+SUM(P$4:P16))/D$4,2)</f>
        <v>7</v>
      </c>
      <c r="W16" s="14">
        <f t="shared" si="3"/>
        <v>1.1500000000000004</v>
      </c>
      <c r="X16" s="25"/>
      <c r="Y16" s="14">
        <f t="shared" si="4"/>
        <v>1.1500000000000004</v>
      </c>
      <c r="Z16" s="14">
        <f>SUM(Y$4:Y16)</f>
        <v>6.8250000000000002</v>
      </c>
      <c r="AB16" s="95">
        <v>100</v>
      </c>
      <c r="AC16" s="95">
        <v>80</v>
      </c>
      <c r="AD16" s="95">
        <v>60</v>
      </c>
      <c r="AE16" s="95">
        <v>50</v>
      </c>
      <c r="AH16" s="101">
        <v>13</v>
      </c>
      <c r="AI16" s="101">
        <f>INDEX($W$4:$W$32,INT((AH14-5)/5)+1)</f>
        <v>3.0000000000000006E-2</v>
      </c>
      <c r="AJ16" s="97">
        <v>0.2</v>
      </c>
      <c r="AK16" s="99">
        <f>AI14*$AJ16</f>
        <v>1.2E-2</v>
      </c>
      <c r="AL16" s="99">
        <f>ROUND(SUM(AK$4:AK16),2)</f>
        <v>0.1</v>
      </c>
      <c r="AM16" s="99">
        <f>AI15*$AJ16</f>
        <v>1.0000000000000002E-2</v>
      </c>
      <c r="AN16" s="99">
        <f>ROUND(SUM(AM$4:AM16),2)</f>
        <v>7.0000000000000007E-2</v>
      </c>
      <c r="AO16" s="99">
        <f>AI16*$AJ16</f>
        <v>6.0000000000000019E-3</v>
      </c>
      <c r="AP16" s="99">
        <f>ROUND(SUM(AO$4:AO16),2)</f>
        <v>0.05</v>
      </c>
      <c r="AR16" s="101">
        <v>13</v>
      </c>
      <c r="AS16" s="101">
        <f t="shared" si="8"/>
        <v>71</v>
      </c>
      <c r="AT16" s="102">
        <f t="shared" si="9"/>
        <v>14</v>
      </c>
      <c r="AU16" s="102">
        <f t="shared" si="10"/>
        <v>4</v>
      </c>
      <c r="AV16" s="101">
        <f t="shared" si="11"/>
        <v>79</v>
      </c>
      <c r="AW16" s="102">
        <f t="shared" si="12"/>
        <v>15</v>
      </c>
      <c r="AX16" s="102">
        <f t="shared" si="13"/>
        <v>4</v>
      </c>
      <c r="AY16" s="101">
        <f t="shared" si="14"/>
        <v>88</v>
      </c>
      <c r="AZ16" s="102">
        <f t="shared" si="15"/>
        <v>17</v>
      </c>
      <c r="BA16" s="102">
        <f t="shared" si="16"/>
        <v>5</v>
      </c>
      <c r="BH16" s="102">
        <v>13</v>
      </c>
      <c r="BI16" s="102">
        <v>2</v>
      </c>
      <c r="BJ16" s="102">
        <f>SUM(BI$4:BI16)</f>
        <v>52</v>
      </c>
      <c r="BL16" s="102">
        <v>13</v>
      </c>
      <c r="BM16" s="102">
        <f t="shared" si="17"/>
        <v>71</v>
      </c>
      <c r="BN16" s="106" t="str">
        <f t="shared" si="18"/>
        <v>大叫唤</v>
      </c>
      <c r="BO16" s="102">
        <f t="shared" si="0"/>
        <v>20</v>
      </c>
      <c r="BP16" s="103">
        <f t="shared" si="19"/>
        <v>9</v>
      </c>
      <c r="BQ16" s="105" t="str">
        <f t="shared" si="20"/>
        <v>叫唤+2</v>
      </c>
      <c r="BR16" s="102">
        <f t="shared" si="21"/>
        <v>79</v>
      </c>
      <c r="BS16" s="106" t="str">
        <f t="shared" si="22"/>
        <v>大叫唤</v>
      </c>
      <c r="BT16" s="102">
        <f t="shared" si="23"/>
        <v>23</v>
      </c>
      <c r="BU16" s="103">
        <f t="shared" si="24"/>
        <v>10</v>
      </c>
      <c r="BV16" s="105" t="str">
        <f t="shared" si="25"/>
        <v>大叫唤</v>
      </c>
      <c r="BW16" s="102">
        <f t="shared" si="26"/>
        <v>88</v>
      </c>
      <c r="BX16" s="106" t="str">
        <f t="shared" si="27"/>
        <v>大叫唤</v>
      </c>
      <c r="BY16" s="102">
        <f t="shared" si="28"/>
        <v>27</v>
      </c>
      <c r="BZ16" s="103">
        <f t="shared" si="29"/>
        <v>12</v>
      </c>
      <c r="CA16" s="105" t="str">
        <f t="shared" si="30"/>
        <v>大叫唤+2</v>
      </c>
      <c r="CC16" s="102">
        <v>13</v>
      </c>
      <c r="CD16" s="102" t="s">
        <v>747</v>
      </c>
      <c r="CE16" s="105" t="s">
        <v>706</v>
      </c>
      <c r="CF16" s="102">
        <v>3</v>
      </c>
      <c r="CG16" s="102">
        <f>SUM(CF$4:CF16)</f>
        <v>30</v>
      </c>
      <c r="CH16" s="104">
        <f t="shared" si="31"/>
        <v>95</v>
      </c>
    </row>
    <row r="17" spans="1:86" ht="16.5" x14ac:dyDescent="0.2">
      <c r="A17" s="25">
        <v>200</v>
      </c>
      <c r="I17" s="25">
        <v>14</v>
      </c>
      <c r="J17" s="101" t="s">
        <v>683</v>
      </c>
      <c r="K17" s="101">
        <v>70</v>
      </c>
      <c r="L17" s="85">
        <v>78</v>
      </c>
      <c r="M17" s="101">
        <v>6</v>
      </c>
      <c r="N17" s="101"/>
      <c r="O17" s="101"/>
      <c r="P17" s="101"/>
      <c r="Q17" s="101">
        <v>1</v>
      </c>
      <c r="R17" s="14">
        <f>ROUND((SUM($L$4:$L17)-SUM($M$4:$M17)+SUM(N$4:N17))/B$4,2)</f>
        <v>15</v>
      </c>
      <c r="S17" s="14">
        <f t="shared" si="1"/>
        <v>2.4000000000000004</v>
      </c>
      <c r="T17" s="14">
        <f>ROUND((SUM($L$4:$L17)-SUM($M$4:$M17)+SUM(O$4:O17))/C$4,2)</f>
        <v>11.25</v>
      </c>
      <c r="U17" s="14">
        <f t="shared" si="2"/>
        <v>1.8000000000000007</v>
      </c>
      <c r="V17" s="14">
        <f>ROUND((SUM($L$4:$L17)-SUM($M$4:$M17)+SUM(P$4:P17))/D$4,2)</f>
        <v>8.33</v>
      </c>
      <c r="W17" s="14">
        <f t="shared" si="3"/>
        <v>1.33</v>
      </c>
      <c r="X17" s="25"/>
      <c r="Y17" s="14">
        <f t="shared" si="4"/>
        <v>1.33</v>
      </c>
      <c r="Z17" s="14">
        <f>SUM(Y$4:Y17)</f>
        <v>8.1550000000000011</v>
      </c>
      <c r="AB17" s="95"/>
      <c r="AC17" s="95">
        <v>90</v>
      </c>
      <c r="AD17" s="95">
        <v>70</v>
      </c>
      <c r="AE17" s="95">
        <v>60</v>
      </c>
      <c r="AH17" s="101">
        <v>14</v>
      </c>
      <c r="AI17" s="101"/>
      <c r="AJ17" s="97">
        <v>0.25</v>
      </c>
      <c r="AK17" s="99">
        <f>AI14*$AJ17</f>
        <v>1.4999999999999999E-2</v>
      </c>
      <c r="AL17" s="99">
        <f>ROUND(SUM(AK$4:AK17),2)</f>
        <v>0.11</v>
      </c>
      <c r="AM17" s="99">
        <f>AI15*$AJ17</f>
        <v>1.2500000000000001E-2</v>
      </c>
      <c r="AN17" s="99">
        <f>ROUND(SUM(AM$4:AM17),2)</f>
        <v>0.09</v>
      </c>
      <c r="AO17" s="99">
        <f>AI16*$AJ17</f>
        <v>7.5000000000000015E-3</v>
      </c>
      <c r="AP17" s="99">
        <f>ROUND(SUM(AO$4:AO17),2)</f>
        <v>0.06</v>
      </c>
      <c r="AR17" s="101">
        <v>14</v>
      </c>
      <c r="AS17" s="101">
        <f t="shared" si="8"/>
        <v>73</v>
      </c>
      <c r="AT17" s="102">
        <f t="shared" si="9"/>
        <v>14</v>
      </c>
      <c r="AU17" s="102">
        <f t="shared" si="10"/>
        <v>4</v>
      </c>
      <c r="AV17" s="101">
        <f t="shared" si="11"/>
        <v>82</v>
      </c>
      <c r="AW17" s="102">
        <f t="shared" si="12"/>
        <v>16</v>
      </c>
      <c r="AX17" s="102">
        <f t="shared" si="13"/>
        <v>5</v>
      </c>
      <c r="AY17" s="101">
        <f t="shared" si="14"/>
        <v>90</v>
      </c>
      <c r="AZ17" s="102">
        <f t="shared" si="15"/>
        <v>18</v>
      </c>
      <c r="BA17" s="102">
        <f t="shared" si="16"/>
        <v>5</v>
      </c>
      <c r="BH17" s="102">
        <v>14</v>
      </c>
      <c r="BI17" s="102">
        <v>3</v>
      </c>
      <c r="BJ17" s="102">
        <f>SUM(BI$4:BI17)</f>
        <v>55</v>
      </c>
      <c r="BL17" s="102">
        <v>14</v>
      </c>
      <c r="BM17" s="102">
        <f t="shared" si="17"/>
        <v>73</v>
      </c>
      <c r="BN17" s="106" t="str">
        <f t="shared" si="18"/>
        <v>大叫唤</v>
      </c>
      <c r="BO17" s="102">
        <f t="shared" si="0"/>
        <v>21</v>
      </c>
      <c r="BP17" s="103">
        <f t="shared" si="19"/>
        <v>10</v>
      </c>
      <c r="BQ17" s="105" t="str">
        <f t="shared" si="20"/>
        <v>大叫唤</v>
      </c>
      <c r="BR17" s="102">
        <f t="shared" si="21"/>
        <v>82</v>
      </c>
      <c r="BS17" s="106" t="str">
        <f t="shared" si="22"/>
        <v>大叫唤</v>
      </c>
      <c r="BT17" s="102">
        <f t="shared" si="23"/>
        <v>25</v>
      </c>
      <c r="BU17" s="103">
        <f t="shared" si="24"/>
        <v>11</v>
      </c>
      <c r="BV17" s="105" t="str">
        <f t="shared" si="25"/>
        <v>大叫唤+1</v>
      </c>
      <c r="BW17" s="102">
        <f t="shared" si="26"/>
        <v>90</v>
      </c>
      <c r="BX17" s="106" t="str">
        <f t="shared" si="27"/>
        <v>焦热</v>
      </c>
      <c r="BY17" s="102">
        <f t="shared" si="28"/>
        <v>28</v>
      </c>
      <c r="BZ17" s="103">
        <f t="shared" si="29"/>
        <v>12</v>
      </c>
      <c r="CA17" s="105" t="str">
        <f t="shared" si="30"/>
        <v>大叫唤+2</v>
      </c>
      <c r="CC17" s="102">
        <v>14</v>
      </c>
      <c r="CD17" s="102" t="s">
        <v>748</v>
      </c>
      <c r="CE17" s="105" t="s">
        <v>706</v>
      </c>
      <c r="CF17" s="102">
        <v>3</v>
      </c>
      <c r="CG17" s="102">
        <f>SUM(CF$4:CF17)</f>
        <v>33</v>
      </c>
      <c r="CH17" s="104">
        <f t="shared" si="31"/>
        <v>102</v>
      </c>
    </row>
    <row r="18" spans="1:86" ht="16.5" x14ac:dyDescent="0.2">
      <c r="A18" s="101">
        <v>200</v>
      </c>
      <c r="I18" s="25">
        <v>15</v>
      </c>
      <c r="J18" s="101" t="s">
        <v>684</v>
      </c>
      <c r="K18" s="101">
        <v>75</v>
      </c>
      <c r="L18" s="101">
        <v>90</v>
      </c>
      <c r="M18" s="101">
        <v>6</v>
      </c>
      <c r="N18" s="101"/>
      <c r="O18" s="101"/>
      <c r="P18" s="101"/>
      <c r="Q18" s="101">
        <v>1</v>
      </c>
      <c r="R18" s="14">
        <f>ROUND((SUM($L$4:$L18)-SUM($M$4:$M18)+SUM(N$4:N18))/B$4,2)</f>
        <v>17.8</v>
      </c>
      <c r="S18" s="14">
        <f t="shared" si="1"/>
        <v>2.8000000000000007</v>
      </c>
      <c r="T18" s="14">
        <f>ROUND((SUM($L$4:$L18)-SUM($M$4:$M18)+SUM(O$4:O18))/C$4,2)</f>
        <v>13.35</v>
      </c>
      <c r="U18" s="14">
        <f t="shared" si="2"/>
        <v>2.0999999999999996</v>
      </c>
      <c r="V18" s="14">
        <f>ROUND((SUM($L$4:$L18)-SUM($M$4:$M18)+SUM(P$4:P18))/D$4,2)</f>
        <v>9.89</v>
      </c>
      <c r="W18" s="14">
        <f t="shared" si="3"/>
        <v>1.5600000000000005</v>
      </c>
      <c r="X18" s="25"/>
      <c r="Y18" s="14">
        <f t="shared" si="4"/>
        <v>1.5600000000000005</v>
      </c>
      <c r="Z18" s="14">
        <f>SUM(Y$4:Y18)</f>
        <v>9.7150000000000016</v>
      </c>
      <c r="AB18" s="95"/>
      <c r="AC18" s="95">
        <v>100</v>
      </c>
      <c r="AD18" s="95">
        <v>80</v>
      </c>
      <c r="AE18" s="95">
        <v>70</v>
      </c>
      <c r="AH18" s="101">
        <v>15</v>
      </c>
      <c r="AI18" s="101"/>
      <c r="AJ18" s="97">
        <v>0.3</v>
      </c>
      <c r="AK18" s="99">
        <f>AI14*$AJ18</f>
        <v>1.7999999999999999E-2</v>
      </c>
      <c r="AL18" s="99">
        <f>ROUND(SUM(AK$4:AK18),2)</f>
        <v>0.13</v>
      </c>
      <c r="AM18" s="99">
        <f>AI15*$AJ18</f>
        <v>1.4999999999999999E-2</v>
      </c>
      <c r="AN18" s="99">
        <f>ROUND(SUM(AM$4:AM18),2)</f>
        <v>0.1</v>
      </c>
      <c r="AO18" s="99">
        <f>AI16*$AJ18</f>
        <v>9.0000000000000011E-3</v>
      </c>
      <c r="AP18" s="99">
        <f>ROUND(SUM(AO$4:AO18),2)</f>
        <v>7.0000000000000007E-2</v>
      </c>
      <c r="AR18" s="101">
        <v>15</v>
      </c>
      <c r="AS18" s="101">
        <f t="shared" si="8"/>
        <v>75</v>
      </c>
      <c r="AT18" s="102">
        <f t="shared" si="9"/>
        <v>15</v>
      </c>
      <c r="AU18" s="102">
        <f t="shared" si="10"/>
        <v>4</v>
      </c>
      <c r="AV18" s="101">
        <f t="shared" si="11"/>
        <v>83</v>
      </c>
      <c r="AW18" s="102">
        <f t="shared" si="12"/>
        <v>16</v>
      </c>
      <c r="AX18" s="102">
        <f t="shared" si="13"/>
        <v>5</v>
      </c>
      <c r="AY18" s="101">
        <f t="shared" si="14"/>
        <v>93</v>
      </c>
      <c r="AZ18" s="102">
        <f t="shared" si="15"/>
        <v>18</v>
      </c>
      <c r="BA18" s="102">
        <f t="shared" si="16"/>
        <v>5</v>
      </c>
      <c r="BH18" s="102">
        <v>15</v>
      </c>
      <c r="BI18" s="102">
        <v>2</v>
      </c>
      <c r="BJ18" s="102">
        <f>SUM(BI$4:BI18)</f>
        <v>57</v>
      </c>
      <c r="BL18" s="102">
        <v>15</v>
      </c>
      <c r="BM18" s="102">
        <f t="shared" si="17"/>
        <v>75</v>
      </c>
      <c r="BN18" s="106" t="str">
        <f t="shared" si="18"/>
        <v>大叫唤</v>
      </c>
      <c r="BO18" s="102">
        <f t="shared" si="0"/>
        <v>22</v>
      </c>
      <c r="BP18" s="103">
        <f t="shared" si="19"/>
        <v>10</v>
      </c>
      <c r="BQ18" s="105" t="str">
        <f t="shared" si="20"/>
        <v>大叫唤</v>
      </c>
      <c r="BR18" s="102">
        <f t="shared" si="21"/>
        <v>83</v>
      </c>
      <c r="BS18" s="106" t="str">
        <f t="shared" si="22"/>
        <v>大叫唤</v>
      </c>
      <c r="BT18" s="102">
        <f t="shared" si="23"/>
        <v>25</v>
      </c>
      <c r="BU18" s="103">
        <f t="shared" si="24"/>
        <v>11</v>
      </c>
      <c r="BV18" s="105" t="str">
        <f t="shared" si="25"/>
        <v>大叫唤+1</v>
      </c>
      <c r="BW18" s="102">
        <f t="shared" si="26"/>
        <v>93</v>
      </c>
      <c r="BX18" s="106" t="str">
        <f t="shared" si="27"/>
        <v>焦热</v>
      </c>
      <c r="BY18" s="102">
        <f t="shared" si="28"/>
        <v>29</v>
      </c>
      <c r="BZ18" s="103">
        <f t="shared" si="29"/>
        <v>12</v>
      </c>
      <c r="CA18" s="105" t="str">
        <f t="shared" si="30"/>
        <v>大叫唤+2</v>
      </c>
      <c r="CC18" s="102">
        <v>15</v>
      </c>
      <c r="CD18" s="105" t="s">
        <v>709</v>
      </c>
      <c r="CE18" s="105" t="s">
        <v>706</v>
      </c>
      <c r="CF18" s="102">
        <v>3</v>
      </c>
      <c r="CG18" s="102">
        <f>SUM(CF$4:CF18)</f>
        <v>36</v>
      </c>
      <c r="CH18" s="104">
        <f t="shared" si="31"/>
        <v>110</v>
      </c>
    </row>
    <row r="19" spans="1:86" ht="16.5" x14ac:dyDescent="0.2">
      <c r="I19" s="84">
        <v>16</v>
      </c>
      <c r="J19" s="101" t="s">
        <v>685</v>
      </c>
      <c r="K19" s="101">
        <v>80</v>
      </c>
      <c r="L19" s="101">
        <v>110</v>
      </c>
      <c r="M19" s="101">
        <v>6</v>
      </c>
      <c r="N19" s="101"/>
      <c r="O19" s="101"/>
      <c r="P19" s="101"/>
      <c r="Q19" s="101">
        <v>1</v>
      </c>
      <c r="R19" s="14">
        <f>ROUND((SUM($L$4:$L19)-SUM($M$4:$M19)+SUM(N$4:N19))/B$4,2)</f>
        <v>21.27</v>
      </c>
      <c r="S19" s="14">
        <f t="shared" si="1"/>
        <v>3.4699999999999989</v>
      </c>
      <c r="T19" s="14">
        <f>ROUND((SUM($L$4:$L19)-SUM($M$4:$M19)+SUM(O$4:O19))/C$4,2)</f>
        <v>15.95</v>
      </c>
      <c r="U19" s="14">
        <f t="shared" si="2"/>
        <v>2.5999999999999996</v>
      </c>
      <c r="V19" s="14">
        <f>ROUND((SUM($L$4:$L19)-SUM($M$4:$M19)+SUM(P$4:P19))/D$4,2)</f>
        <v>11.81</v>
      </c>
      <c r="W19" s="14">
        <f t="shared" si="3"/>
        <v>1.92</v>
      </c>
      <c r="X19" s="84"/>
      <c r="Y19" s="14">
        <f t="shared" si="4"/>
        <v>1.92</v>
      </c>
      <c r="Z19" s="14">
        <f>SUM(Y$4:Y19)</f>
        <v>11.635000000000002</v>
      </c>
      <c r="AB19" s="95"/>
      <c r="AC19" s="95"/>
      <c r="AD19" s="95">
        <v>90</v>
      </c>
      <c r="AE19" s="95">
        <v>80</v>
      </c>
      <c r="AH19" s="101">
        <v>16</v>
      </c>
      <c r="AI19" s="101">
        <f>INDEX($S$4:$S$32,INT((AH19-5)/5)+1)</f>
        <v>0.2</v>
      </c>
      <c r="AJ19" s="101">
        <v>0.1</v>
      </c>
      <c r="AK19" s="99">
        <f t="shared" ref="AK19" si="32">AI19*$AJ19</f>
        <v>2.0000000000000004E-2</v>
      </c>
      <c r="AL19" s="99">
        <f>ROUND(SUM(AK$4:AK19),2)</f>
        <v>0.15</v>
      </c>
      <c r="AM19" s="99">
        <f t="shared" ref="AM19" si="33">AI20*$AJ19</f>
        <v>1.4999999999999999E-2</v>
      </c>
      <c r="AN19" s="99">
        <f>ROUND(SUM(AM$4:AM19),2)</f>
        <v>0.12</v>
      </c>
      <c r="AO19" s="99">
        <f t="shared" ref="AO19" si="34">AI21*$AJ19</f>
        <v>1.2E-2</v>
      </c>
      <c r="AP19" s="99">
        <f>ROUND(SUM(AO$4:AO19),2)</f>
        <v>0.08</v>
      </c>
      <c r="AR19" s="101">
        <v>16</v>
      </c>
      <c r="AS19" s="101">
        <f t="shared" si="8"/>
        <v>77</v>
      </c>
      <c r="AT19" s="102">
        <f t="shared" si="9"/>
        <v>15</v>
      </c>
      <c r="AU19" s="102">
        <f t="shared" si="10"/>
        <v>4</v>
      </c>
      <c r="AV19" s="101">
        <f t="shared" si="11"/>
        <v>85</v>
      </c>
      <c r="AW19" s="102">
        <f t="shared" si="12"/>
        <v>17</v>
      </c>
      <c r="AX19" s="102">
        <f t="shared" si="13"/>
        <v>5</v>
      </c>
      <c r="AY19" s="101">
        <f t="shared" si="14"/>
        <v>94</v>
      </c>
      <c r="AZ19" s="102">
        <f t="shared" si="15"/>
        <v>18</v>
      </c>
      <c r="BA19" s="102">
        <f t="shared" si="16"/>
        <v>5</v>
      </c>
      <c r="BH19" s="102">
        <v>16</v>
      </c>
      <c r="BI19" s="102">
        <v>3</v>
      </c>
      <c r="BJ19" s="102">
        <f>SUM(BI$4:BI19)</f>
        <v>60</v>
      </c>
      <c r="BL19" s="102">
        <v>16</v>
      </c>
      <c r="BM19" s="102">
        <f t="shared" si="17"/>
        <v>77</v>
      </c>
      <c r="BN19" s="106" t="str">
        <f t="shared" si="18"/>
        <v>大叫唤</v>
      </c>
      <c r="BO19" s="102">
        <f t="shared" si="0"/>
        <v>23</v>
      </c>
      <c r="BP19" s="103">
        <f t="shared" si="19"/>
        <v>10</v>
      </c>
      <c r="BQ19" s="105" t="str">
        <f t="shared" si="20"/>
        <v>大叫唤</v>
      </c>
      <c r="BR19" s="102">
        <f t="shared" si="21"/>
        <v>85</v>
      </c>
      <c r="BS19" s="106" t="str">
        <f t="shared" si="22"/>
        <v>大叫唤</v>
      </c>
      <c r="BT19" s="102">
        <f t="shared" si="23"/>
        <v>26</v>
      </c>
      <c r="BU19" s="103">
        <f t="shared" si="24"/>
        <v>11</v>
      </c>
      <c r="BV19" s="105" t="str">
        <f t="shared" si="25"/>
        <v>大叫唤+1</v>
      </c>
      <c r="BW19" s="102">
        <f t="shared" si="26"/>
        <v>94</v>
      </c>
      <c r="BX19" s="106" t="str">
        <f t="shared" si="27"/>
        <v>焦热</v>
      </c>
      <c r="BY19" s="102">
        <f t="shared" si="28"/>
        <v>29</v>
      </c>
      <c r="BZ19" s="103">
        <f t="shared" si="29"/>
        <v>12</v>
      </c>
      <c r="CA19" s="105" t="str">
        <f t="shared" si="30"/>
        <v>大叫唤+2</v>
      </c>
      <c r="CC19" s="102">
        <v>16</v>
      </c>
      <c r="CD19" s="102" t="s">
        <v>712</v>
      </c>
      <c r="CE19" s="105" t="s">
        <v>712</v>
      </c>
      <c r="CF19" s="102">
        <v>3</v>
      </c>
      <c r="CG19" s="102">
        <f>SUM(CF$4:CF19)</f>
        <v>39</v>
      </c>
      <c r="CH19" s="104">
        <f t="shared" si="31"/>
        <v>117</v>
      </c>
    </row>
    <row r="20" spans="1:86" ht="16.5" x14ac:dyDescent="0.2">
      <c r="H20">
        <f t="shared" ref="H20:H26" si="35">L20-L19</f>
        <v>14</v>
      </c>
      <c r="I20" s="84">
        <v>17</v>
      </c>
      <c r="J20" s="101" t="s">
        <v>686</v>
      </c>
      <c r="K20" s="101">
        <v>85</v>
      </c>
      <c r="L20" s="101">
        <v>124</v>
      </c>
      <c r="M20" s="101">
        <v>6</v>
      </c>
      <c r="N20" s="101"/>
      <c r="O20" s="101"/>
      <c r="P20" s="101"/>
      <c r="Q20" s="101">
        <v>1</v>
      </c>
      <c r="R20" s="14">
        <f>ROUND((SUM($L$4:$L20)-SUM($M$4:$M20)+SUM(N$4:N20))/B$4,2)</f>
        <v>25.2</v>
      </c>
      <c r="S20" s="14">
        <f t="shared" si="1"/>
        <v>3.9299999999999997</v>
      </c>
      <c r="T20" s="14">
        <f>ROUND((SUM($L$4:$L20)-SUM($M$4:$M20)+SUM(O$4:O20))/C$4,2)</f>
        <v>18.899999999999999</v>
      </c>
      <c r="U20" s="14">
        <f t="shared" si="2"/>
        <v>2.9499999999999993</v>
      </c>
      <c r="V20" s="14">
        <f>ROUND((SUM($L$4:$L20)-SUM($M$4:$M20)+SUM(P$4:P20))/D$4,2)</f>
        <v>14</v>
      </c>
      <c r="W20" s="14">
        <f t="shared" si="3"/>
        <v>2.1899999999999995</v>
      </c>
      <c r="X20" s="84"/>
      <c r="Y20" s="14">
        <f t="shared" si="4"/>
        <v>2.1899999999999995</v>
      </c>
      <c r="Z20" s="14">
        <f>SUM(Y$4:Y20)</f>
        <v>13.825000000000001</v>
      </c>
      <c r="AB20" s="95"/>
      <c r="AC20" s="95"/>
      <c r="AD20" s="95">
        <v>100</v>
      </c>
      <c r="AE20" s="95">
        <v>90</v>
      </c>
      <c r="AH20" s="101">
        <v>17</v>
      </c>
      <c r="AI20" s="101">
        <f>INDEX($U$4:$U$32,INT((AH19-5)/5)+1)</f>
        <v>0.15</v>
      </c>
      <c r="AJ20" s="101">
        <v>0.15</v>
      </c>
      <c r="AK20" s="99">
        <f t="shared" ref="AK20" si="36">AI19*$AJ20</f>
        <v>0.03</v>
      </c>
      <c r="AL20" s="99">
        <f>ROUND(SUM(AK$4:AK20),2)</f>
        <v>0.18</v>
      </c>
      <c r="AM20" s="99">
        <f t="shared" ref="AM20" si="37">AI20*$AJ20</f>
        <v>2.2499999999999999E-2</v>
      </c>
      <c r="AN20" s="99">
        <f>ROUND(SUM(AM$4:AM20),2)</f>
        <v>0.14000000000000001</v>
      </c>
      <c r="AO20" s="99">
        <f t="shared" ref="AO20" si="38">AI21*$AJ20</f>
        <v>1.7999999999999999E-2</v>
      </c>
      <c r="AP20" s="99">
        <f>ROUND(SUM(AO$4:AO20),2)</f>
        <v>0.1</v>
      </c>
      <c r="AR20" s="101">
        <v>17</v>
      </c>
      <c r="AS20" s="101">
        <f t="shared" si="8"/>
        <v>79</v>
      </c>
      <c r="AT20" s="102">
        <f t="shared" si="9"/>
        <v>15</v>
      </c>
      <c r="AU20" s="102">
        <f t="shared" si="10"/>
        <v>4</v>
      </c>
      <c r="AV20" s="101">
        <f t="shared" si="11"/>
        <v>87</v>
      </c>
      <c r="AW20" s="102">
        <f t="shared" si="12"/>
        <v>17</v>
      </c>
      <c r="AX20" s="102">
        <f t="shared" si="13"/>
        <v>5</v>
      </c>
      <c r="AY20" s="101">
        <f t="shared" si="14"/>
        <v>97</v>
      </c>
      <c r="AZ20" s="102">
        <f t="shared" si="15"/>
        <v>19</v>
      </c>
      <c r="BA20" s="102">
        <f t="shared" si="16"/>
        <v>5</v>
      </c>
      <c r="BH20" s="102">
        <v>17</v>
      </c>
      <c r="BI20" s="102">
        <v>2</v>
      </c>
      <c r="BJ20" s="102">
        <f>SUM(BI$4:BI20)</f>
        <v>62</v>
      </c>
      <c r="BL20" s="102">
        <v>17</v>
      </c>
      <c r="BM20" s="102">
        <f t="shared" si="17"/>
        <v>79</v>
      </c>
      <c r="BN20" s="106" t="str">
        <f t="shared" si="18"/>
        <v>大叫唤</v>
      </c>
      <c r="BO20" s="102">
        <f t="shared" si="0"/>
        <v>23</v>
      </c>
      <c r="BP20" s="103">
        <f t="shared" si="19"/>
        <v>10</v>
      </c>
      <c r="BQ20" s="105" t="str">
        <f t="shared" si="20"/>
        <v>大叫唤</v>
      </c>
      <c r="BR20" s="102">
        <f t="shared" si="21"/>
        <v>87</v>
      </c>
      <c r="BS20" s="106" t="str">
        <f t="shared" si="22"/>
        <v>大叫唤</v>
      </c>
      <c r="BT20" s="102">
        <f t="shared" si="23"/>
        <v>27</v>
      </c>
      <c r="BU20" s="103">
        <f t="shared" si="24"/>
        <v>12</v>
      </c>
      <c r="BV20" s="105" t="str">
        <f t="shared" si="25"/>
        <v>大叫唤+2</v>
      </c>
      <c r="BW20" s="102">
        <f t="shared" si="26"/>
        <v>97</v>
      </c>
      <c r="BX20" s="106" t="str">
        <f t="shared" si="27"/>
        <v>焦热</v>
      </c>
      <c r="BY20" s="102">
        <f t="shared" si="28"/>
        <v>31</v>
      </c>
      <c r="BZ20" s="103">
        <f t="shared" si="29"/>
        <v>13</v>
      </c>
      <c r="CA20" s="105" t="str">
        <f t="shared" si="30"/>
        <v>焦热</v>
      </c>
      <c r="CC20" s="102">
        <v>17</v>
      </c>
      <c r="CD20" s="102" t="s">
        <v>749</v>
      </c>
      <c r="CE20" s="105" t="s">
        <v>712</v>
      </c>
      <c r="CF20" s="102">
        <v>3</v>
      </c>
      <c r="CG20" s="102">
        <f>SUM(CF$4:CF20)</f>
        <v>42</v>
      </c>
      <c r="CH20" s="104">
        <f t="shared" si="31"/>
        <v>125</v>
      </c>
    </row>
    <row r="21" spans="1:86" ht="16.5" x14ac:dyDescent="0.2">
      <c r="H21">
        <f t="shared" si="35"/>
        <v>6</v>
      </c>
      <c r="I21" s="84">
        <v>18</v>
      </c>
      <c r="J21" s="101" t="s">
        <v>687</v>
      </c>
      <c r="K21" s="101">
        <v>90</v>
      </c>
      <c r="L21" s="101">
        <v>130</v>
      </c>
      <c r="M21" s="101">
        <v>6</v>
      </c>
      <c r="N21" s="101"/>
      <c r="O21" s="101"/>
      <c r="P21" s="101"/>
      <c r="Q21" s="101">
        <v>1</v>
      </c>
      <c r="R21" s="14">
        <f>ROUND((SUM($L$4:$L21)-SUM($M$4:$M21)+SUM(N$4:N21))/B$4,2)</f>
        <v>29.33</v>
      </c>
      <c r="S21" s="14">
        <f t="shared" si="1"/>
        <v>4.129999999999999</v>
      </c>
      <c r="T21" s="14">
        <f>ROUND((SUM($L$4:$L21)-SUM($M$4:$M21)+SUM(O$4:O21))/C$4,2)</f>
        <v>22</v>
      </c>
      <c r="U21" s="14">
        <f t="shared" si="2"/>
        <v>3.1000000000000014</v>
      </c>
      <c r="V21" s="14">
        <f>ROUND((SUM($L$4:$L21)-SUM($M$4:$M21)+SUM(P$4:P21))/D$4,2)</f>
        <v>16.3</v>
      </c>
      <c r="W21" s="14">
        <f t="shared" si="3"/>
        <v>2.3000000000000007</v>
      </c>
      <c r="X21" s="84"/>
      <c r="Y21" s="14">
        <f t="shared" si="4"/>
        <v>2.3000000000000007</v>
      </c>
      <c r="Z21" s="14">
        <f>SUM(Y$4:Y21)</f>
        <v>16.125</v>
      </c>
      <c r="AB21" s="95"/>
      <c r="AC21" s="95"/>
      <c r="AD21" s="95"/>
      <c r="AE21" s="95">
        <v>100</v>
      </c>
      <c r="AH21" s="101">
        <v>18</v>
      </c>
      <c r="AI21" s="101">
        <f>INDEX($W$4:$W$32,INT((AH19-5)/5)+1)</f>
        <v>0.12</v>
      </c>
      <c r="AJ21" s="101">
        <v>0.2</v>
      </c>
      <c r="AK21" s="99">
        <f t="shared" ref="AK21" si="39">AI19*$AJ21</f>
        <v>4.0000000000000008E-2</v>
      </c>
      <c r="AL21" s="99">
        <f>ROUND(SUM(AK$4:AK21),2)</f>
        <v>0.22</v>
      </c>
      <c r="AM21" s="99">
        <f t="shared" ref="AM21" si="40">AI20*$AJ21</f>
        <v>0.03</v>
      </c>
      <c r="AN21" s="99">
        <f>ROUND(SUM(AM$4:AM21),2)</f>
        <v>0.17</v>
      </c>
      <c r="AO21" s="99">
        <f t="shared" ref="AO21" si="41">AI21*$AJ21</f>
        <v>2.4E-2</v>
      </c>
      <c r="AP21" s="99">
        <f>ROUND(SUM(AO$4:AO21),2)</f>
        <v>0.12</v>
      </c>
      <c r="AR21" s="101">
        <v>18</v>
      </c>
      <c r="AS21" s="101">
        <f t="shared" si="8"/>
        <v>80</v>
      </c>
      <c r="AT21" s="102">
        <f t="shared" si="9"/>
        <v>16</v>
      </c>
      <c r="AU21" s="102">
        <f t="shared" si="10"/>
        <v>5</v>
      </c>
      <c r="AV21" s="101">
        <f t="shared" si="11"/>
        <v>88</v>
      </c>
      <c r="AW21" s="102">
        <f t="shared" si="12"/>
        <v>17</v>
      </c>
      <c r="AX21" s="102">
        <f t="shared" si="13"/>
        <v>5</v>
      </c>
      <c r="AY21" s="101">
        <f t="shared" si="14"/>
        <v>99</v>
      </c>
      <c r="AZ21" s="102">
        <f t="shared" si="15"/>
        <v>19</v>
      </c>
      <c r="BA21" s="102">
        <f t="shared" si="16"/>
        <v>5</v>
      </c>
      <c r="BH21" s="102">
        <v>18</v>
      </c>
      <c r="BI21" s="102">
        <v>3</v>
      </c>
      <c r="BJ21" s="102">
        <f>SUM(BI$4:BI21)</f>
        <v>65</v>
      </c>
      <c r="BL21" s="102">
        <v>18</v>
      </c>
      <c r="BM21" s="102">
        <f t="shared" si="17"/>
        <v>80</v>
      </c>
      <c r="BN21" s="106" t="str">
        <f t="shared" si="18"/>
        <v>大叫唤</v>
      </c>
      <c r="BO21" s="102">
        <f t="shared" si="0"/>
        <v>24</v>
      </c>
      <c r="BP21" s="103">
        <f t="shared" si="19"/>
        <v>11</v>
      </c>
      <c r="BQ21" s="105" t="str">
        <f t="shared" si="20"/>
        <v>大叫唤+1</v>
      </c>
      <c r="BR21" s="102">
        <f t="shared" si="21"/>
        <v>88</v>
      </c>
      <c r="BS21" s="106" t="str">
        <f t="shared" si="22"/>
        <v>大叫唤</v>
      </c>
      <c r="BT21" s="102">
        <f t="shared" si="23"/>
        <v>27</v>
      </c>
      <c r="BU21" s="103">
        <f t="shared" si="24"/>
        <v>12</v>
      </c>
      <c r="BV21" s="105" t="str">
        <f t="shared" si="25"/>
        <v>大叫唤+2</v>
      </c>
      <c r="BW21" s="102">
        <f t="shared" si="26"/>
        <v>99</v>
      </c>
      <c r="BX21" s="106" t="str">
        <f t="shared" si="27"/>
        <v>焦热</v>
      </c>
      <c r="BY21" s="102">
        <f t="shared" si="28"/>
        <v>31</v>
      </c>
      <c r="BZ21" s="103">
        <f t="shared" si="29"/>
        <v>13</v>
      </c>
      <c r="CA21" s="105" t="str">
        <f t="shared" si="30"/>
        <v>焦热</v>
      </c>
      <c r="CC21" s="102">
        <v>18</v>
      </c>
      <c r="CD21" s="102" t="s">
        <v>720</v>
      </c>
      <c r="CE21" s="105" t="s">
        <v>712</v>
      </c>
      <c r="CF21" s="102">
        <v>3</v>
      </c>
      <c r="CG21" s="102">
        <f>SUM(CF$4:CF21)</f>
        <v>45</v>
      </c>
      <c r="CH21" s="104">
        <f t="shared" si="31"/>
        <v>132</v>
      </c>
    </row>
    <row r="22" spans="1:86" ht="16.5" x14ac:dyDescent="0.2">
      <c r="H22">
        <f t="shared" si="35"/>
        <v>8</v>
      </c>
      <c r="I22" s="84">
        <v>19</v>
      </c>
      <c r="J22" s="101" t="s">
        <v>688</v>
      </c>
      <c r="K22" s="101">
        <v>95</v>
      </c>
      <c r="L22" s="101">
        <v>138</v>
      </c>
      <c r="M22" s="101">
        <v>6</v>
      </c>
      <c r="N22" s="101"/>
      <c r="O22" s="101"/>
      <c r="P22" s="101"/>
      <c r="Q22" s="101">
        <v>1</v>
      </c>
      <c r="R22" s="14">
        <f>ROUND((SUM($L$4:$L22)-SUM($M$4:$M22)+SUM(N$4:N22))/B$4,2)</f>
        <v>33.729999999999997</v>
      </c>
      <c r="S22" s="14">
        <f t="shared" si="1"/>
        <v>4.3999999999999986</v>
      </c>
      <c r="T22" s="14">
        <f>ROUND((SUM($L$4:$L22)-SUM($M$4:$M22)+SUM(O$4:O22))/C$4,2)</f>
        <v>25.3</v>
      </c>
      <c r="U22" s="14">
        <f t="shared" si="2"/>
        <v>3.3000000000000007</v>
      </c>
      <c r="V22" s="14">
        <f>ROUND((SUM($L$4:$L22)-SUM($M$4:$M22)+SUM(P$4:P22))/D$4,2)</f>
        <v>18.739999999999998</v>
      </c>
      <c r="W22" s="14">
        <f t="shared" si="3"/>
        <v>2.4399999999999977</v>
      </c>
      <c r="X22" s="84"/>
      <c r="Y22" s="14">
        <f t="shared" si="4"/>
        <v>2.4399999999999977</v>
      </c>
      <c r="Z22" s="14">
        <f>SUM(Y$4:Y22)</f>
        <v>18.564999999999998</v>
      </c>
      <c r="AB22" s="95"/>
      <c r="AC22" s="95"/>
      <c r="AD22" s="95"/>
      <c r="AE22" s="95"/>
      <c r="AH22" s="101">
        <v>19</v>
      </c>
      <c r="AI22" s="101"/>
      <c r="AJ22" s="101">
        <v>0.25</v>
      </c>
      <c r="AK22" s="99">
        <f t="shared" ref="AK22" si="42">AI19*$AJ22</f>
        <v>0.05</v>
      </c>
      <c r="AL22" s="99">
        <f>ROUND(SUM(AK$4:AK22),2)</f>
        <v>0.27</v>
      </c>
      <c r="AM22" s="99">
        <f t="shared" ref="AM22" si="43">AI20*$AJ22</f>
        <v>3.7499999999999999E-2</v>
      </c>
      <c r="AN22" s="99">
        <f>ROUND(SUM(AM$4:AM22),2)</f>
        <v>0.21</v>
      </c>
      <c r="AO22" s="99">
        <f t="shared" ref="AO22" si="44">AI21*$AJ22</f>
        <v>0.03</v>
      </c>
      <c r="AP22" s="99">
        <f>ROUND(SUM(AO$4:AO22),2)</f>
        <v>0.15</v>
      </c>
      <c r="AR22" s="101">
        <v>19</v>
      </c>
      <c r="AS22" s="101">
        <f t="shared" si="8"/>
        <v>82</v>
      </c>
      <c r="AT22" s="102">
        <f t="shared" si="9"/>
        <v>16</v>
      </c>
      <c r="AU22" s="102">
        <f t="shared" si="10"/>
        <v>5</v>
      </c>
      <c r="AV22" s="101">
        <f t="shared" si="11"/>
        <v>90</v>
      </c>
      <c r="AW22" s="102">
        <f t="shared" si="12"/>
        <v>18</v>
      </c>
      <c r="AX22" s="102">
        <f t="shared" si="13"/>
        <v>5</v>
      </c>
      <c r="AY22" s="101">
        <f t="shared" si="14"/>
        <v>101</v>
      </c>
      <c r="AZ22" s="102">
        <f t="shared" si="15"/>
        <v>20</v>
      </c>
      <c r="BA22" s="102">
        <f t="shared" si="16"/>
        <v>6</v>
      </c>
      <c r="BH22" s="102">
        <v>19</v>
      </c>
      <c r="BI22" s="102">
        <v>2</v>
      </c>
      <c r="BJ22" s="102">
        <f>SUM(BI$4:BI22)</f>
        <v>67</v>
      </c>
      <c r="BL22" s="102">
        <v>19</v>
      </c>
      <c r="BM22" s="102">
        <f t="shared" si="17"/>
        <v>82</v>
      </c>
      <c r="BN22" s="106" t="str">
        <f t="shared" si="18"/>
        <v>大叫唤</v>
      </c>
      <c r="BO22" s="102">
        <f t="shared" si="0"/>
        <v>25</v>
      </c>
      <c r="BP22" s="103">
        <f t="shared" si="19"/>
        <v>11</v>
      </c>
      <c r="BQ22" s="105" t="str">
        <f t="shared" si="20"/>
        <v>大叫唤+1</v>
      </c>
      <c r="BR22" s="102">
        <f t="shared" si="21"/>
        <v>90</v>
      </c>
      <c r="BS22" s="106" t="str">
        <f t="shared" si="22"/>
        <v>焦热</v>
      </c>
      <c r="BT22" s="102">
        <f t="shared" si="23"/>
        <v>28</v>
      </c>
      <c r="BU22" s="103">
        <f t="shared" si="24"/>
        <v>12</v>
      </c>
      <c r="BV22" s="105" t="str">
        <f t="shared" si="25"/>
        <v>大叫唤+2</v>
      </c>
      <c r="BW22" s="102">
        <f t="shared" si="26"/>
        <v>101</v>
      </c>
      <c r="BX22" s="106" t="str">
        <f t="shared" si="27"/>
        <v>焦热</v>
      </c>
      <c r="BY22" s="102">
        <f t="shared" si="28"/>
        <v>32</v>
      </c>
      <c r="BZ22" s="103">
        <f t="shared" si="29"/>
        <v>13</v>
      </c>
      <c r="CA22" s="105" t="str">
        <f t="shared" si="30"/>
        <v>焦热</v>
      </c>
      <c r="CC22" s="102">
        <v>19</v>
      </c>
      <c r="CD22" s="102" t="s">
        <v>750</v>
      </c>
      <c r="CE22" s="105" t="s">
        <v>713</v>
      </c>
      <c r="CF22" s="102">
        <v>3</v>
      </c>
      <c r="CG22" s="102">
        <f>SUM(CF$4:CF22)</f>
        <v>48</v>
      </c>
      <c r="CH22" s="104">
        <f t="shared" si="31"/>
        <v>140</v>
      </c>
    </row>
    <row r="23" spans="1:86" ht="16.5" x14ac:dyDescent="0.2">
      <c r="H23">
        <f t="shared" si="35"/>
        <v>8</v>
      </c>
      <c r="I23" s="101">
        <v>20</v>
      </c>
      <c r="J23" s="84" t="s">
        <v>690</v>
      </c>
      <c r="K23" s="101">
        <v>100</v>
      </c>
      <c r="L23" s="101">
        <v>146</v>
      </c>
      <c r="M23" s="101">
        <v>6</v>
      </c>
      <c r="N23" s="101"/>
      <c r="O23" s="101"/>
      <c r="P23" s="101"/>
      <c r="Q23" s="101">
        <v>1</v>
      </c>
      <c r="R23" s="14">
        <f>ROUND((SUM($L$4:$L23)-SUM($M$4:$M23)+SUM(N$4:N23))/B$4,2)</f>
        <v>38.4</v>
      </c>
      <c r="S23" s="14">
        <f t="shared" si="1"/>
        <v>4.6700000000000017</v>
      </c>
      <c r="T23" s="14">
        <f>ROUND((SUM($L$4:$L23)-SUM($M$4:$M23)+SUM(O$4:O23))/C$4,2)</f>
        <v>28.8</v>
      </c>
      <c r="U23" s="14">
        <f t="shared" si="2"/>
        <v>3.5</v>
      </c>
      <c r="V23" s="14">
        <f>ROUND((SUM($L$4:$L23)-SUM($M$4:$M23)+SUM(P$4:P23))/D$4,2)</f>
        <v>21.33</v>
      </c>
      <c r="W23" s="14">
        <f t="shared" si="3"/>
        <v>2.59</v>
      </c>
      <c r="X23" s="84"/>
      <c r="Y23" s="14">
        <f t="shared" si="4"/>
        <v>2.59</v>
      </c>
      <c r="Z23" s="14">
        <f>SUM(Y$4:Y23)</f>
        <v>21.154999999999998</v>
      </c>
      <c r="AB23" s="95"/>
      <c r="AC23" s="95"/>
      <c r="AD23" s="95"/>
      <c r="AE23" s="95"/>
      <c r="AH23" s="101">
        <v>20</v>
      </c>
      <c r="AI23" s="101"/>
      <c r="AJ23" s="101">
        <v>0.3</v>
      </c>
      <c r="AK23" s="99">
        <f t="shared" ref="AK23" si="45">AI19*$AJ23</f>
        <v>0.06</v>
      </c>
      <c r="AL23" s="99">
        <f>ROUND(SUM(AK$4:AK23),2)</f>
        <v>0.33</v>
      </c>
      <c r="AM23" s="99">
        <f t="shared" ref="AM23" si="46">AI20*$AJ23</f>
        <v>4.4999999999999998E-2</v>
      </c>
      <c r="AN23" s="99">
        <f>ROUND(SUM(AM$4:AM23),2)</f>
        <v>0.25</v>
      </c>
      <c r="AO23" s="99">
        <f t="shared" ref="AO23" si="47">AI21*$AJ23</f>
        <v>3.5999999999999997E-2</v>
      </c>
      <c r="AP23" s="99">
        <f>ROUND(SUM(AO$4:AO23),2)</f>
        <v>0.19</v>
      </c>
      <c r="AR23" s="101">
        <v>20</v>
      </c>
      <c r="AS23" s="101">
        <f t="shared" si="8"/>
        <v>83</v>
      </c>
      <c r="AT23" s="102">
        <f t="shared" si="9"/>
        <v>16</v>
      </c>
      <c r="AU23" s="102">
        <f t="shared" si="10"/>
        <v>5</v>
      </c>
      <c r="AV23" s="101">
        <f t="shared" si="11"/>
        <v>92</v>
      </c>
      <c r="AW23" s="102">
        <f t="shared" si="12"/>
        <v>18</v>
      </c>
      <c r="AX23" s="102">
        <f t="shared" si="13"/>
        <v>5</v>
      </c>
      <c r="AY23" s="101">
        <f t="shared" si="14"/>
        <v>103</v>
      </c>
      <c r="AZ23" s="102">
        <f t="shared" si="15"/>
        <v>20</v>
      </c>
      <c r="BA23" s="102">
        <f t="shared" si="16"/>
        <v>6</v>
      </c>
      <c r="BH23" s="102">
        <v>20</v>
      </c>
      <c r="BI23" s="102">
        <v>3</v>
      </c>
      <c r="BJ23" s="102">
        <f>SUM(BI$4:BI23)</f>
        <v>70</v>
      </c>
      <c r="BL23" s="102">
        <v>20</v>
      </c>
      <c r="BM23" s="102">
        <f t="shared" si="17"/>
        <v>83</v>
      </c>
      <c r="BN23" s="106" t="str">
        <f t="shared" si="18"/>
        <v>大叫唤</v>
      </c>
      <c r="BO23" s="102">
        <f t="shared" si="0"/>
        <v>25</v>
      </c>
      <c r="BP23" s="103">
        <f t="shared" si="19"/>
        <v>11</v>
      </c>
      <c r="BQ23" s="105" t="str">
        <f t="shared" si="20"/>
        <v>大叫唤+1</v>
      </c>
      <c r="BR23" s="102">
        <f t="shared" si="21"/>
        <v>92</v>
      </c>
      <c r="BS23" s="106" t="str">
        <f t="shared" si="22"/>
        <v>焦热</v>
      </c>
      <c r="BT23" s="102">
        <f t="shared" si="23"/>
        <v>29</v>
      </c>
      <c r="BU23" s="103">
        <f t="shared" si="24"/>
        <v>12</v>
      </c>
      <c r="BV23" s="105" t="str">
        <f t="shared" si="25"/>
        <v>大叫唤+2</v>
      </c>
      <c r="BW23" s="102">
        <f t="shared" si="26"/>
        <v>103</v>
      </c>
      <c r="BX23" s="106" t="str">
        <f t="shared" si="27"/>
        <v>焦热</v>
      </c>
      <c r="BY23" s="102">
        <f t="shared" si="28"/>
        <v>33</v>
      </c>
      <c r="BZ23" s="103">
        <f t="shared" si="29"/>
        <v>14</v>
      </c>
      <c r="CA23" s="105" t="str">
        <f t="shared" si="30"/>
        <v>焦热+1</v>
      </c>
      <c r="CC23" s="102">
        <v>20</v>
      </c>
      <c r="CD23" s="102" t="s">
        <v>751</v>
      </c>
      <c r="CE23" s="105" t="s">
        <v>713</v>
      </c>
      <c r="CF23" s="102">
        <v>4</v>
      </c>
      <c r="CG23" s="102">
        <f>SUM(CF$4:CF23)</f>
        <v>52</v>
      </c>
      <c r="CH23" s="104">
        <f t="shared" si="31"/>
        <v>150</v>
      </c>
    </row>
    <row r="24" spans="1:86" ht="16.5" x14ac:dyDescent="0.2">
      <c r="H24">
        <f t="shared" si="35"/>
        <v>8</v>
      </c>
      <c r="I24" s="101">
        <v>21</v>
      </c>
      <c r="J24" s="84" t="s">
        <v>691</v>
      </c>
      <c r="K24" s="101">
        <v>105</v>
      </c>
      <c r="L24" s="101">
        <v>154</v>
      </c>
      <c r="M24" s="101">
        <v>6</v>
      </c>
      <c r="N24" s="101"/>
      <c r="O24" s="101"/>
      <c r="P24" s="101"/>
      <c r="Q24" s="101">
        <v>1</v>
      </c>
      <c r="R24" s="14">
        <f>ROUND((SUM($L$4:$L24)-SUM($M$4:$M24)+SUM(N$4:N24))/B$4,2)</f>
        <v>43.33</v>
      </c>
      <c r="S24" s="14">
        <f t="shared" si="1"/>
        <v>4.93</v>
      </c>
      <c r="T24" s="14">
        <f>ROUND((SUM($L$4:$L24)-SUM($M$4:$M24)+SUM(O$4:O24))/C$4,2)</f>
        <v>32.5</v>
      </c>
      <c r="U24" s="14">
        <f t="shared" si="2"/>
        <v>3.6999999999999993</v>
      </c>
      <c r="V24" s="14">
        <f>ROUND((SUM($L$4:$L24)-SUM($M$4:$M24)+SUM(P$4:P24))/D$4,2)</f>
        <v>24.07</v>
      </c>
      <c r="W24" s="14">
        <f t="shared" si="3"/>
        <v>2.740000000000002</v>
      </c>
      <c r="X24" s="84"/>
      <c r="Y24" s="14">
        <f t="shared" si="4"/>
        <v>2.740000000000002</v>
      </c>
      <c r="Z24" s="14">
        <f>SUM(Y$4:Y24)</f>
        <v>23.895</v>
      </c>
      <c r="AH24" s="101">
        <v>21</v>
      </c>
      <c r="AI24" s="101">
        <f>INDEX($S$4:$S$32,INT((AH24-5)/5)+1)</f>
        <v>0.86999999999999988</v>
      </c>
      <c r="AJ24" s="101">
        <v>0.1</v>
      </c>
      <c r="AK24" s="99">
        <f t="shared" ref="AK24" si="48">AI24*$AJ24</f>
        <v>8.6999999999999994E-2</v>
      </c>
      <c r="AL24" s="99">
        <f>ROUND(SUM(AK$4:AK24),2)</f>
        <v>0.42</v>
      </c>
      <c r="AM24" s="99">
        <f t="shared" ref="AM24" si="49">AI25*$AJ24</f>
        <v>6.5000000000000002E-2</v>
      </c>
      <c r="AN24" s="99">
        <f>ROUND(SUM(AM$4:AM24),2)</f>
        <v>0.32</v>
      </c>
      <c r="AO24" s="99">
        <f t="shared" ref="AO24" si="50">AI26*$AJ24</f>
        <v>7.4999999999999997E-3</v>
      </c>
      <c r="AP24" s="99">
        <f>ROUND(SUM(AO$4:AO24),2)</f>
        <v>0.2</v>
      </c>
      <c r="AR24" s="101">
        <v>21</v>
      </c>
      <c r="AS24" s="101">
        <f t="shared" si="8"/>
        <v>84</v>
      </c>
      <c r="AT24" s="102">
        <f t="shared" si="9"/>
        <v>16</v>
      </c>
      <c r="AU24" s="102">
        <f t="shared" si="10"/>
        <v>5</v>
      </c>
      <c r="AV24" s="101">
        <f t="shared" si="11"/>
        <v>93</v>
      </c>
      <c r="AW24" s="102">
        <f t="shared" si="12"/>
        <v>18</v>
      </c>
      <c r="AX24" s="102">
        <f t="shared" si="13"/>
        <v>5</v>
      </c>
      <c r="AY24" s="101">
        <f t="shared" si="14"/>
        <v>104</v>
      </c>
      <c r="AZ24" s="102">
        <f t="shared" si="15"/>
        <v>20</v>
      </c>
      <c r="BA24" s="102">
        <f t="shared" si="16"/>
        <v>6</v>
      </c>
      <c r="BH24" s="102">
        <v>21</v>
      </c>
      <c r="BI24" s="102">
        <v>2</v>
      </c>
      <c r="BJ24" s="102">
        <f>SUM(BI$4:BI24)</f>
        <v>72</v>
      </c>
      <c r="BL24" s="102">
        <v>21</v>
      </c>
      <c r="BM24" s="102">
        <f t="shared" si="17"/>
        <v>84</v>
      </c>
      <c r="BN24" s="106" t="str">
        <f t="shared" si="18"/>
        <v>大叫唤</v>
      </c>
      <c r="BO24" s="102">
        <f t="shared" si="0"/>
        <v>25</v>
      </c>
      <c r="BP24" s="103">
        <f t="shared" si="19"/>
        <v>11</v>
      </c>
      <c r="BQ24" s="105" t="str">
        <f t="shared" si="20"/>
        <v>大叫唤+1</v>
      </c>
      <c r="BR24" s="102">
        <f t="shared" si="21"/>
        <v>93</v>
      </c>
      <c r="BS24" s="106" t="str">
        <f t="shared" si="22"/>
        <v>焦热</v>
      </c>
      <c r="BT24" s="102">
        <f t="shared" si="23"/>
        <v>29</v>
      </c>
      <c r="BU24" s="103">
        <f t="shared" si="24"/>
        <v>12</v>
      </c>
      <c r="BV24" s="105" t="str">
        <f t="shared" si="25"/>
        <v>大叫唤+2</v>
      </c>
      <c r="BW24" s="102">
        <f t="shared" si="26"/>
        <v>104</v>
      </c>
      <c r="BX24" s="106" t="str">
        <f t="shared" si="27"/>
        <v>焦热</v>
      </c>
      <c r="BY24" s="102">
        <f t="shared" si="28"/>
        <v>33</v>
      </c>
      <c r="BZ24" s="103">
        <f t="shared" si="29"/>
        <v>14</v>
      </c>
      <c r="CA24" s="105" t="str">
        <f t="shared" si="30"/>
        <v>焦热+1</v>
      </c>
    </row>
    <row r="25" spans="1:86" ht="16.5" x14ac:dyDescent="0.2">
      <c r="H25">
        <f t="shared" si="35"/>
        <v>8</v>
      </c>
      <c r="I25" s="101">
        <v>22</v>
      </c>
      <c r="J25" s="101" t="s">
        <v>692</v>
      </c>
      <c r="K25" s="101">
        <v>110</v>
      </c>
      <c r="L25" s="101">
        <v>162</v>
      </c>
      <c r="M25" s="101">
        <v>6</v>
      </c>
      <c r="N25" s="101"/>
      <c r="O25" s="101"/>
      <c r="P25" s="101"/>
      <c r="Q25" s="101">
        <v>1</v>
      </c>
      <c r="R25" s="14">
        <f>ROUND((SUM($L$4:$L25)-SUM($M$4:$M25)+SUM(N$4:N25))/B$4,2)</f>
        <v>48.53</v>
      </c>
      <c r="S25" s="14">
        <f t="shared" si="1"/>
        <v>5.2000000000000028</v>
      </c>
      <c r="T25" s="14">
        <f>ROUND((SUM($L$4:$L25)-SUM($M$4:$M25)+SUM(O$4:O25))/C$4,2)</f>
        <v>36.4</v>
      </c>
      <c r="U25" s="14">
        <f t="shared" si="2"/>
        <v>3.8999999999999986</v>
      </c>
      <c r="V25" s="14">
        <f>ROUND((SUM($L$4:$L25)-SUM($M$4:$M25)+SUM(P$4:P25))/D$4,2)</f>
        <v>26.96</v>
      </c>
      <c r="W25" s="14">
        <f t="shared" si="3"/>
        <v>2.8900000000000006</v>
      </c>
      <c r="X25" s="84"/>
      <c r="Y25" s="14">
        <f t="shared" si="4"/>
        <v>2.8900000000000006</v>
      </c>
      <c r="Z25" s="14">
        <f>SUM(Y$4:Y25)</f>
        <v>26.785</v>
      </c>
      <c r="AH25" s="101">
        <v>22</v>
      </c>
      <c r="AI25" s="101">
        <f>INDEX($U$4:$U$32,INT((AH24-5)/5)+1)</f>
        <v>0.65</v>
      </c>
      <c r="AJ25" s="101">
        <v>0.15</v>
      </c>
      <c r="AK25" s="99">
        <f t="shared" ref="AK25" si="51">AI24*$AJ25</f>
        <v>0.13049999999999998</v>
      </c>
      <c r="AL25" s="99">
        <f>ROUND(SUM(AK$4:AK25),2)</f>
        <v>0.55000000000000004</v>
      </c>
      <c r="AM25" s="99">
        <f t="shared" ref="AM25" si="52">AI25*$AJ25</f>
        <v>9.7500000000000003E-2</v>
      </c>
      <c r="AN25" s="99">
        <f>ROUND(SUM(AM$4:AM25),2)</f>
        <v>0.41</v>
      </c>
      <c r="AO25" s="99">
        <f t="shared" ref="AO25" si="53">AI26*$AJ25</f>
        <v>1.125E-2</v>
      </c>
      <c r="AP25" s="99">
        <f>ROUND(SUM(AO$4:AO25),2)</f>
        <v>0.21</v>
      </c>
      <c r="AR25" s="101">
        <v>22</v>
      </c>
      <c r="AS25" s="101">
        <f t="shared" si="8"/>
        <v>86</v>
      </c>
      <c r="AT25" s="102">
        <f t="shared" si="9"/>
        <v>17</v>
      </c>
      <c r="AU25" s="102">
        <f t="shared" si="10"/>
        <v>5</v>
      </c>
      <c r="AV25" s="101">
        <f t="shared" si="11"/>
        <v>95</v>
      </c>
      <c r="AW25" s="102">
        <f t="shared" si="12"/>
        <v>19</v>
      </c>
      <c r="AX25" s="102">
        <f t="shared" si="13"/>
        <v>5</v>
      </c>
      <c r="AY25" s="101">
        <f t="shared" si="14"/>
        <v>107</v>
      </c>
      <c r="AZ25" s="102">
        <f t="shared" si="15"/>
        <v>21</v>
      </c>
      <c r="BA25" s="102">
        <f t="shared" si="16"/>
        <v>6</v>
      </c>
      <c r="BH25" s="102">
        <v>22</v>
      </c>
      <c r="BI25" s="102">
        <v>3</v>
      </c>
      <c r="BJ25" s="102">
        <f>SUM(BI$4:BI25)</f>
        <v>75</v>
      </c>
      <c r="BL25" s="102">
        <v>22</v>
      </c>
      <c r="BM25" s="102">
        <f t="shared" si="17"/>
        <v>86</v>
      </c>
      <c r="BN25" s="106" t="str">
        <f t="shared" si="18"/>
        <v>大叫唤</v>
      </c>
      <c r="BO25" s="102">
        <f t="shared" si="0"/>
        <v>26</v>
      </c>
      <c r="BP25" s="103">
        <f t="shared" si="19"/>
        <v>11</v>
      </c>
      <c r="BQ25" s="105" t="str">
        <f t="shared" si="20"/>
        <v>大叫唤+1</v>
      </c>
      <c r="BR25" s="102">
        <f t="shared" si="21"/>
        <v>95</v>
      </c>
      <c r="BS25" s="106" t="str">
        <f t="shared" si="22"/>
        <v>焦热</v>
      </c>
      <c r="BT25" s="102">
        <f t="shared" si="23"/>
        <v>30</v>
      </c>
      <c r="BU25" s="103">
        <f t="shared" si="24"/>
        <v>13</v>
      </c>
      <c r="BV25" s="105" t="str">
        <f t="shared" si="25"/>
        <v>焦热</v>
      </c>
      <c r="BW25" s="102">
        <f t="shared" si="26"/>
        <v>107</v>
      </c>
      <c r="BX25" s="106" t="str">
        <f t="shared" si="27"/>
        <v>焦热</v>
      </c>
      <c r="BY25" s="102">
        <f t="shared" si="28"/>
        <v>35</v>
      </c>
      <c r="BZ25" s="103">
        <f t="shared" si="29"/>
        <v>14</v>
      </c>
      <c r="CA25" s="105" t="str">
        <f t="shared" si="30"/>
        <v>焦热+1</v>
      </c>
    </row>
    <row r="26" spans="1:86" ht="16.5" x14ac:dyDescent="0.2">
      <c r="H26">
        <f t="shared" si="35"/>
        <v>8</v>
      </c>
      <c r="I26" s="101">
        <v>23</v>
      </c>
      <c r="J26" s="101" t="s">
        <v>693</v>
      </c>
      <c r="K26" s="101">
        <v>115</v>
      </c>
      <c r="L26" s="101">
        <v>170</v>
      </c>
      <c r="M26" s="101">
        <v>6</v>
      </c>
      <c r="N26" s="101"/>
      <c r="O26" s="101"/>
      <c r="P26" s="101"/>
      <c r="Q26" s="101">
        <v>1</v>
      </c>
      <c r="R26" s="14">
        <f>ROUND((SUM($L$4:$L26)-SUM($M$4:$M26)+SUM(N$4:N26))/B$4,2)</f>
        <v>54</v>
      </c>
      <c r="S26" s="14">
        <f t="shared" si="1"/>
        <v>5.4699999999999989</v>
      </c>
      <c r="T26" s="14">
        <f>ROUND((SUM($L$4:$L26)-SUM($M$4:$M26)+SUM(O$4:O26))/C$4,2)</f>
        <v>40.5</v>
      </c>
      <c r="U26" s="14">
        <f t="shared" si="2"/>
        <v>4.1000000000000014</v>
      </c>
      <c r="V26" s="14">
        <f>ROUND((SUM($L$4:$L26)-SUM($M$4:$M26)+SUM(P$4:P26))/D$4,2)</f>
        <v>30</v>
      </c>
      <c r="W26" s="14">
        <f t="shared" si="3"/>
        <v>3.0399999999999991</v>
      </c>
      <c r="X26" s="84"/>
      <c r="Y26" s="14">
        <f t="shared" si="4"/>
        <v>3.0399999999999991</v>
      </c>
      <c r="Z26" s="14">
        <f>SUM(Y$4:Y26)</f>
        <v>29.824999999999999</v>
      </c>
      <c r="AH26" s="101">
        <v>23</v>
      </c>
      <c r="AI26" s="101">
        <f>INDEX($W$4:$W$32,INT((AH24-5)/5)+1)</f>
        <v>7.4999999999999997E-2</v>
      </c>
      <c r="AJ26" s="101">
        <v>0.2</v>
      </c>
      <c r="AK26" s="99">
        <f t="shared" ref="AK26" si="54">AI24*$AJ26</f>
        <v>0.17399999999999999</v>
      </c>
      <c r="AL26" s="99">
        <f>ROUND(SUM(AK$4:AK26),2)</f>
        <v>0.72</v>
      </c>
      <c r="AM26" s="99">
        <f t="shared" ref="AM26" si="55">AI25*$AJ26</f>
        <v>0.13</v>
      </c>
      <c r="AN26" s="99">
        <f>ROUND(SUM(AM$4:AM26),2)</f>
        <v>0.54</v>
      </c>
      <c r="AO26" s="99">
        <f t="shared" ref="AO26" si="56">AI26*$AJ26</f>
        <v>1.4999999999999999E-2</v>
      </c>
      <c r="AP26" s="99">
        <f>ROUND(SUM(AO$4:AO26),2)</f>
        <v>0.22</v>
      </c>
      <c r="AR26" s="101">
        <v>23</v>
      </c>
      <c r="AS26" s="101">
        <f t="shared" si="8"/>
        <v>87</v>
      </c>
      <c r="AT26" s="102">
        <f t="shared" si="9"/>
        <v>17</v>
      </c>
      <c r="AU26" s="102">
        <f t="shared" si="10"/>
        <v>5</v>
      </c>
      <c r="AV26" s="101">
        <f t="shared" si="11"/>
        <v>97</v>
      </c>
      <c r="AW26" s="102">
        <f t="shared" si="12"/>
        <v>19</v>
      </c>
      <c r="AX26" s="102">
        <f t="shared" si="13"/>
        <v>5</v>
      </c>
      <c r="AY26" s="101">
        <f t="shared" si="14"/>
        <v>108</v>
      </c>
      <c r="AZ26" s="102">
        <f t="shared" si="15"/>
        <v>21</v>
      </c>
      <c r="BA26" s="102">
        <f t="shared" si="16"/>
        <v>6</v>
      </c>
      <c r="BH26" s="102">
        <v>23</v>
      </c>
      <c r="BI26" s="102">
        <v>2</v>
      </c>
      <c r="BJ26" s="102">
        <f>SUM(BI$4:BI26)</f>
        <v>77</v>
      </c>
      <c r="BL26" s="102">
        <v>23</v>
      </c>
      <c r="BM26" s="102">
        <f t="shared" si="17"/>
        <v>87</v>
      </c>
      <c r="BN26" s="106" t="str">
        <f t="shared" si="18"/>
        <v>大叫唤</v>
      </c>
      <c r="BO26" s="102">
        <f t="shared" si="0"/>
        <v>27</v>
      </c>
      <c r="BP26" s="103">
        <f t="shared" si="19"/>
        <v>12</v>
      </c>
      <c r="BQ26" s="105" t="str">
        <f t="shared" si="20"/>
        <v>大叫唤+2</v>
      </c>
      <c r="BR26" s="102">
        <f t="shared" si="21"/>
        <v>97</v>
      </c>
      <c r="BS26" s="106" t="str">
        <f t="shared" si="22"/>
        <v>焦热</v>
      </c>
      <c r="BT26" s="102">
        <f t="shared" si="23"/>
        <v>31</v>
      </c>
      <c r="BU26" s="103">
        <f t="shared" si="24"/>
        <v>13</v>
      </c>
      <c r="BV26" s="105" t="str">
        <f t="shared" si="25"/>
        <v>焦热</v>
      </c>
      <c r="BW26" s="102">
        <f t="shared" si="26"/>
        <v>108</v>
      </c>
      <c r="BX26" s="106" t="str">
        <f t="shared" si="27"/>
        <v>焦热</v>
      </c>
      <c r="BY26" s="102">
        <f t="shared" si="28"/>
        <v>35</v>
      </c>
      <c r="BZ26" s="103">
        <f t="shared" si="29"/>
        <v>14</v>
      </c>
      <c r="CA26" s="105" t="str">
        <f t="shared" si="30"/>
        <v>焦热+1</v>
      </c>
    </row>
    <row r="27" spans="1:86" ht="16.5" x14ac:dyDescent="0.2">
      <c r="I27" s="101">
        <v>24</v>
      </c>
      <c r="J27" s="101" t="s">
        <v>694</v>
      </c>
      <c r="K27" s="101">
        <v>120</v>
      </c>
      <c r="L27" s="84">
        <v>200</v>
      </c>
      <c r="M27" s="101">
        <v>6</v>
      </c>
      <c r="N27" s="101"/>
      <c r="O27" s="101"/>
      <c r="P27" s="101"/>
      <c r="Q27" s="101">
        <v>1</v>
      </c>
      <c r="R27" s="14">
        <f>ROUND((SUM($L$4:$L27)-SUM($M$4:$M27)+SUM(N$4:N27))/B$4,2)</f>
        <v>60.47</v>
      </c>
      <c r="S27" s="14">
        <f t="shared" si="1"/>
        <v>6.4699999999999989</v>
      </c>
      <c r="T27" s="14">
        <f>ROUND((SUM($L$4:$L27)-SUM($M$4:$M27)+SUM(O$4:O27))/C$4,2)</f>
        <v>45.35</v>
      </c>
      <c r="U27" s="14">
        <f t="shared" si="2"/>
        <v>4.8500000000000014</v>
      </c>
      <c r="V27" s="14">
        <f>ROUND((SUM($L$4:$L27)-SUM($M$4:$M27)+SUM(P$4:P27))/D$4,2)</f>
        <v>33.590000000000003</v>
      </c>
      <c r="W27" s="14">
        <f t="shared" si="3"/>
        <v>3.5900000000000034</v>
      </c>
      <c r="X27" s="84"/>
      <c r="Y27" s="14">
        <f t="shared" si="4"/>
        <v>3.5900000000000034</v>
      </c>
      <c r="Z27" s="14">
        <f>SUM(Y$4:Y27)</f>
        <v>33.415000000000006</v>
      </c>
      <c r="AH27" s="101">
        <v>24</v>
      </c>
      <c r="AI27" s="101"/>
      <c r="AJ27" s="101">
        <v>0.25</v>
      </c>
      <c r="AK27" s="99">
        <f t="shared" ref="AK27" si="57">AI24*$AJ27</f>
        <v>0.21749999999999997</v>
      </c>
      <c r="AL27" s="99">
        <f>ROUND(SUM(AK$4:AK27),2)</f>
        <v>0.94</v>
      </c>
      <c r="AM27" s="99">
        <f t="shared" ref="AM27" si="58">AI25*$AJ27</f>
        <v>0.16250000000000001</v>
      </c>
      <c r="AN27" s="99">
        <f>ROUND(SUM(AM$4:AM27),2)</f>
        <v>0.71</v>
      </c>
      <c r="AO27" s="99">
        <f t="shared" ref="AO27" si="59">AI26*$AJ27</f>
        <v>1.8749999999999999E-2</v>
      </c>
      <c r="AP27" s="99">
        <f>ROUND(SUM(AO$4:AO27),2)</f>
        <v>0.24</v>
      </c>
      <c r="AR27" s="101">
        <v>24</v>
      </c>
      <c r="AS27" s="101">
        <f t="shared" si="8"/>
        <v>88</v>
      </c>
      <c r="AT27" s="102">
        <f t="shared" si="9"/>
        <v>17</v>
      </c>
      <c r="AU27" s="102">
        <f t="shared" si="10"/>
        <v>5</v>
      </c>
      <c r="AV27" s="101">
        <f t="shared" si="11"/>
        <v>98</v>
      </c>
      <c r="AW27" s="102">
        <f t="shared" si="12"/>
        <v>19</v>
      </c>
      <c r="AX27" s="102">
        <f t="shared" si="13"/>
        <v>5</v>
      </c>
      <c r="AY27" s="101">
        <f t="shared" si="14"/>
        <v>110</v>
      </c>
      <c r="AZ27" s="102">
        <f t="shared" si="15"/>
        <v>22</v>
      </c>
      <c r="BA27" s="102">
        <f t="shared" si="16"/>
        <v>6</v>
      </c>
      <c r="BH27" s="102">
        <v>24</v>
      </c>
      <c r="BI27" s="102">
        <v>3</v>
      </c>
      <c r="BJ27" s="102">
        <f>SUM(BI$4:BI27)</f>
        <v>80</v>
      </c>
      <c r="BL27" s="102">
        <v>24</v>
      </c>
      <c r="BM27" s="102">
        <f t="shared" si="17"/>
        <v>88</v>
      </c>
      <c r="BN27" s="106" t="str">
        <f t="shared" si="18"/>
        <v>大叫唤</v>
      </c>
      <c r="BO27" s="102">
        <f t="shared" si="0"/>
        <v>27</v>
      </c>
      <c r="BP27" s="103">
        <f t="shared" si="19"/>
        <v>12</v>
      </c>
      <c r="BQ27" s="105" t="str">
        <f t="shared" si="20"/>
        <v>大叫唤+2</v>
      </c>
      <c r="BR27" s="102">
        <f t="shared" si="21"/>
        <v>98</v>
      </c>
      <c r="BS27" s="106" t="str">
        <f t="shared" si="22"/>
        <v>焦热</v>
      </c>
      <c r="BT27" s="102">
        <f t="shared" si="23"/>
        <v>31</v>
      </c>
      <c r="BU27" s="103">
        <f t="shared" si="24"/>
        <v>13</v>
      </c>
      <c r="BV27" s="105" t="str">
        <f t="shared" si="25"/>
        <v>焦热</v>
      </c>
      <c r="BW27" s="102">
        <f t="shared" si="26"/>
        <v>110</v>
      </c>
      <c r="BX27" s="106" t="str">
        <f t="shared" si="27"/>
        <v>大焦热</v>
      </c>
      <c r="BY27" s="102">
        <f t="shared" si="28"/>
        <v>36</v>
      </c>
      <c r="BZ27" s="103">
        <f t="shared" si="29"/>
        <v>15</v>
      </c>
      <c r="CA27" s="105" t="str">
        <f t="shared" si="30"/>
        <v>焦热+2</v>
      </c>
    </row>
    <row r="28" spans="1:86" ht="16.5" x14ac:dyDescent="0.2">
      <c r="I28" s="101">
        <v>25</v>
      </c>
      <c r="J28" s="101" t="s">
        <v>695</v>
      </c>
      <c r="K28" s="101">
        <v>125</v>
      </c>
      <c r="L28" s="101">
        <v>225</v>
      </c>
      <c r="M28" s="101">
        <v>6</v>
      </c>
      <c r="N28" s="101"/>
      <c r="O28" s="101"/>
      <c r="P28" s="101"/>
      <c r="Q28" s="101">
        <v>1</v>
      </c>
      <c r="R28" s="14">
        <f>ROUND((SUM($L$4:$L28)-SUM($M$4:$M28)+SUM(N$4:N28))/B$4,2)</f>
        <v>67.77</v>
      </c>
      <c r="S28" s="14">
        <f t="shared" si="1"/>
        <v>7.2999999999999972</v>
      </c>
      <c r="T28" s="14">
        <f>ROUND((SUM($L$4:$L28)-SUM($M$4:$M28)+SUM(O$4:O28))/C$4,2)</f>
        <v>50.83</v>
      </c>
      <c r="U28" s="14">
        <f t="shared" si="2"/>
        <v>5.4799999999999969</v>
      </c>
      <c r="V28" s="14">
        <f>ROUND((SUM($L$4:$L28)-SUM($M$4:$M28)+SUM(P$4:P28))/D$4,2)</f>
        <v>37.65</v>
      </c>
      <c r="W28" s="14">
        <f t="shared" si="3"/>
        <v>4.0599999999999952</v>
      </c>
      <c r="X28" s="84"/>
      <c r="Y28" s="14">
        <f t="shared" si="4"/>
        <v>4.0599999999999952</v>
      </c>
      <c r="Z28" s="14">
        <f>SUM(Y$4:Y28)</f>
        <v>37.475000000000001</v>
      </c>
      <c r="AH28" s="101">
        <v>25</v>
      </c>
      <c r="AI28" s="101"/>
      <c r="AJ28" s="101">
        <v>0.3</v>
      </c>
      <c r="AK28" s="99">
        <f t="shared" ref="AK28" si="60">AI24*$AJ28</f>
        <v>0.26099999999999995</v>
      </c>
      <c r="AL28" s="99">
        <f>ROUND(SUM(AK$4:AK28),2)</f>
        <v>1.2</v>
      </c>
      <c r="AM28" s="99">
        <f t="shared" ref="AM28" si="61">AI25*$AJ28</f>
        <v>0.19500000000000001</v>
      </c>
      <c r="AN28" s="99">
        <f>ROUND(SUM(AM$4:AM28),2)</f>
        <v>0.9</v>
      </c>
      <c r="AO28" s="99">
        <f t="shared" ref="AO28" si="62">AI26*$AJ28</f>
        <v>2.2499999999999999E-2</v>
      </c>
      <c r="AP28" s="99">
        <f>ROUND(SUM(AO$4:AO28),2)</f>
        <v>0.27</v>
      </c>
      <c r="AR28" s="101">
        <v>25</v>
      </c>
      <c r="AS28" s="101">
        <f t="shared" si="8"/>
        <v>89</v>
      </c>
      <c r="AT28" s="102">
        <f t="shared" si="9"/>
        <v>17</v>
      </c>
      <c r="AU28" s="102">
        <f t="shared" si="10"/>
        <v>5</v>
      </c>
      <c r="AV28" s="101">
        <f t="shared" si="11"/>
        <v>99</v>
      </c>
      <c r="AW28" s="102">
        <f t="shared" si="12"/>
        <v>19</v>
      </c>
      <c r="AX28" s="102">
        <f t="shared" si="13"/>
        <v>5</v>
      </c>
      <c r="AY28" s="101">
        <f t="shared" si="14"/>
        <v>112</v>
      </c>
      <c r="AZ28" s="102">
        <f t="shared" si="15"/>
        <v>22</v>
      </c>
      <c r="BA28" s="102">
        <f t="shared" si="16"/>
        <v>6</v>
      </c>
      <c r="BH28" s="102">
        <v>25</v>
      </c>
      <c r="BI28" s="102">
        <v>2</v>
      </c>
      <c r="BJ28" s="102">
        <f>SUM(BI$4:BI28)</f>
        <v>82</v>
      </c>
      <c r="BL28" s="102">
        <v>25</v>
      </c>
      <c r="BM28" s="102">
        <f t="shared" si="17"/>
        <v>89</v>
      </c>
      <c r="BN28" s="106" t="str">
        <f t="shared" si="18"/>
        <v>大叫唤</v>
      </c>
      <c r="BO28" s="102">
        <f t="shared" si="0"/>
        <v>27</v>
      </c>
      <c r="BP28" s="103">
        <f t="shared" si="19"/>
        <v>12</v>
      </c>
      <c r="BQ28" s="105" t="str">
        <f t="shared" si="20"/>
        <v>大叫唤+2</v>
      </c>
      <c r="BR28" s="102">
        <f t="shared" si="21"/>
        <v>99</v>
      </c>
      <c r="BS28" s="106" t="str">
        <f t="shared" si="22"/>
        <v>焦热</v>
      </c>
      <c r="BT28" s="102">
        <f t="shared" si="23"/>
        <v>31</v>
      </c>
      <c r="BU28" s="103">
        <f t="shared" si="24"/>
        <v>13</v>
      </c>
      <c r="BV28" s="105" t="str">
        <f t="shared" si="25"/>
        <v>焦热</v>
      </c>
      <c r="BW28" s="102">
        <f t="shared" si="26"/>
        <v>112</v>
      </c>
      <c r="BX28" s="106" t="str">
        <f t="shared" si="27"/>
        <v>大焦热</v>
      </c>
      <c r="BY28" s="102">
        <f t="shared" si="28"/>
        <v>37</v>
      </c>
      <c r="BZ28" s="103">
        <f t="shared" si="29"/>
        <v>15</v>
      </c>
      <c r="CA28" s="105" t="str">
        <f t="shared" si="30"/>
        <v>焦热+2</v>
      </c>
    </row>
    <row r="29" spans="1:86" ht="16.5" x14ac:dyDescent="0.2">
      <c r="I29" s="101">
        <v>26</v>
      </c>
      <c r="J29" s="101" t="s">
        <v>696</v>
      </c>
      <c r="K29" s="101">
        <v>130</v>
      </c>
      <c r="L29" s="101">
        <v>257</v>
      </c>
      <c r="M29" s="101">
        <v>6</v>
      </c>
      <c r="N29" s="101"/>
      <c r="O29" s="101"/>
      <c r="P29" s="101"/>
      <c r="Q29" s="101">
        <v>1</v>
      </c>
      <c r="R29" s="14">
        <f>ROUND((SUM($L$4:$L29)-SUM($M$4:$M29)+SUM(N$4:N29))/B$4,2)</f>
        <v>76.13</v>
      </c>
      <c r="S29" s="14">
        <f t="shared" si="1"/>
        <v>8.36</v>
      </c>
      <c r="T29" s="14">
        <f>ROUND((SUM($L$4:$L29)-SUM($M$4:$M29)+SUM(O$4:O29))/C$4,2)</f>
        <v>57.1</v>
      </c>
      <c r="U29" s="14">
        <f t="shared" si="2"/>
        <v>6.2700000000000031</v>
      </c>
      <c r="V29" s="14">
        <f>ROUND((SUM($L$4:$L29)-SUM($M$4:$M29)+SUM(P$4:P29))/D$4,2)</f>
        <v>42.3</v>
      </c>
      <c r="W29" s="14">
        <f t="shared" si="3"/>
        <v>4.6499999999999986</v>
      </c>
      <c r="X29" s="84"/>
      <c r="Y29" s="14">
        <f t="shared" si="4"/>
        <v>4.6499999999999986</v>
      </c>
      <c r="Z29" s="14">
        <f>SUM(Y$4:Y29)</f>
        <v>42.125</v>
      </c>
      <c r="AH29" s="101">
        <v>26</v>
      </c>
      <c r="AI29" s="101">
        <f>INDEX($S$4:$S$32,INT((AH29-5)/5)+1)</f>
        <v>0.60000000000000009</v>
      </c>
      <c r="AJ29" s="101">
        <v>0.1</v>
      </c>
      <c r="AK29" s="99">
        <f t="shared" ref="AK29" si="63">AI29*$AJ29</f>
        <v>6.0000000000000012E-2</v>
      </c>
      <c r="AL29" s="99">
        <f>ROUND(SUM(AK$4:AK29),2)</f>
        <v>1.26</v>
      </c>
      <c r="AM29" s="99">
        <f t="shared" ref="AM29" si="64">AI30*$AJ29</f>
        <v>4.5000000000000012E-2</v>
      </c>
      <c r="AN29" s="99">
        <f>ROUND(SUM(AM$4:AM29),2)</f>
        <v>0.95</v>
      </c>
      <c r="AO29" s="99">
        <f t="shared" ref="AO29" si="65">AI31*$AJ29</f>
        <v>5.6000000000000008E-2</v>
      </c>
      <c r="AP29" s="99">
        <f>ROUND(SUM(AO$4:AO29),2)</f>
        <v>0.32</v>
      </c>
      <c r="AR29" s="101">
        <v>26</v>
      </c>
      <c r="AS29" s="101">
        <f t="shared" si="8"/>
        <v>91</v>
      </c>
      <c r="AT29" s="102">
        <f t="shared" si="9"/>
        <v>18</v>
      </c>
      <c r="AU29" s="102">
        <f t="shared" si="10"/>
        <v>5</v>
      </c>
      <c r="AV29" s="101">
        <f t="shared" si="11"/>
        <v>101</v>
      </c>
      <c r="AW29" s="102">
        <f t="shared" si="12"/>
        <v>20</v>
      </c>
      <c r="AX29" s="102">
        <f t="shared" si="13"/>
        <v>6</v>
      </c>
      <c r="AY29" s="101">
        <f t="shared" si="14"/>
        <v>114</v>
      </c>
      <c r="AZ29" s="102">
        <f t="shared" si="15"/>
        <v>22</v>
      </c>
      <c r="BA29" s="102">
        <f t="shared" si="16"/>
        <v>6</v>
      </c>
      <c r="BH29" s="102">
        <v>26</v>
      </c>
      <c r="BI29" s="102">
        <v>3</v>
      </c>
      <c r="BJ29" s="102">
        <f>SUM(BI$4:BI29)</f>
        <v>85</v>
      </c>
      <c r="BL29" s="102">
        <v>26</v>
      </c>
      <c r="BM29" s="102">
        <f t="shared" si="17"/>
        <v>91</v>
      </c>
      <c r="BN29" s="106" t="str">
        <f t="shared" si="18"/>
        <v>焦热</v>
      </c>
      <c r="BO29" s="102">
        <f t="shared" si="0"/>
        <v>28</v>
      </c>
      <c r="BP29" s="103">
        <f t="shared" si="19"/>
        <v>12</v>
      </c>
      <c r="BQ29" s="105" t="str">
        <f t="shared" si="20"/>
        <v>大叫唤+2</v>
      </c>
      <c r="BR29" s="102">
        <f t="shared" si="21"/>
        <v>101</v>
      </c>
      <c r="BS29" s="106" t="str">
        <f t="shared" si="22"/>
        <v>焦热</v>
      </c>
      <c r="BT29" s="102">
        <f t="shared" si="23"/>
        <v>32</v>
      </c>
      <c r="BU29" s="103">
        <f t="shared" si="24"/>
        <v>13</v>
      </c>
      <c r="BV29" s="105" t="str">
        <f t="shared" si="25"/>
        <v>焦热</v>
      </c>
      <c r="BW29" s="102">
        <f t="shared" si="26"/>
        <v>114</v>
      </c>
      <c r="BX29" s="106" t="str">
        <f t="shared" si="27"/>
        <v>大焦热</v>
      </c>
      <c r="BY29" s="102">
        <f t="shared" si="28"/>
        <v>37</v>
      </c>
      <c r="BZ29" s="103">
        <f t="shared" si="29"/>
        <v>15</v>
      </c>
      <c r="CA29" s="105" t="str">
        <f t="shared" si="30"/>
        <v>焦热+2</v>
      </c>
    </row>
    <row r="30" spans="1:86" ht="16.5" x14ac:dyDescent="0.2">
      <c r="I30" s="101">
        <v>27</v>
      </c>
      <c r="J30" s="101" t="s">
        <v>697</v>
      </c>
      <c r="K30" s="101">
        <v>135</v>
      </c>
      <c r="L30" s="101">
        <v>290</v>
      </c>
      <c r="M30" s="101">
        <v>6</v>
      </c>
      <c r="N30" s="101"/>
      <c r="O30" s="101"/>
      <c r="P30" s="101"/>
      <c r="Q30" s="101">
        <v>1</v>
      </c>
      <c r="R30" s="14">
        <f>ROUND((SUM($L$4:$L30)-SUM($M$4:$M30)+SUM(N$4:N30))/B$4,2)</f>
        <v>85.6</v>
      </c>
      <c r="S30" s="14">
        <f t="shared" si="1"/>
        <v>9.4699999999999989</v>
      </c>
      <c r="T30" s="14">
        <f>ROUND((SUM($L$4:$L30)-SUM($M$4:$M30)+SUM(O$4:O30))/C$4,2)</f>
        <v>64.2</v>
      </c>
      <c r="U30" s="14">
        <f t="shared" si="2"/>
        <v>7.1000000000000014</v>
      </c>
      <c r="V30" s="14">
        <f>ROUND((SUM($L$4:$L30)-SUM($M$4:$M30)+SUM(P$4:P30))/D$4,2)</f>
        <v>47.56</v>
      </c>
      <c r="W30" s="14">
        <f t="shared" si="3"/>
        <v>5.2600000000000051</v>
      </c>
      <c r="X30" s="84"/>
      <c r="Y30" s="14">
        <f t="shared" si="4"/>
        <v>5.2600000000000051</v>
      </c>
      <c r="Z30" s="14">
        <f>SUM(Y$4:Y30)</f>
        <v>47.385000000000005</v>
      </c>
      <c r="AH30" s="101">
        <v>27</v>
      </c>
      <c r="AI30" s="101">
        <f>INDEX($U$4:$U$32,INT((AH29-5)/5)+1)</f>
        <v>0.45000000000000007</v>
      </c>
      <c r="AJ30" s="101">
        <v>0.15</v>
      </c>
      <c r="AK30" s="99">
        <f t="shared" ref="AK30" si="66">AI29*$AJ30</f>
        <v>9.0000000000000011E-2</v>
      </c>
      <c r="AL30" s="99">
        <f>ROUND(SUM(AK$4:AK30),2)</f>
        <v>1.35</v>
      </c>
      <c r="AM30" s="99">
        <f t="shared" ref="AM30" si="67">AI30*$AJ30</f>
        <v>6.7500000000000004E-2</v>
      </c>
      <c r="AN30" s="99">
        <f>ROUND(SUM(AM$4:AM30),2)</f>
        <v>1.01</v>
      </c>
      <c r="AO30" s="99">
        <f t="shared" ref="AO30" si="68">AI31*$AJ30</f>
        <v>8.4000000000000005E-2</v>
      </c>
      <c r="AP30" s="99">
        <f>ROUND(SUM(AO$4:AO30),2)</f>
        <v>0.41</v>
      </c>
      <c r="AR30" s="101">
        <v>27</v>
      </c>
      <c r="AS30" s="101">
        <f t="shared" si="8"/>
        <v>92</v>
      </c>
      <c r="AT30" s="102">
        <f t="shared" si="9"/>
        <v>18</v>
      </c>
      <c r="AU30" s="102">
        <f t="shared" si="10"/>
        <v>5</v>
      </c>
      <c r="AV30" s="101">
        <f t="shared" si="11"/>
        <v>103</v>
      </c>
      <c r="AW30" s="102">
        <f t="shared" si="12"/>
        <v>20</v>
      </c>
      <c r="AX30" s="102">
        <f t="shared" si="13"/>
        <v>6</v>
      </c>
      <c r="AY30" s="101">
        <f t="shared" si="14"/>
        <v>115</v>
      </c>
      <c r="AZ30" s="102">
        <f t="shared" si="15"/>
        <v>23</v>
      </c>
      <c r="BA30" s="102">
        <f t="shared" si="16"/>
        <v>6</v>
      </c>
      <c r="BH30" s="102">
        <v>27</v>
      </c>
      <c r="BI30" s="102">
        <v>2</v>
      </c>
      <c r="BJ30" s="102">
        <f>SUM(BI$4:BI30)</f>
        <v>87</v>
      </c>
      <c r="BL30" s="102">
        <v>27</v>
      </c>
      <c r="BM30" s="102">
        <f t="shared" si="17"/>
        <v>92</v>
      </c>
      <c r="BN30" s="106" t="str">
        <f t="shared" si="18"/>
        <v>焦热</v>
      </c>
      <c r="BO30" s="102">
        <f t="shared" si="0"/>
        <v>29</v>
      </c>
      <c r="BP30" s="103">
        <f t="shared" si="19"/>
        <v>12</v>
      </c>
      <c r="BQ30" s="105" t="str">
        <f t="shared" si="20"/>
        <v>大叫唤+2</v>
      </c>
      <c r="BR30" s="102">
        <f t="shared" si="21"/>
        <v>103</v>
      </c>
      <c r="BS30" s="106" t="str">
        <f t="shared" si="22"/>
        <v>焦热</v>
      </c>
      <c r="BT30" s="102">
        <f t="shared" si="23"/>
        <v>33</v>
      </c>
      <c r="BU30" s="103">
        <f t="shared" si="24"/>
        <v>14</v>
      </c>
      <c r="BV30" s="105" t="str">
        <f t="shared" si="25"/>
        <v>焦热+1</v>
      </c>
      <c r="BW30" s="102">
        <f t="shared" si="26"/>
        <v>115</v>
      </c>
      <c r="BX30" s="106" t="str">
        <f t="shared" si="27"/>
        <v>大焦热</v>
      </c>
      <c r="BY30" s="102">
        <f t="shared" si="28"/>
        <v>38</v>
      </c>
      <c r="BZ30" s="103">
        <f t="shared" si="29"/>
        <v>15</v>
      </c>
      <c r="CA30" s="105" t="str">
        <f t="shared" si="30"/>
        <v>焦热+2</v>
      </c>
    </row>
    <row r="31" spans="1:86" ht="16.5" x14ac:dyDescent="0.2">
      <c r="I31" s="101">
        <v>28</v>
      </c>
      <c r="J31" s="101" t="s">
        <v>698</v>
      </c>
      <c r="K31" s="101">
        <v>140</v>
      </c>
      <c r="L31" s="101">
        <v>324</v>
      </c>
      <c r="M31" s="101">
        <v>6</v>
      </c>
      <c r="N31" s="101"/>
      <c r="O31" s="101"/>
      <c r="P31" s="101"/>
      <c r="Q31" s="101">
        <v>1</v>
      </c>
      <c r="R31" s="14">
        <f>ROUND((SUM($L$4:$L31)-SUM($M$4:$M31)+SUM(N$4:N31))/B$4,2)</f>
        <v>96.2</v>
      </c>
      <c r="S31" s="14">
        <f t="shared" si="1"/>
        <v>10.600000000000009</v>
      </c>
      <c r="T31" s="14">
        <f>ROUND((SUM($L$4:$L31)-SUM($M$4:$M31)+SUM(O$4:O31))/C$4,2)</f>
        <v>72.150000000000006</v>
      </c>
      <c r="U31" s="14">
        <f t="shared" si="2"/>
        <v>7.9500000000000028</v>
      </c>
      <c r="V31" s="14">
        <f>ROUND((SUM($L$4:$L31)-SUM($M$4:$M31)+SUM(P$4:P31))/D$4,2)</f>
        <v>53.44</v>
      </c>
      <c r="W31" s="14">
        <f t="shared" si="3"/>
        <v>5.8799999999999955</v>
      </c>
      <c r="X31" s="84"/>
      <c r="Y31" s="14">
        <f t="shared" si="4"/>
        <v>5.8799999999999955</v>
      </c>
      <c r="Z31" s="14">
        <f>SUM(Y$4:Y31)</f>
        <v>53.265000000000001</v>
      </c>
      <c r="AH31" s="101">
        <v>28</v>
      </c>
      <c r="AI31" s="101">
        <f>INDEX($W$4:$W$32,INT((AH29-5)/5)+1)</f>
        <v>0.56000000000000005</v>
      </c>
      <c r="AJ31" s="101">
        <v>0.2</v>
      </c>
      <c r="AK31" s="99">
        <f t="shared" ref="AK31" si="69">AI29*$AJ31</f>
        <v>0.12000000000000002</v>
      </c>
      <c r="AL31" s="99">
        <f>ROUND(SUM(AK$4:AK31),2)</f>
        <v>1.47</v>
      </c>
      <c r="AM31" s="99">
        <f t="shared" ref="AM31" si="70">AI30*$AJ31</f>
        <v>9.0000000000000024E-2</v>
      </c>
      <c r="AN31" s="99">
        <f>ROUND(SUM(AM$4:AM31),2)</f>
        <v>1.1000000000000001</v>
      </c>
      <c r="AO31" s="99">
        <f t="shared" ref="AO31" si="71">AI31*$AJ31</f>
        <v>0.11200000000000002</v>
      </c>
      <c r="AP31" s="99">
        <f>ROUND(SUM(AO$4:AO31),2)</f>
        <v>0.52</v>
      </c>
      <c r="AR31" s="101">
        <v>28</v>
      </c>
      <c r="AS31" s="101">
        <f t="shared" si="8"/>
        <v>93</v>
      </c>
      <c r="AT31" s="102">
        <f t="shared" si="9"/>
        <v>18</v>
      </c>
      <c r="AU31" s="102">
        <f t="shared" si="10"/>
        <v>5</v>
      </c>
      <c r="AV31" s="101">
        <f t="shared" si="11"/>
        <v>104</v>
      </c>
      <c r="AW31" s="102">
        <f t="shared" si="12"/>
        <v>20</v>
      </c>
      <c r="AX31" s="102">
        <f t="shared" si="13"/>
        <v>6</v>
      </c>
      <c r="AY31" s="101">
        <f t="shared" si="14"/>
        <v>117</v>
      </c>
      <c r="AZ31" s="102">
        <f t="shared" si="15"/>
        <v>23</v>
      </c>
      <c r="BA31" s="102">
        <f t="shared" si="16"/>
        <v>6</v>
      </c>
      <c r="BH31" s="102">
        <v>28</v>
      </c>
      <c r="BI31" s="102">
        <v>3</v>
      </c>
      <c r="BJ31" s="102">
        <f>SUM(BI$4:BI31)</f>
        <v>90</v>
      </c>
      <c r="BL31" s="102">
        <v>28</v>
      </c>
      <c r="BM31" s="102">
        <f t="shared" si="17"/>
        <v>93</v>
      </c>
      <c r="BN31" s="106" t="str">
        <f t="shared" si="18"/>
        <v>焦热</v>
      </c>
      <c r="BO31" s="102">
        <f t="shared" si="0"/>
        <v>29</v>
      </c>
      <c r="BP31" s="103">
        <f t="shared" si="19"/>
        <v>12</v>
      </c>
      <c r="BQ31" s="105" t="str">
        <f t="shared" si="20"/>
        <v>大叫唤+2</v>
      </c>
      <c r="BR31" s="102">
        <f t="shared" si="21"/>
        <v>104</v>
      </c>
      <c r="BS31" s="106" t="str">
        <f t="shared" si="22"/>
        <v>焦热</v>
      </c>
      <c r="BT31" s="102">
        <f t="shared" si="23"/>
        <v>33</v>
      </c>
      <c r="BU31" s="103">
        <f t="shared" si="24"/>
        <v>14</v>
      </c>
      <c r="BV31" s="105" t="str">
        <f t="shared" si="25"/>
        <v>焦热+1</v>
      </c>
      <c r="BW31" s="102">
        <f t="shared" si="26"/>
        <v>117</v>
      </c>
      <c r="BX31" s="106" t="str">
        <f t="shared" si="27"/>
        <v>大焦热</v>
      </c>
      <c r="BY31" s="102">
        <f t="shared" si="28"/>
        <v>39</v>
      </c>
      <c r="BZ31" s="103">
        <f t="shared" si="29"/>
        <v>16</v>
      </c>
      <c r="CA31" s="105" t="str">
        <f t="shared" si="30"/>
        <v>大焦热</v>
      </c>
    </row>
    <row r="32" spans="1:86" ht="16.5" x14ac:dyDescent="0.2">
      <c r="I32" s="101">
        <v>29</v>
      </c>
      <c r="J32" s="101" t="s">
        <v>699</v>
      </c>
      <c r="K32" s="101">
        <v>145</v>
      </c>
      <c r="L32" s="101">
        <v>360</v>
      </c>
      <c r="M32" s="101">
        <v>6</v>
      </c>
      <c r="N32" s="101"/>
      <c r="O32" s="101"/>
      <c r="P32" s="101"/>
      <c r="Q32" s="101">
        <v>1</v>
      </c>
      <c r="R32" s="14">
        <f>ROUND((SUM($L$4:$L32)-SUM($M$4:$M32)+SUM(N$4:N32))/B$4,2)</f>
        <v>108</v>
      </c>
      <c r="S32" s="14">
        <f t="shared" si="1"/>
        <v>11.799999999999997</v>
      </c>
      <c r="T32" s="14">
        <f>ROUND((SUM($L$4:$L32)-SUM($M$4:$M32)+SUM(O$4:O32))/C$4,2)</f>
        <v>81</v>
      </c>
      <c r="U32" s="14">
        <f t="shared" si="2"/>
        <v>8.8499999999999943</v>
      </c>
      <c r="V32" s="14">
        <f>ROUND((SUM($L$4:$L32)-SUM($M$4:$M32)+SUM(P$4:P32))/D$4,2)</f>
        <v>60</v>
      </c>
      <c r="W32" s="14">
        <f t="shared" si="3"/>
        <v>6.5600000000000023</v>
      </c>
      <c r="X32" s="84"/>
      <c r="Y32" s="14">
        <f t="shared" si="4"/>
        <v>6.5600000000000023</v>
      </c>
      <c r="Z32" s="14">
        <f>SUM(Y$4:Y32)</f>
        <v>59.825000000000003</v>
      </c>
      <c r="AH32" s="101">
        <v>29</v>
      </c>
      <c r="AI32" s="101"/>
      <c r="AJ32" s="101">
        <v>0.25</v>
      </c>
      <c r="AK32" s="99">
        <f t="shared" ref="AK32" si="72">AI29*$AJ32</f>
        <v>0.15000000000000002</v>
      </c>
      <c r="AL32" s="99">
        <f>ROUND(SUM(AK$4:AK32),2)</f>
        <v>1.62</v>
      </c>
      <c r="AM32" s="99">
        <f t="shared" ref="AM32" si="73">AI30*$AJ32</f>
        <v>0.11250000000000002</v>
      </c>
      <c r="AN32" s="99">
        <f>ROUND(SUM(AM$4:AM32),2)</f>
        <v>1.22</v>
      </c>
      <c r="AO32" s="99">
        <f t="shared" ref="AO32" si="74">AI31*$AJ32</f>
        <v>0.14000000000000001</v>
      </c>
      <c r="AP32" s="99">
        <f>ROUND(SUM(AO$4:AO32),2)</f>
        <v>0.66</v>
      </c>
      <c r="AR32" s="101">
        <v>29</v>
      </c>
      <c r="AS32" s="101">
        <f t="shared" si="8"/>
        <v>94</v>
      </c>
      <c r="AT32" s="102">
        <f t="shared" si="9"/>
        <v>18</v>
      </c>
      <c r="AU32" s="102">
        <f t="shared" si="10"/>
        <v>5</v>
      </c>
      <c r="AV32" s="101">
        <f t="shared" si="11"/>
        <v>105</v>
      </c>
      <c r="AW32" s="102">
        <f t="shared" si="12"/>
        <v>21</v>
      </c>
      <c r="AX32" s="102">
        <f t="shared" si="13"/>
        <v>6</v>
      </c>
      <c r="AY32" s="101">
        <f t="shared" si="14"/>
        <v>119</v>
      </c>
      <c r="AZ32" s="102">
        <f t="shared" si="15"/>
        <v>23</v>
      </c>
      <c r="BA32" s="102">
        <f t="shared" si="16"/>
        <v>6</v>
      </c>
      <c r="BH32" s="102">
        <v>29</v>
      </c>
      <c r="BI32" s="102">
        <v>2</v>
      </c>
      <c r="BJ32" s="102">
        <f>SUM(BI$4:BI32)</f>
        <v>92</v>
      </c>
      <c r="BL32" s="102">
        <v>29</v>
      </c>
      <c r="BM32" s="102">
        <f t="shared" si="17"/>
        <v>94</v>
      </c>
      <c r="BN32" s="106" t="str">
        <f t="shared" si="18"/>
        <v>焦热</v>
      </c>
      <c r="BO32" s="102">
        <f t="shared" si="0"/>
        <v>29</v>
      </c>
      <c r="BP32" s="103">
        <f t="shared" si="19"/>
        <v>12</v>
      </c>
      <c r="BQ32" s="105" t="str">
        <f t="shared" si="20"/>
        <v>大叫唤+2</v>
      </c>
      <c r="BR32" s="102">
        <f t="shared" si="21"/>
        <v>105</v>
      </c>
      <c r="BS32" s="106" t="str">
        <f t="shared" si="22"/>
        <v>焦热</v>
      </c>
      <c r="BT32" s="102">
        <f t="shared" si="23"/>
        <v>34</v>
      </c>
      <c r="BU32" s="103">
        <f t="shared" si="24"/>
        <v>14</v>
      </c>
      <c r="BV32" s="105" t="str">
        <f t="shared" si="25"/>
        <v>焦热+1</v>
      </c>
      <c r="BW32" s="102">
        <f t="shared" si="26"/>
        <v>119</v>
      </c>
      <c r="BX32" s="106" t="str">
        <f t="shared" si="27"/>
        <v>大焦热</v>
      </c>
      <c r="BY32" s="102">
        <f t="shared" si="28"/>
        <v>39</v>
      </c>
      <c r="BZ32" s="103">
        <f t="shared" si="29"/>
        <v>16</v>
      </c>
      <c r="CA32" s="105" t="str">
        <f t="shared" si="30"/>
        <v>大焦热</v>
      </c>
    </row>
    <row r="33" spans="9:79" ht="16.5" x14ac:dyDescent="0.2"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H33" s="101">
        <v>30</v>
      </c>
      <c r="AI33" s="101"/>
      <c r="AJ33" s="101">
        <v>0.3</v>
      </c>
      <c r="AK33" s="99">
        <f t="shared" ref="AK33" si="75">AI29*$AJ33</f>
        <v>0.18000000000000002</v>
      </c>
      <c r="AL33" s="99">
        <f>ROUND(SUM(AK$4:AK33),2)</f>
        <v>1.8</v>
      </c>
      <c r="AM33" s="99">
        <f t="shared" ref="AM33" si="76">AI30*$AJ33</f>
        <v>0.13500000000000001</v>
      </c>
      <c r="AN33" s="99">
        <f>ROUND(SUM(AM$4:AM33),2)</f>
        <v>1.35</v>
      </c>
      <c r="AO33" s="99">
        <f t="shared" ref="AO33" si="77">AI31*$AJ33</f>
        <v>0.16800000000000001</v>
      </c>
      <c r="AP33" s="99">
        <f>ROUND(SUM(AO$4:AO33),2)</f>
        <v>0.83</v>
      </c>
      <c r="AR33" s="101">
        <v>30</v>
      </c>
      <c r="AS33" s="101">
        <f t="shared" si="8"/>
        <v>96</v>
      </c>
      <c r="AT33" s="102">
        <f t="shared" si="9"/>
        <v>19</v>
      </c>
      <c r="AU33" s="102">
        <f t="shared" si="10"/>
        <v>5</v>
      </c>
      <c r="AV33" s="101">
        <f t="shared" si="11"/>
        <v>107</v>
      </c>
      <c r="AW33" s="102">
        <f t="shared" si="12"/>
        <v>21</v>
      </c>
      <c r="AX33" s="102">
        <f t="shared" si="13"/>
        <v>6</v>
      </c>
      <c r="AY33" s="101">
        <f t="shared" si="14"/>
        <v>120</v>
      </c>
      <c r="AZ33" s="102">
        <f t="shared" si="15"/>
        <v>24</v>
      </c>
      <c r="BA33" s="102">
        <f t="shared" si="16"/>
        <v>6</v>
      </c>
      <c r="BH33" s="102">
        <v>30</v>
      </c>
      <c r="BI33" s="102">
        <v>3</v>
      </c>
      <c r="BJ33" s="102">
        <f>SUM(BI$4:BI33)</f>
        <v>95</v>
      </c>
      <c r="BL33" s="102">
        <v>30</v>
      </c>
      <c r="BM33" s="102">
        <f t="shared" si="17"/>
        <v>96</v>
      </c>
      <c r="BN33" s="106" t="str">
        <f t="shared" si="18"/>
        <v>焦热</v>
      </c>
      <c r="BO33" s="102">
        <f t="shared" si="0"/>
        <v>30</v>
      </c>
      <c r="BP33" s="103">
        <f t="shared" si="19"/>
        <v>13</v>
      </c>
      <c r="BQ33" s="105" t="str">
        <f t="shared" si="20"/>
        <v>焦热</v>
      </c>
      <c r="BR33" s="102">
        <f t="shared" si="21"/>
        <v>107</v>
      </c>
      <c r="BS33" s="106" t="str">
        <f t="shared" si="22"/>
        <v>焦热</v>
      </c>
      <c r="BT33" s="102">
        <f t="shared" si="23"/>
        <v>35</v>
      </c>
      <c r="BU33" s="103">
        <f t="shared" si="24"/>
        <v>14</v>
      </c>
      <c r="BV33" s="105" t="str">
        <f t="shared" si="25"/>
        <v>焦热+1</v>
      </c>
      <c r="BW33" s="102">
        <f t="shared" si="26"/>
        <v>120</v>
      </c>
      <c r="BX33" s="106" t="str">
        <f t="shared" si="27"/>
        <v>大焦热</v>
      </c>
      <c r="BY33" s="102">
        <f t="shared" si="28"/>
        <v>40</v>
      </c>
      <c r="BZ33" s="103">
        <f t="shared" si="29"/>
        <v>16</v>
      </c>
      <c r="CA33" s="105" t="str">
        <f t="shared" si="30"/>
        <v>大焦热</v>
      </c>
    </row>
    <row r="34" spans="9:79" ht="16.5" x14ac:dyDescent="0.2">
      <c r="AH34" s="101">
        <v>31</v>
      </c>
      <c r="AI34" s="101">
        <f>INDEX($S$4:$S$32,INT((AH34-5)/5)+1)</f>
        <v>0.8</v>
      </c>
      <c r="AJ34" s="101">
        <v>0.1</v>
      </c>
      <c r="AK34" s="99">
        <f t="shared" ref="AK34" si="78">AI34*$AJ34</f>
        <v>8.0000000000000016E-2</v>
      </c>
      <c r="AL34" s="99">
        <f>ROUND(SUM(AK$4:AK34),2)</f>
        <v>1.88</v>
      </c>
      <c r="AM34" s="99">
        <f t="shared" ref="AM34" si="79">AI35*$AJ34</f>
        <v>5.9999999999999991E-2</v>
      </c>
      <c r="AN34" s="99">
        <f>ROUND(SUM(AM$4:AM34),2)</f>
        <v>1.41</v>
      </c>
      <c r="AO34" s="99">
        <f t="shared" ref="AO34" si="80">AI36*$AJ34</f>
        <v>4.3999999999999997E-2</v>
      </c>
      <c r="AP34" s="99">
        <f>ROUND(SUM(AO$4:AO34),2)</f>
        <v>0.87</v>
      </c>
      <c r="AR34" s="101">
        <v>31</v>
      </c>
      <c r="AS34" s="101">
        <f t="shared" si="8"/>
        <v>97</v>
      </c>
      <c r="AT34" s="102">
        <f t="shared" si="9"/>
        <v>19</v>
      </c>
      <c r="AU34" s="102">
        <f t="shared" si="10"/>
        <v>5</v>
      </c>
      <c r="AV34" s="101">
        <f t="shared" si="11"/>
        <v>108</v>
      </c>
      <c r="AW34" s="102">
        <f t="shared" si="12"/>
        <v>21</v>
      </c>
      <c r="AX34" s="102">
        <f t="shared" si="13"/>
        <v>6</v>
      </c>
      <c r="AY34" s="101">
        <f t="shared" si="14"/>
        <v>122</v>
      </c>
      <c r="AZ34" s="102">
        <f t="shared" si="15"/>
        <v>24</v>
      </c>
      <c r="BA34" s="102">
        <f t="shared" si="16"/>
        <v>6</v>
      </c>
      <c r="BH34" s="102">
        <v>31</v>
      </c>
      <c r="BI34" s="102">
        <v>2</v>
      </c>
      <c r="BJ34" s="102">
        <f>SUM(BI$4:BI34)</f>
        <v>97</v>
      </c>
      <c r="BL34" s="102">
        <v>31</v>
      </c>
      <c r="BM34" s="102">
        <f t="shared" si="17"/>
        <v>97</v>
      </c>
      <c r="BN34" s="106" t="str">
        <f t="shared" si="18"/>
        <v>焦热</v>
      </c>
      <c r="BO34" s="102">
        <f t="shared" si="0"/>
        <v>31</v>
      </c>
      <c r="BP34" s="103">
        <f t="shared" si="19"/>
        <v>13</v>
      </c>
      <c r="BQ34" s="105" t="str">
        <f t="shared" si="20"/>
        <v>焦热</v>
      </c>
      <c r="BR34" s="102">
        <f t="shared" si="21"/>
        <v>108</v>
      </c>
      <c r="BS34" s="106" t="str">
        <f t="shared" si="22"/>
        <v>焦热</v>
      </c>
      <c r="BT34" s="102">
        <f t="shared" si="23"/>
        <v>35</v>
      </c>
      <c r="BU34" s="103">
        <f t="shared" si="24"/>
        <v>14</v>
      </c>
      <c r="BV34" s="105" t="str">
        <f t="shared" si="25"/>
        <v>焦热+1</v>
      </c>
      <c r="BW34" s="102">
        <f t="shared" si="26"/>
        <v>122</v>
      </c>
      <c r="BX34" s="106" t="str">
        <f t="shared" si="27"/>
        <v>大焦热</v>
      </c>
      <c r="BY34" s="102">
        <f t="shared" si="28"/>
        <v>41</v>
      </c>
      <c r="BZ34" s="103">
        <f t="shared" si="29"/>
        <v>16</v>
      </c>
      <c r="CA34" s="105" t="str">
        <f t="shared" si="30"/>
        <v>大焦热</v>
      </c>
    </row>
    <row r="35" spans="9:79" ht="16.5" x14ac:dyDescent="0.2">
      <c r="AH35" s="101">
        <v>32</v>
      </c>
      <c r="AI35" s="101">
        <f>INDEX($U$4:$U$32,INT((AH34-5)/5)+1)</f>
        <v>0.59999999999999987</v>
      </c>
      <c r="AJ35" s="101">
        <v>0.15</v>
      </c>
      <c r="AK35" s="99">
        <f t="shared" ref="AK35" si="81">AI34*$AJ35</f>
        <v>0.12</v>
      </c>
      <c r="AL35" s="99">
        <f>ROUND(SUM(AK$4:AK35),2)</f>
        <v>2</v>
      </c>
      <c r="AM35" s="99">
        <f t="shared" ref="AM35" si="82">AI35*$AJ35</f>
        <v>8.9999999999999983E-2</v>
      </c>
      <c r="AN35" s="99">
        <f>ROUND(SUM(AM$4:AM35),2)</f>
        <v>1.5</v>
      </c>
      <c r="AO35" s="99">
        <f t="shared" ref="AO35" si="83">AI36*$AJ35</f>
        <v>6.5999999999999989E-2</v>
      </c>
      <c r="AP35" s="99">
        <f>ROUND(SUM(AO$4:AO35),2)</f>
        <v>0.94</v>
      </c>
      <c r="AR35" s="101">
        <v>32</v>
      </c>
      <c r="AS35" s="101">
        <f t="shared" si="8"/>
        <v>98</v>
      </c>
      <c r="AT35" s="102">
        <f t="shared" si="9"/>
        <v>19</v>
      </c>
      <c r="AU35" s="102">
        <f t="shared" si="10"/>
        <v>5</v>
      </c>
      <c r="AV35" s="101">
        <f t="shared" si="11"/>
        <v>109</v>
      </c>
      <c r="AW35" s="102">
        <f t="shared" si="12"/>
        <v>21</v>
      </c>
      <c r="AX35" s="102">
        <f t="shared" si="13"/>
        <v>6</v>
      </c>
      <c r="AY35" s="101">
        <f t="shared" si="14"/>
        <v>123</v>
      </c>
      <c r="AZ35" s="102">
        <f t="shared" si="15"/>
        <v>24</v>
      </c>
      <c r="BA35" s="102">
        <f t="shared" si="16"/>
        <v>6</v>
      </c>
      <c r="BH35" s="102">
        <v>32</v>
      </c>
      <c r="BI35" s="102">
        <v>3</v>
      </c>
      <c r="BJ35" s="102">
        <f>SUM(BI$4:BI35)</f>
        <v>100</v>
      </c>
      <c r="BL35" s="102">
        <v>32</v>
      </c>
      <c r="BM35" s="102">
        <f t="shared" si="17"/>
        <v>98</v>
      </c>
      <c r="BN35" s="106" t="str">
        <f t="shared" si="18"/>
        <v>焦热</v>
      </c>
      <c r="BO35" s="102">
        <f t="shared" si="0"/>
        <v>31</v>
      </c>
      <c r="BP35" s="103">
        <f t="shared" si="19"/>
        <v>13</v>
      </c>
      <c r="BQ35" s="105" t="str">
        <f t="shared" si="20"/>
        <v>焦热</v>
      </c>
      <c r="BR35" s="102">
        <f t="shared" si="21"/>
        <v>109</v>
      </c>
      <c r="BS35" s="106" t="str">
        <f t="shared" si="22"/>
        <v>焦热</v>
      </c>
      <c r="BT35" s="102">
        <f t="shared" si="23"/>
        <v>35</v>
      </c>
      <c r="BU35" s="103">
        <f t="shared" si="24"/>
        <v>14</v>
      </c>
      <c r="BV35" s="105" t="str">
        <f t="shared" si="25"/>
        <v>焦热+1</v>
      </c>
      <c r="BW35" s="102">
        <f t="shared" si="26"/>
        <v>123</v>
      </c>
      <c r="BX35" s="106" t="str">
        <f t="shared" si="27"/>
        <v>大焦热</v>
      </c>
      <c r="BY35" s="102">
        <f t="shared" si="28"/>
        <v>41</v>
      </c>
      <c r="BZ35" s="103">
        <f t="shared" si="29"/>
        <v>16</v>
      </c>
      <c r="CA35" s="105" t="str">
        <f t="shared" si="30"/>
        <v>大焦热</v>
      </c>
    </row>
    <row r="36" spans="9:79" ht="16.5" x14ac:dyDescent="0.2">
      <c r="AH36" s="101">
        <v>33</v>
      </c>
      <c r="AI36" s="101">
        <f>INDEX($W$4:$W$32,INT((AH34-5)/5)+1)</f>
        <v>0.43999999999999995</v>
      </c>
      <c r="AJ36" s="101">
        <v>0.2</v>
      </c>
      <c r="AK36" s="99">
        <f t="shared" ref="AK36" si="84">AI34*$AJ36</f>
        <v>0.16000000000000003</v>
      </c>
      <c r="AL36" s="99">
        <f>ROUND(SUM(AK$4:AK36),2)</f>
        <v>2.16</v>
      </c>
      <c r="AM36" s="99">
        <f t="shared" ref="AM36" si="85">AI35*$AJ36</f>
        <v>0.11999999999999998</v>
      </c>
      <c r="AN36" s="99">
        <f>ROUND(SUM(AM$4:AM36),2)</f>
        <v>1.62</v>
      </c>
      <c r="AO36" s="99">
        <f t="shared" ref="AO36" si="86">AI36*$AJ36</f>
        <v>8.7999999999999995E-2</v>
      </c>
      <c r="AP36" s="99">
        <f>ROUND(SUM(AO$4:AO36),2)</f>
        <v>1.02</v>
      </c>
      <c r="AR36" s="101">
        <v>33</v>
      </c>
      <c r="AS36" s="101">
        <f t="shared" si="8"/>
        <v>99</v>
      </c>
      <c r="AT36" s="102">
        <f t="shared" si="9"/>
        <v>19</v>
      </c>
      <c r="AU36" s="102">
        <f t="shared" si="10"/>
        <v>5</v>
      </c>
      <c r="AV36" s="101">
        <f t="shared" si="11"/>
        <v>111</v>
      </c>
      <c r="AW36" s="102">
        <f t="shared" si="12"/>
        <v>22</v>
      </c>
      <c r="AX36" s="102">
        <f t="shared" si="13"/>
        <v>6</v>
      </c>
      <c r="AY36" s="101">
        <f t="shared" si="14"/>
        <v>124</v>
      </c>
      <c r="AZ36" s="102">
        <f t="shared" si="15"/>
        <v>24</v>
      </c>
      <c r="BA36" s="102">
        <f t="shared" si="16"/>
        <v>6</v>
      </c>
      <c r="BH36" s="102">
        <v>33</v>
      </c>
      <c r="BI36" s="102">
        <v>2</v>
      </c>
      <c r="BJ36" s="102">
        <f>SUM(BI$4:BI36)</f>
        <v>102</v>
      </c>
      <c r="BL36" s="102">
        <v>33</v>
      </c>
      <c r="BM36" s="102">
        <f t="shared" si="17"/>
        <v>99</v>
      </c>
      <c r="BN36" s="106" t="str">
        <f t="shared" si="18"/>
        <v>焦热</v>
      </c>
      <c r="BO36" s="102">
        <f t="shared" si="0"/>
        <v>31</v>
      </c>
      <c r="BP36" s="103">
        <f t="shared" si="19"/>
        <v>13</v>
      </c>
      <c r="BQ36" s="105" t="str">
        <f t="shared" si="20"/>
        <v>焦热</v>
      </c>
      <c r="BR36" s="102">
        <f t="shared" si="21"/>
        <v>111</v>
      </c>
      <c r="BS36" s="106" t="str">
        <f t="shared" si="22"/>
        <v>大焦热</v>
      </c>
      <c r="BT36" s="102">
        <f t="shared" si="23"/>
        <v>36</v>
      </c>
      <c r="BU36" s="103">
        <f t="shared" si="24"/>
        <v>15</v>
      </c>
      <c r="BV36" s="105" t="str">
        <f t="shared" si="25"/>
        <v>焦热+2</v>
      </c>
      <c r="BW36" s="102">
        <f t="shared" si="26"/>
        <v>124</v>
      </c>
      <c r="BX36" s="106" t="str">
        <f t="shared" si="27"/>
        <v>大焦热</v>
      </c>
      <c r="BY36" s="102">
        <f t="shared" si="28"/>
        <v>41</v>
      </c>
      <c r="BZ36" s="103">
        <f t="shared" si="29"/>
        <v>16</v>
      </c>
      <c r="CA36" s="105" t="str">
        <f t="shared" si="30"/>
        <v>大焦热</v>
      </c>
    </row>
    <row r="37" spans="9:79" ht="16.5" x14ac:dyDescent="0.2">
      <c r="AH37" s="101">
        <v>34</v>
      </c>
      <c r="AI37" s="101"/>
      <c r="AJ37" s="101">
        <v>0.25</v>
      </c>
      <c r="AK37" s="99">
        <f t="shared" ref="AK37" si="87">AI34*$AJ37</f>
        <v>0.2</v>
      </c>
      <c r="AL37" s="99">
        <f>ROUND(SUM(AK$4:AK37),2)</f>
        <v>2.36</v>
      </c>
      <c r="AM37" s="99">
        <f t="shared" ref="AM37" si="88">AI35*$AJ37</f>
        <v>0.14999999999999997</v>
      </c>
      <c r="AN37" s="99">
        <f>ROUND(SUM(AM$4:AM37),2)</f>
        <v>1.77</v>
      </c>
      <c r="AO37" s="99">
        <f t="shared" ref="AO37" si="89">AI36*$AJ37</f>
        <v>0.10999999999999999</v>
      </c>
      <c r="AP37" s="99">
        <f>ROUND(SUM(AO$4:AO37),2)</f>
        <v>1.1299999999999999</v>
      </c>
      <c r="AR37" s="101">
        <v>34</v>
      </c>
      <c r="AS37" s="101">
        <f t="shared" si="8"/>
        <v>100</v>
      </c>
      <c r="AT37" s="102">
        <f t="shared" si="9"/>
        <v>20</v>
      </c>
      <c r="AU37" s="102">
        <f t="shared" si="10"/>
        <v>6</v>
      </c>
      <c r="AV37" s="101">
        <f t="shared" si="11"/>
        <v>112</v>
      </c>
      <c r="AW37" s="102">
        <f t="shared" si="12"/>
        <v>22</v>
      </c>
      <c r="AX37" s="102">
        <f t="shared" si="13"/>
        <v>6</v>
      </c>
      <c r="AY37" s="101">
        <f t="shared" si="14"/>
        <v>126</v>
      </c>
      <c r="AZ37" s="102">
        <f t="shared" si="15"/>
        <v>25</v>
      </c>
      <c r="BA37" s="102">
        <f t="shared" si="16"/>
        <v>7</v>
      </c>
      <c r="BH37" s="102">
        <v>34</v>
      </c>
      <c r="BI37" s="102">
        <v>3</v>
      </c>
      <c r="BJ37" s="102">
        <f>SUM(BI$4:BI37)</f>
        <v>105</v>
      </c>
      <c r="BL37" s="102">
        <v>34</v>
      </c>
      <c r="BM37" s="102">
        <f t="shared" si="17"/>
        <v>100</v>
      </c>
      <c r="BN37" s="106" t="str">
        <f t="shared" si="18"/>
        <v>焦热</v>
      </c>
      <c r="BO37" s="102">
        <f t="shared" si="0"/>
        <v>32</v>
      </c>
      <c r="BP37" s="103">
        <f t="shared" si="19"/>
        <v>13</v>
      </c>
      <c r="BQ37" s="105" t="str">
        <f t="shared" si="20"/>
        <v>焦热</v>
      </c>
      <c r="BR37" s="102">
        <f t="shared" si="21"/>
        <v>112</v>
      </c>
      <c r="BS37" s="106" t="str">
        <f t="shared" si="22"/>
        <v>大焦热</v>
      </c>
      <c r="BT37" s="102">
        <f t="shared" si="23"/>
        <v>37</v>
      </c>
      <c r="BU37" s="103">
        <f t="shared" si="24"/>
        <v>15</v>
      </c>
      <c r="BV37" s="105" t="str">
        <f t="shared" si="25"/>
        <v>焦热+2</v>
      </c>
      <c r="BW37" s="102">
        <f t="shared" si="26"/>
        <v>126</v>
      </c>
      <c r="BX37" s="106" t="str">
        <f t="shared" si="27"/>
        <v>大焦热</v>
      </c>
      <c r="BY37" s="102">
        <f t="shared" si="28"/>
        <v>42</v>
      </c>
      <c r="BZ37" s="103">
        <f t="shared" si="29"/>
        <v>17</v>
      </c>
      <c r="CA37" s="105" t="str">
        <f t="shared" si="30"/>
        <v>大焦热+1</v>
      </c>
    </row>
    <row r="38" spans="9:79" ht="16.5" x14ac:dyDescent="0.2">
      <c r="AH38" s="101">
        <v>35</v>
      </c>
      <c r="AI38" s="101"/>
      <c r="AJ38" s="101">
        <v>0.3</v>
      </c>
      <c r="AK38" s="99">
        <f t="shared" ref="AK38" si="90">AI34*$AJ38</f>
        <v>0.24</v>
      </c>
      <c r="AL38" s="99">
        <f>ROUND(SUM(AK$4:AK38),2)</f>
        <v>2.6</v>
      </c>
      <c r="AM38" s="99">
        <f t="shared" ref="AM38" si="91">AI35*$AJ38</f>
        <v>0.17999999999999997</v>
      </c>
      <c r="AN38" s="99">
        <f>ROUND(SUM(AM$4:AM38),2)</f>
        <v>1.95</v>
      </c>
      <c r="AO38" s="99">
        <f t="shared" ref="AO38" si="92">AI36*$AJ38</f>
        <v>0.13199999999999998</v>
      </c>
      <c r="AP38" s="99">
        <f>ROUND(SUM(AO$4:AO38),2)</f>
        <v>1.27</v>
      </c>
      <c r="AR38" s="101">
        <v>35</v>
      </c>
      <c r="AS38" s="101">
        <f t="shared" si="8"/>
        <v>102</v>
      </c>
      <c r="AT38" s="102">
        <f t="shared" si="9"/>
        <v>20</v>
      </c>
      <c r="AU38" s="102">
        <f t="shared" si="10"/>
        <v>6</v>
      </c>
      <c r="AV38" s="101">
        <f t="shared" si="11"/>
        <v>113</v>
      </c>
      <c r="AW38" s="102">
        <f t="shared" si="12"/>
        <v>22</v>
      </c>
      <c r="AX38" s="102">
        <f t="shared" si="13"/>
        <v>6</v>
      </c>
      <c r="AY38" s="101">
        <f t="shared" si="14"/>
        <v>127</v>
      </c>
      <c r="AZ38" s="102">
        <f t="shared" si="15"/>
        <v>25</v>
      </c>
      <c r="BA38" s="102">
        <f t="shared" si="16"/>
        <v>7</v>
      </c>
      <c r="BH38" s="102">
        <v>35</v>
      </c>
      <c r="BI38" s="102">
        <v>2</v>
      </c>
      <c r="BJ38" s="102">
        <f>SUM(BI$4:BI38)</f>
        <v>107</v>
      </c>
      <c r="BL38" s="102">
        <v>35</v>
      </c>
      <c r="BM38" s="102">
        <f t="shared" si="17"/>
        <v>102</v>
      </c>
      <c r="BN38" s="106" t="str">
        <f t="shared" si="18"/>
        <v>焦热</v>
      </c>
      <c r="BO38" s="102">
        <f t="shared" si="0"/>
        <v>33</v>
      </c>
      <c r="BP38" s="103">
        <f t="shared" si="19"/>
        <v>14</v>
      </c>
      <c r="BQ38" s="105" t="str">
        <f t="shared" si="20"/>
        <v>焦热+1</v>
      </c>
      <c r="BR38" s="102">
        <f t="shared" si="21"/>
        <v>113</v>
      </c>
      <c r="BS38" s="106" t="str">
        <f t="shared" si="22"/>
        <v>大焦热</v>
      </c>
      <c r="BT38" s="102">
        <f t="shared" si="23"/>
        <v>37</v>
      </c>
      <c r="BU38" s="103">
        <f t="shared" si="24"/>
        <v>15</v>
      </c>
      <c r="BV38" s="105" t="str">
        <f t="shared" si="25"/>
        <v>焦热+2</v>
      </c>
      <c r="BW38" s="102">
        <f t="shared" si="26"/>
        <v>127</v>
      </c>
      <c r="BX38" s="106" t="str">
        <f t="shared" si="27"/>
        <v>大焦热</v>
      </c>
      <c r="BY38" s="102">
        <f t="shared" si="28"/>
        <v>43</v>
      </c>
      <c r="BZ38" s="103">
        <f t="shared" si="29"/>
        <v>17</v>
      </c>
      <c r="CA38" s="105" t="str">
        <f t="shared" si="30"/>
        <v>大焦热+1</v>
      </c>
    </row>
    <row r="39" spans="9:79" ht="16.5" x14ac:dyDescent="0.2">
      <c r="AH39" s="101">
        <v>36</v>
      </c>
      <c r="AI39" s="101">
        <f>INDEX($S$4:$S$32,INT((AH39-5)/5)+1)</f>
        <v>1</v>
      </c>
      <c r="AJ39" s="101">
        <v>0.1</v>
      </c>
      <c r="AK39" s="99">
        <f t="shared" ref="AK39" si="93">AI39*$AJ39</f>
        <v>0.1</v>
      </c>
      <c r="AL39" s="99">
        <f>ROUND(SUM(AK$4:AK39),2)</f>
        <v>2.7</v>
      </c>
      <c r="AM39" s="99">
        <f t="shared" ref="AM39" si="94">AI40*$AJ39</f>
        <v>7.5000000000000025E-2</v>
      </c>
      <c r="AN39" s="99">
        <f>ROUND(SUM(AM$4:AM39),2)</f>
        <v>2.0299999999999998</v>
      </c>
      <c r="AO39" s="99">
        <f t="shared" ref="AO39" si="95">AI41*$AJ39</f>
        <v>5.6000000000000008E-2</v>
      </c>
      <c r="AP39" s="99">
        <f>ROUND(SUM(AO$4:AO39),2)</f>
        <v>1.32</v>
      </c>
      <c r="AR39" s="101">
        <v>36</v>
      </c>
      <c r="AS39" s="101">
        <f t="shared" si="8"/>
        <v>103</v>
      </c>
      <c r="AT39" s="102">
        <f t="shared" si="9"/>
        <v>20</v>
      </c>
      <c r="AU39" s="102">
        <f t="shared" si="10"/>
        <v>6</v>
      </c>
      <c r="AV39" s="101">
        <f t="shared" si="11"/>
        <v>114</v>
      </c>
      <c r="AW39" s="102">
        <f t="shared" si="12"/>
        <v>22</v>
      </c>
      <c r="AX39" s="102">
        <f t="shared" si="13"/>
        <v>6</v>
      </c>
      <c r="AY39" s="101">
        <f t="shared" si="14"/>
        <v>128</v>
      </c>
      <c r="AZ39" s="102">
        <f t="shared" si="15"/>
        <v>25</v>
      </c>
      <c r="BA39" s="102">
        <f t="shared" si="16"/>
        <v>7</v>
      </c>
      <c r="BH39" s="102">
        <v>36</v>
      </c>
      <c r="BI39" s="102">
        <v>3</v>
      </c>
      <c r="BJ39" s="102">
        <f>SUM(BI$4:BI39)</f>
        <v>110</v>
      </c>
      <c r="BL39" s="102">
        <v>36</v>
      </c>
      <c r="BM39" s="102">
        <f t="shared" si="17"/>
        <v>103</v>
      </c>
      <c r="BN39" s="106" t="str">
        <f t="shared" si="18"/>
        <v>焦热</v>
      </c>
      <c r="BO39" s="102">
        <f t="shared" si="0"/>
        <v>33</v>
      </c>
      <c r="BP39" s="103">
        <f t="shared" si="19"/>
        <v>14</v>
      </c>
      <c r="BQ39" s="105" t="str">
        <f t="shared" si="20"/>
        <v>焦热+1</v>
      </c>
      <c r="BR39" s="102">
        <f t="shared" si="21"/>
        <v>114</v>
      </c>
      <c r="BS39" s="106" t="str">
        <f t="shared" si="22"/>
        <v>大焦热</v>
      </c>
      <c r="BT39" s="102">
        <f t="shared" si="23"/>
        <v>37</v>
      </c>
      <c r="BU39" s="103">
        <f t="shared" si="24"/>
        <v>15</v>
      </c>
      <c r="BV39" s="105" t="str">
        <f t="shared" si="25"/>
        <v>焦热+2</v>
      </c>
      <c r="BW39" s="102">
        <f t="shared" si="26"/>
        <v>128</v>
      </c>
      <c r="BX39" s="106" t="str">
        <f t="shared" si="27"/>
        <v>大焦热</v>
      </c>
      <c r="BY39" s="102">
        <f t="shared" si="28"/>
        <v>43</v>
      </c>
      <c r="BZ39" s="103">
        <f t="shared" si="29"/>
        <v>17</v>
      </c>
      <c r="CA39" s="105" t="str">
        <f t="shared" si="30"/>
        <v>大焦热+1</v>
      </c>
    </row>
    <row r="40" spans="9:79" ht="16.5" x14ac:dyDescent="0.2">
      <c r="AH40" s="101">
        <v>37</v>
      </c>
      <c r="AI40" s="101">
        <f>INDEX($U$4:$U$32,INT((AH39-5)/5)+1)</f>
        <v>0.75000000000000022</v>
      </c>
      <c r="AJ40" s="101">
        <v>0.15</v>
      </c>
      <c r="AK40" s="99">
        <f t="shared" ref="AK40" si="96">AI39*$AJ40</f>
        <v>0.15</v>
      </c>
      <c r="AL40" s="99">
        <f>ROUND(SUM(AK$4:AK40),2)</f>
        <v>2.85</v>
      </c>
      <c r="AM40" s="99">
        <f t="shared" ref="AM40" si="97">AI40*$AJ40</f>
        <v>0.11250000000000003</v>
      </c>
      <c r="AN40" s="99">
        <f>ROUND(SUM(AM$4:AM40),2)</f>
        <v>2.14</v>
      </c>
      <c r="AO40" s="99">
        <f t="shared" ref="AO40" si="98">AI41*$AJ40</f>
        <v>8.4000000000000005E-2</v>
      </c>
      <c r="AP40" s="99">
        <f>ROUND(SUM(AO$4:AO40),2)</f>
        <v>1.41</v>
      </c>
      <c r="AR40" s="101">
        <v>37</v>
      </c>
      <c r="AS40" s="101">
        <f t="shared" si="8"/>
        <v>104</v>
      </c>
      <c r="AT40" s="102">
        <f t="shared" si="9"/>
        <v>20</v>
      </c>
      <c r="AU40" s="102">
        <f t="shared" si="10"/>
        <v>6</v>
      </c>
      <c r="AV40" s="101">
        <f t="shared" si="11"/>
        <v>116</v>
      </c>
      <c r="AW40" s="102">
        <f t="shared" si="12"/>
        <v>23</v>
      </c>
      <c r="AX40" s="102">
        <f t="shared" si="13"/>
        <v>6</v>
      </c>
      <c r="AY40" s="101">
        <f t="shared" si="14"/>
        <v>129</v>
      </c>
      <c r="AZ40" s="102">
        <f t="shared" si="15"/>
        <v>25</v>
      </c>
      <c r="BA40" s="102">
        <f t="shared" si="16"/>
        <v>7</v>
      </c>
      <c r="BH40" s="102">
        <v>37</v>
      </c>
      <c r="BI40" s="102">
        <v>2</v>
      </c>
      <c r="BJ40" s="102">
        <f>SUM(BI$4:BI40)</f>
        <v>112</v>
      </c>
      <c r="BL40" s="102">
        <v>37</v>
      </c>
      <c r="BM40" s="102">
        <f t="shared" si="17"/>
        <v>104</v>
      </c>
      <c r="BN40" s="106" t="str">
        <f t="shared" si="18"/>
        <v>焦热</v>
      </c>
      <c r="BO40" s="102">
        <f t="shared" si="0"/>
        <v>33</v>
      </c>
      <c r="BP40" s="103">
        <f t="shared" si="19"/>
        <v>14</v>
      </c>
      <c r="BQ40" s="105" t="str">
        <f t="shared" si="20"/>
        <v>焦热+1</v>
      </c>
      <c r="BR40" s="102">
        <f t="shared" si="21"/>
        <v>116</v>
      </c>
      <c r="BS40" s="106" t="str">
        <f t="shared" si="22"/>
        <v>大焦热</v>
      </c>
      <c r="BT40" s="102">
        <f t="shared" si="23"/>
        <v>38</v>
      </c>
      <c r="BU40" s="103">
        <f t="shared" si="24"/>
        <v>15</v>
      </c>
      <c r="BV40" s="105" t="str">
        <f t="shared" si="25"/>
        <v>焦热+2</v>
      </c>
      <c r="BW40" s="102">
        <f t="shared" si="26"/>
        <v>129</v>
      </c>
      <c r="BX40" s="106" t="str">
        <f t="shared" si="27"/>
        <v>大焦热</v>
      </c>
      <c r="BY40" s="102">
        <f t="shared" si="28"/>
        <v>43</v>
      </c>
      <c r="BZ40" s="103">
        <f t="shared" si="29"/>
        <v>17</v>
      </c>
      <c r="CA40" s="105" t="str">
        <f t="shared" si="30"/>
        <v>大焦热+1</v>
      </c>
    </row>
    <row r="41" spans="9:79" ht="16.5" x14ac:dyDescent="0.2">
      <c r="AH41" s="101">
        <v>38</v>
      </c>
      <c r="AI41" s="101">
        <f>INDEX($W$4:$W$32,INT((AH39-5)/5)+1)</f>
        <v>0.56000000000000005</v>
      </c>
      <c r="AJ41" s="101">
        <v>0.2</v>
      </c>
      <c r="AK41" s="99">
        <f t="shared" ref="AK41" si="99">AI39*$AJ41</f>
        <v>0.2</v>
      </c>
      <c r="AL41" s="99">
        <f>ROUND(SUM(AK$4:AK41),2)</f>
        <v>3.05</v>
      </c>
      <c r="AM41" s="99">
        <f t="shared" ref="AM41" si="100">AI40*$AJ41</f>
        <v>0.15000000000000005</v>
      </c>
      <c r="AN41" s="99">
        <f>ROUND(SUM(AM$4:AM41),2)</f>
        <v>2.29</v>
      </c>
      <c r="AO41" s="99">
        <f t="shared" ref="AO41" si="101">AI41*$AJ41</f>
        <v>0.11200000000000002</v>
      </c>
      <c r="AP41" s="99">
        <f>ROUND(SUM(AO$4:AO41),2)</f>
        <v>1.52</v>
      </c>
      <c r="AR41" s="101">
        <v>38</v>
      </c>
      <c r="AS41" s="101">
        <f t="shared" si="8"/>
        <v>104</v>
      </c>
      <c r="AT41" s="102">
        <f t="shared" si="9"/>
        <v>20</v>
      </c>
      <c r="AU41" s="102">
        <f t="shared" si="10"/>
        <v>6</v>
      </c>
      <c r="AV41" s="101">
        <f t="shared" si="11"/>
        <v>117</v>
      </c>
      <c r="AW41" s="102">
        <f t="shared" si="12"/>
        <v>23</v>
      </c>
      <c r="AX41" s="102">
        <f t="shared" si="13"/>
        <v>6</v>
      </c>
      <c r="AY41" s="101">
        <f t="shared" si="14"/>
        <v>131</v>
      </c>
      <c r="AZ41" s="102">
        <f t="shared" si="15"/>
        <v>26</v>
      </c>
      <c r="BA41" s="102">
        <f t="shared" si="16"/>
        <v>7</v>
      </c>
      <c r="BH41" s="102">
        <v>38</v>
      </c>
      <c r="BI41" s="102">
        <v>3</v>
      </c>
      <c r="BJ41" s="102">
        <f>SUM(BI$4:BI41)</f>
        <v>115</v>
      </c>
      <c r="BL41" s="102">
        <v>38</v>
      </c>
      <c r="BM41" s="102">
        <f t="shared" si="17"/>
        <v>104</v>
      </c>
      <c r="BN41" s="106" t="str">
        <f t="shared" si="18"/>
        <v>焦热</v>
      </c>
      <c r="BO41" s="102">
        <f t="shared" si="0"/>
        <v>33</v>
      </c>
      <c r="BP41" s="103">
        <f t="shared" si="19"/>
        <v>14</v>
      </c>
      <c r="BQ41" s="105" t="str">
        <f t="shared" si="20"/>
        <v>焦热+1</v>
      </c>
      <c r="BR41" s="102">
        <f t="shared" si="21"/>
        <v>117</v>
      </c>
      <c r="BS41" s="106" t="str">
        <f t="shared" si="22"/>
        <v>大焦热</v>
      </c>
      <c r="BT41" s="102">
        <f t="shared" si="23"/>
        <v>39</v>
      </c>
      <c r="BU41" s="103">
        <f t="shared" si="24"/>
        <v>16</v>
      </c>
      <c r="BV41" s="105" t="str">
        <f t="shared" si="25"/>
        <v>大焦热</v>
      </c>
      <c r="BW41" s="102">
        <f t="shared" si="26"/>
        <v>131</v>
      </c>
      <c r="BX41" s="106" t="str">
        <f t="shared" si="27"/>
        <v>大焦热</v>
      </c>
      <c r="BY41" s="102">
        <f t="shared" si="28"/>
        <v>44</v>
      </c>
      <c r="BZ41" s="103">
        <f t="shared" si="29"/>
        <v>17</v>
      </c>
      <c r="CA41" s="105" t="str">
        <f t="shared" si="30"/>
        <v>大焦热+1</v>
      </c>
    </row>
    <row r="42" spans="9:79" ht="16.5" x14ac:dyDescent="0.2">
      <c r="AH42" s="101">
        <v>39</v>
      </c>
      <c r="AI42" s="101"/>
      <c r="AJ42" s="101">
        <v>0.25</v>
      </c>
      <c r="AK42" s="99">
        <f t="shared" ref="AK42" si="102">AI39*$AJ42</f>
        <v>0.25</v>
      </c>
      <c r="AL42" s="99">
        <f>ROUND(SUM(AK$4:AK42),2)</f>
        <v>3.3</v>
      </c>
      <c r="AM42" s="99">
        <f t="shared" ref="AM42" si="103">AI40*$AJ42</f>
        <v>0.18750000000000006</v>
      </c>
      <c r="AN42" s="99">
        <f>ROUND(SUM(AM$4:AM42),2)</f>
        <v>2.48</v>
      </c>
      <c r="AO42" s="99">
        <f t="shared" ref="AO42" si="104">AI41*$AJ42</f>
        <v>0.14000000000000001</v>
      </c>
      <c r="AP42" s="99">
        <f>ROUND(SUM(AO$4:AO42),2)</f>
        <v>1.66</v>
      </c>
      <c r="AR42" s="101">
        <v>39</v>
      </c>
      <c r="AS42" s="101">
        <f t="shared" si="8"/>
        <v>106</v>
      </c>
      <c r="AT42" s="102">
        <f t="shared" si="9"/>
        <v>21</v>
      </c>
      <c r="AU42" s="102">
        <f t="shared" si="10"/>
        <v>6</v>
      </c>
      <c r="AV42" s="101">
        <f t="shared" si="11"/>
        <v>118</v>
      </c>
      <c r="AW42" s="102">
        <f t="shared" si="12"/>
        <v>23</v>
      </c>
      <c r="AX42" s="102">
        <f t="shared" si="13"/>
        <v>6</v>
      </c>
      <c r="AY42" s="101">
        <f t="shared" si="14"/>
        <v>132</v>
      </c>
      <c r="AZ42" s="102">
        <f t="shared" si="15"/>
        <v>26</v>
      </c>
      <c r="BA42" s="102">
        <f t="shared" si="16"/>
        <v>7</v>
      </c>
      <c r="BH42" s="102">
        <v>39</v>
      </c>
      <c r="BI42" s="102">
        <v>2</v>
      </c>
      <c r="BJ42" s="102">
        <f>SUM(BI$4:BI42)</f>
        <v>117</v>
      </c>
      <c r="BL42" s="102">
        <v>39</v>
      </c>
      <c r="BM42" s="102">
        <f t="shared" si="17"/>
        <v>106</v>
      </c>
      <c r="BN42" s="106" t="str">
        <f t="shared" si="18"/>
        <v>焦热</v>
      </c>
      <c r="BO42" s="102">
        <f t="shared" si="0"/>
        <v>34</v>
      </c>
      <c r="BP42" s="103">
        <f t="shared" si="19"/>
        <v>14</v>
      </c>
      <c r="BQ42" s="105" t="str">
        <f t="shared" si="20"/>
        <v>焦热+1</v>
      </c>
      <c r="BR42" s="102">
        <f t="shared" si="21"/>
        <v>118</v>
      </c>
      <c r="BS42" s="106" t="str">
        <f t="shared" si="22"/>
        <v>大焦热</v>
      </c>
      <c r="BT42" s="102">
        <f t="shared" si="23"/>
        <v>39</v>
      </c>
      <c r="BU42" s="103">
        <f t="shared" si="24"/>
        <v>16</v>
      </c>
      <c r="BV42" s="105" t="str">
        <f t="shared" si="25"/>
        <v>大焦热</v>
      </c>
      <c r="BW42" s="102">
        <f t="shared" si="26"/>
        <v>132</v>
      </c>
      <c r="BX42" s="106" t="str">
        <f t="shared" si="27"/>
        <v>大焦热</v>
      </c>
      <c r="BY42" s="102">
        <f t="shared" si="28"/>
        <v>45</v>
      </c>
      <c r="BZ42" s="103">
        <f t="shared" si="29"/>
        <v>18</v>
      </c>
      <c r="CA42" s="105" t="str">
        <f t="shared" si="30"/>
        <v>大焦热+2</v>
      </c>
    </row>
    <row r="43" spans="9:79" ht="16.5" x14ac:dyDescent="0.2">
      <c r="AH43" s="101">
        <v>40</v>
      </c>
      <c r="AI43" s="101"/>
      <c r="AJ43" s="101">
        <v>0.3</v>
      </c>
      <c r="AK43" s="99">
        <f t="shared" ref="AK43" si="105">AI39*$AJ43</f>
        <v>0.3</v>
      </c>
      <c r="AL43" s="99">
        <f>ROUND(SUM(AK$4:AK43),2)</f>
        <v>3.6</v>
      </c>
      <c r="AM43" s="99">
        <f t="shared" ref="AM43" si="106">AI40*$AJ43</f>
        <v>0.22500000000000006</v>
      </c>
      <c r="AN43" s="99">
        <f>ROUND(SUM(AM$4:AM43),2)</f>
        <v>2.7</v>
      </c>
      <c r="AO43" s="99">
        <f t="shared" ref="AO43" si="107">AI41*$AJ43</f>
        <v>0.16800000000000001</v>
      </c>
      <c r="AP43" s="99">
        <f>ROUND(SUM(AO$4:AO43),2)</f>
        <v>1.83</v>
      </c>
      <c r="AR43" s="101">
        <v>40</v>
      </c>
      <c r="AS43" s="101">
        <f t="shared" si="8"/>
        <v>107</v>
      </c>
      <c r="AT43" s="102">
        <f t="shared" si="9"/>
        <v>21</v>
      </c>
      <c r="AU43" s="102">
        <f t="shared" si="10"/>
        <v>6</v>
      </c>
      <c r="AV43" s="101">
        <f t="shared" si="11"/>
        <v>119</v>
      </c>
      <c r="AW43" s="102">
        <f t="shared" si="12"/>
        <v>23</v>
      </c>
      <c r="AX43" s="102">
        <f t="shared" si="13"/>
        <v>6</v>
      </c>
      <c r="AY43" s="101">
        <f t="shared" si="14"/>
        <v>133</v>
      </c>
      <c r="AZ43" s="102">
        <f t="shared" si="15"/>
        <v>26</v>
      </c>
      <c r="BA43" s="102">
        <f t="shared" si="16"/>
        <v>7</v>
      </c>
      <c r="BH43" s="102">
        <v>40</v>
      </c>
      <c r="BI43" s="102">
        <v>3</v>
      </c>
      <c r="BJ43" s="102">
        <f>SUM(BI$4:BI43)</f>
        <v>120</v>
      </c>
      <c r="BL43" s="102">
        <v>40</v>
      </c>
      <c r="BM43" s="102">
        <f t="shared" si="17"/>
        <v>107</v>
      </c>
      <c r="BN43" s="106" t="str">
        <f t="shared" si="18"/>
        <v>焦热</v>
      </c>
      <c r="BO43" s="102">
        <f t="shared" si="0"/>
        <v>35</v>
      </c>
      <c r="BP43" s="103">
        <f t="shared" si="19"/>
        <v>14</v>
      </c>
      <c r="BQ43" s="105" t="str">
        <f t="shared" si="20"/>
        <v>焦热+1</v>
      </c>
      <c r="BR43" s="102">
        <f t="shared" si="21"/>
        <v>119</v>
      </c>
      <c r="BS43" s="106" t="str">
        <f t="shared" si="22"/>
        <v>大焦热</v>
      </c>
      <c r="BT43" s="102">
        <f t="shared" si="23"/>
        <v>39</v>
      </c>
      <c r="BU43" s="103">
        <f t="shared" si="24"/>
        <v>16</v>
      </c>
      <c r="BV43" s="105" t="str">
        <f t="shared" si="25"/>
        <v>大焦热</v>
      </c>
      <c r="BW43" s="102">
        <f t="shared" si="26"/>
        <v>133</v>
      </c>
      <c r="BX43" s="106" t="str">
        <f t="shared" si="27"/>
        <v>大焦热</v>
      </c>
      <c r="BY43" s="102">
        <f t="shared" si="28"/>
        <v>45</v>
      </c>
      <c r="BZ43" s="103">
        <f t="shared" si="29"/>
        <v>18</v>
      </c>
      <c r="CA43" s="105" t="str">
        <f t="shared" si="30"/>
        <v>大焦热+2</v>
      </c>
    </row>
    <row r="44" spans="9:79" ht="16.5" x14ac:dyDescent="0.2">
      <c r="AH44" s="101">
        <v>41</v>
      </c>
      <c r="AI44" s="101">
        <f>INDEX($S$4:$S$32,INT((AH44-5)/5)+1)</f>
        <v>1.1300000000000003</v>
      </c>
      <c r="AJ44" s="101">
        <v>0.1</v>
      </c>
      <c r="AK44" s="99">
        <f t="shared" ref="AK44" si="108">AI44*$AJ44</f>
        <v>0.11300000000000004</v>
      </c>
      <c r="AL44" s="99">
        <f>ROUND(SUM(AK$4:AK44),2)</f>
        <v>3.71</v>
      </c>
      <c r="AM44" s="99">
        <f t="shared" ref="AM44" si="109">AI45*$AJ44</f>
        <v>8.4999999999999964E-2</v>
      </c>
      <c r="AN44" s="99">
        <f>ROUND(SUM(AM$4:AM44),2)</f>
        <v>2.79</v>
      </c>
      <c r="AO44" s="99">
        <f t="shared" ref="AO44" si="110">AI46*$AJ44</f>
        <v>6.2999999999999987E-2</v>
      </c>
      <c r="AP44" s="99">
        <f>ROUND(SUM(AO$4:AO44),2)</f>
        <v>1.89</v>
      </c>
      <c r="AR44" s="101">
        <v>41</v>
      </c>
      <c r="AS44" s="101">
        <f t="shared" si="8"/>
        <v>108</v>
      </c>
      <c r="AT44" s="102">
        <f t="shared" si="9"/>
        <v>21</v>
      </c>
      <c r="AU44" s="102">
        <f t="shared" si="10"/>
        <v>6</v>
      </c>
      <c r="AV44" s="101">
        <f t="shared" si="11"/>
        <v>121</v>
      </c>
      <c r="AW44" s="102">
        <f t="shared" si="12"/>
        <v>24</v>
      </c>
      <c r="AX44" s="102">
        <f t="shared" si="13"/>
        <v>6</v>
      </c>
      <c r="AY44" s="101">
        <f t="shared" si="14"/>
        <v>134</v>
      </c>
      <c r="AZ44" s="102">
        <f t="shared" si="15"/>
        <v>26</v>
      </c>
      <c r="BA44" s="102">
        <f t="shared" si="16"/>
        <v>7</v>
      </c>
      <c r="BH44" s="102">
        <v>41</v>
      </c>
      <c r="BI44" s="102">
        <v>2</v>
      </c>
      <c r="BJ44" s="102">
        <f>SUM(BI$4:BI44)</f>
        <v>122</v>
      </c>
      <c r="BL44" s="102">
        <v>41</v>
      </c>
      <c r="BM44" s="102">
        <f t="shared" si="17"/>
        <v>108</v>
      </c>
      <c r="BN44" s="106" t="str">
        <f t="shared" si="18"/>
        <v>焦热</v>
      </c>
      <c r="BO44" s="102">
        <f t="shared" si="0"/>
        <v>35</v>
      </c>
      <c r="BP44" s="103">
        <f t="shared" si="19"/>
        <v>14</v>
      </c>
      <c r="BQ44" s="105" t="str">
        <f t="shared" si="20"/>
        <v>焦热+1</v>
      </c>
      <c r="BR44" s="102">
        <f t="shared" si="21"/>
        <v>121</v>
      </c>
      <c r="BS44" s="106" t="str">
        <f t="shared" si="22"/>
        <v>大焦热</v>
      </c>
      <c r="BT44" s="102">
        <f t="shared" si="23"/>
        <v>40</v>
      </c>
      <c r="BU44" s="103">
        <f t="shared" si="24"/>
        <v>16</v>
      </c>
      <c r="BV44" s="105" t="str">
        <f t="shared" si="25"/>
        <v>大焦热</v>
      </c>
      <c r="BW44" s="102">
        <f t="shared" si="26"/>
        <v>134</v>
      </c>
      <c r="BX44" s="106" t="str">
        <f t="shared" si="27"/>
        <v>大焦热</v>
      </c>
      <c r="BY44" s="102">
        <f t="shared" si="28"/>
        <v>45</v>
      </c>
      <c r="BZ44" s="103">
        <f t="shared" si="29"/>
        <v>18</v>
      </c>
      <c r="CA44" s="105" t="str">
        <f t="shared" si="30"/>
        <v>大焦热+2</v>
      </c>
    </row>
    <row r="45" spans="9:79" ht="16.5" x14ac:dyDescent="0.2">
      <c r="AH45" s="101">
        <v>42</v>
      </c>
      <c r="AI45" s="101">
        <f>INDEX($U$4:$U$32,INT((AH44-5)/5)+1)</f>
        <v>0.84999999999999964</v>
      </c>
      <c r="AJ45" s="101">
        <v>0.15</v>
      </c>
      <c r="AK45" s="99">
        <f t="shared" ref="AK45" si="111">AI44*$AJ45</f>
        <v>0.16950000000000004</v>
      </c>
      <c r="AL45" s="99">
        <f>ROUND(SUM(AK$4:AK45),2)</f>
        <v>3.88</v>
      </c>
      <c r="AM45" s="99">
        <f t="shared" ref="AM45" si="112">AI45*$AJ45</f>
        <v>0.12749999999999995</v>
      </c>
      <c r="AN45" s="99">
        <f>ROUND(SUM(AM$4:AM45),2)</f>
        <v>2.91</v>
      </c>
      <c r="AO45" s="99">
        <f t="shared" ref="AO45" si="113">AI46*$AJ45</f>
        <v>9.4499999999999987E-2</v>
      </c>
      <c r="AP45" s="99">
        <f>ROUND(SUM(AO$4:AO45),2)</f>
        <v>1.98</v>
      </c>
      <c r="AR45" s="101">
        <v>42</v>
      </c>
      <c r="AS45" s="101">
        <f t="shared" si="8"/>
        <v>109</v>
      </c>
      <c r="AT45" s="102">
        <f t="shared" si="9"/>
        <v>21</v>
      </c>
      <c r="AU45" s="102">
        <f t="shared" si="10"/>
        <v>6</v>
      </c>
      <c r="AV45" s="101">
        <f t="shared" si="11"/>
        <v>122</v>
      </c>
      <c r="AW45" s="102">
        <f t="shared" si="12"/>
        <v>24</v>
      </c>
      <c r="AX45" s="102">
        <f t="shared" si="13"/>
        <v>6</v>
      </c>
      <c r="AY45" s="101">
        <f t="shared" si="14"/>
        <v>134</v>
      </c>
      <c r="AZ45" s="102">
        <f t="shared" si="15"/>
        <v>26</v>
      </c>
      <c r="BA45" s="102">
        <f t="shared" si="16"/>
        <v>7</v>
      </c>
      <c r="BH45" s="102">
        <v>42</v>
      </c>
      <c r="BI45" s="102">
        <v>3</v>
      </c>
      <c r="BJ45" s="102">
        <f>SUM(BI$4:BI45)</f>
        <v>125</v>
      </c>
      <c r="BL45" s="102">
        <v>42</v>
      </c>
      <c r="BM45" s="102">
        <f t="shared" si="17"/>
        <v>109</v>
      </c>
      <c r="BN45" s="106" t="str">
        <f t="shared" si="18"/>
        <v>焦热</v>
      </c>
      <c r="BO45" s="102">
        <f t="shared" si="0"/>
        <v>35</v>
      </c>
      <c r="BP45" s="103">
        <f t="shared" si="19"/>
        <v>14</v>
      </c>
      <c r="BQ45" s="105" t="str">
        <f t="shared" si="20"/>
        <v>焦热+1</v>
      </c>
      <c r="BR45" s="102">
        <f t="shared" si="21"/>
        <v>122</v>
      </c>
      <c r="BS45" s="106" t="str">
        <f t="shared" si="22"/>
        <v>大焦热</v>
      </c>
      <c r="BT45" s="102">
        <f t="shared" si="23"/>
        <v>41</v>
      </c>
      <c r="BU45" s="103">
        <f t="shared" si="24"/>
        <v>16</v>
      </c>
      <c r="BV45" s="105" t="str">
        <f t="shared" si="25"/>
        <v>大焦热</v>
      </c>
      <c r="BW45" s="102">
        <f t="shared" si="26"/>
        <v>134</v>
      </c>
      <c r="BX45" s="106" t="str">
        <f t="shared" si="27"/>
        <v>大焦热</v>
      </c>
      <c r="BY45" s="102">
        <f t="shared" si="28"/>
        <v>45</v>
      </c>
      <c r="BZ45" s="103">
        <f t="shared" si="29"/>
        <v>18</v>
      </c>
      <c r="CA45" s="105" t="str">
        <f t="shared" si="30"/>
        <v>大焦热+2</v>
      </c>
    </row>
    <row r="46" spans="9:79" ht="16.5" x14ac:dyDescent="0.2">
      <c r="AH46" s="101">
        <v>43</v>
      </c>
      <c r="AI46" s="101">
        <f>INDEX($W$4:$W$32,INT((AH44-5)/5)+1)</f>
        <v>0.62999999999999989</v>
      </c>
      <c r="AJ46" s="101">
        <v>0.2</v>
      </c>
      <c r="AK46" s="99">
        <f t="shared" ref="AK46" si="114">AI44*$AJ46</f>
        <v>0.22600000000000009</v>
      </c>
      <c r="AL46" s="99">
        <f>ROUND(SUM(AK$4:AK46),2)</f>
        <v>4.1100000000000003</v>
      </c>
      <c r="AM46" s="99">
        <f t="shared" ref="AM46" si="115">AI45*$AJ46</f>
        <v>0.16999999999999993</v>
      </c>
      <c r="AN46" s="99">
        <f>ROUND(SUM(AM$4:AM46),2)</f>
        <v>3.08</v>
      </c>
      <c r="AO46" s="99">
        <f t="shared" ref="AO46" si="116">AI46*$AJ46</f>
        <v>0.12599999999999997</v>
      </c>
      <c r="AP46" s="99">
        <f>ROUND(SUM(AO$4:AO46),2)</f>
        <v>2.11</v>
      </c>
      <c r="AR46" s="101">
        <v>43</v>
      </c>
      <c r="AS46" s="101">
        <f t="shared" si="8"/>
        <v>109</v>
      </c>
      <c r="AT46" s="102">
        <f t="shared" si="9"/>
        <v>21</v>
      </c>
      <c r="AU46" s="102">
        <f t="shared" si="10"/>
        <v>6</v>
      </c>
      <c r="AV46" s="101">
        <f t="shared" si="11"/>
        <v>123</v>
      </c>
      <c r="AW46" s="102">
        <f t="shared" si="12"/>
        <v>24</v>
      </c>
      <c r="AX46" s="102">
        <f t="shared" si="13"/>
        <v>6</v>
      </c>
      <c r="AY46" s="101">
        <f t="shared" si="14"/>
        <v>136</v>
      </c>
      <c r="AZ46" s="102">
        <f t="shared" si="15"/>
        <v>27</v>
      </c>
      <c r="BA46" s="102">
        <f t="shared" si="16"/>
        <v>7</v>
      </c>
      <c r="BH46" s="102">
        <v>43</v>
      </c>
      <c r="BI46" s="102">
        <v>2</v>
      </c>
      <c r="BJ46" s="102">
        <f>SUM(BI$4:BI46)</f>
        <v>127</v>
      </c>
      <c r="BL46" s="102">
        <v>43</v>
      </c>
      <c r="BM46" s="102">
        <f t="shared" si="17"/>
        <v>109</v>
      </c>
      <c r="BN46" s="106" t="str">
        <f t="shared" si="18"/>
        <v>焦热</v>
      </c>
      <c r="BO46" s="102">
        <f t="shared" si="0"/>
        <v>35</v>
      </c>
      <c r="BP46" s="103">
        <f t="shared" si="19"/>
        <v>14</v>
      </c>
      <c r="BQ46" s="105" t="str">
        <f t="shared" si="20"/>
        <v>焦热+1</v>
      </c>
      <c r="BR46" s="102">
        <f t="shared" si="21"/>
        <v>123</v>
      </c>
      <c r="BS46" s="106" t="str">
        <f t="shared" si="22"/>
        <v>大焦热</v>
      </c>
      <c r="BT46" s="102">
        <f t="shared" si="23"/>
        <v>41</v>
      </c>
      <c r="BU46" s="103">
        <f t="shared" si="24"/>
        <v>16</v>
      </c>
      <c r="BV46" s="105" t="str">
        <f t="shared" si="25"/>
        <v>大焦热</v>
      </c>
      <c r="BW46" s="102">
        <f t="shared" si="26"/>
        <v>136</v>
      </c>
      <c r="BX46" s="106" t="str">
        <f t="shared" si="27"/>
        <v>无间</v>
      </c>
      <c r="BY46" s="102">
        <f t="shared" si="28"/>
        <v>46</v>
      </c>
      <c r="BZ46" s="103">
        <f t="shared" si="29"/>
        <v>18</v>
      </c>
      <c r="CA46" s="105" t="str">
        <f t="shared" si="30"/>
        <v>大焦热+2</v>
      </c>
    </row>
    <row r="47" spans="9:79" ht="16.5" x14ac:dyDescent="0.2">
      <c r="AH47" s="101">
        <v>44</v>
      </c>
      <c r="AI47" s="101"/>
      <c r="AJ47" s="101">
        <v>0.25</v>
      </c>
      <c r="AK47" s="99">
        <f t="shared" ref="AK47" si="117">AI44*$AJ47</f>
        <v>0.28250000000000008</v>
      </c>
      <c r="AL47" s="99">
        <f>ROUND(SUM(AK$4:AK47),2)</f>
        <v>4.3899999999999997</v>
      </c>
      <c r="AM47" s="99">
        <f t="shared" ref="AM47" si="118">AI45*$AJ47</f>
        <v>0.21249999999999991</v>
      </c>
      <c r="AN47" s="99">
        <f>ROUND(SUM(AM$4:AM47),2)</f>
        <v>3.3</v>
      </c>
      <c r="AO47" s="99">
        <f t="shared" ref="AO47" si="119">AI46*$AJ47</f>
        <v>0.15749999999999997</v>
      </c>
      <c r="AP47" s="99">
        <f>ROUND(SUM(AO$4:AO47),2)</f>
        <v>2.27</v>
      </c>
      <c r="AR47" s="101">
        <v>44</v>
      </c>
      <c r="AS47" s="101">
        <f t="shared" si="8"/>
        <v>111</v>
      </c>
      <c r="AT47" s="102">
        <f t="shared" si="9"/>
        <v>22</v>
      </c>
      <c r="AU47" s="102">
        <f t="shared" si="10"/>
        <v>6</v>
      </c>
      <c r="AV47" s="101">
        <f t="shared" si="11"/>
        <v>124</v>
      </c>
      <c r="AW47" s="102">
        <f t="shared" si="12"/>
        <v>24</v>
      </c>
      <c r="AX47" s="102">
        <f t="shared" si="13"/>
        <v>6</v>
      </c>
      <c r="AY47" s="101">
        <f t="shared" si="14"/>
        <v>137</v>
      </c>
      <c r="AZ47" s="102">
        <f t="shared" si="15"/>
        <v>27</v>
      </c>
      <c r="BA47" s="102">
        <f t="shared" si="16"/>
        <v>7</v>
      </c>
      <c r="BH47" s="102">
        <v>44</v>
      </c>
      <c r="BI47" s="102">
        <v>3</v>
      </c>
      <c r="BJ47" s="102">
        <f>SUM(BI$4:BI47)</f>
        <v>130</v>
      </c>
      <c r="BL47" s="102">
        <v>44</v>
      </c>
      <c r="BM47" s="102">
        <f t="shared" si="17"/>
        <v>111</v>
      </c>
      <c r="BN47" s="106" t="str">
        <f t="shared" si="18"/>
        <v>大焦热</v>
      </c>
      <c r="BO47" s="102">
        <f t="shared" si="0"/>
        <v>36</v>
      </c>
      <c r="BP47" s="103">
        <f t="shared" si="19"/>
        <v>15</v>
      </c>
      <c r="BQ47" s="105" t="str">
        <f t="shared" si="20"/>
        <v>焦热+2</v>
      </c>
      <c r="BR47" s="102">
        <f t="shared" si="21"/>
        <v>124</v>
      </c>
      <c r="BS47" s="106" t="str">
        <f t="shared" si="22"/>
        <v>大焦热</v>
      </c>
      <c r="BT47" s="102">
        <f t="shared" si="23"/>
        <v>41</v>
      </c>
      <c r="BU47" s="103">
        <f t="shared" si="24"/>
        <v>16</v>
      </c>
      <c r="BV47" s="105" t="str">
        <f t="shared" si="25"/>
        <v>大焦热</v>
      </c>
      <c r="BW47" s="102">
        <f t="shared" si="26"/>
        <v>137</v>
      </c>
      <c r="BX47" s="106" t="str">
        <f t="shared" si="27"/>
        <v>无间</v>
      </c>
      <c r="BY47" s="102">
        <f t="shared" si="28"/>
        <v>47</v>
      </c>
      <c r="BZ47" s="103">
        <f t="shared" si="29"/>
        <v>18</v>
      </c>
      <c r="CA47" s="105" t="str">
        <f t="shared" si="30"/>
        <v>大焦热+2</v>
      </c>
    </row>
    <row r="48" spans="9:79" ht="16.5" x14ac:dyDescent="0.2">
      <c r="AH48" s="101">
        <v>45</v>
      </c>
      <c r="AI48" s="101"/>
      <c r="AJ48" s="101">
        <v>0.3</v>
      </c>
      <c r="AK48" s="99">
        <f t="shared" ref="AK48" si="120">AI44*$AJ48</f>
        <v>0.33900000000000008</v>
      </c>
      <c r="AL48" s="99">
        <f>ROUND(SUM(AK$4:AK48),2)</f>
        <v>4.7300000000000004</v>
      </c>
      <c r="AM48" s="99">
        <f t="shared" ref="AM48" si="121">AI45*$AJ48</f>
        <v>0.25499999999999989</v>
      </c>
      <c r="AN48" s="99">
        <f>ROUND(SUM(AM$4:AM48),2)</f>
        <v>3.55</v>
      </c>
      <c r="AO48" s="99">
        <f t="shared" ref="AO48" si="122">AI46*$AJ48</f>
        <v>0.18899999999999997</v>
      </c>
      <c r="AP48" s="99">
        <f>ROUND(SUM(AO$4:AO48),2)</f>
        <v>2.46</v>
      </c>
      <c r="AR48" s="101">
        <v>45</v>
      </c>
      <c r="AS48" s="101">
        <f t="shared" si="8"/>
        <v>112</v>
      </c>
      <c r="AT48" s="102">
        <f t="shared" si="9"/>
        <v>22</v>
      </c>
      <c r="AU48" s="102">
        <f t="shared" si="10"/>
        <v>6</v>
      </c>
      <c r="AV48" s="101">
        <f t="shared" si="11"/>
        <v>124</v>
      </c>
      <c r="AW48" s="102">
        <f t="shared" si="12"/>
        <v>24</v>
      </c>
      <c r="AX48" s="102">
        <f t="shared" si="13"/>
        <v>6</v>
      </c>
      <c r="AY48" s="101">
        <f t="shared" si="14"/>
        <v>138</v>
      </c>
      <c r="AZ48" s="102">
        <f t="shared" si="15"/>
        <v>27</v>
      </c>
      <c r="BA48" s="102">
        <f t="shared" si="16"/>
        <v>7</v>
      </c>
      <c r="BH48" s="102">
        <v>45</v>
      </c>
      <c r="BI48" s="102">
        <v>2</v>
      </c>
      <c r="BJ48" s="102">
        <f>SUM(BI$4:BI48)</f>
        <v>132</v>
      </c>
      <c r="BL48" s="102">
        <v>45</v>
      </c>
      <c r="BM48" s="102">
        <f t="shared" si="17"/>
        <v>112</v>
      </c>
      <c r="BN48" s="106" t="str">
        <f t="shared" si="18"/>
        <v>大焦热</v>
      </c>
      <c r="BO48" s="102">
        <f t="shared" si="0"/>
        <v>37</v>
      </c>
      <c r="BP48" s="103">
        <f t="shared" si="19"/>
        <v>15</v>
      </c>
      <c r="BQ48" s="105" t="str">
        <f t="shared" si="20"/>
        <v>焦热+2</v>
      </c>
      <c r="BR48" s="102">
        <f t="shared" si="21"/>
        <v>124</v>
      </c>
      <c r="BS48" s="106" t="str">
        <f t="shared" si="22"/>
        <v>大焦热</v>
      </c>
      <c r="BT48" s="102">
        <f t="shared" si="23"/>
        <v>41</v>
      </c>
      <c r="BU48" s="103">
        <f t="shared" si="24"/>
        <v>16</v>
      </c>
      <c r="BV48" s="105" t="str">
        <f t="shared" si="25"/>
        <v>大焦热</v>
      </c>
      <c r="BW48" s="102">
        <f t="shared" si="26"/>
        <v>138</v>
      </c>
      <c r="BX48" s="106" t="str">
        <f t="shared" si="27"/>
        <v>无间</v>
      </c>
      <c r="BY48" s="102">
        <f t="shared" si="28"/>
        <v>47</v>
      </c>
      <c r="BZ48" s="103">
        <f t="shared" si="29"/>
        <v>18</v>
      </c>
      <c r="CA48" s="105" t="str">
        <f t="shared" si="30"/>
        <v>大焦热+2</v>
      </c>
    </row>
    <row r="49" spans="34:79" ht="16.5" x14ac:dyDescent="0.2">
      <c r="AH49" s="101">
        <v>46</v>
      </c>
      <c r="AI49" s="101">
        <f>INDEX($S$4:$S$32,INT((AH49-5)/5)+1)</f>
        <v>1.1999999999999993</v>
      </c>
      <c r="AJ49" s="101">
        <v>0.1</v>
      </c>
      <c r="AK49" s="99">
        <f t="shared" ref="AK49" si="123">AI49*$AJ49</f>
        <v>0.11999999999999994</v>
      </c>
      <c r="AL49" s="99">
        <f>ROUND(SUM(AK$4:AK49),2)</f>
        <v>4.8499999999999996</v>
      </c>
      <c r="AM49" s="99">
        <f t="shared" ref="AM49" si="124">AI50*$AJ49</f>
        <v>9.0000000000000038E-2</v>
      </c>
      <c r="AN49" s="99">
        <f>ROUND(SUM(AM$4:AM49),2)</f>
        <v>3.64</v>
      </c>
      <c r="AO49" s="99">
        <f t="shared" ref="AO49" si="125">AI51*$AJ49</f>
        <v>6.699999999999999E-2</v>
      </c>
      <c r="AP49" s="99">
        <f>ROUND(SUM(AO$4:AO49),2)</f>
        <v>2.52</v>
      </c>
      <c r="AR49" s="101">
        <v>46</v>
      </c>
      <c r="AS49" s="101">
        <f t="shared" si="8"/>
        <v>113</v>
      </c>
      <c r="AT49" s="102">
        <f t="shared" si="9"/>
        <v>22</v>
      </c>
      <c r="AU49" s="102">
        <f t="shared" si="10"/>
        <v>6</v>
      </c>
      <c r="AV49" s="101">
        <f t="shared" si="11"/>
        <v>126</v>
      </c>
      <c r="AW49" s="102">
        <f t="shared" si="12"/>
        <v>25</v>
      </c>
      <c r="AX49" s="102">
        <f t="shared" si="13"/>
        <v>7</v>
      </c>
      <c r="AY49" s="101">
        <f t="shared" si="14"/>
        <v>139</v>
      </c>
      <c r="AZ49" s="102">
        <f t="shared" si="15"/>
        <v>27</v>
      </c>
      <c r="BA49" s="102">
        <f t="shared" si="16"/>
        <v>7</v>
      </c>
      <c r="BH49" s="102">
        <v>46</v>
      </c>
      <c r="BI49" s="102">
        <v>3</v>
      </c>
      <c r="BJ49" s="102">
        <f>SUM(BI$4:BI49)</f>
        <v>135</v>
      </c>
      <c r="BL49" s="102">
        <v>46</v>
      </c>
      <c r="BM49" s="102">
        <f t="shared" si="17"/>
        <v>113</v>
      </c>
      <c r="BN49" s="106" t="str">
        <f t="shared" si="18"/>
        <v>大焦热</v>
      </c>
      <c r="BO49" s="102">
        <f t="shared" si="0"/>
        <v>37</v>
      </c>
      <c r="BP49" s="103">
        <f t="shared" si="19"/>
        <v>15</v>
      </c>
      <c r="BQ49" s="105" t="str">
        <f t="shared" si="20"/>
        <v>焦热+2</v>
      </c>
      <c r="BR49" s="102">
        <f t="shared" si="21"/>
        <v>126</v>
      </c>
      <c r="BS49" s="106" t="str">
        <f t="shared" si="22"/>
        <v>大焦热</v>
      </c>
      <c r="BT49" s="102">
        <f t="shared" si="23"/>
        <v>42</v>
      </c>
      <c r="BU49" s="103">
        <f t="shared" si="24"/>
        <v>17</v>
      </c>
      <c r="BV49" s="105" t="str">
        <f t="shared" si="25"/>
        <v>大焦热+1</v>
      </c>
      <c r="BW49" s="102">
        <f t="shared" si="26"/>
        <v>139</v>
      </c>
      <c r="BX49" s="106" t="str">
        <f t="shared" si="27"/>
        <v>无间</v>
      </c>
      <c r="BY49" s="102">
        <f t="shared" si="28"/>
        <v>47</v>
      </c>
      <c r="BZ49" s="103">
        <f t="shared" si="29"/>
        <v>18</v>
      </c>
      <c r="CA49" s="105" t="str">
        <f t="shared" si="30"/>
        <v>大焦热+2</v>
      </c>
    </row>
    <row r="50" spans="34:79" ht="16.5" x14ac:dyDescent="0.2">
      <c r="AH50" s="101">
        <v>47</v>
      </c>
      <c r="AI50" s="101">
        <f>INDEX($U$4:$U$32,INT((AH49-5)/5)+1)</f>
        <v>0.90000000000000036</v>
      </c>
      <c r="AJ50" s="101">
        <v>0.15</v>
      </c>
      <c r="AK50" s="99">
        <f t="shared" ref="AK50" si="126">AI49*$AJ50</f>
        <v>0.17999999999999988</v>
      </c>
      <c r="AL50" s="99">
        <f>ROUND(SUM(AK$4:AK50),2)</f>
        <v>5.03</v>
      </c>
      <c r="AM50" s="99">
        <f t="shared" ref="AM50" si="127">AI50*$AJ50</f>
        <v>0.13500000000000004</v>
      </c>
      <c r="AN50" s="99">
        <f>ROUND(SUM(AM$4:AM50),2)</f>
        <v>3.78</v>
      </c>
      <c r="AO50" s="99">
        <f t="shared" ref="AO50" si="128">AI51*$AJ50</f>
        <v>0.10049999999999999</v>
      </c>
      <c r="AP50" s="99">
        <f>ROUND(SUM(AO$4:AO50),2)</f>
        <v>2.62</v>
      </c>
      <c r="AR50" s="101">
        <v>47</v>
      </c>
      <c r="AS50" s="101">
        <f t="shared" si="8"/>
        <v>114</v>
      </c>
      <c r="AT50" s="102">
        <f t="shared" si="9"/>
        <v>22</v>
      </c>
      <c r="AU50" s="102">
        <f t="shared" si="10"/>
        <v>6</v>
      </c>
      <c r="AV50" s="101">
        <f t="shared" si="11"/>
        <v>127</v>
      </c>
      <c r="AW50" s="102">
        <f t="shared" si="12"/>
        <v>25</v>
      </c>
      <c r="AX50" s="102">
        <f t="shared" si="13"/>
        <v>7</v>
      </c>
      <c r="AY50" s="101">
        <f t="shared" si="14"/>
        <v>139</v>
      </c>
      <c r="AZ50" s="102">
        <f t="shared" si="15"/>
        <v>27</v>
      </c>
      <c r="BA50" s="102">
        <f t="shared" si="16"/>
        <v>7</v>
      </c>
      <c r="BH50" s="102">
        <v>47</v>
      </c>
      <c r="BI50" s="102">
        <v>2</v>
      </c>
      <c r="BJ50" s="102">
        <f>SUM(BI$4:BI50)</f>
        <v>137</v>
      </c>
      <c r="BL50" s="102">
        <v>47</v>
      </c>
      <c r="BM50" s="102">
        <f t="shared" si="17"/>
        <v>114</v>
      </c>
      <c r="BN50" s="106" t="str">
        <f t="shared" si="18"/>
        <v>大焦热</v>
      </c>
      <c r="BO50" s="102">
        <f t="shared" si="0"/>
        <v>37</v>
      </c>
      <c r="BP50" s="103">
        <f t="shared" si="19"/>
        <v>15</v>
      </c>
      <c r="BQ50" s="105" t="str">
        <f t="shared" si="20"/>
        <v>焦热+2</v>
      </c>
      <c r="BR50" s="102">
        <f t="shared" si="21"/>
        <v>127</v>
      </c>
      <c r="BS50" s="106" t="str">
        <f t="shared" si="22"/>
        <v>大焦热</v>
      </c>
      <c r="BT50" s="102">
        <f t="shared" si="23"/>
        <v>43</v>
      </c>
      <c r="BU50" s="103">
        <f t="shared" si="24"/>
        <v>17</v>
      </c>
      <c r="BV50" s="105" t="str">
        <f t="shared" si="25"/>
        <v>大焦热+1</v>
      </c>
      <c r="BW50" s="102">
        <f t="shared" si="26"/>
        <v>139</v>
      </c>
      <c r="BX50" s="106" t="str">
        <f t="shared" si="27"/>
        <v>无间</v>
      </c>
      <c r="BY50" s="102">
        <f t="shared" si="28"/>
        <v>47</v>
      </c>
      <c r="BZ50" s="103">
        <f t="shared" si="29"/>
        <v>18</v>
      </c>
      <c r="CA50" s="105" t="str">
        <f t="shared" si="30"/>
        <v>大焦热+2</v>
      </c>
    </row>
    <row r="51" spans="34:79" ht="16.5" x14ac:dyDescent="0.2">
      <c r="AH51" s="101">
        <v>48</v>
      </c>
      <c r="AI51" s="101">
        <f>INDEX($W$4:$W$32,INT((AH49-5)/5)+1)</f>
        <v>0.66999999999999993</v>
      </c>
      <c r="AJ51" s="101">
        <v>0.2</v>
      </c>
      <c r="AK51" s="99">
        <f t="shared" ref="AK51" si="129">AI49*$AJ51</f>
        <v>0.23999999999999988</v>
      </c>
      <c r="AL51" s="99">
        <f>ROUND(SUM(AK$4:AK51),2)</f>
        <v>5.27</v>
      </c>
      <c r="AM51" s="99">
        <f t="shared" ref="AM51" si="130">AI50*$AJ51</f>
        <v>0.18000000000000008</v>
      </c>
      <c r="AN51" s="99">
        <f>ROUND(SUM(AM$4:AM51),2)</f>
        <v>3.96</v>
      </c>
      <c r="AO51" s="99">
        <f t="shared" ref="AO51" si="131">AI51*$AJ51</f>
        <v>0.13399999999999998</v>
      </c>
      <c r="AP51" s="99">
        <f>ROUND(SUM(AO$4:AO51),2)</f>
        <v>2.76</v>
      </c>
      <c r="AR51" s="101">
        <v>48</v>
      </c>
      <c r="AS51" s="101">
        <f t="shared" si="8"/>
        <v>114</v>
      </c>
      <c r="AT51" s="102">
        <f t="shared" si="9"/>
        <v>22</v>
      </c>
      <c r="AU51" s="102">
        <f t="shared" si="10"/>
        <v>6</v>
      </c>
      <c r="AV51" s="101">
        <f t="shared" si="11"/>
        <v>128</v>
      </c>
      <c r="AW51" s="102">
        <f t="shared" si="12"/>
        <v>25</v>
      </c>
      <c r="AX51" s="102">
        <f t="shared" si="13"/>
        <v>7</v>
      </c>
      <c r="AY51" s="101">
        <f t="shared" si="14"/>
        <v>141</v>
      </c>
      <c r="AZ51" s="102">
        <f t="shared" si="15"/>
        <v>28</v>
      </c>
      <c r="BA51" s="102">
        <f t="shared" si="16"/>
        <v>7</v>
      </c>
      <c r="BH51" s="102">
        <v>48</v>
      </c>
      <c r="BI51" s="102">
        <v>3</v>
      </c>
      <c r="BJ51" s="102">
        <f>SUM(BI$4:BI51)</f>
        <v>140</v>
      </c>
      <c r="BL51" s="102">
        <v>48</v>
      </c>
      <c r="BM51" s="102">
        <f t="shared" si="17"/>
        <v>114</v>
      </c>
      <c r="BN51" s="106" t="str">
        <f t="shared" si="18"/>
        <v>大焦热</v>
      </c>
      <c r="BO51" s="102">
        <f t="shared" si="0"/>
        <v>37</v>
      </c>
      <c r="BP51" s="103">
        <f t="shared" si="19"/>
        <v>15</v>
      </c>
      <c r="BQ51" s="105" t="str">
        <f t="shared" si="20"/>
        <v>焦热+2</v>
      </c>
      <c r="BR51" s="102">
        <f t="shared" si="21"/>
        <v>128</v>
      </c>
      <c r="BS51" s="106" t="str">
        <f t="shared" si="22"/>
        <v>大焦热</v>
      </c>
      <c r="BT51" s="102">
        <f t="shared" si="23"/>
        <v>43</v>
      </c>
      <c r="BU51" s="103">
        <f t="shared" si="24"/>
        <v>17</v>
      </c>
      <c r="BV51" s="105" t="str">
        <f t="shared" si="25"/>
        <v>大焦热+1</v>
      </c>
      <c r="BW51" s="102">
        <f t="shared" si="26"/>
        <v>141</v>
      </c>
      <c r="BX51" s="106" t="str">
        <f t="shared" si="27"/>
        <v>无间</v>
      </c>
      <c r="BY51" s="102">
        <f t="shared" si="28"/>
        <v>48</v>
      </c>
      <c r="BZ51" s="103">
        <f t="shared" si="29"/>
        <v>19</v>
      </c>
      <c r="CA51" s="105" t="str">
        <f t="shared" si="30"/>
        <v>无间</v>
      </c>
    </row>
    <row r="52" spans="34:79" ht="16.5" x14ac:dyDescent="0.2">
      <c r="AH52" s="101">
        <v>49</v>
      </c>
      <c r="AI52" s="101"/>
      <c r="AJ52" s="101">
        <v>0.25</v>
      </c>
      <c r="AK52" s="99">
        <f t="shared" ref="AK52" si="132">AI49*$AJ52</f>
        <v>0.29999999999999982</v>
      </c>
      <c r="AL52" s="99">
        <f>ROUND(SUM(AK$4:AK52),2)</f>
        <v>5.57</v>
      </c>
      <c r="AM52" s="99">
        <f t="shared" ref="AM52" si="133">AI50*$AJ52</f>
        <v>0.22500000000000009</v>
      </c>
      <c r="AN52" s="99">
        <f>ROUND(SUM(AM$4:AM52),2)</f>
        <v>4.18</v>
      </c>
      <c r="AO52" s="99">
        <f t="shared" ref="AO52" si="134">AI51*$AJ52</f>
        <v>0.16749999999999998</v>
      </c>
      <c r="AP52" s="99">
        <f>ROUND(SUM(AO$4:AO52),2)</f>
        <v>2.92</v>
      </c>
      <c r="AR52" s="101">
        <v>49</v>
      </c>
      <c r="AS52" s="101">
        <f t="shared" si="8"/>
        <v>115</v>
      </c>
      <c r="AT52" s="102">
        <f t="shared" si="9"/>
        <v>23</v>
      </c>
      <c r="AU52" s="102">
        <f t="shared" si="10"/>
        <v>6</v>
      </c>
      <c r="AV52" s="101">
        <f t="shared" si="11"/>
        <v>128</v>
      </c>
      <c r="AW52" s="102">
        <f t="shared" si="12"/>
        <v>25</v>
      </c>
      <c r="AX52" s="102">
        <f t="shared" si="13"/>
        <v>7</v>
      </c>
      <c r="AY52" s="101">
        <f t="shared" si="14"/>
        <v>142</v>
      </c>
      <c r="AZ52" s="102">
        <f t="shared" si="15"/>
        <v>28</v>
      </c>
      <c r="BA52" s="102">
        <f t="shared" si="16"/>
        <v>7</v>
      </c>
      <c r="BH52" s="102">
        <v>49</v>
      </c>
      <c r="BI52" s="102">
        <v>2</v>
      </c>
      <c r="BJ52" s="102">
        <f>SUM(BI$4:BI52)</f>
        <v>142</v>
      </c>
      <c r="BL52" s="102">
        <v>49</v>
      </c>
      <c r="BM52" s="102">
        <f t="shared" si="17"/>
        <v>115</v>
      </c>
      <c r="BN52" s="106" t="str">
        <f t="shared" si="18"/>
        <v>大焦热</v>
      </c>
      <c r="BO52" s="102">
        <f t="shared" si="0"/>
        <v>38</v>
      </c>
      <c r="BP52" s="103">
        <f t="shared" si="19"/>
        <v>15</v>
      </c>
      <c r="BQ52" s="105" t="str">
        <f t="shared" si="20"/>
        <v>焦热+2</v>
      </c>
      <c r="BR52" s="102">
        <f t="shared" si="21"/>
        <v>128</v>
      </c>
      <c r="BS52" s="106" t="str">
        <f t="shared" si="22"/>
        <v>大焦热</v>
      </c>
      <c r="BT52" s="102">
        <f t="shared" si="23"/>
        <v>43</v>
      </c>
      <c r="BU52" s="103">
        <f t="shared" si="24"/>
        <v>17</v>
      </c>
      <c r="BV52" s="105" t="str">
        <f t="shared" si="25"/>
        <v>大焦热+1</v>
      </c>
      <c r="BW52" s="102">
        <f t="shared" si="26"/>
        <v>142</v>
      </c>
      <c r="BX52" s="106" t="str">
        <f t="shared" si="27"/>
        <v>无间</v>
      </c>
      <c r="BY52" s="102">
        <f t="shared" si="28"/>
        <v>49</v>
      </c>
      <c r="BZ52" s="103">
        <f t="shared" si="29"/>
        <v>19</v>
      </c>
      <c r="CA52" s="105" t="str">
        <f t="shared" si="30"/>
        <v>无间</v>
      </c>
    </row>
    <row r="53" spans="34:79" ht="16.5" x14ac:dyDescent="0.2">
      <c r="AH53" s="101">
        <v>50</v>
      </c>
      <c r="AI53" s="101"/>
      <c r="AJ53" s="101">
        <v>0.3</v>
      </c>
      <c r="AK53" s="99">
        <f t="shared" ref="AK53" si="135">AI49*$AJ53</f>
        <v>0.35999999999999976</v>
      </c>
      <c r="AL53" s="99">
        <f>ROUND(SUM(AK$4:AK53),2)</f>
        <v>5.93</v>
      </c>
      <c r="AM53" s="99">
        <f t="shared" ref="AM53" si="136">AI50*$AJ53</f>
        <v>0.27000000000000007</v>
      </c>
      <c r="AN53" s="99">
        <f>ROUND(SUM(AM$4:AM53),2)</f>
        <v>4.45</v>
      </c>
      <c r="AO53" s="99">
        <f t="shared" ref="AO53" si="137">AI51*$AJ53</f>
        <v>0.20099999999999998</v>
      </c>
      <c r="AP53" s="99">
        <f>ROUND(SUM(AO$4:AO53),2)</f>
        <v>3.13</v>
      </c>
      <c r="AR53" s="101">
        <v>50</v>
      </c>
      <c r="AS53" s="101">
        <f t="shared" si="8"/>
        <v>117</v>
      </c>
      <c r="AT53" s="102">
        <f t="shared" si="9"/>
        <v>23</v>
      </c>
      <c r="AU53" s="102">
        <f t="shared" si="10"/>
        <v>6</v>
      </c>
      <c r="AV53" s="101">
        <f t="shared" si="11"/>
        <v>129</v>
      </c>
      <c r="AW53" s="102">
        <f t="shared" si="12"/>
        <v>25</v>
      </c>
      <c r="AX53" s="102">
        <f t="shared" si="13"/>
        <v>7</v>
      </c>
      <c r="AY53" s="101">
        <f t="shared" si="14"/>
        <v>142</v>
      </c>
      <c r="AZ53" s="102">
        <f t="shared" si="15"/>
        <v>28</v>
      </c>
      <c r="BA53" s="102">
        <f t="shared" si="16"/>
        <v>7</v>
      </c>
      <c r="BH53" s="102">
        <v>50</v>
      </c>
      <c r="BI53" s="102">
        <v>3</v>
      </c>
      <c r="BJ53" s="102">
        <f>SUM(BI$4:BI53)</f>
        <v>145</v>
      </c>
      <c r="BL53" s="102">
        <v>50</v>
      </c>
      <c r="BM53" s="102">
        <f t="shared" si="17"/>
        <v>117</v>
      </c>
      <c r="BN53" s="106" t="str">
        <f t="shared" si="18"/>
        <v>大焦热</v>
      </c>
      <c r="BO53" s="102">
        <f t="shared" si="0"/>
        <v>39</v>
      </c>
      <c r="BP53" s="103">
        <f t="shared" si="19"/>
        <v>16</v>
      </c>
      <c r="BQ53" s="105" t="str">
        <f t="shared" si="20"/>
        <v>大焦热</v>
      </c>
      <c r="BR53" s="102">
        <f t="shared" si="21"/>
        <v>129</v>
      </c>
      <c r="BS53" s="106" t="str">
        <f t="shared" si="22"/>
        <v>大焦热</v>
      </c>
      <c r="BT53" s="102">
        <f t="shared" si="23"/>
        <v>43</v>
      </c>
      <c r="BU53" s="103">
        <f t="shared" si="24"/>
        <v>17</v>
      </c>
      <c r="BV53" s="105" t="str">
        <f t="shared" si="25"/>
        <v>大焦热+1</v>
      </c>
      <c r="BW53" s="102">
        <f t="shared" si="26"/>
        <v>142</v>
      </c>
      <c r="BX53" s="106" t="str">
        <f t="shared" si="27"/>
        <v>无间</v>
      </c>
      <c r="BY53" s="102">
        <f t="shared" si="28"/>
        <v>49</v>
      </c>
      <c r="BZ53" s="103">
        <f t="shared" si="29"/>
        <v>19</v>
      </c>
      <c r="CA53" s="105" t="str">
        <f t="shared" si="30"/>
        <v>无间</v>
      </c>
    </row>
    <row r="54" spans="34:79" ht="16.5" x14ac:dyDescent="0.2">
      <c r="AH54" s="101">
        <v>51</v>
      </c>
      <c r="AI54" s="101">
        <f>INDEX($S$4:$S$32,INT((AH54-5)/5)+1)</f>
        <v>1.2700000000000005</v>
      </c>
      <c r="AJ54" s="101">
        <v>0.1</v>
      </c>
      <c r="AK54" s="99">
        <f t="shared" ref="AK54" si="138">AI54*$AJ54</f>
        <v>0.12700000000000006</v>
      </c>
      <c r="AL54" s="99">
        <f>ROUND(SUM(AK$4:AK54),2)</f>
        <v>6.06</v>
      </c>
      <c r="AM54" s="99">
        <f t="shared" ref="AM54" si="139">AI55*$AJ54</f>
        <v>9.5000000000000029E-2</v>
      </c>
      <c r="AN54" s="99">
        <f>ROUND(SUM(AM$4:AM54),2)</f>
        <v>4.55</v>
      </c>
      <c r="AO54" s="99">
        <f t="shared" ref="AO54" si="140">AI56*$AJ54</f>
        <v>7.0000000000000021E-2</v>
      </c>
      <c r="AP54" s="99">
        <f>ROUND(SUM(AO$4:AO54),2)</f>
        <v>3.2</v>
      </c>
      <c r="AR54" s="101">
        <v>51</v>
      </c>
      <c r="AS54" s="101">
        <f t="shared" si="8"/>
        <v>118</v>
      </c>
      <c r="AT54" s="102">
        <f t="shared" si="9"/>
        <v>23</v>
      </c>
      <c r="AU54" s="102">
        <f t="shared" si="10"/>
        <v>6</v>
      </c>
      <c r="AV54" s="101">
        <f t="shared" si="11"/>
        <v>130</v>
      </c>
      <c r="AW54" s="102">
        <f t="shared" si="12"/>
        <v>26</v>
      </c>
      <c r="AX54" s="102">
        <f t="shared" si="13"/>
        <v>7</v>
      </c>
      <c r="AY54" s="101">
        <f t="shared" si="14"/>
        <v>143</v>
      </c>
      <c r="AZ54" s="102">
        <f t="shared" si="15"/>
        <v>28</v>
      </c>
      <c r="BA54" s="102">
        <f t="shared" si="16"/>
        <v>7</v>
      </c>
      <c r="BH54" s="102">
        <v>51</v>
      </c>
      <c r="BI54" s="102">
        <v>2</v>
      </c>
      <c r="BJ54" s="102">
        <f>SUM(BI$4:BI54)</f>
        <v>147</v>
      </c>
      <c r="BL54" s="102">
        <v>51</v>
      </c>
      <c r="BM54" s="102">
        <f t="shared" si="17"/>
        <v>118</v>
      </c>
      <c r="BN54" s="106" t="str">
        <f t="shared" si="18"/>
        <v>大焦热</v>
      </c>
      <c r="BO54" s="102">
        <f t="shared" si="0"/>
        <v>39</v>
      </c>
      <c r="BP54" s="103">
        <f t="shared" si="19"/>
        <v>16</v>
      </c>
      <c r="BQ54" s="105" t="str">
        <f t="shared" si="20"/>
        <v>大焦热</v>
      </c>
      <c r="BR54" s="102">
        <f t="shared" si="21"/>
        <v>130</v>
      </c>
      <c r="BS54" s="106" t="str">
        <f t="shared" si="22"/>
        <v>大焦热</v>
      </c>
      <c r="BT54" s="102">
        <f t="shared" si="23"/>
        <v>44</v>
      </c>
      <c r="BU54" s="103">
        <f t="shared" si="24"/>
        <v>17</v>
      </c>
      <c r="BV54" s="105" t="str">
        <f t="shared" si="25"/>
        <v>大焦热+1</v>
      </c>
      <c r="BW54" s="102">
        <f t="shared" si="26"/>
        <v>143</v>
      </c>
      <c r="BX54" s="106" t="str">
        <f t="shared" si="27"/>
        <v>无间</v>
      </c>
      <c r="BY54" s="102">
        <f t="shared" si="28"/>
        <v>49</v>
      </c>
      <c r="BZ54" s="103">
        <f t="shared" si="29"/>
        <v>19</v>
      </c>
      <c r="CA54" s="105" t="str">
        <f t="shared" si="30"/>
        <v>无间</v>
      </c>
    </row>
    <row r="55" spans="34:79" ht="16.5" x14ac:dyDescent="0.2">
      <c r="AH55" s="101">
        <v>52</v>
      </c>
      <c r="AI55" s="101">
        <f>INDEX($U$4:$U$32,INT((AH54-5)/5)+1)</f>
        <v>0.95000000000000018</v>
      </c>
      <c r="AJ55" s="101">
        <v>0.15</v>
      </c>
      <c r="AK55" s="99">
        <f t="shared" ref="AK55" si="141">AI54*$AJ55</f>
        <v>0.19050000000000006</v>
      </c>
      <c r="AL55" s="99">
        <f>ROUND(SUM(AK$4:AK55),2)</f>
        <v>6.25</v>
      </c>
      <c r="AM55" s="99">
        <f t="shared" ref="AM55" si="142">AI55*$AJ55</f>
        <v>0.14250000000000002</v>
      </c>
      <c r="AN55" s="99">
        <f>ROUND(SUM(AM$4:AM55),2)</f>
        <v>4.6900000000000004</v>
      </c>
      <c r="AO55" s="99">
        <f t="shared" ref="AO55" si="143">AI56*$AJ55</f>
        <v>0.10500000000000002</v>
      </c>
      <c r="AP55" s="99">
        <f>ROUND(SUM(AO$4:AO55),2)</f>
        <v>3.3</v>
      </c>
      <c r="AR55" s="101">
        <v>52</v>
      </c>
      <c r="AS55" s="101">
        <f t="shared" si="8"/>
        <v>118</v>
      </c>
      <c r="AT55" s="102">
        <f t="shared" si="9"/>
        <v>23</v>
      </c>
      <c r="AU55" s="102">
        <f t="shared" si="10"/>
        <v>6</v>
      </c>
      <c r="AV55" s="101">
        <f t="shared" si="11"/>
        <v>131</v>
      </c>
      <c r="AW55" s="102">
        <f t="shared" si="12"/>
        <v>26</v>
      </c>
      <c r="AX55" s="102">
        <f t="shared" si="13"/>
        <v>7</v>
      </c>
      <c r="AY55" s="101">
        <f t="shared" si="14"/>
        <v>144</v>
      </c>
      <c r="AZ55" s="102">
        <f t="shared" si="15"/>
        <v>28</v>
      </c>
      <c r="BA55" s="102">
        <f t="shared" si="16"/>
        <v>7</v>
      </c>
      <c r="BH55" s="102">
        <v>52</v>
      </c>
      <c r="BI55" s="102">
        <v>3</v>
      </c>
      <c r="BJ55" s="102">
        <f>SUM(BI$4:BI55)</f>
        <v>150</v>
      </c>
      <c r="BL55" s="102">
        <v>52</v>
      </c>
      <c r="BM55" s="102">
        <f t="shared" si="17"/>
        <v>118</v>
      </c>
      <c r="BN55" s="106" t="str">
        <f t="shared" si="18"/>
        <v>大焦热</v>
      </c>
      <c r="BO55" s="102">
        <f t="shared" si="0"/>
        <v>39</v>
      </c>
      <c r="BP55" s="103">
        <f t="shared" si="19"/>
        <v>16</v>
      </c>
      <c r="BQ55" s="105" t="str">
        <f t="shared" si="20"/>
        <v>大焦热</v>
      </c>
      <c r="BR55" s="102">
        <f t="shared" si="21"/>
        <v>131</v>
      </c>
      <c r="BS55" s="106" t="str">
        <f t="shared" si="22"/>
        <v>大焦热</v>
      </c>
      <c r="BT55" s="102">
        <f t="shared" si="23"/>
        <v>44</v>
      </c>
      <c r="BU55" s="103">
        <f t="shared" si="24"/>
        <v>17</v>
      </c>
      <c r="BV55" s="105" t="str">
        <f t="shared" si="25"/>
        <v>大焦热+1</v>
      </c>
      <c r="BW55" s="102">
        <f t="shared" si="26"/>
        <v>144</v>
      </c>
      <c r="BX55" s="106" t="str">
        <f t="shared" si="27"/>
        <v>无间</v>
      </c>
      <c r="BY55" s="102">
        <f t="shared" si="28"/>
        <v>49</v>
      </c>
      <c r="BZ55" s="103">
        <f t="shared" si="29"/>
        <v>19</v>
      </c>
      <c r="CA55" s="105" t="str">
        <f t="shared" si="30"/>
        <v>无间</v>
      </c>
    </row>
    <row r="56" spans="34:79" ht="16.5" x14ac:dyDescent="0.2">
      <c r="AH56" s="101">
        <v>53</v>
      </c>
      <c r="AI56" s="101">
        <f>INDEX($W$4:$W$32,INT((AH54-5)/5)+1)</f>
        <v>0.70000000000000018</v>
      </c>
      <c r="AJ56" s="101">
        <v>0.2</v>
      </c>
      <c r="AK56" s="99">
        <f t="shared" ref="AK56" si="144">AI54*$AJ56</f>
        <v>0.25400000000000011</v>
      </c>
      <c r="AL56" s="99">
        <f>ROUND(SUM(AK$4:AK56),2)</f>
        <v>6.5</v>
      </c>
      <c r="AM56" s="99">
        <f t="shared" ref="AM56" si="145">AI55*$AJ56</f>
        <v>0.19000000000000006</v>
      </c>
      <c r="AN56" s="99">
        <f>ROUND(SUM(AM$4:AM56),2)</f>
        <v>4.88</v>
      </c>
      <c r="AO56" s="99">
        <f t="shared" ref="AO56" si="146">AI56*$AJ56</f>
        <v>0.14000000000000004</v>
      </c>
      <c r="AP56" s="99">
        <f>ROUND(SUM(AO$4:AO56),2)</f>
        <v>3.44</v>
      </c>
      <c r="AR56" s="101">
        <v>53</v>
      </c>
      <c r="AS56" s="101">
        <f t="shared" si="8"/>
        <v>119</v>
      </c>
      <c r="AT56" s="102">
        <f t="shared" si="9"/>
        <v>23</v>
      </c>
      <c r="AU56" s="102">
        <f t="shared" si="10"/>
        <v>6</v>
      </c>
      <c r="AV56" s="101">
        <f t="shared" si="11"/>
        <v>132</v>
      </c>
      <c r="AW56" s="102">
        <f t="shared" si="12"/>
        <v>26</v>
      </c>
      <c r="AX56" s="102">
        <f t="shared" si="13"/>
        <v>7</v>
      </c>
      <c r="AY56" s="101">
        <f t="shared" si="14"/>
        <v>144</v>
      </c>
      <c r="AZ56" s="102">
        <f t="shared" si="15"/>
        <v>28</v>
      </c>
      <c r="BA56" s="102">
        <f t="shared" si="16"/>
        <v>7</v>
      </c>
      <c r="BH56" s="100"/>
      <c r="BI56" s="100"/>
      <c r="BJ56" s="100"/>
      <c r="BL56" s="102">
        <v>53</v>
      </c>
      <c r="BM56" s="102">
        <f t="shared" si="17"/>
        <v>119</v>
      </c>
      <c r="BN56" s="106" t="str">
        <f t="shared" si="18"/>
        <v>大焦热</v>
      </c>
      <c r="BO56" s="102">
        <f t="shared" si="0"/>
        <v>39</v>
      </c>
      <c r="BP56" s="103">
        <f t="shared" si="19"/>
        <v>16</v>
      </c>
      <c r="BQ56" s="105" t="str">
        <f t="shared" si="20"/>
        <v>大焦热</v>
      </c>
      <c r="BR56" s="102">
        <f t="shared" si="21"/>
        <v>132</v>
      </c>
      <c r="BS56" s="106" t="str">
        <f t="shared" si="22"/>
        <v>大焦热</v>
      </c>
      <c r="BT56" s="102">
        <f t="shared" si="23"/>
        <v>45</v>
      </c>
      <c r="BU56" s="103">
        <f t="shared" si="24"/>
        <v>18</v>
      </c>
      <c r="BV56" s="105" t="str">
        <f t="shared" si="25"/>
        <v>大焦热+2</v>
      </c>
      <c r="BW56" s="102">
        <f t="shared" si="26"/>
        <v>144</v>
      </c>
      <c r="BX56" s="106" t="str">
        <f t="shared" si="27"/>
        <v>无间</v>
      </c>
      <c r="BY56" s="102">
        <f t="shared" si="28"/>
        <v>49</v>
      </c>
      <c r="BZ56" s="103">
        <f t="shared" si="29"/>
        <v>19</v>
      </c>
      <c r="CA56" s="105" t="str">
        <f t="shared" si="30"/>
        <v>无间</v>
      </c>
    </row>
    <row r="57" spans="34:79" ht="16.5" x14ac:dyDescent="0.2">
      <c r="AH57" s="101">
        <v>54</v>
      </c>
      <c r="AI57" s="101"/>
      <c r="AJ57" s="101">
        <v>0.25</v>
      </c>
      <c r="AK57" s="99">
        <f t="shared" ref="AK57" si="147">AI54*$AJ57</f>
        <v>0.31750000000000012</v>
      </c>
      <c r="AL57" s="99">
        <f>ROUND(SUM(AK$4:AK57),2)</f>
        <v>6.82</v>
      </c>
      <c r="AM57" s="99">
        <f t="shared" ref="AM57" si="148">AI55*$AJ57</f>
        <v>0.23750000000000004</v>
      </c>
      <c r="AN57" s="99">
        <f>ROUND(SUM(AM$4:AM57),2)</f>
        <v>5.12</v>
      </c>
      <c r="AO57" s="99">
        <f t="shared" ref="AO57" si="149">AI56*$AJ57</f>
        <v>0.17500000000000004</v>
      </c>
      <c r="AP57" s="99">
        <f>ROUND(SUM(AO$4:AO57),2)</f>
        <v>3.62</v>
      </c>
      <c r="AR57" s="101">
        <v>54</v>
      </c>
      <c r="AS57" s="101">
        <f t="shared" si="8"/>
        <v>120</v>
      </c>
      <c r="AT57" s="102">
        <f t="shared" si="9"/>
        <v>24</v>
      </c>
      <c r="AU57" s="102">
        <f t="shared" si="10"/>
        <v>6</v>
      </c>
      <c r="AV57" s="101">
        <f t="shared" si="11"/>
        <v>133</v>
      </c>
      <c r="AW57" s="102">
        <f t="shared" si="12"/>
        <v>26</v>
      </c>
      <c r="AX57" s="102">
        <f t="shared" si="13"/>
        <v>7</v>
      </c>
      <c r="AY57" s="101">
        <f t="shared" si="14"/>
        <v>146</v>
      </c>
      <c r="AZ57" s="102">
        <f t="shared" si="15"/>
        <v>29</v>
      </c>
      <c r="BA57" s="102">
        <f t="shared" si="16"/>
        <v>7</v>
      </c>
      <c r="BH57" s="100"/>
      <c r="BI57" s="100"/>
      <c r="BJ57" s="100"/>
      <c r="BL57" s="102">
        <v>54</v>
      </c>
      <c r="BM57" s="102">
        <f t="shared" si="17"/>
        <v>120</v>
      </c>
      <c r="BN57" s="106" t="str">
        <f t="shared" si="18"/>
        <v>大焦热</v>
      </c>
      <c r="BO57" s="102">
        <f t="shared" si="0"/>
        <v>40</v>
      </c>
      <c r="BP57" s="103">
        <f t="shared" si="19"/>
        <v>16</v>
      </c>
      <c r="BQ57" s="105" t="str">
        <f t="shared" si="20"/>
        <v>大焦热</v>
      </c>
      <c r="BR57" s="102">
        <f t="shared" si="21"/>
        <v>133</v>
      </c>
      <c r="BS57" s="106" t="str">
        <f t="shared" si="22"/>
        <v>大焦热</v>
      </c>
      <c r="BT57" s="102">
        <f t="shared" si="23"/>
        <v>45</v>
      </c>
      <c r="BU57" s="103">
        <f t="shared" si="24"/>
        <v>18</v>
      </c>
      <c r="BV57" s="105" t="str">
        <f t="shared" si="25"/>
        <v>大焦热+2</v>
      </c>
      <c r="BW57" s="102">
        <f t="shared" si="26"/>
        <v>146</v>
      </c>
      <c r="BX57" s="106" t="str">
        <f t="shared" si="27"/>
        <v>无间</v>
      </c>
      <c r="BY57" s="102">
        <f t="shared" si="28"/>
        <v>50</v>
      </c>
      <c r="BZ57" s="103">
        <f t="shared" si="29"/>
        <v>19</v>
      </c>
      <c r="CA57" s="105" t="str">
        <f t="shared" si="30"/>
        <v>无间</v>
      </c>
    </row>
    <row r="58" spans="34:79" ht="16.5" x14ac:dyDescent="0.2">
      <c r="AH58" s="101">
        <v>55</v>
      </c>
      <c r="AI58" s="101"/>
      <c r="AJ58" s="101">
        <v>0.3</v>
      </c>
      <c r="AK58" s="99">
        <f t="shared" ref="AK58" si="150">AI54*$AJ58</f>
        <v>0.38100000000000012</v>
      </c>
      <c r="AL58" s="99">
        <f>ROUND(SUM(AK$4:AK58),2)</f>
        <v>7.2</v>
      </c>
      <c r="AM58" s="99">
        <f t="shared" ref="AM58" si="151">AI55*$AJ58</f>
        <v>0.28500000000000003</v>
      </c>
      <c r="AN58" s="99">
        <f>ROUND(SUM(AM$4:AM58),2)</f>
        <v>5.4</v>
      </c>
      <c r="AO58" s="99">
        <f t="shared" ref="AO58" si="152">AI56*$AJ58</f>
        <v>0.21000000000000005</v>
      </c>
      <c r="AP58" s="99">
        <f>ROUND(SUM(AO$4:AO58),2)</f>
        <v>3.83</v>
      </c>
      <c r="AR58" s="101">
        <v>55</v>
      </c>
      <c r="AS58" s="101">
        <f t="shared" si="8"/>
        <v>121</v>
      </c>
      <c r="AT58" s="102">
        <f t="shared" si="9"/>
        <v>24</v>
      </c>
      <c r="AU58" s="102">
        <f t="shared" si="10"/>
        <v>6</v>
      </c>
      <c r="AV58" s="101">
        <f t="shared" si="11"/>
        <v>133</v>
      </c>
      <c r="AW58" s="102">
        <f t="shared" si="12"/>
        <v>26</v>
      </c>
      <c r="AX58" s="102">
        <f t="shared" si="13"/>
        <v>7</v>
      </c>
      <c r="AY58" s="101">
        <f t="shared" si="14"/>
        <v>147</v>
      </c>
      <c r="AZ58" s="102">
        <f t="shared" si="15"/>
        <v>29</v>
      </c>
      <c r="BA58" s="102">
        <f t="shared" si="16"/>
        <v>7</v>
      </c>
      <c r="BH58" s="100"/>
      <c r="BI58" s="100"/>
      <c r="BJ58" s="100"/>
      <c r="BL58" s="102">
        <v>55</v>
      </c>
      <c r="BM58" s="102">
        <f t="shared" si="17"/>
        <v>121</v>
      </c>
      <c r="BN58" s="106" t="str">
        <f t="shared" si="18"/>
        <v>大焦热</v>
      </c>
      <c r="BO58" s="102">
        <f t="shared" si="0"/>
        <v>40</v>
      </c>
      <c r="BP58" s="103">
        <f t="shared" si="19"/>
        <v>16</v>
      </c>
      <c r="BQ58" s="105" t="str">
        <f t="shared" si="20"/>
        <v>大焦热</v>
      </c>
      <c r="BR58" s="102">
        <f t="shared" si="21"/>
        <v>133</v>
      </c>
      <c r="BS58" s="106" t="str">
        <f t="shared" si="22"/>
        <v>大焦热</v>
      </c>
      <c r="BT58" s="102">
        <f t="shared" si="23"/>
        <v>45</v>
      </c>
      <c r="BU58" s="103">
        <f t="shared" si="24"/>
        <v>18</v>
      </c>
      <c r="BV58" s="105" t="str">
        <f t="shared" si="25"/>
        <v>大焦热+2</v>
      </c>
      <c r="BW58" s="102">
        <f t="shared" si="26"/>
        <v>147</v>
      </c>
      <c r="BX58" s="106" t="str">
        <f t="shared" si="27"/>
        <v>无间</v>
      </c>
      <c r="BY58" s="102">
        <f t="shared" si="28"/>
        <v>51</v>
      </c>
      <c r="BZ58" s="103">
        <f t="shared" si="29"/>
        <v>19</v>
      </c>
      <c r="CA58" s="105" t="str">
        <f t="shared" si="30"/>
        <v>无间</v>
      </c>
    </row>
    <row r="59" spans="34:79" ht="16.5" x14ac:dyDescent="0.2">
      <c r="AH59" s="101">
        <v>56</v>
      </c>
      <c r="AI59" s="101">
        <f>INDEX($S$4:$S$32,INT((AH59-5)/5)+1)</f>
        <v>1.5300000000000002</v>
      </c>
      <c r="AJ59" s="101">
        <v>0.1</v>
      </c>
      <c r="AK59" s="99">
        <f t="shared" ref="AK59" si="153">AI59*$AJ59</f>
        <v>0.15300000000000002</v>
      </c>
      <c r="AL59" s="99">
        <f>ROUND(SUM(AK$4:AK59),2)</f>
        <v>7.35</v>
      </c>
      <c r="AM59" s="99">
        <f t="shared" ref="AM59" si="154">AI60*$AJ59</f>
        <v>0.11499999999999995</v>
      </c>
      <c r="AN59" s="99">
        <f>ROUND(SUM(AM$4:AM59),2)</f>
        <v>5.52</v>
      </c>
      <c r="AO59" s="99">
        <f t="shared" ref="AO59" si="155">AI61*$AJ59</f>
        <v>8.4999999999999964E-2</v>
      </c>
      <c r="AP59" s="99">
        <f>ROUND(SUM(AO$4:AO59),2)</f>
        <v>3.91</v>
      </c>
      <c r="AR59" s="101">
        <v>56</v>
      </c>
      <c r="AS59" s="101">
        <f t="shared" si="8"/>
        <v>122</v>
      </c>
      <c r="AT59" s="102">
        <f t="shared" si="9"/>
        <v>24</v>
      </c>
      <c r="AU59" s="102">
        <f t="shared" si="10"/>
        <v>6</v>
      </c>
      <c r="AV59" s="101">
        <f t="shared" si="11"/>
        <v>134</v>
      </c>
      <c r="AW59" s="102">
        <f t="shared" si="12"/>
        <v>26</v>
      </c>
      <c r="AX59" s="102">
        <f t="shared" si="13"/>
        <v>7</v>
      </c>
      <c r="AY59" s="101">
        <f t="shared" si="14"/>
        <v>147</v>
      </c>
      <c r="AZ59" s="102">
        <f t="shared" si="15"/>
        <v>29</v>
      </c>
      <c r="BA59" s="102">
        <f t="shared" si="16"/>
        <v>7</v>
      </c>
      <c r="BH59" s="100"/>
      <c r="BI59" s="100"/>
      <c r="BJ59" s="100"/>
      <c r="BL59" s="102">
        <v>56</v>
      </c>
      <c r="BM59" s="102">
        <f t="shared" si="17"/>
        <v>122</v>
      </c>
      <c r="BN59" s="106" t="str">
        <f t="shared" si="18"/>
        <v>大焦热</v>
      </c>
      <c r="BO59" s="102">
        <f t="shared" si="0"/>
        <v>41</v>
      </c>
      <c r="BP59" s="103">
        <f t="shared" si="19"/>
        <v>16</v>
      </c>
      <c r="BQ59" s="105" t="str">
        <f t="shared" si="20"/>
        <v>大焦热</v>
      </c>
      <c r="BR59" s="102">
        <f t="shared" si="21"/>
        <v>134</v>
      </c>
      <c r="BS59" s="106" t="str">
        <f t="shared" si="22"/>
        <v>大焦热</v>
      </c>
      <c r="BT59" s="102">
        <f t="shared" si="23"/>
        <v>45</v>
      </c>
      <c r="BU59" s="103">
        <f t="shared" si="24"/>
        <v>18</v>
      </c>
      <c r="BV59" s="105" t="str">
        <f t="shared" si="25"/>
        <v>大焦热+2</v>
      </c>
      <c r="BW59" s="102">
        <f t="shared" si="26"/>
        <v>147</v>
      </c>
      <c r="BX59" s="106" t="str">
        <f t="shared" si="27"/>
        <v>无间</v>
      </c>
      <c r="BY59" s="102">
        <f t="shared" si="28"/>
        <v>51</v>
      </c>
      <c r="BZ59" s="103">
        <f t="shared" si="29"/>
        <v>19</v>
      </c>
      <c r="CA59" s="105" t="str">
        <f t="shared" si="30"/>
        <v>无间</v>
      </c>
    </row>
    <row r="60" spans="34:79" ht="16.5" x14ac:dyDescent="0.2">
      <c r="AH60" s="101">
        <v>57</v>
      </c>
      <c r="AI60" s="101">
        <f>INDEX($U$4:$U$32,INT((AH59-5)/5)+1)</f>
        <v>1.1499999999999995</v>
      </c>
      <c r="AJ60" s="101">
        <v>0.15</v>
      </c>
      <c r="AK60" s="99">
        <f t="shared" ref="AK60" si="156">AI59*$AJ60</f>
        <v>0.22950000000000004</v>
      </c>
      <c r="AL60" s="99">
        <f>ROUND(SUM(AK$4:AK60),2)</f>
        <v>7.58</v>
      </c>
      <c r="AM60" s="99">
        <f t="shared" ref="AM60" si="157">AI60*$AJ60</f>
        <v>0.1724999999999999</v>
      </c>
      <c r="AN60" s="99">
        <f>ROUND(SUM(AM$4:AM60),2)</f>
        <v>5.69</v>
      </c>
      <c r="AO60" s="99">
        <f t="shared" ref="AO60" si="158">AI61*$AJ60</f>
        <v>0.12749999999999995</v>
      </c>
      <c r="AP60" s="99">
        <f>ROUND(SUM(AO$4:AO60),2)</f>
        <v>4.04</v>
      </c>
      <c r="AR60" s="101">
        <v>57</v>
      </c>
      <c r="AS60" s="101">
        <f t="shared" si="8"/>
        <v>123</v>
      </c>
      <c r="AT60" s="102">
        <f t="shared" si="9"/>
        <v>24</v>
      </c>
      <c r="AU60" s="102">
        <f t="shared" si="10"/>
        <v>6</v>
      </c>
      <c r="AV60" s="101">
        <f t="shared" si="11"/>
        <v>134</v>
      </c>
      <c r="AW60" s="102">
        <f t="shared" si="12"/>
        <v>26</v>
      </c>
      <c r="AX60" s="102">
        <f t="shared" si="13"/>
        <v>7</v>
      </c>
      <c r="AY60" s="101">
        <f t="shared" si="14"/>
        <v>148</v>
      </c>
      <c r="AZ60" s="102">
        <f t="shared" si="15"/>
        <v>29</v>
      </c>
      <c r="BA60" s="102">
        <f t="shared" si="16"/>
        <v>7</v>
      </c>
      <c r="BH60" s="100"/>
      <c r="BI60" s="100"/>
      <c r="BJ60" s="100"/>
      <c r="BL60" s="102">
        <v>57</v>
      </c>
      <c r="BM60" s="102">
        <f t="shared" si="17"/>
        <v>123</v>
      </c>
      <c r="BN60" s="106" t="str">
        <f t="shared" si="18"/>
        <v>大焦热</v>
      </c>
      <c r="BO60" s="102">
        <f t="shared" si="0"/>
        <v>41</v>
      </c>
      <c r="BP60" s="103">
        <f t="shared" si="19"/>
        <v>16</v>
      </c>
      <c r="BQ60" s="105" t="str">
        <f t="shared" si="20"/>
        <v>大焦热</v>
      </c>
      <c r="BR60" s="102">
        <f t="shared" si="21"/>
        <v>134</v>
      </c>
      <c r="BS60" s="106" t="str">
        <f t="shared" si="22"/>
        <v>大焦热</v>
      </c>
      <c r="BT60" s="102">
        <f t="shared" si="23"/>
        <v>45</v>
      </c>
      <c r="BU60" s="103">
        <f t="shared" si="24"/>
        <v>18</v>
      </c>
      <c r="BV60" s="105" t="str">
        <f t="shared" si="25"/>
        <v>大焦热+2</v>
      </c>
      <c r="BW60" s="102">
        <f t="shared" si="26"/>
        <v>148</v>
      </c>
      <c r="BX60" s="106" t="str">
        <f t="shared" si="27"/>
        <v>无间</v>
      </c>
      <c r="BY60" s="102">
        <f t="shared" si="28"/>
        <v>51</v>
      </c>
      <c r="BZ60" s="103">
        <f t="shared" si="29"/>
        <v>19</v>
      </c>
      <c r="CA60" s="105" t="str">
        <f t="shared" si="30"/>
        <v>无间</v>
      </c>
    </row>
    <row r="61" spans="34:79" ht="16.5" x14ac:dyDescent="0.2">
      <c r="AH61" s="101">
        <v>58</v>
      </c>
      <c r="AI61" s="101">
        <f>INDEX($W$4:$W$32,INT((AH59-5)/5)+1)</f>
        <v>0.84999999999999964</v>
      </c>
      <c r="AJ61" s="101">
        <v>0.2</v>
      </c>
      <c r="AK61" s="99">
        <f t="shared" ref="AK61" si="159">AI59*$AJ61</f>
        <v>0.30600000000000005</v>
      </c>
      <c r="AL61" s="99">
        <f>ROUND(SUM(AK$4:AK61),2)</f>
        <v>7.89</v>
      </c>
      <c r="AM61" s="99">
        <f t="shared" ref="AM61" si="160">AI60*$AJ61</f>
        <v>0.2299999999999999</v>
      </c>
      <c r="AN61" s="99">
        <f>ROUND(SUM(AM$4:AM61),2)</f>
        <v>5.92</v>
      </c>
      <c r="AO61" s="99">
        <f t="shared" ref="AO61" si="161">AI61*$AJ61</f>
        <v>0.16999999999999993</v>
      </c>
      <c r="AP61" s="99">
        <f>ROUND(SUM(AO$4:AO61),2)</f>
        <v>4.21</v>
      </c>
      <c r="AR61" s="101">
        <v>58</v>
      </c>
      <c r="AS61" s="101">
        <f t="shared" si="8"/>
        <v>123</v>
      </c>
      <c r="AT61" s="102">
        <f t="shared" si="9"/>
        <v>24</v>
      </c>
      <c r="AU61" s="102">
        <f t="shared" si="10"/>
        <v>6</v>
      </c>
      <c r="AV61" s="101">
        <f t="shared" si="11"/>
        <v>136</v>
      </c>
      <c r="AW61" s="102">
        <f t="shared" si="12"/>
        <v>27</v>
      </c>
      <c r="AX61" s="102">
        <f t="shared" si="13"/>
        <v>7</v>
      </c>
      <c r="AY61" s="101">
        <f t="shared" si="14"/>
        <v>149</v>
      </c>
      <c r="AZ61" s="102">
        <f t="shared" si="15"/>
        <v>29</v>
      </c>
      <c r="BA61" s="102">
        <f t="shared" si="16"/>
        <v>7</v>
      </c>
      <c r="BH61" s="100"/>
      <c r="BI61" s="100"/>
      <c r="BJ61" s="100"/>
      <c r="BL61" s="102">
        <v>58</v>
      </c>
      <c r="BM61" s="102">
        <f t="shared" si="17"/>
        <v>123</v>
      </c>
      <c r="BN61" s="106" t="str">
        <f t="shared" si="18"/>
        <v>大焦热</v>
      </c>
      <c r="BO61" s="102">
        <f t="shared" si="0"/>
        <v>41</v>
      </c>
      <c r="BP61" s="103">
        <f t="shared" si="19"/>
        <v>16</v>
      </c>
      <c r="BQ61" s="105" t="str">
        <f t="shared" si="20"/>
        <v>大焦热</v>
      </c>
      <c r="BR61" s="102">
        <f t="shared" si="21"/>
        <v>136</v>
      </c>
      <c r="BS61" s="106" t="str">
        <f t="shared" si="22"/>
        <v>无间</v>
      </c>
      <c r="BT61" s="102">
        <f t="shared" si="23"/>
        <v>46</v>
      </c>
      <c r="BU61" s="103">
        <f t="shared" si="24"/>
        <v>18</v>
      </c>
      <c r="BV61" s="105" t="str">
        <f t="shared" si="25"/>
        <v>大焦热+2</v>
      </c>
      <c r="BW61" s="102">
        <f t="shared" si="26"/>
        <v>149</v>
      </c>
      <c r="BX61" s="106" t="str">
        <f t="shared" si="27"/>
        <v>无间</v>
      </c>
      <c r="BY61" s="102">
        <f t="shared" si="28"/>
        <v>51</v>
      </c>
      <c r="BZ61" s="103">
        <f t="shared" si="29"/>
        <v>19</v>
      </c>
      <c r="CA61" s="105" t="str">
        <f t="shared" si="30"/>
        <v>无间</v>
      </c>
    </row>
    <row r="62" spans="34:79" ht="16.5" x14ac:dyDescent="0.2">
      <c r="AH62" s="101">
        <v>59</v>
      </c>
      <c r="AI62" s="101"/>
      <c r="AJ62" s="101">
        <v>0.25</v>
      </c>
      <c r="AK62" s="99">
        <f t="shared" ref="AK62" si="162">AI59*$AJ62</f>
        <v>0.38250000000000006</v>
      </c>
      <c r="AL62" s="99">
        <f>ROUND(SUM(AK$4:AK62),2)</f>
        <v>8.27</v>
      </c>
      <c r="AM62" s="99">
        <f t="shared" ref="AM62" si="163">AI60*$AJ62</f>
        <v>0.28749999999999987</v>
      </c>
      <c r="AN62" s="99">
        <f>ROUND(SUM(AM$4:AM62),2)</f>
        <v>6.21</v>
      </c>
      <c r="AO62" s="99">
        <f t="shared" ref="AO62" si="164">AI61*$AJ62</f>
        <v>0.21249999999999991</v>
      </c>
      <c r="AP62" s="99">
        <f>ROUND(SUM(AO$4:AO62),2)</f>
        <v>4.42</v>
      </c>
      <c r="AR62" s="101">
        <v>59</v>
      </c>
      <c r="AS62" s="101">
        <f t="shared" si="8"/>
        <v>124</v>
      </c>
      <c r="AT62" s="102">
        <f t="shared" si="9"/>
        <v>24</v>
      </c>
      <c r="AU62" s="102">
        <f t="shared" si="10"/>
        <v>6</v>
      </c>
      <c r="AV62" s="101">
        <f t="shared" si="11"/>
        <v>137</v>
      </c>
      <c r="AW62" s="102">
        <f t="shared" si="12"/>
        <v>27</v>
      </c>
      <c r="AX62" s="102">
        <f t="shared" si="13"/>
        <v>7</v>
      </c>
      <c r="AY62" s="101">
        <f t="shared" si="14"/>
        <v>149</v>
      </c>
      <c r="AZ62" s="102">
        <f t="shared" si="15"/>
        <v>29</v>
      </c>
      <c r="BA62" s="102">
        <f t="shared" si="16"/>
        <v>7</v>
      </c>
      <c r="BH62" s="100"/>
      <c r="BI62" s="100"/>
      <c r="BJ62" s="100"/>
      <c r="BL62" s="102">
        <v>59</v>
      </c>
      <c r="BM62" s="102">
        <f t="shared" si="17"/>
        <v>124</v>
      </c>
      <c r="BN62" s="106" t="str">
        <f t="shared" si="18"/>
        <v>大焦热</v>
      </c>
      <c r="BO62" s="102">
        <f t="shared" si="0"/>
        <v>41</v>
      </c>
      <c r="BP62" s="103">
        <f t="shared" si="19"/>
        <v>16</v>
      </c>
      <c r="BQ62" s="105" t="str">
        <f t="shared" si="20"/>
        <v>大焦热</v>
      </c>
      <c r="BR62" s="102">
        <f t="shared" si="21"/>
        <v>137</v>
      </c>
      <c r="BS62" s="106" t="str">
        <f t="shared" si="22"/>
        <v>无间</v>
      </c>
      <c r="BT62" s="102">
        <f t="shared" si="23"/>
        <v>47</v>
      </c>
      <c r="BU62" s="103">
        <f t="shared" si="24"/>
        <v>18</v>
      </c>
      <c r="BV62" s="105" t="str">
        <f t="shared" si="25"/>
        <v>大焦热+2</v>
      </c>
      <c r="BW62" s="102">
        <f t="shared" si="26"/>
        <v>149</v>
      </c>
      <c r="BX62" s="106" t="str">
        <f t="shared" si="27"/>
        <v>无间</v>
      </c>
      <c r="BY62" s="102">
        <f t="shared" si="28"/>
        <v>51</v>
      </c>
      <c r="BZ62" s="103">
        <f t="shared" si="29"/>
        <v>19</v>
      </c>
      <c r="CA62" s="105" t="str">
        <f t="shared" si="30"/>
        <v>无间</v>
      </c>
    </row>
    <row r="63" spans="34:79" ht="16.5" x14ac:dyDescent="0.2">
      <c r="AH63" s="101">
        <v>60</v>
      </c>
      <c r="AI63" s="101"/>
      <c r="AJ63" s="101">
        <v>0.3</v>
      </c>
      <c r="AK63" s="99">
        <f t="shared" ref="AK63" si="165">AI59*$AJ63</f>
        <v>0.45900000000000007</v>
      </c>
      <c r="AL63" s="99">
        <f>ROUND(SUM(AK$4:AK63),2)</f>
        <v>8.73</v>
      </c>
      <c r="AM63" s="99">
        <f t="shared" ref="AM63" si="166">AI60*$AJ63</f>
        <v>0.34499999999999981</v>
      </c>
      <c r="AN63" s="99">
        <f>ROUND(SUM(AM$4:AM63),2)</f>
        <v>6.55</v>
      </c>
      <c r="AO63" s="99">
        <f t="shared" ref="AO63" si="167">AI61*$AJ63</f>
        <v>0.25499999999999989</v>
      </c>
      <c r="AP63" s="99">
        <f>ROUND(SUM(AO$4:AO63),2)</f>
        <v>4.68</v>
      </c>
      <c r="AR63" s="101">
        <v>60</v>
      </c>
      <c r="AS63" s="101">
        <f t="shared" si="8"/>
        <v>124</v>
      </c>
      <c r="AT63" s="102">
        <f t="shared" si="9"/>
        <v>24</v>
      </c>
      <c r="AU63" s="102">
        <f t="shared" si="10"/>
        <v>6</v>
      </c>
      <c r="AV63" s="101">
        <f t="shared" si="11"/>
        <v>137</v>
      </c>
      <c r="AW63" s="102">
        <f t="shared" si="12"/>
        <v>27</v>
      </c>
      <c r="AX63" s="102">
        <f t="shared" si="13"/>
        <v>7</v>
      </c>
      <c r="AY63" s="101">
        <f t="shared" si="14"/>
        <v>150</v>
      </c>
      <c r="AZ63" s="102">
        <f t="shared" si="15"/>
        <v>30</v>
      </c>
      <c r="BA63" s="102">
        <f t="shared" si="16"/>
        <v>8</v>
      </c>
      <c r="BH63" s="100"/>
      <c r="BI63" s="100"/>
      <c r="BJ63" s="100"/>
      <c r="BL63" s="102">
        <v>60</v>
      </c>
      <c r="BM63" s="102">
        <f t="shared" si="17"/>
        <v>124</v>
      </c>
      <c r="BN63" s="106" t="str">
        <f t="shared" si="18"/>
        <v>大焦热</v>
      </c>
      <c r="BO63" s="102">
        <f t="shared" si="0"/>
        <v>41</v>
      </c>
      <c r="BP63" s="103">
        <f t="shared" si="19"/>
        <v>16</v>
      </c>
      <c r="BQ63" s="105" t="str">
        <f t="shared" si="20"/>
        <v>大焦热</v>
      </c>
      <c r="BR63" s="102">
        <f t="shared" si="21"/>
        <v>137</v>
      </c>
      <c r="BS63" s="106" t="str">
        <f t="shared" si="22"/>
        <v>无间</v>
      </c>
      <c r="BT63" s="102">
        <f t="shared" si="23"/>
        <v>47</v>
      </c>
      <c r="BU63" s="103">
        <f t="shared" si="24"/>
        <v>18</v>
      </c>
      <c r="BV63" s="105" t="str">
        <f t="shared" si="25"/>
        <v>大焦热+2</v>
      </c>
      <c r="BW63" s="102">
        <f t="shared" si="26"/>
        <v>150</v>
      </c>
      <c r="BX63" s="106" t="str">
        <f t="shared" si="27"/>
        <v>无间</v>
      </c>
      <c r="BY63" s="102">
        <f t="shared" si="28"/>
        <v>52</v>
      </c>
      <c r="BZ63" s="103">
        <f t="shared" si="29"/>
        <v>20</v>
      </c>
      <c r="CA63" s="105" t="str">
        <f t="shared" si="30"/>
        <v>无间+1</v>
      </c>
    </row>
    <row r="64" spans="34:79" ht="16.5" x14ac:dyDescent="0.2">
      <c r="AH64" s="101">
        <v>61</v>
      </c>
      <c r="AI64" s="101">
        <f>INDEX($S$4:$S$32,INT((AH64-5)/5)+1)</f>
        <v>1.7999999999999989</v>
      </c>
      <c r="AJ64" s="101">
        <v>0.1</v>
      </c>
      <c r="AK64" s="99">
        <f t="shared" ref="AK64" si="168">AI64*$AJ64</f>
        <v>0.17999999999999991</v>
      </c>
      <c r="AL64" s="99">
        <f>ROUND(SUM(AK$4:AK64),2)</f>
        <v>8.91</v>
      </c>
      <c r="AM64" s="99">
        <f t="shared" ref="AM64" si="169">AI65*$AJ64</f>
        <v>0.13500000000000006</v>
      </c>
      <c r="AN64" s="99">
        <f>ROUND(SUM(AM$4:AM64),2)</f>
        <v>6.69</v>
      </c>
      <c r="AO64" s="99">
        <f t="shared" ref="AO64" si="170">AI66*$AJ64</f>
        <v>0.1</v>
      </c>
      <c r="AP64" s="99">
        <f>ROUND(SUM(AO$4:AO64),2)</f>
        <v>4.78</v>
      </c>
      <c r="AR64" s="101">
        <v>61</v>
      </c>
      <c r="AS64" s="101">
        <f t="shared" si="8"/>
        <v>125</v>
      </c>
      <c r="AT64" s="102">
        <f t="shared" si="9"/>
        <v>25</v>
      </c>
      <c r="AU64" s="102">
        <f t="shared" si="10"/>
        <v>7</v>
      </c>
      <c r="AV64" s="101">
        <f t="shared" si="11"/>
        <v>138</v>
      </c>
      <c r="AW64" s="102">
        <f t="shared" si="12"/>
        <v>27</v>
      </c>
      <c r="AX64" s="102">
        <f t="shared" si="13"/>
        <v>7</v>
      </c>
      <c r="AY64" s="101"/>
      <c r="AZ64" s="102">
        <f t="shared" si="15"/>
        <v>0</v>
      </c>
      <c r="BA64" s="102"/>
      <c r="BI64" s="100"/>
      <c r="BJ64" s="100"/>
      <c r="BL64" s="102">
        <v>61</v>
      </c>
      <c r="BM64" s="102">
        <f t="shared" si="17"/>
        <v>125</v>
      </c>
      <c r="BN64" s="106" t="str">
        <f t="shared" si="18"/>
        <v>大焦热</v>
      </c>
      <c r="BO64" s="102">
        <f t="shared" si="0"/>
        <v>42</v>
      </c>
      <c r="BP64" s="103">
        <f t="shared" si="19"/>
        <v>17</v>
      </c>
      <c r="BQ64" s="105" t="str">
        <f t="shared" si="20"/>
        <v>大焦热+1</v>
      </c>
      <c r="BR64" s="102">
        <f t="shared" si="21"/>
        <v>138</v>
      </c>
      <c r="BS64" s="106" t="str">
        <f t="shared" si="22"/>
        <v>无间</v>
      </c>
      <c r="BT64" s="102">
        <f t="shared" si="23"/>
        <v>47</v>
      </c>
      <c r="BU64" s="103">
        <f t="shared" si="24"/>
        <v>18</v>
      </c>
      <c r="BV64" s="105" t="str">
        <f t="shared" si="25"/>
        <v>大焦热+2</v>
      </c>
      <c r="BW64" s="102"/>
      <c r="BX64" s="106"/>
      <c r="BY64" s="102"/>
      <c r="BZ64" s="103"/>
      <c r="CA64" s="105"/>
    </row>
    <row r="65" spans="34:79" ht="16.5" x14ac:dyDescent="0.2">
      <c r="AH65" s="101">
        <v>62</v>
      </c>
      <c r="AI65" s="101">
        <f>INDEX($U$4:$U$32,INT((AH64-5)/5)+1)</f>
        <v>1.3500000000000005</v>
      </c>
      <c r="AJ65" s="101">
        <v>0.15</v>
      </c>
      <c r="AK65" s="99">
        <f t="shared" ref="AK65" si="171">AI64*$AJ65</f>
        <v>0.26999999999999985</v>
      </c>
      <c r="AL65" s="99">
        <f>ROUND(SUM(AK$4:AK65),2)</f>
        <v>9.18</v>
      </c>
      <c r="AM65" s="99">
        <f t="shared" ref="AM65" si="172">AI65*$AJ65</f>
        <v>0.20250000000000007</v>
      </c>
      <c r="AN65" s="99">
        <f>ROUND(SUM(AM$4:AM65),2)</f>
        <v>6.89</v>
      </c>
      <c r="AO65" s="99">
        <f t="shared" ref="AO65" si="173">AI66*$AJ65</f>
        <v>0.15</v>
      </c>
      <c r="AP65" s="99">
        <f>ROUND(SUM(AO$4:AO65),2)</f>
        <v>4.93</v>
      </c>
      <c r="AR65" s="101">
        <v>62</v>
      </c>
      <c r="AS65" s="101">
        <f t="shared" si="8"/>
        <v>126</v>
      </c>
      <c r="AT65" s="102">
        <f t="shared" si="9"/>
        <v>25</v>
      </c>
      <c r="AU65" s="102">
        <f t="shared" si="10"/>
        <v>7</v>
      </c>
      <c r="AV65" s="101">
        <f t="shared" si="11"/>
        <v>138</v>
      </c>
      <c r="AW65" s="102">
        <f t="shared" si="12"/>
        <v>27</v>
      </c>
      <c r="AX65" s="102">
        <f t="shared" si="13"/>
        <v>7</v>
      </c>
      <c r="AY65" s="101"/>
      <c r="AZ65" s="102">
        <f t="shared" si="15"/>
        <v>0</v>
      </c>
      <c r="BA65" s="102"/>
      <c r="BI65" s="100"/>
      <c r="BJ65" s="100"/>
      <c r="BL65" s="102">
        <v>62</v>
      </c>
      <c r="BM65" s="102">
        <f t="shared" si="17"/>
        <v>126</v>
      </c>
      <c r="BN65" s="106" t="str">
        <f t="shared" si="18"/>
        <v>大焦热</v>
      </c>
      <c r="BO65" s="102">
        <f t="shared" si="0"/>
        <v>42</v>
      </c>
      <c r="BP65" s="103">
        <f t="shared" si="19"/>
        <v>17</v>
      </c>
      <c r="BQ65" s="105" t="str">
        <f t="shared" si="20"/>
        <v>大焦热+1</v>
      </c>
      <c r="BR65" s="102">
        <f t="shared" si="21"/>
        <v>138</v>
      </c>
      <c r="BS65" s="106" t="str">
        <f t="shared" si="22"/>
        <v>无间</v>
      </c>
      <c r="BT65" s="102">
        <f t="shared" si="23"/>
        <v>47</v>
      </c>
      <c r="BU65" s="103">
        <f t="shared" si="24"/>
        <v>18</v>
      </c>
      <c r="BV65" s="105" t="str">
        <f t="shared" si="25"/>
        <v>大焦热+2</v>
      </c>
      <c r="BW65" s="102"/>
      <c r="BX65" s="106"/>
      <c r="BY65" s="102"/>
      <c r="BZ65" s="103"/>
      <c r="CA65" s="105"/>
    </row>
    <row r="66" spans="34:79" ht="16.5" x14ac:dyDescent="0.2">
      <c r="AH66" s="101">
        <v>63</v>
      </c>
      <c r="AI66" s="101">
        <f>INDEX($W$4:$W$32,INT((AH64-5)/5)+1)</f>
        <v>1</v>
      </c>
      <c r="AJ66" s="101">
        <v>0.2</v>
      </c>
      <c r="AK66" s="99">
        <f t="shared" ref="AK66" si="174">AI64*$AJ66</f>
        <v>0.35999999999999982</v>
      </c>
      <c r="AL66" s="99">
        <f>ROUND(SUM(AK$4:AK66),2)</f>
        <v>9.5399999999999991</v>
      </c>
      <c r="AM66" s="99">
        <f t="shared" ref="AM66" si="175">AI65*$AJ66</f>
        <v>0.27000000000000013</v>
      </c>
      <c r="AN66" s="99">
        <f>ROUND(SUM(AM$4:AM66),2)</f>
        <v>7.16</v>
      </c>
      <c r="AO66" s="99">
        <f t="shared" ref="AO66" si="176">AI66*$AJ66</f>
        <v>0.2</v>
      </c>
      <c r="AP66" s="99">
        <f>ROUND(SUM(AO$4:AO66),2)</f>
        <v>5.13</v>
      </c>
      <c r="AR66" s="101">
        <v>63</v>
      </c>
      <c r="AS66" s="101">
        <f t="shared" si="8"/>
        <v>127</v>
      </c>
      <c r="AT66" s="102">
        <f t="shared" si="9"/>
        <v>25</v>
      </c>
      <c r="AU66" s="102">
        <f t="shared" si="10"/>
        <v>7</v>
      </c>
      <c r="AV66" s="101">
        <f t="shared" si="11"/>
        <v>139</v>
      </c>
      <c r="AW66" s="102">
        <f t="shared" si="12"/>
        <v>27</v>
      </c>
      <c r="AX66" s="102">
        <f t="shared" si="13"/>
        <v>7</v>
      </c>
      <c r="AY66" s="101"/>
      <c r="AZ66" s="102">
        <f t="shared" si="15"/>
        <v>0</v>
      </c>
      <c r="BA66" s="102"/>
      <c r="BI66" s="100"/>
      <c r="BJ66" s="100"/>
      <c r="BL66" s="102">
        <v>63</v>
      </c>
      <c r="BM66" s="102">
        <f t="shared" si="17"/>
        <v>127</v>
      </c>
      <c r="BN66" s="106" t="str">
        <f t="shared" si="18"/>
        <v>大焦热</v>
      </c>
      <c r="BO66" s="102">
        <f t="shared" si="0"/>
        <v>43</v>
      </c>
      <c r="BP66" s="103">
        <f t="shared" si="19"/>
        <v>17</v>
      </c>
      <c r="BQ66" s="105" t="str">
        <f t="shared" si="20"/>
        <v>大焦热+1</v>
      </c>
      <c r="BR66" s="102">
        <f t="shared" si="21"/>
        <v>139</v>
      </c>
      <c r="BS66" s="106" t="str">
        <f t="shared" si="22"/>
        <v>无间</v>
      </c>
      <c r="BT66" s="102">
        <f t="shared" si="23"/>
        <v>47</v>
      </c>
      <c r="BU66" s="103">
        <f t="shared" si="24"/>
        <v>18</v>
      </c>
      <c r="BV66" s="105" t="str">
        <f t="shared" si="25"/>
        <v>大焦热+2</v>
      </c>
      <c r="BW66" s="102"/>
      <c r="BX66" s="106"/>
      <c r="BY66" s="102"/>
      <c r="BZ66" s="103"/>
      <c r="CA66" s="105"/>
    </row>
    <row r="67" spans="34:79" ht="16.5" x14ac:dyDescent="0.2">
      <c r="AH67" s="101">
        <v>64</v>
      </c>
      <c r="AI67" s="101"/>
      <c r="AJ67" s="101">
        <v>0.25</v>
      </c>
      <c r="AK67" s="99">
        <f t="shared" ref="AK67" si="177">AI64*$AJ67</f>
        <v>0.44999999999999973</v>
      </c>
      <c r="AL67" s="99">
        <f>ROUND(SUM(AK$4:AK67),2)</f>
        <v>9.99</v>
      </c>
      <c r="AM67" s="99">
        <f t="shared" ref="AM67" si="178">AI65*$AJ67</f>
        <v>0.33750000000000013</v>
      </c>
      <c r="AN67" s="99">
        <f>ROUND(SUM(AM$4:AM67),2)</f>
        <v>7.5</v>
      </c>
      <c r="AO67" s="99">
        <f t="shared" ref="AO67" si="179">AI66*$AJ67</f>
        <v>0.25</v>
      </c>
      <c r="AP67" s="99">
        <f>ROUND(SUM(AO$4:AO67),2)</f>
        <v>5.38</v>
      </c>
      <c r="AR67" s="101">
        <v>64</v>
      </c>
      <c r="AS67" s="101">
        <f t="shared" si="8"/>
        <v>128</v>
      </c>
      <c r="AT67" s="102">
        <f t="shared" si="9"/>
        <v>25</v>
      </c>
      <c r="AU67" s="102">
        <f t="shared" si="10"/>
        <v>7</v>
      </c>
      <c r="AV67" s="101">
        <f t="shared" si="11"/>
        <v>139</v>
      </c>
      <c r="AW67" s="102">
        <f t="shared" si="12"/>
        <v>27</v>
      </c>
      <c r="AX67" s="102">
        <f t="shared" si="13"/>
        <v>7</v>
      </c>
      <c r="AY67" s="101"/>
      <c r="AZ67" s="102">
        <f t="shared" si="15"/>
        <v>0</v>
      </c>
      <c r="BA67" s="102"/>
      <c r="BI67" s="100"/>
      <c r="BJ67" s="100"/>
      <c r="BL67" s="102">
        <v>64</v>
      </c>
      <c r="BM67" s="102">
        <f t="shared" si="17"/>
        <v>128</v>
      </c>
      <c r="BN67" s="106" t="str">
        <f t="shared" si="18"/>
        <v>大焦热</v>
      </c>
      <c r="BO67" s="102">
        <f t="shared" si="0"/>
        <v>43</v>
      </c>
      <c r="BP67" s="103">
        <f t="shared" si="19"/>
        <v>17</v>
      </c>
      <c r="BQ67" s="105" t="str">
        <f t="shared" si="20"/>
        <v>大焦热+1</v>
      </c>
      <c r="BR67" s="102">
        <f t="shared" si="21"/>
        <v>139</v>
      </c>
      <c r="BS67" s="106" t="str">
        <f t="shared" si="22"/>
        <v>无间</v>
      </c>
      <c r="BT67" s="102">
        <f t="shared" si="23"/>
        <v>47</v>
      </c>
      <c r="BU67" s="103">
        <f t="shared" si="24"/>
        <v>18</v>
      </c>
      <c r="BV67" s="105" t="str">
        <f t="shared" si="25"/>
        <v>大焦热+2</v>
      </c>
      <c r="BW67" s="102"/>
      <c r="BX67" s="106"/>
      <c r="BY67" s="102"/>
      <c r="BZ67" s="103"/>
      <c r="CA67" s="105"/>
    </row>
    <row r="68" spans="34:79" ht="16.5" x14ac:dyDescent="0.2">
      <c r="AH68" s="101">
        <v>65</v>
      </c>
      <c r="AI68" s="101"/>
      <c r="AJ68" s="101">
        <v>0.3</v>
      </c>
      <c r="AK68" s="99">
        <f t="shared" ref="AK68" si="180">AI64*$AJ68</f>
        <v>0.5399999999999997</v>
      </c>
      <c r="AL68" s="99">
        <f>ROUND(SUM(AK$4:AK68),2)</f>
        <v>10.53</v>
      </c>
      <c r="AM68" s="99">
        <f t="shared" ref="AM68" si="181">AI65*$AJ68</f>
        <v>0.40500000000000014</v>
      </c>
      <c r="AN68" s="99">
        <f>ROUND(SUM(AM$4:AM68),2)</f>
        <v>7.9</v>
      </c>
      <c r="AO68" s="99">
        <f t="shared" ref="AO68" si="182">AI66*$AJ68</f>
        <v>0.3</v>
      </c>
      <c r="AP68" s="99">
        <f>ROUND(SUM(AO$4:AO68),2)</f>
        <v>5.68</v>
      </c>
      <c r="AR68" s="101">
        <v>65</v>
      </c>
      <c r="AS68" s="101">
        <f t="shared" si="8"/>
        <v>128</v>
      </c>
      <c r="AT68" s="102">
        <f t="shared" si="9"/>
        <v>25</v>
      </c>
      <c r="AU68" s="102">
        <f t="shared" si="10"/>
        <v>7</v>
      </c>
      <c r="AV68" s="101">
        <f t="shared" si="11"/>
        <v>141</v>
      </c>
      <c r="AW68" s="102">
        <f t="shared" si="12"/>
        <v>28</v>
      </c>
      <c r="AX68" s="102">
        <f t="shared" si="13"/>
        <v>7</v>
      </c>
      <c r="AY68" s="101"/>
      <c r="AZ68" s="102">
        <f t="shared" si="15"/>
        <v>0</v>
      </c>
      <c r="BA68" s="102"/>
      <c r="BI68" s="100"/>
      <c r="BJ68" s="100"/>
      <c r="BL68" s="102">
        <v>65</v>
      </c>
      <c r="BM68" s="102">
        <f t="shared" si="17"/>
        <v>128</v>
      </c>
      <c r="BN68" s="106" t="str">
        <f t="shared" si="18"/>
        <v>大焦热</v>
      </c>
      <c r="BO68" s="102">
        <f t="shared" si="0"/>
        <v>43</v>
      </c>
      <c r="BP68" s="103">
        <f t="shared" si="19"/>
        <v>17</v>
      </c>
      <c r="BQ68" s="105" t="str">
        <f t="shared" si="20"/>
        <v>大焦热+1</v>
      </c>
      <c r="BR68" s="102">
        <f t="shared" si="21"/>
        <v>141</v>
      </c>
      <c r="BS68" s="106" t="str">
        <f t="shared" si="22"/>
        <v>无间</v>
      </c>
      <c r="BT68" s="102">
        <f t="shared" si="23"/>
        <v>48</v>
      </c>
      <c r="BU68" s="103">
        <f t="shared" si="24"/>
        <v>19</v>
      </c>
      <c r="BV68" s="105" t="str">
        <f t="shared" si="25"/>
        <v>无间</v>
      </c>
      <c r="BW68" s="102"/>
      <c r="BX68" s="106"/>
      <c r="BY68" s="102"/>
      <c r="BZ68" s="103"/>
      <c r="CA68" s="105"/>
    </row>
    <row r="69" spans="34:79" ht="16.5" x14ac:dyDescent="0.2">
      <c r="AH69" s="101">
        <v>66</v>
      </c>
      <c r="AI69" s="101">
        <f>INDEX($S$4:$S$32,INT((AH69-5)/5)+1)</f>
        <v>2.0700000000000003</v>
      </c>
      <c r="AJ69" s="101">
        <v>0.1</v>
      </c>
      <c r="AK69" s="99">
        <f t="shared" ref="AK69" si="183">AI69*$AJ69</f>
        <v>0.20700000000000005</v>
      </c>
      <c r="AL69" s="99">
        <f>ROUND(SUM(AK$4:AK69),2)</f>
        <v>10.74</v>
      </c>
      <c r="AM69" s="99">
        <f t="shared" ref="AM69" si="184">AI70*$AJ69</f>
        <v>0.15499999999999992</v>
      </c>
      <c r="AN69" s="99">
        <f>ROUND(SUM(AM$4:AM69),2)</f>
        <v>8.06</v>
      </c>
      <c r="AO69" s="99">
        <f t="shared" ref="AO69" si="185">AI71*$AJ69</f>
        <v>0.11500000000000005</v>
      </c>
      <c r="AP69" s="99">
        <f>ROUND(SUM(AO$4:AO69),2)</f>
        <v>5.79</v>
      </c>
      <c r="AR69" s="101">
        <v>66</v>
      </c>
      <c r="AS69" s="101">
        <f t="shared" ref="AS69:AS111" si="186">MATCH(AR69,$AL$4:$AL$153,1)</f>
        <v>129</v>
      </c>
      <c r="AT69" s="102">
        <f t="shared" ref="AT69:AT111" si="187">INT(AS69/5)</f>
        <v>25</v>
      </c>
      <c r="AU69" s="102">
        <f t="shared" ref="AU69:AU111" si="188">MATCH(AT69,$BF$4:$BF$11)</f>
        <v>7</v>
      </c>
      <c r="AV69" s="101">
        <f t="shared" ref="AV69:AV84" si="189">MATCH(AR69,$AN$4:$AN$153,1)</f>
        <v>141</v>
      </c>
      <c r="AW69" s="102">
        <f t="shared" ref="AW69:AW111" si="190">INT(AV69/5)</f>
        <v>28</v>
      </c>
      <c r="AX69" s="102">
        <f t="shared" ref="AX69:AX84" si="191">MATCH(AW69,$BF$4:$BF$11)</f>
        <v>7</v>
      </c>
      <c r="AY69" s="101"/>
      <c r="AZ69" s="102">
        <f t="shared" ref="AZ69:AZ111" si="192">INT(AY69/5)</f>
        <v>0</v>
      </c>
      <c r="BA69" s="102"/>
      <c r="BI69" s="100"/>
      <c r="BJ69" s="100"/>
      <c r="BL69" s="102">
        <v>66</v>
      </c>
      <c r="BM69" s="102">
        <f t="shared" ref="BM69:BM111" si="193">MATCH(BL69,$AL$4:$AL$153,1)</f>
        <v>129</v>
      </c>
      <c r="BN69" s="106" t="str">
        <f t="shared" ref="BN69:BN111" si="194">INDEX($CJ$4:$CJ$11,MATCH(BM69,$CL$4:$CL$11,1))</f>
        <v>大焦热</v>
      </c>
      <c r="BO69" s="102">
        <f t="shared" ref="BO69:BO111" si="195">MATCH(BM69,$BJ$4:$BJ$55,1)</f>
        <v>43</v>
      </c>
      <c r="BP69" s="103">
        <f t="shared" ref="BP69:BP111" si="196">MATCH(BO69,$CG$4:$CG$23,1)</f>
        <v>17</v>
      </c>
      <c r="BQ69" s="105" t="str">
        <f t="shared" ref="BQ69:BQ111" si="197">INDEX($CD$4:$CD$23,BP69)</f>
        <v>大焦热+1</v>
      </c>
      <c r="BR69" s="102">
        <f t="shared" ref="BR69:BR84" si="198">MATCH(BL69,$AN$4:$AN$153,1)</f>
        <v>141</v>
      </c>
      <c r="BS69" s="106" t="str">
        <f t="shared" ref="BS69:BS84" si="199">INDEX($CJ$4:$CJ$11,MATCH(BR69,$CL$4:$CL$11,1))</f>
        <v>无间</v>
      </c>
      <c r="BT69" s="102">
        <f t="shared" ref="BT69:BT84" si="200">MATCH(BR69,$BJ$4:$BJ$55,1)</f>
        <v>48</v>
      </c>
      <c r="BU69" s="103">
        <f t="shared" ref="BU69:BU84" si="201">MATCH(BT69,$CG$4:$CG$23,1)</f>
        <v>19</v>
      </c>
      <c r="BV69" s="105" t="str">
        <f t="shared" ref="BV69:BV84" si="202">INDEX($CD$4:$CD$23,BU69)</f>
        <v>无间</v>
      </c>
      <c r="BW69" s="102"/>
      <c r="BX69" s="106"/>
      <c r="BY69" s="102"/>
      <c r="BZ69" s="103"/>
      <c r="CA69" s="105"/>
    </row>
    <row r="70" spans="34:79" ht="16.5" x14ac:dyDescent="0.2">
      <c r="AH70" s="101">
        <v>67</v>
      </c>
      <c r="AI70" s="101">
        <f>INDEX($U$4:$U$32,INT((AH69-5)/5)+1)</f>
        <v>1.5499999999999989</v>
      </c>
      <c r="AJ70" s="101">
        <v>0.15</v>
      </c>
      <c r="AK70" s="99">
        <f t="shared" ref="AK70" si="203">AI69*$AJ70</f>
        <v>0.31050000000000005</v>
      </c>
      <c r="AL70" s="99">
        <f>ROUND(SUM(AK$4:AK70),2)</f>
        <v>11.05</v>
      </c>
      <c r="AM70" s="99">
        <f t="shared" ref="AM70" si="204">AI70*$AJ70</f>
        <v>0.23249999999999982</v>
      </c>
      <c r="AN70" s="99">
        <f>ROUND(SUM(AM$4:AM70),2)</f>
        <v>8.2899999999999991</v>
      </c>
      <c r="AO70" s="99">
        <f t="shared" ref="AO70" si="205">AI71*$AJ70</f>
        <v>0.17250000000000004</v>
      </c>
      <c r="AP70" s="99">
        <f>ROUND(SUM(AO$4:AO70),2)</f>
        <v>5.96</v>
      </c>
      <c r="AR70" s="101">
        <v>67</v>
      </c>
      <c r="AS70" s="101">
        <f t="shared" si="186"/>
        <v>129</v>
      </c>
      <c r="AT70" s="102">
        <f t="shared" si="187"/>
        <v>25</v>
      </c>
      <c r="AU70" s="102">
        <f t="shared" si="188"/>
        <v>7</v>
      </c>
      <c r="AV70" s="101">
        <f t="shared" si="189"/>
        <v>142</v>
      </c>
      <c r="AW70" s="102">
        <f t="shared" si="190"/>
        <v>28</v>
      </c>
      <c r="AX70" s="102">
        <f t="shared" si="191"/>
        <v>7</v>
      </c>
      <c r="AY70" s="101"/>
      <c r="AZ70" s="102">
        <f t="shared" si="192"/>
        <v>0</v>
      </c>
      <c r="BA70" s="102"/>
      <c r="BI70" s="100"/>
      <c r="BJ70" s="100"/>
      <c r="BL70" s="102">
        <v>67</v>
      </c>
      <c r="BM70" s="102">
        <f t="shared" si="193"/>
        <v>129</v>
      </c>
      <c r="BN70" s="106" t="str">
        <f t="shared" si="194"/>
        <v>大焦热</v>
      </c>
      <c r="BO70" s="102">
        <f t="shared" si="195"/>
        <v>43</v>
      </c>
      <c r="BP70" s="103">
        <f t="shared" si="196"/>
        <v>17</v>
      </c>
      <c r="BQ70" s="105" t="str">
        <f t="shared" si="197"/>
        <v>大焦热+1</v>
      </c>
      <c r="BR70" s="102">
        <f t="shared" si="198"/>
        <v>142</v>
      </c>
      <c r="BS70" s="106" t="str">
        <f t="shared" si="199"/>
        <v>无间</v>
      </c>
      <c r="BT70" s="102">
        <f t="shared" si="200"/>
        <v>49</v>
      </c>
      <c r="BU70" s="103">
        <f t="shared" si="201"/>
        <v>19</v>
      </c>
      <c r="BV70" s="105" t="str">
        <f t="shared" si="202"/>
        <v>无间</v>
      </c>
      <c r="BW70" s="102"/>
      <c r="BX70" s="106"/>
      <c r="BY70" s="102"/>
      <c r="BZ70" s="103"/>
      <c r="CA70" s="105"/>
    </row>
    <row r="71" spans="34:79" ht="16.5" x14ac:dyDescent="0.2">
      <c r="AH71" s="101">
        <v>68</v>
      </c>
      <c r="AI71" s="101">
        <f>INDEX($W$4:$W$32,INT((AH69-5)/5)+1)</f>
        <v>1.1500000000000004</v>
      </c>
      <c r="AJ71" s="101">
        <v>0.2</v>
      </c>
      <c r="AK71" s="99">
        <f t="shared" ref="AK71" si="206">AI69*$AJ71</f>
        <v>0.41400000000000009</v>
      </c>
      <c r="AL71" s="99">
        <f>ROUND(SUM(AK$4:AK71),2)</f>
        <v>11.46</v>
      </c>
      <c r="AM71" s="99">
        <f t="shared" ref="AM71" si="207">AI70*$AJ71</f>
        <v>0.30999999999999983</v>
      </c>
      <c r="AN71" s="99">
        <f>ROUND(SUM(AM$4:AM71),2)</f>
        <v>8.6</v>
      </c>
      <c r="AO71" s="99">
        <f t="shared" ref="AO71" si="208">AI71*$AJ71</f>
        <v>0.23000000000000009</v>
      </c>
      <c r="AP71" s="99">
        <f>ROUND(SUM(AO$4:AO71),2)</f>
        <v>6.19</v>
      </c>
      <c r="AR71" s="101">
        <v>68</v>
      </c>
      <c r="AS71" s="101">
        <f t="shared" si="186"/>
        <v>130</v>
      </c>
      <c r="AT71" s="102">
        <f t="shared" si="187"/>
        <v>26</v>
      </c>
      <c r="AU71" s="102">
        <f t="shared" si="188"/>
        <v>7</v>
      </c>
      <c r="AV71" s="101">
        <f t="shared" si="189"/>
        <v>143</v>
      </c>
      <c r="AW71" s="102">
        <f t="shared" si="190"/>
        <v>28</v>
      </c>
      <c r="AX71" s="102">
        <f t="shared" si="191"/>
        <v>7</v>
      </c>
      <c r="AY71" s="101"/>
      <c r="AZ71" s="102">
        <f t="shared" si="192"/>
        <v>0</v>
      </c>
      <c r="BA71" s="102"/>
      <c r="BI71" s="100"/>
      <c r="BJ71" s="100"/>
      <c r="BL71" s="102">
        <v>68</v>
      </c>
      <c r="BM71" s="102">
        <f t="shared" si="193"/>
        <v>130</v>
      </c>
      <c r="BN71" s="106" t="str">
        <f t="shared" si="194"/>
        <v>大焦热</v>
      </c>
      <c r="BO71" s="102">
        <f t="shared" si="195"/>
        <v>44</v>
      </c>
      <c r="BP71" s="103">
        <f t="shared" si="196"/>
        <v>17</v>
      </c>
      <c r="BQ71" s="105" t="str">
        <f t="shared" si="197"/>
        <v>大焦热+1</v>
      </c>
      <c r="BR71" s="102">
        <f t="shared" si="198"/>
        <v>143</v>
      </c>
      <c r="BS71" s="106" t="str">
        <f t="shared" si="199"/>
        <v>无间</v>
      </c>
      <c r="BT71" s="102">
        <f t="shared" si="200"/>
        <v>49</v>
      </c>
      <c r="BU71" s="103">
        <f t="shared" si="201"/>
        <v>19</v>
      </c>
      <c r="BV71" s="105" t="str">
        <f t="shared" si="202"/>
        <v>无间</v>
      </c>
      <c r="BW71" s="102"/>
      <c r="BX71" s="106"/>
      <c r="BY71" s="102"/>
      <c r="BZ71" s="103"/>
      <c r="CA71" s="105"/>
    </row>
    <row r="72" spans="34:79" ht="16.5" x14ac:dyDescent="0.2">
      <c r="AH72" s="101">
        <v>69</v>
      </c>
      <c r="AI72" s="101"/>
      <c r="AJ72" s="101">
        <v>0.25</v>
      </c>
      <c r="AK72" s="99">
        <f t="shared" ref="AK72" si="209">AI69*$AJ72</f>
        <v>0.51750000000000007</v>
      </c>
      <c r="AL72" s="99">
        <f>ROUND(SUM(AK$4:AK72),2)</f>
        <v>11.98</v>
      </c>
      <c r="AM72" s="99">
        <f t="shared" ref="AM72" si="210">AI70*$AJ72</f>
        <v>0.38749999999999973</v>
      </c>
      <c r="AN72" s="99">
        <f>ROUND(SUM(AM$4:AM72),2)</f>
        <v>8.99</v>
      </c>
      <c r="AO72" s="99">
        <f t="shared" ref="AO72" si="211">AI71*$AJ72</f>
        <v>0.28750000000000009</v>
      </c>
      <c r="AP72" s="99">
        <f>ROUND(SUM(AO$4:AO72),2)</f>
        <v>6.48</v>
      </c>
      <c r="AR72" s="101">
        <v>69</v>
      </c>
      <c r="AS72" s="101">
        <f t="shared" si="186"/>
        <v>131</v>
      </c>
      <c r="AT72" s="102">
        <f t="shared" si="187"/>
        <v>26</v>
      </c>
      <c r="AU72" s="102">
        <f t="shared" si="188"/>
        <v>7</v>
      </c>
      <c r="AV72" s="101">
        <f t="shared" si="189"/>
        <v>143</v>
      </c>
      <c r="AW72" s="102">
        <f t="shared" si="190"/>
        <v>28</v>
      </c>
      <c r="AX72" s="102">
        <f t="shared" si="191"/>
        <v>7</v>
      </c>
      <c r="AY72" s="101"/>
      <c r="AZ72" s="102">
        <f t="shared" si="192"/>
        <v>0</v>
      </c>
      <c r="BA72" s="102"/>
      <c r="BI72" s="100"/>
      <c r="BJ72" s="100"/>
      <c r="BL72" s="102">
        <v>69</v>
      </c>
      <c r="BM72" s="102">
        <f t="shared" si="193"/>
        <v>131</v>
      </c>
      <c r="BN72" s="106" t="str">
        <f t="shared" si="194"/>
        <v>大焦热</v>
      </c>
      <c r="BO72" s="102">
        <f t="shared" si="195"/>
        <v>44</v>
      </c>
      <c r="BP72" s="103">
        <f t="shared" si="196"/>
        <v>17</v>
      </c>
      <c r="BQ72" s="105" t="str">
        <f t="shared" si="197"/>
        <v>大焦热+1</v>
      </c>
      <c r="BR72" s="102">
        <f t="shared" si="198"/>
        <v>143</v>
      </c>
      <c r="BS72" s="106" t="str">
        <f t="shared" si="199"/>
        <v>无间</v>
      </c>
      <c r="BT72" s="102">
        <f t="shared" si="200"/>
        <v>49</v>
      </c>
      <c r="BU72" s="103">
        <f t="shared" si="201"/>
        <v>19</v>
      </c>
      <c r="BV72" s="105" t="str">
        <f t="shared" si="202"/>
        <v>无间</v>
      </c>
      <c r="BW72" s="102"/>
      <c r="BX72" s="106"/>
      <c r="BY72" s="102"/>
      <c r="BZ72" s="103"/>
      <c r="CA72" s="105"/>
    </row>
    <row r="73" spans="34:79" ht="16.5" x14ac:dyDescent="0.2">
      <c r="AH73" s="101">
        <v>70</v>
      </c>
      <c r="AI73" s="101"/>
      <c r="AJ73" s="101">
        <v>0.3</v>
      </c>
      <c r="AK73" s="99">
        <f t="shared" ref="AK73" si="212">AI69*$AJ73</f>
        <v>0.62100000000000011</v>
      </c>
      <c r="AL73" s="99">
        <f>ROUND(SUM(AK$4:AK73),2)</f>
        <v>12.6</v>
      </c>
      <c r="AM73" s="99">
        <f t="shared" ref="AM73" si="213">AI70*$AJ73</f>
        <v>0.46499999999999964</v>
      </c>
      <c r="AN73" s="99">
        <f>ROUND(SUM(AM$4:AM73),2)</f>
        <v>9.4499999999999993</v>
      </c>
      <c r="AO73" s="99">
        <f t="shared" ref="AO73" si="214">AI71*$AJ73</f>
        <v>0.34500000000000008</v>
      </c>
      <c r="AP73" s="99">
        <f>ROUND(SUM(AO$4:AO73),2)</f>
        <v>6.83</v>
      </c>
      <c r="AR73" s="101">
        <v>70</v>
      </c>
      <c r="AS73" s="101">
        <f t="shared" si="186"/>
        <v>132</v>
      </c>
      <c r="AT73" s="102">
        <f t="shared" si="187"/>
        <v>26</v>
      </c>
      <c r="AU73" s="102">
        <f t="shared" si="188"/>
        <v>7</v>
      </c>
      <c r="AV73" s="101">
        <f t="shared" si="189"/>
        <v>144</v>
      </c>
      <c r="AW73" s="102">
        <f t="shared" si="190"/>
        <v>28</v>
      </c>
      <c r="AX73" s="102">
        <f t="shared" si="191"/>
        <v>7</v>
      </c>
      <c r="AY73" s="101"/>
      <c r="AZ73" s="102">
        <f t="shared" si="192"/>
        <v>0</v>
      </c>
      <c r="BA73" s="102"/>
      <c r="BI73" s="100"/>
      <c r="BJ73" s="100"/>
      <c r="BL73" s="102">
        <v>70</v>
      </c>
      <c r="BM73" s="102">
        <f t="shared" si="193"/>
        <v>132</v>
      </c>
      <c r="BN73" s="106" t="str">
        <f t="shared" si="194"/>
        <v>大焦热</v>
      </c>
      <c r="BO73" s="102">
        <f t="shared" si="195"/>
        <v>45</v>
      </c>
      <c r="BP73" s="103">
        <f t="shared" si="196"/>
        <v>18</v>
      </c>
      <c r="BQ73" s="105" t="str">
        <f t="shared" si="197"/>
        <v>大焦热+2</v>
      </c>
      <c r="BR73" s="102">
        <f t="shared" si="198"/>
        <v>144</v>
      </c>
      <c r="BS73" s="106" t="str">
        <f t="shared" si="199"/>
        <v>无间</v>
      </c>
      <c r="BT73" s="102">
        <f t="shared" si="200"/>
        <v>49</v>
      </c>
      <c r="BU73" s="103">
        <f t="shared" si="201"/>
        <v>19</v>
      </c>
      <c r="BV73" s="105" t="str">
        <f t="shared" si="202"/>
        <v>无间</v>
      </c>
      <c r="BW73" s="102"/>
      <c r="BX73" s="106"/>
      <c r="BY73" s="102"/>
      <c r="BZ73" s="103"/>
      <c r="CA73" s="105"/>
    </row>
    <row r="74" spans="34:79" ht="16.5" x14ac:dyDescent="0.2">
      <c r="AH74" s="101">
        <v>71</v>
      </c>
      <c r="AI74" s="101">
        <f>INDEX($S$4:$S$32,INT((AH74-5)/5)+1)</f>
        <v>2.4000000000000004</v>
      </c>
      <c r="AJ74" s="101">
        <v>0.1</v>
      </c>
      <c r="AK74" s="99">
        <f t="shared" ref="AK74" si="215">AI74*$AJ74</f>
        <v>0.24000000000000005</v>
      </c>
      <c r="AL74" s="99">
        <f>ROUND(SUM(AK$4:AK74),2)</f>
        <v>12.84</v>
      </c>
      <c r="AM74" s="99">
        <f t="shared" ref="AM74" si="216">AI75*$AJ74</f>
        <v>0.18000000000000008</v>
      </c>
      <c r="AN74" s="99">
        <f>ROUND(SUM(AM$4:AM74),2)</f>
        <v>9.6300000000000008</v>
      </c>
      <c r="AO74" s="99">
        <f t="shared" ref="AO74" si="217">AI76*$AJ74</f>
        <v>0.13300000000000001</v>
      </c>
      <c r="AP74" s="99">
        <f>ROUND(SUM(AO$4:AO74),2)</f>
        <v>6.96</v>
      </c>
      <c r="AR74" s="101">
        <v>71</v>
      </c>
      <c r="AS74" s="101">
        <f t="shared" si="186"/>
        <v>132</v>
      </c>
      <c r="AT74" s="102">
        <f t="shared" si="187"/>
        <v>26</v>
      </c>
      <c r="AU74" s="102">
        <f t="shared" si="188"/>
        <v>7</v>
      </c>
      <c r="AV74" s="101">
        <f t="shared" si="189"/>
        <v>144</v>
      </c>
      <c r="AW74" s="102">
        <f t="shared" si="190"/>
        <v>28</v>
      </c>
      <c r="AX74" s="102">
        <f t="shared" si="191"/>
        <v>7</v>
      </c>
      <c r="AY74" s="101"/>
      <c r="AZ74" s="102">
        <f t="shared" si="192"/>
        <v>0</v>
      </c>
      <c r="BA74" s="102"/>
      <c r="BI74" s="100"/>
      <c r="BJ74" s="100"/>
      <c r="BL74" s="102">
        <v>71</v>
      </c>
      <c r="BM74" s="102">
        <f t="shared" si="193"/>
        <v>132</v>
      </c>
      <c r="BN74" s="106" t="str">
        <f t="shared" si="194"/>
        <v>大焦热</v>
      </c>
      <c r="BO74" s="102">
        <f t="shared" si="195"/>
        <v>45</v>
      </c>
      <c r="BP74" s="103">
        <f t="shared" si="196"/>
        <v>18</v>
      </c>
      <c r="BQ74" s="105" t="str">
        <f t="shared" si="197"/>
        <v>大焦热+2</v>
      </c>
      <c r="BR74" s="102">
        <f t="shared" si="198"/>
        <v>144</v>
      </c>
      <c r="BS74" s="106" t="str">
        <f t="shared" si="199"/>
        <v>无间</v>
      </c>
      <c r="BT74" s="102">
        <f t="shared" si="200"/>
        <v>49</v>
      </c>
      <c r="BU74" s="103">
        <f t="shared" si="201"/>
        <v>19</v>
      </c>
      <c r="BV74" s="105" t="str">
        <f t="shared" si="202"/>
        <v>无间</v>
      </c>
      <c r="BW74" s="102"/>
      <c r="BX74" s="106"/>
      <c r="BY74" s="102"/>
      <c r="BZ74" s="103"/>
      <c r="CA74" s="105"/>
    </row>
    <row r="75" spans="34:79" ht="16.5" x14ac:dyDescent="0.2">
      <c r="AH75" s="101">
        <v>72</v>
      </c>
      <c r="AI75" s="101">
        <f>INDEX($U$4:$U$32,INT((AH74-5)/5)+1)</f>
        <v>1.8000000000000007</v>
      </c>
      <c r="AJ75" s="101">
        <v>0.15</v>
      </c>
      <c r="AK75" s="99">
        <f t="shared" ref="AK75" si="218">AI74*$AJ75</f>
        <v>0.36000000000000004</v>
      </c>
      <c r="AL75" s="99">
        <f>ROUND(SUM(AK$4:AK75),2)</f>
        <v>13.2</v>
      </c>
      <c r="AM75" s="99">
        <f t="shared" ref="AM75" si="219">AI75*$AJ75</f>
        <v>0.27000000000000007</v>
      </c>
      <c r="AN75" s="99">
        <f>ROUND(SUM(AM$4:AM75),2)</f>
        <v>9.9</v>
      </c>
      <c r="AO75" s="99">
        <f t="shared" ref="AO75" si="220">AI76*$AJ75</f>
        <v>0.19950000000000001</v>
      </c>
      <c r="AP75" s="99">
        <f>ROUND(SUM(AO$4:AO75),2)</f>
        <v>7.16</v>
      </c>
      <c r="AR75" s="101">
        <v>72</v>
      </c>
      <c r="AS75" s="101">
        <f t="shared" si="186"/>
        <v>133</v>
      </c>
      <c r="AT75" s="102">
        <f t="shared" si="187"/>
        <v>26</v>
      </c>
      <c r="AU75" s="102">
        <f t="shared" si="188"/>
        <v>7</v>
      </c>
      <c r="AV75" s="101">
        <f t="shared" si="189"/>
        <v>144</v>
      </c>
      <c r="AW75" s="102">
        <f t="shared" si="190"/>
        <v>28</v>
      </c>
      <c r="AX75" s="102">
        <f t="shared" si="191"/>
        <v>7</v>
      </c>
      <c r="AY75" s="101"/>
      <c r="AZ75" s="102">
        <f t="shared" si="192"/>
        <v>0</v>
      </c>
      <c r="BA75" s="102"/>
      <c r="BI75" s="100"/>
      <c r="BJ75" s="100"/>
      <c r="BL75" s="102">
        <v>72</v>
      </c>
      <c r="BM75" s="102">
        <f t="shared" si="193"/>
        <v>133</v>
      </c>
      <c r="BN75" s="106" t="str">
        <f t="shared" si="194"/>
        <v>大焦热</v>
      </c>
      <c r="BO75" s="102">
        <f t="shared" si="195"/>
        <v>45</v>
      </c>
      <c r="BP75" s="103">
        <f t="shared" si="196"/>
        <v>18</v>
      </c>
      <c r="BQ75" s="105" t="str">
        <f t="shared" si="197"/>
        <v>大焦热+2</v>
      </c>
      <c r="BR75" s="102">
        <f t="shared" si="198"/>
        <v>144</v>
      </c>
      <c r="BS75" s="106" t="str">
        <f t="shared" si="199"/>
        <v>无间</v>
      </c>
      <c r="BT75" s="102">
        <f t="shared" si="200"/>
        <v>49</v>
      </c>
      <c r="BU75" s="103">
        <f t="shared" si="201"/>
        <v>19</v>
      </c>
      <c r="BV75" s="105" t="str">
        <f t="shared" si="202"/>
        <v>无间</v>
      </c>
      <c r="BW75" s="102"/>
      <c r="BX75" s="106"/>
      <c r="BY75" s="102"/>
      <c r="BZ75" s="103"/>
      <c r="CA75" s="105"/>
    </row>
    <row r="76" spans="34:79" ht="16.5" x14ac:dyDescent="0.2">
      <c r="AH76" s="101">
        <v>73</v>
      </c>
      <c r="AI76" s="101">
        <f>INDEX($W$4:$W$32,INT((AH74-5)/5)+1)</f>
        <v>1.33</v>
      </c>
      <c r="AJ76" s="101">
        <v>0.2</v>
      </c>
      <c r="AK76" s="99">
        <f t="shared" ref="AK76" si="221">AI74*$AJ76</f>
        <v>0.48000000000000009</v>
      </c>
      <c r="AL76" s="99">
        <f>ROUND(SUM(AK$4:AK76),2)</f>
        <v>13.68</v>
      </c>
      <c r="AM76" s="99">
        <f t="shared" ref="AM76" si="222">AI75*$AJ76</f>
        <v>0.36000000000000015</v>
      </c>
      <c r="AN76" s="99">
        <f>ROUND(SUM(AM$4:AM76),2)</f>
        <v>10.26</v>
      </c>
      <c r="AO76" s="99">
        <f t="shared" ref="AO76" si="223">AI76*$AJ76</f>
        <v>0.26600000000000001</v>
      </c>
      <c r="AP76" s="99">
        <f>ROUND(SUM(AO$4:AO76),2)</f>
        <v>7.42</v>
      </c>
      <c r="AR76" s="101">
        <v>73</v>
      </c>
      <c r="AS76" s="101">
        <f t="shared" si="186"/>
        <v>133</v>
      </c>
      <c r="AT76" s="102">
        <f t="shared" si="187"/>
        <v>26</v>
      </c>
      <c r="AU76" s="102">
        <f t="shared" si="188"/>
        <v>7</v>
      </c>
      <c r="AV76" s="101">
        <f t="shared" si="189"/>
        <v>145</v>
      </c>
      <c r="AW76" s="102">
        <f t="shared" si="190"/>
        <v>29</v>
      </c>
      <c r="AX76" s="102">
        <f t="shared" si="191"/>
        <v>7</v>
      </c>
      <c r="AY76" s="101"/>
      <c r="AZ76" s="102">
        <f t="shared" si="192"/>
        <v>0</v>
      </c>
      <c r="BA76" s="102"/>
      <c r="BI76" s="100"/>
      <c r="BJ76" s="100"/>
      <c r="BL76" s="102">
        <v>73</v>
      </c>
      <c r="BM76" s="102">
        <f t="shared" si="193"/>
        <v>133</v>
      </c>
      <c r="BN76" s="106" t="str">
        <f t="shared" si="194"/>
        <v>大焦热</v>
      </c>
      <c r="BO76" s="102">
        <f t="shared" si="195"/>
        <v>45</v>
      </c>
      <c r="BP76" s="103">
        <f t="shared" si="196"/>
        <v>18</v>
      </c>
      <c r="BQ76" s="105" t="str">
        <f t="shared" si="197"/>
        <v>大焦热+2</v>
      </c>
      <c r="BR76" s="102">
        <f t="shared" si="198"/>
        <v>145</v>
      </c>
      <c r="BS76" s="106" t="str">
        <f t="shared" si="199"/>
        <v>无间</v>
      </c>
      <c r="BT76" s="102">
        <f t="shared" si="200"/>
        <v>50</v>
      </c>
      <c r="BU76" s="103">
        <f t="shared" si="201"/>
        <v>19</v>
      </c>
      <c r="BV76" s="105" t="str">
        <f t="shared" si="202"/>
        <v>无间</v>
      </c>
      <c r="BW76" s="102"/>
      <c r="BX76" s="106"/>
      <c r="BY76" s="102"/>
      <c r="BZ76" s="103"/>
      <c r="CA76" s="105"/>
    </row>
    <row r="77" spans="34:79" ht="16.5" x14ac:dyDescent="0.2">
      <c r="AH77" s="101">
        <v>74</v>
      </c>
      <c r="AI77" s="101"/>
      <c r="AJ77" s="101">
        <v>0.25</v>
      </c>
      <c r="AK77" s="99">
        <f t="shared" ref="AK77" si="224">AI74*$AJ77</f>
        <v>0.60000000000000009</v>
      </c>
      <c r="AL77" s="99">
        <f>ROUND(SUM(AK$4:AK77),2)</f>
        <v>14.28</v>
      </c>
      <c r="AM77" s="99">
        <f t="shared" ref="AM77" si="225">AI75*$AJ77</f>
        <v>0.45000000000000018</v>
      </c>
      <c r="AN77" s="99">
        <f>ROUND(SUM(AM$4:AM77),2)</f>
        <v>10.71</v>
      </c>
      <c r="AO77" s="99">
        <f t="shared" ref="AO77" si="226">AI76*$AJ77</f>
        <v>0.33250000000000002</v>
      </c>
      <c r="AP77" s="99">
        <f>ROUND(SUM(AO$4:AO77),2)</f>
        <v>7.76</v>
      </c>
      <c r="AR77" s="101">
        <v>74</v>
      </c>
      <c r="AS77" s="101">
        <f t="shared" si="186"/>
        <v>134</v>
      </c>
      <c r="AT77" s="102">
        <f t="shared" si="187"/>
        <v>26</v>
      </c>
      <c r="AU77" s="102">
        <f t="shared" si="188"/>
        <v>7</v>
      </c>
      <c r="AV77" s="101">
        <f t="shared" si="189"/>
        <v>146</v>
      </c>
      <c r="AW77" s="102">
        <f t="shared" si="190"/>
        <v>29</v>
      </c>
      <c r="AX77" s="102">
        <f t="shared" si="191"/>
        <v>7</v>
      </c>
      <c r="AY77" s="101"/>
      <c r="AZ77" s="102">
        <f t="shared" si="192"/>
        <v>0</v>
      </c>
      <c r="BA77" s="102"/>
      <c r="BI77" s="100"/>
      <c r="BJ77" s="100"/>
      <c r="BL77" s="102">
        <v>74</v>
      </c>
      <c r="BM77" s="102">
        <f t="shared" si="193"/>
        <v>134</v>
      </c>
      <c r="BN77" s="106" t="str">
        <f t="shared" si="194"/>
        <v>大焦热</v>
      </c>
      <c r="BO77" s="102">
        <f t="shared" si="195"/>
        <v>45</v>
      </c>
      <c r="BP77" s="103">
        <f t="shared" si="196"/>
        <v>18</v>
      </c>
      <c r="BQ77" s="105" t="str">
        <f t="shared" si="197"/>
        <v>大焦热+2</v>
      </c>
      <c r="BR77" s="102">
        <f t="shared" si="198"/>
        <v>146</v>
      </c>
      <c r="BS77" s="106" t="str">
        <f t="shared" si="199"/>
        <v>无间</v>
      </c>
      <c r="BT77" s="102">
        <f t="shared" si="200"/>
        <v>50</v>
      </c>
      <c r="BU77" s="103">
        <f t="shared" si="201"/>
        <v>19</v>
      </c>
      <c r="BV77" s="105" t="str">
        <f t="shared" si="202"/>
        <v>无间</v>
      </c>
      <c r="BW77" s="102"/>
      <c r="BX77" s="106"/>
      <c r="BY77" s="102"/>
      <c r="BZ77" s="103"/>
      <c r="CA77" s="105"/>
    </row>
    <row r="78" spans="34:79" ht="16.5" x14ac:dyDescent="0.2">
      <c r="AH78" s="101">
        <v>75</v>
      </c>
      <c r="AI78" s="101"/>
      <c r="AJ78" s="101">
        <v>0.3</v>
      </c>
      <c r="AK78" s="99">
        <f t="shared" ref="AK78" si="227">AI74*$AJ78</f>
        <v>0.72000000000000008</v>
      </c>
      <c r="AL78" s="99">
        <f>ROUND(SUM(AK$4:AK78),2)</f>
        <v>15</v>
      </c>
      <c r="AM78" s="99">
        <f t="shared" ref="AM78" si="228">AI75*$AJ78</f>
        <v>0.54000000000000015</v>
      </c>
      <c r="AN78" s="99">
        <f>ROUND(SUM(AM$4:AM78),2)</f>
        <v>11.25</v>
      </c>
      <c r="AO78" s="99">
        <f t="shared" ref="AO78" si="229">AI76*$AJ78</f>
        <v>0.39900000000000002</v>
      </c>
      <c r="AP78" s="99">
        <f>ROUND(SUM(AO$4:AO78),2)</f>
        <v>8.16</v>
      </c>
      <c r="AR78" s="101">
        <v>75</v>
      </c>
      <c r="AS78" s="101">
        <f t="shared" si="186"/>
        <v>134</v>
      </c>
      <c r="AT78" s="102">
        <f t="shared" si="187"/>
        <v>26</v>
      </c>
      <c r="AU78" s="102">
        <f t="shared" si="188"/>
        <v>7</v>
      </c>
      <c r="AV78" s="101">
        <f t="shared" si="189"/>
        <v>147</v>
      </c>
      <c r="AW78" s="102">
        <f t="shared" si="190"/>
        <v>29</v>
      </c>
      <c r="AX78" s="102">
        <f t="shared" si="191"/>
        <v>7</v>
      </c>
      <c r="AY78" s="101"/>
      <c r="AZ78" s="102">
        <f t="shared" si="192"/>
        <v>0</v>
      </c>
      <c r="BA78" s="102"/>
      <c r="BI78" s="100"/>
      <c r="BJ78" s="100"/>
      <c r="BL78" s="102">
        <v>75</v>
      </c>
      <c r="BM78" s="102">
        <f t="shared" si="193"/>
        <v>134</v>
      </c>
      <c r="BN78" s="106" t="str">
        <f t="shared" si="194"/>
        <v>大焦热</v>
      </c>
      <c r="BO78" s="102">
        <f t="shared" si="195"/>
        <v>45</v>
      </c>
      <c r="BP78" s="103">
        <f t="shared" si="196"/>
        <v>18</v>
      </c>
      <c r="BQ78" s="105" t="str">
        <f t="shared" si="197"/>
        <v>大焦热+2</v>
      </c>
      <c r="BR78" s="102">
        <f t="shared" si="198"/>
        <v>147</v>
      </c>
      <c r="BS78" s="106" t="str">
        <f t="shared" si="199"/>
        <v>无间</v>
      </c>
      <c r="BT78" s="102">
        <f t="shared" si="200"/>
        <v>51</v>
      </c>
      <c r="BU78" s="103">
        <f t="shared" si="201"/>
        <v>19</v>
      </c>
      <c r="BV78" s="105" t="str">
        <f t="shared" si="202"/>
        <v>无间</v>
      </c>
      <c r="BW78" s="102"/>
      <c r="BX78" s="106"/>
      <c r="BY78" s="102"/>
      <c r="BZ78" s="103"/>
      <c r="CA78" s="105"/>
    </row>
    <row r="79" spans="34:79" ht="16.5" x14ac:dyDescent="0.2">
      <c r="AH79" s="101">
        <v>76</v>
      </c>
      <c r="AI79" s="101">
        <f>INDEX($S$4:$S$32,INT((AH79-5)/5)+1)</f>
        <v>2.8000000000000007</v>
      </c>
      <c r="AJ79" s="101">
        <v>0.1</v>
      </c>
      <c r="AK79" s="99">
        <f t="shared" ref="AK79" si="230">AI79*$AJ79</f>
        <v>0.28000000000000008</v>
      </c>
      <c r="AL79" s="99">
        <f>ROUND(SUM(AK$4:AK79),2)</f>
        <v>15.28</v>
      </c>
      <c r="AM79" s="99">
        <f t="shared" ref="AM79" si="231">AI80*$AJ79</f>
        <v>0.20999999999999996</v>
      </c>
      <c r="AN79" s="99">
        <f>ROUND(SUM(AM$4:AM79),2)</f>
        <v>11.46</v>
      </c>
      <c r="AO79" s="99">
        <f t="shared" ref="AO79" si="232">AI81*$AJ79</f>
        <v>0.15600000000000006</v>
      </c>
      <c r="AP79" s="99">
        <f>ROUND(SUM(AO$4:AO79),2)</f>
        <v>8.31</v>
      </c>
      <c r="AR79" s="101">
        <v>76</v>
      </c>
      <c r="AS79" s="101">
        <f t="shared" si="186"/>
        <v>134</v>
      </c>
      <c r="AT79" s="102">
        <f t="shared" si="187"/>
        <v>26</v>
      </c>
      <c r="AU79" s="102">
        <f t="shared" si="188"/>
        <v>7</v>
      </c>
      <c r="AV79" s="101">
        <f t="shared" si="189"/>
        <v>147</v>
      </c>
      <c r="AW79" s="102">
        <f t="shared" si="190"/>
        <v>29</v>
      </c>
      <c r="AX79" s="102">
        <f t="shared" si="191"/>
        <v>7</v>
      </c>
      <c r="AY79" s="101"/>
      <c r="AZ79" s="102">
        <f t="shared" si="192"/>
        <v>0</v>
      </c>
      <c r="BA79" s="102"/>
      <c r="BI79" s="100"/>
      <c r="BJ79" s="100"/>
      <c r="BL79" s="102">
        <v>76</v>
      </c>
      <c r="BM79" s="102">
        <f t="shared" si="193"/>
        <v>134</v>
      </c>
      <c r="BN79" s="106" t="str">
        <f t="shared" si="194"/>
        <v>大焦热</v>
      </c>
      <c r="BO79" s="102">
        <f t="shared" si="195"/>
        <v>45</v>
      </c>
      <c r="BP79" s="103">
        <f t="shared" si="196"/>
        <v>18</v>
      </c>
      <c r="BQ79" s="105" t="str">
        <f t="shared" si="197"/>
        <v>大焦热+2</v>
      </c>
      <c r="BR79" s="102">
        <f t="shared" si="198"/>
        <v>147</v>
      </c>
      <c r="BS79" s="106" t="str">
        <f t="shared" si="199"/>
        <v>无间</v>
      </c>
      <c r="BT79" s="102">
        <f t="shared" si="200"/>
        <v>51</v>
      </c>
      <c r="BU79" s="103">
        <f t="shared" si="201"/>
        <v>19</v>
      </c>
      <c r="BV79" s="105" t="str">
        <f t="shared" si="202"/>
        <v>无间</v>
      </c>
      <c r="BW79" s="102"/>
      <c r="BX79" s="106"/>
      <c r="BY79" s="102"/>
      <c r="BZ79" s="103"/>
      <c r="CA79" s="105"/>
    </row>
    <row r="80" spans="34:79" ht="16.5" x14ac:dyDescent="0.2">
      <c r="AH80" s="101">
        <v>77</v>
      </c>
      <c r="AI80" s="101">
        <f>INDEX($U$4:$U$32,INT((AH79-5)/5)+1)</f>
        <v>2.0999999999999996</v>
      </c>
      <c r="AJ80" s="101">
        <v>0.15</v>
      </c>
      <c r="AK80" s="99">
        <f t="shared" ref="AK80" si="233">AI79*$AJ80</f>
        <v>0.4200000000000001</v>
      </c>
      <c r="AL80" s="99">
        <f>ROUND(SUM(AK$4:AK80),2)</f>
        <v>15.7</v>
      </c>
      <c r="AM80" s="99">
        <f t="shared" ref="AM80" si="234">AI80*$AJ80</f>
        <v>0.31499999999999995</v>
      </c>
      <c r="AN80" s="99">
        <f>ROUND(SUM(AM$4:AM80),2)</f>
        <v>11.78</v>
      </c>
      <c r="AO80" s="99">
        <f t="shared" ref="AO80" si="235">AI81*$AJ80</f>
        <v>0.23400000000000007</v>
      </c>
      <c r="AP80" s="99">
        <f>ROUND(SUM(AO$4:AO80),2)</f>
        <v>8.5500000000000007</v>
      </c>
      <c r="AR80" s="101">
        <v>77</v>
      </c>
      <c r="AS80" s="101">
        <f t="shared" si="186"/>
        <v>135</v>
      </c>
      <c r="AT80" s="102">
        <f t="shared" si="187"/>
        <v>27</v>
      </c>
      <c r="AU80" s="102">
        <f t="shared" si="188"/>
        <v>7</v>
      </c>
      <c r="AV80" s="101">
        <f t="shared" si="189"/>
        <v>148</v>
      </c>
      <c r="AW80" s="102">
        <f t="shared" si="190"/>
        <v>29</v>
      </c>
      <c r="AX80" s="102">
        <f t="shared" si="191"/>
        <v>7</v>
      </c>
      <c r="AY80" s="101"/>
      <c r="AZ80" s="102">
        <f t="shared" si="192"/>
        <v>0</v>
      </c>
      <c r="BA80" s="102"/>
      <c r="BI80" s="100"/>
      <c r="BJ80" s="100"/>
      <c r="BL80" s="102">
        <v>77</v>
      </c>
      <c r="BM80" s="102">
        <f t="shared" si="193"/>
        <v>135</v>
      </c>
      <c r="BN80" s="106" t="str">
        <f t="shared" si="194"/>
        <v>无间</v>
      </c>
      <c r="BO80" s="102">
        <f t="shared" si="195"/>
        <v>46</v>
      </c>
      <c r="BP80" s="103">
        <f t="shared" si="196"/>
        <v>18</v>
      </c>
      <c r="BQ80" s="105" t="str">
        <f t="shared" si="197"/>
        <v>大焦热+2</v>
      </c>
      <c r="BR80" s="102">
        <f t="shared" si="198"/>
        <v>148</v>
      </c>
      <c r="BS80" s="106" t="str">
        <f t="shared" si="199"/>
        <v>无间</v>
      </c>
      <c r="BT80" s="102">
        <f t="shared" si="200"/>
        <v>51</v>
      </c>
      <c r="BU80" s="103">
        <f t="shared" si="201"/>
        <v>19</v>
      </c>
      <c r="BV80" s="105" t="str">
        <f t="shared" si="202"/>
        <v>无间</v>
      </c>
      <c r="BW80" s="102"/>
      <c r="BX80" s="106"/>
      <c r="BY80" s="102"/>
      <c r="BZ80" s="103"/>
      <c r="CA80" s="105"/>
    </row>
    <row r="81" spans="34:79" ht="16.5" x14ac:dyDescent="0.2">
      <c r="AH81" s="101">
        <v>78</v>
      </c>
      <c r="AI81" s="101">
        <f>INDEX($W$4:$W$32,INT((AH79-5)/5)+1)</f>
        <v>1.5600000000000005</v>
      </c>
      <c r="AJ81" s="101">
        <v>0.2</v>
      </c>
      <c r="AK81" s="99">
        <f t="shared" ref="AK81" si="236">AI79*$AJ81</f>
        <v>0.56000000000000016</v>
      </c>
      <c r="AL81" s="99">
        <f>ROUND(SUM(AK$4:AK81),2)</f>
        <v>16.260000000000002</v>
      </c>
      <c r="AM81" s="99">
        <f t="shared" ref="AM81" si="237">AI80*$AJ81</f>
        <v>0.41999999999999993</v>
      </c>
      <c r="AN81" s="99">
        <f>ROUND(SUM(AM$4:AM81),2)</f>
        <v>12.2</v>
      </c>
      <c r="AO81" s="99">
        <f t="shared" ref="AO81" si="238">AI81*$AJ81</f>
        <v>0.31200000000000011</v>
      </c>
      <c r="AP81" s="99">
        <f>ROUND(SUM(AO$4:AO81),2)</f>
        <v>8.86</v>
      </c>
      <c r="AR81" s="101">
        <v>78</v>
      </c>
      <c r="AS81" s="101">
        <f t="shared" si="186"/>
        <v>136</v>
      </c>
      <c r="AT81" s="102">
        <f t="shared" si="187"/>
        <v>27</v>
      </c>
      <c r="AU81" s="102">
        <f t="shared" si="188"/>
        <v>7</v>
      </c>
      <c r="AV81" s="101">
        <f t="shared" si="189"/>
        <v>148</v>
      </c>
      <c r="AW81" s="102">
        <f t="shared" si="190"/>
        <v>29</v>
      </c>
      <c r="AX81" s="102">
        <f t="shared" si="191"/>
        <v>7</v>
      </c>
      <c r="AY81" s="101"/>
      <c r="AZ81" s="102">
        <f t="shared" si="192"/>
        <v>0</v>
      </c>
      <c r="BA81" s="102"/>
      <c r="BI81" s="100"/>
      <c r="BJ81" s="100"/>
      <c r="BL81" s="102">
        <v>78</v>
      </c>
      <c r="BM81" s="102">
        <f t="shared" si="193"/>
        <v>136</v>
      </c>
      <c r="BN81" s="106" t="str">
        <f t="shared" si="194"/>
        <v>无间</v>
      </c>
      <c r="BO81" s="102">
        <f t="shared" si="195"/>
        <v>46</v>
      </c>
      <c r="BP81" s="103">
        <f t="shared" si="196"/>
        <v>18</v>
      </c>
      <c r="BQ81" s="105" t="str">
        <f t="shared" si="197"/>
        <v>大焦热+2</v>
      </c>
      <c r="BR81" s="102">
        <f t="shared" si="198"/>
        <v>148</v>
      </c>
      <c r="BS81" s="106" t="str">
        <f t="shared" si="199"/>
        <v>无间</v>
      </c>
      <c r="BT81" s="102">
        <f t="shared" si="200"/>
        <v>51</v>
      </c>
      <c r="BU81" s="103">
        <f t="shared" si="201"/>
        <v>19</v>
      </c>
      <c r="BV81" s="105" t="str">
        <f t="shared" si="202"/>
        <v>无间</v>
      </c>
      <c r="BW81" s="102"/>
      <c r="BX81" s="106"/>
      <c r="BY81" s="102"/>
      <c r="BZ81" s="103"/>
      <c r="CA81" s="105"/>
    </row>
    <row r="82" spans="34:79" ht="16.5" x14ac:dyDescent="0.2">
      <c r="AH82" s="101">
        <v>79</v>
      </c>
      <c r="AI82" s="101"/>
      <c r="AJ82" s="101">
        <v>0.25</v>
      </c>
      <c r="AK82" s="99">
        <f t="shared" ref="AK82" si="239">AI79*$AJ82</f>
        <v>0.70000000000000018</v>
      </c>
      <c r="AL82" s="99">
        <f>ROUND(SUM(AK$4:AK82),2)</f>
        <v>16.96</v>
      </c>
      <c r="AM82" s="99">
        <f t="shared" ref="AM82" si="240">AI80*$AJ82</f>
        <v>0.52499999999999991</v>
      </c>
      <c r="AN82" s="99">
        <f>ROUND(SUM(AM$4:AM82),2)</f>
        <v>12.72</v>
      </c>
      <c r="AO82" s="99">
        <f t="shared" ref="AO82" si="241">AI81*$AJ82</f>
        <v>0.39000000000000012</v>
      </c>
      <c r="AP82" s="99">
        <f>ROUND(SUM(AO$4:AO82),2)</f>
        <v>9.25</v>
      </c>
      <c r="AR82" s="101">
        <v>79</v>
      </c>
      <c r="AS82" s="101">
        <f t="shared" si="186"/>
        <v>137</v>
      </c>
      <c r="AT82" s="102">
        <f t="shared" si="187"/>
        <v>27</v>
      </c>
      <c r="AU82" s="102">
        <f t="shared" si="188"/>
        <v>7</v>
      </c>
      <c r="AV82" s="101">
        <f t="shared" si="189"/>
        <v>149</v>
      </c>
      <c r="AW82" s="102">
        <f t="shared" si="190"/>
        <v>29</v>
      </c>
      <c r="AX82" s="102">
        <f t="shared" si="191"/>
        <v>7</v>
      </c>
      <c r="AY82" s="101"/>
      <c r="AZ82" s="102">
        <f t="shared" si="192"/>
        <v>0</v>
      </c>
      <c r="BA82" s="102"/>
      <c r="BI82" s="100"/>
      <c r="BJ82" s="100"/>
      <c r="BL82" s="102">
        <v>79</v>
      </c>
      <c r="BM82" s="102">
        <f t="shared" si="193"/>
        <v>137</v>
      </c>
      <c r="BN82" s="106" t="str">
        <f t="shared" si="194"/>
        <v>无间</v>
      </c>
      <c r="BO82" s="102">
        <f t="shared" si="195"/>
        <v>47</v>
      </c>
      <c r="BP82" s="103">
        <f t="shared" si="196"/>
        <v>18</v>
      </c>
      <c r="BQ82" s="105" t="str">
        <f t="shared" si="197"/>
        <v>大焦热+2</v>
      </c>
      <c r="BR82" s="102">
        <f t="shared" si="198"/>
        <v>149</v>
      </c>
      <c r="BS82" s="106" t="str">
        <f t="shared" si="199"/>
        <v>无间</v>
      </c>
      <c r="BT82" s="102">
        <f t="shared" si="200"/>
        <v>51</v>
      </c>
      <c r="BU82" s="103">
        <f t="shared" si="201"/>
        <v>19</v>
      </c>
      <c r="BV82" s="105" t="str">
        <f t="shared" si="202"/>
        <v>无间</v>
      </c>
      <c r="BW82" s="102"/>
      <c r="BX82" s="106"/>
      <c r="BY82" s="102"/>
      <c r="BZ82" s="103"/>
      <c r="CA82" s="105"/>
    </row>
    <row r="83" spans="34:79" ht="16.5" x14ac:dyDescent="0.2">
      <c r="AH83" s="101">
        <v>80</v>
      </c>
      <c r="AI83" s="101"/>
      <c r="AJ83" s="101">
        <v>0.3</v>
      </c>
      <c r="AK83" s="99">
        <f t="shared" ref="AK83" si="242">AI79*$AJ83</f>
        <v>0.84000000000000019</v>
      </c>
      <c r="AL83" s="99">
        <f>ROUND(SUM(AK$4:AK83),2)</f>
        <v>17.8</v>
      </c>
      <c r="AM83" s="99">
        <f t="shared" ref="AM83" si="243">AI80*$AJ83</f>
        <v>0.62999999999999989</v>
      </c>
      <c r="AN83" s="99">
        <f>ROUND(SUM(AM$4:AM83),2)</f>
        <v>13.35</v>
      </c>
      <c r="AO83" s="99">
        <f t="shared" ref="AO83" si="244">AI81*$AJ83</f>
        <v>0.46800000000000014</v>
      </c>
      <c r="AP83" s="99">
        <f>ROUND(SUM(AO$4:AO83),2)</f>
        <v>9.7200000000000006</v>
      </c>
      <c r="AR83" s="101">
        <v>80</v>
      </c>
      <c r="AS83" s="101">
        <f t="shared" si="186"/>
        <v>137</v>
      </c>
      <c r="AT83" s="102">
        <f t="shared" si="187"/>
        <v>27</v>
      </c>
      <c r="AU83" s="102">
        <f t="shared" si="188"/>
        <v>7</v>
      </c>
      <c r="AV83" s="101">
        <f t="shared" si="189"/>
        <v>149</v>
      </c>
      <c r="AW83" s="102">
        <f t="shared" si="190"/>
        <v>29</v>
      </c>
      <c r="AX83" s="102">
        <f t="shared" si="191"/>
        <v>7</v>
      </c>
      <c r="AY83" s="101"/>
      <c r="AZ83" s="102">
        <f t="shared" si="192"/>
        <v>0</v>
      </c>
      <c r="BA83" s="102"/>
      <c r="BI83" s="100"/>
      <c r="BJ83" s="100"/>
      <c r="BL83" s="102">
        <v>80</v>
      </c>
      <c r="BM83" s="102">
        <f t="shared" si="193"/>
        <v>137</v>
      </c>
      <c r="BN83" s="106" t="str">
        <f t="shared" si="194"/>
        <v>无间</v>
      </c>
      <c r="BO83" s="102">
        <f t="shared" si="195"/>
        <v>47</v>
      </c>
      <c r="BP83" s="103">
        <f t="shared" si="196"/>
        <v>18</v>
      </c>
      <c r="BQ83" s="105" t="str">
        <f t="shared" si="197"/>
        <v>大焦热+2</v>
      </c>
      <c r="BR83" s="102">
        <f t="shared" si="198"/>
        <v>149</v>
      </c>
      <c r="BS83" s="106" t="str">
        <f t="shared" si="199"/>
        <v>无间</v>
      </c>
      <c r="BT83" s="102">
        <f t="shared" si="200"/>
        <v>51</v>
      </c>
      <c r="BU83" s="103">
        <f t="shared" si="201"/>
        <v>19</v>
      </c>
      <c r="BV83" s="105" t="str">
        <f t="shared" si="202"/>
        <v>无间</v>
      </c>
      <c r="BW83" s="102"/>
      <c r="BX83" s="106"/>
      <c r="BY83" s="102"/>
      <c r="BZ83" s="103"/>
      <c r="CA83" s="105"/>
    </row>
    <row r="84" spans="34:79" ht="16.5" x14ac:dyDescent="0.2">
      <c r="AH84" s="101">
        <v>81</v>
      </c>
      <c r="AI84" s="101">
        <f>INDEX($S$4:$S$32,INT((AH84-5)/5)+1)</f>
        <v>3.4699999999999989</v>
      </c>
      <c r="AJ84" s="101">
        <v>0.1</v>
      </c>
      <c r="AK84" s="99">
        <f t="shared" ref="AK84" si="245">AI84*$AJ84</f>
        <v>0.34699999999999992</v>
      </c>
      <c r="AL84" s="99">
        <f>ROUND(SUM(AK$4:AK84),2)</f>
        <v>18.149999999999999</v>
      </c>
      <c r="AM84" s="99">
        <f t="shared" ref="AM84" si="246">AI85*$AJ84</f>
        <v>0.25999999999999995</v>
      </c>
      <c r="AN84" s="99">
        <f>ROUND(SUM(AM$4:AM84),2)</f>
        <v>13.61</v>
      </c>
      <c r="AO84" s="99">
        <f t="shared" ref="AO84" si="247">AI86*$AJ84</f>
        <v>0.192</v>
      </c>
      <c r="AP84" s="99">
        <f>ROUND(SUM(AO$4:AO84),2)</f>
        <v>9.91</v>
      </c>
      <c r="AR84" s="101">
        <v>81</v>
      </c>
      <c r="AS84" s="101">
        <f t="shared" si="186"/>
        <v>138</v>
      </c>
      <c r="AT84" s="102">
        <f t="shared" si="187"/>
        <v>27</v>
      </c>
      <c r="AU84" s="102">
        <f t="shared" si="188"/>
        <v>7</v>
      </c>
      <c r="AV84" s="101">
        <f t="shared" si="189"/>
        <v>150</v>
      </c>
      <c r="AW84" s="102">
        <f t="shared" si="190"/>
        <v>30</v>
      </c>
      <c r="AX84" s="102">
        <f t="shared" si="191"/>
        <v>8</v>
      </c>
      <c r="AY84" s="101"/>
      <c r="AZ84" s="102">
        <f t="shared" si="192"/>
        <v>0</v>
      </c>
      <c r="BA84" s="102"/>
      <c r="BI84" s="100"/>
      <c r="BJ84" s="100"/>
      <c r="BL84" s="102">
        <v>81</v>
      </c>
      <c r="BM84" s="102">
        <f t="shared" si="193"/>
        <v>138</v>
      </c>
      <c r="BN84" s="106" t="str">
        <f t="shared" si="194"/>
        <v>无间</v>
      </c>
      <c r="BO84" s="102">
        <f t="shared" si="195"/>
        <v>47</v>
      </c>
      <c r="BP84" s="103">
        <f t="shared" si="196"/>
        <v>18</v>
      </c>
      <c r="BQ84" s="105" t="str">
        <f t="shared" si="197"/>
        <v>大焦热+2</v>
      </c>
      <c r="BR84" s="102">
        <f t="shared" si="198"/>
        <v>150</v>
      </c>
      <c r="BS84" s="106" t="str">
        <f t="shared" si="199"/>
        <v>无间</v>
      </c>
      <c r="BT84" s="102">
        <f t="shared" si="200"/>
        <v>52</v>
      </c>
      <c r="BU84" s="103">
        <f t="shared" si="201"/>
        <v>20</v>
      </c>
      <c r="BV84" s="105" t="str">
        <f t="shared" si="202"/>
        <v>无间+1</v>
      </c>
      <c r="BW84" s="102"/>
      <c r="BX84" s="106"/>
      <c r="BY84" s="102"/>
      <c r="BZ84" s="103"/>
      <c r="CA84" s="105"/>
    </row>
    <row r="85" spans="34:79" ht="16.5" x14ac:dyDescent="0.2">
      <c r="AH85" s="101">
        <v>82</v>
      </c>
      <c r="AI85" s="101">
        <f>INDEX($U$4:$U$32,INT((AH84-5)/5)+1)</f>
        <v>2.5999999999999996</v>
      </c>
      <c r="AJ85" s="101">
        <v>0.15</v>
      </c>
      <c r="AK85" s="99">
        <f t="shared" ref="AK85" si="248">AI84*$AJ85</f>
        <v>0.52049999999999985</v>
      </c>
      <c r="AL85" s="99">
        <f>ROUND(SUM(AK$4:AK85),2)</f>
        <v>18.670000000000002</v>
      </c>
      <c r="AM85" s="99">
        <f t="shared" ref="AM85" si="249">AI85*$AJ85</f>
        <v>0.38999999999999996</v>
      </c>
      <c r="AN85" s="99">
        <f>ROUND(SUM(AM$4:AM85),2)</f>
        <v>14</v>
      </c>
      <c r="AO85" s="99">
        <f t="shared" ref="AO85" si="250">AI86*$AJ85</f>
        <v>0.28799999999999998</v>
      </c>
      <c r="AP85" s="99">
        <f>ROUND(SUM(AO$4:AO85),2)</f>
        <v>10.199999999999999</v>
      </c>
      <c r="AR85" s="101">
        <v>82</v>
      </c>
      <c r="AS85" s="101">
        <f t="shared" si="186"/>
        <v>138</v>
      </c>
      <c r="AT85" s="102">
        <f t="shared" si="187"/>
        <v>27</v>
      </c>
      <c r="AU85" s="102">
        <f t="shared" si="188"/>
        <v>7</v>
      </c>
      <c r="AV85" s="101"/>
      <c r="AW85" s="102">
        <f t="shared" si="190"/>
        <v>0</v>
      </c>
      <c r="AX85" s="102"/>
      <c r="AY85" s="101"/>
      <c r="AZ85" s="102">
        <f t="shared" si="192"/>
        <v>0</v>
      </c>
      <c r="BA85" s="102"/>
      <c r="BI85" s="100"/>
      <c r="BJ85" s="100"/>
      <c r="BL85" s="102">
        <v>82</v>
      </c>
      <c r="BM85" s="102">
        <f t="shared" si="193"/>
        <v>138</v>
      </c>
      <c r="BN85" s="106" t="str">
        <f t="shared" si="194"/>
        <v>无间</v>
      </c>
      <c r="BO85" s="102">
        <f t="shared" si="195"/>
        <v>47</v>
      </c>
      <c r="BP85" s="103">
        <f t="shared" si="196"/>
        <v>18</v>
      </c>
      <c r="BQ85" s="105" t="str">
        <f t="shared" si="197"/>
        <v>大焦热+2</v>
      </c>
      <c r="BR85" s="102"/>
      <c r="BS85" s="106"/>
      <c r="BT85" s="102"/>
      <c r="BU85" s="103"/>
      <c r="BV85" s="105"/>
      <c r="BW85" s="102"/>
      <c r="BX85" s="106"/>
      <c r="BY85" s="102"/>
      <c r="BZ85" s="103"/>
      <c r="CA85" s="105"/>
    </row>
    <row r="86" spans="34:79" ht="16.5" x14ac:dyDescent="0.2">
      <c r="AH86" s="101">
        <v>83</v>
      </c>
      <c r="AI86" s="101">
        <f>INDEX($W$4:$W$32,INT((AH84-5)/5)+1)</f>
        <v>1.92</v>
      </c>
      <c r="AJ86" s="101">
        <v>0.2</v>
      </c>
      <c r="AK86" s="99">
        <f t="shared" ref="AK86" si="251">AI84*$AJ86</f>
        <v>0.69399999999999984</v>
      </c>
      <c r="AL86" s="99">
        <f>ROUND(SUM(AK$4:AK86),2)</f>
        <v>19.36</v>
      </c>
      <c r="AM86" s="99">
        <f t="shared" ref="AM86" si="252">AI85*$AJ86</f>
        <v>0.51999999999999991</v>
      </c>
      <c r="AN86" s="99">
        <f>ROUND(SUM(AM$4:AM86),2)</f>
        <v>14.52</v>
      </c>
      <c r="AO86" s="99">
        <f t="shared" ref="AO86" si="253">AI86*$AJ86</f>
        <v>0.38400000000000001</v>
      </c>
      <c r="AP86" s="99">
        <f>ROUND(SUM(AO$4:AO86),2)</f>
        <v>10.58</v>
      </c>
      <c r="AR86" s="101">
        <v>83</v>
      </c>
      <c r="AS86" s="101">
        <f t="shared" si="186"/>
        <v>139</v>
      </c>
      <c r="AT86" s="102">
        <f t="shared" si="187"/>
        <v>27</v>
      </c>
      <c r="AU86" s="102">
        <f t="shared" si="188"/>
        <v>7</v>
      </c>
      <c r="AV86" s="101"/>
      <c r="AW86" s="102">
        <f t="shared" si="190"/>
        <v>0</v>
      </c>
      <c r="AX86" s="102"/>
      <c r="AY86" s="101"/>
      <c r="AZ86" s="102">
        <f t="shared" si="192"/>
        <v>0</v>
      </c>
      <c r="BA86" s="102"/>
      <c r="BI86" s="100"/>
      <c r="BJ86" s="100"/>
      <c r="BL86" s="102">
        <v>83</v>
      </c>
      <c r="BM86" s="102">
        <f t="shared" si="193"/>
        <v>139</v>
      </c>
      <c r="BN86" s="106" t="str">
        <f t="shared" si="194"/>
        <v>无间</v>
      </c>
      <c r="BO86" s="102">
        <f t="shared" si="195"/>
        <v>47</v>
      </c>
      <c r="BP86" s="103">
        <f t="shared" si="196"/>
        <v>18</v>
      </c>
      <c r="BQ86" s="105" t="str">
        <f t="shared" si="197"/>
        <v>大焦热+2</v>
      </c>
      <c r="BR86" s="102"/>
      <c r="BS86" s="106"/>
      <c r="BT86" s="102"/>
      <c r="BU86" s="103"/>
      <c r="BV86" s="105"/>
      <c r="BW86" s="102"/>
      <c r="BX86" s="106"/>
      <c r="BY86" s="102"/>
      <c r="BZ86" s="103"/>
      <c r="CA86" s="105"/>
    </row>
    <row r="87" spans="34:79" ht="16.5" x14ac:dyDescent="0.2">
      <c r="AH87" s="101">
        <v>84</v>
      </c>
      <c r="AI87" s="101"/>
      <c r="AJ87" s="101">
        <v>0.25</v>
      </c>
      <c r="AK87" s="99">
        <f t="shared" ref="AK87" si="254">AI84*$AJ87</f>
        <v>0.86749999999999972</v>
      </c>
      <c r="AL87" s="99">
        <f>ROUND(SUM(AK$4:AK87),2)</f>
        <v>20.23</v>
      </c>
      <c r="AM87" s="99">
        <f t="shared" ref="AM87" si="255">AI85*$AJ87</f>
        <v>0.64999999999999991</v>
      </c>
      <c r="AN87" s="99">
        <f>ROUND(SUM(AM$4:AM87),2)</f>
        <v>15.17</v>
      </c>
      <c r="AO87" s="99">
        <f t="shared" ref="AO87" si="256">AI86*$AJ87</f>
        <v>0.48</v>
      </c>
      <c r="AP87" s="99">
        <f>ROUND(SUM(AO$4:AO87),2)</f>
        <v>11.06</v>
      </c>
      <c r="AR87" s="101">
        <v>84</v>
      </c>
      <c r="AS87" s="101">
        <f t="shared" si="186"/>
        <v>139</v>
      </c>
      <c r="AT87" s="102">
        <f t="shared" si="187"/>
        <v>27</v>
      </c>
      <c r="AU87" s="102">
        <f t="shared" si="188"/>
        <v>7</v>
      </c>
      <c r="AV87" s="101"/>
      <c r="AW87" s="102">
        <f t="shared" si="190"/>
        <v>0</v>
      </c>
      <c r="AX87" s="102"/>
      <c r="AY87" s="101"/>
      <c r="AZ87" s="102">
        <f t="shared" si="192"/>
        <v>0</v>
      </c>
      <c r="BA87" s="102"/>
      <c r="BI87" s="100"/>
      <c r="BJ87" s="100"/>
      <c r="BL87" s="102">
        <v>84</v>
      </c>
      <c r="BM87" s="102">
        <f t="shared" si="193"/>
        <v>139</v>
      </c>
      <c r="BN87" s="106" t="str">
        <f t="shared" si="194"/>
        <v>无间</v>
      </c>
      <c r="BO87" s="102">
        <f t="shared" si="195"/>
        <v>47</v>
      </c>
      <c r="BP87" s="103">
        <f t="shared" si="196"/>
        <v>18</v>
      </c>
      <c r="BQ87" s="105" t="str">
        <f t="shared" si="197"/>
        <v>大焦热+2</v>
      </c>
      <c r="BR87" s="102"/>
      <c r="BS87" s="106"/>
      <c r="BT87" s="102"/>
      <c r="BU87" s="103"/>
      <c r="BV87" s="105"/>
      <c r="BW87" s="102"/>
      <c r="BX87" s="106"/>
      <c r="BY87" s="102"/>
      <c r="BZ87" s="103"/>
      <c r="CA87" s="105"/>
    </row>
    <row r="88" spans="34:79" ht="16.5" x14ac:dyDescent="0.2">
      <c r="AH88" s="101">
        <v>85</v>
      </c>
      <c r="AI88" s="101"/>
      <c r="AJ88" s="101">
        <v>0.3</v>
      </c>
      <c r="AK88" s="99">
        <f t="shared" ref="AK88" si="257">AI84*$AJ88</f>
        <v>1.0409999999999997</v>
      </c>
      <c r="AL88" s="99">
        <f>ROUND(SUM(AK$4:AK88),2)</f>
        <v>21.27</v>
      </c>
      <c r="AM88" s="99">
        <f t="shared" ref="AM88" si="258">AI85*$AJ88</f>
        <v>0.77999999999999992</v>
      </c>
      <c r="AN88" s="99">
        <f>ROUND(SUM(AM$4:AM88),2)</f>
        <v>15.95</v>
      </c>
      <c r="AO88" s="99">
        <f t="shared" ref="AO88" si="259">AI86*$AJ88</f>
        <v>0.57599999999999996</v>
      </c>
      <c r="AP88" s="99">
        <f>ROUND(SUM(AO$4:AO88),2)</f>
        <v>11.64</v>
      </c>
      <c r="AR88" s="101">
        <v>85</v>
      </c>
      <c r="AS88" s="101">
        <f t="shared" si="186"/>
        <v>139</v>
      </c>
      <c r="AT88" s="102">
        <f t="shared" si="187"/>
        <v>27</v>
      </c>
      <c r="AU88" s="102">
        <f t="shared" si="188"/>
        <v>7</v>
      </c>
      <c r="AV88" s="101"/>
      <c r="AW88" s="102">
        <f t="shared" si="190"/>
        <v>0</v>
      </c>
      <c r="AX88" s="102"/>
      <c r="AY88" s="101"/>
      <c r="AZ88" s="102">
        <f t="shared" si="192"/>
        <v>0</v>
      </c>
      <c r="BA88" s="102"/>
      <c r="BI88" s="100"/>
      <c r="BJ88" s="100"/>
      <c r="BL88" s="102">
        <v>85</v>
      </c>
      <c r="BM88" s="102">
        <f t="shared" si="193"/>
        <v>139</v>
      </c>
      <c r="BN88" s="106" t="str">
        <f t="shared" si="194"/>
        <v>无间</v>
      </c>
      <c r="BO88" s="102">
        <f t="shared" si="195"/>
        <v>47</v>
      </c>
      <c r="BP88" s="103">
        <f t="shared" si="196"/>
        <v>18</v>
      </c>
      <c r="BQ88" s="105" t="str">
        <f t="shared" si="197"/>
        <v>大焦热+2</v>
      </c>
      <c r="BR88" s="102"/>
      <c r="BS88" s="106"/>
      <c r="BT88" s="102"/>
      <c r="BU88" s="103"/>
      <c r="BV88" s="105"/>
      <c r="BW88" s="102"/>
      <c r="BX88" s="106"/>
      <c r="BY88" s="102"/>
      <c r="BZ88" s="103"/>
      <c r="CA88" s="105"/>
    </row>
    <row r="89" spans="34:79" ht="16.5" x14ac:dyDescent="0.2">
      <c r="AH89" s="101">
        <v>86</v>
      </c>
      <c r="AI89" s="101">
        <f>INDEX($S$4:$S$32,INT((AH89-5)/5)+1)</f>
        <v>3.9299999999999997</v>
      </c>
      <c r="AJ89" s="101">
        <v>0.1</v>
      </c>
      <c r="AK89" s="99">
        <f t="shared" ref="AK89" si="260">AI89*$AJ89</f>
        <v>0.39300000000000002</v>
      </c>
      <c r="AL89" s="99">
        <f>ROUND(SUM(AK$4:AK89),2)</f>
        <v>21.66</v>
      </c>
      <c r="AM89" s="99">
        <f t="shared" ref="AM89" si="261">AI90*$AJ89</f>
        <v>0.29499999999999993</v>
      </c>
      <c r="AN89" s="99">
        <f>ROUND(SUM(AM$4:AM89),2)</f>
        <v>16.25</v>
      </c>
      <c r="AO89" s="99">
        <f t="shared" ref="AO89" si="262">AI91*$AJ89</f>
        <v>0.21899999999999997</v>
      </c>
      <c r="AP89" s="99">
        <f>ROUND(SUM(AO$4:AO89),2)</f>
        <v>11.85</v>
      </c>
      <c r="AR89" s="101">
        <v>86</v>
      </c>
      <c r="AS89" s="101">
        <f t="shared" si="186"/>
        <v>140</v>
      </c>
      <c r="AT89" s="102">
        <f t="shared" si="187"/>
        <v>28</v>
      </c>
      <c r="AU89" s="102">
        <f t="shared" si="188"/>
        <v>7</v>
      </c>
      <c r="AV89" s="101"/>
      <c r="AW89" s="102">
        <f t="shared" si="190"/>
        <v>0</v>
      </c>
      <c r="AX89" s="102"/>
      <c r="AY89" s="101"/>
      <c r="AZ89" s="102">
        <f t="shared" si="192"/>
        <v>0</v>
      </c>
      <c r="BA89" s="102"/>
      <c r="BI89" s="100"/>
      <c r="BJ89" s="100"/>
      <c r="BL89" s="102">
        <v>86</v>
      </c>
      <c r="BM89" s="102">
        <f t="shared" si="193"/>
        <v>140</v>
      </c>
      <c r="BN89" s="106" t="str">
        <f t="shared" si="194"/>
        <v>无间</v>
      </c>
      <c r="BO89" s="102">
        <f t="shared" si="195"/>
        <v>48</v>
      </c>
      <c r="BP89" s="103">
        <f t="shared" si="196"/>
        <v>19</v>
      </c>
      <c r="BQ89" s="105" t="str">
        <f t="shared" si="197"/>
        <v>无间</v>
      </c>
      <c r="BR89" s="102"/>
      <c r="BS89" s="106"/>
      <c r="BT89" s="102"/>
      <c r="BU89" s="103"/>
      <c r="BV89" s="105"/>
      <c r="BW89" s="102"/>
      <c r="BX89" s="106"/>
      <c r="BY89" s="102"/>
      <c r="BZ89" s="103"/>
      <c r="CA89" s="105"/>
    </row>
    <row r="90" spans="34:79" ht="16.5" x14ac:dyDescent="0.2">
      <c r="AH90" s="101">
        <v>87</v>
      </c>
      <c r="AI90" s="101">
        <f>INDEX($U$4:$U$32,INT((AH89-5)/5)+1)</f>
        <v>2.9499999999999993</v>
      </c>
      <c r="AJ90" s="101">
        <v>0.15</v>
      </c>
      <c r="AK90" s="99">
        <f t="shared" ref="AK90" si="263">AI89*$AJ90</f>
        <v>0.58949999999999991</v>
      </c>
      <c r="AL90" s="99">
        <f>ROUND(SUM(AK$4:AK90),2)</f>
        <v>22.25</v>
      </c>
      <c r="AM90" s="99">
        <f t="shared" ref="AM90" si="264">AI90*$AJ90</f>
        <v>0.44249999999999989</v>
      </c>
      <c r="AN90" s="99">
        <f>ROUND(SUM(AM$4:AM90),2)</f>
        <v>16.690000000000001</v>
      </c>
      <c r="AO90" s="99">
        <f t="shared" ref="AO90" si="265">AI91*$AJ90</f>
        <v>0.3284999999999999</v>
      </c>
      <c r="AP90" s="99">
        <f>ROUND(SUM(AO$4:AO90),2)</f>
        <v>12.18</v>
      </c>
      <c r="AR90" s="101">
        <v>87</v>
      </c>
      <c r="AS90" s="101">
        <f t="shared" si="186"/>
        <v>141</v>
      </c>
      <c r="AT90" s="102">
        <f t="shared" si="187"/>
        <v>28</v>
      </c>
      <c r="AU90" s="102">
        <f t="shared" si="188"/>
        <v>7</v>
      </c>
      <c r="AV90" s="101"/>
      <c r="AW90" s="102">
        <f t="shared" si="190"/>
        <v>0</v>
      </c>
      <c r="AX90" s="102"/>
      <c r="AY90" s="101"/>
      <c r="AZ90" s="102">
        <f t="shared" si="192"/>
        <v>0</v>
      </c>
      <c r="BA90" s="102"/>
      <c r="BI90" s="100"/>
      <c r="BJ90" s="100"/>
      <c r="BL90" s="102">
        <v>87</v>
      </c>
      <c r="BM90" s="102">
        <f t="shared" si="193"/>
        <v>141</v>
      </c>
      <c r="BN90" s="106" t="str">
        <f t="shared" si="194"/>
        <v>无间</v>
      </c>
      <c r="BO90" s="102">
        <f t="shared" si="195"/>
        <v>48</v>
      </c>
      <c r="BP90" s="103">
        <f t="shared" si="196"/>
        <v>19</v>
      </c>
      <c r="BQ90" s="105" t="str">
        <f t="shared" si="197"/>
        <v>无间</v>
      </c>
      <c r="BR90" s="102"/>
      <c r="BS90" s="106"/>
      <c r="BT90" s="102"/>
      <c r="BU90" s="103"/>
      <c r="BV90" s="105"/>
      <c r="BW90" s="102"/>
      <c r="BX90" s="106"/>
      <c r="BY90" s="102"/>
      <c r="BZ90" s="103"/>
      <c r="CA90" s="105"/>
    </row>
    <row r="91" spans="34:79" ht="16.5" x14ac:dyDescent="0.2">
      <c r="AH91" s="101">
        <v>88</v>
      </c>
      <c r="AI91" s="101">
        <f>INDEX($W$4:$W$32,INT((AH89-5)/5)+1)</f>
        <v>2.1899999999999995</v>
      </c>
      <c r="AJ91" s="101">
        <v>0.2</v>
      </c>
      <c r="AK91" s="99">
        <f t="shared" ref="AK91" si="266">AI89*$AJ91</f>
        <v>0.78600000000000003</v>
      </c>
      <c r="AL91" s="99">
        <f>ROUND(SUM(AK$4:AK91),2)</f>
        <v>23.04</v>
      </c>
      <c r="AM91" s="99">
        <f t="shared" ref="AM91" si="267">AI90*$AJ91</f>
        <v>0.58999999999999986</v>
      </c>
      <c r="AN91" s="99">
        <f>ROUND(SUM(AM$4:AM91),2)</f>
        <v>17.28</v>
      </c>
      <c r="AO91" s="99">
        <f t="shared" ref="AO91" si="268">AI91*$AJ91</f>
        <v>0.43799999999999994</v>
      </c>
      <c r="AP91" s="99">
        <f>ROUND(SUM(AO$4:AO91),2)</f>
        <v>12.62</v>
      </c>
      <c r="AR91" s="101">
        <v>88</v>
      </c>
      <c r="AS91" s="101">
        <f t="shared" si="186"/>
        <v>141</v>
      </c>
      <c r="AT91" s="102">
        <f t="shared" si="187"/>
        <v>28</v>
      </c>
      <c r="AU91" s="102">
        <f t="shared" si="188"/>
        <v>7</v>
      </c>
      <c r="AV91" s="101"/>
      <c r="AW91" s="102">
        <f t="shared" si="190"/>
        <v>0</v>
      </c>
      <c r="AX91" s="102"/>
      <c r="AY91" s="101"/>
      <c r="AZ91" s="102">
        <f t="shared" si="192"/>
        <v>0</v>
      </c>
      <c r="BA91" s="102"/>
      <c r="BI91" s="100"/>
      <c r="BJ91" s="100"/>
      <c r="BL91" s="102">
        <v>88</v>
      </c>
      <c r="BM91" s="102">
        <f t="shared" si="193"/>
        <v>141</v>
      </c>
      <c r="BN91" s="106" t="str">
        <f t="shared" si="194"/>
        <v>无间</v>
      </c>
      <c r="BO91" s="102">
        <f t="shared" si="195"/>
        <v>48</v>
      </c>
      <c r="BP91" s="103">
        <f t="shared" si="196"/>
        <v>19</v>
      </c>
      <c r="BQ91" s="105" t="str">
        <f t="shared" si="197"/>
        <v>无间</v>
      </c>
      <c r="BR91" s="102"/>
      <c r="BS91" s="106"/>
      <c r="BT91" s="102"/>
      <c r="BU91" s="103"/>
      <c r="BV91" s="105"/>
      <c r="BW91" s="102"/>
      <c r="BX91" s="106"/>
      <c r="BY91" s="102"/>
      <c r="BZ91" s="103"/>
      <c r="CA91" s="105"/>
    </row>
    <row r="92" spans="34:79" ht="16.5" x14ac:dyDescent="0.2">
      <c r="AH92" s="101">
        <v>89</v>
      </c>
      <c r="AI92" s="101"/>
      <c r="AJ92" s="101">
        <v>0.25</v>
      </c>
      <c r="AK92" s="99">
        <f t="shared" ref="AK92" si="269">AI89*$AJ92</f>
        <v>0.98249999999999993</v>
      </c>
      <c r="AL92" s="99">
        <f>ROUND(SUM(AK$4:AK92),2)</f>
        <v>24.02</v>
      </c>
      <c r="AM92" s="99">
        <f t="shared" ref="AM92" si="270">AI90*$AJ92</f>
        <v>0.73749999999999982</v>
      </c>
      <c r="AN92" s="99">
        <f>ROUND(SUM(AM$4:AM92),2)</f>
        <v>18.02</v>
      </c>
      <c r="AO92" s="99">
        <f t="shared" ref="AO92" si="271">AI91*$AJ92</f>
        <v>0.54749999999999988</v>
      </c>
      <c r="AP92" s="99">
        <f>ROUND(SUM(AO$4:AO92),2)</f>
        <v>13.17</v>
      </c>
      <c r="AR92" s="101">
        <v>89</v>
      </c>
      <c r="AS92" s="101">
        <f t="shared" si="186"/>
        <v>142</v>
      </c>
      <c r="AT92" s="102">
        <f t="shared" si="187"/>
        <v>28</v>
      </c>
      <c r="AU92" s="102">
        <f t="shared" si="188"/>
        <v>7</v>
      </c>
      <c r="AV92" s="101"/>
      <c r="AW92" s="102">
        <f t="shared" si="190"/>
        <v>0</v>
      </c>
      <c r="AX92" s="102"/>
      <c r="AY92" s="101"/>
      <c r="AZ92" s="102">
        <f t="shared" si="192"/>
        <v>0</v>
      </c>
      <c r="BA92" s="102"/>
      <c r="BL92" s="102">
        <v>89</v>
      </c>
      <c r="BM92" s="102">
        <f t="shared" si="193"/>
        <v>142</v>
      </c>
      <c r="BN92" s="106" t="str">
        <f t="shared" si="194"/>
        <v>无间</v>
      </c>
      <c r="BO92" s="102">
        <f t="shared" si="195"/>
        <v>49</v>
      </c>
      <c r="BP92" s="103">
        <f t="shared" si="196"/>
        <v>19</v>
      </c>
      <c r="BQ92" s="105" t="str">
        <f t="shared" si="197"/>
        <v>无间</v>
      </c>
      <c r="BR92" s="102"/>
      <c r="BS92" s="106"/>
      <c r="BT92" s="102"/>
      <c r="BU92" s="103"/>
      <c r="BV92" s="105"/>
      <c r="BW92" s="102"/>
      <c r="BX92" s="106"/>
      <c r="BY92" s="102"/>
      <c r="BZ92" s="103"/>
      <c r="CA92" s="105"/>
    </row>
    <row r="93" spans="34:79" ht="16.5" x14ac:dyDescent="0.2">
      <c r="AH93" s="101">
        <v>90</v>
      </c>
      <c r="AI93" s="101"/>
      <c r="AJ93" s="101">
        <v>0.3</v>
      </c>
      <c r="AK93" s="99">
        <f t="shared" ref="AK93" si="272">AI89*$AJ93</f>
        <v>1.1789999999999998</v>
      </c>
      <c r="AL93" s="99">
        <f>ROUND(SUM(AK$4:AK93),2)</f>
        <v>25.2</v>
      </c>
      <c r="AM93" s="99">
        <f t="shared" ref="AM93" si="273">AI90*$AJ93</f>
        <v>0.88499999999999979</v>
      </c>
      <c r="AN93" s="99">
        <f>ROUND(SUM(AM$4:AM93),2)</f>
        <v>18.899999999999999</v>
      </c>
      <c r="AO93" s="99">
        <f t="shared" ref="AO93" si="274">AI91*$AJ93</f>
        <v>0.65699999999999981</v>
      </c>
      <c r="AP93" s="99">
        <f>ROUND(SUM(AO$4:AO93),2)</f>
        <v>13.83</v>
      </c>
      <c r="AR93" s="101">
        <v>90</v>
      </c>
      <c r="AS93" s="101">
        <f t="shared" si="186"/>
        <v>142</v>
      </c>
      <c r="AT93" s="102">
        <f t="shared" si="187"/>
        <v>28</v>
      </c>
      <c r="AU93" s="102">
        <f t="shared" si="188"/>
        <v>7</v>
      </c>
      <c r="AV93" s="101"/>
      <c r="AW93" s="102">
        <f t="shared" si="190"/>
        <v>0</v>
      </c>
      <c r="AX93" s="102"/>
      <c r="AY93" s="101"/>
      <c r="AZ93" s="102">
        <f t="shared" si="192"/>
        <v>0</v>
      </c>
      <c r="BA93" s="102"/>
      <c r="BL93" s="102">
        <v>90</v>
      </c>
      <c r="BM93" s="102">
        <f t="shared" si="193"/>
        <v>142</v>
      </c>
      <c r="BN93" s="106" t="str">
        <f t="shared" si="194"/>
        <v>无间</v>
      </c>
      <c r="BO93" s="102">
        <f t="shared" si="195"/>
        <v>49</v>
      </c>
      <c r="BP93" s="103">
        <f t="shared" si="196"/>
        <v>19</v>
      </c>
      <c r="BQ93" s="105" t="str">
        <f t="shared" si="197"/>
        <v>无间</v>
      </c>
      <c r="BR93" s="102"/>
      <c r="BS93" s="106"/>
      <c r="BT93" s="102"/>
      <c r="BU93" s="103"/>
      <c r="BV93" s="105"/>
      <c r="BW93" s="102"/>
      <c r="BX93" s="106"/>
      <c r="BY93" s="102"/>
      <c r="BZ93" s="103"/>
      <c r="CA93" s="105"/>
    </row>
    <row r="94" spans="34:79" ht="16.5" x14ac:dyDescent="0.2">
      <c r="AH94" s="101">
        <v>91</v>
      </c>
      <c r="AI94" s="101">
        <f>INDEX($S$4:$S$32,INT((AH94-5)/5)+1)</f>
        <v>4.129999999999999</v>
      </c>
      <c r="AJ94" s="101">
        <v>0.1</v>
      </c>
      <c r="AK94" s="99">
        <f t="shared" ref="AK94" si="275">AI94*$AJ94</f>
        <v>0.41299999999999992</v>
      </c>
      <c r="AL94" s="99">
        <f>ROUND(SUM(AK$4:AK94),2)</f>
        <v>25.61</v>
      </c>
      <c r="AM94" s="99">
        <f t="shared" ref="AM94" si="276">AI95*$AJ94</f>
        <v>0.31000000000000016</v>
      </c>
      <c r="AN94" s="99">
        <f>ROUND(SUM(AM$4:AM94),2)</f>
        <v>19.21</v>
      </c>
      <c r="AO94" s="99">
        <f t="shared" ref="AO94" si="277">AI96*$AJ94</f>
        <v>0.23000000000000009</v>
      </c>
      <c r="AP94" s="99">
        <f>ROUND(SUM(AO$4:AO94),2)</f>
        <v>14.06</v>
      </c>
      <c r="AR94" s="101">
        <v>91</v>
      </c>
      <c r="AS94" s="101">
        <f t="shared" si="186"/>
        <v>143</v>
      </c>
      <c r="AT94" s="102">
        <f t="shared" si="187"/>
        <v>28</v>
      </c>
      <c r="AU94" s="102">
        <f t="shared" si="188"/>
        <v>7</v>
      </c>
      <c r="AV94" s="101"/>
      <c r="AW94" s="102">
        <f t="shared" si="190"/>
        <v>0</v>
      </c>
      <c r="AX94" s="102"/>
      <c r="AY94" s="101"/>
      <c r="AZ94" s="102">
        <f t="shared" si="192"/>
        <v>0</v>
      </c>
      <c r="BA94" s="102"/>
      <c r="BL94" s="102">
        <v>91</v>
      </c>
      <c r="BM94" s="102">
        <f t="shared" si="193"/>
        <v>143</v>
      </c>
      <c r="BN94" s="106" t="str">
        <f t="shared" si="194"/>
        <v>无间</v>
      </c>
      <c r="BO94" s="102">
        <f t="shared" si="195"/>
        <v>49</v>
      </c>
      <c r="BP94" s="103">
        <f t="shared" si="196"/>
        <v>19</v>
      </c>
      <c r="BQ94" s="105" t="str">
        <f t="shared" si="197"/>
        <v>无间</v>
      </c>
      <c r="BR94" s="102"/>
      <c r="BS94" s="106"/>
      <c r="BT94" s="102"/>
      <c r="BU94" s="103"/>
      <c r="BV94" s="105"/>
      <c r="BW94" s="102"/>
      <c r="BX94" s="106"/>
      <c r="BY94" s="102"/>
      <c r="BZ94" s="103"/>
      <c r="CA94" s="105"/>
    </row>
    <row r="95" spans="34:79" ht="16.5" x14ac:dyDescent="0.2">
      <c r="AH95" s="101">
        <v>92</v>
      </c>
      <c r="AI95" s="101">
        <f>INDEX($U$4:$U$32,INT((AH94-5)/5)+1)</f>
        <v>3.1000000000000014</v>
      </c>
      <c r="AJ95" s="101">
        <v>0.15</v>
      </c>
      <c r="AK95" s="99">
        <f t="shared" ref="AK95" si="278">AI94*$AJ95</f>
        <v>0.61949999999999983</v>
      </c>
      <c r="AL95" s="99">
        <f>ROUND(SUM(AK$4:AK95),2)</f>
        <v>26.23</v>
      </c>
      <c r="AM95" s="99">
        <f t="shared" ref="AM95" si="279">AI95*$AJ95</f>
        <v>0.46500000000000019</v>
      </c>
      <c r="AN95" s="99">
        <f>ROUND(SUM(AM$4:AM95),2)</f>
        <v>19.68</v>
      </c>
      <c r="AO95" s="99">
        <f t="shared" ref="AO95" si="280">AI96*$AJ95</f>
        <v>0.34500000000000008</v>
      </c>
      <c r="AP95" s="99">
        <f>ROUND(SUM(AO$4:AO95),2)</f>
        <v>14.4</v>
      </c>
      <c r="AR95" s="101">
        <v>92</v>
      </c>
      <c r="AS95" s="101">
        <f t="shared" si="186"/>
        <v>143</v>
      </c>
      <c r="AT95" s="102">
        <f t="shared" si="187"/>
        <v>28</v>
      </c>
      <c r="AU95" s="102">
        <f t="shared" si="188"/>
        <v>7</v>
      </c>
      <c r="AV95" s="101"/>
      <c r="AW95" s="102">
        <f t="shared" si="190"/>
        <v>0</v>
      </c>
      <c r="AX95" s="102"/>
      <c r="AY95" s="101"/>
      <c r="AZ95" s="102">
        <f t="shared" si="192"/>
        <v>0</v>
      </c>
      <c r="BA95" s="102"/>
      <c r="BL95" s="102">
        <v>92</v>
      </c>
      <c r="BM95" s="102">
        <f t="shared" si="193"/>
        <v>143</v>
      </c>
      <c r="BN95" s="106" t="str">
        <f t="shared" si="194"/>
        <v>无间</v>
      </c>
      <c r="BO95" s="102">
        <f t="shared" si="195"/>
        <v>49</v>
      </c>
      <c r="BP95" s="103">
        <f t="shared" si="196"/>
        <v>19</v>
      </c>
      <c r="BQ95" s="105" t="str">
        <f t="shared" si="197"/>
        <v>无间</v>
      </c>
      <c r="BR95" s="102"/>
      <c r="BS95" s="106"/>
      <c r="BT95" s="102"/>
      <c r="BU95" s="103"/>
      <c r="BV95" s="105"/>
      <c r="BW95" s="102"/>
      <c r="BX95" s="106"/>
      <c r="BY95" s="102"/>
      <c r="BZ95" s="103"/>
      <c r="CA95" s="105"/>
    </row>
    <row r="96" spans="34:79" ht="16.5" x14ac:dyDescent="0.2">
      <c r="AH96" s="101">
        <v>93</v>
      </c>
      <c r="AI96" s="101">
        <f>INDEX($W$4:$W$32,INT((AH94-5)/5)+1)</f>
        <v>2.3000000000000007</v>
      </c>
      <c r="AJ96" s="101">
        <v>0.2</v>
      </c>
      <c r="AK96" s="99">
        <f t="shared" ref="AK96" si="281">AI94*$AJ96</f>
        <v>0.82599999999999985</v>
      </c>
      <c r="AL96" s="99">
        <f>ROUND(SUM(AK$4:AK96),2)</f>
        <v>27.06</v>
      </c>
      <c r="AM96" s="99">
        <f t="shared" ref="AM96" si="282">AI95*$AJ96</f>
        <v>0.62000000000000033</v>
      </c>
      <c r="AN96" s="99">
        <f>ROUND(SUM(AM$4:AM96),2)</f>
        <v>20.3</v>
      </c>
      <c r="AO96" s="99">
        <f t="shared" ref="AO96" si="283">AI96*$AJ96</f>
        <v>0.46000000000000019</v>
      </c>
      <c r="AP96" s="99">
        <f>ROUND(SUM(AO$4:AO96),2)</f>
        <v>14.86</v>
      </c>
      <c r="AR96" s="101">
        <v>93</v>
      </c>
      <c r="AS96" s="101">
        <f t="shared" si="186"/>
        <v>143</v>
      </c>
      <c r="AT96" s="102">
        <f t="shared" si="187"/>
        <v>28</v>
      </c>
      <c r="AU96" s="102">
        <f t="shared" si="188"/>
        <v>7</v>
      </c>
      <c r="AV96" s="101"/>
      <c r="AW96" s="102">
        <f t="shared" si="190"/>
        <v>0</v>
      </c>
      <c r="AX96" s="102"/>
      <c r="AY96" s="101"/>
      <c r="AZ96" s="102">
        <f t="shared" si="192"/>
        <v>0</v>
      </c>
      <c r="BA96" s="102"/>
      <c r="BL96" s="102">
        <v>93</v>
      </c>
      <c r="BM96" s="102">
        <f t="shared" si="193"/>
        <v>143</v>
      </c>
      <c r="BN96" s="106" t="str">
        <f t="shared" si="194"/>
        <v>无间</v>
      </c>
      <c r="BO96" s="102">
        <f t="shared" si="195"/>
        <v>49</v>
      </c>
      <c r="BP96" s="103">
        <f t="shared" si="196"/>
        <v>19</v>
      </c>
      <c r="BQ96" s="105" t="str">
        <f t="shared" si="197"/>
        <v>无间</v>
      </c>
      <c r="BR96" s="102"/>
      <c r="BS96" s="106"/>
      <c r="BT96" s="102"/>
      <c r="BU96" s="103"/>
      <c r="BV96" s="105"/>
      <c r="BW96" s="102"/>
      <c r="BX96" s="106"/>
      <c r="BY96" s="102"/>
      <c r="BZ96" s="103"/>
      <c r="CA96" s="105"/>
    </row>
    <row r="97" spans="34:79" ht="16.5" x14ac:dyDescent="0.2">
      <c r="AH97" s="101">
        <v>94</v>
      </c>
      <c r="AI97" s="101"/>
      <c r="AJ97" s="101">
        <v>0.25</v>
      </c>
      <c r="AK97" s="99">
        <f t="shared" ref="AK97" si="284">AI94*$AJ97</f>
        <v>1.0324999999999998</v>
      </c>
      <c r="AL97" s="99">
        <f>ROUND(SUM(AK$4:AK97),2)</f>
        <v>28.09</v>
      </c>
      <c r="AM97" s="99">
        <f t="shared" ref="AM97" si="285">AI95*$AJ97</f>
        <v>0.77500000000000036</v>
      </c>
      <c r="AN97" s="99">
        <f>ROUND(SUM(AM$4:AM97),2)</f>
        <v>21.07</v>
      </c>
      <c r="AO97" s="99">
        <f t="shared" ref="AO97" si="286">AI96*$AJ97</f>
        <v>0.57500000000000018</v>
      </c>
      <c r="AP97" s="99">
        <f>ROUND(SUM(AO$4:AO97),2)</f>
        <v>15.44</v>
      </c>
      <c r="AR97" s="101">
        <v>94</v>
      </c>
      <c r="AS97" s="101">
        <f t="shared" si="186"/>
        <v>144</v>
      </c>
      <c r="AT97" s="102">
        <f t="shared" si="187"/>
        <v>28</v>
      </c>
      <c r="AU97" s="102">
        <f t="shared" si="188"/>
        <v>7</v>
      </c>
      <c r="AV97" s="101"/>
      <c r="AW97" s="102">
        <f t="shared" si="190"/>
        <v>0</v>
      </c>
      <c r="AX97" s="102"/>
      <c r="AY97" s="101"/>
      <c r="AZ97" s="102">
        <f t="shared" si="192"/>
        <v>0</v>
      </c>
      <c r="BA97" s="102"/>
      <c r="BL97" s="102">
        <v>94</v>
      </c>
      <c r="BM97" s="102">
        <f t="shared" si="193"/>
        <v>144</v>
      </c>
      <c r="BN97" s="106" t="str">
        <f t="shared" si="194"/>
        <v>无间</v>
      </c>
      <c r="BO97" s="102">
        <f t="shared" si="195"/>
        <v>49</v>
      </c>
      <c r="BP97" s="103">
        <f t="shared" si="196"/>
        <v>19</v>
      </c>
      <c r="BQ97" s="105" t="str">
        <f t="shared" si="197"/>
        <v>无间</v>
      </c>
      <c r="BR97" s="102"/>
      <c r="BS97" s="106"/>
      <c r="BT97" s="102"/>
      <c r="BU97" s="103"/>
      <c r="BV97" s="105"/>
      <c r="BW97" s="102"/>
      <c r="BX97" s="106"/>
      <c r="BY97" s="102"/>
      <c r="BZ97" s="103"/>
      <c r="CA97" s="105"/>
    </row>
    <row r="98" spans="34:79" ht="16.5" x14ac:dyDescent="0.2">
      <c r="AH98" s="101">
        <v>95</v>
      </c>
      <c r="AI98" s="101"/>
      <c r="AJ98" s="101">
        <v>0.3</v>
      </c>
      <c r="AK98" s="99">
        <f t="shared" ref="AK98" si="287">AI94*$AJ98</f>
        <v>1.2389999999999997</v>
      </c>
      <c r="AL98" s="99">
        <f>ROUND(SUM(AK$4:AK98),2)</f>
        <v>29.33</v>
      </c>
      <c r="AM98" s="99">
        <f t="shared" ref="AM98" si="288">AI95*$AJ98</f>
        <v>0.93000000000000038</v>
      </c>
      <c r="AN98" s="99">
        <f>ROUND(SUM(AM$4:AM98),2)</f>
        <v>22</v>
      </c>
      <c r="AO98" s="99">
        <f t="shared" ref="AO98" si="289">AI96*$AJ98</f>
        <v>0.69000000000000017</v>
      </c>
      <c r="AP98" s="99">
        <f>ROUND(SUM(AO$4:AO98),2)</f>
        <v>16.13</v>
      </c>
      <c r="AR98" s="101">
        <v>95</v>
      </c>
      <c r="AS98" s="101">
        <f t="shared" si="186"/>
        <v>144</v>
      </c>
      <c r="AT98" s="102">
        <f t="shared" si="187"/>
        <v>28</v>
      </c>
      <c r="AU98" s="102">
        <f t="shared" si="188"/>
        <v>7</v>
      </c>
      <c r="AV98" s="101"/>
      <c r="AW98" s="102">
        <f t="shared" si="190"/>
        <v>0</v>
      </c>
      <c r="AX98" s="102"/>
      <c r="AY98" s="101"/>
      <c r="AZ98" s="102">
        <f t="shared" si="192"/>
        <v>0</v>
      </c>
      <c r="BA98" s="102"/>
      <c r="BL98" s="102">
        <v>95</v>
      </c>
      <c r="BM98" s="102">
        <f t="shared" si="193"/>
        <v>144</v>
      </c>
      <c r="BN98" s="106" t="str">
        <f t="shared" si="194"/>
        <v>无间</v>
      </c>
      <c r="BO98" s="102">
        <f t="shared" si="195"/>
        <v>49</v>
      </c>
      <c r="BP98" s="103">
        <f t="shared" si="196"/>
        <v>19</v>
      </c>
      <c r="BQ98" s="105" t="str">
        <f t="shared" si="197"/>
        <v>无间</v>
      </c>
      <c r="BR98" s="102"/>
      <c r="BS98" s="106"/>
      <c r="BT98" s="102"/>
      <c r="BU98" s="103"/>
      <c r="BV98" s="105"/>
      <c r="BW98" s="102"/>
      <c r="BX98" s="106"/>
      <c r="BY98" s="102"/>
      <c r="BZ98" s="103"/>
      <c r="CA98" s="105"/>
    </row>
    <row r="99" spans="34:79" ht="16.5" x14ac:dyDescent="0.2">
      <c r="AH99" s="101">
        <v>96</v>
      </c>
      <c r="AI99" s="101">
        <f>INDEX($S$4:$S$32,INT((AH99-5)/5)+1)</f>
        <v>4.3999999999999986</v>
      </c>
      <c r="AJ99" s="101">
        <v>0.1</v>
      </c>
      <c r="AK99" s="99">
        <f t="shared" ref="AK99" si="290">AI99*$AJ99</f>
        <v>0.43999999999999989</v>
      </c>
      <c r="AL99" s="99">
        <f>ROUND(SUM(AK$4:AK99),2)</f>
        <v>29.77</v>
      </c>
      <c r="AM99" s="99">
        <f t="shared" ref="AM99" si="291">AI100*$AJ99</f>
        <v>0.33000000000000007</v>
      </c>
      <c r="AN99" s="99">
        <f>ROUND(SUM(AM$4:AM99),2)</f>
        <v>22.33</v>
      </c>
      <c r="AO99" s="99">
        <f t="shared" ref="AO99" si="292">AI101*$AJ99</f>
        <v>0.24399999999999977</v>
      </c>
      <c r="AP99" s="99">
        <f>ROUND(SUM(AO$4:AO99),2)</f>
        <v>16.37</v>
      </c>
      <c r="AR99" s="101">
        <v>96</v>
      </c>
      <c r="AS99" s="101">
        <f t="shared" si="186"/>
        <v>144</v>
      </c>
      <c r="AT99" s="102">
        <f t="shared" si="187"/>
        <v>28</v>
      </c>
      <c r="AU99" s="102">
        <f t="shared" si="188"/>
        <v>7</v>
      </c>
      <c r="AV99" s="101"/>
      <c r="AW99" s="102">
        <f t="shared" si="190"/>
        <v>0</v>
      </c>
      <c r="AX99" s="102"/>
      <c r="AY99" s="101"/>
      <c r="AZ99" s="102">
        <f t="shared" si="192"/>
        <v>0</v>
      </c>
      <c r="BA99" s="102"/>
      <c r="BL99" s="102">
        <v>96</v>
      </c>
      <c r="BM99" s="102">
        <f t="shared" si="193"/>
        <v>144</v>
      </c>
      <c r="BN99" s="106" t="str">
        <f t="shared" si="194"/>
        <v>无间</v>
      </c>
      <c r="BO99" s="102">
        <f t="shared" si="195"/>
        <v>49</v>
      </c>
      <c r="BP99" s="103">
        <f t="shared" si="196"/>
        <v>19</v>
      </c>
      <c r="BQ99" s="105" t="str">
        <f t="shared" si="197"/>
        <v>无间</v>
      </c>
      <c r="BR99" s="102"/>
      <c r="BS99" s="106"/>
      <c r="BT99" s="102"/>
      <c r="BU99" s="103"/>
      <c r="BV99" s="105"/>
      <c r="BW99" s="102"/>
      <c r="BX99" s="106"/>
      <c r="BY99" s="102"/>
      <c r="BZ99" s="103"/>
      <c r="CA99" s="105"/>
    </row>
    <row r="100" spans="34:79" ht="16.5" x14ac:dyDescent="0.2">
      <c r="AH100" s="101">
        <v>97</v>
      </c>
      <c r="AI100" s="101">
        <f>INDEX($U$4:$U$32,INT((AH99-5)/5)+1)</f>
        <v>3.3000000000000007</v>
      </c>
      <c r="AJ100" s="101">
        <v>0.15</v>
      </c>
      <c r="AK100" s="99">
        <f t="shared" ref="AK100" si="293">AI99*$AJ100</f>
        <v>0.65999999999999981</v>
      </c>
      <c r="AL100" s="99">
        <f>ROUND(SUM(AK$4:AK100),2)</f>
        <v>30.43</v>
      </c>
      <c r="AM100" s="99">
        <f t="shared" ref="AM100" si="294">AI100*$AJ100</f>
        <v>0.49500000000000011</v>
      </c>
      <c r="AN100" s="99">
        <f>ROUND(SUM(AM$4:AM100),2)</f>
        <v>22.83</v>
      </c>
      <c r="AO100" s="99">
        <f t="shared" ref="AO100" si="295">AI101*$AJ100</f>
        <v>0.36599999999999966</v>
      </c>
      <c r="AP100" s="99">
        <f>ROUND(SUM(AO$4:AO100),2)</f>
        <v>16.739999999999998</v>
      </c>
      <c r="AR100" s="101">
        <v>97</v>
      </c>
      <c r="AS100" s="101">
        <f t="shared" si="186"/>
        <v>145</v>
      </c>
      <c r="AT100" s="102">
        <f t="shared" si="187"/>
        <v>29</v>
      </c>
      <c r="AU100" s="102">
        <f t="shared" si="188"/>
        <v>7</v>
      </c>
      <c r="AV100" s="101"/>
      <c r="AW100" s="102">
        <f t="shared" si="190"/>
        <v>0</v>
      </c>
      <c r="AX100" s="102"/>
      <c r="AY100" s="101"/>
      <c r="AZ100" s="102">
        <f t="shared" si="192"/>
        <v>0</v>
      </c>
      <c r="BA100" s="102"/>
      <c r="BL100" s="102">
        <v>97</v>
      </c>
      <c r="BM100" s="102">
        <f t="shared" si="193"/>
        <v>145</v>
      </c>
      <c r="BN100" s="106" t="str">
        <f t="shared" si="194"/>
        <v>无间</v>
      </c>
      <c r="BO100" s="102">
        <f t="shared" si="195"/>
        <v>50</v>
      </c>
      <c r="BP100" s="103">
        <f t="shared" si="196"/>
        <v>19</v>
      </c>
      <c r="BQ100" s="105" t="str">
        <f t="shared" si="197"/>
        <v>无间</v>
      </c>
      <c r="BR100" s="102"/>
      <c r="BS100" s="106"/>
      <c r="BT100" s="102"/>
      <c r="BU100" s="103"/>
      <c r="BV100" s="105"/>
      <c r="BW100" s="102"/>
      <c r="BX100" s="106"/>
      <c r="BY100" s="102"/>
      <c r="BZ100" s="103"/>
      <c r="CA100" s="105"/>
    </row>
    <row r="101" spans="34:79" ht="16.5" x14ac:dyDescent="0.2">
      <c r="AH101" s="101">
        <v>98</v>
      </c>
      <c r="AI101" s="101">
        <f>INDEX($W$4:$W$32,INT((AH99-5)/5)+1)</f>
        <v>2.4399999999999977</v>
      </c>
      <c r="AJ101" s="101">
        <v>0.2</v>
      </c>
      <c r="AK101" s="99">
        <f t="shared" ref="AK101" si="296">AI99*$AJ101</f>
        <v>0.87999999999999978</v>
      </c>
      <c r="AL101" s="99">
        <f>ROUND(SUM(AK$4:AK101),2)</f>
        <v>31.31</v>
      </c>
      <c r="AM101" s="99">
        <f t="shared" ref="AM101" si="297">AI100*$AJ101</f>
        <v>0.66000000000000014</v>
      </c>
      <c r="AN101" s="99">
        <f>ROUND(SUM(AM$4:AM101),2)</f>
        <v>23.49</v>
      </c>
      <c r="AO101" s="99">
        <f t="shared" ref="AO101" si="298">AI101*$AJ101</f>
        <v>0.48799999999999955</v>
      </c>
      <c r="AP101" s="99">
        <f>ROUND(SUM(AO$4:AO101),2)</f>
        <v>17.22</v>
      </c>
      <c r="AR101" s="101">
        <v>98</v>
      </c>
      <c r="AS101" s="101">
        <f t="shared" si="186"/>
        <v>146</v>
      </c>
      <c r="AT101" s="102">
        <f t="shared" si="187"/>
        <v>29</v>
      </c>
      <c r="AU101" s="102">
        <f t="shared" si="188"/>
        <v>7</v>
      </c>
      <c r="AV101" s="101"/>
      <c r="AW101" s="102">
        <f t="shared" si="190"/>
        <v>0</v>
      </c>
      <c r="AX101" s="102"/>
      <c r="AY101" s="101"/>
      <c r="AZ101" s="102">
        <f t="shared" si="192"/>
        <v>0</v>
      </c>
      <c r="BA101" s="102"/>
      <c r="BL101" s="102">
        <v>98</v>
      </c>
      <c r="BM101" s="102">
        <f t="shared" si="193"/>
        <v>146</v>
      </c>
      <c r="BN101" s="106" t="str">
        <f t="shared" si="194"/>
        <v>无间</v>
      </c>
      <c r="BO101" s="102">
        <f t="shared" si="195"/>
        <v>50</v>
      </c>
      <c r="BP101" s="103">
        <f t="shared" si="196"/>
        <v>19</v>
      </c>
      <c r="BQ101" s="105" t="str">
        <f t="shared" si="197"/>
        <v>无间</v>
      </c>
      <c r="BR101" s="102"/>
      <c r="BS101" s="106"/>
      <c r="BT101" s="102"/>
      <c r="BU101" s="103"/>
      <c r="BV101" s="105"/>
      <c r="BW101" s="102"/>
      <c r="BX101" s="106"/>
      <c r="BY101" s="102"/>
      <c r="BZ101" s="103"/>
      <c r="CA101" s="105"/>
    </row>
    <row r="102" spans="34:79" ht="16.5" x14ac:dyDescent="0.2">
      <c r="AH102" s="101">
        <v>99</v>
      </c>
      <c r="AI102" s="101"/>
      <c r="AJ102" s="101">
        <v>0.25</v>
      </c>
      <c r="AK102" s="99">
        <f t="shared" ref="AK102" si="299">AI99*$AJ102</f>
        <v>1.0999999999999996</v>
      </c>
      <c r="AL102" s="99">
        <f>ROUND(SUM(AK$4:AK102),2)</f>
        <v>32.409999999999997</v>
      </c>
      <c r="AM102" s="99">
        <f t="shared" ref="AM102" si="300">AI100*$AJ102</f>
        <v>0.82500000000000018</v>
      </c>
      <c r="AN102" s="99">
        <f>ROUND(SUM(AM$4:AM102),2)</f>
        <v>24.31</v>
      </c>
      <c r="AO102" s="99">
        <f t="shared" ref="AO102" si="301">AI101*$AJ102</f>
        <v>0.60999999999999943</v>
      </c>
      <c r="AP102" s="99">
        <f>ROUND(SUM(AO$4:AO102),2)</f>
        <v>17.829999999999998</v>
      </c>
      <c r="AR102" s="101">
        <v>99</v>
      </c>
      <c r="AS102" s="101">
        <f t="shared" si="186"/>
        <v>146</v>
      </c>
      <c r="AT102" s="102">
        <f t="shared" si="187"/>
        <v>29</v>
      </c>
      <c r="AU102" s="102">
        <f t="shared" si="188"/>
        <v>7</v>
      </c>
      <c r="AV102" s="101"/>
      <c r="AW102" s="102">
        <f t="shared" si="190"/>
        <v>0</v>
      </c>
      <c r="AX102" s="102"/>
      <c r="AY102" s="101"/>
      <c r="AZ102" s="102">
        <f t="shared" si="192"/>
        <v>0</v>
      </c>
      <c r="BA102" s="102"/>
      <c r="BL102" s="102">
        <v>99</v>
      </c>
      <c r="BM102" s="102">
        <f t="shared" si="193"/>
        <v>146</v>
      </c>
      <c r="BN102" s="106" t="str">
        <f t="shared" si="194"/>
        <v>无间</v>
      </c>
      <c r="BO102" s="102">
        <f t="shared" si="195"/>
        <v>50</v>
      </c>
      <c r="BP102" s="103">
        <f t="shared" si="196"/>
        <v>19</v>
      </c>
      <c r="BQ102" s="105" t="str">
        <f t="shared" si="197"/>
        <v>无间</v>
      </c>
      <c r="BR102" s="102"/>
      <c r="BS102" s="106"/>
      <c r="BT102" s="102"/>
      <c r="BU102" s="103"/>
      <c r="BV102" s="105"/>
      <c r="BW102" s="102"/>
      <c r="BX102" s="106"/>
      <c r="BY102" s="102"/>
      <c r="BZ102" s="103"/>
      <c r="CA102" s="105"/>
    </row>
    <row r="103" spans="34:79" ht="16.5" x14ac:dyDescent="0.2">
      <c r="AH103" s="101">
        <v>100</v>
      </c>
      <c r="AI103" s="101"/>
      <c r="AJ103" s="101">
        <v>0.3</v>
      </c>
      <c r="AK103" s="99">
        <f t="shared" ref="AK103" si="302">AI99*$AJ103</f>
        <v>1.3199999999999996</v>
      </c>
      <c r="AL103" s="99">
        <f>ROUND(SUM(AK$4:AK103),2)</f>
        <v>33.729999999999997</v>
      </c>
      <c r="AM103" s="99">
        <f t="shared" ref="AM103" si="303">AI100*$AJ103</f>
        <v>0.99000000000000021</v>
      </c>
      <c r="AN103" s="99">
        <f>ROUND(SUM(AM$4:AM103),2)</f>
        <v>25.3</v>
      </c>
      <c r="AO103" s="99">
        <f t="shared" ref="AO103" si="304">AI101*$AJ103</f>
        <v>0.73199999999999932</v>
      </c>
      <c r="AP103" s="99">
        <f>ROUND(SUM(AO$4:AO103),2)</f>
        <v>18.57</v>
      </c>
      <c r="AR103" s="101">
        <v>100</v>
      </c>
      <c r="AS103" s="101">
        <f t="shared" si="186"/>
        <v>147</v>
      </c>
      <c r="AT103" s="102">
        <f t="shared" si="187"/>
        <v>29</v>
      </c>
      <c r="AU103" s="102">
        <f t="shared" si="188"/>
        <v>7</v>
      </c>
      <c r="AV103" s="101"/>
      <c r="AW103" s="102">
        <f t="shared" si="190"/>
        <v>0</v>
      </c>
      <c r="AX103" s="102"/>
      <c r="AY103" s="101"/>
      <c r="AZ103" s="102">
        <f t="shared" si="192"/>
        <v>0</v>
      </c>
      <c r="BA103" s="102"/>
      <c r="BL103" s="102">
        <v>100</v>
      </c>
      <c r="BM103" s="102">
        <f t="shared" si="193"/>
        <v>147</v>
      </c>
      <c r="BN103" s="106" t="str">
        <f t="shared" si="194"/>
        <v>无间</v>
      </c>
      <c r="BO103" s="102">
        <f t="shared" si="195"/>
        <v>51</v>
      </c>
      <c r="BP103" s="103">
        <f t="shared" si="196"/>
        <v>19</v>
      </c>
      <c r="BQ103" s="105" t="str">
        <f t="shared" si="197"/>
        <v>无间</v>
      </c>
      <c r="BR103" s="102"/>
      <c r="BS103" s="106"/>
      <c r="BT103" s="102"/>
      <c r="BU103" s="103"/>
      <c r="BV103" s="105"/>
      <c r="BW103" s="102"/>
      <c r="BX103" s="106"/>
      <c r="BY103" s="102"/>
      <c r="BZ103" s="103"/>
      <c r="CA103" s="105"/>
    </row>
    <row r="104" spans="34:79" ht="16.5" x14ac:dyDescent="0.2">
      <c r="AH104" s="101">
        <v>101</v>
      </c>
      <c r="AI104" s="101">
        <f>INDEX($S$4:$S$32,INT((AH104-5)/5)+1)</f>
        <v>4.6700000000000017</v>
      </c>
      <c r="AJ104" s="101">
        <v>0.1</v>
      </c>
      <c r="AK104" s="99">
        <f t="shared" ref="AK104" si="305">AI104*$AJ104</f>
        <v>0.46700000000000019</v>
      </c>
      <c r="AL104" s="99">
        <f>ROUND(SUM(AK$4:AK104),2)</f>
        <v>34.200000000000003</v>
      </c>
      <c r="AM104" s="99">
        <f t="shared" ref="AM104" si="306">AI105*$AJ104</f>
        <v>0.35000000000000003</v>
      </c>
      <c r="AN104" s="99">
        <f>ROUND(SUM(AM$4:AM104),2)</f>
        <v>25.65</v>
      </c>
      <c r="AO104" s="99">
        <f t="shared" ref="AO104" si="307">AI106*$AJ104</f>
        <v>0.25900000000000001</v>
      </c>
      <c r="AP104" s="99">
        <f>ROUND(SUM(AO$4:AO104),2)</f>
        <v>18.82</v>
      </c>
      <c r="AR104" s="101">
        <v>101</v>
      </c>
      <c r="AS104" s="101">
        <f t="shared" si="186"/>
        <v>147</v>
      </c>
      <c r="AT104" s="102">
        <f t="shared" si="187"/>
        <v>29</v>
      </c>
      <c r="AU104" s="102">
        <f t="shared" si="188"/>
        <v>7</v>
      </c>
      <c r="AV104" s="101"/>
      <c r="AW104" s="102">
        <f t="shared" si="190"/>
        <v>0</v>
      </c>
      <c r="AX104" s="102"/>
      <c r="AY104" s="101"/>
      <c r="AZ104" s="102">
        <f t="shared" si="192"/>
        <v>0</v>
      </c>
      <c r="BA104" s="102"/>
      <c r="BL104" s="102">
        <v>101</v>
      </c>
      <c r="BM104" s="102">
        <f t="shared" si="193"/>
        <v>147</v>
      </c>
      <c r="BN104" s="106" t="str">
        <f t="shared" si="194"/>
        <v>无间</v>
      </c>
      <c r="BO104" s="102">
        <f t="shared" si="195"/>
        <v>51</v>
      </c>
      <c r="BP104" s="103">
        <f t="shared" si="196"/>
        <v>19</v>
      </c>
      <c r="BQ104" s="105" t="str">
        <f t="shared" si="197"/>
        <v>无间</v>
      </c>
      <c r="BR104" s="102"/>
      <c r="BS104" s="106"/>
      <c r="BT104" s="102"/>
      <c r="BU104" s="103"/>
      <c r="BV104" s="105"/>
      <c r="BW104" s="102"/>
      <c r="BX104" s="106"/>
      <c r="BY104" s="102"/>
      <c r="BZ104" s="103"/>
      <c r="CA104" s="105"/>
    </row>
    <row r="105" spans="34:79" ht="16.5" x14ac:dyDescent="0.2">
      <c r="AH105" s="101">
        <v>102</v>
      </c>
      <c r="AI105" s="101">
        <f>INDEX($U$4:$U$32,INT((AH104-5)/5)+1)</f>
        <v>3.5</v>
      </c>
      <c r="AJ105" s="101">
        <v>0.15</v>
      </c>
      <c r="AK105" s="99">
        <f t="shared" ref="AK105" si="308">AI104*$AJ105</f>
        <v>0.70050000000000023</v>
      </c>
      <c r="AL105" s="99">
        <f>ROUND(SUM(AK$4:AK105),2)</f>
        <v>34.9</v>
      </c>
      <c r="AM105" s="99">
        <f t="shared" ref="AM105" si="309">AI105*$AJ105</f>
        <v>0.52500000000000002</v>
      </c>
      <c r="AN105" s="99">
        <f>ROUND(SUM(AM$4:AM105),2)</f>
        <v>26.18</v>
      </c>
      <c r="AO105" s="99">
        <f t="shared" ref="AO105" si="310">AI106*$AJ105</f>
        <v>0.38849999999999996</v>
      </c>
      <c r="AP105" s="99">
        <f>ROUND(SUM(AO$4:AO105),2)</f>
        <v>19.21</v>
      </c>
      <c r="AR105" s="101">
        <v>102</v>
      </c>
      <c r="AS105" s="101">
        <f t="shared" si="186"/>
        <v>148</v>
      </c>
      <c r="AT105" s="102">
        <f t="shared" si="187"/>
        <v>29</v>
      </c>
      <c r="AU105" s="102">
        <f t="shared" si="188"/>
        <v>7</v>
      </c>
      <c r="AV105" s="101"/>
      <c r="AW105" s="102">
        <f t="shared" si="190"/>
        <v>0</v>
      </c>
      <c r="AX105" s="102"/>
      <c r="AY105" s="101"/>
      <c r="AZ105" s="102">
        <f t="shared" si="192"/>
        <v>0</v>
      </c>
      <c r="BA105" s="102"/>
      <c r="BL105" s="102">
        <v>102</v>
      </c>
      <c r="BM105" s="102">
        <f t="shared" si="193"/>
        <v>148</v>
      </c>
      <c r="BN105" s="106" t="str">
        <f t="shared" si="194"/>
        <v>无间</v>
      </c>
      <c r="BO105" s="102">
        <f t="shared" si="195"/>
        <v>51</v>
      </c>
      <c r="BP105" s="103">
        <f t="shared" si="196"/>
        <v>19</v>
      </c>
      <c r="BQ105" s="105" t="str">
        <f t="shared" si="197"/>
        <v>无间</v>
      </c>
      <c r="BR105" s="102"/>
      <c r="BS105" s="106"/>
      <c r="BT105" s="102"/>
      <c r="BU105" s="103"/>
      <c r="BV105" s="105"/>
      <c r="BW105" s="102"/>
      <c r="BX105" s="106"/>
      <c r="BY105" s="102"/>
      <c r="BZ105" s="103"/>
      <c r="CA105" s="105"/>
    </row>
    <row r="106" spans="34:79" ht="16.5" x14ac:dyDescent="0.2">
      <c r="AH106" s="101">
        <v>103</v>
      </c>
      <c r="AI106" s="101">
        <f>INDEX($W$4:$W$32,INT((AH104-5)/5)+1)</f>
        <v>2.59</v>
      </c>
      <c r="AJ106" s="101">
        <v>0.2</v>
      </c>
      <c r="AK106" s="99">
        <f t="shared" ref="AK106" si="311">AI104*$AJ106</f>
        <v>0.93400000000000039</v>
      </c>
      <c r="AL106" s="99">
        <f>ROUND(SUM(AK$4:AK106),2)</f>
        <v>35.83</v>
      </c>
      <c r="AM106" s="99">
        <f t="shared" ref="AM106" si="312">AI105*$AJ106</f>
        <v>0.70000000000000007</v>
      </c>
      <c r="AN106" s="99">
        <f>ROUND(SUM(AM$4:AM106),2)</f>
        <v>26.88</v>
      </c>
      <c r="AO106" s="99">
        <f t="shared" ref="AO106" si="313">AI106*$AJ106</f>
        <v>0.51800000000000002</v>
      </c>
      <c r="AP106" s="99">
        <f>ROUND(SUM(AO$4:AO106),2)</f>
        <v>19.73</v>
      </c>
      <c r="AR106" s="101">
        <v>103</v>
      </c>
      <c r="AS106" s="101">
        <f t="shared" si="186"/>
        <v>148</v>
      </c>
      <c r="AT106" s="102">
        <f t="shared" si="187"/>
        <v>29</v>
      </c>
      <c r="AU106" s="102">
        <f t="shared" si="188"/>
        <v>7</v>
      </c>
      <c r="AV106" s="101"/>
      <c r="AW106" s="102">
        <f t="shared" si="190"/>
        <v>0</v>
      </c>
      <c r="AX106" s="102"/>
      <c r="AY106" s="101"/>
      <c r="AZ106" s="102">
        <f t="shared" si="192"/>
        <v>0</v>
      </c>
      <c r="BA106" s="102"/>
      <c r="BL106" s="102">
        <v>103</v>
      </c>
      <c r="BM106" s="102">
        <f t="shared" si="193"/>
        <v>148</v>
      </c>
      <c r="BN106" s="106" t="str">
        <f t="shared" si="194"/>
        <v>无间</v>
      </c>
      <c r="BO106" s="102">
        <f t="shared" si="195"/>
        <v>51</v>
      </c>
      <c r="BP106" s="103">
        <f t="shared" si="196"/>
        <v>19</v>
      </c>
      <c r="BQ106" s="105" t="str">
        <f t="shared" si="197"/>
        <v>无间</v>
      </c>
      <c r="BR106" s="102"/>
      <c r="BS106" s="106"/>
      <c r="BT106" s="102"/>
      <c r="BU106" s="103"/>
      <c r="BV106" s="105"/>
      <c r="BW106" s="102"/>
      <c r="BX106" s="106"/>
      <c r="BY106" s="102"/>
      <c r="BZ106" s="103"/>
      <c r="CA106" s="105"/>
    </row>
    <row r="107" spans="34:79" ht="16.5" x14ac:dyDescent="0.2">
      <c r="AH107" s="101">
        <v>104</v>
      </c>
      <c r="AI107" s="101"/>
      <c r="AJ107" s="101">
        <v>0.25</v>
      </c>
      <c r="AK107" s="99">
        <f t="shared" ref="AK107" si="314">AI104*$AJ107</f>
        <v>1.1675000000000004</v>
      </c>
      <c r="AL107" s="99">
        <f>ROUND(SUM(AK$4:AK107),2)</f>
        <v>37</v>
      </c>
      <c r="AM107" s="99">
        <f t="shared" ref="AM107" si="315">AI105*$AJ107</f>
        <v>0.875</v>
      </c>
      <c r="AN107" s="99">
        <f>ROUND(SUM(AM$4:AM107),2)</f>
        <v>27.75</v>
      </c>
      <c r="AO107" s="99">
        <f t="shared" ref="AO107" si="316">AI106*$AJ107</f>
        <v>0.64749999999999996</v>
      </c>
      <c r="AP107" s="99">
        <f>ROUND(SUM(AO$4:AO107),2)</f>
        <v>20.38</v>
      </c>
      <c r="AR107" s="101">
        <v>104</v>
      </c>
      <c r="AS107" s="101">
        <f t="shared" si="186"/>
        <v>148</v>
      </c>
      <c r="AT107" s="102">
        <f t="shared" si="187"/>
        <v>29</v>
      </c>
      <c r="AU107" s="102">
        <f t="shared" si="188"/>
        <v>7</v>
      </c>
      <c r="AV107" s="101"/>
      <c r="AW107" s="102">
        <f t="shared" si="190"/>
        <v>0</v>
      </c>
      <c r="AX107" s="102"/>
      <c r="AY107" s="101"/>
      <c r="AZ107" s="102">
        <f t="shared" si="192"/>
        <v>0</v>
      </c>
      <c r="BA107" s="102"/>
      <c r="BL107" s="102">
        <v>104</v>
      </c>
      <c r="BM107" s="102">
        <f t="shared" si="193"/>
        <v>148</v>
      </c>
      <c r="BN107" s="106" t="str">
        <f t="shared" si="194"/>
        <v>无间</v>
      </c>
      <c r="BO107" s="102">
        <f t="shared" si="195"/>
        <v>51</v>
      </c>
      <c r="BP107" s="103">
        <f t="shared" si="196"/>
        <v>19</v>
      </c>
      <c r="BQ107" s="105" t="str">
        <f t="shared" si="197"/>
        <v>无间</v>
      </c>
      <c r="BR107" s="102"/>
      <c r="BS107" s="106"/>
      <c r="BT107" s="102"/>
      <c r="BU107" s="103"/>
      <c r="BV107" s="105"/>
      <c r="BW107" s="102"/>
      <c r="BX107" s="106"/>
      <c r="BY107" s="102"/>
      <c r="BZ107" s="103"/>
      <c r="CA107" s="105"/>
    </row>
    <row r="108" spans="34:79" ht="16.5" x14ac:dyDescent="0.2">
      <c r="AH108" s="101">
        <v>105</v>
      </c>
      <c r="AI108" s="101"/>
      <c r="AJ108" s="101">
        <v>0.3</v>
      </c>
      <c r="AK108" s="99">
        <f t="shared" ref="AK108" si="317">AI104*$AJ108</f>
        <v>1.4010000000000005</v>
      </c>
      <c r="AL108" s="99">
        <f>ROUND(SUM(AK$4:AK108),2)</f>
        <v>38.4</v>
      </c>
      <c r="AM108" s="99">
        <f t="shared" ref="AM108" si="318">AI105*$AJ108</f>
        <v>1.05</v>
      </c>
      <c r="AN108" s="99">
        <f>ROUND(SUM(AM$4:AM108),2)</f>
        <v>28.8</v>
      </c>
      <c r="AO108" s="99">
        <f t="shared" ref="AO108" si="319">AI106*$AJ108</f>
        <v>0.77699999999999991</v>
      </c>
      <c r="AP108" s="99">
        <f>ROUND(SUM(AO$4:AO108),2)</f>
        <v>21.16</v>
      </c>
      <c r="AR108" s="101">
        <v>105</v>
      </c>
      <c r="AS108" s="101">
        <f t="shared" si="186"/>
        <v>149</v>
      </c>
      <c r="AT108" s="102">
        <f t="shared" si="187"/>
        <v>29</v>
      </c>
      <c r="AU108" s="102">
        <f t="shared" si="188"/>
        <v>7</v>
      </c>
      <c r="AV108" s="101"/>
      <c r="AW108" s="102">
        <f t="shared" si="190"/>
        <v>0</v>
      </c>
      <c r="AX108" s="102"/>
      <c r="AY108" s="101"/>
      <c r="AZ108" s="102">
        <f t="shared" si="192"/>
        <v>0</v>
      </c>
      <c r="BA108" s="102"/>
      <c r="BL108" s="102">
        <v>105</v>
      </c>
      <c r="BM108" s="102">
        <f t="shared" si="193"/>
        <v>149</v>
      </c>
      <c r="BN108" s="106" t="str">
        <f t="shared" si="194"/>
        <v>无间</v>
      </c>
      <c r="BO108" s="102">
        <f t="shared" si="195"/>
        <v>51</v>
      </c>
      <c r="BP108" s="103">
        <f t="shared" si="196"/>
        <v>19</v>
      </c>
      <c r="BQ108" s="105" t="str">
        <f t="shared" si="197"/>
        <v>无间</v>
      </c>
      <c r="BR108" s="102"/>
      <c r="BS108" s="106"/>
      <c r="BT108" s="102"/>
      <c r="BU108" s="103"/>
      <c r="BV108" s="105"/>
      <c r="BW108" s="102"/>
      <c r="BX108" s="106"/>
      <c r="BY108" s="102"/>
      <c r="BZ108" s="103"/>
      <c r="CA108" s="105"/>
    </row>
    <row r="109" spans="34:79" ht="16.5" x14ac:dyDescent="0.2">
      <c r="AH109" s="101">
        <v>106</v>
      </c>
      <c r="AI109" s="101">
        <f>INDEX($S$4:$S$32,INT((AH109-5)/5)+1)</f>
        <v>4.93</v>
      </c>
      <c r="AJ109" s="101">
        <v>0.1</v>
      </c>
      <c r="AK109" s="99">
        <f t="shared" ref="AK109" si="320">AI109*$AJ109</f>
        <v>0.49299999999999999</v>
      </c>
      <c r="AL109" s="99">
        <f>ROUND(SUM(AK$4:AK109),2)</f>
        <v>38.89</v>
      </c>
      <c r="AM109" s="99">
        <f t="shared" ref="AM109" si="321">AI110*$AJ109</f>
        <v>0.36999999999999994</v>
      </c>
      <c r="AN109" s="99">
        <f>ROUND(SUM(AM$4:AM109),2)</f>
        <v>29.17</v>
      </c>
      <c r="AO109" s="99">
        <f t="shared" ref="AO109" si="322">AI111*$AJ109</f>
        <v>0.27400000000000019</v>
      </c>
      <c r="AP109" s="99">
        <f>ROUND(SUM(AO$4:AO109),2)</f>
        <v>21.43</v>
      </c>
      <c r="AR109" s="101">
        <v>106</v>
      </c>
      <c r="AS109" s="101">
        <f t="shared" si="186"/>
        <v>149</v>
      </c>
      <c r="AT109" s="102">
        <f t="shared" si="187"/>
        <v>29</v>
      </c>
      <c r="AU109" s="102">
        <f t="shared" si="188"/>
        <v>7</v>
      </c>
      <c r="AV109" s="101"/>
      <c r="AW109" s="102">
        <f t="shared" si="190"/>
        <v>0</v>
      </c>
      <c r="AX109" s="102"/>
      <c r="AY109" s="101"/>
      <c r="AZ109" s="102">
        <f t="shared" si="192"/>
        <v>0</v>
      </c>
      <c r="BA109" s="102"/>
      <c r="BL109" s="102">
        <v>106</v>
      </c>
      <c r="BM109" s="102">
        <f t="shared" si="193"/>
        <v>149</v>
      </c>
      <c r="BN109" s="106" t="str">
        <f t="shared" si="194"/>
        <v>无间</v>
      </c>
      <c r="BO109" s="102">
        <f t="shared" si="195"/>
        <v>51</v>
      </c>
      <c r="BP109" s="103">
        <f t="shared" si="196"/>
        <v>19</v>
      </c>
      <c r="BQ109" s="105" t="str">
        <f t="shared" si="197"/>
        <v>无间</v>
      </c>
      <c r="BR109" s="102"/>
      <c r="BS109" s="106"/>
      <c r="BT109" s="102"/>
      <c r="BU109" s="103"/>
      <c r="BV109" s="105"/>
      <c r="BW109" s="102"/>
      <c r="BX109" s="106"/>
      <c r="BY109" s="102"/>
      <c r="BZ109" s="103"/>
      <c r="CA109" s="105"/>
    </row>
    <row r="110" spans="34:79" ht="16.5" x14ac:dyDescent="0.2">
      <c r="AH110" s="101">
        <v>107</v>
      </c>
      <c r="AI110" s="101">
        <f>INDEX($U$4:$U$32,INT((AH109-5)/5)+1)</f>
        <v>3.6999999999999993</v>
      </c>
      <c r="AJ110" s="101">
        <v>0.15</v>
      </c>
      <c r="AK110" s="99">
        <f t="shared" ref="AK110" si="323">AI109*$AJ110</f>
        <v>0.73949999999999994</v>
      </c>
      <c r="AL110" s="99">
        <f>ROUND(SUM(AK$4:AK110),2)</f>
        <v>39.630000000000003</v>
      </c>
      <c r="AM110" s="99">
        <f t="shared" ref="AM110" si="324">AI110*$AJ110</f>
        <v>0.55499999999999983</v>
      </c>
      <c r="AN110" s="99">
        <f>ROUND(SUM(AM$4:AM110),2)</f>
        <v>29.73</v>
      </c>
      <c r="AO110" s="99">
        <f t="shared" ref="AO110" si="325">AI111*$AJ110</f>
        <v>0.41100000000000031</v>
      </c>
      <c r="AP110" s="99">
        <f>ROUND(SUM(AO$4:AO110),2)</f>
        <v>21.84</v>
      </c>
      <c r="AR110" s="101">
        <v>107</v>
      </c>
      <c r="AS110" s="101">
        <f t="shared" si="186"/>
        <v>149</v>
      </c>
      <c r="AT110" s="102">
        <f t="shared" si="187"/>
        <v>29</v>
      </c>
      <c r="AU110" s="102">
        <f t="shared" si="188"/>
        <v>7</v>
      </c>
      <c r="AV110" s="101"/>
      <c r="AW110" s="102">
        <f t="shared" si="190"/>
        <v>0</v>
      </c>
      <c r="AX110" s="102"/>
      <c r="AY110" s="101"/>
      <c r="AZ110" s="102">
        <f t="shared" si="192"/>
        <v>0</v>
      </c>
      <c r="BA110" s="102"/>
      <c r="BL110" s="102">
        <v>107</v>
      </c>
      <c r="BM110" s="102">
        <f t="shared" si="193"/>
        <v>149</v>
      </c>
      <c r="BN110" s="106" t="str">
        <f t="shared" si="194"/>
        <v>无间</v>
      </c>
      <c r="BO110" s="102">
        <f t="shared" si="195"/>
        <v>51</v>
      </c>
      <c r="BP110" s="103">
        <f t="shared" si="196"/>
        <v>19</v>
      </c>
      <c r="BQ110" s="105" t="str">
        <f t="shared" si="197"/>
        <v>无间</v>
      </c>
      <c r="BR110" s="102"/>
      <c r="BS110" s="106"/>
      <c r="BT110" s="102"/>
      <c r="BU110" s="103"/>
      <c r="BV110" s="105"/>
      <c r="BW110" s="102"/>
      <c r="BX110" s="106"/>
      <c r="BY110" s="102"/>
      <c r="BZ110" s="103"/>
      <c r="CA110" s="105"/>
    </row>
    <row r="111" spans="34:79" ht="16.5" x14ac:dyDescent="0.2">
      <c r="AH111" s="101">
        <v>108</v>
      </c>
      <c r="AI111" s="101">
        <f>INDEX($W$4:$W$32,INT((AH109-5)/5)+1)</f>
        <v>2.740000000000002</v>
      </c>
      <c r="AJ111" s="101">
        <v>0.2</v>
      </c>
      <c r="AK111" s="99">
        <f t="shared" ref="AK111" si="326">AI109*$AJ111</f>
        <v>0.98599999999999999</v>
      </c>
      <c r="AL111" s="99">
        <f>ROUND(SUM(AK$4:AK111),2)</f>
        <v>40.619999999999997</v>
      </c>
      <c r="AM111" s="99">
        <f t="shared" ref="AM111" si="327">AI110*$AJ111</f>
        <v>0.73999999999999988</v>
      </c>
      <c r="AN111" s="99">
        <f>ROUND(SUM(AM$4:AM111),2)</f>
        <v>30.47</v>
      </c>
      <c r="AO111" s="99">
        <f t="shared" ref="AO111" si="328">AI111*$AJ111</f>
        <v>0.54800000000000038</v>
      </c>
      <c r="AP111" s="99">
        <f>ROUND(SUM(AO$4:AO111),2)</f>
        <v>22.39</v>
      </c>
      <c r="AR111" s="101">
        <v>108</v>
      </c>
      <c r="AS111" s="101">
        <f t="shared" si="186"/>
        <v>150</v>
      </c>
      <c r="AT111" s="102">
        <f t="shared" si="187"/>
        <v>30</v>
      </c>
      <c r="AU111" s="102">
        <f t="shared" si="188"/>
        <v>8</v>
      </c>
      <c r="AV111" s="101"/>
      <c r="AW111" s="102">
        <f t="shared" si="190"/>
        <v>0</v>
      </c>
      <c r="AX111" s="102"/>
      <c r="AY111" s="101"/>
      <c r="AZ111" s="102">
        <f t="shared" si="192"/>
        <v>0</v>
      </c>
      <c r="BA111" s="102"/>
      <c r="BL111" s="102">
        <v>108</v>
      </c>
      <c r="BM111" s="102">
        <f t="shared" si="193"/>
        <v>150</v>
      </c>
      <c r="BN111" s="106" t="str">
        <f t="shared" si="194"/>
        <v>无间</v>
      </c>
      <c r="BO111" s="102">
        <f t="shared" si="195"/>
        <v>52</v>
      </c>
      <c r="BP111" s="103">
        <f t="shared" si="196"/>
        <v>20</v>
      </c>
      <c r="BQ111" s="105" t="str">
        <f t="shared" si="197"/>
        <v>无间+1</v>
      </c>
      <c r="BR111" s="102"/>
      <c r="BS111" s="106"/>
      <c r="BT111" s="102"/>
      <c r="BU111" s="103"/>
      <c r="BV111" s="105"/>
      <c r="BW111" s="102"/>
      <c r="BX111" s="106"/>
      <c r="BY111" s="102"/>
      <c r="BZ111" s="103"/>
      <c r="CA111" s="105"/>
    </row>
    <row r="112" spans="34:79" ht="16.5" x14ac:dyDescent="0.2">
      <c r="AH112" s="101">
        <v>109</v>
      </c>
      <c r="AI112" s="101"/>
      <c r="AJ112" s="101">
        <v>0.25</v>
      </c>
      <c r="AK112" s="99">
        <f t="shared" ref="AK112" si="329">AI109*$AJ112</f>
        <v>1.2324999999999999</v>
      </c>
      <c r="AL112" s="99">
        <f>ROUND(SUM(AK$4:AK112),2)</f>
        <v>41.85</v>
      </c>
      <c r="AM112" s="99">
        <f t="shared" ref="AM112" si="330">AI110*$AJ112</f>
        <v>0.92499999999999982</v>
      </c>
      <c r="AN112" s="99">
        <f>ROUND(SUM(AM$4:AM112),2)</f>
        <v>31.39</v>
      </c>
      <c r="AO112" s="99">
        <f t="shared" ref="AO112" si="331">AI111*$AJ112</f>
        <v>0.6850000000000005</v>
      </c>
      <c r="AP112" s="99">
        <f>ROUND(SUM(AO$4:AO112),2)</f>
        <v>23.07</v>
      </c>
      <c r="AR112" s="101"/>
      <c r="AS112" s="101"/>
      <c r="AT112" s="102"/>
      <c r="AU112" s="102"/>
      <c r="AV112" s="101"/>
      <c r="AW112" s="102"/>
      <c r="AX112" s="102"/>
      <c r="AY112" s="101"/>
      <c r="AZ112" s="102"/>
      <c r="BA112" s="102"/>
      <c r="BL112" s="102"/>
      <c r="BM112" s="102"/>
      <c r="BN112" s="106"/>
      <c r="BO112" s="102"/>
      <c r="BP112" s="102"/>
      <c r="BQ112" s="105"/>
      <c r="BR112" s="102"/>
      <c r="BS112" s="106"/>
      <c r="BT112" s="102"/>
      <c r="BU112" s="102"/>
      <c r="BV112" s="105"/>
      <c r="BW112" s="102"/>
      <c r="BX112" s="106"/>
      <c r="BY112" s="102"/>
      <c r="BZ112" s="102"/>
      <c r="CA112" s="105"/>
    </row>
    <row r="113" spans="34:79" ht="16.5" x14ac:dyDescent="0.2">
      <c r="AH113" s="101">
        <v>110</v>
      </c>
      <c r="AI113" s="101"/>
      <c r="AJ113" s="101">
        <v>0.3</v>
      </c>
      <c r="AK113" s="99">
        <f t="shared" ref="AK113" si="332">AI109*$AJ113</f>
        <v>1.4789999999999999</v>
      </c>
      <c r="AL113" s="99">
        <f>ROUND(SUM(AK$4:AK113),2)</f>
        <v>43.33</v>
      </c>
      <c r="AM113" s="99">
        <f t="shared" ref="AM113" si="333">AI110*$AJ113</f>
        <v>1.1099999999999997</v>
      </c>
      <c r="AN113" s="99">
        <f>ROUND(SUM(AM$4:AM113),2)</f>
        <v>32.5</v>
      </c>
      <c r="AO113" s="99">
        <f t="shared" ref="AO113" si="334">AI111*$AJ113</f>
        <v>0.82200000000000062</v>
      </c>
      <c r="AP113" s="99">
        <f>ROUND(SUM(AO$4:AO113),2)</f>
        <v>23.9</v>
      </c>
      <c r="AR113" s="101"/>
      <c r="AS113" s="101"/>
      <c r="AT113" s="102"/>
      <c r="AU113" s="102"/>
      <c r="AV113" s="101"/>
      <c r="AW113" s="102"/>
      <c r="AX113" s="102"/>
      <c r="AY113" s="101"/>
      <c r="AZ113" s="102"/>
      <c r="BA113" s="102"/>
      <c r="BL113" s="102"/>
      <c r="BM113" s="102"/>
      <c r="BN113" s="106"/>
      <c r="BO113" s="102"/>
      <c r="BP113" s="102"/>
      <c r="BQ113" s="105"/>
      <c r="BR113" s="102"/>
      <c r="BS113" s="106"/>
      <c r="BT113" s="102"/>
      <c r="BU113" s="102"/>
      <c r="BV113" s="105"/>
      <c r="BW113" s="102"/>
      <c r="BX113" s="106"/>
      <c r="BY113" s="102"/>
      <c r="BZ113" s="102"/>
      <c r="CA113" s="105"/>
    </row>
    <row r="114" spans="34:79" ht="16.5" x14ac:dyDescent="0.2">
      <c r="AH114" s="101">
        <v>111</v>
      </c>
      <c r="AI114" s="101">
        <f>INDEX($S$4:$S$32,INT((AH114-5)/5)+1)</f>
        <v>5.2000000000000028</v>
      </c>
      <c r="AJ114" s="101">
        <v>0.1</v>
      </c>
      <c r="AK114" s="99">
        <f t="shared" ref="AK114" si="335">AI114*$AJ114</f>
        <v>0.52000000000000035</v>
      </c>
      <c r="AL114" s="99">
        <f>ROUND(SUM(AK$4:AK114),2)</f>
        <v>43.85</v>
      </c>
      <c r="AM114" s="99">
        <f t="shared" ref="AM114" si="336">AI115*$AJ114</f>
        <v>0.3899999999999999</v>
      </c>
      <c r="AN114" s="99">
        <f>ROUND(SUM(AM$4:AM114),2)</f>
        <v>32.89</v>
      </c>
      <c r="AO114" s="99">
        <f t="shared" ref="AO114" si="337">AI116*$AJ114</f>
        <v>0.28900000000000009</v>
      </c>
      <c r="AP114" s="99">
        <f>ROUND(SUM(AO$4:AO114),2)</f>
        <v>24.18</v>
      </c>
      <c r="AR114" s="101"/>
      <c r="AS114" s="101"/>
      <c r="AT114" s="102"/>
      <c r="AU114" s="102"/>
      <c r="AV114" s="101"/>
      <c r="AW114" s="102"/>
      <c r="AX114" s="102"/>
      <c r="AY114" s="101"/>
      <c r="AZ114" s="102"/>
      <c r="BA114" s="102"/>
      <c r="BL114" s="102"/>
      <c r="BM114" s="102"/>
      <c r="BN114" s="106"/>
      <c r="BO114" s="102"/>
      <c r="BP114" s="102"/>
      <c r="BQ114" s="105"/>
      <c r="BR114" s="102"/>
      <c r="BS114" s="106"/>
      <c r="BT114" s="102"/>
      <c r="BU114" s="102"/>
      <c r="BV114" s="105"/>
      <c r="BW114" s="102"/>
      <c r="BX114" s="106"/>
      <c r="BY114" s="102"/>
      <c r="BZ114" s="102"/>
      <c r="CA114" s="105"/>
    </row>
    <row r="115" spans="34:79" ht="16.5" x14ac:dyDescent="0.2">
      <c r="AH115" s="101">
        <v>112</v>
      </c>
      <c r="AI115" s="101">
        <f>INDEX($U$4:$U$32,INT((AH114-5)/5)+1)</f>
        <v>3.8999999999999986</v>
      </c>
      <c r="AJ115" s="101">
        <v>0.15</v>
      </c>
      <c r="AK115" s="99">
        <f t="shared" ref="AK115" si="338">AI114*$AJ115</f>
        <v>0.78000000000000036</v>
      </c>
      <c r="AL115" s="99">
        <f>ROUND(SUM(AK$4:AK115),2)</f>
        <v>44.63</v>
      </c>
      <c r="AM115" s="99">
        <f t="shared" ref="AM115" si="339">AI115*$AJ115</f>
        <v>0.58499999999999974</v>
      </c>
      <c r="AN115" s="99">
        <f>ROUND(SUM(AM$4:AM115),2)</f>
        <v>33.479999999999997</v>
      </c>
      <c r="AO115" s="99">
        <f t="shared" ref="AO115" si="340">AI116*$AJ115</f>
        <v>0.43350000000000005</v>
      </c>
      <c r="AP115" s="99">
        <f>ROUND(SUM(AO$4:AO115),2)</f>
        <v>24.62</v>
      </c>
      <c r="AR115" s="101"/>
      <c r="AS115" s="101"/>
      <c r="AT115" s="102"/>
      <c r="AU115" s="102"/>
      <c r="AV115" s="101"/>
      <c r="AW115" s="102"/>
      <c r="AX115" s="102"/>
      <c r="AY115" s="101"/>
      <c r="AZ115" s="102"/>
      <c r="BA115" s="102"/>
      <c r="BL115" s="102"/>
      <c r="BM115" s="102"/>
      <c r="BN115" s="106"/>
      <c r="BO115" s="102"/>
      <c r="BP115" s="102"/>
      <c r="BQ115" s="105"/>
      <c r="BR115" s="102"/>
      <c r="BS115" s="106"/>
      <c r="BT115" s="102"/>
      <c r="BU115" s="102"/>
      <c r="BV115" s="105"/>
      <c r="BW115" s="102"/>
      <c r="BX115" s="106"/>
      <c r="BY115" s="102"/>
      <c r="BZ115" s="102"/>
      <c r="CA115" s="105"/>
    </row>
    <row r="116" spans="34:79" ht="16.5" x14ac:dyDescent="0.2">
      <c r="AH116" s="101">
        <v>113</v>
      </c>
      <c r="AI116" s="101">
        <f>INDEX($W$4:$W$32,INT((AH114-5)/5)+1)</f>
        <v>2.8900000000000006</v>
      </c>
      <c r="AJ116" s="101">
        <v>0.2</v>
      </c>
      <c r="AK116" s="99">
        <f t="shared" ref="AK116" si="341">AI114*$AJ116</f>
        <v>1.0400000000000007</v>
      </c>
      <c r="AL116" s="99">
        <f>ROUND(SUM(AK$4:AK116),2)</f>
        <v>45.67</v>
      </c>
      <c r="AM116" s="99">
        <f t="shared" ref="AM116" si="342">AI115*$AJ116</f>
        <v>0.7799999999999998</v>
      </c>
      <c r="AN116" s="99">
        <f>ROUND(SUM(AM$4:AM116),2)</f>
        <v>34.26</v>
      </c>
      <c r="AO116" s="99">
        <f t="shared" ref="AO116" si="343">AI116*$AJ116</f>
        <v>0.57800000000000018</v>
      </c>
      <c r="AP116" s="99">
        <f>ROUND(SUM(AO$4:AO116),2)</f>
        <v>25.2</v>
      </c>
      <c r="AR116" s="101"/>
      <c r="AS116" s="101"/>
      <c r="AT116" s="102"/>
      <c r="AU116" s="102"/>
      <c r="AV116" s="101"/>
      <c r="AW116" s="102"/>
      <c r="AX116" s="102"/>
      <c r="AY116" s="101"/>
      <c r="AZ116" s="102"/>
      <c r="BA116" s="102"/>
      <c r="BL116" s="102"/>
      <c r="BM116" s="102"/>
      <c r="BN116" s="106"/>
      <c r="BO116" s="102"/>
      <c r="BP116" s="102"/>
      <c r="BQ116" s="105"/>
      <c r="BR116" s="102"/>
      <c r="BS116" s="106"/>
      <c r="BT116" s="102"/>
      <c r="BU116" s="102"/>
      <c r="BV116" s="105"/>
      <c r="BW116" s="102"/>
      <c r="BX116" s="106"/>
      <c r="BY116" s="102"/>
      <c r="BZ116" s="102"/>
      <c r="CA116" s="105"/>
    </row>
    <row r="117" spans="34:79" ht="16.5" x14ac:dyDescent="0.2">
      <c r="AH117" s="101">
        <v>114</v>
      </c>
      <c r="AI117" s="101"/>
      <c r="AJ117" s="101">
        <v>0.25</v>
      </c>
      <c r="AK117" s="99">
        <f t="shared" ref="AK117" si="344">AI114*$AJ117</f>
        <v>1.3000000000000007</v>
      </c>
      <c r="AL117" s="99">
        <f>ROUND(SUM(AK$4:AK117),2)</f>
        <v>46.97</v>
      </c>
      <c r="AM117" s="99">
        <f t="shared" ref="AM117" si="345">AI115*$AJ117</f>
        <v>0.97499999999999964</v>
      </c>
      <c r="AN117" s="99">
        <f>ROUND(SUM(AM$4:AM117),2)</f>
        <v>35.229999999999997</v>
      </c>
      <c r="AO117" s="99">
        <f t="shared" ref="AO117" si="346">AI116*$AJ117</f>
        <v>0.72250000000000014</v>
      </c>
      <c r="AP117" s="99">
        <f>ROUND(SUM(AO$4:AO117),2)</f>
        <v>25.92</v>
      </c>
      <c r="AR117" s="101"/>
      <c r="AS117" s="101"/>
      <c r="AT117" s="102"/>
      <c r="AU117" s="102"/>
      <c r="AV117" s="101"/>
      <c r="AW117" s="102"/>
      <c r="AX117" s="102"/>
      <c r="AY117" s="101"/>
      <c r="AZ117" s="102"/>
      <c r="BA117" s="102"/>
      <c r="BL117" s="102"/>
      <c r="BM117" s="102"/>
      <c r="BN117" s="106"/>
      <c r="BO117" s="102"/>
      <c r="BP117" s="102"/>
      <c r="BQ117" s="105"/>
      <c r="BR117" s="102"/>
      <c r="BS117" s="106"/>
      <c r="BT117" s="102"/>
      <c r="BU117" s="102"/>
      <c r="BV117" s="105"/>
      <c r="BW117" s="102"/>
      <c r="BX117" s="106"/>
      <c r="BY117" s="102"/>
      <c r="BZ117" s="102"/>
      <c r="CA117" s="105"/>
    </row>
    <row r="118" spans="34:79" ht="16.5" x14ac:dyDescent="0.2">
      <c r="AH118" s="101">
        <v>115</v>
      </c>
      <c r="AI118" s="101"/>
      <c r="AJ118" s="101">
        <v>0.3</v>
      </c>
      <c r="AK118" s="99">
        <f t="shared" ref="AK118" si="347">AI114*$AJ118</f>
        <v>1.5600000000000007</v>
      </c>
      <c r="AL118" s="99">
        <f>ROUND(SUM(AK$4:AK118),2)</f>
        <v>48.53</v>
      </c>
      <c r="AM118" s="99">
        <f t="shared" ref="AM118" si="348">AI115*$AJ118</f>
        <v>1.1699999999999995</v>
      </c>
      <c r="AN118" s="99">
        <f>ROUND(SUM(AM$4:AM118),2)</f>
        <v>36.4</v>
      </c>
      <c r="AO118" s="99">
        <f t="shared" ref="AO118" si="349">AI116*$AJ118</f>
        <v>0.8670000000000001</v>
      </c>
      <c r="AP118" s="99">
        <f>ROUND(SUM(AO$4:AO118),2)</f>
        <v>26.79</v>
      </c>
      <c r="AR118" s="101"/>
      <c r="AS118" s="101"/>
      <c r="AT118" s="102"/>
      <c r="AU118" s="102"/>
      <c r="AV118" s="101"/>
      <c r="AW118" s="102"/>
      <c r="AX118" s="102"/>
      <c r="AY118" s="101"/>
      <c r="AZ118" s="102"/>
      <c r="BA118" s="102"/>
      <c r="BL118" s="102"/>
      <c r="BM118" s="102"/>
      <c r="BN118" s="106"/>
      <c r="BO118" s="102"/>
      <c r="BP118" s="102"/>
      <c r="BQ118" s="105"/>
      <c r="BR118" s="102"/>
      <c r="BS118" s="106"/>
      <c r="BT118" s="102"/>
      <c r="BU118" s="102"/>
      <c r="BV118" s="105"/>
      <c r="BW118" s="102"/>
      <c r="BX118" s="106"/>
      <c r="BY118" s="102"/>
      <c r="BZ118" s="102"/>
      <c r="CA118" s="105"/>
    </row>
    <row r="119" spans="34:79" ht="16.5" x14ac:dyDescent="0.2">
      <c r="AH119" s="101">
        <v>116</v>
      </c>
      <c r="AI119" s="101">
        <f>INDEX($S$4:$S$32,INT((AH119-5)/5)+1)</f>
        <v>5.4699999999999989</v>
      </c>
      <c r="AJ119" s="101">
        <v>0.1</v>
      </c>
      <c r="AK119" s="99">
        <f t="shared" ref="AK119" si="350">AI119*$AJ119</f>
        <v>0.54699999999999993</v>
      </c>
      <c r="AL119" s="99">
        <f>ROUND(SUM(AK$4:AK119),2)</f>
        <v>49.08</v>
      </c>
      <c r="AM119" s="99">
        <f t="shared" ref="AM119" si="351">AI120*$AJ119</f>
        <v>0.41000000000000014</v>
      </c>
      <c r="AN119" s="99">
        <f>ROUND(SUM(AM$4:AM119),2)</f>
        <v>36.81</v>
      </c>
      <c r="AO119" s="99">
        <f t="shared" ref="AO119" si="352">AI121*$AJ119</f>
        <v>0.30399999999999994</v>
      </c>
      <c r="AP119" s="99">
        <f>ROUND(SUM(AO$4:AO119),2)</f>
        <v>27.09</v>
      </c>
      <c r="AR119" s="101"/>
      <c r="AS119" s="101"/>
      <c r="AT119" s="102"/>
      <c r="AU119" s="102"/>
      <c r="AV119" s="101"/>
      <c r="AW119" s="102"/>
      <c r="AX119" s="102"/>
      <c r="AY119" s="101"/>
      <c r="AZ119" s="102"/>
      <c r="BA119" s="102"/>
      <c r="BL119" s="102"/>
      <c r="BM119" s="102"/>
      <c r="BN119" s="106"/>
      <c r="BO119" s="102"/>
      <c r="BP119" s="102"/>
      <c r="BQ119" s="105"/>
      <c r="BR119" s="102"/>
      <c r="BS119" s="106"/>
      <c r="BT119" s="102"/>
      <c r="BU119" s="102"/>
      <c r="BV119" s="105"/>
      <c r="BW119" s="102"/>
      <c r="BX119" s="106"/>
      <c r="BY119" s="102"/>
      <c r="BZ119" s="102"/>
      <c r="CA119" s="105"/>
    </row>
    <row r="120" spans="34:79" ht="16.5" x14ac:dyDescent="0.2">
      <c r="AH120" s="101">
        <v>117</v>
      </c>
      <c r="AI120" s="101">
        <f>INDEX($U$4:$U$32,INT((AH119-5)/5)+1)</f>
        <v>4.1000000000000014</v>
      </c>
      <c r="AJ120" s="101">
        <v>0.15</v>
      </c>
      <c r="AK120" s="99">
        <f t="shared" ref="AK120" si="353">AI119*$AJ120</f>
        <v>0.82049999999999979</v>
      </c>
      <c r="AL120" s="99">
        <f>ROUND(SUM(AK$4:AK120),2)</f>
        <v>49.9</v>
      </c>
      <c r="AM120" s="99">
        <f t="shared" ref="AM120" si="354">AI120*$AJ120</f>
        <v>0.61500000000000021</v>
      </c>
      <c r="AN120" s="99">
        <f>ROUND(SUM(AM$4:AM120),2)</f>
        <v>37.43</v>
      </c>
      <c r="AO120" s="99">
        <f t="shared" ref="AO120" si="355">AI121*$AJ120</f>
        <v>0.45599999999999985</v>
      </c>
      <c r="AP120" s="99">
        <f>ROUND(SUM(AO$4:AO120),2)</f>
        <v>27.55</v>
      </c>
      <c r="AR120" s="101"/>
      <c r="AS120" s="101"/>
      <c r="AT120" s="102"/>
      <c r="AU120" s="102"/>
      <c r="AV120" s="101"/>
      <c r="AW120" s="102"/>
      <c r="AX120" s="102"/>
      <c r="AY120" s="101"/>
      <c r="AZ120" s="102"/>
      <c r="BA120" s="102"/>
      <c r="BL120" s="102"/>
      <c r="BM120" s="102"/>
      <c r="BN120" s="106"/>
      <c r="BO120" s="102"/>
      <c r="BP120" s="102"/>
      <c r="BQ120" s="105"/>
      <c r="BR120" s="102"/>
      <c r="BS120" s="106"/>
      <c r="BT120" s="102"/>
      <c r="BU120" s="102"/>
      <c r="BV120" s="105"/>
      <c r="BW120" s="102"/>
      <c r="BX120" s="106"/>
      <c r="BY120" s="102"/>
      <c r="BZ120" s="102"/>
      <c r="CA120" s="105"/>
    </row>
    <row r="121" spans="34:79" ht="16.5" x14ac:dyDescent="0.2">
      <c r="AH121" s="101">
        <v>118</v>
      </c>
      <c r="AI121" s="101">
        <f>INDEX($W$4:$W$32,INT((AH119-5)/5)+1)</f>
        <v>3.0399999999999991</v>
      </c>
      <c r="AJ121" s="101">
        <v>0.2</v>
      </c>
      <c r="AK121" s="99">
        <f t="shared" ref="AK121" si="356">AI119*$AJ121</f>
        <v>1.0939999999999999</v>
      </c>
      <c r="AL121" s="99">
        <f>ROUND(SUM(AK$4:AK121),2)</f>
        <v>50.99</v>
      </c>
      <c r="AM121" s="99">
        <f t="shared" ref="AM121" si="357">AI120*$AJ121</f>
        <v>0.82000000000000028</v>
      </c>
      <c r="AN121" s="99">
        <f>ROUND(SUM(AM$4:AM121),2)</f>
        <v>38.25</v>
      </c>
      <c r="AO121" s="99">
        <f t="shared" ref="AO121" si="358">AI121*$AJ121</f>
        <v>0.60799999999999987</v>
      </c>
      <c r="AP121" s="99">
        <f>ROUND(SUM(AO$4:AO121),2)</f>
        <v>28.15</v>
      </c>
      <c r="AR121" s="101"/>
      <c r="AS121" s="101"/>
      <c r="AT121" s="102"/>
      <c r="AU121" s="102"/>
      <c r="AV121" s="101"/>
      <c r="AW121" s="102"/>
      <c r="AX121" s="102"/>
      <c r="AY121" s="101"/>
      <c r="AZ121" s="102"/>
      <c r="BA121" s="102"/>
      <c r="BL121" s="102"/>
      <c r="BM121" s="102"/>
      <c r="BN121" s="106"/>
      <c r="BO121" s="102"/>
      <c r="BP121" s="102"/>
      <c r="BQ121" s="105"/>
      <c r="BR121" s="102"/>
      <c r="BS121" s="106"/>
      <c r="BT121" s="102"/>
      <c r="BU121" s="102"/>
      <c r="BV121" s="105"/>
      <c r="BW121" s="102"/>
      <c r="BX121" s="106"/>
      <c r="BY121" s="102"/>
      <c r="BZ121" s="102"/>
      <c r="CA121" s="105"/>
    </row>
    <row r="122" spans="34:79" ht="16.5" x14ac:dyDescent="0.2">
      <c r="AH122" s="101">
        <v>119</v>
      </c>
      <c r="AI122" s="101"/>
      <c r="AJ122" s="101">
        <v>0.25</v>
      </c>
      <c r="AK122" s="99">
        <f t="shared" ref="AK122" si="359">AI119*$AJ122</f>
        <v>1.3674999999999997</v>
      </c>
      <c r="AL122" s="99">
        <f>ROUND(SUM(AK$4:AK122),2)</f>
        <v>52.36</v>
      </c>
      <c r="AM122" s="99">
        <f t="shared" ref="AM122" si="360">AI120*$AJ122</f>
        <v>1.0250000000000004</v>
      </c>
      <c r="AN122" s="99">
        <f>ROUND(SUM(AM$4:AM122),2)</f>
        <v>39.270000000000003</v>
      </c>
      <c r="AO122" s="99">
        <f t="shared" ref="AO122" si="361">AI121*$AJ122</f>
        <v>0.75999999999999979</v>
      </c>
      <c r="AP122" s="99">
        <f>ROUND(SUM(AO$4:AO122),2)</f>
        <v>28.91</v>
      </c>
      <c r="AR122" s="101"/>
      <c r="AS122" s="101"/>
      <c r="AT122" s="102"/>
      <c r="AU122" s="102"/>
      <c r="AV122" s="101"/>
      <c r="AW122" s="102"/>
      <c r="AX122" s="102"/>
      <c r="AY122" s="101"/>
      <c r="AZ122" s="102"/>
      <c r="BA122" s="102"/>
      <c r="BL122" s="102"/>
      <c r="BM122" s="102"/>
      <c r="BN122" s="106"/>
      <c r="BO122" s="102"/>
      <c r="BP122" s="102"/>
      <c r="BQ122" s="105"/>
      <c r="BR122" s="102"/>
      <c r="BS122" s="106"/>
      <c r="BT122" s="102"/>
      <c r="BU122" s="102"/>
      <c r="BV122" s="105"/>
      <c r="BW122" s="102"/>
      <c r="BX122" s="106"/>
      <c r="BY122" s="102"/>
      <c r="BZ122" s="102"/>
      <c r="CA122" s="105"/>
    </row>
    <row r="123" spans="34:79" ht="16.5" x14ac:dyDescent="0.2">
      <c r="AH123" s="101">
        <v>120</v>
      </c>
      <c r="AI123" s="101"/>
      <c r="AJ123" s="101">
        <v>0.3</v>
      </c>
      <c r="AK123" s="99">
        <f t="shared" ref="AK123" si="362">AI119*$AJ123</f>
        <v>1.6409999999999996</v>
      </c>
      <c r="AL123" s="99">
        <f>ROUND(SUM(AK$4:AK123),2)</f>
        <v>54</v>
      </c>
      <c r="AM123" s="99">
        <f t="shared" ref="AM123" si="363">AI120*$AJ123</f>
        <v>1.2300000000000004</v>
      </c>
      <c r="AN123" s="99">
        <f>ROUND(SUM(AM$4:AM123),2)</f>
        <v>40.5</v>
      </c>
      <c r="AO123" s="99">
        <f t="shared" ref="AO123" si="364">AI121*$AJ123</f>
        <v>0.9119999999999997</v>
      </c>
      <c r="AP123" s="99">
        <f>ROUND(SUM(AO$4:AO123),2)</f>
        <v>29.83</v>
      </c>
      <c r="AR123" s="101"/>
      <c r="AS123" s="101"/>
      <c r="AT123" s="102"/>
      <c r="AU123" s="102"/>
      <c r="AV123" s="101"/>
      <c r="AW123" s="102"/>
      <c r="AX123" s="102"/>
      <c r="AY123" s="101"/>
      <c r="AZ123" s="102"/>
      <c r="BA123" s="102"/>
      <c r="BL123" s="102"/>
      <c r="BM123" s="102"/>
      <c r="BN123" s="106"/>
      <c r="BO123" s="102"/>
      <c r="BP123" s="102"/>
      <c r="BQ123" s="105"/>
      <c r="BR123" s="102"/>
      <c r="BS123" s="106"/>
      <c r="BT123" s="102"/>
      <c r="BU123" s="102"/>
      <c r="BV123" s="105"/>
      <c r="BW123" s="102"/>
      <c r="BX123" s="106"/>
      <c r="BY123" s="102"/>
      <c r="BZ123" s="102"/>
      <c r="CA123" s="105"/>
    </row>
    <row r="124" spans="34:79" ht="16.5" x14ac:dyDescent="0.2">
      <c r="AH124" s="101">
        <v>121</v>
      </c>
      <c r="AI124" s="101">
        <f>INDEX($S$4:$S$32,INT((AH124-5)/5)+1)</f>
        <v>6.4699999999999989</v>
      </c>
      <c r="AJ124" s="101">
        <v>0.1</v>
      </c>
      <c r="AK124" s="99">
        <f t="shared" ref="AK124" si="365">AI124*$AJ124</f>
        <v>0.64699999999999991</v>
      </c>
      <c r="AL124" s="99">
        <f>ROUND(SUM(AK$4:AK124),2)</f>
        <v>54.65</v>
      </c>
      <c r="AM124" s="99">
        <f t="shared" ref="AM124" si="366">AI125*$AJ124</f>
        <v>0.48500000000000015</v>
      </c>
      <c r="AN124" s="99">
        <f>ROUND(SUM(AM$4:AM124),2)</f>
        <v>40.99</v>
      </c>
      <c r="AO124" s="99">
        <f t="shared" ref="AO124" si="367">AI126*$AJ124</f>
        <v>0.35900000000000037</v>
      </c>
      <c r="AP124" s="99">
        <f>ROUND(SUM(AO$4:AO124),2)</f>
        <v>30.18</v>
      </c>
      <c r="AR124" s="101"/>
      <c r="AS124" s="101"/>
      <c r="AT124" s="102"/>
      <c r="AU124" s="102"/>
    </row>
    <row r="125" spans="34:79" ht="16.5" x14ac:dyDescent="0.2">
      <c r="AH125" s="101">
        <v>122</v>
      </c>
      <c r="AI125" s="101">
        <f>INDEX($U$4:$U$32,INT((AH124-5)/5)+1)</f>
        <v>4.8500000000000014</v>
      </c>
      <c r="AJ125" s="101">
        <v>0.15</v>
      </c>
      <c r="AK125" s="99">
        <f t="shared" ref="AK125" si="368">AI124*$AJ125</f>
        <v>0.97049999999999981</v>
      </c>
      <c r="AL125" s="99">
        <f>ROUND(SUM(AK$4:AK125),2)</f>
        <v>55.62</v>
      </c>
      <c r="AM125" s="99">
        <f t="shared" ref="AM125" si="369">AI125*$AJ125</f>
        <v>0.72750000000000015</v>
      </c>
      <c r="AN125" s="99">
        <f>ROUND(SUM(AM$4:AM125),2)</f>
        <v>41.71</v>
      </c>
      <c r="AO125" s="99">
        <f t="shared" ref="AO125" si="370">AI126*$AJ125</f>
        <v>0.53850000000000053</v>
      </c>
      <c r="AP125" s="99">
        <f>ROUND(SUM(AO$4:AO125),2)</f>
        <v>30.72</v>
      </c>
      <c r="AR125" s="101"/>
      <c r="AS125" s="101"/>
      <c r="AT125" s="102"/>
      <c r="AU125" s="102"/>
    </row>
    <row r="126" spans="34:79" ht="16.5" x14ac:dyDescent="0.2">
      <c r="AH126" s="101">
        <v>123</v>
      </c>
      <c r="AI126" s="101">
        <f>INDEX($W$4:$W$32,INT((AH124-5)/5)+1)</f>
        <v>3.5900000000000034</v>
      </c>
      <c r="AJ126" s="101">
        <v>0.2</v>
      </c>
      <c r="AK126" s="99">
        <f t="shared" ref="AK126" si="371">AI124*$AJ126</f>
        <v>1.2939999999999998</v>
      </c>
      <c r="AL126" s="99">
        <f>ROUND(SUM(AK$4:AK126),2)</f>
        <v>56.91</v>
      </c>
      <c r="AM126" s="99">
        <f t="shared" ref="AM126" si="372">AI125*$AJ126</f>
        <v>0.97000000000000031</v>
      </c>
      <c r="AN126" s="99">
        <f>ROUND(SUM(AM$4:AM126),2)</f>
        <v>42.68</v>
      </c>
      <c r="AO126" s="99">
        <f t="shared" ref="AO126" si="373">AI126*$AJ126</f>
        <v>0.71800000000000075</v>
      </c>
      <c r="AP126" s="99">
        <f>ROUND(SUM(AO$4:AO126),2)</f>
        <v>31.44</v>
      </c>
      <c r="AR126" s="101"/>
      <c r="AS126" s="101"/>
      <c r="AT126" s="102"/>
      <c r="AU126" s="102"/>
    </row>
    <row r="127" spans="34:79" ht="16.5" x14ac:dyDescent="0.2">
      <c r="AH127" s="101">
        <v>124</v>
      </c>
      <c r="AI127" s="101"/>
      <c r="AJ127" s="101">
        <v>0.25</v>
      </c>
      <c r="AK127" s="99">
        <f t="shared" ref="AK127" si="374">AI124*$AJ127</f>
        <v>1.6174999999999997</v>
      </c>
      <c r="AL127" s="99">
        <f>ROUND(SUM(AK$4:AK127),2)</f>
        <v>58.53</v>
      </c>
      <c r="AM127" s="99">
        <f t="shared" ref="AM127" si="375">AI125*$AJ127</f>
        <v>1.2125000000000004</v>
      </c>
      <c r="AN127" s="99">
        <f>ROUND(SUM(AM$4:AM127),2)</f>
        <v>43.9</v>
      </c>
      <c r="AO127" s="99">
        <f t="shared" ref="AO127" si="376">AI126*$AJ127</f>
        <v>0.89750000000000085</v>
      </c>
      <c r="AP127" s="99">
        <f>ROUND(SUM(AO$4:AO127),2)</f>
        <v>32.340000000000003</v>
      </c>
      <c r="AR127" s="101"/>
      <c r="AS127" s="101"/>
      <c r="AT127" s="102"/>
      <c r="AU127" s="102"/>
    </row>
    <row r="128" spans="34:79" ht="16.5" x14ac:dyDescent="0.2">
      <c r="AH128" s="101">
        <v>125</v>
      </c>
      <c r="AI128" s="101"/>
      <c r="AJ128" s="101">
        <v>0.3</v>
      </c>
      <c r="AK128" s="99">
        <f t="shared" ref="AK128" si="377">AI124*$AJ128</f>
        <v>1.9409999999999996</v>
      </c>
      <c r="AL128" s="99">
        <f>ROUND(SUM(AK$4:AK128),2)</f>
        <v>60.47</v>
      </c>
      <c r="AM128" s="99">
        <f t="shared" ref="AM128" si="378">AI125*$AJ128</f>
        <v>1.4550000000000003</v>
      </c>
      <c r="AN128" s="99">
        <f>ROUND(SUM(AM$4:AM128),2)</f>
        <v>45.35</v>
      </c>
      <c r="AO128" s="99">
        <f t="shared" ref="AO128" si="379">AI126*$AJ128</f>
        <v>1.0770000000000011</v>
      </c>
      <c r="AP128" s="99">
        <f>ROUND(SUM(AO$4:AO128),2)</f>
        <v>33.42</v>
      </c>
      <c r="AR128" s="101"/>
      <c r="AS128" s="101"/>
      <c r="AT128" s="102"/>
      <c r="AU128" s="102"/>
    </row>
    <row r="129" spans="34:47" ht="16.5" x14ac:dyDescent="0.2">
      <c r="AH129" s="101">
        <v>126</v>
      </c>
      <c r="AI129" s="101">
        <f>INDEX($S$4:$S$32,INT((AH129-5)/5)+1)</f>
        <v>7.2999999999999972</v>
      </c>
      <c r="AJ129" s="101">
        <v>0.1</v>
      </c>
      <c r="AK129" s="99">
        <f t="shared" ref="AK129" si="380">AI129*$AJ129</f>
        <v>0.72999999999999976</v>
      </c>
      <c r="AL129" s="99">
        <f>ROUND(SUM(AK$4:AK129),2)</f>
        <v>61.2</v>
      </c>
      <c r="AM129" s="99">
        <f t="shared" ref="AM129" si="381">AI130*$AJ129</f>
        <v>0.54799999999999971</v>
      </c>
      <c r="AN129" s="99">
        <f>ROUND(SUM(AM$4:AM129),2)</f>
        <v>45.9</v>
      </c>
      <c r="AO129" s="99">
        <f t="shared" ref="AO129" si="382">AI131*$AJ129</f>
        <v>0.40599999999999953</v>
      </c>
      <c r="AP129" s="99">
        <f>ROUND(SUM(AO$4:AO129),2)</f>
        <v>33.82</v>
      </c>
      <c r="AR129" s="101"/>
      <c r="AS129" s="101"/>
      <c r="AT129" s="102"/>
      <c r="AU129" s="102"/>
    </row>
    <row r="130" spans="34:47" ht="16.5" x14ac:dyDescent="0.2">
      <c r="AH130" s="101">
        <v>127</v>
      </c>
      <c r="AI130" s="101">
        <f>INDEX($U$4:$U$32,INT((AH129-5)/5)+1)</f>
        <v>5.4799999999999969</v>
      </c>
      <c r="AJ130" s="101">
        <v>0.15</v>
      </c>
      <c r="AK130" s="99">
        <f t="shared" ref="AK130" si="383">AI129*$AJ130</f>
        <v>1.0949999999999995</v>
      </c>
      <c r="AL130" s="99">
        <f>ROUND(SUM(AK$4:AK130),2)</f>
        <v>62.3</v>
      </c>
      <c r="AM130" s="99">
        <f t="shared" ref="AM130" si="384">AI130*$AJ130</f>
        <v>0.82199999999999951</v>
      </c>
      <c r="AN130" s="99">
        <f>ROUND(SUM(AM$4:AM130),2)</f>
        <v>46.72</v>
      </c>
      <c r="AO130" s="99">
        <f t="shared" ref="AO130" si="385">AI131*$AJ130</f>
        <v>0.60899999999999921</v>
      </c>
      <c r="AP130" s="99">
        <f>ROUND(SUM(AO$4:AO130),2)</f>
        <v>34.43</v>
      </c>
      <c r="AR130" s="101"/>
      <c r="AS130" s="101"/>
      <c r="AT130" s="102"/>
      <c r="AU130" s="102"/>
    </row>
    <row r="131" spans="34:47" ht="16.5" x14ac:dyDescent="0.2">
      <c r="AH131" s="101">
        <v>128</v>
      </c>
      <c r="AI131" s="101">
        <f>INDEX($W$4:$W$32,INT((AH129-5)/5)+1)</f>
        <v>4.0599999999999952</v>
      </c>
      <c r="AJ131" s="101">
        <v>0.2</v>
      </c>
      <c r="AK131" s="99">
        <f t="shared" ref="AK131" si="386">AI129*$AJ131</f>
        <v>1.4599999999999995</v>
      </c>
      <c r="AL131" s="99">
        <f>ROUND(SUM(AK$4:AK131),2)</f>
        <v>63.76</v>
      </c>
      <c r="AM131" s="99">
        <f t="shared" ref="AM131" si="387">AI130*$AJ131</f>
        <v>1.0959999999999994</v>
      </c>
      <c r="AN131" s="99">
        <f>ROUND(SUM(AM$4:AM131),2)</f>
        <v>47.82</v>
      </c>
      <c r="AO131" s="99">
        <f t="shared" ref="AO131" si="388">AI131*$AJ131</f>
        <v>0.81199999999999906</v>
      </c>
      <c r="AP131" s="99">
        <f>ROUND(SUM(AO$4:AO131),2)</f>
        <v>35.24</v>
      </c>
      <c r="AR131" s="101"/>
      <c r="AS131" s="101"/>
      <c r="AT131" s="102"/>
      <c r="AU131" s="102"/>
    </row>
    <row r="132" spans="34:47" ht="16.5" x14ac:dyDescent="0.2">
      <c r="AH132" s="101">
        <v>129</v>
      </c>
      <c r="AI132" s="101"/>
      <c r="AJ132" s="101">
        <v>0.25</v>
      </c>
      <c r="AK132" s="99">
        <f t="shared" ref="AK132" si="389">AI129*$AJ132</f>
        <v>1.8249999999999993</v>
      </c>
      <c r="AL132" s="99">
        <f>ROUND(SUM(AK$4:AK132),2)</f>
        <v>65.58</v>
      </c>
      <c r="AM132" s="99">
        <f t="shared" ref="AM132" si="390">AI130*$AJ132</f>
        <v>1.3699999999999992</v>
      </c>
      <c r="AN132" s="99">
        <f>ROUND(SUM(AM$4:AM132),2)</f>
        <v>49.19</v>
      </c>
      <c r="AO132" s="99">
        <f t="shared" ref="AO132" si="391">AI131*$AJ132</f>
        <v>1.0149999999999988</v>
      </c>
      <c r="AP132" s="99">
        <f>ROUND(SUM(AO$4:AO132),2)</f>
        <v>36.26</v>
      </c>
      <c r="AR132" s="101"/>
      <c r="AS132" s="101"/>
      <c r="AT132" s="102"/>
      <c r="AU132" s="102"/>
    </row>
    <row r="133" spans="34:47" ht="16.5" x14ac:dyDescent="0.2">
      <c r="AH133" s="101">
        <v>130</v>
      </c>
      <c r="AI133" s="101"/>
      <c r="AJ133" s="101">
        <v>0.3</v>
      </c>
      <c r="AK133" s="99">
        <f t="shared" ref="AK133" si="392">AI129*$AJ133</f>
        <v>2.1899999999999991</v>
      </c>
      <c r="AL133" s="99">
        <f>ROUND(SUM(AK$4:AK133),2)</f>
        <v>67.77</v>
      </c>
      <c r="AM133" s="99">
        <f t="shared" ref="AM133" si="393">AI130*$AJ133</f>
        <v>1.643999999999999</v>
      </c>
      <c r="AN133" s="99">
        <f>ROUND(SUM(AM$4:AM133),2)</f>
        <v>50.83</v>
      </c>
      <c r="AO133" s="99">
        <f t="shared" ref="AO133" si="394">AI131*$AJ133</f>
        <v>1.2179999999999984</v>
      </c>
      <c r="AP133" s="99">
        <f>ROUND(SUM(AO$4:AO133),2)</f>
        <v>37.479999999999997</v>
      </c>
      <c r="AR133" s="101"/>
      <c r="AS133" s="101"/>
      <c r="AT133" s="102"/>
      <c r="AU133" s="102"/>
    </row>
    <row r="134" spans="34:47" ht="16.5" x14ac:dyDescent="0.2">
      <c r="AH134" s="101">
        <v>131</v>
      </c>
      <c r="AI134" s="101">
        <f>INDEX($S$4:$S$32,INT((AH134-5)/5)+1)</f>
        <v>8.36</v>
      </c>
      <c r="AJ134" s="101">
        <v>0.1</v>
      </c>
      <c r="AK134" s="99">
        <f t="shared" ref="AK134" si="395">AI134*$AJ134</f>
        <v>0.83599999999999997</v>
      </c>
      <c r="AL134" s="99">
        <f>ROUND(SUM(AK$4:AK134),2)</f>
        <v>68.61</v>
      </c>
      <c r="AM134" s="99">
        <f t="shared" ref="AM134" si="396">AI135*$AJ134</f>
        <v>0.62700000000000033</v>
      </c>
      <c r="AN134" s="99">
        <f>ROUND(SUM(AM$4:AM134),2)</f>
        <v>51.46</v>
      </c>
      <c r="AO134" s="99">
        <f t="shared" ref="AO134" si="397">AI136*$AJ134</f>
        <v>0.46499999999999986</v>
      </c>
      <c r="AP134" s="99">
        <f>ROUND(SUM(AO$4:AO134),2)</f>
        <v>37.94</v>
      </c>
      <c r="AR134" s="101"/>
      <c r="AS134" s="101"/>
      <c r="AT134" s="102"/>
      <c r="AU134" s="102"/>
    </row>
    <row r="135" spans="34:47" ht="16.5" x14ac:dyDescent="0.2">
      <c r="AH135" s="101">
        <v>132</v>
      </c>
      <c r="AI135" s="101">
        <f>INDEX($U$4:$U$32,INT((AH134-5)/5)+1)</f>
        <v>6.2700000000000031</v>
      </c>
      <c r="AJ135" s="101">
        <v>0.15</v>
      </c>
      <c r="AK135" s="99">
        <f t="shared" ref="AK135" si="398">AI134*$AJ135</f>
        <v>1.2539999999999998</v>
      </c>
      <c r="AL135" s="99">
        <f>ROUND(SUM(AK$4:AK135),2)</f>
        <v>69.86</v>
      </c>
      <c r="AM135" s="99">
        <f t="shared" ref="AM135" si="399">AI135*$AJ135</f>
        <v>0.94050000000000045</v>
      </c>
      <c r="AN135" s="99">
        <f>ROUND(SUM(AM$4:AM135),2)</f>
        <v>52.4</v>
      </c>
      <c r="AO135" s="99">
        <f t="shared" ref="AO135" si="400">AI136*$AJ135</f>
        <v>0.69749999999999979</v>
      </c>
      <c r="AP135" s="99">
        <f>ROUND(SUM(AO$4:AO135),2)</f>
        <v>38.64</v>
      </c>
      <c r="AR135" s="101"/>
      <c r="AS135" s="101"/>
      <c r="AT135" s="102"/>
      <c r="AU135" s="102"/>
    </row>
    <row r="136" spans="34:47" ht="16.5" x14ac:dyDescent="0.2">
      <c r="AH136" s="101">
        <v>133</v>
      </c>
      <c r="AI136" s="101">
        <f>INDEX($W$4:$W$32,INT((AH134-5)/5)+1)</f>
        <v>4.6499999999999986</v>
      </c>
      <c r="AJ136" s="101">
        <v>0.2</v>
      </c>
      <c r="AK136" s="99">
        <f t="shared" ref="AK136" si="401">AI134*$AJ136</f>
        <v>1.6719999999999999</v>
      </c>
      <c r="AL136" s="99">
        <f>ROUND(SUM(AK$4:AK136),2)</f>
        <v>71.53</v>
      </c>
      <c r="AM136" s="99">
        <f t="shared" ref="AM136" si="402">AI135*$AJ136</f>
        <v>1.2540000000000007</v>
      </c>
      <c r="AN136" s="99">
        <f>ROUND(SUM(AM$4:AM136),2)</f>
        <v>53.65</v>
      </c>
      <c r="AO136" s="99">
        <f t="shared" ref="AO136" si="403">AI136*$AJ136</f>
        <v>0.92999999999999972</v>
      </c>
      <c r="AP136" s="99">
        <f>ROUND(SUM(AO$4:AO136),2)</f>
        <v>39.57</v>
      </c>
      <c r="AR136" s="101"/>
      <c r="AS136" s="101"/>
      <c r="AT136" s="102"/>
      <c r="AU136" s="102"/>
    </row>
    <row r="137" spans="34:47" ht="16.5" x14ac:dyDescent="0.2">
      <c r="AH137" s="101">
        <v>134</v>
      </c>
      <c r="AI137" s="101"/>
      <c r="AJ137" s="101">
        <v>0.25</v>
      </c>
      <c r="AK137" s="99">
        <f t="shared" ref="AK137" si="404">AI134*$AJ137</f>
        <v>2.09</v>
      </c>
      <c r="AL137" s="99">
        <f>ROUND(SUM(AK$4:AK137),2)</f>
        <v>73.62</v>
      </c>
      <c r="AM137" s="99">
        <f t="shared" ref="AM137" si="405">AI135*$AJ137</f>
        <v>1.5675000000000008</v>
      </c>
      <c r="AN137" s="99">
        <f>ROUND(SUM(AM$4:AM137),2)</f>
        <v>55.22</v>
      </c>
      <c r="AO137" s="99">
        <f t="shared" ref="AO137" si="406">AI136*$AJ137</f>
        <v>1.1624999999999996</v>
      </c>
      <c r="AP137" s="99">
        <f>ROUND(SUM(AO$4:AO137),2)</f>
        <v>40.729999999999997</v>
      </c>
      <c r="AR137" s="101"/>
      <c r="AS137" s="101"/>
      <c r="AT137" s="102"/>
      <c r="AU137" s="102"/>
    </row>
    <row r="138" spans="34:47" ht="16.5" x14ac:dyDescent="0.2">
      <c r="AH138" s="101">
        <v>135</v>
      </c>
      <c r="AI138" s="101"/>
      <c r="AJ138" s="101">
        <v>0.3</v>
      </c>
      <c r="AK138" s="99">
        <f t="shared" ref="AK138" si="407">AI134*$AJ138</f>
        <v>2.5079999999999996</v>
      </c>
      <c r="AL138" s="99">
        <f>ROUND(SUM(AK$4:AK138),2)</f>
        <v>76.13</v>
      </c>
      <c r="AM138" s="99">
        <f t="shared" ref="AM138" si="408">AI135*$AJ138</f>
        <v>1.8810000000000009</v>
      </c>
      <c r="AN138" s="99">
        <f>ROUND(SUM(AM$4:AM138),2)</f>
        <v>57.1</v>
      </c>
      <c r="AO138" s="99">
        <f t="shared" ref="AO138" si="409">AI136*$AJ138</f>
        <v>1.3949999999999996</v>
      </c>
      <c r="AP138" s="99">
        <f>ROUND(SUM(AO$4:AO138),2)</f>
        <v>42.13</v>
      </c>
      <c r="AR138" s="101"/>
      <c r="AS138" s="101"/>
      <c r="AT138" s="102"/>
      <c r="AU138" s="102"/>
    </row>
    <row r="139" spans="34:47" ht="16.5" x14ac:dyDescent="0.2">
      <c r="AH139" s="101">
        <v>136</v>
      </c>
      <c r="AI139" s="101">
        <f>INDEX($S$4:$S$32,INT((AH139-5)/5)+1)</f>
        <v>9.4699999999999989</v>
      </c>
      <c r="AJ139" s="101">
        <v>0.1</v>
      </c>
      <c r="AK139" s="99">
        <f t="shared" ref="AK139" si="410">AI139*$AJ139</f>
        <v>0.94699999999999995</v>
      </c>
      <c r="AL139" s="99">
        <f>ROUND(SUM(AK$4:AK139),2)</f>
        <v>77.08</v>
      </c>
      <c r="AM139" s="99">
        <f t="shared" ref="AM139" si="411">AI140*$AJ139</f>
        <v>0.71000000000000019</v>
      </c>
      <c r="AN139" s="99">
        <f>ROUND(SUM(AM$4:AM139),2)</f>
        <v>57.81</v>
      </c>
      <c r="AO139" s="99">
        <f t="shared" ref="AO139" si="412">AI141*$AJ139</f>
        <v>0.52600000000000058</v>
      </c>
      <c r="AP139" s="99">
        <f>ROUND(SUM(AO$4:AO139),2)</f>
        <v>42.65</v>
      </c>
      <c r="AR139" s="101"/>
      <c r="AS139" s="101"/>
      <c r="AT139" s="102"/>
      <c r="AU139" s="102"/>
    </row>
    <row r="140" spans="34:47" ht="16.5" x14ac:dyDescent="0.2">
      <c r="AH140" s="101">
        <v>137</v>
      </c>
      <c r="AI140" s="101">
        <f>INDEX($U$4:$U$32,INT((AH139-5)/5)+1)</f>
        <v>7.1000000000000014</v>
      </c>
      <c r="AJ140" s="101">
        <v>0.15</v>
      </c>
      <c r="AK140" s="99">
        <f t="shared" ref="AK140" si="413">AI139*$AJ140</f>
        <v>1.4204999999999999</v>
      </c>
      <c r="AL140" s="99">
        <f>ROUND(SUM(AK$4:AK140),2)</f>
        <v>78.5</v>
      </c>
      <c r="AM140" s="99">
        <f t="shared" ref="AM140" si="414">AI140*$AJ140</f>
        <v>1.0650000000000002</v>
      </c>
      <c r="AN140" s="99">
        <f>ROUND(SUM(AM$4:AM140),2)</f>
        <v>58.88</v>
      </c>
      <c r="AO140" s="99">
        <f t="shared" ref="AO140" si="415">AI141*$AJ140</f>
        <v>0.7890000000000007</v>
      </c>
      <c r="AP140" s="99">
        <f>ROUND(SUM(AO$4:AO140),2)</f>
        <v>43.44</v>
      </c>
      <c r="AR140" s="101"/>
      <c r="AS140" s="101"/>
      <c r="AT140" s="102"/>
      <c r="AU140" s="102"/>
    </row>
    <row r="141" spans="34:47" ht="16.5" x14ac:dyDescent="0.2">
      <c r="AH141" s="101">
        <v>138</v>
      </c>
      <c r="AI141" s="101">
        <f>INDEX($W$4:$W$32,INT((AH139-5)/5)+1)</f>
        <v>5.2600000000000051</v>
      </c>
      <c r="AJ141" s="101">
        <v>0.2</v>
      </c>
      <c r="AK141" s="99">
        <f t="shared" ref="AK141" si="416">AI139*$AJ141</f>
        <v>1.8939999999999999</v>
      </c>
      <c r="AL141" s="99">
        <f>ROUND(SUM(AK$4:AK141),2)</f>
        <v>80.39</v>
      </c>
      <c r="AM141" s="99">
        <f t="shared" ref="AM141" si="417">AI140*$AJ141</f>
        <v>1.4200000000000004</v>
      </c>
      <c r="AN141" s="99">
        <f>ROUND(SUM(AM$4:AM141),2)</f>
        <v>60.3</v>
      </c>
      <c r="AO141" s="99">
        <f t="shared" ref="AO141" si="418">AI141*$AJ141</f>
        <v>1.0520000000000012</v>
      </c>
      <c r="AP141" s="99">
        <f>ROUND(SUM(AO$4:AO141),2)</f>
        <v>44.49</v>
      </c>
      <c r="AR141" s="101"/>
      <c r="AS141" s="101"/>
      <c r="AT141" s="102"/>
      <c r="AU141" s="102"/>
    </row>
    <row r="142" spans="34:47" ht="16.5" x14ac:dyDescent="0.2">
      <c r="AH142" s="101">
        <v>139</v>
      </c>
      <c r="AI142" s="101"/>
      <c r="AJ142" s="101">
        <v>0.25</v>
      </c>
      <c r="AK142" s="99">
        <f t="shared" ref="AK142" si="419">AI139*$AJ142</f>
        <v>2.3674999999999997</v>
      </c>
      <c r="AL142" s="99">
        <f>ROUND(SUM(AK$4:AK142),2)</f>
        <v>82.76</v>
      </c>
      <c r="AM142" s="99">
        <f t="shared" ref="AM142" si="420">AI140*$AJ142</f>
        <v>1.7750000000000004</v>
      </c>
      <c r="AN142" s="99">
        <f>ROUND(SUM(AM$4:AM142),2)</f>
        <v>62.07</v>
      </c>
      <c r="AO142" s="99">
        <f t="shared" ref="AO142" si="421">AI141*$AJ142</f>
        <v>1.3150000000000013</v>
      </c>
      <c r="AP142" s="99">
        <f>ROUND(SUM(AO$4:AO142),2)</f>
        <v>45.81</v>
      </c>
      <c r="AR142" s="101"/>
      <c r="AS142" s="101"/>
      <c r="AT142" s="102"/>
      <c r="AU142" s="102"/>
    </row>
    <row r="143" spans="34:47" ht="16.5" x14ac:dyDescent="0.2">
      <c r="AH143" s="101">
        <v>140</v>
      </c>
      <c r="AI143" s="101"/>
      <c r="AJ143" s="101">
        <v>0.3</v>
      </c>
      <c r="AK143" s="99">
        <f t="shared" ref="AK143" si="422">AI139*$AJ143</f>
        <v>2.8409999999999997</v>
      </c>
      <c r="AL143" s="99">
        <f>ROUND(SUM(AK$4:AK143),2)</f>
        <v>85.6</v>
      </c>
      <c r="AM143" s="99">
        <f t="shared" ref="AM143" si="423">AI140*$AJ143</f>
        <v>2.1300000000000003</v>
      </c>
      <c r="AN143" s="99">
        <f>ROUND(SUM(AM$4:AM143),2)</f>
        <v>64.2</v>
      </c>
      <c r="AO143" s="99">
        <f t="shared" ref="AO143" si="424">AI141*$AJ143</f>
        <v>1.5780000000000014</v>
      </c>
      <c r="AP143" s="99">
        <f>ROUND(SUM(AO$4:AO143),2)</f>
        <v>47.39</v>
      </c>
      <c r="AR143" s="101"/>
      <c r="AS143" s="101"/>
      <c r="AT143" s="102"/>
      <c r="AU143" s="102"/>
    </row>
    <row r="144" spans="34:47" ht="16.5" x14ac:dyDescent="0.2">
      <c r="AH144" s="101">
        <v>141</v>
      </c>
      <c r="AI144" s="101">
        <f>INDEX($S$4:$S$32,INT((AH144-5)/5)+1)</f>
        <v>10.600000000000009</v>
      </c>
      <c r="AJ144" s="101">
        <v>0.1</v>
      </c>
      <c r="AK144" s="99">
        <f t="shared" ref="AK144" si="425">AI144*$AJ144</f>
        <v>1.0600000000000009</v>
      </c>
      <c r="AL144" s="99">
        <f>ROUND(SUM(AK$4:AK144),2)</f>
        <v>86.66</v>
      </c>
      <c r="AM144" s="99">
        <f t="shared" ref="AM144" si="426">AI145*$AJ144</f>
        <v>0.79500000000000037</v>
      </c>
      <c r="AN144" s="99">
        <f>ROUND(SUM(AM$4:AM144),2)</f>
        <v>65</v>
      </c>
      <c r="AO144" s="99">
        <f t="shared" ref="AO144" si="427">AI146*$AJ144</f>
        <v>0.58799999999999952</v>
      </c>
      <c r="AP144" s="99">
        <f>ROUND(SUM(AO$4:AO144),2)</f>
        <v>47.97</v>
      </c>
      <c r="AR144" s="101"/>
      <c r="AS144" s="101"/>
      <c r="AT144" s="102"/>
      <c r="AU144" s="102"/>
    </row>
    <row r="145" spans="34:47" ht="16.5" x14ac:dyDescent="0.2">
      <c r="AH145" s="101">
        <v>142</v>
      </c>
      <c r="AI145" s="101">
        <f>INDEX($U$4:$U$32,INT((AH144-5)/5)+1)</f>
        <v>7.9500000000000028</v>
      </c>
      <c r="AJ145" s="101">
        <v>0.15</v>
      </c>
      <c r="AK145" s="99">
        <f t="shared" ref="AK145" si="428">AI144*$AJ145</f>
        <v>1.5900000000000012</v>
      </c>
      <c r="AL145" s="99">
        <f>ROUND(SUM(AK$4:AK145),2)</f>
        <v>88.25</v>
      </c>
      <c r="AM145" s="99">
        <f t="shared" ref="AM145" si="429">AI145*$AJ145</f>
        <v>1.1925000000000003</v>
      </c>
      <c r="AN145" s="99">
        <f>ROUND(SUM(AM$4:AM145),2)</f>
        <v>66.19</v>
      </c>
      <c r="AO145" s="99">
        <f t="shared" ref="AO145" si="430">AI146*$AJ145</f>
        <v>0.88199999999999934</v>
      </c>
      <c r="AP145" s="99">
        <f>ROUND(SUM(AO$4:AO145),2)</f>
        <v>48.86</v>
      </c>
      <c r="AR145" s="101"/>
      <c r="AS145" s="101"/>
      <c r="AT145" s="102"/>
      <c r="AU145" s="102"/>
    </row>
    <row r="146" spans="34:47" ht="16.5" x14ac:dyDescent="0.2">
      <c r="AH146" s="101">
        <v>143</v>
      </c>
      <c r="AI146" s="101">
        <f>INDEX($W$4:$W$32,INT((AH144-5)/5)+1)</f>
        <v>5.8799999999999955</v>
      </c>
      <c r="AJ146" s="101">
        <v>0.2</v>
      </c>
      <c r="AK146" s="99">
        <f t="shared" ref="AK146" si="431">AI144*$AJ146</f>
        <v>2.1200000000000019</v>
      </c>
      <c r="AL146" s="99">
        <f>ROUND(SUM(AK$4:AK146),2)</f>
        <v>90.37</v>
      </c>
      <c r="AM146" s="99">
        <f t="shared" ref="AM146" si="432">AI145*$AJ146</f>
        <v>1.5900000000000007</v>
      </c>
      <c r="AN146" s="99">
        <f>ROUND(SUM(AM$4:AM146),2)</f>
        <v>67.78</v>
      </c>
      <c r="AO146" s="99">
        <f t="shared" ref="AO146" si="433">AI146*$AJ146</f>
        <v>1.175999999999999</v>
      </c>
      <c r="AP146" s="99">
        <f>ROUND(SUM(AO$4:AO146),2)</f>
        <v>50.03</v>
      </c>
      <c r="AR146" s="101"/>
      <c r="AS146" s="101"/>
      <c r="AT146" s="102"/>
      <c r="AU146" s="102"/>
    </row>
    <row r="147" spans="34:47" ht="16.5" x14ac:dyDescent="0.2">
      <c r="AH147" s="101">
        <v>144</v>
      </c>
      <c r="AI147" s="101"/>
      <c r="AJ147" s="101">
        <v>0.25</v>
      </c>
      <c r="AK147" s="99">
        <f t="shared" ref="AK147" si="434">AI144*$AJ147</f>
        <v>2.6500000000000021</v>
      </c>
      <c r="AL147" s="99">
        <f>ROUND(SUM(AK$4:AK147),2)</f>
        <v>93.02</v>
      </c>
      <c r="AM147" s="99">
        <f t="shared" ref="AM147" si="435">AI145*$AJ147</f>
        <v>1.9875000000000007</v>
      </c>
      <c r="AN147" s="99">
        <f>ROUND(SUM(AM$4:AM147),2)</f>
        <v>69.77</v>
      </c>
      <c r="AO147" s="99">
        <f t="shared" ref="AO147" si="436">AI146*$AJ147</f>
        <v>1.4699999999999989</v>
      </c>
      <c r="AP147" s="99">
        <f>ROUND(SUM(AO$4:AO147),2)</f>
        <v>51.5</v>
      </c>
      <c r="AR147" s="101"/>
      <c r="AS147" s="101"/>
      <c r="AT147" s="102"/>
      <c r="AU147" s="102"/>
    </row>
    <row r="148" spans="34:47" ht="16.5" x14ac:dyDescent="0.2">
      <c r="AH148" s="101">
        <v>145</v>
      </c>
      <c r="AI148" s="101"/>
      <c r="AJ148" s="101">
        <v>0.3</v>
      </c>
      <c r="AK148" s="99">
        <f t="shared" ref="AK148" si="437">AI144*$AJ148</f>
        <v>3.1800000000000024</v>
      </c>
      <c r="AL148" s="99">
        <f>ROUND(SUM(AK$4:AK148),2)</f>
        <v>96.2</v>
      </c>
      <c r="AM148" s="99">
        <f t="shared" ref="AM148" si="438">AI145*$AJ148</f>
        <v>2.3850000000000007</v>
      </c>
      <c r="AN148" s="99">
        <f>ROUND(SUM(AM$4:AM148),2)</f>
        <v>72.150000000000006</v>
      </c>
      <c r="AO148" s="99">
        <f t="shared" ref="AO148" si="439">AI146*$AJ148</f>
        <v>1.7639999999999987</v>
      </c>
      <c r="AP148" s="99">
        <f>ROUND(SUM(AO$4:AO148),2)</f>
        <v>53.27</v>
      </c>
      <c r="AR148" s="101"/>
      <c r="AS148" s="101"/>
      <c r="AT148" s="102"/>
      <c r="AU148" s="102"/>
    </row>
    <row r="149" spans="34:47" ht="16.5" x14ac:dyDescent="0.2">
      <c r="AH149" s="101">
        <v>146</v>
      </c>
      <c r="AI149" s="101">
        <f>INDEX($S$4:$S$32,INT((AH149-5)/5)+1)</f>
        <v>11.799999999999997</v>
      </c>
      <c r="AJ149" s="101">
        <v>0.1</v>
      </c>
      <c r="AK149" s="99">
        <f t="shared" ref="AK149" si="440">AI149*$AJ149</f>
        <v>1.1799999999999997</v>
      </c>
      <c r="AL149" s="99">
        <f>ROUND(SUM(AK$4:AK149),2)</f>
        <v>97.38</v>
      </c>
      <c r="AM149" s="99">
        <f t="shared" ref="AM149" si="441">AI150*$AJ149</f>
        <v>0.88499999999999945</v>
      </c>
      <c r="AN149" s="99">
        <f>ROUND(SUM(AM$4:AM149),2)</f>
        <v>73.040000000000006</v>
      </c>
      <c r="AO149" s="99">
        <f t="shared" ref="AO149" si="442">AI151*$AJ149</f>
        <v>0.65600000000000025</v>
      </c>
      <c r="AP149" s="99">
        <f>ROUND(SUM(AO$4:AO149),2)</f>
        <v>53.92</v>
      </c>
      <c r="AR149" s="101"/>
      <c r="AS149" s="101"/>
      <c r="AT149" s="102"/>
      <c r="AU149" s="102"/>
    </row>
    <row r="150" spans="34:47" ht="16.5" x14ac:dyDescent="0.2">
      <c r="AH150" s="101">
        <v>147</v>
      </c>
      <c r="AI150" s="101">
        <f>INDEX($U$4:$U$32,INT((AH149-5)/5)+1)</f>
        <v>8.8499999999999943</v>
      </c>
      <c r="AJ150" s="101">
        <v>0.15</v>
      </c>
      <c r="AK150" s="99">
        <f t="shared" ref="AK150" si="443">AI149*$AJ150</f>
        <v>1.7699999999999996</v>
      </c>
      <c r="AL150" s="99">
        <f>ROUND(SUM(AK$4:AK150),2)</f>
        <v>99.15</v>
      </c>
      <c r="AM150" s="99">
        <f t="shared" ref="AM150" si="444">AI150*$AJ150</f>
        <v>1.327499999999999</v>
      </c>
      <c r="AN150" s="99">
        <f>ROUND(SUM(AM$4:AM150),2)</f>
        <v>74.36</v>
      </c>
      <c r="AO150" s="99">
        <f t="shared" ref="AO150" si="445">AI151*$AJ150</f>
        <v>0.98400000000000032</v>
      </c>
      <c r="AP150" s="99">
        <f>ROUND(SUM(AO$4:AO150),2)</f>
        <v>54.91</v>
      </c>
      <c r="AR150" s="101"/>
      <c r="AS150" s="101"/>
      <c r="AT150" s="102"/>
      <c r="AU150" s="102"/>
    </row>
    <row r="151" spans="34:47" ht="16.5" x14ac:dyDescent="0.2">
      <c r="AH151" s="101">
        <v>148</v>
      </c>
      <c r="AI151" s="101">
        <f>INDEX($W$4:$W$32,INT((AH149-5)/5)+1)</f>
        <v>6.5600000000000023</v>
      </c>
      <c r="AJ151" s="101">
        <v>0.2</v>
      </c>
      <c r="AK151" s="99">
        <f t="shared" ref="AK151" si="446">AI149*$AJ151</f>
        <v>2.3599999999999994</v>
      </c>
      <c r="AL151" s="99">
        <f>ROUND(SUM(AK$4:AK151),2)</f>
        <v>101.51</v>
      </c>
      <c r="AM151" s="99">
        <f t="shared" ref="AM151" si="447">AI150*$AJ151</f>
        <v>1.7699999999999989</v>
      </c>
      <c r="AN151" s="99">
        <f>ROUND(SUM(AM$4:AM151),2)</f>
        <v>76.13</v>
      </c>
      <c r="AO151" s="99">
        <f t="shared" ref="AO151" si="448">AI151*$AJ151</f>
        <v>1.3120000000000005</v>
      </c>
      <c r="AP151" s="99">
        <f>ROUND(SUM(AO$4:AO151),2)</f>
        <v>56.22</v>
      </c>
      <c r="AR151" s="101"/>
      <c r="AS151" s="101"/>
      <c r="AT151" s="102"/>
      <c r="AU151" s="102"/>
    </row>
    <row r="152" spans="34:47" ht="16.5" x14ac:dyDescent="0.2">
      <c r="AH152" s="101">
        <v>149</v>
      </c>
      <c r="AI152" s="101"/>
      <c r="AJ152" s="101">
        <v>0.25</v>
      </c>
      <c r="AK152" s="99">
        <f t="shared" ref="AK152" si="449">AI149*$AJ152</f>
        <v>2.9499999999999993</v>
      </c>
      <c r="AL152" s="99">
        <f>ROUND(SUM(AK$4:AK152),2)</f>
        <v>104.46</v>
      </c>
      <c r="AM152" s="99">
        <f t="shared" ref="AM152" si="450">AI150*$AJ152</f>
        <v>2.2124999999999986</v>
      </c>
      <c r="AN152" s="99">
        <f>ROUND(SUM(AM$4:AM152),2)</f>
        <v>78.349999999999994</v>
      </c>
      <c r="AO152" s="99">
        <f t="shared" ref="AO152" si="451">AI151*$AJ152</f>
        <v>1.6400000000000006</v>
      </c>
      <c r="AP152" s="99">
        <f>ROUND(SUM(AO$4:AO152),2)</f>
        <v>57.86</v>
      </c>
      <c r="AR152" s="101"/>
      <c r="AS152" s="101"/>
      <c r="AT152" s="102"/>
      <c r="AU152" s="102"/>
    </row>
    <row r="153" spans="34:47" ht="16.5" x14ac:dyDescent="0.2">
      <c r="AH153" s="101">
        <v>150</v>
      </c>
      <c r="AI153" s="101"/>
      <c r="AJ153" s="101">
        <v>0.3</v>
      </c>
      <c r="AK153" s="99">
        <f t="shared" ref="AK153" si="452">AI149*$AJ153</f>
        <v>3.5399999999999991</v>
      </c>
      <c r="AL153" s="99">
        <f>ROUND(SUM(AK$4:AK153),2)</f>
        <v>108</v>
      </c>
      <c r="AM153" s="99">
        <f t="shared" ref="AM153" si="453">AI150*$AJ153</f>
        <v>2.654999999999998</v>
      </c>
      <c r="AN153" s="99">
        <f>ROUND(SUM(AM$4:AM153),2)</f>
        <v>81</v>
      </c>
      <c r="AO153" s="99">
        <f t="shared" ref="AO153" si="454">AI151*$AJ153</f>
        <v>1.9680000000000006</v>
      </c>
      <c r="AP153" s="99">
        <f>ROUND(SUM(AO$4:AO153),2)</f>
        <v>59.83</v>
      </c>
      <c r="AR153" s="101"/>
      <c r="AS153" s="101"/>
      <c r="AT153" s="102"/>
      <c r="AU153" s="102"/>
    </row>
  </sheetData>
  <mergeCells count="3">
    <mergeCell ref="BM2:BQ2"/>
    <mergeCell ref="BR2:BV2"/>
    <mergeCell ref="BW2:CA2"/>
  </mergeCells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F302"/>
  <sheetViews>
    <sheetView workbookViewId="0">
      <selection activeCell="K11" sqref="K11"/>
    </sheetView>
  </sheetViews>
  <sheetFormatPr defaultRowHeight="14.25" x14ac:dyDescent="0.2"/>
  <cols>
    <col min="3" max="3" width="8.875" customWidth="1"/>
    <col min="4" max="4" width="9.625" customWidth="1"/>
    <col min="5" max="5" width="12.25" customWidth="1"/>
    <col min="6" max="6" width="11.375" customWidth="1"/>
    <col min="7" max="7" width="13" customWidth="1"/>
    <col min="8" max="8" width="13.5" customWidth="1"/>
    <col min="9" max="9" width="15.875" customWidth="1"/>
    <col min="10" max="10" width="15" customWidth="1"/>
    <col min="11" max="11" width="14.25" customWidth="1"/>
    <col min="12" max="12" width="14.5" customWidth="1"/>
    <col min="13" max="13" width="12.875" customWidth="1"/>
    <col min="14" max="14" width="10.25" customWidth="1"/>
    <col min="15" max="15" width="9.75" customWidth="1"/>
    <col min="16" max="16" width="15.625" customWidth="1"/>
    <col min="17" max="17" width="15.125" customWidth="1"/>
    <col min="18" max="21" width="15.625" customWidth="1"/>
    <col min="22" max="23" width="11.75" customWidth="1"/>
    <col min="24" max="24" width="13.625" customWidth="1"/>
    <col min="25" max="25" width="14" customWidth="1"/>
    <col min="26" max="26" width="10.5" customWidth="1"/>
    <col min="40" max="42" width="11.125" customWidth="1"/>
    <col min="46" max="46" width="9.625" customWidth="1"/>
    <col min="47" max="47" width="10.5" customWidth="1"/>
    <col min="48" max="50" width="10.625" customWidth="1"/>
  </cols>
  <sheetData>
    <row r="3" spans="1:58" ht="20.25" x14ac:dyDescent="0.2">
      <c r="A3" s="153" t="s">
        <v>99</v>
      </c>
      <c r="B3" s="153"/>
      <c r="C3" s="153"/>
      <c r="D3" s="153"/>
      <c r="E3" s="153"/>
      <c r="F3" s="153"/>
      <c r="G3" s="153"/>
      <c r="H3" s="153"/>
      <c r="I3" s="153"/>
      <c r="J3" s="153"/>
      <c r="L3" s="152" t="s">
        <v>108</v>
      </c>
      <c r="M3" s="152"/>
      <c r="N3" s="152"/>
      <c r="O3" s="152"/>
      <c r="P3" s="152"/>
      <c r="Q3" s="152"/>
      <c r="R3" s="152"/>
      <c r="S3" s="152"/>
      <c r="T3" s="152"/>
      <c r="U3" s="152"/>
      <c r="V3" s="152"/>
      <c r="X3" s="152" t="s">
        <v>114</v>
      </c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K3" s="153" t="s">
        <v>96</v>
      </c>
      <c r="AL3" s="153"/>
      <c r="AM3" s="153"/>
      <c r="AN3" s="153"/>
      <c r="AO3" s="153"/>
      <c r="AP3" s="153"/>
      <c r="AS3" s="152" t="s">
        <v>457</v>
      </c>
      <c r="AT3" s="152"/>
      <c r="AU3" s="152"/>
      <c r="AV3" s="152"/>
      <c r="AW3" s="152"/>
      <c r="AX3" s="152"/>
      <c r="BA3" s="152" t="s">
        <v>40</v>
      </c>
      <c r="BB3" s="152"/>
      <c r="BC3" s="152"/>
      <c r="BD3" s="152"/>
      <c r="BE3" s="152"/>
      <c r="BF3" s="152"/>
    </row>
    <row r="4" spans="1:58" ht="17.25" x14ac:dyDescent="0.2">
      <c r="A4" s="12" t="s">
        <v>34</v>
      </c>
      <c r="B4" s="12" t="s">
        <v>771</v>
      </c>
      <c r="C4" s="12" t="s">
        <v>100</v>
      </c>
      <c r="D4" s="12" t="s">
        <v>36</v>
      </c>
      <c r="E4" s="12" t="s">
        <v>101</v>
      </c>
      <c r="F4" s="12" t="s">
        <v>103</v>
      </c>
      <c r="G4" s="12" t="s">
        <v>104</v>
      </c>
      <c r="H4" s="12" t="s">
        <v>102</v>
      </c>
      <c r="I4" s="12" t="s">
        <v>105</v>
      </c>
      <c r="J4" s="12" t="s">
        <v>107</v>
      </c>
      <c r="L4" s="12" t="s">
        <v>34</v>
      </c>
      <c r="M4" s="12" t="s">
        <v>113</v>
      </c>
      <c r="N4" s="12" t="s">
        <v>638</v>
      </c>
      <c r="O4" s="12" t="s">
        <v>109</v>
      </c>
      <c r="P4" s="12" t="s">
        <v>110</v>
      </c>
      <c r="Q4" s="12" t="s">
        <v>100</v>
      </c>
      <c r="R4" s="12" t="s">
        <v>111</v>
      </c>
      <c r="S4" s="12" t="s">
        <v>112</v>
      </c>
      <c r="T4" s="12" t="s">
        <v>106</v>
      </c>
      <c r="U4" s="12" t="s">
        <v>265</v>
      </c>
      <c r="V4" s="12" t="s">
        <v>266</v>
      </c>
      <c r="X4" s="12" t="s">
        <v>34</v>
      </c>
      <c r="Y4" s="12" t="s">
        <v>113</v>
      </c>
      <c r="Z4" s="12" t="s">
        <v>638</v>
      </c>
      <c r="AA4" s="12" t="s">
        <v>109</v>
      </c>
      <c r="AB4" s="12" t="s">
        <v>110</v>
      </c>
      <c r="AC4" s="12" t="s">
        <v>100</v>
      </c>
      <c r="AD4" s="12" t="s">
        <v>111</v>
      </c>
      <c r="AE4" s="12" t="s">
        <v>112</v>
      </c>
      <c r="AF4" s="12" t="s">
        <v>106</v>
      </c>
      <c r="AG4" s="12" t="s">
        <v>265</v>
      </c>
      <c r="AH4" s="12" t="s">
        <v>266</v>
      </c>
      <c r="AK4" s="12" t="s">
        <v>33</v>
      </c>
      <c r="AL4" s="12" t="s">
        <v>34</v>
      </c>
      <c r="AM4" s="12" t="s">
        <v>35</v>
      </c>
      <c r="AN4" s="12" t="s">
        <v>36</v>
      </c>
      <c r="AO4" s="12" t="s">
        <v>111</v>
      </c>
      <c r="AP4" s="12" t="s">
        <v>106</v>
      </c>
      <c r="AS4" s="12" t="s">
        <v>33</v>
      </c>
      <c r="AT4" s="12" t="s">
        <v>34</v>
      </c>
      <c r="AU4" s="12" t="s">
        <v>35</v>
      </c>
      <c r="AV4" s="12" t="s">
        <v>39</v>
      </c>
      <c r="AW4" s="12" t="s">
        <v>97</v>
      </c>
      <c r="AX4" s="12" t="s">
        <v>98</v>
      </c>
      <c r="BA4" s="12" t="s">
        <v>33</v>
      </c>
      <c r="BB4" s="12" t="s">
        <v>34</v>
      </c>
      <c r="BC4" s="12" t="s">
        <v>35</v>
      </c>
      <c r="BD4" s="12" t="s">
        <v>39</v>
      </c>
      <c r="BE4" s="12" t="s">
        <v>97</v>
      </c>
      <c r="BF4" s="12" t="s">
        <v>98</v>
      </c>
    </row>
    <row r="5" spans="1:58" ht="16.5" x14ac:dyDescent="0.2">
      <c r="A5" s="25">
        <v>0</v>
      </c>
      <c r="B5" s="107"/>
      <c r="C5" s="25">
        <v>0</v>
      </c>
      <c r="D5" s="25">
        <v>0</v>
      </c>
      <c r="E5" s="25">
        <v>0</v>
      </c>
      <c r="F5" s="107">
        <v>0</v>
      </c>
      <c r="G5" s="25">
        <v>0</v>
      </c>
      <c r="H5" s="25">
        <v>0</v>
      </c>
      <c r="I5" s="25">
        <v>10</v>
      </c>
      <c r="J5" s="25">
        <v>0</v>
      </c>
      <c r="L5" s="25">
        <v>0</v>
      </c>
      <c r="M5" s="25">
        <v>0</v>
      </c>
      <c r="N5" s="14">
        <f>SUM(M$5:M5)</f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36">
        <v>0</v>
      </c>
      <c r="V5" s="36">
        <v>0</v>
      </c>
      <c r="X5" s="25">
        <v>0</v>
      </c>
      <c r="Y5" s="25">
        <v>0</v>
      </c>
      <c r="Z5" s="93">
        <f>SUM(Y$5:Y5)</f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36"/>
      <c r="AH5" s="36"/>
      <c r="AK5" s="25">
        <v>1</v>
      </c>
      <c r="AL5" s="25">
        <v>1</v>
      </c>
      <c r="AM5" s="25">
        <v>1</v>
      </c>
      <c r="AN5" s="25">
        <f>INDEX($D$6:$D$25,AL5)</f>
        <v>5</v>
      </c>
      <c r="AO5" s="25">
        <f>INT(INDEX($F$5:$F$25,AL5)+AM5*INDEX($G$6:$G$25,AL5))</f>
        <v>2</v>
      </c>
      <c r="AP5" s="25">
        <f>INT(INDEX($I$5:$I$25,AL5)+AM5*INDEX($J$6:$J$25,AL5))</f>
        <v>13</v>
      </c>
      <c r="AS5" s="17">
        <v>1</v>
      </c>
      <c r="AT5" s="14">
        <f>INDEX($L$5:$L$25,MATCH(AS5-1,$N$5:$N$25,1))+1</f>
        <v>1</v>
      </c>
      <c r="AU5" s="14">
        <f>AS5-INDEX($N$5:$N$25,AT5)</f>
        <v>1</v>
      </c>
      <c r="AV5" s="14">
        <v>0</v>
      </c>
      <c r="AW5" s="14">
        <f t="shared" ref="AW5:AW13" si="0">INDEX($R$6:$R$20,AT5)</f>
        <v>300</v>
      </c>
      <c r="AX5" s="14">
        <f t="shared" ref="AX5:AX13" si="1">INDEX($T$6:$T$20,AT5)</f>
        <v>1125</v>
      </c>
      <c r="BA5" s="17">
        <v>1</v>
      </c>
      <c r="BB5" s="14">
        <f>INDEX($X$5:$X$25,MATCH(BA5-1,$Z$5:$Z$25,1))+1</f>
        <v>1</v>
      </c>
      <c r="BC5" s="14">
        <f>BA5-INDEX($Z$5:$Z$25,BB5)</f>
        <v>1</v>
      </c>
      <c r="BD5" s="14">
        <v>100</v>
      </c>
      <c r="BE5" s="14">
        <f t="shared" ref="BE5:BE13" si="2">INDEX($AD$6:$AD$20,BB5)</f>
        <v>600</v>
      </c>
      <c r="BF5" s="14">
        <f t="shared" ref="BF5:BF13" si="3">INDEX($AF$6:$AF$20,BB5)</f>
        <v>2250</v>
      </c>
    </row>
    <row r="6" spans="1:58" ht="16.5" x14ac:dyDescent="0.2">
      <c r="A6" s="25">
        <v>1</v>
      </c>
      <c r="B6" s="107">
        <v>10</v>
      </c>
      <c r="C6" s="25">
        <v>5</v>
      </c>
      <c r="D6" s="25">
        <v>5</v>
      </c>
      <c r="E6" s="107">
        <v>5</v>
      </c>
      <c r="F6" s="25">
        <v>10</v>
      </c>
      <c r="G6" s="25">
        <f t="shared" ref="G6:G20" si="4">(F6-F5)/$C6</f>
        <v>2</v>
      </c>
      <c r="H6" s="25">
        <v>5</v>
      </c>
      <c r="I6" s="25">
        <f t="shared" ref="I6:I20" si="5">D6*H6</f>
        <v>25</v>
      </c>
      <c r="J6" s="25">
        <f>(I6-I5)/$C6</f>
        <v>3</v>
      </c>
      <c r="L6" s="25">
        <v>1</v>
      </c>
      <c r="M6" s="25">
        <v>9</v>
      </c>
      <c r="N6" s="14">
        <f>SUM(M$5:M6)</f>
        <v>9</v>
      </c>
      <c r="O6" s="25">
        <v>10</v>
      </c>
      <c r="P6" s="25">
        <f>INDEX($D$6:$D$34,L6)*O6</f>
        <v>50</v>
      </c>
      <c r="Q6" s="25">
        <v>30</v>
      </c>
      <c r="R6" s="25">
        <f>INDEX($F$6:$F$34,L6)*Q6</f>
        <v>300</v>
      </c>
      <c r="S6" s="25">
        <v>45</v>
      </c>
      <c r="T6" s="25">
        <f>INDEX($I$6:$I$36,L6)*S6</f>
        <v>1125</v>
      </c>
      <c r="U6" s="36">
        <v>60</v>
      </c>
      <c r="V6" s="36">
        <f>INDEX($I$6:$I$34,L6)*U6</f>
        <v>1500</v>
      </c>
      <c r="X6" s="25">
        <v>1</v>
      </c>
      <c r="Y6" s="25">
        <v>9</v>
      </c>
      <c r="Z6" s="14">
        <f>SUM(Y$5:Y6)</f>
        <v>9</v>
      </c>
      <c r="AA6" s="57">
        <v>20</v>
      </c>
      <c r="AB6" s="14">
        <f>INDEX($D$6:$D$34,X6)*AA6</f>
        <v>100</v>
      </c>
      <c r="AC6" s="25">
        <v>60</v>
      </c>
      <c r="AD6" s="14">
        <f>INDEX($F$6:$F$34,X6)*AC6</f>
        <v>600</v>
      </c>
      <c r="AE6" s="25">
        <v>90</v>
      </c>
      <c r="AF6" s="14">
        <f>INDEX($I$6:$I$34,X6)*AE6</f>
        <v>2250</v>
      </c>
      <c r="AG6" s="36">
        <v>120</v>
      </c>
      <c r="AH6" s="14">
        <f>INDEX($I$6:$I$34,X6)*AG6</f>
        <v>3000</v>
      </c>
      <c r="AK6" s="25">
        <v>2</v>
      </c>
      <c r="AL6" s="25">
        <v>1</v>
      </c>
      <c r="AM6" s="25">
        <v>2</v>
      </c>
      <c r="AN6" s="86">
        <f t="shared" ref="AN6:AN25" si="6">INDEX($D$6:$D$25,AL6)</f>
        <v>5</v>
      </c>
      <c r="AO6" s="86">
        <f t="shared" ref="AO6:AO25" si="7">INT(INDEX($F$5:$F$25,AL6)+AM6*INDEX($G$6:$G$25,AL6))</f>
        <v>4</v>
      </c>
      <c r="AP6" s="86">
        <f t="shared" ref="AP6:AP25" si="8">INT(INDEX($I$5:$I$25,AL6)+AM6*INDEX($J$6:$J$25,AL6))</f>
        <v>16</v>
      </c>
      <c r="AS6" s="17">
        <v>2</v>
      </c>
      <c r="AT6" s="14">
        <f t="shared" ref="AT6:AT25" si="9">INDEX($L$5:$L$25,MATCH(AS6-1,$N$5:$N$25,1))+1</f>
        <v>1</v>
      </c>
      <c r="AU6" s="14">
        <f t="shared" ref="AU6:AU25" si="10">AS6-INDEX($N$5:$N$25,AT6)</f>
        <v>2</v>
      </c>
      <c r="AV6" s="14">
        <v>50</v>
      </c>
      <c r="AW6" s="14">
        <f t="shared" si="0"/>
        <v>300</v>
      </c>
      <c r="AX6" s="14">
        <f t="shared" si="1"/>
        <v>1125</v>
      </c>
      <c r="BA6" s="17">
        <v>2</v>
      </c>
      <c r="BB6" s="14">
        <f t="shared" ref="BB6:BB25" si="11">INDEX($X$5:$X$25,MATCH(BA6-1,$Z$5:$Z$25,1))+1</f>
        <v>1</v>
      </c>
      <c r="BC6" s="14">
        <f t="shared" ref="BC6:BC25" si="12">BA6-INDEX($Z$5:$Z$25,BB6)</f>
        <v>2</v>
      </c>
      <c r="BD6" s="14">
        <v>100</v>
      </c>
      <c r="BE6" s="14">
        <f t="shared" si="2"/>
        <v>600</v>
      </c>
      <c r="BF6" s="14">
        <f t="shared" si="3"/>
        <v>2250</v>
      </c>
    </row>
    <row r="7" spans="1:58" ht="16.5" x14ac:dyDescent="0.2">
      <c r="A7" s="25">
        <v>2</v>
      </c>
      <c r="B7" s="107">
        <v>15</v>
      </c>
      <c r="C7" s="107">
        <v>5</v>
      </c>
      <c r="D7" s="25">
        <v>6</v>
      </c>
      <c r="E7" s="25">
        <v>5</v>
      </c>
      <c r="F7" s="25">
        <v>15</v>
      </c>
      <c r="G7" s="25">
        <f t="shared" si="4"/>
        <v>1</v>
      </c>
      <c r="H7" s="107">
        <v>5</v>
      </c>
      <c r="I7" s="25">
        <f t="shared" si="5"/>
        <v>30</v>
      </c>
      <c r="J7" s="25">
        <f t="shared" ref="J7:J20" si="13">(I7-I6)/$C7</f>
        <v>1</v>
      </c>
      <c r="L7" s="25">
        <v>2</v>
      </c>
      <c r="M7" s="25">
        <v>9</v>
      </c>
      <c r="N7" s="14">
        <f>SUM(M$5:M7)</f>
        <v>18</v>
      </c>
      <c r="O7" s="25">
        <v>20</v>
      </c>
      <c r="P7" s="107">
        <f t="shared" ref="P7:P34" si="14">INDEX($D$6:$D$34,L7)*O7</f>
        <v>120</v>
      </c>
      <c r="Q7" s="25">
        <v>30</v>
      </c>
      <c r="R7" s="107">
        <f t="shared" ref="R7:R34" si="15">INDEX($F$6:$F$34,L7)*Q7</f>
        <v>450</v>
      </c>
      <c r="S7" s="57">
        <v>45</v>
      </c>
      <c r="T7" s="107">
        <f t="shared" ref="T7:T34" si="16">INDEX($I$6:$I$36,L7)*S7</f>
        <v>1350</v>
      </c>
      <c r="U7" s="36">
        <v>90</v>
      </c>
      <c r="V7" s="107">
        <f t="shared" ref="V7:V34" si="17">INDEX($I$6:$I$34,L7)*U7</f>
        <v>2700</v>
      </c>
      <c r="X7" s="108">
        <v>2</v>
      </c>
      <c r="Y7" s="25">
        <v>9</v>
      </c>
      <c r="Z7" s="14">
        <f>SUM(Y$5:Y7)</f>
        <v>18</v>
      </c>
      <c r="AA7" s="25">
        <v>40</v>
      </c>
      <c r="AB7" s="14">
        <f t="shared" ref="AB7:AB34" si="18">INDEX($D$6:$D$34,X7)*AA7</f>
        <v>240</v>
      </c>
      <c r="AC7" s="25">
        <v>60</v>
      </c>
      <c r="AD7" s="14">
        <f t="shared" ref="AD7:AD34" si="19">INDEX($F$6:$F$34,X7)*AC7</f>
        <v>900</v>
      </c>
      <c r="AE7" s="57">
        <v>90</v>
      </c>
      <c r="AF7" s="14">
        <f t="shared" ref="AF7:AF34" si="20">INDEX($I$6:$I$34,X7)*AE7</f>
        <v>2700</v>
      </c>
      <c r="AG7" s="36">
        <v>180</v>
      </c>
      <c r="AH7" s="14">
        <f t="shared" ref="AH7:AH34" si="21">INDEX($I$6:$I$34,X7)*AG7</f>
        <v>5400</v>
      </c>
      <c r="AK7" s="25">
        <v>3</v>
      </c>
      <c r="AL7" s="25">
        <v>1</v>
      </c>
      <c r="AM7" s="25">
        <v>3</v>
      </c>
      <c r="AN7" s="86">
        <f t="shared" si="6"/>
        <v>5</v>
      </c>
      <c r="AO7" s="86">
        <f t="shared" si="7"/>
        <v>6</v>
      </c>
      <c r="AP7" s="86">
        <f t="shared" si="8"/>
        <v>19</v>
      </c>
      <c r="AS7" s="17">
        <v>3</v>
      </c>
      <c r="AT7" s="14">
        <f t="shared" si="9"/>
        <v>1</v>
      </c>
      <c r="AU7" s="14">
        <f t="shared" si="10"/>
        <v>3</v>
      </c>
      <c r="AV7" s="14">
        <v>50</v>
      </c>
      <c r="AW7" s="14">
        <f t="shared" si="0"/>
        <v>300</v>
      </c>
      <c r="AX7" s="14">
        <f t="shared" si="1"/>
        <v>1125</v>
      </c>
      <c r="BA7" s="17">
        <v>3</v>
      </c>
      <c r="BB7" s="14">
        <f t="shared" si="11"/>
        <v>1</v>
      </c>
      <c r="BC7" s="14">
        <f t="shared" si="12"/>
        <v>3</v>
      </c>
      <c r="BD7" s="14">
        <v>100</v>
      </c>
      <c r="BE7" s="14">
        <f t="shared" si="2"/>
        <v>600</v>
      </c>
      <c r="BF7" s="14">
        <f t="shared" si="3"/>
        <v>2250</v>
      </c>
    </row>
    <row r="8" spans="1:58" ht="16.5" x14ac:dyDescent="0.2">
      <c r="A8" s="25">
        <v>3</v>
      </c>
      <c r="B8" s="107">
        <v>20</v>
      </c>
      <c r="C8" s="107">
        <v>5</v>
      </c>
      <c r="D8" s="107">
        <v>7</v>
      </c>
      <c r="E8" s="107">
        <v>5</v>
      </c>
      <c r="F8" s="25">
        <v>20</v>
      </c>
      <c r="G8" s="25">
        <f t="shared" si="4"/>
        <v>1</v>
      </c>
      <c r="H8" s="107">
        <v>5</v>
      </c>
      <c r="I8" s="25">
        <f t="shared" si="5"/>
        <v>35</v>
      </c>
      <c r="J8" s="25">
        <f t="shared" si="13"/>
        <v>1</v>
      </c>
      <c r="L8" s="25">
        <v>3</v>
      </c>
      <c r="M8" s="107">
        <v>9</v>
      </c>
      <c r="N8" s="14">
        <f>SUM(M$5:M8)</f>
        <v>27</v>
      </c>
      <c r="O8" s="25">
        <v>20</v>
      </c>
      <c r="P8" s="107">
        <f t="shared" si="14"/>
        <v>140</v>
      </c>
      <c r="Q8" s="25">
        <v>30</v>
      </c>
      <c r="R8" s="107">
        <f t="shared" si="15"/>
        <v>600</v>
      </c>
      <c r="S8" s="57">
        <v>45</v>
      </c>
      <c r="T8" s="107">
        <f t="shared" si="16"/>
        <v>1575</v>
      </c>
      <c r="U8" s="36">
        <v>120</v>
      </c>
      <c r="V8" s="107">
        <f t="shared" si="17"/>
        <v>4200</v>
      </c>
      <c r="X8" s="108">
        <v>3</v>
      </c>
      <c r="Y8" s="25">
        <v>9</v>
      </c>
      <c r="Z8" s="14">
        <f>SUM(Y$5:Y8)</f>
        <v>27</v>
      </c>
      <c r="AA8" s="25">
        <v>40</v>
      </c>
      <c r="AB8" s="14">
        <f t="shared" si="18"/>
        <v>280</v>
      </c>
      <c r="AC8" s="25">
        <v>60</v>
      </c>
      <c r="AD8" s="14">
        <f t="shared" si="19"/>
        <v>1200</v>
      </c>
      <c r="AE8" s="57">
        <v>90</v>
      </c>
      <c r="AF8" s="14">
        <f t="shared" si="20"/>
        <v>3150</v>
      </c>
      <c r="AG8" s="36">
        <v>240</v>
      </c>
      <c r="AH8" s="14">
        <f t="shared" si="21"/>
        <v>8400</v>
      </c>
      <c r="AK8" s="25">
        <v>4</v>
      </c>
      <c r="AL8" s="25">
        <v>1</v>
      </c>
      <c r="AM8" s="25">
        <v>4</v>
      </c>
      <c r="AN8" s="86">
        <f t="shared" si="6"/>
        <v>5</v>
      </c>
      <c r="AO8" s="86">
        <f t="shared" si="7"/>
        <v>8</v>
      </c>
      <c r="AP8" s="86">
        <f t="shared" si="8"/>
        <v>22</v>
      </c>
      <c r="AS8" s="17">
        <v>4</v>
      </c>
      <c r="AT8" s="14">
        <f t="shared" si="9"/>
        <v>1</v>
      </c>
      <c r="AU8" s="14">
        <f t="shared" si="10"/>
        <v>4</v>
      </c>
      <c r="AV8" s="14">
        <v>50</v>
      </c>
      <c r="AW8" s="14">
        <f t="shared" si="0"/>
        <v>300</v>
      </c>
      <c r="AX8" s="14">
        <f t="shared" si="1"/>
        <v>1125</v>
      </c>
      <c r="BA8" s="17">
        <v>4</v>
      </c>
      <c r="BB8" s="14">
        <f t="shared" si="11"/>
        <v>1</v>
      </c>
      <c r="BC8" s="14">
        <f t="shared" si="12"/>
        <v>4</v>
      </c>
      <c r="BD8" s="14">
        <v>150</v>
      </c>
      <c r="BE8" s="14">
        <f t="shared" si="2"/>
        <v>600</v>
      </c>
      <c r="BF8" s="14">
        <f t="shared" si="3"/>
        <v>2250</v>
      </c>
    </row>
    <row r="9" spans="1:58" ht="16.5" x14ac:dyDescent="0.2">
      <c r="A9" s="25">
        <v>4</v>
      </c>
      <c r="B9" s="107">
        <v>25</v>
      </c>
      <c r="C9" s="107">
        <v>5</v>
      </c>
      <c r="D9" s="107">
        <v>8</v>
      </c>
      <c r="E9" s="107">
        <v>5</v>
      </c>
      <c r="F9" s="36">
        <v>25</v>
      </c>
      <c r="G9" s="25">
        <f t="shared" si="4"/>
        <v>1</v>
      </c>
      <c r="H9" s="107">
        <v>5</v>
      </c>
      <c r="I9" s="25">
        <f t="shared" si="5"/>
        <v>40</v>
      </c>
      <c r="J9" s="25">
        <f t="shared" si="13"/>
        <v>1</v>
      </c>
      <c r="L9" s="25">
        <v>4</v>
      </c>
      <c r="M9" s="107">
        <v>9</v>
      </c>
      <c r="N9" s="14">
        <f>SUM(M$5:M9)</f>
        <v>36</v>
      </c>
      <c r="O9" s="25">
        <v>20</v>
      </c>
      <c r="P9" s="107">
        <f t="shared" si="14"/>
        <v>160</v>
      </c>
      <c r="Q9" s="25">
        <v>30</v>
      </c>
      <c r="R9" s="107">
        <f t="shared" si="15"/>
        <v>750</v>
      </c>
      <c r="S9" s="57">
        <v>45</v>
      </c>
      <c r="T9" s="107">
        <f t="shared" si="16"/>
        <v>1800</v>
      </c>
      <c r="U9" s="36">
        <v>120</v>
      </c>
      <c r="V9" s="107">
        <f t="shared" si="17"/>
        <v>4800</v>
      </c>
      <c r="X9" s="108">
        <v>4</v>
      </c>
      <c r="Y9" s="25">
        <v>9</v>
      </c>
      <c r="Z9" s="14">
        <f>SUM(Y$5:Y9)</f>
        <v>36</v>
      </c>
      <c r="AA9" s="25">
        <v>40</v>
      </c>
      <c r="AB9" s="14">
        <f t="shared" si="18"/>
        <v>320</v>
      </c>
      <c r="AC9" s="25">
        <v>60</v>
      </c>
      <c r="AD9" s="14">
        <f t="shared" si="19"/>
        <v>1500</v>
      </c>
      <c r="AE9" s="57">
        <v>90</v>
      </c>
      <c r="AF9" s="14">
        <f t="shared" si="20"/>
        <v>3600</v>
      </c>
      <c r="AG9" s="36">
        <v>240</v>
      </c>
      <c r="AH9" s="14">
        <f t="shared" si="21"/>
        <v>9600</v>
      </c>
      <c r="AK9" s="25">
        <v>5</v>
      </c>
      <c r="AL9" s="25">
        <v>2</v>
      </c>
      <c r="AM9" s="25">
        <v>1</v>
      </c>
      <c r="AN9" s="86">
        <f t="shared" si="6"/>
        <v>6</v>
      </c>
      <c r="AO9" s="86">
        <f t="shared" si="7"/>
        <v>11</v>
      </c>
      <c r="AP9" s="86">
        <f t="shared" si="8"/>
        <v>26</v>
      </c>
      <c r="AS9" s="17">
        <v>5</v>
      </c>
      <c r="AT9" s="14">
        <f t="shared" si="9"/>
        <v>1</v>
      </c>
      <c r="AU9" s="14">
        <f t="shared" si="10"/>
        <v>5</v>
      </c>
      <c r="AV9" s="14">
        <v>50</v>
      </c>
      <c r="AW9" s="14">
        <f t="shared" si="0"/>
        <v>300</v>
      </c>
      <c r="AX9" s="14">
        <f t="shared" si="1"/>
        <v>1125</v>
      </c>
      <c r="BA9" s="17">
        <v>5</v>
      </c>
      <c r="BB9" s="14">
        <f t="shared" si="11"/>
        <v>1</v>
      </c>
      <c r="BC9" s="14">
        <f t="shared" si="12"/>
        <v>5</v>
      </c>
      <c r="BD9" s="14">
        <v>150</v>
      </c>
      <c r="BE9" s="14">
        <f t="shared" si="2"/>
        <v>600</v>
      </c>
      <c r="BF9" s="14">
        <f t="shared" si="3"/>
        <v>2250</v>
      </c>
    </row>
    <row r="10" spans="1:58" ht="16.5" x14ac:dyDescent="0.2">
      <c r="A10" s="25">
        <v>5</v>
      </c>
      <c r="B10" s="107">
        <v>30</v>
      </c>
      <c r="C10" s="107">
        <v>5</v>
      </c>
      <c r="D10" s="107">
        <v>9</v>
      </c>
      <c r="E10" s="107">
        <v>5</v>
      </c>
      <c r="F10" s="25">
        <v>30</v>
      </c>
      <c r="G10" s="25">
        <f t="shared" si="4"/>
        <v>1</v>
      </c>
      <c r="H10" s="107">
        <v>5</v>
      </c>
      <c r="I10" s="25">
        <f t="shared" si="5"/>
        <v>45</v>
      </c>
      <c r="J10" s="25">
        <f t="shared" si="13"/>
        <v>1</v>
      </c>
      <c r="L10" s="25">
        <v>5</v>
      </c>
      <c r="M10" s="107">
        <v>9</v>
      </c>
      <c r="N10" s="14">
        <f>SUM(M$5:M10)</f>
        <v>45</v>
      </c>
      <c r="O10" s="25">
        <v>20</v>
      </c>
      <c r="P10" s="107">
        <f t="shared" si="14"/>
        <v>180</v>
      </c>
      <c r="Q10" s="25">
        <v>30</v>
      </c>
      <c r="R10" s="107">
        <f t="shared" si="15"/>
        <v>900</v>
      </c>
      <c r="S10" s="57">
        <v>45</v>
      </c>
      <c r="T10" s="107">
        <f t="shared" si="16"/>
        <v>2025</v>
      </c>
      <c r="U10" s="36">
        <v>150</v>
      </c>
      <c r="V10" s="107">
        <f t="shared" si="17"/>
        <v>6750</v>
      </c>
      <c r="X10" s="108">
        <v>5</v>
      </c>
      <c r="Y10" s="108">
        <v>9</v>
      </c>
      <c r="Z10" s="14">
        <f>SUM(Y$5:Y10)</f>
        <v>45</v>
      </c>
      <c r="AA10" s="25">
        <v>40</v>
      </c>
      <c r="AB10" s="14">
        <f t="shared" si="18"/>
        <v>360</v>
      </c>
      <c r="AC10" s="25">
        <v>60</v>
      </c>
      <c r="AD10" s="14">
        <f t="shared" si="19"/>
        <v>1800</v>
      </c>
      <c r="AE10" s="57">
        <v>90</v>
      </c>
      <c r="AF10" s="14">
        <f t="shared" si="20"/>
        <v>4050</v>
      </c>
      <c r="AG10" s="36">
        <v>300</v>
      </c>
      <c r="AH10" s="14">
        <f t="shared" si="21"/>
        <v>13500</v>
      </c>
      <c r="AK10" s="25">
        <v>6</v>
      </c>
      <c r="AL10" s="25">
        <v>2</v>
      </c>
      <c r="AM10" s="25">
        <v>2</v>
      </c>
      <c r="AN10" s="86">
        <f t="shared" si="6"/>
        <v>6</v>
      </c>
      <c r="AO10" s="86">
        <f t="shared" si="7"/>
        <v>12</v>
      </c>
      <c r="AP10" s="86">
        <f t="shared" si="8"/>
        <v>27</v>
      </c>
      <c r="AS10" s="17">
        <v>6</v>
      </c>
      <c r="AT10" s="14">
        <f t="shared" si="9"/>
        <v>1</v>
      </c>
      <c r="AU10" s="14">
        <f t="shared" si="10"/>
        <v>6</v>
      </c>
      <c r="AV10" s="14">
        <v>50</v>
      </c>
      <c r="AW10" s="14">
        <f t="shared" si="0"/>
        <v>300</v>
      </c>
      <c r="AX10" s="14">
        <f t="shared" si="1"/>
        <v>1125</v>
      </c>
      <c r="BA10" s="17">
        <v>6</v>
      </c>
      <c r="BB10" s="14">
        <f t="shared" si="11"/>
        <v>1</v>
      </c>
      <c r="BC10" s="14">
        <f t="shared" si="12"/>
        <v>6</v>
      </c>
      <c r="BD10" s="14">
        <v>150</v>
      </c>
      <c r="BE10" s="14">
        <f t="shared" si="2"/>
        <v>600</v>
      </c>
      <c r="BF10" s="14">
        <f t="shared" si="3"/>
        <v>2250</v>
      </c>
    </row>
    <row r="11" spans="1:58" ht="16.5" x14ac:dyDescent="0.2">
      <c r="A11" s="25">
        <v>6</v>
      </c>
      <c r="B11" s="107">
        <v>35</v>
      </c>
      <c r="C11" s="107">
        <v>5</v>
      </c>
      <c r="D11" s="107">
        <v>10</v>
      </c>
      <c r="E11" s="107">
        <v>5</v>
      </c>
      <c r="F11" s="25">
        <v>35</v>
      </c>
      <c r="G11" s="25">
        <f t="shared" si="4"/>
        <v>1</v>
      </c>
      <c r="H11" s="107">
        <v>5</v>
      </c>
      <c r="I11" s="25">
        <f t="shared" si="5"/>
        <v>50</v>
      </c>
      <c r="J11" s="25">
        <f t="shared" si="13"/>
        <v>1</v>
      </c>
      <c r="L11" s="25">
        <v>6</v>
      </c>
      <c r="M11" s="107">
        <v>9</v>
      </c>
      <c r="N11" s="14">
        <f>SUM(M$5:M11)</f>
        <v>54</v>
      </c>
      <c r="O11" s="25">
        <v>20</v>
      </c>
      <c r="P11" s="107">
        <f t="shared" si="14"/>
        <v>200</v>
      </c>
      <c r="Q11" s="25">
        <v>30</v>
      </c>
      <c r="R11" s="107">
        <f t="shared" si="15"/>
        <v>1050</v>
      </c>
      <c r="S11" s="57">
        <v>45</v>
      </c>
      <c r="T11" s="107">
        <f t="shared" si="16"/>
        <v>2250</v>
      </c>
      <c r="U11" s="36">
        <v>150</v>
      </c>
      <c r="V11" s="107">
        <f t="shared" si="17"/>
        <v>7500</v>
      </c>
      <c r="X11" s="108">
        <v>6</v>
      </c>
      <c r="Y11" s="108">
        <v>9</v>
      </c>
      <c r="Z11" s="14">
        <f>SUM(Y$5:Y11)</f>
        <v>54</v>
      </c>
      <c r="AA11" s="25">
        <v>40</v>
      </c>
      <c r="AB11" s="14">
        <f t="shared" si="18"/>
        <v>400</v>
      </c>
      <c r="AC11" s="25">
        <v>60</v>
      </c>
      <c r="AD11" s="14">
        <f t="shared" si="19"/>
        <v>2100</v>
      </c>
      <c r="AE11" s="57">
        <v>90</v>
      </c>
      <c r="AF11" s="14">
        <f t="shared" si="20"/>
        <v>4500</v>
      </c>
      <c r="AG11" s="36">
        <v>300</v>
      </c>
      <c r="AH11" s="14">
        <f t="shared" si="21"/>
        <v>15000</v>
      </c>
      <c r="AK11" s="25">
        <v>7</v>
      </c>
      <c r="AL11" s="25">
        <v>2</v>
      </c>
      <c r="AM11" s="25">
        <v>3</v>
      </c>
      <c r="AN11" s="86">
        <f t="shared" si="6"/>
        <v>6</v>
      </c>
      <c r="AO11" s="86">
        <f t="shared" si="7"/>
        <v>13</v>
      </c>
      <c r="AP11" s="86">
        <f t="shared" si="8"/>
        <v>28</v>
      </c>
      <c r="AS11" s="17">
        <v>7</v>
      </c>
      <c r="AT11" s="14">
        <f t="shared" si="9"/>
        <v>1</v>
      </c>
      <c r="AU11" s="14">
        <f t="shared" si="10"/>
        <v>7</v>
      </c>
      <c r="AV11" s="14">
        <v>75</v>
      </c>
      <c r="AW11" s="14">
        <f t="shared" si="0"/>
        <v>300</v>
      </c>
      <c r="AX11" s="14">
        <f t="shared" si="1"/>
        <v>1125</v>
      </c>
      <c r="BA11" s="53">
        <v>7</v>
      </c>
      <c r="BB11" s="14">
        <f t="shared" si="11"/>
        <v>1</v>
      </c>
      <c r="BC11" s="14">
        <f t="shared" si="12"/>
        <v>7</v>
      </c>
      <c r="BD11" s="14">
        <v>200</v>
      </c>
      <c r="BE11" s="14">
        <f t="shared" si="2"/>
        <v>600</v>
      </c>
      <c r="BF11" s="14">
        <f t="shared" si="3"/>
        <v>2250</v>
      </c>
    </row>
    <row r="12" spans="1:58" ht="16.5" x14ac:dyDescent="0.2">
      <c r="A12" s="25">
        <v>7</v>
      </c>
      <c r="B12" s="107">
        <v>40</v>
      </c>
      <c r="C12" s="107">
        <v>5</v>
      </c>
      <c r="D12" s="107">
        <v>12</v>
      </c>
      <c r="E12" s="107">
        <v>5</v>
      </c>
      <c r="F12" s="25">
        <v>40</v>
      </c>
      <c r="G12" s="25">
        <f t="shared" si="4"/>
        <v>1</v>
      </c>
      <c r="H12" s="107">
        <v>5</v>
      </c>
      <c r="I12" s="25">
        <f t="shared" si="5"/>
        <v>60</v>
      </c>
      <c r="J12" s="25">
        <f t="shared" si="13"/>
        <v>2</v>
      </c>
      <c r="L12" s="25">
        <v>7</v>
      </c>
      <c r="M12" s="107">
        <v>9</v>
      </c>
      <c r="N12" s="14">
        <f>SUM(M$5:M12)</f>
        <v>63</v>
      </c>
      <c r="O12" s="25">
        <v>20</v>
      </c>
      <c r="P12" s="107">
        <f t="shared" si="14"/>
        <v>240</v>
      </c>
      <c r="Q12" s="25">
        <v>30</v>
      </c>
      <c r="R12" s="107">
        <f t="shared" si="15"/>
        <v>1200</v>
      </c>
      <c r="S12" s="57">
        <v>45</v>
      </c>
      <c r="T12" s="107">
        <f t="shared" si="16"/>
        <v>2700</v>
      </c>
      <c r="U12" s="36">
        <v>150</v>
      </c>
      <c r="V12" s="107">
        <f t="shared" si="17"/>
        <v>9000</v>
      </c>
      <c r="X12" s="108">
        <v>7</v>
      </c>
      <c r="Y12" s="108">
        <v>9</v>
      </c>
      <c r="Z12" s="14">
        <f>SUM(Y$5:Y12)</f>
        <v>63</v>
      </c>
      <c r="AA12" s="25">
        <v>40</v>
      </c>
      <c r="AB12" s="14">
        <f t="shared" si="18"/>
        <v>480</v>
      </c>
      <c r="AC12" s="25">
        <v>60</v>
      </c>
      <c r="AD12" s="14">
        <f t="shared" si="19"/>
        <v>2400</v>
      </c>
      <c r="AE12" s="57">
        <v>90</v>
      </c>
      <c r="AF12" s="14">
        <f t="shared" si="20"/>
        <v>5400</v>
      </c>
      <c r="AG12" s="36">
        <v>300</v>
      </c>
      <c r="AH12" s="14">
        <f t="shared" si="21"/>
        <v>18000</v>
      </c>
      <c r="AK12" s="25">
        <v>8</v>
      </c>
      <c r="AL12" s="25">
        <v>2</v>
      </c>
      <c r="AM12" s="25">
        <v>4</v>
      </c>
      <c r="AN12" s="86">
        <f t="shared" si="6"/>
        <v>6</v>
      </c>
      <c r="AO12" s="86">
        <f t="shared" si="7"/>
        <v>14</v>
      </c>
      <c r="AP12" s="86">
        <f t="shared" si="8"/>
        <v>29</v>
      </c>
      <c r="AS12" s="53">
        <v>8</v>
      </c>
      <c r="AT12" s="14">
        <f t="shared" si="9"/>
        <v>1</v>
      </c>
      <c r="AU12" s="14">
        <f t="shared" si="10"/>
        <v>8</v>
      </c>
      <c r="AV12" s="14">
        <v>75</v>
      </c>
      <c r="AW12" s="14">
        <f t="shared" si="0"/>
        <v>300</v>
      </c>
      <c r="AX12" s="14">
        <f t="shared" si="1"/>
        <v>1125</v>
      </c>
      <c r="BA12" s="53">
        <v>8</v>
      </c>
      <c r="BB12" s="14">
        <f t="shared" si="11"/>
        <v>1</v>
      </c>
      <c r="BC12" s="14">
        <f t="shared" si="12"/>
        <v>8</v>
      </c>
      <c r="BD12" s="14">
        <v>200</v>
      </c>
      <c r="BE12" s="14">
        <f t="shared" si="2"/>
        <v>600</v>
      </c>
      <c r="BF12" s="14">
        <f t="shared" si="3"/>
        <v>2250</v>
      </c>
    </row>
    <row r="13" spans="1:58" ht="16.5" x14ac:dyDescent="0.2">
      <c r="A13" s="25">
        <v>8</v>
      </c>
      <c r="B13" s="107">
        <v>45</v>
      </c>
      <c r="C13" s="107">
        <v>5</v>
      </c>
      <c r="D13" s="107">
        <v>14</v>
      </c>
      <c r="E13" s="107">
        <v>5</v>
      </c>
      <c r="F13" s="25">
        <v>45</v>
      </c>
      <c r="G13" s="25">
        <f t="shared" si="4"/>
        <v>1</v>
      </c>
      <c r="H13" s="107">
        <v>5</v>
      </c>
      <c r="I13" s="25">
        <f t="shared" si="5"/>
        <v>70</v>
      </c>
      <c r="J13" s="25">
        <f t="shared" si="13"/>
        <v>2</v>
      </c>
      <c r="L13" s="25">
        <v>8</v>
      </c>
      <c r="M13" s="107">
        <v>9</v>
      </c>
      <c r="N13" s="14">
        <f>SUM(M$5:M13)</f>
        <v>72</v>
      </c>
      <c r="O13" s="25">
        <v>20</v>
      </c>
      <c r="P13" s="107">
        <f t="shared" si="14"/>
        <v>280</v>
      </c>
      <c r="Q13" s="25">
        <v>30</v>
      </c>
      <c r="R13" s="107">
        <f t="shared" si="15"/>
        <v>1350</v>
      </c>
      <c r="S13" s="57">
        <v>45</v>
      </c>
      <c r="T13" s="107">
        <f t="shared" si="16"/>
        <v>3150</v>
      </c>
      <c r="U13" s="36">
        <v>150</v>
      </c>
      <c r="V13" s="107">
        <f t="shared" si="17"/>
        <v>10500</v>
      </c>
      <c r="X13" s="108">
        <v>8</v>
      </c>
      <c r="Y13" s="108">
        <v>9</v>
      </c>
      <c r="Z13" s="14">
        <f>SUM(Y$5:Y13)</f>
        <v>72</v>
      </c>
      <c r="AA13" s="25">
        <v>40</v>
      </c>
      <c r="AB13" s="14">
        <f t="shared" si="18"/>
        <v>560</v>
      </c>
      <c r="AC13" s="25">
        <v>60</v>
      </c>
      <c r="AD13" s="14">
        <f t="shared" si="19"/>
        <v>2700</v>
      </c>
      <c r="AE13" s="57">
        <v>90</v>
      </c>
      <c r="AF13" s="14">
        <f t="shared" si="20"/>
        <v>6300</v>
      </c>
      <c r="AG13" s="36">
        <v>300</v>
      </c>
      <c r="AH13" s="14">
        <f t="shared" si="21"/>
        <v>21000</v>
      </c>
      <c r="AK13" s="25">
        <v>9</v>
      </c>
      <c r="AL13" s="25">
        <v>2</v>
      </c>
      <c r="AM13" s="25">
        <v>5</v>
      </c>
      <c r="AN13" s="86">
        <f t="shared" si="6"/>
        <v>6</v>
      </c>
      <c r="AO13" s="86">
        <f t="shared" si="7"/>
        <v>15</v>
      </c>
      <c r="AP13" s="86">
        <f t="shared" si="8"/>
        <v>30</v>
      </c>
      <c r="AS13" s="53">
        <v>9</v>
      </c>
      <c r="AT13" s="14">
        <f t="shared" si="9"/>
        <v>1</v>
      </c>
      <c r="AU13" s="14">
        <f t="shared" si="10"/>
        <v>9</v>
      </c>
      <c r="AV13" s="14">
        <v>75</v>
      </c>
      <c r="AW13" s="14">
        <f t="shared" si="0"/>
        <v>300</v>
      </c>
      <c r="AX13" s="14">
        <f t="shared" si="1"/>
        <v>1125</v>
      </c>
      <c r="BA13" s="53">
        <v>9</v>
      </c>
      <c r="BB13" s="14">
        <f t="shared" si="11"/>
        <v>1</v>
      </c>
      <c r="BC13" s="14">
        <f t="shared" si="12"/>
        <v>9</v>
      </c>
      <c r="BD13" s="14">
        <v>200</v>
      </c>
      <c r="BE13" s="14">
        <f t="shared" si="2"/>
        <v>600</v>
      </c>
      <c r="BF13" s="14">
        <f t="shared" si="3"/>
        <v>2250</v>
      </c>
    </row>
    <row r="14" spans="1:58" ht="16.5" x14ac:dyDescent="0.2">
      <c r="A14" s="25">
        <v>9</v>
      </c>
      <c r="B14" s="107">
        <v>50</v>
      </c>
      <c r="C14" s="107">
        <v>5</v>
      </c>
      <c r="D14" s="107">
        <v>16</v>
      </c>
      <c r="E14" s="107">
        <v>5</v>
      </c>
      <c r="F14" s="25">
        <v>50</v>
      </c>
      <c r="G14" s="25">
        <f t="shared" si="4"/>
        <v>1</v>
      </c>
      <c r="H14" s="107">
        <v>5</v>
      </c>
      <c r="I14" s="25">
        <f t="shared" si="5"/>
        <v>80</v>
      </c>
      <c r="J14" s="25">
        <f t="shared" si="13"/>
        <v>2</v>
      </c>
      <c r="L14" s="25">
        <v>9</v>
      </c>
      <c r="M14" s="107">
        <v>9</v>
      </c>
      <c r="N14" s="14">
        <f>SUM(M$5:M14)</f>
        <v>81</v>
      </c>
      <c r="O14" s="25">
        <v>20</v>
      </c>
      <c r="P14" s="107">
        <f t="shared" si="14"/>
        <v>320</v>
      </c>
      <c r="Q14" s="25">
        <v>30</v>
      </c>
      <c r="R14" s="107">
        <f t="shared" si="15"/>
        <v>1500</v>
      </c>
      <c r="S14" s="57">
        <v>45</v>
      </c>
      <c r="T14" s="107">
        <f t="shared" si="16"/>
        <v>3600</v>
      </c>
      <c r="U14" s="36">
        <v>150</v>
      </c>
      <c r="V14" s="107">
        <f t="shared" si="17"/>
        <v>12000</v>
      </c>
      <c r="X14" s="108">
        <v>9</v>
      </c>
      <c r="Y14" s="108">
        <v>9</v>
      </c>
      <c r="Z14" s="14">
        <f>SUM(Y$5:Y14)</f>
        <v>81</v>
      </c>
      <c r="AA14" s="25">
        <v>40</v>
      </c>
      <c r="AB14" s="14">
        <f t="shared" si="18"/>
        <v>640</v>
      </c>
      <c r="AC14" s="25">
        <v>60</v>
      </c>
      <c r="AD14" s="14">
        <f t="shared" si="19"/>
        <v>3000</v>
      </c>
      <c r="AE14" s="57">
        <v>90</v>
      </c>
      <c r="AF14" s="14">
        <f t="shared" si="20"/>
        <v>7200</v>
      </c>
      <c r="AG14" s="36">
        <v>300</v>
      </c>
      <c r="AH14" s="14">
        <f t="shared" si="21"/>
        <v>24000</v>
      </c>
      <c r="AK14" s="25">
        <v>10</v>
      </c>
      <c r="AL14" s="25">
        <v>2</v>
      </c>
      <c r="AM14" s="25">
        <v>6</v>
      </c>
      <c r="AN14" s="86">
        <f t="shared" si="6"/>
        <v>6</v>
      </c>
      <c r="AO14" s="86">
        <f t="shared" si="7"/>
        <v>16</v>
      </c>
      <c r="AP14" s="86">
        <f t="shared" si="8"/>
        <v>31</v>
      </c>
      <c r="AS14" s="53">
        <v>10</v>
      </c>
      <c r="AT14" s="14">
        <f t="shared" si="9"/>
        <v>2</v>
      </c>
      <c r="AU14" s="14">
        <f t="shared" si="10"/>
        <v>1</v>
      </c>
      <c r="AV14" s="14">
        <f t="shared" ref="AV14:AV25" si="22">INDEX($P$6:$P$25,AT14)</f>
        <v>120</v>
      </c>
      <c r="AW14" s="14">
        <f t="shared" ref="AW14:AW25" si="23">INDEX($R$6:$R$25,AT14)</f>
        <v>450</v>
      </c>
      <c r="AX14" s="14">
        <f t="shared" ref="AX14:AX25" si="24">INDEX($T$6:$T$25,AT14)</f>
        <v>1350</v>
      </c>
      <c r="BA14" s="17">
        <v>7</v>
      </c>
      <c r="BB14" s="14">
        <f t="shared" si="11"/>
        <v>1</v>
      </c>
      <c r="BC14" s="14">
        <f t="shared" si="12"/>
        <v>7</v>
      </c>
      <c r="BD14" s="14">
        <f>INDEX($AB$6:$AB$25,BB14)</f>
        <v>100</v>
      </c>
      <c r="BE14" s="14">
        <f>INDEX($AD$6:$AD$25,BB14)</f>
        <v>600</v>
      </c>
      <c r="BF14" s="14">
        <f>INDEX($AF$6:$AF$25,BB14)</f>
        <v>2250</v>
      </c>
    </row>
    <row r="15" spans="1:58" ht="16.5" x14ac:dyDescent="0.2">
      <c r="A15" s="25">
        <v>10</v>
      </c>
      <c r="B15" s="107">
        <v>55</v>
      </c>
      <c r="C15" s="107">
        <v>5</v>
      </c>
      <c r="D15" s="107">
        <v>18</v>
      </c>
      <c r="E15" s="107">
        <v>5</v>
      </c>
      <c r="F15" s="25">
        <v>55</v>
      </c>
      <c r="G15" s="25">
        <f t="shared" si="4"/>
        <v>1</v>
      </c>
      <c r="H15" s="107">
        <v>5</v>
      </c>
      <c r="I15" s="25">
        <f t="shared" si="5"/>
        <v>90</v>
      </c>
      <c r="J15" s="25">
        <f t="shared" si="13"/>
        <v>2</v>
      </c>
      <c r="L15" s="25">
        <v>10</v>
      </c>
      <c r="M15" s="107">
        <v>9</v>
      </c>
      <c r="N15" s="14">
        <f>SUM(M$5:M15)</f>
        <v>90</v>
      </c>
      <c r="O15" s="25">
        <v>20</v>
      </c>
      <c r="P15" s="107">
        <f t="shared" si="14"/>
        <v>360</v>
      </c>
      <c r="Q15" s="25">
        <v>30</v>
      </c>
      <c r="R15" s="107">
        <f t="shared" si="15"/>
        <v>1650</v>
      </c>
      <c r="S15" s="57">
        <v>45</v>
      </c>
      <c r="T15" s="107">
        <f t="shared" si="16"/>
        <v>4050</v>
      </c>
      <c r="U15" s="36">
        <v>150</v>
      </c>
      <c r="V15" s="107">
        <f t="shared" si="17"/>
        <v>13500</v>
      </c>
      <c r="X15" s="108">
        <v>10</v>
      </c>
      <c r="Y15" s="108">
        <v>9</v>
      </c>
      <c r="Z15" s="14">
        <f>SUM(Y$5:Y15)</f>
        <v>90</v>
      </c>
      <c r="AA15" s="25">
        <v>40</v>
      </c>
      <c r="AB15" s="14">
        <f t="shared" si="18"/>
        <v>720</v>
      </c>
      <c r="AC15" s="25">
        <v>60</v>
      </c>
      <c r="AD15" s="14">
        <f t="shared" si="19"/>
        <v>3300</v>
      </c>
      <c r="AE15" s="57">
        <v>90</v>
      </c>
      <c r="AF15" s="14">
        <f t="shared" si="20"/>
        <v>8100</v>
      </c>
      <c r="AG15" s="36">
        <v>300</v>
      </c>
      <c r="AH15" s="14">
        <f t="shared" si="21"/>
        <v>27000</v>
      </c>
      <c r="AK15" s="25">
        <v>11</v>
      </c>
      <c r="AL15" s="25">
        <v>2</v>
      </c>
      <c r="AM15" s="25">
        <v>7</v>
      </c>
      <c r="AN15" s="86">
        <f t="shared" si="6"/>
        <v>6</v>
      </c>
      <c r="AO15" s="86">
        <f t="shared" si="7"/>
        <v>17</v>
      </c>
      <c r="AP15" s="86">
        <f t="shared" si="8"/>
        <v>32</v>
      </c>
      <c r="AS15" s="53">
        <v>11</v>
      </c>
      <c r="AT15" s="14">
        <f t="shared" si="9"/>
        <v>2</v>
      </c>
      <c r="AU15" s="14">
        <f t="shared" si="10"/>
        <v>2</v>
      </c>
      <c r="AV15" s="14">
        <f t="shared" si="22"/>
        <v>120</v>
      </c>
      <c r="AW15" s="14">
        <f t="shared" si="23"/>
        <v>450</v>
      </c>
      <c r="AX15" s="14">
        <f t="shared" si="24"/>
        <v>1350</v>
      </c>
      <c r="BA15" s="17">
        <v>8</v>
      </c>
      <c r="BB15" s="14">
        <f t="shared" si="11"/>
        <v>1</v>
      </c>
      <c r="BC15" s="14">
        <f t="shared" si="12"/>
        <v>8</v>
      </c>
      <c r="BD15" s="14">
        <f t="shared" ref="BD15:BD25" si="25">INDEX($AB$6:$AB$25,BB15)</f>
        <v>100</v>
      </c>
      <c r="BE15" s="14">
        <f t="shared" ref="BE15:BE25" si="26">INDEX($AD$6:$AD$25,BB15)</f>
        <v>600</v>
      </c>
      <c r="BF15" s="14">
        <f t="shared" ref="BF15:BF25" si="27">INDEX($AF$6:$AF$25,BB15)</f>
        <v>2250</v>
      </c>
    </row>
    <row r="16" spans="1:58" ht="16.5" x14ac:dyDescent="0.2">
      <c r="A16" s="25">
        <v>11</v>
      </c>
      <c r="B16" s="107">
        <v>60</v>
      </c>
      <c r="C16" s="107">
        <v>5</v>
      </c>
      <c r="D16" s="107">
        <v>20</v>
      </c>
      <c r="E16" s="107">
        <v>5</v>
      </c>
      <c r="F16" s="36">
        <v>60</v>
      </c>
      <c r="G16" s="25">
        <f t="shared" si="4"/>
        <v>1</v>
      </c>
      <c r="H16" s="107">
        <v>5</v>
      </c>
      <c r="I16" s="25">
        <f t="shared" si="5"/>
        <v>100</v>
      </c>
      <c r="J16" s="25">
        <f t="shared" si="13"/>
        <v>2</v>
      </c>
      <c r="L16" s="25">
        <v>11</v>
      </c>
      <c r="M16" s="107">
        <v>9</v>
      </c>
      <c r="N16" s="14">
        <f>SUM(M$5:M16)</f>
        <v>99</v>
      </c>
      <c r="O16" s="25">
        <v>20</v>
      </c>
      <c r="P16" s="107">
        <f t="shared" si="14"/>
        <v>400</v>
      </c>
      <c r="Q16" s="25">
        <v>30</v>
      </c>
      <c r="R16" s="107">
        <f t="shared" si="15"/>
        <v>1800</v>
      </c>
      <c r="S16" s="57">
        <v>45</v>
      </c>
      <c r="T16" s="107">
        <f t="shared" si="16"/>
        <v>4500</v>
      </c>
      <c r="U16" s="36">
        <v>150</v>
      </c>
      <c r="V16" s="107">
        <f t="shared" si="17"/>
        <v>15000</v>
      </c>
      <c r="X16" s="108">
        <v>11</v>
      </c>
      <c r="Y16" s="108">
        <v>9</v>
      </c>
      <c r="Z16" s="14">
        <f>SUM(Y$5:Y16)</f>
        <v>99</v>
      </c>
      <c r="AA16" s="25">
        <v>40</v>
      </c>
      <c r="AB16" s="14">
        <f t="shared" si="18"/>
        <v>800</v>
      </c>
      <c r="AC16" s="25">
        <v>60</v>
      </c>
      <c r="AD16" s="14">
        <f t="shared" si="19"/>
        <v>3600</v>
      </c>
      <c r="AE16" s="57">
        <v>90</v>
      </c>
      <c r="AF16" s="14">
        <f t="shared" si="20"/>
        <v>9000</v>
      </c>
      <c r="AG16" s="36">
        <v>300</v>
      </c>
      <c r="AH16" s="14">
        <f t="shared" si="21"/>
        <v>30000</v>
      </c>
      <c r="AK16" s="25">
        <v>12</v>
      </c>
      <c r="AL16" s="25">
        <v>2</v>
      </c>
      <c r="AM16" s="25">
        <v>8</v>
      </c>
      <c r="AN16" s="86">
        <f t="shared" si="6"/>
        <v>6</v>
      </c>
      <c r="AO16" s="86">
        <f t="shared" si="7"/>
        <v>18</v>
      </c>
      <c r="AP16" s="86">
        <f t="shared" si="8"/>
        <v>33</v>
      </c>
      <c r="AS16" s="53">
        <v>12</v>
      </c>
      <c r="AT16" s="14">
        <f t="shared" si="9"/>
        <v>2</v>
      </c>
      <c r="AU16" s="14">
        <f t="shared" si="10"/>
        <v>3</v>
      </c>
      <c r="AV16" s="14">
        <f t="shared" si="22"/>
        <v>120</v>
      </c>
      <c r="AW16" s="14">
        <f t="shared" si="23"/>
        <v>450</v>
      </c>
      <c r="AX16" s="14">
        <f t="shared" si="24"/>
        <v>1350</v>
      </c>
      <c r="BA16" s="17">
        <v>9</v>
      </c>
      <c r="BB16" s="14">
        <f t="shared" si="11"/>
        <v>1</v>
      </c>
      <c r="BC16" s="14">
        <f t="shared" si="12"/>
        <v>9</v>
      </c>
      <c r="BD16" s="14">
        <f t="shared" si="25"/>
        <v>100</v>
      </c>
      <c r="BE16" s="14">
        <f t="shared" si="26"/>
        <v>600</v>
      </c>
      <c r="BF16" s="14">
        <f t="shared" si="27"/>
        <v>2250</v>
      </c>
    </row>
    <row r="17" spans="1:58" ht="16.5" x14ac:dyDescent="0.2">
      <c r="A17" s="25">
        <v>12</v>
      </c>
      <c r="B17" s="107">
        <v>65</v>
      </c>
      <c r="C17" s="107">
        <v>5</v>
      </c>
      <c r="D17" s="107">
        <v>22</v>
      </c>
      <c r="E17" s="107">
        <v>5</v>
      </c>
      <c r="F17" s="25">
        <v>65</v>
      </c>
      <c r="G17" s="25">
        <f t="shared" si="4"/>
        <v>1</v>
      </c>
      <c r="H17" s="107">
        <v>5</v>
      </c>
      <c r="I17" s="25">
        <f t="shared" si="5"/>
        <v>110</v>
      </c>
      <c r="J17" s="25">
        <f t="shared" si="13"/>
        <v>2</v>
      </c>
      <c r="L17" s="25">
        <v>12</v>
      </c>
      <c r="M17" s="107">
        <v>9</v>
      </c>
      <c r="N17" s="14">
        <f>SUM(M$5:M17)</f>
        <v>108</v>
      </c>
      <c r="O17" s="25">
        <v>20</v>
      </c>
      <c r="P17" s="107">
        <f t="shared" si="14"/>
        <v>440</v>
      </c>
      <c r="Q17" s="25">
        <v>30</v>
      </c>
      <c r="R17" s="107">
        <f t="shared" si="15"/>
        <v>1950</v>
      </c>
      <c r="S17" s="57">
        <v>45</v>
      </c>
      <c r="T17" s="107">
        <f t="shared" si="16"/>
        <v>4950</v>
      </c>
      <c r="U17" s="36">
        <v>150</v>
      </c>
      <c r="V17" s="107">
        <f t="shared" si="17"/>
        <v>16500</v>
      </c>
      <c r="X17" s="108">
        <v>12</v>
      </c>
      <c r="Y17" s="108">
        <v>9</v>
      </c>
      <c r="Z17" s="14">
        <f>SUM(Y$5:Y17)</f>
        <v>108</v>
      </c>
      <c r="AA17" s="25">
        <v>40</v>
      </c>
      <c r="AB17" s="14">
        <f t="shared" si="18"/>
        <v>880</v>
      </c>
      <c r="AC17" s="25">
        <v>60</v>
      </c>
      <c r="AD17" s="14">
        <f t="shared" si="19"/>
        <v>3900</v>
      </c>
      <c r="AE17" s="57">
        <v>90</v>
      </c>
      <c r="AF17" s="14">
        <f t="shared" si="20"/>
        <v>9900</v>
      </c>
      <c r="AG17" s="36">
        <v>300</v>
      </c>
      <c r="AH17" s="14">
        <f t="shared" si="21"/>
        <v>33000</v>
      </c>
      <c r="AK17" s="25">
        <v>13</v>
      </c>
      <c r="AL17" s="25">
        <v>3</v>
      </c>
      <c r="AM17" s="25">
        <v>1</v>
      </c>
      <c r="AN17" s="86">
        <f t="shared" si="6"/>
        <v>7</v>
      </c>
      <c r="AO17" s="86">
        <f t="shared" si="7"/>
        <v>16</v>
      </c>
      <c r="AP17" s="86">
        <f t="shared" si="8"/>
        <v>31</v>
      </c>
      <c r="AS17" s="53">
        <v>13</v>
      </c>
      <c r="AT17" s="14">
        <f t="shared" si="9"/>
        <v>2</v>
      </c>
      <c r="AU17" s="14">
        <f t="shared" si="10"/>
        <v>4</v>
      </c>
      <c r="AV17" s="14">
        <f t="shared" si="22"/>
        <v>120</v>
      </c>
      <c r="AW17" s="14">
        <f t="shared" si="23"/>
        <v>450</v>
      </c>
      <c r="AX17" s="14">
        <f t="shared" si="24"/>
        <v>1350</v>
      </c>
      <c r="BA17" s="17">
        <v>10</v>
      </c>
      <c r="BB17" s="14">
        <f t="shared" si="11"/>
        <v>2</v>
      </c>
      <c r="BC17" s="14">
        <f t="shared" si="12"/>
        <v>1</v>
      </c>
      <c r="BD17" s="14">
        <f t="shared" si="25"/>
        <v>240</v>
      </c>
      <c r="BE17" s="14">
        <f t="shared" si="26"/>
        <v>900</v>
      </c>
      <c r="BF17" s="14">
        <f t="shared" si="27"/>
        <v>2700</v>
      </c>
    </row>
    <row r="18" spans="1:58" ht="16.5" x14ac:dyDescent="0.2">
      <c r="A18" s="25">
        <v>13</v>
      </c>
      <c r="B18" s="107">
        <v>70</v>
      </c>
      <c r="C18" s="107">
        <v>5</v>
      </c>
      <c r="D18" s="107">
        <v>25</v>
      </c>
      <c r="E18" s="107">
        <v>5</v>
      </c>
      <c r="F18" s="25">
        <v>70</v>
      </c>
      <c r="G18" s="25">
        <f t="shared" si="4"/>
        <v>1</v>
      </c>
      <c r="H18" s="107">
        <v>5</v>
      </c>
      <c r="I18" s="25">
        <f t="shared" si="5"/>
        <v>125</v>
      </c>
      <c r="J18" s="25">
        <f t="shared" si="13"/>
        <v>3</v>
      </c>
      <c r="L18" s="25">
        <v>13</v>
      </c>
      <c r="M18" s="107">
        <v>9</v>
      </c>
      <c r="N18" s="14">
        <f>SUM(M$5:M18)</f>
        <v>117</v>
      </c>
      <c r="O18" s="25">
        <v>20</v>
      </c>
      <c r="P18" s="107">
        <f t="shared" si="14"/>
        <v>500</v>
      </c>
      <c r="Q18" s="25">
        <v>30</v>
      </c>
      <c r="R18" s="107">
        <f t="shared" si="15"/>
        <v>2100</v>
      </c>
      <c r="S18" s="57">
        <v>45</v>
      </c>
      <c r="T18" s="107">
        <f t="shared" si="16"/>
        <v>5625</v>
      </c>
      <c r="U18" s="36">
        <v>150</v>
      </c>
      <c r="V18" s="107">
        <f t="shared" si="17"/>
        <v>18750</v>
      </c>
      <c r="X18" s="108">
        <v>13</v>
      </c>
      <c r="Y18" s="108">
        <v>9</v>
      </c>
      <c r="Z18" s="14">
        <f>SUM(Y$5:Y18)</f>
        <v>117</v>
      </c>
      <c r="AA18" s="25">
        <v>40</v>
      </c>
      <c r="AB18" s="14">
        <f t="shared" si="18"/>
        <v>1000</v>
      </c>
      <c r="AC18" s="25">
        <v>60</v>
      </c>
      <c r="AD18" s="14">
        <f t="shared" si="19"/>
        <v>4200</v>
      </c>
      <c r="AE18" s="57">
        <v>90</v>
      </c>
      <c r="AF18" s="14">
        <f t="shared" si="20"/>
        <v>11250</v>
      </c>
      <c r="AG18" s="36">
        <v>300</v>
      </c>
      <c r="AH18" s="14">
        <f t="shared" si="21"/>
        <v>37500</v>
      </c>
      <c r="AK18" s="25">
        <v>14</v>
      </c>
      <c r="AL18" s="25">
        <v>3</v>
      </c>
      <c r="AM18" s="25">
        <v>2</v>
      </c>
      <c r="AN18" s="86">
        <f t="shared" si="6"/>
        <v>7</v>
      </c>
      <c r="AO18" s="86">
        <f t="shared" si="7"/>
        <v>17</v>
      </c>
      <c r="AP18" s="86">
        <f t="shared" si="8"/>
        <v>32</v>
      </c>
      <c r="AS18" s="53">
        <v>14</v>
      </c>
      <c r="AT18" s="14">
        <f t="shared" si="9"/>
        <v>2</v>
      </c>
      <c r="AU18" s="14">
        <f t="shared" si="10"/>
        <v>5</v>
      </c>
      <c r="AV18" s="14">
        <f t="shared" si="22"/>
        <v>120</v>
      </c>
      <c r="AW18" s="14">
        <f t="shared" si="23"/>
        <v>450</v>
      </c>
      <c r="AX18" s="14">
        <f t="shared" si="24"/>
        <v>1350</v>
      </c>
      <c r="BA18" s="17">
        <v>11</v>
      </c>
      <c r="BB18" s="14">
        <f t="shared" si="11"/>
        <v>2</v>
      </c>
      <c r="BC18" s="14">
        <f t="shared" si="12"/>
        <v>2</v>
      </c>
      <c r="BD18" s="14">
        <f t="shared" si="25"/>
        <v>240</v>
      </c>
      <c r="BE18" s="14">
        <f t="shared" si="26"/>
        <v>900</v>
      </c>
      <c r="BF18" s="14">
        <f t="shared" si="27"/>
        <v>2700</v>
      </c>
    </row>
    <row r="19" spans="1:58" ht="16.5" x14ac:dyDescent="0.2">
      <c r="A19" s="25">
        <v>14</v>
      </c>
      <c r="B19" s="107">
        <v>75</v>
      </c>
      <c r="C19" s="107">
        <v>5</v>
      </c>
      <c r="D19" s="107">
        <v>27</v>
      </c>
      <c r="E19" s="107">
        <v>5</v>
      </c>
      <c r="F19" s="25">
        <v>75</v>
      </c>
      <c r="G19" s="25">
        <f t="shared" si="4"/>
        <v>1</v>
      </c>
      <c r="H19" s="107">
        <v>5</v>
      </c>
      <c r="I19" s="25">
        <f t="shared" si="5"/>
        <v>135</v>
      </c>
      <c r="J19" s="25">
        <f t="shared" si="13"/>
        <v>2</v>
      </c>
      <c r="L19" s="25">
        <v>14</v>
      </c>
      <c r="M19" s="107">
        <v>9</v>
      </c>
      <c r="N19" s="14">
        <f>SUM(M$5:M19)</f>
        <v>126</v>
      </c>
      <c r="O19" s="25">
        <v>20</v>
      </c>
      <c r="P19" s="107">
        <f t="shared" si="14"/>
        <v>540</v>
      </c>
      <c r="Q19" s="25">
        <v>30</v>
      </c>
      <c r="R19" s="107">
        <f t="shared" si="15"/>
        <v>2250</v>
      </c>
      <c r="S19" s="57">
        <v>45</v>
      </c>
      <c r="T19" s="107">
        <f t="shared" si="16"/>
        <v>6075</v>
      </c>
      <c r="U19" s="36">
        <v>150</v>
      </c>
      <c r="V19" s="107">
        <f t="shared" si="17"/>
        <v>20250</v>
      </c>
      <c r="X19" s="108">
        <v>14</v>
      </c>
      <c r="Y19" s="108">
        <v>9</v>
      </c>
      <c r="Z19" s="14">
        <f>SUM(Y$5:Y19)</f>
        <v>126</v>
      </c>
      <c r="AA19" s="25">
        <v>40</v>
      </c>
      <c r="AB19" s="14">
        <f t="shared" si="18"/>
        <v>1080</v>
      </c>
      <c r="AC19" s="25">
        <v>60</v>
      </c>
      <c r="AD19" s="14">
        <f t="shared" si="19"/>
        <v>4500</v>
      </c>
      <c r="AE19" s="57">
        <v>90</v>
      </c>
      <c r="AF19" s="14">
        <f t="shared" si="20"/>
        <v>12150</v>
      </c>
      <c r="AG19" s="36">
        <v>300</v>
      </c>
      <c r="AH19" s="14">
        <f t="shared" si="21"/>
        <v>40500</v>
      </c>
      <c r="AK19" s="25">
        <v>15</v>
      </c>
      <c r="AL19" s="25">
        <v>3</v>
      </c>
      <c r="AM19" s="25">
        <v>3</v>
      </c>
      <c r="AN19" s="86">
        <f t="shared" si="6"/>
        <v>7</v>
      </c>
      <c r="AO19" s="86">
        <f t="shared" si="7"/>
        <v>18</v>
      </c>
      <c r="AP19" s="86">
        <f t="shared" si="8"/>
        <v>33</v>
      </c>
      <c r="AS19" s="53">
        <v>15</v>
      </c>
      <c r="AT19" s="14">
        <f t="shared" si="9"/>
        <v>2</v>
      </c>
      <c r="AU19" s="14">
        <f t="shared" si="10"/>
        <v>6</v>
      </c>
      <c r="AV19" s="14">
        <f t="shared" si="22"/>
        <v>120</v>
      </c>
      <c r="AW19" s="14">
        <f t="shared" si="23"/>
        <v>450</v>
      </c>
      <c r="AX19" s="14">
        <f t="shared" si="24"/>
        <v>1350</v>
      </c>
      <c r="BA19" s="17">
        <v>12</v>
      </c>
      <c r="BB19" s="14">
        <f t="shared" si="11"/>
        <v>2</v>
      </c>
      <c r="BC19" s="14">
        <f t="shared" si="12"/>
        <v>3</v>
      </c>
      <c r="BD19" s="14">
        <f t="shared" si="25"/>
        <v>240</v>
      </c>
      <c r="BE19" s="14">
        <f t="shared" si="26"/>
        <v>900</v>
      </c>
      <c r="BF19" s="14">
        <f t="shared" si="27"/>
        <v>2700</v>
      </c>
    </row>
    <row r="20" spans="1:58" ht="16.5" x14ac:dyDescent="0.2">
      <c r="A20" s="25">
        <v>15</v>
      </c>
      <c r="B20" s="107">
        <v>80</v>
      </c>
      <c r="C20" s="107">
        <v>5</v>
      </c>
      <c r="D20" s="107">
        <v>30</v>
      </c>
      <c r="E20" s="107">
        <v>5</v>
      </c>
      <c r="F20" s="25">
        <v>80</v>
      </c>
      <c r="G20" s="25">
        <f t="shared" si="4"/>
        <v>1</v>
      </c>
      <c r="H20" s="107">
        <v>5</v>
      </c>
      <c r="I20" s="25">
        <f t="shared" si="5"/>
        <v>150</v>
      </c>
      <c r="J20" s="25">
        <f t="shared" si="13"/>
        <v>3</v>
      </c>
      <c r="L20" s="25">
        <v>15</v>
      </c>
      <c r="M20" s="107">
        <v>9</v>
      </c>
      <c r="N20" s="14">
        <f>SUM(M$5:M20)</f>
        <v>135</v>
      </c>
      <c r="O20" s="25">
        <v>20</v>
      </c>
      <c r="P20" s="107">
        <f t="shared" si="14"/>
        <v>600</v>
      </c>
      <c r="Q20" s="25">
        <v>30</v>
      </c>
      <c r="R20" s="107">
        <f t="shared" si="15"/>
        <v>2400</v>
      </c>
      <c r="S20" s="57">
        <v>45</v>
      </c>
      <c r="T20" s="107">
        <f t="shared" si="16"/>
        <v>6750</v>
      </c>
      <c r="U20" s="36">
        <v>150</v>
      </c>
      <c r="V20" s="107">
        <f t="shared" si="17"/>
        <v>22500</v>
      </c>
      <c r="X20" s="108">
        <v>15</v>
      </c>
      <c r="Y20" s="108">
        <v>9</v>
      </c>
      <c r="Z20" s="14">
        <f>SUM(Y$5:Y20)</f>
        <v>135</v>
      </c>
      <c r="AA20" s="25">
        <v>40</v>
      </c>
      <c r="AB20" s="14">
        <f t="shared" si="18"/>
        <v>1200</v>
      </c>
      <c r="AC20" s="25">
        <v>60</v>
      </c>
      <c r="AD20" s="14">
        <f t="shared" si="19"/>
        <v>4800</v>
      </c>
      <c r="AE20" s="57">
        <v>90</v>
      </c>
      <c r="AF20" s="14">
        <f t="shared" si="20"/>
        <v>13500</v>
      </c>
      <c r="AG20" s="36">
        <v>300</v>
      </c>
      <c r="AH20" s="14">
        <f t="shared" si="21"/>
        <v>45000</v>
      </c>
      <c r="AK20" s="25">
        <v>16</v>
      </c>
      <c r="AL20" s="25">
        <v>3</v>
      </c>
      <c r="AM20" s="25">
        <v>4</v>
      </c>
      <c r="AN20" s="86">
        <f t="shared" si="6"/>
        <v>7</v>
      </c>
      <c r="AO20" s="86">
        <f t="shared" si="7"/>
        <v>19</v>
      </c>
      <c r="AP20" s="86">
        <f t="shared" si="8"/>
        <v>34</v>
      </c>
      <c r="AS20" s="53">
        <v>16</v>
      </c>
      <c r="AT20" s="14">
        <f t="shared" si="9"/>
        <v>2</v>
      </c>
      <c r="AU20" s="14">
        <f t="shared" si="10"/>
        <v>7</v>
      </c>
      <c r="AV20" s="14">
        <f t="shared" si="22"/>
        <v>120</v>
      </c>
      <c r="AW20" s="14">
        <f t="shared" si="23"/>
        <v>450</v>
      </c>
      <c r="AX20" s="14">
        <f t="shared" si="24"/>
        <v>1350</v>
      </c>
      <c r="BA20" s="17">
        <v>13</v>
      </c>
      <c r="BB20" s="14">
        <f t="shared" si="11"/>
        <v>2</v>
      </c>
      <c r="BC20" s="14">
        <f t="shared" si="12"/>
        <v>4</v>
      </c>
      <c r="BD20" s="14">
        <f t="shared" si="25"/>
        <v>240</v>
      </c>
      <c r="BE20" s="14">
        <f t="shared" si="26"/>
        <v>900</v>
      </c>
      <c r="BF20" s="14">
        <f t="shared" si="27"/>
        <v>2700</v>
      </c>
    </row>
    <row r="21" spans="1:58" ht="16.5" x14ac:dyDescent="0.2">
      <c r="A21" s="86">
        <v>16</v>
      </c>
      <c r="B21" s="107">
        <v>85</v>
      </c>
      <c r="C21" s="107">
        <v>5</v>
      </c>
      <c r="D21" s="107">
        <v>32</v>
      </c>
      <c r="E21" s="107">
        <v>5</v>
      </c>
      <c r="F21" s="86">
        <v>90</v>
      </c>
      <c r="G21" s="86">
        <f>(F21-F20)/$C21</f>
        <v>2</v>
      </c>
      <c r="H21" s="107">
        <v>5</v>
      </c>
      <c r="I21" s="86">
        <f>D21*H21</f>
        <v>160</v>
      </c>
      <c r="J21" s="86">
        <f>(I21-I20)/$C21</f>
        <v>2</v>
      </c>
      <c r="L21" s="86">
        <v>16</v>
      </c>
      <c r="M21" s="107">
        <v>9</v>
      </c>
      <c r="N21" s="14">
        <f>SUM(M$5:M21)</f>
        <v>144</v>
      </c>
      <c r="O21" s="86">
        <v>20</v>
      </c>
      <c r="P21" s="107">
        <f t="shared" si="14"/>
        <v>640</v>
      </c>
      <c r="Q21" s="86">
        <v>30</v>
      </c>
      <c r="R21" s="107">
        <f t="shared" si="15"/>
        <v>2700</v>
      </c>
      <c r="S21" s="86">
        <v>45</v>
      </c>
      <c r="T21" s="107">
        <f t="shared" si="16"/>
        <v>7200</v>
      </c>
      <c r="U21" s="86">
        <v>150</v>
      </c>
      <c r="V21" s="107">
        <f t="shared" si="17"/>
        <v>24000</v>
      </c>
      <c r="X21" s="108">
        <v>16</v>
      </c>
      <c r="Y21" s="108">
        <v>9</v>
      </c>
      <c r="Z21" s="14">
        <f>SUM(Y$5:Y21)</f>
        <v>144</v>
      </c>
      <c r="AA21" s="86">
        <v>40</v>
      </c>
      <c r="AB21" s="14">
        <f t="shared" si="18"/>
        <v>1280</v>
      </c>
      <c r="AC21" s="86">
        <v>60</v>
      </c>
      <c r="AD21" s="14">
        <f t="shared" si="19"/>
        <v>5400</v>
      </c>
      <c r="AE21" s="86">
        <v>90</v>
      </c>
      <c r="AF21" s="14">
        <f t="shared" si="20"/>
        <v>14400</v>
      </c>
      <c r="AG21" s="86">
        <v>300</v>
      </c>
      <c r="AH21" s="14">
        <f t="shared" si="21"/>
        <v>48000</v>
      </c>
      <c r="AK21" s="25">
        <v>17</v>
      </c>
      <c r="AL21" s="25">
        <v>3</v>
      </c>
      <c r="AM21" s="25">
        <v>5</v>
      </c>
      <c r="AN21" s="86">
        <f t="shared" si="6"/>
        <v>7</v>
      </c>
      <c r="AO21" s="86">
        <f t="shared" si="7"/>
        <v>20</v>
      </c>
      <c r="AP21" s="86">
        <f t="shared" si="8"/>
        <v>35</v>
      </c>
      <c r="AS21" s="53">
        <v>17</v>
      </c>
      <c r="AT21" s="14">
        <f t="shared" si="9"/>
        <v>2</v>
      </c>
      <c r="AU21" s="14">
        <f t="shared" si="10"/>
        <v>8</v>
      </c>
      <c r="AV21" s="14">
        <f t="shared" si="22"/>
        <v>120</v>
      </c>
      <c r="AW21" s="14">
        <f t="shared" si="23"/>
        <v>450</v>
      </c>
      <c r="AX21" s="14">
        <f t="shared" si="24"/>
        <v>1350</v>
      </c>
      <c r="BA21" s="17">
        <v>14</v>
      </c>
      <c r="BB21" s="14">
        <f t="shared" si="11"/>
        <v>2</v>
      </c>
      <c r="BC21" s="14">
        <f t="shared" si="12"/>
        <v>5</v>
      </c>
      <c r="BD21" s="14">
        <f t="shared" si="25"/>
        <v>240</v>
      </c>
      <c r="BE21" s="14">
        <f t="shared" si="26"/>
        <v>900</v>
      </c>
      <c r="BF21" s="14">
        <f t="shared" si="27"/>
        <v>2700</v>
      </c>
    </row>
    <row r="22" spans="1:58" ht="16.5" x14ac:dyDescent="0.2">
      <c r="A22" s="86">
        <v>17</v>
      </c>
      <c r="B22" s="107">
        <v>90</v>
      </c>
      <c r="C22" s="107">
        <v>5</v>
      </c>
      <c r="D22" s="107">
        <v>35</v>
      </c>
      <c r="E22" s="107">
        <v>5</v>
      </c>
      <c r="F22" s="86">
        <v>100</v>
      </c>
      <c r="G22" s="86">
        <f>(F22-F21)/$C22</f>
        <v>2</v>
      </c>
      <c r="H22" s="107">
        <v>5</v>
      </c>
      <c r="I22" s="86">
        <f>D22*H22</f>
        <v>175</v>
      </c>
      <c r="J22" s="86">
        <f>(I22-I21)/$C22</f>
        <v>3</v>
      </c>
      <c r="L22" s="86">
        <v>17</v>
      </c>
      <c r="M22" s="107">
        <v>9</v>
      </c>
      <c r="N22" s="14">
        <f>SUM(M$5:M22)</f>
        <v>153</v>
      </c>
      <c r="O22" s="86">
        <v>20</v>
      </c>
      <c r="P22" s="107">
        <f t="shared" si="14"/>
        <v>700</v>
      </c>
      <c r="Q22" s="86">
        <v>30</v>
      </c>
      <c r="R22" s="107">
        <f t="shared" si="15"/>
        <v>3000</v>
      </c>
      <c r="S22" s="86">
        <v>45</v>
      </c>
      <c r="T22" s="107">
        <f t="shared" si="16"/>
        <v>7875</v>
      </c>
      <c r="U22" s="86">
        <v>150</v>
      </c>
      <c r="V22" s="107">
        <f t="shared" si="17"/>
        <v>26250</v>
      </c>
      <c r="X22" s="108">
        <v>17</v>
      </c>
      <c r="Y22" s="108">
        <v>9</v>
      </c>
      <c r="Z22" s="14">
        <f>SUM(Y$5:Y22)</f>
        <v>153</v>
      </c>
      <c r="AA22" s="86">
        <v>40</v>
      </c>
      <c r="AB22" s="14">
        <f t="shared" si="18"/>
        <v>1400</v>
      </c>
      <c r="AC22" s="86">
        <v>60</v>
      </c>
      <c r="AD22" s="14">
        <f t="shared" si="19"/>
        <v>6000</v>
      </c>
      <c r="AE22" s="86">
        <v>90</v>
      </c>
      <c r="AF22" s="14">
        <f t="shared" si="20"/>
        <v>15750</v>
      </c>
      <c r="AG22" s="86">
        <v>300</v>
      </c>
      <c r="AH22" s="14">
        <f t="shared" si="21"/>
        <v>52500</v>
      </c>
      <c r="AK22" s="25">
        <v>18</v>
      </c>
      <c r="AL22" s="25">
        <v>3</v>
      </c>
      <c r="AM22" s="25">
        <v>6</v>
      </c>
      <c r="AN22" s="86">
        <f t="shared" si="6"/>
        <v>7</v>
      </c>
      <c r="AO22" s="86">
        <f t="shared" si="7"/>
        <v>21</v>
      </c>
      <c r="AP22" s="86">
        <f t="shared" si="8"/>
        <v>36</v>
      </c>
      <c r="AS22" s="53">
        <v>18</v>
      </c>
      <c r="AT22" s="14">
        <f t="shared" si="9"/>
        <v>2</v>
      </c>
      <c r="AU22" s="14">
        <f t="shared" si="10"/>
        <v>9</v>
      </c>
      <c r="AV22" s="14">
        <f t="shared" si="22"/>
        <v>120</v>
      </c>
      <c r="AW22" s="14">
        <f t="shared" si="23"/>
        <v>450</v>
      </c>
      <c r="AX22" s="14">
        <f t="shared" si="24"/>
        <v>1350</v>
      </c>
      <c r="BA22" s="17">
        <v>15</v>
      </c>
      <c r="BB22" s="14">
        <f t="shared" si="11"/>
        <v>2</v>
      </c>
      <c r="BC22" s="14">
        <f t="shared" si="12"/>
        <v>6</v>
      </c>
      <c r="BD22" s="14">
        <f t="shared" si="25"/>
        <v>240</v>
      </c>
      <c r="BE22" s="14">
        <f t="shared" si="26"/>
        <v>900</v>
      </c>
      <c r="BF22" s="14">
        <f t="shared" si="27"/>
        <v>2700</v>
      </c>
    </row>
    <row r="23" spans="1:58" ht="16.5" x14ac:dyDescent="0.2">
      <c r="A23" s="86">
        <v>18</v>
      </c>
      <c r="B23" s="107">
        <v>95</v>
      </c>
      <c r="C23" s="107">
        <v>5</v>
      </c>
      <c r="D23" s="107">
        <v>37</v>
      </c>
      <c r="E23" s="107">
        <v>5</v>
      </c>
      <c r="F23" s="107">
        <v>110</v>
      </c>
      <c r="G23" s="86">
        <f>(F23-F22)/$C23</f>
        <v>2</v>
      </c>
      <c r="H23" s="107">
        <v>5</v>
      </c>
      <c r="I23" s="86">
        <f>D23*H23</f>
        <v>185</v>
      </c>
      <c r="J23" s="86">
        <f>(I23-I22)/$C23</f>
        <v>2</v>
      </c>
      <c r="L23" s="86">
        <v>18</v>
      </c>
      <c r="M23" s="107">
        <v>9</v>
      </c>
      <c r="N23" s="14">
        <f>SUM(M$5:M23)</f>
        <v>162</v>
      </c>
      <c r="O23" s="86">
        <v>20</v>
      </c>
      <c r="P23" s="107">
        <f t="shared" si="14"/>
        <v>740</v>
      </c>
      <c r="Q23" s="86">
        <v>30</v>
      </c>
      <c r="R23" s="107">
        <f t="shared" si="15"/>
        <v>3300</v>
      </c>
      <c r="S23" s="86">
        <v>45</v>
      </c>
      <c r="T23" s="107">
        <f t="shared" si="16"/>
        <v>8325</v>
      </c>
      <c r="U23" s="86">
        <v>150</v>
      </c>
      <c r="V23" s="107">
        <f t="shared" si="17"/>
        <v>27750</v>
      </c>
      <c r="X23" s="108">
        <v>18</v>
      </c>
      <c r="Y23" s="108">
        <v>9</v>
      </c>
      <c r="Z23" s="14">
        <f>SUM(Y$5:Y23)</f>
        <v>162</v>
      </c>
      <c r="AA23" s="86">
        <v>40</v>
      </c>
      <c r="AB23" s="14">
        <f t="shared" si="18"/>
        <v>1480</v>
      </c>
      <c r="AC23" s="86">
        <v>60</v>
      </c>
      <c r="AD23" s="14">
        <f t="shared" si="19"/>
        <v>6600</v>
      </c>
      <c r="AE23" s="86">
        <v>90</v>
      </c>
      <c r="AF23" s="14">
        <f t="shared" si="20"/>
        <v>16650</v>
      </c>
      <c r="AG23" s="86">
        <v>300</v>
      </c>
      <c r="AH23" s="14">
        <f t="shared" si="21"/>
        <v>55500</v>
      </c>
      <c r="AK23" s="25">
        <v>19</v>
      </c>
      <c r="AL23" s="25">
        <v>3</v>
      </c>
      <c r="AM23" s="25">
        <v>7</v>
      </c>
      <c r="AN23" s="86">
        <f t="shared" si="6"/>
        <v>7</v>
      </c>
      <c r="AO23" s="86">
        <f t="shared" si="7"/>
        <v>22</v>
      </c>
      <c r="AP23" s="86">
        <f t="shared" si="8"/>
        <v>37</v>
      </c>
      <c r="AS23" s="53">
        <v>19</v>
      </c>
      <c r="AT23" s="14">
        <f t="shared" si="9"/>
        <v>3</v>
      </c>
      <c r="AU23" s="14">
        <f t="shared" si="10"/>
        <v>1</v>
      </c>
      <c r="AV23" s="14">
        <f t="shared" si="22"/>
        <v>140</v>
      </c>
      <c r="AW23" s="14">
        <f t="shared" si="23"/>
        <v>600</v>
      </c>
      <c r="AX23" s="14">
        <f t="shared" si="24"/>
        <v>1575</v>
      </c>
      <c r="BA23" s="17">
        <v>16</v>
      </c>
      <c r="BB23" s="14">
        <f t="shared" si="11"/>
        <v>2</v>
      </c>
      <c r="BC23" s="14">
        <f t="shared" si="12"/>
        <v>7</v>
      </c>
      <c r="BD23" s="14">
        <f t="shared" si="25"/>
        <v>240</v>
      </c>
      <c r="BE23" s="14">
        <f t="shared" si="26"/>
        <v>900</v>
      </c>
      <c r="BF23" s="14">
        <f t="shared" si="27"/>
        <v>2700</v>
      </c>
    </row>
    <row r="24" spans="1:58" ht="16.5" x14ac:dyDescent="0.2">
      <c r="A24" s="86">
        <v>19</v>
      </c>
      <c r="B24" s="107">
        <v>100</v>
      </c>
      <c r="C24" s="107">
        <v>5</v>
      </c>
      <c r="D24" s="107">
        <v>40</v>
      </c>
      <c r="E24" s="107">
        <v>5</v>
      </c>
      <c r="F24" s="107">
        <v>120</v>
      </c>
      <c r="G24" s="86">
        <f>(F24-F23)/$C24</f>
        <v>2</v>
      </c>
      <c r="H24" s="107">
        <v>5</v>
      </c>
      <c r="I24" s="86">
        <f>D24*H24</f>
        <v>200</v>
      </c>
      <c r="J24" s="86">
        <f>(I24-I23)/$C24</f>
        <v>3</v>
      </c>
      <c r="L24" s="86">
        <v>19</v>
      </c>
      <c r="M24" s="107">
        <v>9</v>
      </c>
      <c r="N24" s="14">
        <f>SUM(M$5:M24)</f>
        <v>171</v>
      </c>
      <c r="O24" s="86">
        <v>20</v>
      </c>
      <c r="P24" s="107">
        <f t="shared" si="14"/>
        <v>800</v>
      </c>
      <c r="Q24" s="86">
        <v>30</v>
      </c>
      <c r="R24" s="107">
        <f t="shared" si="15"/>
        <v>3600</v>
      </c>
      <c r="S24" s="86">
        <v>45</v>
      </c>
      <c r="T24" s="107">
        <f t="shared" si="16"/>
        <v>9000</v>
      </c>
      <c r="U24" s="86">
        <v>150</v>
      </c>
      <c r="V24" s="107">
        <f t="shared" si="17"/>
        <v>30000</v>
      </c>
      <c r="X24" s="108">
        <v>19</v>
      </c>
      <c r="Y24" s="108">
        <v>9</v>
      </c>
      <c r="Z24" s="14">
        <f>SUM(Y$5:Y24)</f>
        <v>171</v>
      </c>
      <c r="AA24" s="86">
        <v>40</v>
      </c>
      <c r="AB24" s="14">
        <f t="shared" si="18"/>
        <v>1600</v>
      </c>
      <c r="AC24" s="86">
        <v>60</v>
      </c>
      <c r="AD24" s="14">
        <f t="shared" si="19"/>
        <v>7200</v>
      </c>
      <c r="AE24" s="86">
        <v>90</v>
      </c>
      <c r="AF24" s="14">
        <f t="shared" si="20"/>
        <v>18000</v>
      </c>
      <c r="AG24" s="86">
        <v>300</v>
      </c>
      <c r="AH24" s="14">
        <f t="shared" si="21"/>
        <v>60000</v>
      </c>
      <c r="AK24" s="25">
        <v>20</v>
      </c>
      <c r="AL24" s="25">
        <v>3</v>
      </c>
      <c r="AM24" s="25">
        <v>8</v>
      </c>
      <c r="AN24" s="86">
        <f t="shared" si="6"/>
        <v>7</v>
      </c>
      <c r="AO24" s="86">
        <f t="shared" si="7"/>
        <v>23</v>
      </c>
      <c r="AP24" s="86">
        <f t="shared" si="8"/>
        <v>38</v>
      </c>
      <c r="AS24" s="53">
        <v>20</v>
      </c>
      <c r="AT24" s="14">
        <f t="shared" si="9"/>
        <v>3</v>
      </c>
      <c r="AU24" s="14">
        <f t="shared" si="10"/>
        <v>2</v>
      </c>
      <c r="AV24" s="14">
        <f t="shared" si="22"/>
        <v>140</v>
      </c>
      <c r="AW24" s="14">
        <f t="shared" si="23"/>
        <v>600</v>
      </c>
      <c r="AX24" s="14">
        <f t="shared" si="24"/>
        <v>1575</v>
      </c>
      <c r="BA24" s="17">
        <v>17</v>
      </c>
      <c r="BB24" s="14">
        <f t="shared" si="11"/>
        <v>2</v>
      </c>
      <c r="BC24" s="14">
        <f t="shared" si="12"/>
        <v>8</v>
      </c>
      <c r="BD24" s="14">
        <f t="shared" si="25"/>
        <v>240</v>
      </c>
      <c r="BE24" s="14">
        <f t="shared" si="26"/>
        <v>900</v>
      </c>
      <c r="BF24" s="14">
        <f t="shared" si="27"/>
        <v>2700</v>
      </c>
    </row>
    <row r="25" spans="1:58" ht="16.5" x14ac:dyDescent="0.2">
      <c r="A25" s="86">
        <v>20</v>
      </c>
      <c r="B25" s="107">
        <v>105</v>
      </c>
      <c r="C25" s="107">
        <v>5</v>
      </c>
      <c r="D25" s="107">
        <v>42</v>
      </c>
      <c r="E25" s="107">
        <v>5</v>
      </c>
      <c r="F25" s="107">
        <v>130</v>
      </c>
      <c r="G25" s="86">
        <f>(F25-F24)/$C25</f>
        <v>2</v>
      </c>
      <c r="H25" s="107">
        <v>5</v>
      </c>
      <c r="I25" s="86">
        <f>D25*H25</f>
        <v>210</v>
      </c>
      <c r="J25" s="86">
        <f>(I25-I24)/$C25</f>
        <v>2</v>
      </c>
      <c r="L25" s="86">
        <v>20</v>
      </c>
      <c r="M25" s="107">
        <v>9</v>
      </c>
      <c r="N25" s="14">
        <f>SUM(M$5:M25)</f>
        <v>180</v>
      </c>
      <c r="O25" s="86">
        <v>20</v>
      </c>
      <c r="P25" s="107">
        <f t="shared" si="14"/>
        <v>840</v>
      </c>
      <c r="Q25" s="86">
        <v>30</v>
      </c>
      <c r="R25" s="107">
        <f t="shared" si="15"/>
        <v>3900</v>
      </c>
      <c r="S25" s="86">
        <v>45</v>
      </c>
      <c r="T25" s="107">
        <f t="shared" si="16"/>
        <v>9450</v>
      </c>
      <c r="U25" s="86">
        <v>150</v>
      </c>
      <c r="V25" s="107">
        <f t="shared" si="17"/>
        <v>31500</v>
      </c>
      <c r="X25" s="108">
        <v>20</v>
      </c>
      <c r="Y25" s="108">
        <v>9</v>
      </c>
      <c r="Z25" s="14">
        <f>SUM(Y$5:Y25)</f>
        <v>180</v>
      </c>
      <c r="AA25" s="86">
        <v>40</v>
      </c>
      <c r="AB25" s="14">
        <f t="shared" si="18"/>
        <v>1680</v>
      </c>
      <c r="AC25" s="86">
        <v>60</v>
      </c>
      <c r="AD25" s="14">
        <f t="shared" si="19"/>
        <v>7800</v>
      </c>
      <c r="AE25" s="86">
        <v>90</v>
      </c>
      <c r="AF25" s="14">
        <f t="shared" si="20"/>
        <v>18900</v>
      </c>
      <c r="AG25" s="86">
        <v>300</v>
      </c>
      <c r="AH25" s="14">
        <f t="shared" si="21"/>
        <v>63000</v>
      </c>
      <c r="AK25" s="25">
        <v>21</v>
      </c>
      <c r="AL25" s="25">
        <v>3</v>
      </c>
      <c r="AM25" s="25">
        <v>9</v>
      </c>
      <c r="AN25" s="86">
        <f t="shared" si="6"/>
        <v>7</v>
      </c>
      <c r="AO25" s="86">
        <f t="shared" si="7"/>
        <v>24</v>
      </c>
      <c r="AP25" s="86">
        <f t="shared" si="8"/>
        <v>39</v>
      </c>
      <c r="AS25" s="53">
        <v>21</v>
      </c>
      <c r="AT25" s="14">
        <f t="shared" si="9"/>
        <v>3</v>
      </c>
      <c r="AU25" s="14">
        <f t="shared" si="10"/>
        <v>3</v>
      </c>
      <c r="AV25" s="14">
        <f t="shared" si="22"/>
        <v>140</v>
      </c>
      <c r="AW25" s="14">
        <f t="shared" si="23"/>
        <v>600</v>
      </c>
      <c r="AX25" s="14">
        <f t="shared" si="24"/>
        <v>1575</v>
      </c>
      <c r="BA25" s="17">
        <v>18</v>
      </c>
      <c r="BB25" s="14">
        <f t="shared" si="11"/>
        <v>2</v>
      </c>
      <c r="BC25" s="14">
        <f t="shared" si="12"/>
        <v>9</v>
      </c>
      <c r="BD25" s="14">
        <f t="shared" si="25"/>
        <v>240</v>
      </c>
      <c r="BE25" s="14">
        <f t="shared" si="26"/>
        <v>900</v>
      </c>
      <c r="BF25" s="14">
        <f t="shared" si="27"/>
        <v>2700</v>
      </c>
    </row>
    <row r="26" spans="1:58" ht="16.5" x14ac:dyDescent="0.2">
      <c r="A26" s="107">
        <v>21</v>
      </c>
      <c r="B26" s="107">
        <v>110</v>
      </c>
      <c r="C26" s="107">
        <v>5</v>
      </c>
      <c r="D26" s="107">
        <v>45</v>
      </c>
      <c r="E26" s="107">
        <v>5</v>
      </c>
      <c r="F26" s="107">
        <v>140</v>
      </c>
      <c r="G26" s="107">
        <f t="shared" ref="G26:G34" si="28">(F26-F25)/$C26</f>
        <v>2</v>
      </c>
      <c r="H26" s="107">
        <v>5</v>
      </c>
      <c r="I26" s="107">
        <f t="shared" ref="I26:I34" si="29">D26*H26</f>
        <v>225</v>
      </c>
      <c r="J26" s="107">
        <f t="shared" ref="J26:J34" si="30">(I26-I25)/$C26</f>
        <v>3</v>
      </c>
      <c r="L26" s="107">
        <v>21</v>
      </c>
      <c r="M26" s="107">
        <v>9</v>
      </c>
      <c r="N26" s="14">
        <f>SUM(M$5:M26)</f>
        <v>189</v>
      </c>
      <c r="O26" s="107">
        <v>20</v>
      </c>
      <c r="P26" s="107">
        <f t="shared" si="14"/>
        <v>900</v>
      </c>
      <c r="Q26" s="107">
        <v>30</v>
      </c>
      <c r="R26" s="107">
        <f t="shared" si="15"/>
        <v>4200</v>
      </c>
      <c r="S26" s="107">
        <v>46</v>
      </c>
      <c r="T26" s="107">
        <f t="shared" si="16"/>
        <v>10350</v>
      </c>
      <c r="U26" s="107">
        <v>151</v>
      </c>
      <c r="V26" s="107">
        <f t="shared" si="17"/>
        <v>33975</v>
      </c>
      <c r="X26" s="108">
        <v>21</v>
      </c>
      <c r="Y26" s="108">
        <v>9</v>
      </c>
      <c r="Z26" s="14">
        <f>SUM(Y$5:Y26)</f>
        <v>189</v>
      </c>
      <c r="AA26" s="108">
        <v>40</v>
      </c>
      <c r="AB26" s="14">
        <f t="shared" si="18"/>
        <v>1800</v>
      </c>
      <c r="AC26" s="108">
        <v>61</v>
      </c>
      <c r="AD26" s="14">
        <f t="shared" si="19"/>
        <v>8540</v>
      </c>
      <c r="AE26" s="108">
        <v>91</v>
      </c>
      <c r="AF26" s="14">
        <f t="shared" si="20"/>
        <v>20475</v>
      </c>
      <c r="AG26" s="108">
        <v>301</v>
      </c>
      <c r="AH26" s="14">
        <f t="shared" si="21"/>
        <v>67725</v>
      </c>
      <c r="AK26" s="25">
        <v>22</v>
      </c>
      <c r="AL26" s="25">
        <v>3</v>
      </c>
      <c r="AM26" s="25">
        <v>10</v>
      </c>
      <c r="AN26" s="86">
        <f t="shared" ref="AN26:AN69" si="31">INDEX($D$6:$D$25,AL26)</f>
        <v>7</v>
      </c>
      <c r="AO26" s="86">
        <f t="shared" ref="AO26:AO69" si="32">INT(INDEX($F$5:$F$25,AL26)+AM26*INDEX($G$6:$G$25,AL26))</f>
        <v>25</v>
      </c>
      <c r="AP26" s="86">
        <f t="shared" ref="AP26:AP69" si="33">INT(INDEX($I$5:$I$25,AL26)+AM26*INDEX($J$6:$J$25,AL26))</f>
        <v>40</v>
      </c>
      <c r="AS26" s="53">
        <v>22</v>
      </c>
      <c r="AT26" s="14">
        <f t="shared" ref="AT26:AT69" si="34">INDEX($L$5:$L$25,MATCH(AS26-1,$N$5:$N$25,1))+1</f>
        <v>3</v>
      </c>
      <c r="AU26" s="14">
        <f t="shared" ref="AU26:AU69" si="35">AS26-INDEX($N$5:$N$25,AT26)</f>
        <v>4</v>
      </c>
      <c r="AV26" s="14">
        <f t="shared" ref="AV26:AV57" si="36">INDEX($P$6:$P$25,AT26)</f>
        <v>140</v>
      </c>
      <c r="AW26" s="14">
        <f t="shared" ref="AW26:AW57" si="37">INDEX($R$6:$R$25,AT26)</f>
        <v>600</v>
      </c>
      <c r="AX26" s="14">
        <f t="shared" ref="AX26:AX57" si="38">INDEX($T$6:$T$25,AT26)</f>
        <v>1575</v>
      </c>
      <c r="BA26" s="17">
        <v>19</v>
      </c>
      <c r="BB26" s="14">
        <f t="shared" ref="BB26:BB69" si="39">INDEX($X$5:$X$25,MATCH(BA26-1,$Z$5:$Z$25,1))+1</f>
        <v>3</v>
      </c>
      <c r="BC26" s="14">
        <f t="shared" ref="BC26:BC69" si="40">BA26-INDEX($Z$5:$Z$25,BB26)</f>
        <v>1</v>
      </c>
      <c r="BD26" s="14">
        <f t="shared" ref="BD26:BD57" si="41">INDEX($AB$6:$AB$25,BB26)</f>
        <v>280</v>
      </c>
      <c r="BE26" s="14">
        <f t="shared" ref="BE26:BE57" si="42">INDEX($AD$6:$AD$25,BB26)</f>
        <v>1200</v>
      </c>
      <c r="BF26" s="14">
        <f t="shared" ref="BF26:BF57" si="43">INDEX($AF$6:$AF$25,BB26)</f>
        <v>3150</v>
      </c>
    </row>
    <row r="27" spans="1:58" ht="16.5" x14ac:dyDescent="0.2">
      <c r="A27" s="107">
        <v>22</v>
      </c>
      <c r="B27" s="107">
        <v>115</v>
      </c>
      <c r="C27" s="107">
        <v>5</v>
      </c>
      <c r="D27" s="107">
        <v>47</v>
      </c>
      <c r="E27" s="107">
        <v>5</v>
      </c>
      <c r="F27" s="107">
        <v>150</v>
      </c>
      <c r="G27" s="107">
        <f t="shared" si="28"/>
        <v>2</v>
      </c>
      <c r="H27" s="107">
        <v>5</v>
      </c>
      <c r="I27" s="107">
        <f t="shared" si="29"/>
        <v>235</v>
      </c>
      <c r="J27" s="107">
        <f t="shared" si="30"/>
        <v>2</v>
      </c>
      <c r="L27" s="107">
        <v>22</v>
      </c>
      <c r="M27" s="107">
        <v>9</v>
      </c>
      <c r="N27" s="14">
        <f>SUM(M$5:M27)</f>
        <v>198</v>
      </c>
      <c r="O27" s="107">
        <v>20</v>
      </c>
      <c r="P27" s="107">
        <f t="shared" si="14"/>
        <v>940</v>
      </c>
      <c r="Q27" s="107">
        <v>30</v>
      </c>
      <c r="R27" s="107">
        <f t="shared" si="15"/>
        <v>4500</v>
      </c>
      <c r="S27" s="107">
        <v>47</v>
      </c>
      <c r="T27" s="107">
        <f t="shared" si="16"/>
        <v>11045</v>
      </c>
      <c r="U27" s="107">
        <v>152</v>
      </c>
      <c r="V27" s="107">
        <f t="shared" si="17"/>
        <v>35720</v>
      </c>
      <c r="X27" s="108">
        <v>22</v>
      </c>
      <c r="Y27" s="108">
        <v>9</v>
      </c>
      <c r="Z27" s="14">
        <f>SUM(Y$5:Y27)</f>
        <v>198</v>
      </c>
      <c r="AA27" s="108">
        <v>40</v>
      </c>
      <c r="AB27" s="14">
        <f t="shared" si="18"/>
        <v>1880</v>
      </c>
      <c r="AC27" s="108">
        <v>62</v>
      </c>
      <c r="AD27" s="14">
        <f t="shared" si="19"/>
        <v>9300</v>
      </c>
      <c r="AE27" s="108">
        <v>92</v>
      </c>
      <c r="AF27" s="14">
        <f t="shared" si="20"/>
        <v>21620</v>
      </c>
      <c r="AG27" s="108">
        <v>302</v>
      </c>
      <c r="AH27" s="14">
        <f t="shared" si="21"/>
        <v>70970</v>
      </c>
      <c r="AK27" s="25">
        <v>23</v>
      </c>
      <c r="AL27" s="25">
        <v>3</v>
      </c>
      <c r="AM27" s="25">
        <v>11</v>
      </c>
      <c r="AN27" s="86">
        <f t="shared" si="31"/>
        <v>7</v>
      </c>
      <c r="AO27" s="86">
        <f t="shared" si="32"/>
        <v>26</v>
      </c>
      <c r="AP27" s="86">
        <f t="shared" si="33"/>
        <v>41</v>
      </c>
      <c r="AS27" s="53">
        <v>23</v>
      </c>
      <c r="AT27" s="14">
        <f t="shared" si="34"/>
        <v>3</v>
      </c>
      <c r="AU27" s="14">
        <f t="shared" si="35"/>
        <v>5</v>
      </c>
      <c r="AV27" s="14">
        <f t="shared" si="36"/>
        <v>140</v>
      </c>
      <c r="AW27" s="14">
        <f t="shared" si="37"/>
        <v>600</v>
      </c>
      <c r="AX27" s="14">
        <f t="shared" si="38"/>
        <v>1575</v>
      </c>
      <c r="BA27" s="17">
        <v>20</v>
      </c>
      <c r="BB27" s="14">
        <f t="shared" si="39"/>
        <v>3</v>
      </c>
      <c r="BC27" s="14">
        <f t="shared" si="40"/>
        <v>2</v>
      </c>
      <c r="BD27" s="14">
        <f t="shared" si="41"/>
        <v>280</v>
      </c>
      <c r="BE27" s="14">
        <f t="shared" si="42"/>
        <v>1200</v>
      </c>
      <c r="BF27" s="14">
        <f t="shared" si="43"/>
        <v>3150</v>
      </c>
    </row>
    <row r="28" spans="1:58" ht="16.5" x14ac:dyDescent="0.2">
      <c r="A28" s="107">
        <v>23</v>
      </c>
      <c r="B28" s="107">
        <v>120</v>
      </c>
      <c r="C28" s="107">
        <v>5</v>
      </c>
      <c r="D28" s="107">
        <v>50</v>
      </c>
      <c r="E28" s="107">
        <v>5</v>
      </c>
      <c r="F28" s="107">
        <v>160</v>
      </c>
      <c r="G28" s="107">
        <f t="shared" si="28"/>
        <v>2</v>
      </c>
      <c r="H28" s="107">
        <v>5</v>
      </c>
      <c r="I28" s="107">
        <f t="shared" si="29"/>
        <v>250</v>
      </c>
      <c r="J28" s="107">
        <f t="shared" si="30"/>
        <v>3</v>
      </c>
      <c r="L28" s="107">
        <v>23</v>
      </c>
      <c r="M28" s="107">
        <v>9</v>
      </c>
      <c r="N28" s="14">
        <f>SUM(M$5:M28)</f>
        <v>207</v>
      </c>
      <c r="O28" s="107">
        <v>20</v>
      </c>
      <c r="P28" s="107">
        <f t="shared" si="14"/>
        <v>1000</v>
      </c>
      <c r="Q28" s="107">
        <v>30</v>
      </c>
      <c r="R28" s="107">
        <f t="shared" si="15"/>
        <v>4800</v>
      </c>
      <c r="S28" s="107">
        <v>48</v>
      </c>
      <c r="T28" s="107">
        <f t="shared" si="16"/>
        <v>12000</v>
      </c>
      <c r="U28" s="107">
        <v>153</v>
      </c>
      <c r="V28" s="107">
        <f t="shared" si="17"/>
        <v>38250</v>
      </c>
      <c r="X28" s="108">
        <v>23</v>
      </c>
      <c r="Y28" s="108">
        <v>9</v>
      </c>
      <c r="Z28" s="14">
        <f>SUM(Y$5:Y28)</f>
        <v>207</v>
      </c>
      <c r="AA28" s="108">
        <v>40</v>
      </c>
      <c r="AB28" s="14">
        <f t="shared" si="18"/>
        <v>2000</v>
      </c>
      <c r="AC28" s="108">
        <v>63</v>
      </c>
      <c r="AD28" s="14">
        <f t="shared" si="19"/>
        <v>10080</v>
      </c>
      <c r="AE28" s="108">
        <v>93</v>
      </c>
      <c r="AF28" s="14">
        <f t="shared" si="20"/>
        <v>23250</v>
      </c>
      <c r="AG28" s="108">
        <v>303</v>
      </c>
      <c r="AH28" s="14">
        <f t="shared" si="21"/>
        <v>75750</v>
      </c>
      <c r="AK28" s="25">
        <v>24</v>
      </c>
      <c r="AL28" s="25">
        <v>3</v>
      </c>
      <c r="AM28" s="25">
        <v>12</v>
      </c>
      <c r="AN28" s="86">
        <f t="shared" si="31"/>
        <v>7</v>
      </c>
      <c r="AO28" s="86">
        <f t="shared" si="32"/>
        <v>27</v>
      </c>
      <c r="AP28" s="86">
        <f t="shared" si="33"/>
        <v>42</v>
      </c>
      <c r="AS28" s="53">
        <v>24</v>
      </c>
      <c r="AT28" s="14">
        <f t="shared" si="34"/>
        <v>3</v>
      </c>
      <c r="AU28" s="14">
        <f t="shared" si="35"/>
        <v>6</v>
      </c>
      <c r="AV28" s="14">
        <f t="shared" si="36"/>
        <v>140</v>
      </c>
      <c r="AW28" s="14">
        <f t="shared" si="37"/>
        <v>600</v>
      </c>
      <c r="AX28" s="14">
        <f t="shared" si="38"/>
        <v>1575</v>
      </c>
      <c r="BA28" s="17">
        <v>21</v>
      </c>
      <c r="BB28" s="14">
        <f t="shared" si="39"/>
        <v>3</v>
      </c>
      <c r="BC28" s="14">
        <f t="shared" si="40"/>
        <v>3</v>
      </c>
      <c r="BD28" s="14">
        <f t="shared" si="41"/>
        <v>280</v>
      </c>
      <c r="BE28" s="14">
        <f t="shared" si="42"/>
        <v>1200</v>
      </c>
      <c r="BF28" s="14">
        <f t="shared" si="43"/>
        <v>3150</v>
      </c>
    </row>
    <row r="29" spans="1:58" ht="16.5" x14ac:dyDescent="0.2">
      <c r="A29" s="107">
        <v>24</v>
      </c>
      <c r="B29" s="107">
        <v>125</v>
      </c>
      <c r="C29" s="107">
        <v>5</v>
      </c>
      <c r="D29" s="107">
        <v>55</v>
      </c>
      <c r="E29" s="107">
        <v>5</v>
      </c>
      <c r="F29" s="107">
        <v>170</v>
      </c>
      <c r="G29" s="107">
        <f t="shared" si="28"/>
        <v>2</v>
      </c>
      <c r="H29" s="107">
        <v>5</v>
      </c>
      <c r="I29" s="107">
        <f t="shared" si="29"/>
        <v>275</v>
      </c>
      <c r="J29" s="107">
        <f t="shared" si="30"/>
        <v>5</v>
      </c>
      <c r="L29" s="107">
        <v>24</v>
      </c>
      <c r="M29" s="107">
        <v>9</v>
      </c>
      <c r="N29" s="14">
        <f>SUM(M$5:M29)</f>
        <v>216</v>
      </c>
      <c r="O29" s="107">
        <v>20</v>
      </c>
      <c r="P29" s="107">
        <f t="shared" si="14"/>
        <v>1100</v>
      </c>
      <c r="Q29" s="107">
        <v>30</v>
      </c>
      <c r="R29" s="107">
        <f t="shared" si="15"/>
        <v>5100</v>
      </c>
      <c r="S29" s="107">
        <v>49</v>
      </c>
      <c r="T29" s="107">
        <f t="shared" si="16"/>
        <v>13475</v>
      </c>
      <c r="U29" s="107">
        <v>154</v>
      </c>
      <c r="V29" s="107">
        <f t="shared" si="17"/>
        <v>42350</v>
      </c>
      <c r="X29" s="108">
        <v>24</v>
      </c>
      <c r="Y29" s="108">
        <v>9</v>
      </c>
      <c r="Z29" s="14">
        <f>SUM(Y$5:Y29)</f>
        <v>216</v>
      </c>
      <c r="AA29" s="108">
        <v>40</v>
      </c>
      <c r="AB29" s="14">
        <f t="shared" si="18"/>
        <v>2200</v>
      </c>
      <c r="AC29" s="108">
        <v>64</v>
      </c>
      <c r="AD29" s="14">
        <f t="shared" si="19"/>
        <v>10880</v>
      </c>
      <c r="AE29" s="108">
        <v>94</v>
      </c>
      <c r="AF29" s="14">
        <f t="shared" si="20"/>
        <v>25850</v>
      </c>
      <c r="AG29" s="108">
        <v>304</v>
      </c>
      <c r="AH29" s="14">
        <f t="shared" si="21"/>
        <v>83600</v>
      </c>
      <c r="AK29" s="25">
        <v>25</v>
      </c>
      <c r="AL29" s="25">
        <v>3</v>
      </c>
      <c r="AM29" s="25">
        <v>13</v>
      </c>
      <c r="AN29" s="86">
        <f t="shared" si="31"/>
        <v>7</v>
      </c>
      <c r="AO29" s="86">
        <f t="shared" si="32"/>
        <v>28</v>
      </c>
      <c r="AP29" s="86">
        <f t="shared" si="33"/>
        <v>43</v>
      </c>
      <c r="AS29" s="53">
        <v>25</v>
      </c>
      <c r="AT29" s="14">
        <f t="shared" si="34"/>
        <v>3</v>
      </c>
      <c r="AU29" s="14">
        <f t="shared" si="35"/>
        <v>7</v>
      </c>
      <c r="AV29" s="14">
        <f t="shared" si="36"/>
        <v>140</v>
      </c>
      <c r="AW29" s="14">
        <f t="shared" si="37"/>
        <v>600</v>
      </c>
      <c r="AX29" s="14">
        <f t="shared" si="38"/>
        <v>1575</v>
      </c>
      <c r="BA29" s="17">
        <v>22</v>
      </c>
      <c r="BB29" s="14">
        <f t="shared" si="39"/>
        <v>3</v>
      </c>
      <c r="BC29" s="14">
        <f t="shared" si="40"/>
        <v>4</v>
      </c>
      <c r="BD29" s="14">
        <f t="shared" si="41"/>
        <v>280</v>
      </c>
      <c r="BE29" s="14">
        <f t="shared" si="42"/>
        <v>1200</v>
      </c>
      <c r="BF29" s="14">
        <f t="shared" si="43"/>
        <v>3150</v>
      </c>
    </row>
    <row r="30" spans="1:58" ht="16.5" x14ac:dyDescent="0.2">
      <c r="A30" s="107">
        <v>25</v>
      </c>
      <c r="B30" s="107">
        <v>130</v>
      </c>
      <c r="C30" s="107">
        <v>5</v>
      </c>
      <c r="D30" s="107">
        <v>60</v>
      </c>
      <c r="E30" s="107">
        <v>5</v>
      </c>
      <c r="F30" s="107">
        <v>180</v>
      </c>
      <c r="G30" s="107">
        <f t="shared" si="28"/>
        <v>2</v>
      </c>
      <c r="H30" s="107">
        <v>5</v>
      </c>
      <c r="I30" s="107">
        <f t="shared" si="29"/>
        <v>300</v>
      </c>
      <c r="J30" s="107">
        <f t="shared" si="30"/>
        <v>5</v>
      </c>
      <c r="L30" s="107">
        <v>25</v>
      </c>
      <c r="M30" s="107">
        <v>9</v>
      </c>
      <c r="N30" s="14">
        <f>SUM(M$5:M30)</f>
        <v>225</v>
      </c>
      <c r="O30" s="107">
        <v>20</v>
      </c>
      <c r="P30" s="107">
        <f t="shared" si="14"/>
        <v>1200</v>
      </c>
      <c r="Q30" s="107">
        <v>30</v>
      </c>
      <c r="R30" s="107">
        <f t="shared" si="15"/>
        <v>5400</v>
      </c>
      <c r="S30" s="107">
        <v>50</v>
      </c>
      <c r="T30" s="107">
        <f t="shared" si="16"/>
        <v>15000</v>
      </c>
      <c r="U30" s="107">
        <v>155</v>
      </c>
      <c r="V30" s="107">
        <f t="shared" si="17"/>
        <v>46500</v>
      </c>
      <c r="X30" s="108">
        <v>25</v>
      </c>
      <c r="Y30" s="108">
        <v>9</v>
      </c>
      <c r="Z30" s="14">
        <f>SUM(Y$5:Y30)</f>
        <v>225</v>
      </c>
      <c r="AA30" s="108">
        <v>40</v>
      </c>
      <c r="AB30" s="14">
        <f t="shared" si="18"/>
        <v>2400</v>
      </c>
      <c r="AC30" s="108">
        <v>65</v>
      </c>
      <c r="AD30" s="14">
        <f t="shared" si="19"/>
        <v>11700</v>
      </c>
      <c r="AE30" s="108">
        <v>95</v>
      </c>
      <c r="AF30" s="14">
        <f t="shared" si="20"/>
        <v>28500</v>
      </c>
      <c r="AG30" s="108">
        <v>305</v>
      </c>
      <c r="AH30" s="14">
        <f t="shared" si="21"/>
        <v>91500</v>
      </c>
      <c r="AK30" s="25">
        <v>26</v>
      </c>
      <c r="AL30" s="25">
        <v>3</v>
      </c>
      <c r="AM30" s="25">
        <v>14</v>
      </c>
      <c r="AN30" s="86">
        <f t="shared" si="31"/>
        <v>7</v>
      </c>
      <c r="AO30" s="86">
        <f t="shared" si="32"/>
        <v>29</v>
      </c>
      <c r="AP30" s="86">
        <f t="shared" si="33"/>
        <v>44</v>
      </c>
      <c r="AS30" s="53">
        <v>26</v>
      </c>
      <c r="AT30" s="14">
        <f t="shared" si="34"/>
        <v>3</v>
      </c>
      <c r="AU30" s="14">
        <f t="shared" si="35"/>
        <v>8</v>
      </c>
      <c r="AV30" s="14">
        <f t="shared" si="36"/>
        <v>140</v>
      </c>
      <c r="AW30" s="14">
        <f t="shared" si="37"/>
        <v>600</v>
      </c>
      <c r="AX30" s="14">
        <f t="shared" si="38"/>
        <v>1575</v>
      </c>
      <c r="BA30" s="53">
        <v>23</v>
      </c>
      <c r="BB30" s="14">
        <f t="shared" si="39"/>
        <v>3</v>
      </c>
      <c r="BC30" s="14">
        <f t="shared" si="40"/>
        <v>5</v>
      </c>
      <c r="BD30" s="14">
        <f t="shared" si="41"/>
        <v>280</v>
      </c>
      <c r="BE30" s="14">
        <f t="shared" si="42"/>
        <v>1200</v>
      </c>
      <c r="BF30" s="14">
        <f t="shared" si="43"/>
        <v>3150</v>
      </c>
    </row>
    <row r="31" spans="1:58" ht="16.5" x14ac:dyDescent="0.2">
      <c r="A31" s="107">
        <v>26</v>
      </c>
      <c r="B31" s="107">
        <v>135</v>
      </c>
      <c r="C31" s="107">
        <v>5</v>
      </c>
      <c r="D31" s="107">
        <v>65</v>
      </c>
      <c r="E31" s="107">
        <v>5</v>
      </c>
      <c r="F31" s="107">
        <v>190</v>
      </c>
      <c r="G31" s="107">
        <f t="shared" si="28"/>
        <v>2</v>
      </c>
      <c r="H31" s="107">
        <v>5</v>
      </c>
      <c r="I31" s="107">
        <f t="shared" si="29"/>
        <v>325</v>
      </c>
      <c r="J31" s="107">
        <f t="shared" si="30"/>
        <v>5</v>
      </c>
      <c r="L31" s="107">
        <v>26</v>
      </c>
      <c r="M31" s="107">
        <v>9</v>
      </c>
      <c r="N31" s="14">
        <f>SUM(M$5:M31)</f>
        <v>234</v>
      </c>
      <c r="O31" s="107">
        <v>20</v>
      </c>
      <c r="P31" s="107">
        <f t="shared" si="14"/>
        <v>1300</v>
      </c>
      <c r="Q31" s="107">
        <v>30</v>
      </c>
      <c r="R31" s="107">
        <f t="shared" si="15"/>
        <v>5700</v>
      </c>
      <c r="S31" s="107">
        <v>51</v>
      </c>
      <c r="T31" s="107">
        <f t="shared" si="16"/>
        <v>16575</v>
      </c>
      <c r="U31" s="107">
        <v>156</v>
      </c>
      <c r="V31" s="107">
        <f t="shared" si="17"/>
        <v>50700</v>
      </c>
      <c r="X31" s="108">
        <v>26</v>
      </c>
      <c r="Y31" s="108">
        <v>9</v>
      </c>
      <c r="Z31" s="14">
        <f>SUM(Y$5:Y31)</f>
        <v>234</v>
      </c>
      <c r="AA31" s="108">
        <v>40</v>
      </c>
      <c r="AB31" s="14">
        <f t="shared" si="18"/>
        <v>2600</v>
      </c>
      <c r="AC31" s="108">
        <v>66</v>
      </c>
      <c r="AD31" s="14">
        <f t="shared" si="19"/>
        <v>12540</v>
      </c>
      <c r="AE31" s="108">
        <v>96</v>
      </c>
      <c r="AF31" s="14">
        <f t="shared" si="20"/>
        <v>31200</v>
      </c>
      <c r="AG31" s="108">
        <v>306</v>
      </c>
      <c r="AH31" s="14">
        <f t="shared" si="21"/>
        <v>99450</v>
      </c>
      <c r="AK31" s="25">
        <v>27</v>
      </c>
      <c r="AL31" s="25">
        <v>3</v>
      </c>
      <c r="AM31" s="25">
        <v>15</v>
      </c>
      <c r="AN31" s="86">
        <f t="shared" si="31"/>
        <v>7</v>
      </c>
      <c r="AO31" s="86">
        <f t="shared" si="32"/>
        <v>30</v>
      </c>
      <c r="AP31" s="86">
        <f t="shared" si="33"/>
        <v>45</v>
      </c>
      <c r="AS31" s="53">
        <v>27</v>
      </c>
      <c r="AT31" s="14">
        <f t="shared" si="34"/>
        <v>3</v>
      </c>
      <c r="AU31" s="14">
        <f t="shared" si="35"/>
        <v>9</v>
      </c>
      <c r="AV31" s="14">
        <f t="shared" si="36"/>
        <v>140</v>
      </c>
      <c r="AW31" s="14">
        <f t="shared" si="37"/>
        <v>600</v>
      </c>
      <c r="AX31" s="14">
        <f t="shared" si="38"/>
        <v>1575</v>
      </c>
      <c r="BA31" s="53">
        <v>24</v>
      </c>
      <c r="BB31" s="14">
        <f t="shared" si="39"/>
        <v>3</v>
      </c>
      <c r="BC31" s="14">
        <f t="shared" si="40"/>
        <v>6</v>
      </c>
      <c r="BD31" s="14">
        <f t="shared" si="41"/>
        <v>280</v>
      </c>
      <c r="BE31" s="14">
        <f t="shared" si="42"/>
        <v>1200</v>
      </c>
      <c r="BF31" s="14">
        <f t="shared" si="43"/>
        <v>3150</v>
      </c>
    </row>
    <row r="32" spans="1:58" ht="16.5" x14ac:dyDescent="0.2">
      <c r="A32" s="107">
        <v>27</v>
      </c>
      <c r="B32" s="107">
        <v>140</v>
      </c>
      <c r="C32" s="107">
        <v>5</v>
      </c>
      <c r="D32" s="107">
        <v>70</v>
      </c>
      <c r="E32" s="107">
        <v>5</v>
      </c>
      <c r="F32" s="107">
        <v>200</v>
      </c>
      <c r="G32" s="107">
        <f t="shared" si="28"/>
        <v>2</v>
      </c>
      <c r="H32" s="107">
        <v>5</v>
      </c>
      <c r="I32" s="107">
        <f t="shared" si="29"/>
        <v>350</v>
      </c>
      <c r="J32" s="107">
        <f t="shared" si="30"/>
        <v>5</v>
      </c>
      <c r="L32" s="107">
        <v>27</v>
      </c>
      <c r="M32" s="107">
        <v>9</v>
      </c>
      <c r="N32" s="14">
        <f>SUM(M$5:M32)</f>
        <v>243</v>
      </c>
      <c r="O32" s="107">
        <v>20</v>
      </c>
      <c r="P32" s="107">
        <f t="shared" si="14"/>
        <v>1400</v>
      </c>
      <c r="Q32" s="107">
        <v>30</v>
      </c>
      <c r="R32" s="107">
        <f t="shared" si="15"/>
        <v>6000</v>
      </c>
      <c r="S32" s="107">
        <v>52</v>
      </c>
      <c r="T32" s="107">
        <f t="shared" si="16"/>
        <v>18200</v>
      </c>
      <c r="U32" s="107">
        <v>157</v>
      </c>
      <c r="V32" s="107">
        <f t="shared" si="17"/>
        <v>54950</v>
      </c>
      <c r="X32" s="108">
        <v>27</v>
      </c>
      <c r="Y32" s="108">
        <v>9</v>
      </c>
      <c r="Z32" s="14">
        <f>SUM(Y$5:Y32)</f>
        <v>243</v>
      </c>
      <c r="AA32" s="108">
        <v>40</v>
      </c>
      <c r="AB32" s="14">
        <f t="shared" si="18"/>
        <v>2800</v>
      </c>
      <c r="AC32" s="108">
        <v>67</v>
      </c>
      <c r="AD32" s="14">
        <f t="shared" si="19"/>
        <v>13400</v>
      </c>
      <c r="AE32" s="108">
        <v>97</v>
      </c>
      <c r="AF32" s="14">
        <f t="shared" si="20"/>
        <v>33950</v>
      </c>
      <c r="AG32" s="108">
        <v>307</v>
      </c>
      <c r="AH32" s="14">
        <f t="shared" si="21"/>
        <v>107450</v>
      </c>
      <c r="AK32" s="25">
        <v>28</v>
      </c>
      <c r="AL32" s="25">
        <v>4</v>
      </c>
      <c r="AM32" s="25">
        <v>1</v>
      </c>
      <c r="AN32" s="86">
        <f t="shared" si="31"/>
        <v>8</v>
      </c>
      <c r="AO32" s="86">
        <f t="shared" si="32"/>
        <v>21</v>
      </c>
      <c r="AP32" s="86">
        <f t="shared" si="33"/>
        <v>36</v>
      </c>
      <c r="AS32" s="53">
        <v>28</v>
      </c>
      <c r="AT32" s="14">
        <f t="shared" si="34"/>
        <v>4</v>
      </c>
      <c r="AU32" s="14">
        <f t="shared" si="35"/>
        <v>1</v>
      </c>
      <c r="AV32" s="14">
        <f t="shared" si="36"/>
        <v>160</v>
      </c>
      <c r="AW32" s="14">
        <f t="shared" si="37"/>
        <v>750</v>
      </c>
      <c r="AX32" s="14">
        <f t="shared" si="38"/>
        <v>1800</v>
      </c>
      <c r="BA32" s="53">
        <v>25</v>
      </c>
      <c r="BB32" s="14">
        <f t="shared" si="39"/>
        <v>3</v>
      </c>
      <c r="BC32" s="14">
        <f t="shared" si="40"/>
        <v>7</v>
      </c>
      <c r="BD32" s="14">
        <f t="shared" si="41"/>
        <v>280</v>
      </c>
      <c r="BE32" s="14">
        <f t="shared" si="42"/>
        <v>1200</v>
      </c>
      <c r="BF32" s="14">
        <f t="shared" si="43"/>
        <v>3150</v>
      </c>
    </row>
    <row r="33" spans="1:58" ht="16.5" x14ac:dyDescent="0.2">
      <c r="A33" s="107">
        <v>28</v>
      </c>
      <c r="B33" s="107">
        <v>145</v>
      </c>
      <c r="C33" s="107">
        <v>5</v>
      </c>
      <c r="D33" s="107">
        <v>75</v>
      </c>
      <c r="E33" s="107">
        <v>5</v>
      </c>
      <c r="F33" s="107">
        <v>210</v>
      </c>
      <c r="G33" s="107">
        <f t="shared" si="28"/>
        <v>2</v>
      </c>
      <c r="H33" s="107">
        <v>5</v>
      </c>
      <c r="I33" s="107">
        <f t="shared" si="29"/>
        <v>375</v>
      </c>
      <c r="J33" s="107">
        <f t="shared" si="30"/>
        <v>5</v>
      </c>
      <c r="L33" s="107">
        <v>28</v>
      </c>
      <c r="M33" s="107">
        <v>9</v>
      </c>
      <c r="N33" s="14">
        <f>SUM(M$5:M33)</f>
        <v>252</v>
      </c>
      <c r="O33" s="107">
        <v>20</v>
      </c>
      <c r="P33" s="107">
        <f t="shared" si="14"/>
        <v>1500</v>
      </c>
      <c r="Q33" s="107">
        <v>30</v>
      </c>
      <c r="R33" s="107">
        <f t="shared" si="15"/>
        <v>6300</v>
      </c>
      <c r="S33" s="107">
        <v>53</v>
      </c>
      <c r="T33" s="107">
        <f t="shared" si="16"/>
        <v>19875</v>
      </c>
      <c r="U33" s="107">
        <v>158</v>
      </c>
      <c r="V33" s="107">
        <f t="shared" si="17"/>
        <v>59250</v>
      </c>
      <c r="X33" s="108">
        <v>28</v>
      </c>
      <c r="Y33" s="108">
        <v>9</v>
      </c>
      <c r="Z33" s="14">
        <f>SUM(Y$5:Y33)</f>
        <v>252</v>
      </c>
      <c r="AA33" s="108">
        <v>40</v>
      </c>
      <c r="AB33" s="14">
        <f t="shared" si="18"/>
        <v>3000</v>
      </c>
      <c r="AC33" s="108">
        <v>68</v>
      </c>
      <c r="AD33" s="14">
        <f t="shared" si="19"/>
        <v>14280</v>
      </c>
      <c r="AE33" s="108">
        <v>98</v>
      </c>
      <c r="AF33" s="14">
        <f t="shared" si="20"/>
        <v>36750</v>
      </c>
      <c r="AG33" s="108">
        <v>308</v>
      </c>
      <c r="AH33" s="14">
        <f t="shared" si="21"/>
        <v>115500</v>
      </c>
      <c r="AK33" s="25">
        <v>29</v>
      </c>
      <c r="AL33" s="25">
        <v>4</v>
      </c>
      <c r="AM33" s="25">
        <v>2</v>
      </c>
      <c r="AN33" s="86">
        <f t="shared" si="31"/>
        <v>8</v>
      </c>
      <c r="AO33" s="86">
        <f t="shared" si="32"/>
        <v>22</v>
      </c>
      <c r="AP33" s="86">
        <f t="shared" si="33"/>
        <v>37</v>
      </c>
      <c r="AS33" s="53">
        <v>29</v>
      </c>
      <c r="AT33" s="14">
        <f t="shared" si="34"/>
        <v>4</v>
      </c>
      <c r="AU33" s="14">
        <f t="shared" si="35"/>
        <v>2</v>
      </c>
      <c r="AV33" s="14">
        <f t="shared" si="36"/>
        <v>160</v>
      </c>
      <c r="AW33" s="14">
        <f t="shared" si="37"/>
        <v>750</v>
      </c>
      <c r="AX33" s="14">
        <f t="shared" si="38"/>
        <v>1800</v>
      </c>
      <c r="BA33" s="53">
        <v>26</v>
      </c>
      <c r="BB33" s="14">
        <f t="shared" si="39"/>
        <v>3</v>
      </c>
      <c r="BC33" s="14">
        <f t="shared" si="40"/>
        <v>8</v>
      </c>
      <c r="BD33" s="14">
        <f t="shared" si="41"/>
        <v>280</v>
      </c>
      <c r="BE33" s="14">
        <f t="shared" si="42"/>
        <v>1200</v>
      </c>
      <c r="BF33" s="14">
        <f t="shared" si="43"/>
        <v>3150</v>
      </c>
    </row>
    <row r="34" spans="1:58" ht="16.5" x14ac:dyDescent="0.2">
      <c r="A34" s="107">
        <v>29</v>
      </c>
      <c r="B34" s="107">
        <v>150</v>
      </c>
      <c r="C34" s="107">
        <v>5</v>
      </c>
      <c r="D34" s="107">
        <v>80</v>
      </c>
      <c r="E34" s="107">
        <v>5</v>
      </c>
      <c r="F34" s="107">
        <v>220</v>
      </c>
      <c r="G34" s="107">
        <f t="shared" si="28"/>
        <v>2</v>
      </c>
      <c r="H34" s="107">
        <v>5</v>
      </c>
      <c r="I34" s="107">
        <f t="shared" si="29"/>
        <v>400</v>
      </c>
      <c r="J34" s="107">
        <f t="shared" si="30"/>
        <v>5</v>
      </c>
      <c r="L34" s="107">
        <v>29</v>
      </c>
      <c r="M34" s="107">
        <v>9</v>
      </c>
      <c r="N34" s="14">
        <f>SUM(M$5:M34)</f>
        <v>261</v>
      </c>
      <c r="O34" s="107">
        <v>20</v>
      </c>
      <c r="P34" s="107">
        <f t="shared" si="14"/>
        <v>1600</v>
      </c>
      <c r="Q34" s="107">
        <v>30</v>
      </c>
      <c r="R34" s="107">
        <f t="shared" si="15"/>
        <v>6600</v>
      </c>
      <c r="S34" s="107">
        <v>54</v>
      </c>
      <c r="T34" s="107">
        <f t="shared" si="16"/>
        <v>21600</v>
      </c>
      <c r="U34" s="107">
        <v>159</v>
      </c>
      <c r="V34" s="107">
        <f t="shared" si="17"/>
        <v>63600</v>
      </c>
      <c r="X34" s="108">
        <v>29</v>
      </c>
      <c r="Y34" s="108">
        <v>9</v>
      </c>
      <c r="Z34" s="14">
        <f>SUM(Y$5:Y34)</f>
        <v>261</v>
      </c>
      <c r="AA34" s="108">
        <v>40</v>
      </c>
      <c r="AB34" s="14">
        <f t="shared" si="18"/>
        <v>3200</v>
      </c>
      <c r="AC34" s="108">
        <v>69</v>
      </c>
      <c r="AD34" s="14">
        <f t="shared" si="19"/>
        <v>15180</v>
      </c>
      <c r="AE34" s="108">
        <v>99</v>
      </c>
      <c r="AF34" s="14">
        <f t="shared" si="20"/>
        <v>39600</v>
      </c>
      <c r="AG34" s="108">
        <v>309</v>
      </c>
      <c r="AH34" s="14">
        <f t="shared" si="21"/>
        <v>123600</v>
      </c>
      <c r="AK34" s="25">
        <v>30</v>
      </c>
      <c r="AL34" s="25">
        <v>4</v>
      </c>
      <c r="AM34" s="25">
        <v>3</v>
      </c>
      <c r="AN34" s="86">
        <f t="shared" si="31"/>
        <v>8</v>
      </c>
      <c r="AO34" s="86">
        <f t="shared" si="32"/>
        <v>23</v>
      </c>
      <c r="AP34" s="86">
        <f t="shared" si="33"/>
        <v>38</v>
      </c>
      <c r="AS34" s="53">
        <v>30</v>
      </c>
      <c r="AT34" s="14">
        <f t="shared" si="34"/>
        <v>4</v>
      </c>
      <c r="AU34" s="14">
        <f t="shared" si="35"/>
        <v>3</v>
      </c>
      <c r="AV34" s="14">
        <f t="shared" si="36"/>
        <v>160</v>
      </c>
      <c r="AW34" s="14">
        <f t="shared" si="37"/>
        <v>750</v>
      </c>
      <c r="AX34" s="14">
        <f t="shared" si="38"/>
        <v>1800</v>
      </c>
      <c r="BA34" s="53">
        <v>27</v>
      </c>
      <c r="BB34" s="14">
        <f t="shared" si="39"/>
        <v>3</v>
      </c>
      <c r="BC34" s="14">
        <f t="shared" si="40"/>
        <v>9</v>
      </c>
      <c r="BD34" s="14">
        <f t="shared" si="41"/>
        <v>280</v>
      </c>
      <c r="BE34" s="14">
        <f t="shared" si="42"/>
        <v>1200</v>
      </c>
      <c r="BF34" s="14">
        <f t="shared" si="43"/>
        <v>3150</v>
      </c>
    </row>
    <row r="35" spans="1:58" ht="16.5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AK35" s="25">
        <v>31</v>
      </c>
      <c r="AL35" s="25">
        <v>4</v>
      </c>
      <c r="AM35" s="25">
        <v>4</v>
      </c>
      <c r="AN35" s="86">
        <f t="shared" si="31"/>
        <v>8</v>
      </c>
      <c r="AO35" s="86">
        <f t="shared" si="32"/>
        <v>24</v>
      </c>
      <c r="AP35" s="86">
        <f t="shared" si="33"/>
        <v>39</v>
      </c>
      <c r="AS35" s="53">
        <v>31</v>
      </c>
      <c r="AT35" s="14">
        <f t="shared" si="34"/>
        <v>4</v>
      </c>
      <c r="AU35" s="14">
        <f t="shared" si="35"/>
        <v>4</v>
      </c>
      <c r="AV35" s="14">
        <f t="shared" si="36"/>
        <v>160</v>
      </c>
      <c r="AW35" s="14">
        <f t="shared" si="37"/>
        <v>750</v>
      </c>
      <c r="AX35" s="14">
        <f t="shared" si="38"/>
        <v>1800</v>
      </c>
      <c r="BA35" s="53">
        <v>28</v>
      </c>
      <c r="BB35" s="14">
        <f t="shared" si="39"/>
        <v>4</v>
      </c>
      <c r="BC35" s="14">
        <f t="shared" si="40"/>
        <v>1</v>
      </c>
      <c r="BD35" s="14">
        <f t="shared" si="41"/>
        <v>320</v>
      </c>
      <c r="BE35" s="14">
        <f t="shared" si="42"/>
        <v>1500</v>
      </c>
      <c r="BF35" s="14">
        <f t="shared" si="43"/>
        <v>3600</v>
      </c>
    </row>
    <row r="36" spans="1:58" ht="16.5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N36" s="46">
        <v>1.5</v>
      </c>
      <c r="O36" s="46">
        <v>1.5</v>
      </c>
      <c r="AK36" s="25">
        <v>32</v>
      </c>
      <c r="AL36" s="25">
        <v>4</v>
      </c>
      <c r="AM36" s="25">
        <v>5</v>
      </c>
      <c r="AN36" s="86">
        <f t="shared" si="31"/>
        <v>8</v>
      </c>
      <c r="AO36" s="86">
        <f t="shared" si="32"/>
        <v>25</v>
      </c>
      <c r="AP36" s="86">
        <f t="shared" si="33"/>
        <v>40</v>
      </c>
      <c r="AS36" s="53">
        <v>32</v>
      </c>
      <c r="AT36" s="14">
        <f t="shared" si="34"/>
        <v>4</v>
      </c>
      <c r="AU36" s="14">
        <f t="shared" si="35"/>
        <v>5</v>
      </c>
      <c r="AV36" s="14">
        <f t="shared" si="36"/>
        <v>160</v>
      </c>
      <c r="AW36" s="14">
        <f t="shared" si="37"/>
        <v>750</v>
      </c>
      <c r="AX36" s="14">
        <f t="shared" si="38"/>
        <v>1800</v>
      </c>
      <c r="BA36" s="53">
        <v>29</v>
      </c>
      <c r="BB36" s="14">
        <f t="shared" si="39"/>
        <v>4</v>
      </c>
      <c r="BC36" s="14">
        <f t="shared" si="40"/>
        <v>2</v>
      </c>
      <c r="BD36" s="14">
        <f t="shared" si="41"/>
        <v>320</v>
      </c>
      <c r="BE36" s="14">
        <f t="shared" si="42"/>
        <v>1500</v>
      </c>
      <c r="BF36" s="14">
        <f t="shared" si="43"/>
        <v>3600</v>
      </c>
    </row>
    <row r="37" spans="1:58" ht="20.25" x14ac:dyDescent="0.2">
      <c r="A37" s="152" t="s">
        <v>324</v>
      </c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45"/>
      <c r="N37" s="152" t="s">
        <v>325</v>
      </c>
      <c r="O37" s="152"/>
      <c r="P37" s="152"/>
      <c r="Q37" s="152"/>
      <c r="R37" s="152"/>
      <c r="S37" s="152"/>
      <c r="T37" s="152"/>
      <c r="U37" s="152"/>
      <c r="V37" s="152"/>
      <c r="AK37" s="25">
        <v>33</v>
      </c>
      <c r="AL37" s="25">
        <v>4</v>
      </c>
      <c r="AM37" s="25">
        <v>6</v>
      </c>
      <c r="AN37" s="86">
        <f t="shared" si="31"/>
        <v>8</v>
      </c>
      <c r="AO37" s="86">
        <f t="shared" si="32"/>
        <v>26</v>
      </c>
      <c r="AP37" s="86">
        <f t="shared" si="33"/>
        <v>41</v>
      </c>
      <c r="AS37" s="53">
        <v>33</v>
      </c>
      <c r="AT37" s="14">
        <f t="shared" si="34"/>
        <v>4</v>
      </c>
      <c r="AU37" s="14">
        <f t="shared" si="35"/>
        <v>6</v>
      </c>
      <c r="AV37" s="14">
        <f t="shared" si="36"/>
        <v>160</v>
      </c>
      <c r="AW37" s="14">
        <f t="shared" si="37"/>
        <v>750</v>
      </c>
      <c r="AX37" s="14">
        <f t="shared" si="38"/>
        <v>1800</v>
      </c>
      <c r="BA37" s="53">
        <v>30</v>
      </c>
      <c r="BB37" s="14">
        <f t="shared" si="39"/>
        <v>4</v>
      </c>
      <c r="BC37" s="14">
        <f t="shared" si="40"/>
        <v>3</v>
      </c>
      <c r="BD37" s="14">
        <f t="shared" si="41"/>
        <v>320</v>
      </c>
      <c r="BE37" s="14">
        <f t="shared" si="42"/>
        <v>1500</v>
      </c>
      <c r="BF37" s="14">
        <f t="shared" si="43"/>
        <v>3600</v>
      </c>
    </row>
    <row r="38" spans="1:58" ht="17.25" x14ac:dyDescent="0.2">
      <c r="A38" s="12" t="s">
        <v>307</v>
      </c>
      <c r="B38" s="12"/>
      <c r="C38" s="12" t="s">
        <v>308</v>
      </c>
      <c r="D38" s="12" t="s">
        <v>309</v>
      </c>
      <c r="E38" s="33" t="s">
        <v>316</v>
      </c>
      <c r="F38" s="33" t="s">
        <v>317</v>
      </c>
      <c r="G38" s="12" t="s">
        <v>310</v>
      </c>
      <c r="H38" s="12" t="s">
        <v>311</v>
      </c>
      <c r="I38" s="12" t="s">
        <v>312</v>
      </c>
      <c r="J38" s="12" t="s">
        <v>313</v>
      </c>
      <c r="K38" s="12" t="s">
        <v>314</v>
      </c>
      <c r="L38" s="12" t="s">
        <v>315</v>
      </c>
      <c r="M38" s="45"/>
      <c r="N38" s="47" t="s">
        <v>326</v>
      </c>
      <c r="O38" s="12" t="s">
        <v>316</v>
      </c>
      <c r="P38" s="12" t="s">
        <v>317</v>
      </c>
      <c r="Q38" s="12" t="s">
        <v>310</v>
      </c>
      <c r="R38" s="12" t="s">
        <v>311</v>
      </c>
      <c r="S38" s="12" t="s">
        <v>312</v>
      </c>
      <c r="T38" s="12" t="s">
        <v>313</v>
      </c>
      <c r="U38" s="12" t="s">
        <v>314</v>
      </c>
      <c r="V38" s="12" t="s">
        <v>315</v>
      </c>
      <c r="AK38" s="25">
        <v>34</v>
      </c>
      <c r="AL38" s="25">
        <v>4</v>
      </c>
      <c r="AM38" s="25">
        <v>7</v>
      </c>
      <c r="AN38" s="86">
        <f t="shared" si="31"/>
        <v>8</v>
      </c>
      <c r="AO38" s="86">
        <f t="shared" si="32"/>
        <v>27</v>
      </c>
      <c r="AP38" s="86">
        <f t="shared" si="33"/>
        <v>42</v>
      </c>
      <c r="AS38" s="53">
        <v>34</v>
      </c>
      <c r="AT38" s="14">
        <f t="shared" si="34"/>
        <v>4</v>
      </c>
      <c r="AU38" s="14">
        <f t="shared" si="35"/>
        <v>7</v>
      </c>
      <c r="AV38" s="14">
        <f t="shared" si="36"/>
        <v>160</v>
      </c>
      <c r="AW38" s="14">
        <f t="shared" si="37"/>
        <v>750</v>
      </c>
      <c r="AX38" s="14">
        <f t="shared" si="38"/>
        <v>1800</v>
      </c>
      <c r="BA38" s="53">
        <v>31</v>
      </c>
      <c r="BB38" s="14">
        <f t="shared" si="39"/>
        <v>4</v>
      </c>
      <c r="BC38" s="14">
        <f t="shared" si="40"/>
        <v>4</v>
      </c>
      <c r="BD38" s="14">
        <f t="shared" si="41"/>
        <v>320</v>
      </c>
      <c r="BE38" s="14">
        <f t="shared" si="42"/>
        <v>1500</v>
      </c>
      <c r="BF38" s="14">
        <f t="shared" si="43"/>
        <v>3600</v>
      </c>
    </row>
    <row r="39" spans="1:58" ht="16.5" x14ac:dyDescent="0.2">
      <c r="A39" s="44">
        <v>1</v>
      </c>
      <c r="B39" s="107"/>
      <c r="C39" s="44">
        <f>INDEX($A$6:$A$25,INT((A39-1)/3)+1)</f>
        <v>1</v>
      </c>
      <c r="D39" s="44">
        <f>MOD(A39-1,3)+1</f>
        <v>1</v>
      </c>
      <c r="E39" s="44">
        <v>60</v>
      </c>
      <c r="F39" s="44">
        <v>90</v>
      </c>
      <c r="G39" s="44" t="s">
        <v>318</v>
      </c>
      <c r="H39" s="44">
        <f>INDEX($F$5:$F$25,C39)*E39</f>
        <v>0</v>
      </c>
      <c r="I39" s="44" t="s">
        <v>319</v>
      </c>
      <c r="J39" s="44">
        <f>INT(INDEX(挂机升级突破!$H$8:$L$27,章节关卡!$C39,MATCH(I39,挂机升级突破!$AT$63:$BC$63,0))*章节关卡!F39/6)</f>
        <v>0</v>
      </c>
      <c r="K39" s="44" t="s">
        <v>323</v>
      </c>
      <c r="L39" s="44">
        <v>50</v>
      </c>
      <c r="M39" s="15"/>
      <c r="N39" s="44">
        <f t="shared" ref="N39:N80" si="44">C39+1</f>
        <v>2</v>
      </c>
      <c r="O39" s="44">
        <f t="shared" ref="O39:O95" si="45">E39*N$36</f>
        <v>90</v>
      </c>
      <c r="P39" s="44">
        <f t="shared" ref="P39:P80" si="46">F39*O$36</f>
        <v>135</v>
      </c>
      <c r="Q39" s="44" t="s">
        <v>318</v>
      </c>
      <c r="R39" s="44">
        <f t="shared" ref="R39:R82" si="47">INDEX($F$5:$F$20,C39)*O39</f>
        <v>0</v>
      </c>
      <c r="S39" s="87" t="s">
        <v>319</v>
      </c>
      <c r="T39" s="44">
        <f>INT(INDEX(挂机升级突破!$H$8:$L$27,章节关卡!$N39,MATCH(S39,挂机升级突破!$AT$63:$BC$63,0))*章节关卡!P39/6)</f>
        <v>11</v>
      </c>
      <c r="U39" s="44" t="s">
        <v>327</v>
      </c>
      <c r="V39" s="44">
        <v>100</v>
      </c>
      <c r="X39" s="15"/>
      <c r="Y39" s="15"/>
      <c r="Z39" s="15"/>
      <c r="AK39" s="25">
        <v>35</v>
      </c>
      <c r="AL39" s="25">
        <v>4</v>
      </c>
      <c r="AM39" s="25">
        <v>8</v>
      </c>
      <c r="AN39" s="86">
        <f t="shared" si="31"/>
        <v>8</v>
      </c>
      <c r="AO39" s="86">
        <f t="shared" si="32"/>
        <v>28</v>
      </c>
      <c r="AP39" s="86">
        <f t="shared" si="33"/>
        <v>43</v>
      </c>
      <c r="AS39" s="53">
        <v>35</v>
      </c>
      <c r="AT39" s="14">
        <f t="shared" si="34"/>
        <v>4</v>
      </c>
      <c r="AU39" s="14">
        <f t="shared" si="35"/>
        <v>8</v>
      </c>
      <c r="AV39" s="14">
        <f t="shared" si="36"/>
        <v>160</v>
      </c>
      <c r="AW39" s="14">
        <f t="shared" si="37"/>
        <v>750</v>
      </c>
      <c r="AX39" s="14">
        <f t="shared" si="38"/>
        <v>1800</v>
      </c>
      <c r="BA39" s="53">
        <v>32</v>
      </c>
      <c r="BB39" s="14">
        <f t="shared" si="39"/>
        <v>4</v>
      </c>
      <c r="BC39" s="14">
        <f t="shared" si="40"/>
        <v>5</v>
      </c>
      <c r="BD39" s="14">
        <f t="shared" si="41"/>
        <v>320</v>
      </c>
      <c r="BE39" s="14">
        <f t="shared" si="42"/>
        <v>1500</v>
      </c>
      <c r="BF39" s="14">
        <f t="shared" si="43"/>
        <v>3600</v>
      </c>
    </row>
    <row r="40" spans="1:58" ht="16.5" x14ac:dyDescent="0.2">
      <c r="A40" s="44">
        <v>2</v>
      </c>
      <c r="B40" s="107"/>
      <c r="C40" s="86">
        <f t="shared" ref="C40:C98" si="48">INDEX($A$6:$A$25,INT((A40-1)/3)+1)</f>
        <v>1</v>
      </c>
      <c r="D40" s="44">
        <f t="shared" ref="D40:D83" si="49">MOD(A40-1,3)+1</f>
        <v>2</v>
      </c>
      <c r="E40" s="44">
        <v>120</v>
      </c>
      <c r="F40" s="44">
        <v>180</v>
      </c>
      <c r="G40" s="44" t="s">
        <v>318</v>
      </c>
      <c r="H40" s="86">
        <f t="shared" ref="H40:H98" si="50">INDEX($F$5:$F$25,C40)*E40</f>
        <v>0</v>
      </c>
      <c r="I40" s="44" t="s">
        <v>319</v>
      </c>
      <c r="J40" s="87">
        <f>INT(INDEX(挂机升级突破!$H$8:$L$27,章节关卡!$C40,MATCH(I40,挂机升级突破!$AT$63:$BC$63,0))*章节关卡!F40/6)</f>
        <v>0</v>
      </c>
      <c r="K40" s="44" t="s">
        <v>328</v>
      </c>
      <c r="L40" s="44">
        <v>3</v>
      </c>
      <c r="M40" s="15"/>
      <c r="N40" s="44">
        <f t="shared" si="44"/>
        <v>2</v>
      </c>
      <c r="O40" s="44">
        <f t="shared" si="45"/>
        <v>180</v>
      </c>
      <c r="P40" s="44">
        <f t="shared" si="46"/>
        <v>270</v>
      </c>
      <c r="Q40" s="44" t="s">
        <v>318</v>
      </c>
      <c r="R40" s="44">
        <f t="shared" si="47"/>
        <v>0</v>
      </c>
      <c r="S40" s="87" t="s">
        <v>319</v>
      </c>
      <c r="T40" s="87">
        <f>INT(INDEX(挂机升级突破!$H$8:$L$27,章节关卡!$N40,MATCH(S40,挂机升级突破!$AT$63:$BC$63,0))*章节关卡!P40/6)</f>
        <v>22</v>
      </c>
      <c r="U40" s="44" t="s">
        <v>328</v>
      </c>
      <c r="V40" s="44">
        <v>3</v>
      </c>
      <c r="X40" s="15"/>
      <c r="Y40" s="15"/>
      <c r="Z40" s="15"/>
      <c r="AK40" s="25">
        <v>36</v>
      </c>
      <c r="AL40" s="25">
        <v>4</v>
      </c>
      <c r="AM40" s="25">
        <v>9</v>
      </c>
      <c r="AN40" s="86">
        <f t="shared" si="31"/>
        <v>8</v>
      </c>
      <c r="AO40" s="86">
        <f t="shared" si="32"/>
        <v>29</v>
      </c>
      <c r="AP40" s="86">
        <f t="shared" si="33"/>
        <v>44</v>
      </c>
      <c r="AS40" s="53">
        <v>36</v>
      </c>
      <c r="AT40" s="14">
        <f t="shared" si="34"/>
        <v>4</v>
      </c>
      <c r="AU40" s="14">
        <f t="shared" si="35"/>
        <v>9</v>
      </c>
      <c r="AV40" s="14">
        <f t="shared" si="36"/>
        <v>160</v>
      </c>
      <c r="AW40" s="14">
        <f t="shared" si="37"/>
        <v>750</v>
      </c>
      <c r="AX40" s="14">
        <f t="shared" si="38"/>
        <v>1800</v>
      </c>
      <c r="BA40" s="53">
        <v>33</v>
      </c>
      <c r="BB40" s="14">
        <f t="shared" si="39"/>
        <v>4</v>
      </c>
      <c r="BC40" s="14">
        <f t="shared" si="40"/>
        <v>6</v>
      </c>
      <c r="BD40" s="14">
        <f t="shared" si="41"/>
        <v>320</v>
      </c>
      <c r="BE40" s="14">
        <f t="shared" si="42"/>
        <v>1500</v>
      </c>
      <c r="BF40" s="14">
        <f t="shared" si="43"/>
        <v>3600</v>
      </c>
    </row>
    <row r="41" spans="1:58" ht="16.5" x14ac:dyDescent="0.2">
      <c r="A41" s="44">
        <v>3</v>
      </c>
      <c r="B41" s="107"/>
      <c r="C41" s="86">
        <f t="shared" si="48"/>
        <v>1</v>
      </c>
      <c r="D41" s="44">
        <f t="shared" si="49"/>
        <v>3</v>
      </c>
      <c r="E41" s="44">
        <v>180</v>
      </c>
      <c r="F41" s="44">
        <v>270</v>
      </c>
      <c r="G41" s="44" t="s">
        <v>318</v>
      </c>
      <c r="H41" s="86">
        <f t="shared" si="50"/>
        <v>0</v>
      </c>
      <c r="I41" s="44" t="s">
        <v>319</v>
      </c>
      <c r="J41" s="87">
        <f>INT(INDEX(挂机升级突破!$H$8:$L$27,章节关卡!$C41,MATCH(I41,挂机升级突破!$AT$63:$BC$63,0))*章节关卡!F41/6)</f>
        <v>0</v>
      </c>
      <c r="K41" s="44" t="s">
        <v>328</v>
      </c>
      <c r="L41" s="44">
        <v>7</v>
      </c>
      <c r="M41" s="15"/>
      <c r="N41" s="44">
        <f t="shared" si="44"/>
        <v>2</v>
      </c>
      <c r="O41" s="44">
        <f t="shared" si="45"/>
        <v>270</v>
      </c>
      <c r="P41" s="44">
        <f t="shared" si="46"/>
        <v>405</v>
      </c>
      <c r="Q41" s="44" t="s">
        <v>318</v>
      </c>
      <c r="R41" s="44">
        <f t="shared" si="47"/>
        <v>0</v>
      </c>
      <c r="S41" s="87" t="s">
        <v>319</v>
      </c>
      <c r="T41" s="87">
        <f>INT(INDEX(挂机升级突破!$H$8:$L$27,章节关卡!$N41,MATCH(S41,挂机升级突破!$AT$63:$BC$63,0))*章节关卡!P41/6)</f>
        <v>33</v>
      </c>
      <c r="U41" s="44" t="s">
        <v>328</v>
      </c>
      <c r="V41" s="44">
        <v>7</v>
      </c>
      <c r="X41" s="15"/>
      <c r="Y41" s="15"/>
      <c r="Z41" s="15"/>
      <c r="AK41" s="25">
        <v>37</v>
      </c>
      <c r="AL41" s="25">
        <v>4</v>
      </c>
      <c r="AM41" s="25">
        <v>10</v>
      </c>
      <c r="AN41" s="86">
        <f t="shared" si="31"/>
        <v>8</v>
      </c>
      <c r="AO41" s="86">
        <f t="shared" si="32"/>
        <v>30</v>
      </c>
      <c r="AP41" s="86">
        <f t="shared" si="33"/>
        <v>45</v>
      </c>
      <c r="AS41" s="53">
        <v>37</v>
      </c>
      <c r="AT41" s="14">
        <f t="shared" si="34"/>
        <v>5</v>
      </c>
      <c r="AU41" s="14">
        <f t="shared" si="35"/>
        <v>1</v>
      </c>
      <c r="AV41" s="14">
        <f t="shared" si="36"/>
        <v>180</v>
      </c>
      <c r="AW41" s="14">
        <f t="shared" si="37"/>
        <v>900</v>
      </c>
      <c r="AX41" s="14">
        <f t="shared" si="38"/>
        <v>2025</v>
      </c>
      <c r="BA41" s="53">
        <v>34</v>
      </c>
      <c r="BB41" s="14">
        <f t="shared" si="39"/>
        <v>4</v>
      </c>
      <c r="BC41" s="14">
        <f t="shared" si="40"/>
        <v>7</v>
      </c>
      <c r="BD41" s="14">
        <f t="shared" si="41"/>
        <v>320</v>
      </c>
      <c r="BE41" s="14">
        <f t="shared" si="42"/>
        <v>1500</v>
      </c>
      <c r="BF41" s="14">
        <f t="shared" si="43"/>
        <v>3600</v>
      </c>
    </row>
    <row r="42" spans="1:58" ht="16.5" x14ac:dyDescent="0.2">
      <c r="A42" s="44">
        <v>4</v>
      </c>
      <c r="B42" s="107"/>
      <c r="C42" s="86">
        <f t="shared" si="48"/>
        <v>2</v>
      </c>
      <c r="D42" s="44">
        <f t="shared" si="49"/>
        <v>1</v>
      </c>
      <c r="E42" s="44">
        <v>60</v>
      </c>
      <c r="F42" s="44">
        <v>90</v>
      </c>
      <c r="G42" s="44" t="s">
        <v>318</v>
      </c>
      <c r="H42" s="86">
        <f t="shared" si="50"/>
        <v>600</v>
      </c>
      <c r="I42" s="44" t="s">
        <v>319</v>
      </c>
      <c r="J42" s="87">
        <f>INT(INDEX(挂机升级突破!$H$8:$L$27,章节关卡!$C42,MATCH(I42,挂机升级突破!$AT$63:$BC$63,0))*章节关卡!F42/6)</f>
        <v>7</v>
      </c>
      <c r="K42" s="89" t="s">
        <v>22</v>
      </c>
      <c r="L42" s="89">
        <v>50</v>
      </c>
      <c r="M42" s="15"/>
      <c r="N42" s="44">
        <f t="shared" si="44"/>
        <v>3</v>
      </c>
      <c r="O42" s="44">
        <f t="shared" si="45"/>
        <v>90</v>
      </c>
      <c r="P42" s="44">
        <f t="shared" si="46"/>
        <v>135</v>
      </c>
      <c r="Q42" s="44" t="s">
        <v>318</v>
      </c>
      <c r="R42" s="44">
        <f t="shared" si="47"/>
        <v>900</v>
      </c>
      <c r="S42" s="87" t="s">
        <v>319</v>
      </c>
      <c r="T42" s="87">
        <f>INT(INDEX(挂机升级突破!$H$8:$L$27,章节关卡!$N42,MATCH(S42,挂机升级突破!$AT$63:$BC$63,0))*章节关卡!P42/6)</f>
        <v>16</v>
      </c>
      <c r="U42" s="89" t="s">
        <v>22</v>
      </c>
      <c r="V42" s="89">
        <v>100</v>
      </c>
      <c r="AK42" s="25">
        <v>38</v>
      </c>
      <c r="AL42" s="25">
        <v>4</v>
      </c>
      <c r="AM42" s="25">
        <v>11</v>
      </c>
      <c r="AN42" s="86">
        <f t="shared" si="31"/>
        <v>8</v>
      </c>
      <c r="AO42" s="86">
        <f t="shared" si="32"/>
        <v>31</v>
      </c>
      <c r="AP42" s="86">
        <f t="shared" si="33"/>
        <v>46</v>
      </c>
      <c r="AS42" s="53">
        <v>38</v>
      </c>
      <c r="AT42" s="14">
        <f t="shared" si="34"/>
        <v>5</v>
      </c>
      <c r="AU42" s="14">
        <f t="shared" si="35"/>
        <v>2</v>
      </c>
      <c r="AV42" s="14">
        <f t="shared" si="36"/>
        <v>180</v>
      </c>
      <c r="AW42" s="14">
        <f t="shared" si="37"/>
        <v>900</v>
      </c>
      <c r="AX42" s="14">
        <f t="shared" si="38"/>
        <v>2025</v>
      </c>
      <c r="BA42" s="53">
        <v>35</v>
      </c>
      <c r="BB42" s="14">
        <f t="shared" si="39"/>
        <v>4</v>
      </c>
      <c r="BC42" s="14">
        <f t="shared" si="40"/>
        <v>8</v>
      </c>
      <c r="BD42" s="14">
        <f t="shared" si="41"/>
        <v>320</v>
      </c>
      <c r="BE42" s="14">
        <f t="shared" si="42"/>
        <v>1500</v>
      </c>
      <c r="BF42" s="14">
        <f t="shared" si="43"/>
        <v>3600</v>
      </c>
    </row>
    <row r="43" spans="1:58" ht="16.5" x14ac:dyDescent="0.2">
      <c r="A43" s="44">
        <v>5</v>
      </c>
      <c r="B43" s="107"/>
      <c r="C43" s="86">
        <f t="shared" si="48"/>
        <v>2</v>
      </c>
      <c r="D43" s="44">
        <f t="shared" si="49"/>
        <v>2</v>
      </c>
      <c r="E43" s="44">
        <v>120</v>
      </c>
      <c r="F43" s="44">
        <v>180</v>
      </c>
      <c r="G43" s="44" t="s">
        <v>318</v>
      </c>
      <c r="H43" s="86">
        <f t="shared" si="50"/>
        <v>1200</v>
      </c>
      <c r="I43" s="44" t="s">
        <v>319</v>
      </c>
      <c r="J43" s="87">
        <f>INT(INDEX(挂机升级突破!$H$8:$L$27,章节关卡!$C43,MATCH(I43,挂机升级突破!$AT$63:$BC$63,0))*章节关卡!F43/6)</f>
        <v>15</v>
      </c>
      <c r="K43" s="89" t="s">
        <v>328</v>
      </c>
      <c r="L43" s="89">
        <v>3</v>
      </c>
      <c r="M43" s="15"/>
      <c r="N43" s="44">
        <f t="shared" si="44"/>
        <v>3</v>
      </c>
      <c r="O43" s="44">
        <f t="shared" si="45"/>
        <v>180</v>
      </c>
      <c r="P43" s="44">
        <f t="shared" si="46"/>
        <v>270</v>
      </c>
      <c r="Q43" s="44" t="s">
        <v>318</v>
      </c>
      <c r="R43" s="44">
        <f t="shared" si="47"/>
        <v>1800</v>
      </c>
      <c r="S43" s="87" t="s">
        <v>319</v>
      </c>
      <c r="T43" s="87">
        <f>INT(INDEX(挂机升级突破!$H$8:$L$27,章节关卡!$N43,MATCH(S43,挂机升级突破!$AT$63:$BC$63,0))*章节关卡!P43/6)</f>
        <v>33</v>
      </c>
      <c r="U43" s="89" t="s">
        <v>328</v>
      </c>
      <c r="V43" s="89">
        <v>3</v>
      </c>
      <c r="AK43" s="25">
        <v>39</v>
      </c>
      <c r="AL43" s="25">
        <v>4</v>
      </c>
      <c r="AM43" s="25">
        <v>12</v>
      </c>
      <c r="AN43" s="86">
        <f t="shared" si="31"/>
        <v>8</v>
      </c>
      <c r="AO43" s="86">
        <f t="shared" si="32"/>
        <v>32</v>
      </c>
      <c r="AP43" s="86">
        <f t="shared" si="33"/>
        <v>47</v>
      </c>
      <c r="AS43" s="53">
        <v>39</v>
      </c>
      <c r="AT43" s="14">
        <f t="shared" si="34"/>
        <v>5</v>
      </c>
      <c r="AU43" s="14">
        <f t="shared" si="35"/>
        <v>3</v>
      </c>
      <c r="AV43" s="14">
        <f t="shared" si="36"/>
        <v>180</v>
      </c>
      <c r="AW43" s="14">
        <f t="shared" si="37"/>
        <v>900</v>
      </c>
      <c r="AX43" s="14">
        <f t="shared" si="38"/>
        <v>2025</v>
      </c>
      <c r="BA43" s="53">
        <v>36</v>
      </c>
      <c r="BB43" s="14">
        <f t="shared" si="39"/>
        <v>4</v>
      </c>
      <c r="BC43" s="14">
        <f t="shared" si="40"/>
        <v>9</v>
      </c>
      <c r="BD43" s="14">
        <f t="shared" si="41"/>
        <v>320</v>
      </c>
      <c r="BE43" s="14">
        <f t="shared" si="42"/>
        <v>1500</v>
      </c>
      <c r="BF43" s="14">
        <f t="shared" si="43"/>
        <v>3600</v>
      </c>
    </row>
    <row r="44" spans="1:58" ht="16.5" x14ac:dyDescent="0.2">
      <c r="A44" s="44">
        <v>6</v>
      </c>
      <c r="B44" s="107"/>
      <c r="C44" s="86">
        <f t="shared" si="48"/>
        <v>2</v>
      </c>
      <c r="D44" s="44">
        <f t="shared" si="49"/>
        <v>3</v>
      </c>
      <c r="E44" s="44">
        <v>180</v>
      </c>
      <c r="F44" s="44">
        <v>270</v>
      </c>
      <c r="G44" s="44" t="s">
        <v>318</v>
      </c>
      <c r="H44" s="86">
        <f t="shared" si="50"/>
        <v>1800</v>
      </c>
      <c r="I44" s="44" t="s">
        <v>319</v>
      </c>
      <c r="J44" s="87">
        <f>INT(INDEX(挂机升级突破!$H$8:$L$27,章节关卡!$C44,MATCH(I44,挂机升级突破!$AT$63:$BC$63,0))*章节关卡!F44/6)</f>
        <v>22</v>
      </c>
      <c r="K44" s="89" t="s">
        <v>328</v>
      </c>
      <c r="L44" s="89">
        <v>7</v>
      </c>
      <c r="M44" s="15"/>
      <c r="N44" s="44">
        <f t="shared" si="44"/>
        <v>3</v>
      </c>
      <c r="O44" s="44">
        <f t="shared" si="45"/>
        <v>270</v>
      </c>
      <c r="P44" s="44">
        <f t="shared" si="46"/>
        <v>405</v>
      </c>
      <c r="Q44" s="44" t="s">
        <v>318</v>
      </c>
      <c r="R44" s="44">
        <f t="shared" si="47"/>
        <v>2700</v>
      </c>
      <c r="S44" s="87" t="s">
        <v>319</v>
      </c>
      <c r="T44" s="87">
        <f>INT(INDEX(挂机升级突破!$H$8:$L$27,章节关卡!$N44,MATCH(S44,挂机升级突破!$AT$63:$BC$63,0))*章节关卡!P44/6)</f>
        <v>50</v>
      </c>
      <c r="U44" s="89" t="s">
        <v>328</v>
      </c>
      <c r="V44" s="89">
        <v>7</v>
      </c>
      <c r="AK44" s="25">
        <v>40</v>
      </c>
      <c r="AL44" s="25">
        <v>4</v>
      </c>
      <c r="AM44" s="25">
        <v>13</v>
      </c>
      <c r="AN44" s="86">
        <f t="shared" si="31"/>
        <v>8</v>
      </c>
      <c r="AO44" s="86">
        <f t="shared" si="32"/>
        <v>33</v>
      </c>
      <c r="AP44" s="86">
        <f t="shared" si="33"/>
        <v>48</v>
      </c>
      <c r="AS44" s="53">
        <v>40</v>
      </c>
      <c r="AT44" s="14">
        <f t="shared" si="34"/>
        <v>5</v>
      </c>
      <c r="AU44" s="14">
        <f t="shared" si="35"/>
        <v>4</v>
      </c>
      <c r="AV44" s="14">
        <f t="shared" si="36"/>
        <v>180</v>
      </c>
      <c r="AW44" s="14">
        <f t="shared" si="37"/>
        <v>900</v>
      </c>
      <c r="AX44" s="14">
        <f t="shared" si="38"/>
        <v>2025</v>
      </c>
      <c r="BA44" s="53">
        <v>37</v>
      </c>
      <c r="BB44" s="14">
        <f t="shared" si="39"/>
        <v>5</v>
      </c>
      <c r="BC44" s="14">
        <f t="shared" si="40"/>
        <v>1</v>
      </c>
      <c r="BD44" s="14">
        <f t="shared" si="41"/>
        <v>360</v>
      </c>
      <c r="BE44" s="14">
        <f t="shared" si="42"/>
        <v>1800</v>
      </c>
      <c r="BF44" s="14">
        <f t="shared" si="43"/>
        <v>4050</v>
      </c>
    </row>
    <row r="45" spans="1:58" ht="16.5" x14ac:dyDescent="0.2">
      <c r="A45" s="44">
        <v>7</v>
      </c>
      <c r="B45" s="107"/>
      <c r="C45" s="86">
        <f t="shared" si="48"/>
        <v>3</v>
      </c>
      <c r="D45" s="44">
        <f t="shared" si="49"/>
        <v>1</v>
      </c>
      <c r="E45" s="44">
        <v>90</v>
      </c>
      <c r="F45" s="44">
        <v>135</v>
      </c>
      <c r="G45" s="44" t="s">
        <v>318</v>
      </c>
      <c r="H45" s="86">
        <f t="shared" si="50"/>
        <v>1350</v>
      </c>
      <c r="I45" s="87" t="s">
        <v>319</v>
      </c>
      <c r="J45" s="87">
        <f>INT(INDEX(挂机升级突破!$H$8:$L$27,章节关卡!$C45,MATCH(I45,挂机升级突破!$AT$63:$BC$63,0))*章节关卡!F45/6)</f>
        <v>16</v>
      </c>
      <c r="K45" s="89" t="s">
        <v>22</v>
      </c>
      <c r="L45" s="89">
        <v>50</v>
      </c>
      <c r="M45" s="15"/>
      <c r="N45" s="44">
        <f t="shared" si="44"/>
        <v>4</v>
      </c>
      <c r="O45" s="44">
        <f t="shared" si="45"/>
        <v>135</v>
      </c>
      <c r="P45" s="44">
        <f t="shared" si="46"/>
        <v>202.5</v>
      </c>
      <c r="Q45" s="44" t="s">
        <v>318</v>
      </c>
      <c r="R45" s="44">
        <f t="shared" si="47"/>
        <v>2025</v>
      </c>
      <c r="S45" s="87" t="s">
        <v>319</v>
      </c>
      <c r="T45" s="87">
        <f>INT(INDEX(挂机升级突破!$H$8:$L$27,章节关卡!$N45,MATCH(S45,挂机升级突破!$AT$63:$BC$63,0))*章节关卡!P45/6)</f>
        <v>33</v>
      </c>
      <c r="U45" s="89" t="s">
        <v>22</v>
      </c>
      <c r="V45" s="89">
        <v>100</v>
      </c>
      <c r="AK45" s="25">
        <v>41</v>
      </c>
      <c r="AL45" s="25">
        <v>4</v>
      </c>
      <c r="AM45" s="25">
        <v>14</v>
      </c>
      <c r="AN45" s="86">
        <f t="shared" si="31"/>
        <v>8</v>
      </c>
      <c r="AO45" s="86">
        <f t="shared" si="32"/>
        <v>34</v>
      </c>
      <c r="AP45" s="86">
        <f t="shared" si="33"/>
        <v>49</v>
      </c>
      <c r="AS45" s="53">
        <v>41</v>
      </c>
      <c r="AT45" s="14">
        <f t="shared" si="34"/>
        <v>5</v>
      </c>
      <c r="AU45" s="14">
        <f t="shared" si="35"/>
        <v>5</v>
      </c>
      <c r="AV45" s="14">
        <f t="shared" si="36"/>
        <v>180</v>
      </c>
      <c r="AW45" s="14">
        <f t="shared" si="37"/>
        <v>900</v>
      </c>
      <c r="AX45" s="14">
        <f t="shared" si="38"/>
        <v>2025</v>
      </c>
      <c r="BA45" s="53">
        <v>38</v>
      </c>
      <c r="BB45" s="14">
        <f t="shared" si="39"/>
        <v>5</v>
      </c>
      <c r="BC45" s="14">
        <f t="shared" si="40"/>
        <v>2</v>
      </c>
      <c r="BD45" s="14">
        <f t="shared" si="41"/>
        <v>360</v>
      </c>
      <c r="BE45" s="14">
        <f t="shared" si="42"/>
        <v>1800</v>
      </c>
      <c r="BF45" s="14">
        <f t="shared" si="43"/>
        <v>4050</v>
      </c>
    </row>
    <row r="46" spans="1:58" ht="16.5" x14ac:dyDescent="0.2">
      <c r="A46" s="44">
        <v>8</v>
      </c>
      <c r="B46" s="107"/>
      <c r="C46" s="86">
        <f t="shared" si="48"/>
        <v>3</v>
      </c>
      <c r="D46" s="44">
        <f t="shared" si="49"/>
        <v>2</v>
      </c>
      <c r="E46" s="44">
        <v>150</v>
      </c>
      <c r="F46" s="44">
        <v>225</v>
      </c>
      <c r="G46" s="44" t="s">
        <v>318</v>
      </c>
      <c r="H46" s="86">
        <f t="shared" si="50"/>
        <v>2250</v>
      </c>
      <c r="I46" s="87" t="s">
        <v>319</v>
      </c>
      <c r="J46" s="87">
        <f>INT(INDEX(挂机升级突破!$H$8:$L$27,章节关卡!$C46,MATCH(I46,挂机升级突破!$AT$63:$BC$63,0))*章节关卡!F46/6)</f>
        <v>28</v>
      </c>
      <c r="K46" s="89" t="s">
        <v>328</v>
      </c>
      <c r="L46" s="89">
        <v>3</v>
      </c>
      <c r="M46" s="15"/>
      <c r="N46" s="44">
        <f t="shared" si="44"/>
        <v>4</v>
      </c>
      <c r="O46" s="44">
        <f t="shared" si="45"/>
        <v>225</v>
      </c>
      <c r="P46" s="44">
        <f t="shared" si="46"/>
        <v>337.5</v>
      </c>
      <c r="Q46" s="44" t="s">
        <v>318</v>
      </c>
      <c r="R46" s="44">
        <f t="shared" si="47"/>
        <v>3375</v>
      </c>
      <c r="S46" s="87" t="s">
        <v>319</v>
      </c>
      <c r="T46" s="87">
        <f>INT(INDEX(挂机升级突破!$H$8:$L$27,章节关卡!$N46,MATCH(S46,挂机升级突破!$AT$63:$BC$63,0))*章节关卡!P46/6)</f>
        <v>56</v>
      </c>
      <c r="U46" s="89" t="s">
        <v>328</v>
      </c>
      <c r="V46" s="89">
        <v>3</v>
      </c>
      <c r="AK46" s="25">
        <v>42</v>
      </c>
      <c r="AL46" s="25">
        <v>4</v>
      </c>
      <c r="AM46" s="25">
        <v>15</v>
      </c>
      <c r="AN46" s="86">
        <f t="shared" si="31"/>
        <v>8</v>
      </c>
      <c r="AO46" s="86">
        <f t="shared" si="32"/>
        <v>35</v>
      </c>
      <c r="AP46" s="86">
        <f t="shared" si="33"/>
        <v>50</v>
      </c>
      <c r="AS46" s="53">
        <v>42</v>
      </c>
      <c r="AT46" s="14">
        <f t="shared" si="34"/>
        <v>5</v>
      </c>
      <c r="AU46" s="14">
        <f t="shared" si="35"/>
        <v>6</v>
      </c>
      <c r="AV46" s="14">
        <f t="shared" si="36"/>
        <v>180</v>
      </c>
      <c r="AW46" s="14">
        <f t="shared" si="37"/>
        <v>900</v>
      </c>
      <c r="AX46" s="14">
        <f t="shared" si="38"/>
        <v>2025</v>
      </c>
      <c r="BA46" s="53">
        <v>39</v>
      </c>
      <c r="BB46" s="14">
        <f t="shared" si="39"/>
        <v>5</v>
      </c>
      <c r="BC46" s="14">
        <f t="shared" si="40"/>
        <v>3</v>
      </c>
      <c r="BD46" s="14">
        <f t="shared" si="41"/>
        <v>360</v>
      </c>
      <c r="BE46" s="14">
        <f t="shared" si="42"/>
        <v>1800</v>
      </c>
      <c r="BF46" s="14">
        <f t="shared" si="43"/>
        <v>4050</v>
      </c>
    </row>
    <row r="47" spans="1:58" ht="16.5" x14ac:dyDescent="0.2">
      <c r="A47" s="44">
        <v>9</v>
      </c>
      <c r="B47" s="107"/>
      <c r="C47" s="86">
        <f t="shared" si="48"/>
        <v>3</v>
      </c>
      <c r="D47" s="44">
        <f t="shared" si="49"/>
        <v>3</v>
      </c>
      <c r="E47" s="44">
        <v>210</v>
      </c>
      <c r="F47" s="44">
        <v>315</v>
      </c>
      <c r="G47" s="44" t="s">
        <v>318</v>
      </c>
      <c r="H47" s="86">
        <f t="shared" si="50"/>
        <v>3150</v>
      </c>
      <c r="I47" s="87" t="s">
        <v>319</v>
      </c>
      <c r="J47" s="87">
        <f>INT(INDEX(挂机升级突破!$H$8:$L$27,章节关卡!$C47,MATCH(I47,挂机升级突破!$AT$63:$BC$63,0))*章节关卡!F47/6)</f>
        <v>39</v>
      </c>
      <c r="K47" s="89" t="s">
        <v>328</v>
      </c>
      <c r="L47" s="89">
        <v>7</v>
      </c>
      <c r="M47" s="15"/>
      <c r="N47" s="44">
        <f t="shared" si="44"/>
        <v>4</v>
      </c>
      <c r="O47" s="44">
        <f t="shared" si="45"/>
        <v>315</v>
      </c>
      <c r="P47" s="44">
        <f t="shared" si="46"/>
        <v>472.5</v>
      </c>
      <c r="Q47" s="44" t="s">
        <v>318</v>
      </c>
      <c r="R47" s="44">
        <f t="shared" si="47"/>
        <v>4725</v>
      </c>
      <c r="S47" s="87" t="s">
        <v>319</v>
      </c>
      <c r="T47" s="87">
        <f>INT(INDEX(挂机升级突破!$H$8:$L$27,章节关卡!$N47,MATCH(S47,挂机升级突破!$AT$63:$BC$63,0))*章节关卡!P47/6)</f>
        <v>78</v>
      </c>
      <c r="U47" s="89" t="s">
        <v>328</v>
      </c>
      <c r="V47" s="89">
        <v>7</v>
      </c>
      <c r="AK47" s="25">
        <v>43</v>
      </c>
      <c r="AL47" s="25">
        <v>5</v>
      </c>
      <c r="AM47" s="25">
        <v>1</v>
      </c>
      <c r="AN47" s="86">
        <f t="shared" si="31"/>
        <v>9</v>
      </c>
      <c r="AO47" s="86">
        <f t="shared" si="32"/>
        <v>26</v>
      </c>
      <c r="AP47" s="86">
        <f t="shared" si="33"/>
        <v>41</v>
      </c>
      <c r="AS47" s="53">
        <v>43</v>
      </c>
      <c r="AT47" s="14">
        <f t="shared" si="34"/>
        <v>5</v>
      </c>
      <c r="AU47" s="14">
        <f t="shared" si="35"/>
        <v>7</v>
      </c>
      <c r="AV47" s="14">
        <f t="shared" si="36"/>
        <v>180</v>
      </c>
      <c r="AW47" s="14">
        <f t="shared" si="37"/>
        <v>900</v>
      </c>
      <c r="AX47" s="14">
        <f t="shared" si="38"/>
        <v>2025</v>
      </c>
      <c r="BA47" s="53">
        <v>40</v>
      </c>
      <c r="BB47" s="14">
        <f t="shared" si="39"/>
        <v>5</v>
      </c>
      <c r="BC47" s="14">
        <f t="shared" si="40"/>
        <v>4</v>
      </c>
      <c r="BD47" s="14">
        <f t="shared" si="41"/>
        <v>360</v>
      </c>
      <c r="BE47" s="14">
        <f t="shared" si="42"/>
        <v>1800</v>
      </c>
      <c r="BF47" s="14">
        <f t="shared" si="43"/>
        <v>4050</v>
      </c>
    </row>
    <row r="48" spans="1:58" ht="16.5" x14ac:dyDescent="0.2">
      <c r="A48" s="44">
        <v>10</v>
      </c>
      <c r="B48" s="107"/>
      <c r="C48" s="86">
        <f t="shared" si="48"/>
        <v>4</v>
      </c>
      <c r="D48" s="44">
        <f t="shared" si="49"/>
        <v>1</v>
      </c>
      <c r="E48" s="44">
        <v>90</v>
      </c>
      <c r="F48" s="44">
        <v>135</v>
      </c>
      <c r="G48" s="44" t="s">
        <v>318</v>
      </c>
      <c r="H48" s="86">
        <f t="shared" si="50"/>
        <v>1800</v>
      </c>
      <c r="I48" s="44" t="s">
        <v>320</v>
      </c>
      <c r="J48" s="87">
        <f>INT(INDEX(挂机升级突破!$H$8:$L$27,章节关卡!$C48,MATCH(I48,挂机升级突破!$AT$63:$BC$63,0))*章节关卡!F48/6)</f>
        <v>0</v>
      </c>
      <c r="K48" s="89" t="s">
        <v>22</v>
      </c>
      <c r="L48" s="89">
        <v>50</v>
      </c>
      <c r="M48" s="15"/>
      <c r="N48" s="44">
        <f t="shared" si="44"/>
        <v>5</v>
      </c>
      <c r="O48" s="44">
        <f t="shared" si="45"/>
        <v>135</v>
      </c>
      <c r="P48" s="44">
        <f t="shared" si="46"/>
        <v>202.5</v>
      </c>
      <c r="Q48" s="44" t="s">
        <v>318</v>
      </c>
      <c r="R48" s="44">
        <f t="shared" si="47"/>
        <v>2700</v>
      </c>
      <c r="S48" s="87" t="s">
        <v>320</v>
      </c>
      <c r="T48" s="87">
        <f>INT(INDEX(挂机升级突破!$H$8:$L$27,章节关卡!$N48,MATCH(S48,挂机升级突破!$AT$63:$BC$63,0))*章节关卡!P48/6)</f>
        <v>6</v>
      </c>
      <c r="U48" s="89" t="s">
        <v>22</v>
      </c>
      <c r="V48" s="89">
        <v>100</v>
      </c>
      <c r="AK48" s="25">
        <v>44</v>
      </c>
      <c r="AL48" s="25">
        <v>5</v>
      </c>
      <c r="AM48" s="25">
        <v>2</v>
      </c>
      <c r="AN48" s="86">
        <f t="shared" si="31"/>
        <v>9</v>
      </c>
      <c r="AO48" s="86">
        <f t="shared" si="32"/>
        <v>27</v>
      </c>
      <c r="AP48" s="86">
        <f t="shared" si="33"/>
        <v>42</v>
      </c>
      <c r="AS48" s="53">
        <v>44</v>
      </c>
      <c r="AT48" s="14">
        <f t="shared" si="34"/>
        <v>5</v>
      </c>
      <c r="AU48" s="14">
        <f t="shared" si="35"/>
        <v>8</v>
      </c>
      <c r="AV48" s="14">
        <f t="shared" si="36"/>
        <v>180</v>
      </c>
      <c r="AW48" s="14">
        <f t="shared" si="37"/>
        <v>900</v>
      </c>
      <c r="AX48" s="14">
        <f t="shared" si="38"/>
        <v>2025</v>
      </c>
      <c r="BA48" s="53">
        <v>41</v>
      </c>
      <c r="BB48" s="14">
        <f t="shared" si="39"/>
        <v>5</v>
      </c>
      <c r="BC48" s="14">
        <f t="shared" si="40"/>
        <v>5</v>
      </c>
      <c r="BD48" s="14">
        <f t="shared" si="41"/>
        <v>360</v>
      </c>
      <c r="BE48" s="14">
        <f t="shared" si="42"/>
        <v>1800</v>
      </c>
      <c r="BF48" s="14">
        <f t="shared" si="43"/>
        <v>4050</v>
      </c>
    </row>
    <row r="49" spans="1:58" ht="16.5" x14ac:dyDescent="0.2">
      <c r="A49" s="44">
        <v>11</v>
      </c>
      <c r="B49" s="107"/>
      <c r="C49" s="86">
        <f t="shared" si="48"/>
        <v>4</v>
      </c>
      <c r="D49" s="44">
        <f t="shared" si="49"/>
        <v>2</v>
      </c>
      <c r="E49" s="44">
        <v>150</v>
      </c>
      <c r="F49" s="44">
        <v>225</v>
      </c>
      <c r="G49" s="44" t="s">
        <v>318</v>
      </c>
      <c r="H49" s="86">
        <f t="shared" si="50"/>
        <v>3000</v>
      </c>
      <c r="I49" s="87" t="s">
        <v>320</v>
      </c>
      <c r="J49" s="87">
        <f>INT(INDEX(挂机升级突破!$H$8:$L$27,章节关卡!$C49,MATCH(I49,挂机升级突破!$AT$63:$BC$63,0))*章节关卡!F49/6)</f>
        <v>0</v>
      </c>
      <c r="K49" s="89" t="s">
        <v>328</v>
      </c>
      <c r="L49" s="89">
        <v>3</v>
      </c>
      <c r="M49" s="15"/>
      <c r="N49" s="44">
        <f t="shared" si="44"/>
        <v>5</v>
      </c>
      <c r="O49" s="44">
        <f t="shared" si="45"/>
        <v>225</v>
      </c>
      <c r="P49" s="44">
        <f t="shared" si="46"/>
        <v>337.5</v>
      </c>
      <c r="Q49" s="44" t="s">
        <v>318</v>
      </c>
      <c r="R49" s="44">
        <f t="shared" si="47"/>
        <v>4500</v>
      </c>
      <c r="S49" s="87" t="s">
        <v>320</v>
      </c>
      <c r="T49" s="87">
        <f>INT(INDEX(挂机升级突破!$H$8:$L$27,章节关卡!$N49,MATCH(S49,挂机升级突破!$AT$63:$BC$63,0))*章节关卡!P49/6)</f>
        <v>11</v>
      </c>
      <c r="U49" s="89" t="s">
        <v>328</v>
      </c>
      <c r="V49" s="89">
        <v>3</v>
      </c>
      <c r="AK49" s="25">
        <v>45</v>
      </c>
      <c r="AL49" s="25">
        <v>5</v>
      </c>
      <c r="AM49" s="25">
        <v>3</v>
      </c>
      <c r="AN49" s="86">
        <f t="shared" si="31"/>
        <v>9</v>
      </c>
      <c r="AO49" s="86">
        <f t="shared" si="32"/>
        <v>28</v>
      </c>
      <c r="AP49" s="86">
        <f t="shared" si="33"/>
        <v>43</v>
      </c>
      <c r="AS49" s="53">
        <v>45</v>
      </c>
      <c r="AT49" s="14">
        <f t="shared" si="34"/>
        <v>5</v>
      </c>
      <c r="AU49" s="14">
        <f t="shared" si="35"/>
        <v>9</v>
      </c>
      <c r="AV49" s="14">
        <f t="shared" si="36"/>
        <v>180</v>
      </c>
      <c r="AW49" s="14">
        <f t="shared" si="37"/>
        <v>900</v>
      </c>
      <c r="AX49" s="14">
        <f t="shared" si="38"/>
        <v>2025</v>
      </c>
      <c r="BA49" s="53">
        <v>42</v>
      </c>
      <c r="BB49" s="14">
        <f t="shared" si="39"/>
        <v>5</v>
      </c>
      <c r="BC49" s="14">
        <f t="shared" si="40"/>
        <v>6</v>
      </c>
      <c r="BD49" s="14">
        <f t="shared" si="41"/>
        <v>360</v>
      </c>
      <c r="BE49" s="14">
        <f t="shared" si="42"/>
        <v>1800</v>
      </c>
      <c r="BF49" s="14">
        <f t="shared" si="43"/>
        <v>4050</v>
      </c>
    </row>
    <row r="50" spans="1:58" ht="16.5" x14ac:dyDescent="0.2">
      <c r="A50" s="44">
        <v>12</v>
      </c>
      <c r="B50" s="107"/>
      <c r="C50" s="86">
        <f t="shared" si="48"/>
        <v>4</v>
      </c>
      <c r="D50" s="44">
        <f t="shared" si="49"/>
        <v>3</v>
      </c>
      <c r="E50" s="44">
        <v>210</v>
      </c>
      <c r="F50" s="44">
        <v>315</v>
      </c>
      <c r="G50" s="44" t="s">
        <v>318</v>
      </c>
      <c r="H50" s="86">
        <f t="shared" si="50"/>
        <v>4200</v>
      </c>
      <c r="I50" s="87" t="s">
        <v>320</v>
      </c>
      <c r="J50" s="87">
        <f>INT(INDEX(挂机升级突破!$H$8:$L$27,章节关卡!$C50,MATCH(I50,挂机升级突破!$AT$63:$BC$63,0))*章节关卡!F50/6)</f>
        <v>0</v>
      </c>
      <c r="K50" s="89" t="s">
        <v>328</v>
      </c>
      <c r="L50" s="89">
        <v>7</v>
      </c>
      <c r="M50" s="15"/>
      <c r="N50" s="44">
        <f t="shared" si="44"/>
        <v>5</v>
      </c>
      <c r="O50" s="44">
        <f t="shared" si="45"/>
        <v>315</v>
      </c>
      <c r="P50" s="44">
        <f t="shared" si="46"/>
        <v>472.5</v>
      </c>
      <c r="Q50" s="44" t="s">
        <v>318</v>
      </c>
      <c r="R50" s="44">
        <f t="shared" si="47"/>
        <v>6300</v>
      </c>
      <c r="S50" s="87" t="s">
        <v>320</v>
      </c>
      <c r="T50" s="87">
        <f>INT(INDEX(挂机升级突破!$H$8:$L$27,章节关卡!$N50,MATCH(S50,挂机升级突破!$AT$63:$BC$63,0))*章节关卡!P50/6)</f>
        <v>15</v>
      </c>
      <c r="U50" s="89" t="s">
        <v>328</v>
      </c>
      <c r="V50" s="89">
        <v>7</v>
      </c>
      <c r="AK50" s="25">
        <v>46</v>
      </c>
      <c r="AL50" s="25">
        <v>5</v>
      </c>
      <c r="AM50" s="25">
        <v>4</v>
      </c>
      <c r="AN50" s="86">
        <f t="shared" si="31"/>
        <v>9</v>
      </c>
      <c r="AO50" s="86">
        <f t="shared" si="32"/>
        <v>29</v>
      </c>
      <c r="AP50" s="86">
        <f t="shared" si="33"/>
        <v>44</v>
      </c>
      <c r="AS50" s="53">
        <v>46</v>
      </c>
      <c r="AT50" s="14">
        <f t="shared" si="34"/>
        <v>6</v>
      </c>
      <c r="AU50" s="14">
        <f t="shared" si="35"/>
        <v>1</v>
      </c>
      <c r="AV50" s="14">
        <f t="shared" si="36"/>
        <v>200</v>
      </c>
      <c r="AW50" s="14">
        <f t="shared" si="37"/>
        <v>1050</v>
      </c>
      <c r="AX50" s="14">
        <f t="shared" si="38"/>
        <v>2250</v>
      </c>
      <c r="BA50" s="53">
        <v>43</v>
      </c>
      <c r="BB50" s="14">
        <f t="shared" si="39"/>
        <v>5</v>
      </c>
      <c r="BC50" s="14">
        <f t="shared" si="40"/>
        <v>7</v>
      </c>
      <c r="BD50" s="14">
        <f t="shared" si="41"/>
        <v>360</v>
      </c>
      <c r="BE50" s="14">
        <f t="shared" si="42"/>
        <v>1800</v>
      </c>
      <c r="BF50" s="14">
        <f t="shared" si="43"/>
        <v>4050</v>
      </c>
    </row>
    <row r="51" spans="1:58" ht="16.5" x14ac:dyDescent="0.2">
      <c r="A51" s="44">
        <v>13</v>
      </c>
      <c r="B51" s="107"/>
      <c r="C51" s="86">
        <f t="shared" si="48"/>
        <v>5</v>
      </c>
      <c r="D51" s="44">
        <f t="shared" si="49"/>
        <v>1</v>
      </c>
      <c r="E51" s="44">
        <v>120</v>
      </c>
      <c r="F51" s="44">
        <v>180</v>
      </c>
      <c r="G51" s="44" t="s">
        <v>318</v>
      </c>
      <c r="H51" s="86">
        <f t="shared" si="50"/>
        <v>3000</v>
      </c>
      <c r="I51" s="87" t="s">
        <v>320</v>
      </c>
      <c r="J51" s="87">
        <f>INT(INDEX(挂机升级突破!$H$8:$L$27,章节关卡!$C51,MATCH(I51,挂机升级突破!$AT$63:$BC$63,0))*章节关卡!F51/6)</f>
        <v>6</v>
      </c>
      <c r="K51" s="89" t="s">
        <v>22</v>
      </c>
      <c r="L51" s="89">
        <v>50</v>
      </c>
      <c r="M51" s="15"/>
      <c r="N51" s="44">
        <f t="shared" si="44"/>
        <v>6</v>
      </c>
      <c r="O51" s="44">
        <f t="shared" si="45"/>
        <v>180</v>
      </c>
      <c r="P51" s="44">
        <f t="shared" si="46"/>
        <v>270</v>
      </c>
      <c r="Q51" s="44" t="s">
        <v>318</v>
      </c>
      <c r="R51" s="44">
        <f t="shared" si="47"/>
        <v>4500</v>
      </c>
      <c r="S51" s="87" t="s">
        <v>320</v>
      </c>
      <c r="T51" s="87">
        <f>INT(INDEX(挂机升级突破!$H$8:$L$27,章节关卡!$N51,MATCH(S51,挂机升级突破!$AT$63:$BC$63,0))*章节关卡!P51/6)</f>
        <v>15</v>
      </c>
      <c r="U51" s="89" t="s">
        <v>22</v>
      </c>
      <c r="V51" s="89">
        <v>100</v>
      </c>
      <c r="AK51" s="25">
        <v>47</v>
      </c>
      <c r="AL51" s="25">
        <v>5</v>
      </c>
      <c r="AM51" s="25">
        <v>5</v>
      </c>
      <c r="AN51" s="86">
        <f t="shared" si="31"/>
        <v>9</v>
      </c>
      <c r="AO51" s="86">
        <f t="shared" si="32"/>
        <v>30</v>
      </c>
      <c r="AP51" s="86">
        <f t="shared" si="33"/>
        <v>45</v>
      </c>
      <c r="AS51" s="53">
        <v>47</v>
      </c>
      <c r="AT51" s="14">
        <f t="shared" si="34"/>
        <v>6</v>
      </c>
      <c r="AU51" s="14">
        <f t="shared" si="35"/>
        <v>2</v>
      </c>
      <c r="AV51" s="14">
        <f t="shared" si="36"/>
        <v>200</v>
      </c>
      <c r="AW51" s="14">
        <f t="shared" si="37"/>
        <v>1050</v>
      </c>
      <c r="AX51" s="14">
        <f t="shared" si="38"/>
        <v>2250</v>
      </c>
      <c r="BA51" s="53">
        <v>44</v>
      </c>
      <c r="BB51" s="14">
        <f t="shared" si="39"/>
        <v>5</v>
      </c>
      <c r="BC51" s="14">
        <f t="shared" si="40"/>
        <v>8</v>
      </c>
      <c r="BD51" s="14">
        <f t="shared" si="41"/>
        <v>360</v>
      </c>
      <c r="BE51" s="14">
        <f t="shared" si="42"/>
        <v>1800</v>
      </c>
      <c r="BF51" s="14">
        <f t="shared" si="43"/>
        <v>4050</v>
      </c>
    </row>
    <row r="52" spans="1:58" ht="16.5" x14ac:dyDescent="0.2">
      <c r="A52" s="44">
        <v>14</v>
      </c>
      <c r="B52" s="107"/>
      <c r="C52" s="86">
        <f t="shared" si="48"/>
        <v>5</v>
      </c>
      <c r="D52" s="44">
        <f t="shared" si="49"/>
        <v>2</v>
      </c>
      <c r="E52" s="44">
        <v>240</v>
      </c>
      <c r="F52" s="44">
        <v>360</v>
      </c>
      <c r="G52" s="44" t="s">
        <v>318</v>
      </c>
      <c r="H52" s="86">
        <f t="shared" si="50"/>
        <v>6000</v>
      </c>
      <c r="I52" s="87" t="s">
        <v>320</v>
      </c>
      <c r="J52" s="87">
        <f>INT(INDEX(挂机升级突破!$H$8:$L$27,章节关卡!$C52,MATCH(I52,挂机升级突破!$AT$63:$BC$63,0))*章节关卡!F52/6)</f>
        <v>12</v>
      </c>
      <c r="K52" s="89" t="s">
        <v>328</v>
      </c>
      <c r="L52" s="89">
        <v>3</v>
      </c>
      <c r="M52" s="15"/>
      <c r="N52" s="44">
        <f t="shared" si="44"/>
        <v>6</v>
      </c>
      <c r="O52" s="44">
        <f t="shared" si="45"/>
        <v>360</v>
      </c>
      <c r="P52" s="44">
        <f t="shared" si="46"/>
        <v>540</v>
      </c>
      <c r="Q52" s="44" t="s">
        <v>318</v>
      </c>
      <c r="R52" s="44">
        <f t="shared" si="47"/>
        <v>9000</v>
      </c>
      <c r="S52" s="87" t="s">
        <v>320</v>
      </c>
      <c r="T52" s="87">
        <f>INT(INDEX(挂机升级突破!$H$8:$L$27,章节关卡!$N52,MATCH(S52,挂机升级突破!$AT$63:$BC$63,0))*章节关卡!P52/6)</f>
        <v>31</v>
      </c>
      <c r="U52" s="89" t="s">
        <v>328</v>
      </c>
      <c r="V52" s="89">
        <v>3</v>
      </c>
      <c r="AK52" s="25">
        <v>48</v>
      </c>
      <c r="AL52" s="25">
        <v>5</v>
      </c>
      <c r="AM52" s="25">
        <v>6</v>
      </c>
      <c r="AN52" s="86">
        <f t="shared" si="31"/>
        <v>9</v>
      </c>
      <c r="AO52" s="86">
        <f t="shared" si="32"/>
        <v>31</v>
      </c>
      <c r="AP52" s="86">
        <f t="shared" si="33"/>
        <v>46</v>
      </c>
      <c r="AS52" s="53">
        <v>48</v>
      </c>
      <c r="AT52" s="14">
        <f t="shared" si="34"/>
        <v>6</v>
      </c>
      <c r="AU52" s="14">
        <f t="shared" si="35"/>
        <v>3</v>
      </c>
      <c r="AV52" s="14">
        <f t="shared" si="36"/>
        <v>200</v>
      </c>
      <c r="AW52" s="14">
        <f t="shared" si="37"/>
        <v>1050</v>
      </c>
      <c r="AX52" s="14">
        <f t="shared" si="38"/>
        <v>2250</v>
      </c>
      <c r="BA52" s="53">
        <v>45</v>
      </c>
      <c r="BB52" s="14">
        <f t="shared" si="39"/>
        <v>5</v>
      </c>
      <c r="BC52" s="14">
        <f t="shared" si="40"/>
        <v>9</v>
      </c>
      <c r="BD52" s="14">
        <f t="shared" si="41"/>
        <v>360</v>
      </c>
      <c r="BE52" s="14">
        <f t="shared" si="42"/>
        <v>1800</v>
      </c>
      <c r="BF52" s="14">
        <f t="shared" si="43"/>
        <v>4050</v>
      </c>
    </row>
    <row r="53" spans="1:58" ht="16.5" x14ac:dyDescent="0.2">
      <c r="A53" s="44">
        <v>15</v>
      </c>
      <c r="B53" s="107"/>
      <c r="C53" s="86">
        <f t="shared" si="48"/>
        <v>5</v>
      </c>
      <c r="D53" s="44">
        <f t="shared" si="49"/>
        <v>3</v>
      </c>
      <c r="E53" s="44">
        <v>360</v>
      </c>
      <c r="F53" s="44">
        <v>540</v>
      </c>
      <c r="G53" s="44" t="s">
        <v>318</v>
      </c>
      <c r="H53" s="86">
        <f t="shared" si="50"/>
        <v>9000</v>
      </c>
      <c r="I53" s="87" t="s">
        <v>320</v>
      </c>
      <c r="J53" s="87">
        <f>INT(INDEX(挂机升级突破!$H$8:$L$27,章节关卡!$C53,MATCH(I53,挂机升级突破!$AT$63:$BC$63,0))*章节关卡!F53/6)</f>
        <v>18</v>
      </c>
      <c r="K53" s="89" t="s">
        <v>328</v>
      </c>
      <c r="L53" s="89">
        <v>7</v>
      </c>
      <c r="M53" s="15"/>
      <c r="N53" s="44">
        <f t="shared" si="44"/>
        <v>6</v>
      </c>
      <c r="O53" s="44">
        <f t="shared" si="45"/>
        <v>540</v>
      </c>
      <c r="P53" s="44">
        <f t="shared" si="46"/>
        <v>810</v>
      </c>
      <c r="Q53" s="44" t="s">
        <v>318</v>
      </c>
      <c r="R53" s="44">
        <f t="shared" si="47"/>
        <v>13500</v>
      </c>
      <c r="S53" s="87" t="s">
        <v>320</v>
      </c>
      <c r="T53" s="87">
        <f>INT(INDEX(挂机升级突破!$H$8:$L$27,章节关卡!$N53,MATCH(S53,挂机升级突破!$AT$63:$BC$63,0))*章节关卡!P53/6)</f>
        <v>47</v>
      </c>
      <c r="U53" s="89" t="s">
        <v>328</v>
      </c>
      <c r="V53" s="89">
        <v>7</v>
      </c>
      <c r="AK53" s="25">
        <v>49</v>
      </c>
      <c r="AL53" s="25">
        <v>5</v>
      </c>
      <c r="AM53" s="25">
        <v>7</v>
      </c>
      <c r="AN53" s="86">
        <f t="shared" si="31"/>
        <v>9</v>
      </c>
      <c r="AO53" s="86">
        <f t="shared" si="32"/>
        <v>32</v>
      </c>
      <c r="AP53" s="86">
        <f t="shared" si="33"/>
        <v>47</v>
      </c>
      <c r="AS53" s="53">
        <v>49</v>
      </c>
      <c r="AT53" s="14">
        <f t="shared" si="34"/>
        <v>6</v>
      </c>
      <c r="AU53" s="14">
        <f t="shared" si="35"/>
        <v>4</v>
      </c>
      <c r="AV53" s="14">
        <f t="shared" si="36"/>
        <v>200</v>
      </c>
      <c r="AW53" s="14">
        <f t="shared" si="37"/>
        <v>1050</v>
      </c>
      <c r="AX53" s="14">
        <f t="shared" si="38"/>
        <v>2250</v>
      </c>
      <c r="BA53" s="53">
        <v>46</v>
      </c>
      <c r="BB53" s="14">
        <f t="shared" si="39"/>
        <v>6</v>
      </c>
      <c r="BC53" s="14">
        <f t="shared" si="40"/>
        <v>1</v>
      </c>
      <c r="BD53" s="14">
        <f t="shared" si="41"/>
        <v>400</v>
      </c>
      <c r="BE53" s="14">
        <f t="shared" si="42"/>
        <v>2100</v>
      </c>
      <c r="BF53" s="14">
        <f t="shared" si="43"/>
        <v>4500</v>
      </c>
    </row>
    <row r="54" spans="1:58" ht="16.5" x14ac:dyDescent="0.2">
      <c r="A54" s="44">
        <v>16</v>
      </c>
      <c r="B54" s="107"/>
      <c r="C54" s="86">
        <f t="shared" si="48"/>
        <v>6</v>
      </c>
      <c r="D54" s="44">
        <f t="shared" si="49"/>
        <v>1</v>
      </c>
      <c r="E54" s="44">
        <v>120</v>
      </c>
      <c r="F54" s="44">
        <v>180</v>
      </c>
      <c r="G54" s="44" t="s">
        <v>318</v>
      </c>
      <c r="H54" s="86">
        <f t="shared" si="50"/>
        <v>3600</v>
      </c>
      <c r="I54" s="87" t="s">
        <v>320</v>
      </c>
      <c r="J54" s="87">
        <f>INT(INDEX(挂机升级突破!$H$8:$L$27,章节关卡!$C54,MATCH(I54,挂机升级突破!$AT$63:$BC$63,0))*章节关卡!F54/6)</f>
        <v>10</v>
      </c>
      <c r="K54" s="89" t="s">
        <v>22</v>
      </c>
      <c r="L54" s="89">
        <v>50</v>
      </c>
      <c r="M54" s="15"/>
      <c r="N54" s="44">
        <f t="shared" si="44"/>
        <v>7</v>
      </c>
      <c r="O54" s="44">
        <f t="shared" si="45"/>
        <v>180</v>
      </c>
      <c r="P54" s="44">
        <f t="shared" si="46"/>
        <v>270</v>
      </c>
      <c r="Q54" s="44" t="s">
        <v>318</v>
      </c>
      <c r="R54" s="44">
        <f t="shared" si="47"/>
        <v>5400</v>
      </c>
      <c r="S54" s="87" t="s">
        <v>320</v>
      </c>
      <c r="T54" s="87">
        <f>INT(INDEX(挂机升级突破!$H$8:$L$27,章节关卡!$N54,MATCH(S54,挂机升级突破!$AT$63:$BC$63,0))*章节关卡!P54/6)</f>
        <v>22</v>
      </c>
      <c r="U54" s="89" t="s">
        <v>22</v>
      </c>
      <c r="V54" s="89">
        <v>100</v>
      </c>
      <c r="AK54" s="25">
        <v>50</v>
      </c>
      <c r="AL54" s="25">
        <v>5</v>
      </c>
      <c r="AM54" s="25">
        <v>8</v>
      </c>
      <c r="AN54" s="86">
        <f t="shared" si="31"/>
        <v>9</v>
      </c>
      <c r="AO54" s="86">
        <f t="shared" si="32"/>
        <v>33</v>
      </c>
      <c r="AP54" s="86">
        <f t="shared" si="33"/>
        <v>48</v>
      </c>
      <c r="AS54" s="53">
        <v>50</v>
      </c>
      <c r="AT54" s="14">
        <f t="shared" si="34"/>
        <v>6</v>
      </c>
      <c r="AU54" s="14">
        <f t="shared" si="35"/>
        <v>5</v>
      </c>
      <c r="AV54" s="14">
        <f t="shared" si="36"/>
        <v>200</v>
      </c>
      <c r="AW54" s="14">
        <f t="shared" si="37"/>
        <v>1050</v>
      </c>
      <c r="AX54" s="14">
        <f t="shared" si="38"/>
        <v>2250</v>
      </c>
      <c r="BA54" s="53">
        <v>47</v>
      </c>
      <c r="BB54" s="14">
        <f t="shared" si="39"/>
        <v>6</v>
      </c>
      <c r="BC54" s="14">
        <f t="shared" si="40"/>
        <v>2</v>
      </c>
      <c r="BD54" s="14">
        <f t="shared" si="41"/>
        <v>400</v>
      </c>
      <c r="BE54" s="14">
        <f t="shared" si="42"/>
        <v>2100</v>
      </c>
      <c r="BF54" s="14">
        <f t="shared" si="43"/>
        <v>4500</v>
      </c>
    </row>
    <row r="55" spans="1:58" ht="16.5" x14ac:dyDescent="0.2">
      <c r="A55" s="44">
        <v>17</v>
      </c>
      <c r="B55" s="107"/>
      <c r="C55" s="86">
        <f t="shared" si="48"/>
        <v>6</v>
      </c>
      <c r="D55" s="44">
        <f t="shared" si="49"/>
        <v>2</v>
      </c>
      <c r="E55" s="44">
        <v>240</v>
      </c>
      <c r="F55" s="44">
        <v>360</v>
      </c>
      <c r="G55" s="44" t="s">
        <v>318</v>
      </c>
      <c r="H55" s="86">
        <f t="shared" si="50"/>
        <v>7200</v>
      </c>
      <c r="I55" s="87" t="s">
        <v>320</v>
      </c>
      <c r="J55" s="87">
        <f>INT(INDEX(挂机升级突破!$H$8:$L$27,章节关卡!$C55,MATCH(I55,挂机升级突破!$AT$63:$BC$63,0))*章节关卡!F55/6)</f>
        <v>21</v>
      </c>
      <c r="K55" s="89" t="s">
        <v>328</v>
      </c>
      <c r="L55" s="89">
        <v>3</v>
      </c>
      <c r="N55" s="44">
        <f t="shared" si="44"/>
        <v>7</v>
      </c>
      <c r="O55" s="44">
        <f t="shared" si="45"/>
        <v>360</v>
      </c>
      <c r="P55" s="44">
        <f t="shared" si="46"/>
        <v>540</v>
      </c>
      <c r="Q55" s="44" t="s">
        <v>318</v>
      </c>
      <c r="R55" s="44">
        <f t="shared" si="47"/>
        <v>10800</v>
      </c>
      <c r="S55" s="87" t="s">
        <v>320</v>
      </c>
      <c r="T55" s="87">
        <f>INT(INDEX(挂机升级突破!$H$8:$L$27,章节关卡!$N55,MATCH(S55,挂机升级突破!$AT$63:$BC$63,0))*章节关卡!P55/6)</f>
        <v>45</v>
      </c>
      <c r="U55" s="89" t="s">
        <v>328</v>
      </c>
      <c r="V55" s="89">
        <v>3</v>
      </c>
      <c r="AK55" s="25">
        <v>51</v>
      </c>
      <c r="AL55" s="25">
        <v>5</v>
      </c>
      <c r="AM55" s="25">
        <v>9</v>
      </c>
      <c r="AN55" s="86">
        <f t="shared" si="31"/>
        <v>9</v>
      </c>
      <c r="AO55" s="86">
        <f t="shared" si="32"/>
        <v>34</v>
      </c>
      <c r="AP55" s="86">
        <f t="shared" si="33"/>
        <v>49</v>
      </c>
      <c r="AS55" s="53">
        <v>51</v>
      </c>
      <c r="AT55" s="14">
        <f t="shared" si="34"/>
        <v>6</v>
      </c>
      <c r="AU55" s="14">
        <f t="shared" si="35"/>
        <v>6</v>
      </c>
      <c r="AV55" s="14">
        <f t="shared" si="36"/>
        <v>200</v>
      </c>
      <c r="AW55" s="14">
        <f t="shared" si="37"/>
        <v>1050</v>
      </c>
      <c r="AX55" s="14">
        <f t="shared" si="38"/>
        <v>2250</v>
      </c>
      <c r="BA55" s="53">
        <v>48</v>
      </c>
      <c r="BB55" s="14">
        <f t="shared" si="39"/>
        <v>6</v>
      </c>
      <c r="BC55" s="14">
        <f t="shared" si="40"/>
        <v>3</v>
      </c>
      <c r="BD55" s="14">
        <f t="shared" si="41"/>
        <v>400</v>
      </c>
      <c r="BE55" s="14">
        <f t="shared" si="42"/>
        <v>2100</v>
      </c>
      <c r="BF55" s="14">
        <f t="shared" si="43"/>
        <v>4500</v>
      </c>
    </row>
    <row r="56" spans="1:58" ht="16.5" x14ac:dyDescent="0.2">
      <c r="A56" s="44">
        <v>18</v>
      </c>
      <c r="B56" s="107"/>
      <c r="C56" s="86">
        <f t="shared" si="48"/>
        <v>6</v>
      </c>
      <c r="D56" s="44">
        <f t="shared" si="49"/>
        <v>3</v>
      </c>
      <c r="E56" s="44">
        <v>360</v>
      </c>
      <c r="F56" s="44">
        <v>540</v>
      </c>
      <c r="G56" s="44" t="s">
        <v>318</v>
      </c>
      <c r="H56" s="86">
        <f t="shared" si="50"/>
        <v>10800</v>
      </c>
      <c r="I56" s="87" t="s">
        <v>320</v>
      </c>
      <c r="J56" s="87">
        <f>INT(INDEX(挂机升级突破!$H$8:$L$27,章节关卡!$C56,MATCH(I56,挂机升级突破!$AT$63:$BC$63,0))*章节关卡!F56/6)</f>
        <v>31</v>
      </c>
      <c r="K56" s="89" t="s">
        <v>328</v>
      </c>
      <c r="L56" s="89">
        <v>7</v>
      </c>
      <c r="N56" s="44">
        <f t="shared" si="44"/>
        <v>7</v>
      </c>
      <c r="O56" s="44">
        <f t="shared" si="45"/>
        <v>540</v>
      </c>
      <c r="P56" s="44">
        <f t="shared" si="46"/>
        <v>810</v>
      </c>
      <c r="Q56" s="44" t="s">
        <v>318</v>
      </c>
      <c r="R56" s="44">
        <f t="shared" si="47"/>
        <v>16200</v>
      </c>
      <c r="S56" s="87" t="s">
        <v>320</v>
      </c>
      <c r="T56" s="87">
        <f>INT(INDEX(挂机升级突破!$H$8:$L$27,章节关卡!$N56,MATCH(S56,挂机升级突破!$AT$63:$BC$63,0))*章节关卡!P56/6)</f>
        <v>67</v>
      </c>
      <c r="U56" s="89" t="s">
        <v>328</v>
      </c>
      <c r="V56" s="89">
        <v>7</v>
      </c>
      <c r="AK56" s="25">
        <v>52</v>
      </c>
      <c r="AL56" s="25">
        <v>5</v>
      </c>
      <c r="AM56" s="25">
        <v>10</v>
      </c>
      <c r="AN56" s="86">
        <f t="shared" si="31"/>
        <v>9</v>
      </c>
      <c r="AO56" s="86">
        <f t="shared" si="32"/>
        <v>35</v>
      </c>
      <c r="AP56" s="86">
        <f t="shared" si="33"/>
        <v>50</v>
      </c>
      <c r="AS56" s="53">
        <v>52</v>
      </c>
      <c r="AT56" s="14">
        <f t="shared" si="34"/>
        <v>6</v>
      </c>
      <c r="AU56" s="14">
        <f t="shared" si="35"/>
        <v>7</v>
      </c>
      <c r="AV56" s="14">
        <f t="shared" si="36"/>
        <v>200</v>
      </c>
      <c r="AW56" s="14">
        <f t="shared" si="37"/>
        <v>1050</v>
      </c>
      <c r="AX56" s="14">
        <f t="shared" si="38"/>
        <v>2250</v>
      </c>
      <c r="BA56" s="53">
        <v>49</v>
      </c>
      <c r="BB56" s="14">
        <f t="shared" si="39"/>
        <v>6</v>
      </c>
      <c r="BC56" s="14">
        <f t="shared" si="40"/>
        <v>4</v>
      </c>
      <c r="BD56" s="14">
        <f t="shared" si="41"/>
        <v>400</v>
      </c>
      <c r="BE56" s="14">
        <f t="shared" si="42"/>
        <v>2100</v>
      </c>
      <c r="BF56" s="14">
        <f t="shared" si="43"/>
        <v>4500</v>
      </c>
    </row>
    <row r="57" spans="1:58" ht="16.5" x14ac:dyDescent="0.2">
      <c r="A57" s="44">
        <v>19</v>
      </c>
      <c r="B57" s="107"/>
      <c r="C57" s="86">
        <f t="shared" si="48"/>
        <v>7</v>
      </c>
      <c r="D57" s="44">
        <f t="shared" si="49"/>
        <v>1</v>
      </c>
      <c r="E57" s="44">
        <v>120</v>
      </c>
      <c r="F57" s="44">
        <v>180</v>
      </c>
      <c r="G57" s="44" t="s">
        <v>318</v>
      </c>
      <c r="H57" s="86">
        <f t="shared" si="50"/>
        <v>4200</v>
      </c>
      <c r="I57" s="44" t="s">
        <v>321</v>
      </c>
      <c r="J57" s="87">
        <f>INT(INDEX(挂机升级突破!$H$8:$L$27,章节关卡!$C57,MATCH(I57,挂机升级突破!$AT$63:$BC$63,0))*章节关卡!F57/6)</f>
        <v>0</v>
      </c>
      <c r="K57" s="89" t="s">
        <v>22</v>
      </c>
      <c r="L57" s="89">
        <v>50</v>
      </c>
      <c r="N57" s="44">
        <f t="shared" si="44"/>
        <v>8</v>
      </c>
      <c r="O57" s="44">
        <f t="shared" si="45"/>
        <v>180</v>
      </c>
      <c r="P57" s="44">
        <f t="shared" si="46"/>
        <v>270</v>
      </c>
      <c r="Q57" s="44" t="s">
        <v>318</v>
      </c>
      <c r="R57" s="44">
        <f t="shared" si="47"/>
        <v>6300</v>
      </c>
      <c r="S57" s="87" t="s">
        <v>247</v>
      </c>
      <c r="T57" s="87">
        <f>INT(INDEX(挂机升级突破!$H$8:$L$27,章节关卡!$N57,MATCH(S57,挂机升级突破!$AT$63:$BC$63,0))*章节关卡!P57/6)</f>
        <v>0</v>
      </c>
      <c r="U57" s="89" t="s">
        <v>22</v>
      </c>
      <c r="V57" s="89">
        <v>200</v>
      </c>
      <c r="AK57" s="25">
        <v>53</v>
      </c>
      <c r="AL57" s="25">
        <v>5</v>
      </c>
      <c r="AM57" s="25">
        <v>11</v>
      </c>
      <c r="AN57" s="86">
        <f t="shared" si="31"/>
        <v>9</v>
      </c>
      <c r="AO57" s="86">
        <f t="shared" si="32"/>
        <v>36</v>
      </c>
      <c r="AP57" s="86">
        <f t="shared" si="33"/>
        <v>51</v>
      </c>
      <c r="AS57" s="53">
        <v>53</v>
      </c>
      <c r="AT57" s="14">
        <f t="shared" si="34"/>
        <v>6</v>
      </c>
      <c r="AU57" s="14">
        <f t="shared" si="35"/>
        <v>8</v>
      </c>
      <c r="AV57" s="14">
        <f t="shared" si="36"/>
        <v>200</v>
      </c>
      <c r="AW57" s="14">
        <f t="shared" si="37"/>
        <v>1050</v>
      </c>
      <c r="AX57" s="14">
        <f t="shared" si="38"/>
        <v>2250</v>
      </c>
      <c r="BA57" s="53">
        <v>50</v>
      </c>
      <c r="BB57" s="14">
        <f t="shared" si="39"/>
        <v>6</v>
      </c>
      <c r="BC57" s="14">
        <f t="shared" si="40"/>
        <v>5</v>
      </c>
      <c r="BD57" s="14">
        <f t="shared" si="41"/>
        <v>400</v>
      </c>
      <c r="BE57" s="14">
        <f t="shared" si="42"/>
        <v>2100</v>
      </c>
      <c r="BF57" s="14">
        <f t="shared" si="43"/>
        <v>4500</v>
      </c>
    </row>
    <row r="58" spans="1:58" ht="16.5" x14ac:dyDescent="0.2">
      <c r="A58" s="44">
        <v>20</v>
      </c>
      <c r="B58" s="107"/>
      <c r="C58" s="86">
        <f t="shared" si="48"/>
        <v>7</v>
      </c>
      <c r="D58" s="44">
        <f t="shared" si="49"/>
        <v>2</v>
      </c>
      <c r="E58" s="44">
        <v>240</v>
      </c>
      <c r="F58" s="44">
        <v>360</v>
      </c>
      <c r="G58" s="44" t="s">
        <v>318</v>
      </c>
      <c r="H58" s="86">
        <f t="shared" si="50"/>
        <v>8400</v>
      </c>
      <c r="I58" s="87" t="s">
        <v>247</v>
      </c>
      <c r="J58" s="87">
        <f>INT(INDEX(挂机升级突破!$H$8:$L$27,章节关卡!$C58,MATCH(I58,挂机升级突破!$AT$63:$BC$63,0))*章节关卡!F58/6)</f>
        <v>0</v>
      </c>
      <c r="K58" s="89" t="s">
        <v>328</v>
      </c>
      <c r="L58" s="89">
        <v>3</v>
      </c>
      <c r="N58" s="44">
        <f t="shared" si="44"/>
        <v>8</v>
      </c>
      <c r="O58" s="44">
        <f t="shared" si="45"/>
        <v>360</v>
      </c>
      <c r="P58" s="44">
        <f t="shared" si="46"/>
        <v>540</v>
      </c>
      <c r="Q58" s="44" t="s">
        <v>318</v>
      </c>
      <c r="R58" s="44">
        <f t="shared" si="47"/>
        <v>12600</v>
      </c>
      <c r="S58" s="87" t="s">
        <v>247</v>
      </c>
      <c r="T58" s="87">
        <f>INT(INDEX(挂机升级突破!$H$8:$L$27,章节关卡!$N58,MATCH(S58,挂机升级突破!$AT$63:$BC$63,0))*章节关卡!P58/6)</f>
        <v>0</v>
      </c>
      <c r="U58" s="89" t="s">
        <v>328</v>
      </c>
      <c r="V58" s="89">
        <v>3</v>
      </c>
      <c r="AK58" s="25">
        <v>54</v>
      </c>
      <c r="AL58" s="25">
        <v>5</v>
      </c>
      <c r="AM58" s="25">
        <v>12</v>
      </c>
      <c r="AN58" s="86">
        <f t="shared" si="31"/>
        <v>9</v>
      </c>
      <c r="AO58" s="86">
        <f t="shared" si="32"/>
        <v>37</v>
      </c>
      <c r="AP58" s="86">
        <f t="shared" si="33"/>
        <v>52</v>
      </c>
      <c r="AS58" s="53">
        <v>54</v>
      </c>
      <c r="AT58" s="14">
        <f t="shared" si="34"/>
        <v>6</v>
      </c>
      <c r="AU58" s="14">
        <f t="shared" si="35"/>
        <v>9</v>
      </c>
      <c r="AV58" s="14">
        <f t="shared" ref="AV58:AV77" si="51">INDEX($P$6:$P$25,AT58)</f>
        <v>200</v>
      </c>
      <c r="AW58" s="14">
        <f t="shared" ref="AW58:AW77" si="52">INDEX($R$6:$R$25,AT58)</f>
        <v>1050</v>
      </c>
      <c r="AX58" s="14">
        <f t="shared" ref="AX58:AX77" si="53">INDEX($T$6:$T$25,AT58)</f>
        <v>2250</v>
      </c>
      <c r="BA58" s="53">
        <v>51</v>
      </c>
      <c r="BB58" s="14">
        <f t="shared" si="39"/>
        <v>6</v>
      </c>
      <c r="BC58" s="14">
        <f t="shared" si="40"/>
        <v>6</v>
      </c>
      <c r="BD58" s="14">
        <f t="shared" ref="BD58:BD78" si="54">INDEX($AB$6:$AB$25,BB58)</f>
        <v>400</v>
      </c>
      <c r="BE58" s="14">
        <f t="shared" ref="BE58:BE78" si="55">INDEX($AD$6:$AD$25,BB58)</f>
        <v>2100</v>
      </c>
      <c r="BF58" s="14">
        <f t="shared" ref="BF58:BF78" si="56">INDEX($AF$6:$AF$25,BB58)</f>
        <v>4500</v>
      </c>
    </row>
    <row r="59" spans="1:58" ht="16.5" x14ac:dyDescent="0.2">
      <c r="A59" s="44">
        <v>21</v>
      </c>
      <c r="B59" s="107"/>
      <c r="C59" s="86">
        <f t="shared" si="48"/>
        <v>7</v>
      </c>
      <c r="D59" s="44">
        <f t="shared" si="49"/>
        <v>3</v>
      </c>
      <c r="E59" s="44">
        <v>360</v>
      </c>
      <c r="F59" s="44">
        <v>540</v>
      </c>
      <c r="G59" s="44" t="s">
        <v>318</v>
      </c>
      <c r="H59" s="86">
        <f t="shared" si="50"/>
        <v>12600</v>
      </c>
      <c r="I59" s="87" t="s">
        <v>247</v>
      </c>
      <c r="J59" s="87">
        <f>INT(INDEX(挂机升级突破!$H$8:$L$27,章节关卡!$C59,MATCH(I59,挂机升级突破!$AT$63:$BC$63,0))*章节关卡!F59/6)</f>
        <v>0</v>
      </c>
      <c r="K59" s="89" t="s">
        <v>328</v>
      </c>
      <c r="L59" s="89">
        <v>7</v>
      </c>
      <c r="N59" s="44">
        <f t="shared" si="44"/>
        <v>8</v>
      </c>
      <c r="O59" s="44">
        <f t="shared" si="45"/>
        <v>540</v>
      </c>
      <c r="P59" s="44">
        <f t="shared" si="46"/>
        <v>810</v>
      </c>
      <c r="Q59" s="44" t="s">
        <v>318</v>
      </c>
      <c r="R59" s="44">
        <f t="shared" si="47"/>
        <v>18900</v>
      </c>
      <c r="S59" s="87" t="s">
        <v>247</v>
      </c>
      <c r="T59" s="87">
        <f>INT(INDEX(挂机升级突破!$H$8:$L$27,章节关卡!$N59,MATCH(S59,挂机升级突破!$AT$63:$BC$63,0))*章节关卡!P59/6)</f>
        <v>0</v>
      </c>
      <c r="U59" s="89" t="s">
        <v>328</v>
      </c>
      <c r="V59" s="89">
        <v>7</v>
      </c>
      <c r="AK59" s="25">
        <v>55</v>
      </c>
      <c r="AL59" s="25">
        <v>5</v>
      </c>
      <c r="AM59" s="25">
        <v>13</v>
      </c>
      <c r="AN59" s="86">
        <f t="shared" si="31"/>
        <v>9</v>
      </c>
      <c r="AO59" s="86">
        <f t="shared" si="32"/>
        <v>38</v>
      </c>
      <c r="AP59" s="86">
        <f t="shared" si="33"/>
        <v>53</v>
      </c>
      <c r="AS59" s="53">
        <v>55</v>
      </c>
      <c r="AT59" s="14">
        <f t="shared" si="34"/>
        <v>7</v>
      </c>
      <c r="AU59" s="14">
        <f t="shared" si="35"/>
        <v>1</v>
      </c>
      <c r="AV59" s="14">
        <f t="shared" si="51"/>
        <v>240</v>
      </c>
      <c r="AW59" s="14">
        <f t="shared" si="52"/>
        <v>1200</v>
      </c>
      <c r="AX59" s="14">
        <f t="shared" si="53"/>
        <v>2700</v>
      </c>
      <c r="BA59" s="53">
        <v>52</v>
      </c>
      <c r="BB59" s="14">
        <f t="shared" si="39"/>
        <v>6</v>
      </c>
      <c r="BC59" s="14">
        <f t="shared" si="40"/>
        <v>7</v>
      </c>
      <c r="BD59" s="14">
        <f t="shared" si="54"/>
        <v>400</v>
      </c>
      <c r="BE59" s="14">
        <f t="shared" si="55"/>
        <v>2100</v>
      </c>
      <c r="BF59" s="14">
        <f t="shared" si="56"/>
        <v>4500</v>
      </c>
    </row>
    <row r="60" spans="1:58" ht="16.5" x14ac:dyDescent="0.2">
      <c r="A60" s="44">
        <v>22</v>
      </c>
      <c r="B60" s="107"/>
      <c r="C60" s="86">
        <f t="shared" si="48"/>
        <v>8</v>
      </c>
      <c r="D60" s="44">
        <f t="shared" si="49"/>
        <v>1</v>
      </c>
      <c r="E60" s="44">
        <v>120</v>
      </c>
      <c r="F60" s="44">
        <v>180</v>
      </c>
      <c r="G60" s="44" t="s">
        <v>318</v>
      </c>
      <c r="H60" s="86">
        <f t="shared" si="50"/>
        <v>4800</v>
      </c>
      <c r="I60" s="87" t="s">
        <v>247</v>
      </c>
      <c r="J60" s="87">
        <f>INT(INDEX(挂机升级突破!$H$8:$L$27,章节关卡!$C60,MATCH(I60,挂机升级突破!$AT$63:$BC$63,0))*章节关卡!F60/6)</f>
        <v>0</v>
      </c>
      <c r="K60" s="89" t="s">
        <v>22</v>
      </c>
      <c r="L60" s="89">
        <v>100</v>
      </c>
      <c r="N60" s="44">
        <f t="shared" si="44"/>
        <v>9</v>
      </c>
      <c r="O60" s="44">
        <f t="shared" si="45"/>
        <v>180</v>
      </c>
      <c r="P60" s="44">
        <f t="shared" si="46"/>
        <v>270</v>
      </c>
      <c r="Q60" s="44" t="s">
        <v>318</v>
      </c>
      <c r="R60" s="44">
        <f t="shared" si="47"/>
        <v>7200</v>
      </c>
      <c r="S60" s="87" t="s">
        <v>247</v>
      </c>
      <c r="T60" s="87">
        <f>INT(INDEX(挂机升级突破!$H$8:$L$27,章节关卡!$N60,MATCH(S60,挂机升级突破!$AT$63:$BC$63,0))*章节关卡!P60/6)</f>
        <v>0</v>
      </c>
      <c r="U60" s="89" t="s">
        <v>22</v>
      </c>
      <c r="V60" s="89">
        <v>200</v>
      </c>
      <c r="AK60" s="25">
        <v>56</v>
      </c>
      <c r="AL60" s="25">
        <v>5</v>
      </c>
      <c r="AM60" s="25">
        <v>14</v>
      </c>
      <c r="AN60" s="86">
        <f t="shared" si="31"/>
        <v>9</v>
      </c>
      <c r="AO60" s="86">
        <f t="shared" si="32"/>
        <v>39</v>
      </c>
      <c r="AP60" s="86">
        <f t="shared" si="33"/>
        <v>54</v>
      </c>
      <c r="AS60" s="53">
        <v>56</v>
      </c>
      <c r="AT60" s="14">
        <f t="shared" si="34"/>
        <v>7</v>
      </c>
      <c r="AU60" s="14">
        <f t="shared" si="35"/>
        <v>2</v>
      </c>
      <c r="AV60" s="14">
        <f t="shared" si="51"/>
        <v>240</v>
      </c>
      <c r="AW60" s="14">
        <f t="shared" si="52"/>
        <v>1200</v>
      </c>
      <c r="AX60" s="14">
        <f t="shared" si="53"/>
        <v>2700</v>
      </c>
      <c r="BA60" s="53">
        <v>53</v>
      </c>
      <c r="BB60" s="14">
        <f t="shared" si="39"/>
        <v>6</v>
      </c>
      <c r="BC60" s="14">
        <f t="shared" si="40"/>
        <v>8</v>
      </c>
      <c r="BD60" s="14">
        <f t="shared" si="54"/>
        <v>400</v>
      </c>
      <c r="BE60" s="14">
        <f t="shared" si="55"/>
        <v>2100</v>
      </c>
      <c r="BF60" s="14">
        <f t="shared" si="56"/>
        <v>4500</v>
      </c>
    </row>
    <row r="61" spans="1:58" ht="16.5" x14ac:dyDescent="0.2">
      <c r="A61" s="44">
        <v>23</v>
      </c>
      <c r="B61" s="107"/>
      <c r="C61" s="86">
        <f t="shared" si="48"/>
        <v>8</v>
      </c>
      <c r="D61" s="44">
        <f t="shared" si="49"/>
        <v>2</v>
      </c>
      <c r="E61" s="44">
        <v>240</v>
      </c>
      <c r="F61" s="44">
        <v>360</v>
      </c>
      <c r="G61" s="44" t="s">
        <v>318</v>
      </c>
      <c r="H61" s="86">
        <f t="shared" si="50"/>
        <v>9600</v>
      </c>
      <c r="I61" s="87" t="s">
        <v>247</v>
      </c>
      <c r="J61" s="87">
        <f>INT(INDEX(挂机升级突破!$H$8:$L$27,章节关卡!$C61,MATCH(I61,挂机升级突破!$AT$63:$BC$63,0))*章节关卡!F61/6)</f>
        <v>0</v>
      </c>
      <c r="K61" s="89" t="s">
        <v>328</v>
      </c>
      <c r="L61" s="89">
        <v>3</v>
      </c>
      <c r="N61" s="44">
        <f t="shared" si="44"/>
        <v>9</v>
      </c>
      <c r="O61" s="44">
        <f t="shared" si="45"/>
        <v>360</v>
      </c>
      <c r="P61" s="44">
        <f t="shared" si="46"/>
        <v>540</v>
      </c>
      <c r="Q61" s="44" t="s">
        <v>318</v>
      </c>
      <c r="R61" s="44">
        <f t="shared" si="47"/>
        <v>14400</v>
      </c>
      <c r="S61" s="87" t="s">
        <v>247</v>
      </c>
      <c r="T61" s="87">
        <f>INT(INDEX(挂机升级突破!$H$8:$L$27,章节关卡!$N61,MATCH(S61,挂机升级突破!$AT$63:$BC$63,0))*章节关卡!P61/6)</f>
        <v>0</v>
      </c>
      <c r="U61" s="89" t="s">
        <v>328</v>
      </c>
      <c r="V61" s="89">
        <v>3</v>
      </c>
      <c r="AK61" s="25">
        <v>57</v>
      </c>
      <c r="AL61" s="25">
        <v>5</v>
      </c>
      <c r="AM61" s="25">
        <v>15</v>
      </c>
      <c r="AN61" s="86">
        <f t="shared" si="31"/>
        <v>9</v>
      </c>
      <c r="AO61" s="86">
        <f t="shared" si="32"/>
        <v>40</v>
      </c>
      <c r="AP61" s="86">
        <f t="shared" si="33"/>
        <v>55</v>
      </c>
      <c r="AS61" s="53">
        <v>57</v>
      </c>
      <c r="AT61" s="14">
        <f t="shared" si="34"/>
        <v>7</v>
      </c>
      <c r="AU61" s="14">
        <f t="shared" si="35"/>
        <v>3</v>
      </c>
      <c r="AV61" s="14">
        <f t="shared" si="51"/>
        <v>240</v>
      </c>
      <c r="AW61" s="14">
        <f t="shared" si="52"/>
        <v>1200</v>
      </c>
      <c r="AX61" s="14">
        <f t="shared" si="53"/>
        <v>2700</v>
      </c>
      <c r="BA61" s="53">
        <v>54</v>
      </c>
      <c r="BB61" s="14">
        <f t="shared" si="39"/>
        <v>6</v>
      </c>
      <c r="BC61" s="14">
        <f t="shared" si="40"/>
        <v>9</v>
      </c>
      <c r="BD61" s="14">
        <f t="shared" si="54"/>
        <v>400</v>
      </c>
      <c r="BE61" s="14">
        <f t="shared" si="55"/>
        <v>2100</v>
      </c>
      <c r="BF61" s="14">
        <f t="shared" si="56"/>
        <v>4500</v>
      </c>
    </row>
    <row r="62" spans="1:58" ht="16.5" x14ac:dyDescent="0.2">
      <c r="A62" s="44">
        <v>24</v>
      </c>
      <c r="B62" s="107"/>
      <c r="C62" s="86">
        <f t="shared" si="48"/>
        <v>8</v>
      </c>
      <c r="D62" s="44">
        <f t="shared" si="49"/>
        <v>3</v>
      </c>
      <c r="E62" s="44">
        <v>360</v>
      </c>
      <c r="F62" s="44">
        <v>540</v>
      </c>
      <c r="G62" s="44" t="s">
        <v>318</v>
      </c>
      <c r="H62" s="86">
        <f t="shared" si="50"/>
        <v>14400</v>
      </c>
      <c r="I62" s="87" t="s">
        <v>247</v>
      </c>
      <c r="J62" s="87">
        <f>INT(INDEX(挂机升级突破!$H$8:$L$27,章节关卡!$C62,MATCH(I62,挂机升级突破!$AT$63:$BC$63,0))*章节关卡!F62/6)</f>
        <v>0</v>
      </c>
      <c r="K62" s="89" t="s">
        <v>328</v>
      </c>
      <c r="L62" s="89">
        <v>7</v>
      </c>
      <c r="N62" s="44">
        <f t="shared" si="44"/>
        <v>9</v>
      </c>
      <c r="O62" s="44">
        <f t="shared" si="45"/>
        <v>540</v>
      </c>
      <c r="P62" s="44">
        <f t="shared" si="46"/>
        <v>810</v>
      </c>
      <c r="Q62" s="44" t="s">
        <v>318</v>
      </c>
      <c r="R62" s="44">
        <f t="shared" si="47"/>
        <v>21600</v>
      </c>
      <c r="S62" s="87" t="s">
        <v>247</v>
      </c>
      <c r="T62" s="87">
        <f>INT(INDEX(挂机升级突破!$H$8:$L$27,章节关卡!$N62,MATCH(S62,挂机升级突破!$AT$63:$BC$63,0))*章节关卡!P62/6)</f>
        <v>0</v>
      </c>
      <c r="U62" s="89" t="s">
        <v>328</v>
      </c>
      <c r="V62" s="89">
        <v>7</v>
      </c>
      <c r="AK62" s="25">
        <v>58</v>
      </c>
      <c r="AL62" s="25">
        <v>6</v>
      </c>
      <c r="AM62" s="25">
        <v>1</v>
      </c>
      <c r="AN62" s="86">
        <f t="shared" si="31"/>
        <v>10</v>
      </c>
      <c r="AO62" s="86">
        <f t="shared" si="32"/>
        <v>31</v>
      </c>
      <c r="AP62" s="86">
        <f t="shared" si="33"/>
        <v>46</v>
      </c>
      <c r="AS62" s="53">
        <v>58</v>
      </c>
      <c r="AT62" s="14">
        <f t="shared" si="34"/>
        <v>7</v>
      </c>
      <c r="AU62" s="14">
        <f t="shared" si="35"/>
        <v>4</v>
      </c>
      <c r="AV62" s="14">
        <f t="shared" si="51"/>
        <v>240</v>
      </c>
      <c r="AW62" s="14">
        <f t="shared" si="52"/>
        <v>1200</v>
      </c>
      <c r="AX62" s="14">
        <f t="shared" si="53"/>
        <v>2700</v>
      </c>
      <c r="BA62" s="53">
        <v>55</v>
      </c>
      <c r="BB62" s="14">
        <f t="shared" si="39"/>
        <v>7</v>
      </c>
      <c r="BC62" s="14">
        <f t="shared" si="40"/>
        <v>1</v>
      </c>
      <c r="BD62" s="14">
        <f t="shared" si="54"/>
        <v>480</v>
      </c>
      <c r="BE62" s="14">
        <f t="shared" si="55"/>
        <v>2400</v>
      </c>
      <c r="BF62" s="14">
        <f t="shared" si="56"/>
        <v>5400</v>
      </c>
    </row>
    <row r="63" spans="1:58" ht="16.5" x14ac:dyDescent="0.2">
      <c r="A63" s="44">
        <v>25</v>
      </c>
      <c r="B63" s="107"/>
      <c r="C63" s="86">
        <f t="shared" si="48"/>
        <v>9</v>
      </c>
      <c r="D63" s="44">
        <f t="shared" si="49"/>
        <v>1</v>
      </c>
      <c r="E63" s="44">
        <v>120</v>
      </c>
      <c r="F63" s="44">
        <v>180</v>
      </c>
      <c r="G63" s="44" t="s">
        <v>318</v>
      </c>
      <c r="H63" s="86">
        <f t="shared" si="50"/>
        <v>5400</v>
      </c>
      <c r="I63" s="87" t="s">
        <v>247</v>
      </c>
      <c r="J63" s="87">
        <f>INT(INDEX(挂机升级突破!$H$8:$L$27,章节关卡!$C63,MATCH(I63,挂机升级突破!$AT$63:$BC$63,0))*章节关卡!F63/6)</f>
        <v>0</v>
      </c>
      <c r="K63" s="89" t="s">
        <v>22</v>
      </c>
      <c r="L63" s="89">
        <v>100</v>
      </c>
      <c r="N63" s="44">
        <f t="shared" si="44"/>
        <v>10</v>
      </c>
      <c r="O63" s="44">
        <f t="shared" si="45"/>
        <v>180</v>
      </c>
      <c r="P63" s="44">
        <f t="shared" si="46"/>
        <v>270</v>
      </c>
      <c r="Q63" s="44" t="s">
        <v>318</v>
      </c>
      <c r="R63" s="44">
        <f t="shared" si="47"/>
        <v>8100</v>
      </c>
      <c r="S63" s="87" t="s">
        <v>247</v>
      </c>
      <c r="T63" s="87">
        <f>INT(INDEX(挂机升级突破!$H$8:$L$27,章节关卡!$N63,MATCH(S63,挂机升级突破!$AT$63:$BC$63,0))*章节关卡!P63/6)</f>
        <v>0</v>
      </c>
      <c r="U63" s="89" t="s">
        <v>22</v>
      </c>
      <c r="V63" s="89">
        <v>200</v>
      </c>
      <c r="AK63" s="25">
        <v>59</v>
      </c>
      <c r="AL63" s="25">
        <v>6</v>
      </c>
      <c r="AM63" s="25">
        <v>2</v>
      </c>
      <c r="AN63" s="86">
        <f t="shared" si="31"/>
        <v>10</v>
      </c>
      <c r="AO63" s="86">
        <f t="shared" si="32"/>
        <v>32</v>
      </c>
      <c r="AP63" s="86">
        <f t="shared" si="33"/>
        <v>47</v>
      </c>
      <c r="AS63" s="53">
        <v>59</v>
      </c>
      <c r="AT63" s="14">
        <f t="shared" si="34"/>
        <v>7</v>
      </c>
      <c r="AU63" s="14">
        <f t="shared" si="35"/>
        <v>5</v>
      </c>
      <c r="AV63" s="14">
        <f t="shared" si="51"/>
        <v>240</v>
      </c>
      <c r="AW63" s="14">
        <f t="shared" si="52"/>
        <v>1200</v>
      </c>
      <c r="AX63" s="14">
        <f t="shared" si="53"/>
        <v>2700</v>
      </c>
      <c r="BA63" s="53">
        <v>56</v>
      </c>
      <c r="BB63" s="14">
        <f t="shared" si="39"/>
        <v>7</v>
      </c>
      <c r="BC63" s="14">
        <f t="shared" si="40"/>
        <v>2</v>
      </c>
      <c r="BD63" s="14">
        <f t="shared" si="54"/>
        <v>480</v>
      </c>
      <c r="BE63" s="14">
        <f t="shared" si="55"/>
        <v>2400</v>
      </c>
      <c r="BF63" s="14">
        <f t="shared" si="56"/>
        <v>5400</v>
      </c>
    </row>
    <row r="64" spans="1:58" ht="16.5" x14ac:dyDescent="0.2">
      <c r="A64" s="44">
        <v>26</v>
      </c>
      <c r="B64" s="107"/>
      <c r="C64" s="86">
        <f t="shared" si="48"/>
        <v>9</v>
      </c>
      <c r="D64" s="44">
        <f t="shared" si="49"/>
        <v>2</v>
      </c>
      <c r="E64" s="44">
        <v>240</v>
      </c>
      <c r="F64" s="44">
        <v>360</v>
      </c>
      <c r="G64" s="44" t="s">
        <v>318</v>
      </c>
      <c r="H64" s="86">
        <f t="shared" si="50"/>
        <v>10800</v>
      </c>
      <c r="I64" s="87" t="s">
        <v>247</v>
      </c>
      <c r="J64" s="87">
        <f>INT(INDEX(挂机升级突破!$H$8:$L$27,章节关卡!$C64,MATCH(I64,挂机升级突破!$AT$63:$BC$63,0))*章节关卡!F64/6)</f>
        <v>0</v>
      </c>
      <c r="K64" s="89" t="s">
        <v>328</v>
      </c>
      <c r="L64" s="89">
        <v>3</v>
      </c>
      <c r="N64" s="44">
        <f t="shared" si="44"/>
        <v>10</v>
      </c>
      <c r="O64" s="44">
        <f t="shared" si="45"/>
        <v>360</v>
      </c>
      <c r="P64" s="44">
        <f t="shared" si="46"/>
        <v>540</v>
      </c>
      <c r="Q64" s="44" t="s">
        <v>318</v>
      </c>
      <c r="R64" s="44">
        <f t="shared" si="47"/>
        <v>16200</v>
      </c>
      <c r="S64" s="87" t="s">
        <v>247</v>
      </c>
      <c r="T64" s="87">
        <f>INT(INDEX(挂机升级突破!$H$8:$L$27,章节关卡!$N64,MATCH(S64,挂机升级突破!$AT$63:$BC$63,0))*章节关卡!P64/6)</f>
        <v>0</v>
      </c>
      <c r="U64" s="89" t="s">
        <v>328</v>
      </c>
      <c r="V64" s="89">
        <v>3</v>
      </c>
      <c r="AK64" s="25">
        <v>60</v>
      </c>
      <c r="AL64" s="25">
        <v>6</v>
      </c>
      <c r="AM64" s="25">
        <v>3</v>
      </c>
      <c r="AN64" s="86">
        <f t="shared" si="31"/>
        <v>10</v>
      </c>
      <c r="AO64" s="86">
        <f t="shared" si="32"/>
        <v>33</v>
      </c>
      <c r="AP64" s="86">
        <f t="shared" si="33"/>
        <v>48</v>
      </c>
      <c r="AS64" s="53">
        <v>60</v>
      </c>
      <c r="AT64" s="14">
        <f t="shared" si="34"/>
        <v>7</v>
      </c>
      <c r="AU64" s="14">
        <f t="shared" si="35"/>
        <v>6</v>
      </c>
      <c r="AV64" s="14">
        <f t="shared" si="51"/>
        <v>240</v>
      </c>
      <c r="AW64" s="14">
        <f t="shared" si="52"/>
        <v>1200</v>
      </c>
      <c r="AX64" s="14">
        <f t="shared" si="53"/>
        <v>2700</v>
      </c>
      <c r="BA64" s="53">
        <v>57</v>
      </c>
      <c r="BB64" s="14">
        <f t="shared" si="39"/>
        <v>7</v>
      </c>
      <c r="BC64" s="14">
        <f t="shared" si="40"/>
        <v>3</v>
      </c>
      <c r="BD64" s="14">
        <f t="shared" si="54"/>
        <v>480</v>
      </c>
      <c r="BE64" s="14">
        <f t="shared" si="55"/>
        <v>2400</v>
      </c>
      <c r="BF64" s="14">
        <f t="shared" si="56"/>
        <v>5400</v>
      </c>
    </row>
    <row r="65" spans="1:58" ht="16.5" x14ac:dyDescent="0.2">
      <c r="A65" s="44">
        <v>27</v>
      </c>
      <c r="B65" s="107"/>
      <c r="C65" s="86">
        <f t="shared" si="48"/>
        <v>9</v>
      </c>
      <c r="D65" s="44">
        <f t="shared" si="49"/>
        <v>3</v>
      </c>
      <c r="E65" s="44">
        <v>360</v>
      </c>
      <c r="F65" s="44">
        <v>540</v>
      </c>
      <c r="G65" s="44" t="s">
        <v>318</v>
      </c>
      <c r="H65" s="86">
        <f t="shared" si="50"/>
        <v>16200</v>
      </c>
      <c r="I65" s="87" t="s">
        <v>247</v>
      </c>
      <c r="J65" s="87">
        <f>INT(INDEX(挂机升级突破!$H$8:$L$27,章节关卡!$C65,MATCH(I65,挂机升级突破!$AT$63:$BC$63,0))*章节关卡!F65/6)</f>
        <v>0</v>
      </c>
      <c r="K65" s="89" t="s">
        <v>328</v>
      </c>
      <c r="L65" s="89">
        <v>7</v>
      </c>
      <c r="N65" s="44">
        <f t="shared" si="44"/>
        <v>10</v>
      </c>
      <c r="O65" s="44">
        <f t="shared" si="45"/>
        <v>540</v>
      </c>
      <c r="P65" s="44">
        <f t="shared" si="46"/>
        <v>810</v>
      </c>
      <c r="Q65" s="44" t="s">
        <v>318</v>
      </c>
      <c r="R65" s="44">
        <f t="shared" si="47"/>
        <v>24300</v>
      </c>
      <c r="S65" s="87" t="s">
        <v>247</v>
      </c>
      <c r="T65" s="87">
        <f>INT(INDEX(挂机升级突破!$H$8:$L$27,章节关卡!$N65,MATCH(S65,挂机升级突破!$AT$63:$BC$63,0))*章节关卡!P65/6)</f>
        <v>0</v>
      </c>
      <c r="U65" s="89" t="s">
        <v>328</v>
      </c>
      <c r="V65" s="89">
        <v>7</v>
      </c>
      <c r="AK65" s="25">
        <v>61</v>
      </c>
      <c r="AL65" s="25">
        <v>6</v>
      </c>
      <c r="AM65" s="25">
        <v>4</v>
      </c>
      <c r="AN65" s="86">
        <f t="shared" si="31"/>
        <v>10</v>
      </c>
      <c r="AO65" s="86">
        <f t="shared" si="32"/>
        <v>34</v>
      </c>
      <c r="AP65" s="86">
        <f t="shared" si="33"/>
        <v>49</v>
      </c>
      <c r="AS65" s="53">
        <v>61</v>
      </c>
      <c r="AT65" s="14">
        <f t="shared" si="34"/>
        <v>7</v>
      </c>
      <c r="AU65" s="14">
        <f t="shared" si="35"/>
        <v>7</v>
      </c>
      <c r="AV65" s="14">
        <f t="shared" si="51"/>
        <v>240</v>
      </c>
      <c r="AW65" s="14">
        <f t="shared" si="52"/>
        <v>1200</v>
      </c>
      <c r="AX65" s="14">
        <f t="shared" si="53"/>
        <v>2700</v>
      </c>
      <c r="BA65" s="53">
        <v>58</v>
      </c>
      <c r="BB65" s="14">
        <f t="shared" si="39"/>
        <v>7</v>
      </c>
      <c r="BC65" s="14">
        <f t="shared" si="40"/>
        <v>4</v>
      </c>
      <c r="BD65" s="14">
        <f t="shared" si="54"/>
        <v>480</v>
      </c>
      <c r="BE65" s="14">
        <f t="shared" si="55"/>
        <v>2400</v>
      </c>
      <c r="BF65" s="14">
        <f t="shared" si="56"/>
        <v>5400</v>
      </c>
    </row>
    <row r="66" spans="1:58" ht="16.5" x14ac:dyDescent="0.2">
      <c r="A66" s="44">
        <v>28</v>
      </c>
      <c r="B66" s="107"/>
      <c r="C66" s="86">
        <f t="shared" si="48"/>
        <v>10</v>
      </c>
      <c r="D66" s="44">
        <f t="shared" si="49"/>
        <v>1</v>
      </c>
      <c r="E66" s="44">
        <v>120</v>
      </c>
      <c r="F66" s="44">
        <v>180</v>
      </c>
      <c r="G66" s="44" t="s">
        <v>318</v>
      </c>
      <c r="H66" s="86">
        <f t="shared" si="50"/>
        <v>6000</v>
      </c>
      <c r="I66" s="87" t="s">
        <v>247</v>
      </c>
      <c r="J66" s="87">
        <f>INT(INDEX(挂机升级突破!$H$8:$L$27,章节关卡!$C66,MATCH(I66,挂机升级突破!$AT$63:$BC$63,0))*章节关卡!F66/6)</f>
        <v>0</v>
      </c>
      <c r="K66" s="89" t="s">
        <v>22</v>
      </c>
      <c r="L66" s="89">
        <v>100</v>
      </c>
      <c r="N66" s="44">
        <f t="shared" si="44"/>
        <v>11</v>
      </c>
      <c r="O66" s="44">
        <f t="shared" si="45"/>
        <v>180</v>
      </c>
      <c r="P66" s="44">
        <f t="shared" si="46"/>
        <v>270</v>
      </c>
      <c r="Q66" s="44" t="s">
        <v>318</v>
      </c>
      <c r="R66" s="44">
        <f t="shared" si="47"/>
        <v>9000</v>
      </c>
      <c r="S66" s="87" t="s">
        <v>247</v>
      </c>
      <c r="T66" s="87">
        <f>INT(INDEX(挂机升级突破!$H$8:$L$27,章节关卡!$N66,MATCH(S66,挂机升级突破!$AT$63:$BC$63,0))*章节关卡!P66/6)</f>
        <v>9</v>
      </c>
      <c r="U66" s="89" t="s">
        <v>22</v>
      </c>
      <c r="V66" s="89">
        <v>200</v>
      </c>
      <c r="AK66" s="25">
        <v>62</v>
      </c>
      <c r="AL66" s="25">
        <v>6</v>
      </c>
      <c r="AM66" s="25">
        <v>5</v>
      </c>
      <c r="AN66" s="86">
        <f t="shared" si="31"/>
        <v>10</v>
      </c>
      <c r="AO66" s="86">
        <f t="shared" si="32"/>
        <v>35</v>
      </c>
      <c r="AP66" s="86">
        <f t="shared" si="33"/>
        <v>50</v>
      </c>
      <c r="AS66" s="53">
        <v>62</v>
      </c>
      <c r="AT66" s="14">
        <f t="shared" si="34"/>
        <v>7</v>
      </c>
      <c r="AU66" s="14">
        <f t="shared" si="35"/>
        <v>8</v>
      </c>
      <c r="AV66" s="14">
        <f t="shared" si="51"/>
        <v>240</v>
      </c>
      <c r="AW66" s="14">
        <f t="shared" si="52"/>
        <v>1200</v>
      </c>
      <c r="AX66" s="14">
        <f t="shared" si="53"/>
        <v>2700</v>
      </c>
      <c r="BA66" s="53">
        <v>59</v>
      </c>
      <c r="BB66" s="14">
        <f t="shared" si="39"/>
        <v>7</v>
      </c>
      <c r="BC66" s="14">
        <f t="shared" si="40"/>
        <v>5</v>
      </c>
      <c r="BD66" s="14">
        <f t="shared" si="54"/>
        <v>480</v>
      </c>
      <c r="BE66" s="14">
        <f t="shared" si="55"/>
        <v>2400</v>
      </c>
      <c r="BF66" s="14">
        <f t="shared" si="56"/>
        <v>5400</v>
      </c>
    </row>
    <row r="67" spans="1:58" ht="16.5" x14ac:dyDescent="0.2">
      <c r="A67" s="44">
        <v>29</v>
      </c>
      <c r="B67" s="107"/>
      <c r="C67" s="86">
        <f t="shared" si="48"/>
        <v>10</v>
      </c>
      <c r="D67" s="44">
        <f t="shared" si="49"/>
        <v>2</v>
      </c>
      <c r="E67" s="44">
        <v>240</v>
      </c>
      <c r="F67" s="44">
        <v>360</v>
      </c>
      <c r="G67" s="44" t="s">
        <v>318</v>
      </c>
      <c r="H67" s="86">
        <f t="shared" si="50"/>
        <v>12000</v>
      </c>
      <c r="I67" s="87" t="s">
        <v>247</v>
      </c>
      <c r="J67" s="87">
        <f>INT(INDEX(挂机升级突破!$H$8:$L$27,章节关卡!$C67,MATCH(I67,挂机升级突破!$AT$63:$BC$63,0))*章节关卡!F67/6)</f>
        <v>0</v>
      </c>
      <c r="K67" s="89" t="s">
        <v>328</v>
      </c>
      <c r="L67" s="89">
        <v>3</v>
      </c>
      <c r="N67" s="44">
        <f t="shared" si="44"/>
        <v>11</v>
      </c>
      <c r="O67" s="44">
        <f t="shared" si="45"/>
        <v>360</v>
      </c>
      <c r="P67" s="44">
        <f t="shared" si="46"/>
        <v>540</v>
      </c>
      <c r="Q67" s="44" t="s">
        <v>318</v>
      </c>
      <c r="R67" s="44">
        <f t="shared" si="47"/>
        <v>18000</v>
      </c>
      <c r="S67" s="87" t="s">
        <v>247</v>
      </c>
      <c r="T67" s="87">
        <f>INT(INDEX(挂机升级突破!$H$8:$L$27,章节关卡!$N67,MATCH(S67,挂机升级突破!$AT$63:$BC$63,0))*章节关卡!P67/6)</f>
        <v>18</v>
      </c>
      <c r="U67" s="89" t="s">
        <v>328</v>
      </c>
      <c r="V67" s="89">
        <v>3</v>
      </c>
      <c r="AK67" s="25">
        <v>63</v>
      </c>
      <c r="AL67" s="25">
        <v>6</v>
      </c>
      <c r="AM67" s="25">
        <v>6</v>
      </c>
      <c r="AN67" s="86">
        <f t="shared" si="31"/>
        <v>10</v>
      </c>
      <c r="AO67" s="86">
        <f t="shared" si="32"/>
        <v>36</v>
      </c>
      <c r="AP67" s="86">
        <f t="shared" si="33"/>
        <v>51</v>
      </c>
      <c r="AS67" s="53">
        <v>63</v>
      </c>
      <c r="AT67" s="14">
        <f t="shared" si="34"/>
        <v>7</v>
      </c>
      <c r="AU67" s="14">
        <f t="shared" si="35"/>
        <v>9</v>
      </c>
      <c r="AV67" s="14">
        <f t="shared" si="51"/>
        <v>240</v>
      </c>
      <c r="AW67" s="14">
        <f t="shared" si="52"/>
        <v>1200</v>
      </c>
      <c r="AX67" s="14">
        <f t="shared" si="53"/>
        <v>2700</v>
      </c>
      <c r="BA67" s="53">
        <v>60</v>
      </c>
      <c r="BB67" s="14">
        <f t="shared" si="39"/>
        <v>7</v>
      </c>
      <c r="BC67" s="14">
        <f t="shared" si="40"/>
        <v>6</v>
      </c>
      <c r="BD67" s="14">
        <f t="shared" si="54"/>
        <v>480</v>
      </c>
      <c r="BE67" s="14">
        <f t="shared" si="55"/>
        <v>2400</v>
      </c>
      <c r="BF67" s="14">
        <f t="shared" si="56"/>
        <v>5400</v>
      </c>
    </row>
    <row r="68" spans="1:58" ht="16.5" x14ac:dyDescent="0.2">
      <c r="A68" s="44">
        <v>30</v>
      </c>
      <c r="B68" s="107"/>
      <c r="C68" s="86">
        <f t="shared" si="48"/>
        <v>10</v>
      </c>
      <c r="D68" s="44">
        <f t="shared" si="49"/>
        <v>3</v>
      </c>
      <c r="E68" s="44">
        <v>360</v>
      </c>
      <c r="F68" s="44">
        <v>540</v>
      </c>
      <c r="G68" s="44" t="s">
        <v>318</v>
      </c>
      <c r="H68" s="86">
        <f t="shared" si="50"/>
        <v>18000</v>
      </c>
      <c r="I68" s="87" t="s">
        <v>247</v>
      </c>
      <c r="J68" s="87">
        <f>INT(INDEX(挂机升级突破!$H$8:$L$27,章节关卡!$C68,MATCH(I68,挂机升级突破!$AT$63:$BC$63,0))*章节关卡!F68/6)</f>
        <v>0</v>
      </c>
      <c r="K68" s="89" t="s">
        <v>328</v>
      </c>
      <c r="L68" s="89">
        <v>7</v>
      </c>
      <c r="N68" s="44">
        <f t="shared" si="44"/>
        <v>11</v>
      </c>
      <c r="O68" s="44">
        <f t="shared" si="45"/>
        <v>540</v>
      </c>
      <c r="P68" s="44">
        <f t="shared" si="46"/>
        <v>810</v>
      </c>
      <c r="Q68" s="44" t="s">
        <v>318</v>
      </c>
      <c r="R68" s="44">
        <f t="shared" si="47"/>
        <v>27000</v>
      </c>
      <c r="S68" s="87" t="s">
        <v>247</v>
      </c>
      <c r="T68" s="87">
        <f>INT(INDEX(挂机升级突破!$H$8:$L$27,章节关卡!$N68,MATCH(S68,挂机升级突破!$AT$63:$BC$63,0))*章节关卡!P68/6)</f>
        <v>27</v>
      </c>
      <c r="U68" s="89" t="s">
        <v>328</v>
      </c>
      <c r="V68" s="89">
        <v>7</v>
      </c>
      <c r="AK68" s="25">
        <v>64</v>
      </c>
      <c r="AL68" s="25">
        <v>6</v>
      </c>
      <c r="AM68" s="25">
        <v>7</v>
      </c>
      <c r="AN68" s="86">
        <f t="shared" si="31"/>
        <v>10</v>
      </c>
      <c r="AO68" s="86">
        <f t="shared" si="32"/>
        <v>37</v>
      </c>
      <c r="AP68" s="86">
        <f t="shared" si="33"/>
        <v>52</v>
      </c>
      <c r="AS68" s="53">
        <v>64</v>
      </c>
      <c r="AT68" s="14">
        <f t="shared" si="34"/>
        <v>8</v>
      </c>
      <c r="AU68" s="14">
        <f t="shared" si="35"/>
        <v>1</v>
      </c>
      <c r="AV68" s="14">
        <f t="shared" si="51"/>
        <v>280</v>
      </c>
      <c r="AW68" s="14">
        <f t="shared" si="52"/>
        <v>1350</v>
      </c>
      <c r="AX68" s="14">
        <f t="shared" si="53"/>
        <v>3150</v>
      </c>
      <c r="BA68" s="53">
        <v>61</v>
      </c>
      <c r="BB68" s="14">
        <f t="shared" si="39"/>
        <v>7</v>
      </c>
      <c r="BC68" s="14">
        <f t="shared" si="40"/>
        <v>7</v>
      </c>
      <c r="BD68" s="14">
        <f t="shared" si="54"/>
        <v>480</v>
      </c>
      <c r="BE68" s="14">
        <f t="shared" si="55"/>
        <v>2400</v>
      </c>
      <c r="BF68" s="14">
        <f t="shared" si="56"/>
        <v>5400</v>
      </c>
    </row>
    <row r="69" spans="1:58" ht="16.5" x14ac:dyDescent="0.2">
      <c r="A69" s="44">
        <v>31</v>
      </c>
      <c r="B69" s="107"/>
      <c r="C69" s="86">
        <f t="shared" si="48"/>
        <v>11</v>
      </c>
      <c r="D69" s="44">
        <f t="shared" si="49"/>
        <v>1</v>
      </c>
      <c r="E69" s="44">
        <v>120</v>
      </c>
      <c r="F69" s="44">
        <v>180</v>
      </c>
      <c r="G69" s="44" t="s">
        <v>318</v>
      </c>
      <c r="H69" s="86">
        <f t="shared" si="50"/>
        <v>6600</v>
      </c>
      <c r="I69" s="87" t="s">
        <v>322</v>
      </c>
      <c r="J69" s="87">
        <f>INT(INDEX(挂机升级突破!$H$8:$L$27,章节关卡!$C69,MATCH(I69,挂机升级突破!$AT$63:$BC$63,0))*章节关卡!F69/6)</f>
        <v>0</v>
      </c>
      <c r="K69" s="89" t="s">
        <v>22</v>
      </c>
      <c r="L69" s="89">
        <v>100</v>
      </c>
      <c r="N69" s="44">
        <f t="shared" si="44"/>
        <v>12</v>
      </c>
      <c r="O69" s="44">
        <f t="shared" si="45"/>
        <v>180</v>
      </c>
      <c r="P69" s="44">
        <f t="shared" si="46"/>
        <v>270</v>
      </c>
      <c r="Q69" s="44" t="s">
        <v>318</v>
      </c>
      <c r="R69" s="44">
        <f t="shared" si="47"/>
        <v>9900</v>
      </c>
      <c r="S69" s="87" t="s">
        <v>322</v>
      </c>
      <c r="T69" s="87">
        <f>INT(INDEX(挂机升级突破!$H$8:$L$27,章节关卡!$N69,MATCH(S69,挂机升级突破!$AT$63:$BC$63,0))*章节关卡!P69/6)</f>
        <v>0</v>
      </c>
      <c r="U69" s="89" t="s">
        <v>22</v>
      </c>
      <c r="V69" s="89">
        <v>200</v>
      </c>
      <c r="AK69" s="25">
        <v>65</v>
      </c>
      <c r="AL69" s="25">
        <v>6</v>
      </c>
      <c r="AM69" s="25">
        <v>8</v>
      </c>
      <c r="AN69" s="86">
        <f t="shared" si="31"/>
        <v>10</v>
      </c>
      <c r="AO69" s="86">
        <f t="shared" si="32"/>
        <v>38</v>
      </c>
      <c r="AP69" s="86">
        <f t="shared" si="33"/>
        <v>53</v>
      </c>
      <c r="AS69" s="53">
        <v>65</v>
      </c>
      <c r="AT69" s="14">
        <f t="shared" si="34"/>
        <v>8</v>
      </c>
      <c r="AU69" s="14">
        <f t="shared" si="35"/>
        <v>2</v>
      </c>
      <c r="AV69" s="14">
        <f t="shared" si="51"/>
        <v>280</v>
      </c>
      <c r="AW69" s="14">
        <f t="shared" si="52"/>
        <v>1350</v>
      </c>
      <c r="AX69" s="14">
        <f t="shared" si="53"/>
        <v>3150</v>
      </c>
      <c r="BA69" s="53">
        <v>62</v>
      </c>
      <c r="BB69" s="14">
        <f t="shared" si="39"/>
        <v>7</v>
      </c>
      <c r="BC69" s="14">
        <f t="shared" si="40"/>
        <v>8</v>
      </c>
      <c r="BD69" s="14">
        <f t="shared" si="54"/>
        <v>480</v>
      </c>
      <c r="BE69" s="14">
        <f t="shared" si="55"/>
        <v>2400</v>
      </c>
      <c r="BF69" s="14">
        <f t="shared" si="56"/>
        <v>5400</v>
      </c>
    </row>
    <row r="70" spans="1:58" ht="16.5" x14ac:dyDescent="0.2">
      <c r="A70" s="44">
        <v>32</v>
      </c>
      <c r="B70" s="107"/>
      <c r="C70" s="86">
        <f t="shared" si="48"/>
        <v>11</v>
      </c>
      <c r="D70" s="44">
        <f t="shared" si="49"/>
        <v>2</v>
      </c>
      <c r="E70" s="44">
        <v>240</v>
      </c>
      <c r="F70" s="44">
        <v>360</v>
      </c>
      <c r="G70" s="44" t="s">
        <v>318</v>
      </c>
      <c r="H70" s="86">
        <f t="shared" si="50"/>
        <v>13200</v>
      </c>
      <c r="I70" s="44" t="s">
        <v>322</v>
      </c>
      <c r="J70" s="87">
        <f>INT(INDEX(挂机升级突破!$H$8:$L$27,章节关卡!$C70,MATCH(I70,挂机升级突破!$AT$63:$BC$63,0))*章节关卡!F70/6)</f>
        <v>0</v>
      </c>
      <c r="K70" s="89" t="s">
        <v>328</v>
      </c>
      <c r="L70" s="89">
        <v>3</v>
      </c>
      <c r="N70" s="44">
        <f t="shared" si="44"/>
        <v>12</v>
      </c>
      <c r="O70" s="44">
        <f t="shared" si="45"/>
        <v>360</v>
      </c>
      <c r="P70" s="44">
        <f t="shared" si="46"/>
        <v>540</v>
      </c>
      <c r="Q70" s="44" t="s">
        <v>318</v>
      </c>
      <c r="R70" s="44">
        <f t="shared" si="47"/>
        <v>19800</v>
      </c>
      <c r="S70" s="87" t="s">
        <v>322</v>
      </c>
      <c r="T70" s="87">
        <f>INT(INDEX(挂机升级突破!$H$8:$L$27,章节关卡!$N70,MATCH(S70,挂机升级突破!$AT$63:$BC$63,0))*章节关卡!P70/6)</f>
        <v>0</v>
      </c>
      <c r="U70" s="89" t="s">
        <v>328</v>
      </c>
      <c r="V70" s="89">
        <v>3</v>
      </c>
      <c r="AK70" s="25">
        <v>66</v>
      </c>
      <c r="AL70" s="25">
        <v>6</v>
      </c>
      <c r="AM70" s="25">
        <v>9</v>
      </c>
      <c r="AN70" s="86">
        <f t="shared" ref="AN70:AN133" si="57">INDEX($D$6:$D$25,AL70)</f>
        <v>10</v>
      </c>
      <c r="AO70" s="86">
        <f t="shared" ref="AO70:AO133" si="58">INT(INDEX($F$5:$F$25,AL70)+AM70*INDEX($G$6:$G$25,AL70))</f>
        <v>39</v>
      </c>
      <c r="AP70" s="86">
        <f t="shared" ref="AP70:AP133" si="59">INT(INDEX($I$5:$I$25,AL70)+AM70*INDEX($J$6:$J$25,AL70))</f>
        <v>54</v>
      </c>
      <c r="AS70" s="53">
        <v>66</v>
      </c>
      <c r="AT70" s="14">
        <f t="shared" ref="AT70:AT133" si="60">INDEX($L$5:$L$25,MATCH(AS70-1,$N$5:$N$25,1))+1</f>
        <v>8</v>
      </c>
      <c r="AU70" s="14">
        <f t="shared" ref="AU70:AU133" si="61">AS70-INDEX($N$5:$N$25,AT70)</f>
        <v>3</v>
      </c>
      <c r="AV70" s="14">
        <f t="shared" si="51"/>
        <v>280</v>
      </c>
      <c r="AW70" s="14">
        <f t="shared" si="52"/>
        <v>1350</v>
      </c>
      <c r="AX70" s="14">
        <f t="shared" si="53"/>
        <v>3150</v>
      </c>
      <c r="BA70" s="53">
        <v>63</v>
      </c>
      <c r="BB70" s="14">
        <f t="shared" ref="BB70:BB133" si="62">INDEX($X$5:$X$25,MATCH(BA70-1,$Z$5:$Z$25,1))+1</f>
        <v>7</v>
      </c>
      <c r="BC70" s="14">
        <f t="shared" ref="BC70:BC133" si="63">BA70-INDEX($Z$5:$Z$25,BB70)</f>
        <v>9</v>
      </c>
      <c r="BD70" s="14">
        <f t="shared" si="54"/>
        <v>480</v>
      </c>
      <c r="BE70" s="14">
        <f t="shared" si="55"/>
        <v>2400</v>
      </c>
      <c r="BF70" s="14">
        <f t="shared" si="56"/>
        <v>5400</v>
      </c>
    </row>
    <row r="71" spans="1:58" ht="16.5" x14ac:dyDescent="0.2">
      <c r="A71" s="44">
        <v>33</v>
      </c>
      <c r="B71" s="107"/>
      <c r="C71" s="86">
        <f t="shared" si="48"/>
        <v>11</v>
      </c>
      <c r="D71" s="44">
        <f t="shared" si="49"/>
        <v>3</v>
      </c>
      <c r="E71" s="44">
        <v>360</v>
      </c>
      <c r="F71" s="44">
        <v>540</v>
      </c>
      <c r="G71" s="44" t="s">
        <v>318</v>
      </c>
      <c r="H71" s="86">
        <f t="shared" si="50"/>
        <v>19800</v>
      </c>
      <c r="I71" s="44" t="s">
        <v>322</v>
      </c>
      <c r="J71" s="87">
        <f>INT(INDEX(挂机升级突破!$H$8:$L$27,章节关卡!$C71,MATCH(I71,挂机升级突破!$AT$63:$BC$63,0))*章节关卡!F71/6)</f>
        <v>0</v>
      </c>
      <c r="K71" s="89" t="s">
        <v>328</v>
      </c>
      <c r="L71" s="89">
        <v>7</v>
      </c>
      <c r="N71" s="44">
        <f t="shared" si="44"/>
        <v>12</v>
      </c>
      <c r="O71" s="44">
        <f t="shared" si="45"/>
        <v>540</v>
      </c>
      <c r="P71" s="44">
        <f t="shared" si="46"/>
        <v>810</v>
      </c>
      <c r="Q71" s="44" t="s">
        <v>318</v>
      </c>
      <c r="R71" s="44">
        <f t="shared" si="47"/>
        <v>29700</v>
      </c>
      <c r="S71" s="87" t="s">
        <v>322</v>
      </c>
      <c r="T71" s="87">
        <f>INT(INDEX(挂机升级突破!$H$8:$L$27,章节关卡!$N71,MATCH(S71,挂机升级突破!$AT$63:$BC$63,0))*章节关卡!P71/6)</f>
        <v>0</v>
      </c>
      <c r="U71" s="89" t="s">
        <v>328</v>
      </c>
      <c r="V71" s="89">
        <v>7</v>
      </c>
      <c r="AK71" s="25">
        <v>67</v>
      </c>
      <c r="AL71" s="25">
        <v>6</v>
      </c>
      <c r="AM71" s="25">
        <v>10</v>
      </c>
      <c r="AN71" s="86">
        <f t="shared" si="57"/>
        <v>10</v>
      </c>
      <c r="AO71" s="86">
        <f t="shared" si="58"/>
        <v>40</v>
      </c>
      <c r="AP71" s="86">
        <f t="shared" si="59"/>
        <v>55</v>
      </c>
      <c r="AS71" s="53">
        <v>67</v>
      </c>
      <c r="AT71" s="14">
        <f t="shared" si="60"/>
        <v>8</v>
      </c>
      <c r="AU71" s="14">
        <f t="shared" si="61"/>
        <v>4</v>
      </c>
      <c r="AV71" s="14">
        <f t="shared" si="51"/>
        <v>280</v>
      </c>
      <c r="AW71" s="14">
        <f t="shared" si="52"/>
        <v>1350</v>
      </c>
      <c r="AX71" s="14">
        <f t="shared" si="53"/>
        <v>3150</v>
      </c>
      <c r="BA71" s="53">
        <v>64</v>
      </c>
      <c r="BB71" s="14">
        <f t="shared" si="62"/>
        <v>8</v>
      </c>
      <c r="BC71" s="14">
        <f t="shared" si="63"/>
        <v>1</v>
      </c>
      <c r="BD71" s="14">
        <f t="shared" si="54"/>
        <v>560</v>
      </c>
      <c r="BE71" s="14">
        <f t="shared" si="55"/>
        <v>2700</v>
      </c>
      <c r="BF71" s="14">
        <f t="shared" si="56"/>
        <v>6300</v>
      </c>
    </row>
    <row r="72" spans="1:58" ht="16.5" x14ac:dyDescent="0.2">
      <c r="A72" s="44">
        <v>34</v>
      </c>
      <c r="B72" s="107"/>
      <c r="C72" s="86">
        <f t="shared" si="48"/>
        <v>12</v>
      </c>
      <c r="D72" s="44">
        <f t="shared" si="49"/>
        <v>1</v>
      </c>
      <c r="E72" s="44">
        <v>120</v>
      </c>
      <c r="F72" s="44">
        <v>180</v>
      </c>
      <c r="G72" s="44" t="s">
        <v>318</v>
      </c>
      <c r="H72" s="86">
        <f t="shared" si="50"/>
        <v>7200</v>
      </c>
      <c r="I72" s="44" t="s">
        <v>322</v>
      </c>
      <c r="J72" s="87">
        <f>INT(INDEX(挂机升级突破!$H$8:$L$27,章节关卡!$C72,MATCH(I72,挂机升级突破!$AT$63:$BC$63,0))*章节关卡!F72/6)</f>
        <v>0</v>
      </c>
      <c r="K72" s="89" t="s">
        <v>22</v>
      </c>
      <c r="L72" s="89">
        <v>100</v>
      </c>
      <c r="N72" s="44">
        <f t="shared" si="44"/>
        <v>13</v>
      </c>
      <c r="O72" s="44">
        <f t="shared" si="45"/>
        <v>180</v>
      </c>
      <c r="P72" s="44">
        <f t="shared" si="46"/>
        <v>270</v>
      </c>
      <c r="Q72" s="44" t="s">
        <v>318</v>
      </c>
      <c r="R72" s="44">
        <f t="shared" si="47"/>
        <v>10800</v>
      </c>
      <c r="S72" s="87" t="s">
        <v>322</v>
      </c>
      <c r="T72" s="87">
        <f>INT(INDEX(挂机升级突破!$H$8:$L$27,章节关卡!$N72,MATCH(S72,挂机升级突破!$AT$63:$BC$63,0))*章节关卡!P72/6)</f>
        <v>0</v>
      </c>
      <c r="U72" s="89" t="s">
        <v>22</v>
      </c>
      <c r="V72" s="89">
        <v>200</v>
      </c>
      <c r="AK72" s="25">
        <v>68</v>
      </c>
      <c r="AL72" s="25">
        <v>6</v>
      </c>
      <c r="AM72" s="25">
        <v>11</v>
      </c>
      <c r="AN72" s="86">
        <f t="shared" si="57"/>
        <v>10</v>
      </c>
      <c r="AO72" s="86">
        <f t="shared" si="58"/>
        <v>41</v>
      </c>
      <c r="AP72" s="86">
        <f t="shared" si="59"/>
        <v>56</v>
      </c>
      <c r="AS72" s="53">
        <v>68</v>
      </c>
      <c r="AT72" s="14">
        <f t="shared" si="60"/>
        <v>8</v>
      </c>
      <c r="AU72" s="14">
        <f t="shared" si="61"/>
        <v>5</v>
      </c>
      <c r="AV72" s="14">
        <f t="shared" si="51"/>
        <v>280</v>
      </c>
      <c r="AW72" s="14">
        <f t="shared" si="52"/>
        <v>1350</v>
      </c>
      <c r="AX72" s="14">
        <f t="shared" si="53"/>
        <v>3150</v>
      </c>
      <c r="BA72" s="53">
        <v>65</v>
      </c>
      <c r="BB72" s="14">
        <f t="shared" si="62"/>
        <v>8</v>
      </c>
      <c r="BC72" s="14">
        <f t="shared" si="63"/>
        <v>2</v>
      </c>
      <c r="BD72" s="14">
        <f t="shared" si="54"/>
        <v>560</v>
      </c>
      <c r="BE72" s="14">
        <f t="shared" si="55"/>
        <v>2700</v>
      </c>
      <c r="BF72" s="14">
        <f t="shared" si="56"/>
        <v>6300</v>
      </c>
    </row>
    <row r="73" spans="1:58" ht="16.5" x14ac:dyDescent="0.2">
      <c r="A73" s="44">
        <v>35</v>
      </c>
      <c r="B73" s="107"/>
      <c r="C73" s="86">
        <f t="shared" si="48"/>
        <v>12</v>
      </c>
      <c r="D73" s="44">
        <f t="shared" si="49"/>
        <v>2</v>
      </c>
      <c r="E73" s="44">
        <v>240</v>
      </c>
      <c r="F73" s="44">
        <v>360</v>
      </c>
      <c r="G73" s="44" t="s">
        <v>318</v>
      </c>
      <c r="H73" s="86">
        <f t="shared" si="50"/>
        <v>14400</v>
      </c>
      <c r="I73" s="44" t="s">
        <v>322</v>
      </c>
      <c r="J73" s="87">
        <f>INT(INDEX(挂机升级突破!$H$8:$L$27,章节关卡!$C73,MATCH(I73,挂机升级突破!$AT$63:$BC$63,0))*章节关卡!F73/6)</f>
        <v>0</v>
      </c>
      <c r="K73" s="89" t="s">
        <v>328</v>
      </c>
      <c r="L73" s="89">
        <v>3</v>
      </c>
      <c r="N73" s="44">
        <f t="shared" si="44"/>
        <v>13</v>
      </c>
      <c r="O73" s="44">
        <f t="shared" si="45"/>
        <v>360</v>
      </c>
      <c r="P73" s="44">
        <f t="shared" si="46"/>
        <v>540</v>
      </c>
      <c r="Q73" s="44" t="s">
        <v>318</v>
      </c>
      <c r="R73" s="44">
        <f t="shared" si="47"/>
        <v>21600</v>
      </c>
      <c r="S73" s="87" t="s">
        <v>322</v>
      </c>
      <c r="T73" s="87">
        <f>INT(INDEX(挂机升级突破!$H$8:$L$27,章节关卡!$N73,MATCH(S73,挂机升级突破!$AT$63:$BC$63,0))*章节关卡!P73/6)</f>
        <v>0</v>
      </c>
      <c r="U73" s="89" t="s">
        <v>328</v>
      </c>
      <c r="V73" s="89">
        <v>3</v>
      </c>
      <c r="AK73" s="25">
        <v>69</v>
      </c>
      <c r="AL73" s="25">
        <v>6</v>
      </c>
      <c r="AM73" s="25">
        <v>12</v>
      </c>
      <c r="AN73" s="86">
        <f t="shared" si="57"/>
        <v>10</v>
      </c>
      <c r="AO73" s="86">
        <f t="shared" si="58"/>
        <v>42</v>
      </c>
      <c r="AP73" s="86">
        <f t="shared" si="59"/>
        <v>57</v>
      </c>
      <c r="AS73" s="53">
        <v>69</v>
      </c>
      <c r="AT73" s="14">
        <f t="shared" si="60"/>
        <v>8</v>
      </c>
      <c r="AU73" s="14">
        <f t="shared" si="61"/>
        <v>6</v>
      </c>
      <c r="AV73" s="14">
        <f t="shared" si="51"/>
        <v>280</v>
      </c>
      <c r="AW73" s="14">
        <f t="shared" si="52"/>
        <v>1350</v>
      </c>
      <c r="AX73" s="14">
        <f t="shared" si="53"/>
        <v>3150</v>
      </c>
      <c r="BA73" s="53">
        <v>66</v>
      </c>
      <c r="BB73" s="14">
        <f t="shared" si="62"/>
        <v>8</v>
      </c>
      <c r="BC73" s="14">
        <f t="shared" si="63"/>
        <v>3</v>
      </c>
      <c r="BD73" s="14">
        <f t="shared" si="54"/>
        <v>560</v>
      </c>
      <c r="BE73" s="14">
        <f t="shared" si="55"/>
        <v>2700</v>
      </c>
      <c r="BF73" s="14">
        <f t="shared" si="56"/>
        <v>6300</v>
      </c>
    </row>
    <row r="74" spans="1:58" ht="16.5" x14ac:dyDescent="0.2">
      <c r="A74" s="44">
        <v>36</v>
      </c>
      <c r="B74" s="107"/>
      <c r="C74" s="86">
        <f t="shared" si="48"/>
        <v>12</v>
      </c>
      <c r="D74" s="44">
        <f t="shared" si="49"/>
        <v>3</v>
      </c>
      <c r="E74" s="44">
        <v>360</v>
      </c>
      <c r="F74" s="44">
        <v>540</v>
      </c>
      <c r="G74" s="44" t="s">
        <v>318</v>
      </c>
      <c r="H74" s="86">
        <f t="shared" si="50"/>
        <v>21600</v>
      </c>
      <c r="I74" s="44" t="s">
        <v>322</v>
      </c>
      <c r="J74" s="87">
        <f>INT(INDEX(挂机升级突破!$H$8:$L$27,章节关卡!$C74,MATCH(I74,挂机升级突破!$AT$63:$BC$63,0))*章节关卡!F74/6)</f>
        <v>0</v>
      </c>
      <c r="K74" s="89" t="s">
        <v>328</v>
      </c>
      <c r="L74" s="89">
        <v>7</v>
      </c>
      <c r="N74" s="44">
        <f t="shared" si="44"/>
        <v>13</v>
      </c>
      <c r="O74" s="44">
        <f t="shared" si="45"/>
        <v>540</v>
      </c>
      <c r="P74" s="44">
        <f t="shared" si="46"/>
        <v>810</v>
      </c>
      <c r="Q74" s="44" t="s">
        <v>318</v>
      </c>
      <c r="R74" s="44">
        <f t="shared" si="47"/>
        <v>32400</v>
      </c>
      <c r="S74" s="87" t="s">
        <v>322</v>
      </c>
      <c r="T74" s="87">
        <f>INT(INDEX(挂机升级突破!$H$8:$L$27,章节关卡!$N74,MATCH(S74,挂机升级突破!$AT$63:$BC$63,0))*章节关卡!P74/6)</f>
        <v>0</v>
      </c>
      <c r="U74" s="89" t="s">
        <v>328</v>
      </c>
      <c r="V74" s="89">
        <v>7</v>
      </c>
      <c r="AK74" s="25">
        <v>70</v>
      </c>
      <c r="AL74" s="25">
        <v>6</v>
      </c>
      <c r="AM74" s="25">
        <v>13</v>
      </c>
      <c r="AN74" s="86">
        <f t="shared" si="57"/>
        <v>10</v>
      </c>
      <c r="AO74" s="86">
        <f t="shared" si="58"/>
        <v>43</v>
      </c>
      <c r="AP74" s="86">
        <f t="shared" si="59"/>
        <v>58</v>
      </c>
      <c r="AS74" s="53">
        <v>70</v>
      </c>
      <c r="AT74" s="14">
        <f t="shared" si="60"/>
        <v>8</v>
      </c>
      <c r="AU74" s="14">
        <f t="shared" si="61"/>
        <v>7</v>
      </c>
      <c r="AV74" s="14">
        <f t="shared" si="51"/>
        <v>280</v>
      </c>
      <c r="AW74" s="14">
        <f t="shared" si="52"/>
        <v>1350</v>
      </c>
      <c r="AX74" s="14">
        <f t="shared" si="53"/>
        <v>3150</v>
      </c>
      <c r="BA74" s="53">
        <v>67</v>
      </c>
      <c r="BB74" s="14">
        <f t="shared" si="62"/>
        <v>8</v>
      </c>
      <c r="BC74" s="14">
        <f t="shared" si="63"/>
        <v>4</v>
      </c>
      <c r="BD74" s="14">
        <f t="shared" si="54"/>
        <v>560</v>
      </c>
      <c r="BE74" s="14">
        <f t="shared" si="55"/>
        <v>2700</v>
      </c>
      <c r="BF74" s="14">
        <f t="shared" si="56"/>
        <v>6300</v>
      </c>
    </row>
    <row r="75" spans="1:58" ht="16.5" x14ac:dyDescent="0.2">
      <c r="A75" s="44">
        <v>37</v>
      </c>
      <c r="B75" s="107"/>
      <c r="C75" s="86">
        <f t="shared" si="48"/>
        <v>13</v>
      </c>
      <c r="D75" s="44">
        <f t="shared" si="49"/>
        <v>1</v>
      </c>
      <c r="E75" s="44">
        <v>120</v>
      </c>
      <c r="F75" s="44">
        <v>180</v>
      </c>
      <c r="G75" s="44" t="s">
        <v>318</v>
      </c>
      <c r="H75" s="86">
        <f t="shared" si="50"/>
        <v>7800</v>
      </c>
      <c r="I75" s="87" t="s">
        <v>322</v>
      </c>
      <c r="J75" s="87">
        <f>INT(INDEX(挂机升级突破!$H$8:$L$27,章节关卡!$C75,MATCH(I75,挂机升级突破!$AT$63:$BC$63,0))*章节关卡!F75/6)</f>
        <v>0</v>
      </c>
      <c r="K75" s="89" t="s">
        <v>22</v>
      </c>
      <c r="L75" s="89">
        <v>100</v>
      </c>
      <c r="N75" s="44">
        <f t="shared" si="44"/>
        <v>14</v>
      </c>
      <c r="O75" s="44">
        <f t="shared" si="45"/>
        <v>180</v>
      </c>
      <c r="P75" s="44">
        <f t="shared" si="46"/>
        <v>270</v>
      </c>
      <c r="Q75" s="44" t="s">
        <v>318</v>
      </c>
      <c r="R75" s="44">
        <f t="shared" si="47"/>
        <v>11700</v>
      </c>
      <c r="S75" s="87" t="s">
        <v>322</v>
      </c>
      <c r="T75" s="87">
        <f>INT(INDEX(挂机升级突破!$H$8:$L$27,章节关卡!$N75,MATCH(S75,挂机升级突破!$AT$63:$BC$63,0))*章节关卡!P75/6)</f>
        <v>0</v>
      </c>
      <c r="U75" s="89" t="s">
        <v>22</v>
      </c>
      <c r="V75" s="89">
        <v>200</v>
      </c>
      <c r="AK75" s="25">
        <v>71</v>
      </c>
      <c r="AL75" s="25">
        <v>6</v>
      </c>
      <c r="AM75" s="25">
        <v>14</v>
      </c>
      <c r="AN75" s="86">
        <f t="shared" si="57"/>
        <v>10</v>
      </c>
      <c r="AO75" s="86">
        <f t="shared" si="58"/>
        <v>44</v>
      </c>
      <c r="AP75" s="86">
        <f t="shared" si="59"/>
        <v>59</v>
      </c>
      <c r="AS75" s="53">
        <v>71</v>
      </c>
      <c r="AT75" s="14">
        <f t="shared" si="60"/>
        <v>8</v>
      </c>
      <c r="AU75" s="14">
        <f t="shared" si="61"/>
        <v>8</v>
      </c>
      <c r="AV75" s="14">
        <f t="shared" si="51"/>
        <v>280</v>
      </c>
      <c r="AW75" s="14">
        <f t="shared" si="52"/>
        <v>1350</v>
      </c>
      <c r="AX75" s="14">
        <f t="shared" si="53"/>
        <v>3150</v>
      </c>
      <c r="BA75" s="53">
        <v>68</v>
      </c>
      <c r="BB75" s="14">
        <f t="shared" si="62"/>
        <v>8</v>
      </c>
      <c r="BC75" s="14">
        <f t="shared" si="63"/>
        <v>5</v>
      </c>
      <c r="BD75" s="14">
        <f t="shared" si="54"/>
        <v>560</v>
      </c>
      <c r="BE75" s="14">
        <f t="shared" si="55"/>
        <v>2700</v>
      </c>
      <c r="BF75" s="14">
        <f t="shared" si="56"/>
        <v>6300</v>
      </c>
    </row>
    <row r="76" spans="1:58" ht="16.5" x14ac:dyDescent="0.2">
      <c r="A76" s="44">
        <v>38</v>
      </c>
      <c r="B76" s="107"/>
      <c r="C76" s="86">
        <f t="shared" si="48"/>
        <v>13</v>
      </c>
      <c r="D76" s="44">
        <f t="shared" si="49"/>
        <v>2</v>
      </c>
      <c r="E76" s="44">
        <v>240</v>
      </c>
      <c r="F76" s="44">
        <v>360</v>
      </c>
      <c r="G76" s="44" t="s">
        <v>318</v>
      </c>
      <c r="H76" s="86">
        <f t="shared" si="50"/>
        <v>15600</v>
      </c>
      <c r="I76" s="87" t="s">
        <v>322</v>
      </c>
      <c r="J76" s="87">
        <f>INT(INDEX(挂机升级突破!$H$8:$L$27,章节关卡!$C76,MATCH(I76,挂机升级突破!$AT$63:$BC$63,0))*章节关卡!F76/6)</f>
        <v>0</v>
      </c>
      <c r="K76" s="89" t="s">
        <v>328</v>
      </c>
      <c r="L76" s="89">
        <v>3</v>
      </c>
      <c r="N76" s="44">
        <f t="shared" si="44"/>
        <v>14</v>
      </c>
      <c r="O76" s="44">
        <f t="shared" si="45"/>
        <v>360</v>
      </c>
      <c r="P76" s="44">
        <f t="shared" si="46"/>
        <v>540</v>
      </c>
      <c r="Q76" s="44" t="s">
        <v>318</v>
      </c>
      <c r="R76" s="44">
        <f t="shared" si="47"/>
        <v>23400</v>
      </c>
      <c r="S76" s="87" t="s">
        <v>322</v>
      </c>
      <c r="T76" s="87">
        <f>INT(INDEX(挂机升级突破!$H$8:$L$27,章节关卡!$N76,MATCH(S76,挂机升级突破!$AT$63:$BC$63,0))*章节关卡!P76/6)</f>
        <v>0</v>
      </c>
      <c r="U76" s="89" t="s">
        <v>328</v>
      </c>
      <c r="V76" s="89">
        <v>3</v>
      </c>
      <c r="AK76" s="25">
        <v>72</v>
      </c>
      <c r="AL76" s="25">
        <v>6</v>
      </c>
      <c r="AM76" s="25">
        <v>15</v>
      </c>
      <c r="AN76" s="86">
        <f t="shared" si="57"/>
        <v>10</v>
      </c>
      <c r="AO76" s="86">
        <f t="shared" si="58"/>
        <v>45</v>
      </c>
      <c r="AP76" s="86">
        <f t="shared" si="59"/>
        <v>60</v>
      </c>
      <c r="AS76" s="53">
        <v>72</v>
      </c>
      <c r="AT76" s="14">
        <f t="shared" si="60"/>
        <v>8</v>
      </c>
      <c r="AU76" s="14">
        <f t="shared" si="61"/>
        <v>9</v>
      </c>
      <c r="AV76" s="14">
        <f t="shared" si="51"/>
        <v>280</v>
      </c>
      <c r="AW76" s="14">
        <f t="shared" si="52"/>
        <v>1350</v>
      </c>
      <c r="AX76" s="14">
        <f t="shared" si="53"/>
        <v>3150</v>
      </c>
      <c r="BA76" s="53">
        <v>69</v>
      </c>
      <c r="BB76" s="14">
        <f t="shared" si="62"/>
        <v>8</v>
      </c>
      <c r="BC76" s="14">
        <f t="shared" si="63"/>
        <v>6</v>
      </c>
      <c r="BD76" s="14">
        <f t="shared" si="54"/>
        <v>560</v>
      </c>
      <c r="BE76" s="14">
        <f t="shared" si="55"/>
        <v>2700</v>
      </c>
      <c r="BF76" s="14">
        <f t="shared" si="56"/>
        <v>6300</v>
      </c>
    </row>
    <row r="77" spans="1:58" ht="16.5" x14ac:dyDescent="0.2">
      <c r="A77" s="44">
        <v>39</v>
      </c>
      <c r="B77" s="107"/>
      <c r="C77" s="86">
        <f t="shared" si="48"/>
        <v>13</v>
      </c>
      <c r="D77" s="44">
        <f t="shared" si="49"/>
        <v>3</v>
      </c>
      <c r="E77" s="44">
        <v>360</v>
      </c>
      <c r="F77" s="44">
        <v>540</v>
      </c>
      <c r="G77" s="44" t="s">
        <v>318</v>
      </c>
      <c r="H77" s="86">
        <f t="shared" si="50"/>
        <v>23400</v>
      </c>
      <c r="I77" s="87" t="s">
        <v>322</v>
      </c>
      <c r="J77" s="87">
        <f>INT(INDEX(挂机升级突破!$H$8:$L$27,章节关卡!$C77,MATCH(I77,挂机升级突破!$AT$63:$BC$63,0))*章节关卡!F77/6)</f>
        <v>0</v>
      </c>
      <c r="K77" s="89" t="s">
        <v>328</v>
      </c>
      <c r="L77" s="89">
        <v>7</v>
      </c>
      <c r="N77" s="44">
        <f t="shared" si="44"/>
        <v>14</v>
      </c>
      <c r="O77" s="44">
        <f t="shared" si="45"/>
        <v>540</v>
      </c>
      <c r="P77" s="44">
        <f t="shared" si="46"/>
        <v>810</v>
      </c>
      <c r="Q77" s="44" t="s">
        <v>318</v>
      </c>
      <c r="R77" s="44">
        <f t="shared" si="47"/>
        <v>35100</v>
      </c>
      <c r="S77" s="87" t="s">
        <v>322</v>
      </c>
      <c r="T77" s="87">
        <f>INT(INDEX(挂机升级突破!$H$8:$L$27,章节关卡!$N77,MATCH(S77,挂机升级突破!$AT$63:$BC$63,0))*章节关卡!P77/6)</f>
        <v>0</v>
      </c>
      <c r="U77" s="89" t="s">
        <v>328</v>
      </c>
      <c r="V77" s="89">
        <v>7</v>
      </c>
      <c r="AK77" s="25">
        <v>73</v>
      </c>
      <c r="AL77" s="25">
        <v>7</v>
      </c>
      <c r="AM77" s="25">
        <v>1</v>
      </c>
      <c r="AN77" s="86">
        <f t="shared" si="57"/>
        <v>12</v>
      </c>
      <c r="AO77" s="86">
        <f t="shared" si="58"/>
        <v>36</v>
      </c>
      <c r="AP77" s="86">
        <f t="shared" si="59"/>
        <v>52</v>
      </c>
      <c r="AS77" s="53">
        <v>73</v>
      </c>
      <c r="AT77" s="14">
        <f t="shared" si="60"/>
        <v>9</v>
      </c>
      <c r="AU77" s="14">
        <f t="shared" si="61"/>
        <v>1</v>
      </c>
      <c r="AV77" s="14">
        <f t="shared" si="51"/>
        <v>320</v>
      </c>
      <c r="AW77" s="14">
        <f t="shared" si="52"/>
        <v>1500</v>
      </c>
      <c r="AX77" s="14">
        <f t="shared" si="53"/>
        <v>3600</v>
      </c>
      <c r="BA77" s="53">
        <v>70</v>
      </c>
      <c r="BB77" s="14">
        <f t="shared" si="62"/>
        <v>8</v>
      </c>
      <c r="BC77" s="14">
        <f t="shared" si="63"/>
        <v>7</v>
      </c>
      <c r="BD77" s="14">
        <f t="shared" si="54"/>
        <v>560</v>
      </c>
      <c r="BE77" s="14">
        <f t="shared" si="55"/>
        <v>2700</v>
      </c>
      <c r="BF77" s="14">
        <f t="shared" si="56"/>
        <v>6300</v>
      </c>
    </row>
    <row r="78" spans="1:58" ht="16.5" x14ac:dyDescent="0.2">
      <c r="A78" s="44">
        <v>40</v>
      </c>
      <c r="B78" s="107"/>
      <c r="C78" s="86">
        <f t="shared" si="48"/>
        <v>14</v>
      </c>
      <c r="D78" s="44">
        <f t="shared" si="49"/>
        <v>1</v>
      </c>
      <c r="E78" s="44">
        <v>120</v>
      </c>
      <c r="F78" s="44">
        <v>180</v>
      </c>
      <c r="G78" s="44" t="s">
        <v>318</v>
      </c>
      <c r="H78" s="86">
        <f t="shared" si="50"/>
        <v>8400</v>
      </c>
      <c r="I78" s="87" t="s">
        <v>322</v>
      </c>
      <c r="J78" s="87">
        <f>INT(INDEX(挂机升级突破!$H$8:$L$27,章节关卡!$C78,MATCH(I78,挂机升级突破!$AT$63:$BC$63,0))*章节关卡!F78/6)</f>
        <v>0</v>
      </c>
      <c r="K78" s="89" t="s">
        <v>22</v>
      </c>
      <c r="L78" s="89">
        <v>100</v>
      </c>
      <c r="N78" s="44">
        <f t="shared" si="44"/>
        <v>15</v>
      </c>
      <c r="O78" s="44">
        <f t="shared" si="45"/>
        <v>180</v>
      </c>
      <c r="P78" s="44">
        <f t="shared" si="46"/>
        <v>270</v>
      </c>
      <c r="Q78" s="44" t="s">
        <v>318</v>
      </c>
      <c r="R78" s="44">
        <f t="shared" si="47"/>
        <v>12600</v>
      </c>
      <c r="S78" s="87" t="s">
        <v>322</v>
      </c>
      <c r="T78" s="87">
        <f>INT(INDEX(挂机升级突破!$H$8:$L$27,章节关卡!$N78,MATCH(S78,挂机升级突破!$AT$63:$BC$63,0))*章节关卡!P78/6)</f>
        <v>0</v>
      </c>
      <c r="U78" s="89" t="s">
        <v>22</v>
      </c>
      <c r="V78" s="89">
        <v>200</v>
      </c>
      <c r="AK78" s="25">
        <v>74</v>
      </c>
      <c r="AL78" s="25">
        <v>7</v>
      </c>
      <c r="AM78" s="25">
        <v>2</v>
      </c>
      <c r="AN78" s="86">
        <f t="shared" si="57"/>
        <v>12</v>
      </c>
      <c r="AO78" s="86">
        <f t="shared" si="58"/>
        <v>37</v>
      </c>
      <c r="AP78" s="86">
        <f t="shared" si="59"/>
        <v>54</v>
      </c>
      <c r="AS78" s="53">
        <v>74</v>
      </c>
      <c r="AT78" s="14">
        <f t="shared" si="60"/>
        <v>9</v>
      </c>
      <c r="AU78" s="14">
        <f t="shared" si="61"/>
        <v>2</v>
      </c>
      <c r="AV78" s="14">
        <f t="shared" ref="AV78:AV141" si="64">INDEX($P$6:$P$25,AT78)</f>
        <v>320</v>
      </c>
      <c r="AW78" s="14">
        <f t="shared" ref="AW78:AW141" si="65">INDEX($R$6:$R$25,AT78)</f>
        <v>1500</v>
      </c>
      <c r="AX78" s="14">
        <f t="shared" ref="AX78:AX141" si="66">INDEX($T$6:$T$25,AT78)</f>
        <v>3600</v>
      </c>
      <c r="BA78" s="53">
        <v>71</v>
      </c>
      <c r="BB78" s="14">
        <f t="shared" si="62"/>
        <v>8</v>
      </c>
      <c r="BC78" s="14">
        <f t="shared" si="63"/>
        <v>8</v>
      </c>
      <c r="BD78" s="14">
        <f t="shared" si="54"/>
        <v>560</v>
      </c>
      <c r="BE78" s="14">
        <f t="shared" si="55"/>
        <v>2700</v>
      </c>
      <c r="BF78" s="14">
        <f t="shared" si="56"/>
        <v>6300</v>
      </c>
    </row>
    <row r="79" spans="1:58" ht="16.5" x14ac:dyDescent="0.2">
      <c r="A79" s="44">
        <v>41</v>
      </c>
      <c r="B79" s="107"/>
      <c r="C79" s="86">
        <f t="shared" si="48"/>
        <v>14</v>
      </c>
      <c r="D79" s="44">
        <f t="shared" si="49"/>
        <v>2</v>
      </c>
      <c r="E79" s="44">
        <v>240</v>
      </c>
      <c r="F79" s="44">
        <v>360</v>
      </c>
      <c r="G79" s="44" t="s">
        <v>318</v>
      </c>
      <c r="H79" s="86">
        <f t="shared" si="50"/>
        <v>16800</v>
      </c>
      <c r="I79" s="87" t="s">
        <v>322</v>
      </c>
      <c r="J79" s="87">
        <f>INT(INDEX(挂机升级突破!$H$8:$L$27,章节关卡!$C79,MATCH(I79,挂机升级突破!$AT$63:$BC$63,0))*章节关卡!F79/6)</f>
        <v>0</v>
      </c>
      <c r="K79" s="89" t="s">
        <v>328</v>
      </c>
      <c r="L79" s="89">
        <v>3</v>
      </c>
      <c r="N79" s="44">
        <f t="shared" si="44"/>
        <v>15</v>
      </c>
      <c r="O79" s="44">
        <f t="shared" si="45"/>
        <v>360</v>
      </c>
      <c r="P79" s="44">
        <f t="shared" si="46"/>
        <v>540</v>
      </c>
      <c r="Q79" s="44" t="s">
        <v>318</v>
      </c>
      <c r="R79" s="44">
        <f t="shared" si="47"/>
        <v>25200</v>
      </c>
      <c r="S79" s="87" t="s">
        <v>322</v>
      </c>
      <c r="T79" s="87">
        <f>INT(INDEX(挂机升级突破!$H$8:$L$27,章节关卡!$N79,MATCH(S79,挂机升级突破!$AT$63:$BC$63,0))*章节关卡!P79/6)</f>
        <v>0</v>
      </c>
      <c r="U79" s="89" t="s">
        <v>328</v>
      </c>
      <c r="V79" s="89">
        <v>3</v>
      </c>
      <c r="AK79" s="25">
        <v>75</v>
      </c>
      <c r="AL79" s="25">
        <v>7</v>
      </c>
      <c r="AM79" s="25">
        <v>3</v>
      </c>
      <c r="AN79" s="86">
        <f t="shared" si="57"/>
        <v>12</v>
      </c>
      <c r="AO79" s="86">
        <f t="shared" si="58"/>
        <v>38</v>
      </c>
      <c r="AP79" s="86">
        <f t="shared" si="59"/>
        <v>56</v>
      </c>
      <c r="AS79" s="53">
        <v>75</v>
      </c>
      <c r="AT79" s="14">
        <f t="shared" si="60"/>
        <v>9</v>
      </c>
      <c r="AU79" s="14">
        <f t="shared" si="61"/>
        <v>3</v>
      </c>
      <c r="AV79" s="14">
        <f t="shared" si="64"/>
        <v>320</v>
      </c>
      <c r="AW79" s="14">
        <f t="shared" si="65"/>
        <v>1500</v>
      </c>
      <c r="AX79" s="14">
        <f t="shared" si="66"/>
        <v>3600</v>
      </c>
      <c r="BA79" s="53">
        <v>72</v>
      </c>
      <c r="BB79" s="14">
        <f t="shared" si="62"/>
        <v>8</v>
      </c>
      <c r="BC79" s="14">
        <f t="shared" si="63"/>
        <v>9</v>
      </c>
      <c r="BD79" s="14">
        <f t="shared" ref="BD79:BD142" si="67">INDEX($AB$6:$AB$25,BB79)</f>
        <v>560</v>
      </c>
      <c r="BE79" s="14">
        <f t="shared" ref="BE79:BE142" si="68">INDEX($AD$6:$AD$25,BB79)</f>
        <v>2700</v>
      </c>
      <c r="BF79" s="14">
        <f t="shared" ref="BF79:BF142" si="69">INDEX($AF$6:$AF$25,BB79)</f>
        <v>6300</v>
      </c>
    </row>
    <row r="80" spans="1:58" ht="16.5" x14ac:dyDescent="0.2">
      <c r="A80" s="44">
        <v>42</v>
      </c>
      <c r="B80" s="107"/>
      <c r="C80" s="86">
        <f t="shared" si="48"/>
        <v>14</v>
      </c>
      <c r="D80" s="44">
        <f t="shared" si="49"/>
        <v>3</v>
      </c>
      <c r="E80" s="44">
        <v>360</v>
      </c>
      <c r="F80" s="44">
        <v>540</v>
      </c>
      <c r="G80" s="44" t="s">
        <v>318</v>
      </c>
      <c r="H80" s="86">
        <f t="shared" si="50"/>
        <v>25200</v>
      </c>
      <c r="I80" s="87" t="s">
        <v>322</v>
      </c>
      <c r="J80" s="87">
        <f>INT(INDEX(挂机升级突破!$H$8:$L$27,章节关卡!$C80,MATCH(I80,挂机升级突破!$AT$63:$BC$63,0))*章节关卡!F80/6)</f>
        <v>0</v>
      </c>
      <c r="K80" s="89" t="s">
        <v>328</v>
      </c>
      <c r="L80" s="89">
        <v>7</v>
      </c>
      <c r="N80" s="44">
        <f t="shared" si="44"/>
        <v>15</v>
      </c>
      <c r="O80" s="44">
        <f t="shared" si="45"/>
        <v>540</v>
      </c>
      <c r="P80" s="44">
        <f t="shared" si="46"/>
        <v>810</v>
      </c>
      <c r="Q80" s="44" t="s">
        <v>318</v>
      </c>
      <c r="R80" s="44">
        <f t="shared" si="47"/>
        <v>37800</v>
      </c>
      <c r="S80" s="87" t="s">
        <v>322</v>
      </c>
      <c r="T80" s="87">
        <f>INT(INDEX(挂机升级突破!$H$8:$L$27,章节关卡!$N80,MATCH(S80,挂机升级突破!$AT$63:$BC$63,0))*章节关卡!P80/6)</f>
        <v>0</v>
      </c>
      <c r="U80" s="89" t="s">
        <v>328</v>
      </c>
      <c r="V80" s="89">
        <v>7</v>
      </c>
      <c r="AK80" s="25">
        <v>76</v>
      </c>
      <c r="AL80" s="25">
        <v>7</v>
      </c>
      <c r="AM80" s="25">
        <v>4</v>
      </c>
      <c r="AN80" s="86">
        <f t="shared" si="57"/>
        <v>12</v>
      </c>
      <c r="AO80" s="86">
        <f t="shared" si="58"/>
        <v>39</v>
      </c>
      <c r="AP80" s="86">
        <f t="shared" si="59"/>
        <v>58</v>
      </c>
      <c r="AS80" s="53">
        <v>76</v>
      </c>
      <c r="AT80" s="14">
        <f t="shared" si="60"/>
        <v>9</v>
      </c>
      <c r="AU80" s="14">
        <f t="shared" si="61"/>
        <v>4</v>
      </c>
      <c r="AV80" s="14">
        <f t="shared" si="64"/>
        <v>320</v>
      </c>
      <c r="AW80" s="14">
        <f t="shared" si="65"/>
        <v>1500</v>
      </c>
      <c r="AX80" s="14">
        <f t="shared" si="66"/>
        <v>3600</v>
      </c>
      <c r="BA80" s="53">
        <v>73</v>
      </c>
      <c r="BB80" s="14">
        <f t="shared" si="62"/>
        <v>9</v>
      </c>
      <c r="BC80" s="14">
        <f t="shared" si="63"/>
        <v>1</v>
      </c>
      <c r="BD80" s="14">
        <f t="shared" si="67"/>
        <v>640</v>
      </c>
      <c r="BE80" s="14">
        <f t="shared" si="68"/>
        <v>3000</v>
      </c>
      <c r="BF80" s="14">
        <f t="shared" si="69"/>
        <v>7200</v>
      </c>
    </row>
    <row r="81" spans="1:58" ht="16.5" x14ac:dyDescent="0.2">
      <c r="A81" s="44">
        <v>43</v>
      </c>
      <c r="B81" s="107"/>
      <c r="C81" s="86">
        <f t="shared" si="48"/>
        <v>15</v>
      </c>
      <c r="D81" s="44">
        <f t="shared" si="49"/>
        <v>1</v>
      </c>
      <c r="E81" s="44">
        <v>120</v>
      </c>
      <c r="F81" s="44">
        <v>180</v>
      </c>
      <c r="G81" s="44" t="s">
        <v>318</v>
      </c>
      <c r="H81" s="86">
        <f t="shared" si="50"/>
        <v>9000</v>
      </c>
      <c r="I81" s="87" t="s">
        <v>322</v>
      </c>
      <c r="J81" s="87">
        <f>INT(INDEX(挂机升级突破!$H$8:$L$27,章节关卡!$C81,MATCH(I81,挂机升级突破!$AT$63:$BC$63,0))*章节关卡!F81/6)</f>
        <v>0</v>
      </c>
      <c r="K81" s="89" t="s">
        <v>22</v>
      </c>
      <c r="L81" s="89">
        <v>100</v>
      </c>
      <c r="N81" s="44">
        <v>16</v>
      </c>
      <c r="O81" s="87">
        <f t="shared" si="45"/>
        <v>180</v>
      </c>
      <c r="P81" s="44">
        <f>F81*O$36</f>
        <v>270</v>
      </c>
      <c r="Q81" s="44" t="s">
        <v>318</v>
      </c>
      <c r="R81" s="44">
        <f t="shared" si="47"/>
        <v>13500</v>
      </c>
      <c r="S81" s="87" t="s">
        <v>637</v>
      </c>
      <c r="T81" s="87">
        <f>INT(INDEX(挂机升级突破!$H$8:$L$27,章节关卡!$N81,MATCH(S81,挂机升级突破!$AT$63:$BC$63,0))*章节关卡!P81/6)</f>
        <v>0</v>
      </c>
      <c r="U81" s="89" t="s">
        <v>22</v>
      </c>
      <c r="V81" s="89">
        <v>200</v>
      </c>
      <c r="AK81" s="25">
        <v>77</v>
      </c>
      <c r="AL81" s="25">
        <v>7</v>
      </c>
      <c r="AM81" s="25">
        <v>5</v>
      </c>
      <c r="AN81" s="86">
        <f t="shared" si="57"/>
        <v>12</v>
      </c>
      <c r="AO81" s="86">
        <f t="shared" si="58"/>
        <v>40</v>
      </c>
      <c r="AP81" s="86">
        <f t="shared" si="59"/>
        <v>60</v>
      </c>
      <c r="AS81" s="53">
        <v>77</v>
      </c>
      <c r="AT81" s="14">
        <f t="shared" si="60"/>
        <v>9</v>
      </c>
      <c r="AU81" s="14">
        <f t="shared" si="61"/>
        <v>5</v>
      </c>
      <c r="AV81" s="14">
        <f t="shared" si="64"/>
        <v>320</v>
      </c>
      <c r="AW81" s="14">
        <f t="shared" si="65"/>
        <v>1500</v>
      </c>
      <c r="AX81" s="14">
        <f t="shared" si="66"/>
        <v>3600</v>
      </c>
      <c r="BA81" s="53">
        <v>74</v>
      </c>
      <c r="BB81" s="14">
        <f t="shared" si="62"/>
        <v>9</v>
      </c>
      <c r="BC81" s="14">
        <f t="shared" si="63"/>
        <v>2</v>
      </c>
      <c r="BD81" s="14">
        <f t="shared" si="67"/>
        <v>640</v>
      </c>
      <c r="BE81" s="14">
        <f t="shared" si="68"/>
        <v>3000</v>
      </c>
      <c r="BF81" s="14">
        <f t="shared" si="69"/>
        <v>7200</v>
      </c>
    </row>
    <row r="82" spans="1:58" ht="16.5" x14ac:dyDescent="0.2">
      <c r="A82" s="44">
        <v>44</v>
      </c>
      <c r="B82" s="107"/>
      <c r="C82" s="86">
        <f t="shared" si="48"/>
        <v>15</v>
      </c>
      <c r="D82" s="44">
        <f t="shared" si="49"/>
        <v>2</v>
      </c>
      <c r="E82" s="44">
        <v>240</v>
      </c>
      <c r="F82" s="44">
        <v>360</v>
      </c>
      <c r="G82" s="44" t="s">
        <v>318</v>
      </c>
      <c r="H82" s="86">
        <f t="shared" si="50"/>
        <v>18000</v>
      </c>
      <c r="I82" s="87" t="s">
        <v>322</v>
      </c>
      <c r="J82" s="87">
        <f>INT(INDEX(挂机升级突破!$H$8:$L$27,章节关卡!$C82,MATCH(I82,挂机升级突破!$AT$63:$BC$63,0))*章节关卡!F82/6)</f>
        <v>0</v>
      </c>
      <c r="K82" s="89" t="s">
        <v>328</v>
      </c>
      <c r="L82" s="89">
        <v>3</v>
      </c>
      <c r="N82" s="44">
        <v>16</v>
      </c>
      <c r="O82" s="87">
        <f t="shared" si="45"/>
        <v>360</v>
      </c>
      <c r="P82" s="44">
        <f>F82*O$36</f>
        <v>540</v>
      </c>
      <c r="Q82" s="44" t="s">
        <v>318</v>
      </c>
      <c r="R82" s="44">
        <f t="shared" si="47"/>
        <v>27000</v>
      </c>
      <c r="S82" s="87" t="s">
        <v>637</v>
      </c>
      <c r="T82" s="87">
        <f>INT(INDEX(挂机升级突破!$H$8:$L$27,章节关卡!$N82,MATCH(S82,挂机升级突破!$AT$63:$BC$63,0))*章节关卡!P82/6)</f>
        <v>0</v>
      </c>
      <c r="U82" s="89" t="s">
        <v>328</v>
      </c>
      <c r="V82" s="89">
        <v>3</v>
      </c>
      <c r="AK82" s="25">
        <v>78</v>
      </c>
      <c r="AL82" s="25">
        <v>7</v>
      </c>
      <c r="AM82" s="25">
        <v>6</v>
      </c>
      <c r="AN82" s="86">
        <f t="shared" si="57"/>
        <v>12</v>
      </c>
      <c r="AO82" s="86">
        <f t="shared" si="58"/>
        <v>41</v>
      </c>
      <c r="AP82" s="86">
        <f t="shared" si="59"/>
        <v>62</v>
      </c>
      <c r="AS82" s="53">
        <v>78</v>
      </c>
      <c r="AT82" s="14">
        <f t="shared" si="60"/>
        <v>9</v>
      </c>
      <c r="AU82" s="14">
        <f t="shared" si="61"/>
        <v>6</v>
      </c>
      <c r="AV82" s="14">
        <f t="shared" si="64"/>
        <v>320</v>
      </c>
      <c r="AW82" s="14">
        <f t="shared" si="65"/>
        <v>1500</v>
      </c>
      <c r="AX82" s="14">
        <f t="shared" si="66"/>
        <v>3600</v>
      </c>
      <c r="BA82" s="53">
        <v>75</v>
      </c>
      <c r="BB82" s="14">
        <f t="shared" si="62"/>
        <v>9</v>
      </c>
      <c r="BC82" s="14">
        <f t="shared" si="63"/>
        <v>3</v>
      </c>
      <c r="BD82" s="14">
        <f t="shared" si="67"/>
        <v>640</v>
      </c>
      <c r="BE82" s="14">
        <f t="shared" si="68"/>
        <v>3000</v>
      </c>
      <c r="BF82" s="14">
        <f t="shared" si="69"/>
        <v>7200</v>
      </c>
    </row>
    <row r="83" spans="1:58" ht="16.5" x14ac:dyDescent="0.2">
      <c r="A83" s="44">
        <v>45</v>
      </c>
      <c r="B83" s="107"/>
      <c r="C83" s="86">
        <f t="shared" si="48"/>
        <v>15</v>
      </c>
      <c r="D83" s="44">
        <f t="shared" si="49"/>
        <v>3</v>
      </c>
      <c r="E83" s="44">
        <v>360</v>
      </c>
      <c r="F83" s="44">
        <v>540</v>
      </c>
      <c r="G83" s="44" t="s">
        <v>318</v>
      </c>
      <c r="H83" s="86">
        <f t="shared" si="50"/>
        <v>27000</v>
      </c>
      <c r="I83" s="87" t="s">
        <v>322</v>
      </c>
      <c r="J83" s="87">
        <f>INT(INDEX(挂机升级突破!$H$8:$L$27,章节关卡!$C83,MATCH(I83,挂机升级突破!$AT$63:$BC$63,0))*章节关卡!F83/6)</f>
        <v>0</v>
      </c>
      <c r="K83" s="89" t="s">
        <v>328</v>
      </c>
      <c r="L83" s="89">
        <v>7</v>
      </c>
      <c r="N83" s="44">
        <v>16</v>
      </c>
      <c r="O83" s="87">
        <f t="shared" si="45"/>
        <v>540</v>
      </c>
      <c r="P83" s="44">
        <f>F83*O$36</f>
        <v>810</v>
      </c>
      <c r="Q83" s="44" t="s">
        <v>318</v>
      </c>
      <c r="R83" s="44">
        <f>INDEX($F$5:$F$25,C83)*O83</f>
        <v>40500</v>
      </c>
      <c r="S83" s="87" t="s">
        <v>637</v>
      </c>
      <c r="T83" s="87">
        <f>INT(INDEX(挂机升级突破!$H$8:$L$27,章节关卡!$N83,MATCH(S83,挂机升级突破!$AT$63:$BC$63,0))*章节关卡!P83/6)</f>
        <v>0</v>
      </c>
      <c r="U83" s="89" t="s">
        <v>328</v>
      </c>
      <c r="V83" s="89">
        <v>7</v>
      </c>
      <c r="AK83" s="25">
        <v>79</v>
      </c>
      <c r="AL83" s="25">
        <v>7</v>
      </c>
      <c r="AM83" s="25">
        <v>7</v>
      </c>
      <c r="AN83" s="86">
        <f t="shared" si="57"/>
        <v>12</v>
      </c>
      <c r="AO83" s="86">
        <f t="shared" si="58"/>
        <v>42</v>
      </c>
      <c r="AP83" s="86">
        <f t="shared" si="59"/>
        <v>64</v>
      </c>
      <c r="AS83" s="53">
        <v>79</v>
      </c>
      <c r="AT83" s="14">
        <f t="shared" si="60"/>
        <v>9</v>
      </c>
      <c r="AU83" s="14">
        <f t="shared" si="61"/>
        <v>7</v>
      </c>
      <c r="AV83" s="14">
        <f t="shared" si="64"/>
        <v>320</v>
      </c>
      <c r="AW83" s="14">
        <f t="shared" si="65"/>
        <v>1500</v>
      </c>
      <c r="AX83" s="14">
        <f t="shared" si="66"/>
        <v>3600</v>
      </c>
      <c r="BA83" s="53">
        <v>76</v>
      </c>
      <c r="BB83" s="14">
        <f t="shared" si="62"/>
        <v>9</v>
      </c>
      <c r="BC83" s="14">
        <f t="shared" si="63"/>
        <v>4</v>
      </c>
      <c r="BD83" s="14">
        <f t="shared" si="67"/>
        <v>640</v>
      </c>
      <c r="BE83" s="14">
        <f t="shared" si="68"/>
        <v>3000</v>
      </c>
      <c r="BF83" s="14">
        <f t="shared" si="69"/>
        <v>7200</v>
      </c>
    </row>
    <row r="84" spans="1:58" ht="16.5" x14ac:dyDescent="0.2">
      <c r="A84" s="86">
        <v>46</v>
      </c>
      <c r="B84" s="107"/>
      <c r="C84" s="86">
        <f t="shared" si="48"/>
        <v>16</v>
      </c>
      <c r="D84" s="86">
        <f t="shared" ref="D84:D98" si="70">MOD(A84-1,3)+1</f>
        <v>1</v>
      </c>
      <c r="E84" s="86">
        <v>120</v>
      </c>
      <c r="F84" s="86">
        <v>180</v>
      </c>
      <c r="G84" s="86" t="s">
        <v>163</v>
      </c>
      <c r="H84" s="86">
        <f t="shared" si="50"/>
        <v>9600</v>
      </c>
      <c r="I84" s="86" t="s">
        <v>244</v>
      </c>
      <c r="J84" s="87">
        <f>INT(INDEX(挂机升级突破!$H$8:$L$27,章节关卡!$C84,MATCH(I84,挂机升级突破!$AT$63:$BC$63,0))*章节关卡!F84/6)</f>
        <v>0</v>
      </c>
      <c r="K84" s="89" t="s">
        <v>22</v>
      </c>
      <c r="L84" s="89">
        <v>100</v>
      </c>
      <c r="N84" s="87">
        <v>17</v>
      </c>
      <c r="O84" s="87">
        <f t="shared" si="45"/>
        <v>180</v>
      </c>
      <c r="P84" s="87">
        <f t="shared" ref="P84:P98" si="71">F84*O$36</f>
        <v>270</v>
      </c>
      <c r="Q84" s="87" t="s">
        <v>318</v>
      </c>
      <c r="R84" s="87">
        <f t="shared" ref="R84:R98" si="72">INDEX($F$5:$F$25,C84)*O84</f>
        <v>14400</v>
      </c>
      <c r="S84" s="87" t="s">
        <v>244</v>
      </c>
      <c r="T84" s="87">
        <f>INT(INDEX(挂机升级突破!$H$8:$L$27,章节关卡!$N84,MATCH(S84,挂机升级突破!$AT$63:$BC$63,0))*章节关卡!P84/6)</f>
        <v>0</v>
      </c>
      <c r="U84" s="89" t="s">
        <v>22</v>
      </c>
      <c r="V84" s="89">
        <v>200</v>
      </c>
      <c r="AK84" s="25">
        <v>80</v>
      </c>
      <c r="AL84" s="25">
        <v>7</v>
      </c>
      <c r="AM84" s="25">
        <v>8</v>
      </c>
      <c r="AN84" s="86">
        <f t="shared" si="57"/>
        <v>12</v>
      </c>
      <c r="AO84" s="86">
        <f t="shared" si="58"/>
        <v>43</v>
      </c>
      <c r="AP84" s="86">
        <f t="shared" si="59"/>
        <v>66</v>
      </c>
      <c r="AS84" s="53">
        <v>80</v>
      </c>
      <c r="AT84" s="14">
        <f t="shared" si="60"/>
        <v>9</v>
      </c>
      <c r="AU84" s="14">
        <f t="shared" si="61"/>
        <v>8</v>
      </c>
      <c r="AV84" s="14">
        <f t="shared" si="64"/>
        <v>320</v>
      </c>
      <c r="AW84" s="14">
        <f t="shared" si="65"/>
        <v>1500</v>
      </c>
      <c r="AX84" s="14">
        <f t="shared" si="66"/>
        <v>3600</v>
      </c>
      <c r="BA84" s="53">
        <v>77</v>
      </c>
      <c r="BB84" s="14">
        <f t="shared" si="62"/>
        <v>9</v>
      </c>
      <c r="BC84" s="14">
        <f t="shared" si="63"/>
        <v>5</v>
      </c>
      <c r="BD84" s="14">
        <f t="shared" si="67"/>
        <v>640</v>
      </c>
      <c r="BE84" s="14">
        <f t="shared" si="68"/>
        <v>3000</v>
      </c>
      <c r="BF84" s="14">
        <f t="shared" si="69"/>
        <v>7200</v>
      </c>
    </row>
    <row r="85" spans="1:58" ht="16.5" x14ac:dyDescent="0.2">
      <c r="A85" s="86">
        <v>47</v>
      </c>
      <c r="B85" s="107"/>
      <c r="C85" s="86">
        <f t="shared" si="48"/>
        <v>16</v>
      </c>
      <c r="D85" s="86">
        <f t="shared" si="70"/>
        <v>2</v>
      </c>
      <c r="E85" s="86">
        <v>240</v>
      </c>
      <c r="F85" s="86">
        <v>360</v>
      </c>
      <c r="G85" s="86" t="s">
        <v>163</v>
      </c>
      <c r="H85" s="86">
        <f t="shared" si="50"/>
        <v>19200</v>
      </c>
      <c r="I85" s="87" t="s">
        <v>244</v>
      </c>
      <c r="J85" s="87">
        <f>INT(INDEX(挂机升级突破!$H$8:$L$27,章节关卡!$C85,MATCH(I85,挂机升级突破!$AT$63:$BC$63,0))*章节关卡!F85/6)</f>
        <v>0</v>
      </c>
      <c r="K85" s="89" t="s">
        <v>328</v>
      </c>
      <c r="L85" s="89">
        <v>3</v>
      </c>
      <c r="N85" s="87">
        <v>17</v>
      </c>
      <c r="O85" s="87">
        <f t="shared" si="45"/>
        <v>360</v>
      </c>
      <c r="P85" s="87">
        <f t="shared" si="71"/>
        <v>540</v>
      </c>
      <c r="Q85" s="87" t="s">
        <v>318</v>
      </c>
      <c r="R85" s="87">
        <f t="shared" si="72"/>
        <v>28800</v>
      </c>
      <c r="S85" s="87" t="s">
        <v>244</v>
      </c>
      <c r="T85" s="87">
        <f>INT(INDEX(挂机升级突破!$H$8:$L$27,章节关卡!$N85,MATCH(S85,挂机升级突破!$AT$63:$BC$63,0))*章节关卡!P85/6)</f>
        <v>0</v>
      </c>
      <c r="U85" s="89" t="s">
        <v>328</v>
      </c>
      <c r="V85" s="89">
        <v>3</v>
      </c>
      <c r="AK85" s="25">
        <v>81</v>
      </c>
      <c r="AL85" s="25">
        <v>7</v>
      </c>
      <c r="AM85" s="25">
        <v>9</v>
      </c>
      <c r="AN85" s="86">
        <f t="shared" si="57"/>
        <v>12</v>
      </c>
      <c r="AO85" s="86">
        <f t="shared" si="58"/>
        <v>44</v>
      </c>
      <c r="AP85" s="86">
        <f t="shared" si="59"/>
        <v>68</v>
      </c>
      <c r="AS85" s="53">
        <v>81</v>
      </c>
      <c r="AT85" s="14">
        <f t="shared" si="60"/>
        <v>9</v>
      </c>
      <c r="AU85" s="14">
        <f t="shared" si="61"/>
        <v>9</v>
      </c>
      <c r="AV85" s="14">
        <f t="shared" si="64"/>
        <v>320</v>
      </c>
      <c r="AW85" s="14">
        <f t="shared" si="65"/>
        <v>1500</v>
      </c>
      <c r="AX85" s="14">
        <f t="shared" si="66"/>
        <v>3600</v>
      </c>
      <c r="BA85" s="53">
        <v>78</v>
      </c>
      <c r="BB85" s="14">
        <f t="shared" si="62"/>
        <v>9</v>
      </c>
      <c r="BC85" s="14">
        <f t="shared" si="63"/>
        <v>6</v>
      </c>
      <c r="BD85" s="14">
        <f t="shared" si="67"/>
        <v>640</v>
      </c>
      <c r="BE85" s="14">
        <f t="shared" si="68"/>
        <v>3000</v>
      </c>
      <c r="BF85" s="14">
        <f t="shared" si="69"/>
        <v>7200</v>
      </c>
    </row>
    <row r="86" spans="1:58" ht="16.5" x14ac:dyDescent="0.2">
      <c r="A86" s="86">
        <v>48</v>
      </c>
      <c r="B86" s="107"/>
      <c r="C86" s="86">
        <f t="shared" si="48"/>
        <v>16</v>
      </c>
      <c r="D86" s="86">
        <f t="shared" si="70"/>
        <v>3</v>
      </c>
      <c r="E86" s="86">
        <v>360</v>
      </c>
      <c r="F86" s="86">
        <v>540</v>
      </c>
      <c r="G86" s="86" t="s">
        <v>163</v>
      </c>
      <c r="H86" s="86">
        <f t="shared" si="50"/>
        <v>28800</v>
      </c>
      <c r="I86" s="87" t="s">
        <v>244</v>
      </c>
      <c r="J86" s="87">
        <f>INT(INDEX(挂机升级突破!$H$8:$L$27,章节关卡!$C86,MATCH(I86,挂机升级突破!$AT$63:$BC$63,0))*章节关卡!F86/6)</f>
        <v>0</v>
      </c>
      <c r="K86" s="89" t="s">
        <v>328</v>
      </c>
      <c r="L86" s="89">
        <v>7</v>
      </c>
      <c r="N86" s="87">
        <v>17</v>
      </c>
      <c r="O86" s="87">
        <f t="shared" si="45"/>
        <v>540</v>
      </c>
      <c r="P86" s="87">
        <f t="shared" si="71"/>
        <v>810</v>
      </c>
      <c r="Q86" s="87" t="s">
        <v>318</v>
      </c>
      <c r="R86" s="87">
        <f t="shared" si="72"/>
        <v>43200</v>
      </c>
      <c r="S86" s="87" t="s">
        <v>244</v>
      </c>
      <c r="T86" s="87">
        <f>INT(INDEX(挂机升级突破!$H$8:$L$27,章节关卡!$N86,MATCH(S86,挂机升级突破!$AT$63:$BC$63,0))*章节关卡!P86/6)</f>
        <v>0</v>
      </c>
      <c r="U86" s="89" t="s">
        <v>328</v>
      </c>
      <c r="V86" s="89">
        <v>7</v>
      </c>
      <c r="AK86" s="25">
        <v>82</v>
      </c>
      <c r="AL86" s="25">
        <v>7</v>
      </c>
      <c r="AM86" s="25">
        <v>10</v>
      </c>
      <c r="AN86" s="86">
        <f t="shared" si="57"/>
        <v>12</v>
      </c>
      <c r="AO86" s="86">
        <f t="shared" si="58"/>
        <v>45</v>
      </c>
      <c r="AP86" s="86">
        <f t="shared" si="59"/>
        <v>70</v>
      </c>
      <c r="AS86" s="53">
        <v>82</v>
      </c>
      <c r="AT86" s="14">
        <f t="shared" si="60"/>
        <v>10</v>
      </c>
      <c r="AU86" s="14">
        <f t="shared" si="61"/>
        <v>1</v>
      </c>
      <c r="AV86" s="14">
        <f t="shared" si="64"/>
        <v>360</v>
      </c>
      <c r="AW86" s="14">
        <f t="shared" si="65"/>
        <v>1650</v>
      </c>
      <c r="AX86" s="14">
        <f t="shared" si="66"/>
        <v>4050</v>
      </c>
      <c r="BA86" s="53">
        <v>79</v>
      </c>
      <c r="BB86" s="14">
        <f t="shared" si="62"/>
        <v>9</v>
      </c>
      <c r="BC86" s="14">
        <f t="shared" si="63"/>
        <v>7</v>
      </c>
      <c r="BD86" s="14">
        <f t="shared" si="67"/>
        <v>640</v>
      </c>
      <c r="BE86" s="14">
        <f t="shared" si="68"/>
        <v>3000</v>
      </c>
      <c r="BF86" s="14">
        <f t="shared" si="69"/>
        <v>7200</v>
      </c>
    </row>
    <row r="87" spans="1:58" ht="16.5" x14ac:dyDescent="0.2">
      <c r="A87" s="86">
        <v>49</v>
      </c>
      <c r="B87" s="107"/>
      <c r="C87" s="86">
        <f t="shared" si="48"/>
        <v>17</v>
      </c>
      <c r="D87" s="86">
        <f t="shared" si="70"/>
        <v>1</v>
      </c>
      <c r="E87" s="86">
        <v>120</v>
      </c>
      <c r="F87" s="86">
        <v>180</v>
      </c>
      <c r="G87" s="86" t="s">
        <v>163</v>
      </c>
      <c r="H87" s="86">
        <f t="shared" si="50"/>
        <v>10800</v>
      </c>
      <c r="I87" s="87" t="s">
        <v>244</v>
      </c>
      <c r="J87" s="87">
        <f>INT(INDEX(挂机升级突破!$H$8:$L$27,章节关卡!$C87,MATCH(I87,挂机升级突破!$AT$63:$BC$63,0))*章节关卡!F87/6)</f>
        <v>0</v>
      </c>
      <c r="K87" s="89" t="s">
        <v>22</v>
      </c>
      <c r="L87" s="89">
        <v>100</v>
      </c>
      <c r="N87" s="87">
        <v>18</v>
      </c>
      <c r="O87" s="87">
        <f t="shared" si="45"/>
        <v>180</v>
      </c>
      <c r="P87" s="87">
        <f t="shared" si="71"/>
        <v>270</v>
      </c>
      <c r="Q87" s="87" t="s">
        <v>318</v>
      </c>
      <c r="R87" s="87">
        <f t="shared" si="72"/>
        <v>16200</v>
      </c>
      <c r="S87" s="87" t="s">
        <v>244</v>
      </c>
      <c r="T87" s="87">
        <f>INT(INDEX(挂机升级突破!$H$8:$L$27,章节关卡!$N87,MATCH(S87,挂机升级突破!$AT$63:$BC$63,0))*章节关卡!P87/6)</f>
        <v>0</v>
      </c>
      <c r="U87" s="89" t="s">
        <v>22</v>
      </c>
      <c r="V87" s="89">
        <v>200</v>
      </c>
      <c r="AK87" s="25">
        <v>83</v>
      </c>
      <c r="AL87" s="25">
        <v>7</v>
      </c>
      <c r="AM87" s="25">
        <v>11</v>
      </c>
      <c r="AN87" s="86">
        <f t="shared" si="57"/>
        <v>12</v>
      </c>
      <c r="AO87" s="86">
        <f t="shared" si="58"/>
        <v>46</v>
      </c>
      <c r="AP87" s="86">
        <f t="shared" si="59"/>
        <v>72</v>
      </c>
      <c r="AS87" s="53">
        <v>83</v>
      </c>
      <c r="AT87" s="14">
        <f t="shared" si="60"/>
        <v>10</v>
      </c>
      <c r="AU87" s="14">
        <f t="shared" si="61"/>
        <v>2</v>
      </c>
      <c r="AV87" s="14">
        <f t="shared" si="64"/>
        <v>360</v>
      </c>
      <c r="AW87" s="14">
        <f t="shared" si="65"/>
        <v>1650</v>
      </c>
      <c r="AX87" s="14">
        <f t="shared" si="66"/>
        <v>4050</v>
      </c>
      <c r="BA87" s="53">
        <v>80</v>
      </c>
      <c r="BB87" s="14">
        <f t="shared" si="62"/>
        <v>9</v>
      </c>
      <c r="BC87" s="14">
        <f t="shared" si="63"/>
        <v>8</v>
      </c>
      <c r="BD87" s="14">
        <f t="shared" si="67"/>
        <v>640</v>
      </c>
      <c r="BE87" s="14">
        <f t="shared" si="68"/>
        <v>3000</v>
      </c>
      <c r="BF87" s="14">
        <f t="shared" si="69"/>
        <v>7200</v>
      </c>
    </row>
    <row r="88" spans="1:58" ht="16.5" x14ac:dyDescent="0.2">
      <c r="A88" s="86">
        <v>50</v>
      </c>
      <c r="B88" s="107"/>
      <c r="C88" s="86">
        <f t="shared" si="48"/>
        <v>17</v>
      </c>
      <c r="D88" s="86">
        <f t="shared" si="70"/>
        <v>2</v>
      </c>
      <c r="E88" s="86">
        <v>240</v>
      </c>
      <c r="F88" s="86">
        <v>360</v>
      </c>
      <c r="G88" s="86" t="s">
        <v>163</v>
      </c>
      <c r="H88" s="86">
        <f t="shared" si="50"/>
        <v>21600</v>
      </c>
      <c r="I88" s="87" t="s">
        <v>244</v>
      </c>
      <c r="J88" s="87">
        <f>INT(INDEX(挂机升级突破!$H$8:$L$27,章节关卡!$C88,MATCH(I88,挂机升级突破!$AT$63:$BC$63,0))*章节关卡!F88/6)</f>
        <v>0</v>
      </c>
      <c r="K88" s="89" t="s">
        <v>328</v>
      </c>
      <c r="L88" s="89">
        <v>3</v>
      </c>
      <c r="N88" s="87">
        <v>18</v>
      </c>
      <c r="O88" s="87">
        <f t="shared" si="45"/>
        <v>360</v>
      </c>
      <c r="P88" s="87">
        <f t="shared" si="71"/>
        <v>540</v>
      </c>
      <c r="Q88" s="87" t="s">
        <v>318</v>
      </c>
      <c r="R88" s="87">
        <f t="shared" si="72"/>
        <v>32400</v>
      </c>
      <c r="S88" s="87" t="s">
        <v>244</v>
      </c>
      <c r="T88" s="87">
        <f>INT(INDEX(挂机升级突破!$H$8:$L$27,章节关卡!$N88,MATCH(S88,挂机升级突破!$AT$63:$BC$63,0))*章节关卡!P88/6)</f>
        <v>0</v>
      </c>
      <c r="U88" s="89" t="s">
        <v>328</v>
      </c>
      <c r="V88" s="89">
        <v>3</v>
      </c>
      <c r="AK88" s="25">
        <v>84</v>
      </c>
      <c r="AL88" s="25">
        <v>7</v>
      </c>
      <c r="AM88" s="25">
        <v>12</v>
      </c>
      <c r="AN88" s="86">
        <f t="shared" si="57"/>
        <v>12</v>
      </c>
      <c r="AO88" s="86">
        <f t="shared" si="58"/>
        <v>47</v>
      </c>
      <c r="AP88" s="86">
        <f t="shared" si="59"/>
        <v>74</v>
      </c>
      <c r="AS88" s="53">
        <v>84</v>
      </c>
      <c r="AT88" s="14">
        <f t="shared" si="60"/>
        <v>10</v>
      </c>
      <c r="AU88" s="14">
        <f t="shared" si="61"/>
        <v>3</v>
      </c>
      <c r="AV88" s="14">
        <f t="shared" si="64"/>
        <v>360</v>
      </c>
      <c r="AW88" s="14">
        <f t="shared" si="65"/>
        <v>1650</v>
      </c>
      <c r="AX88" s="14">
        <f t="shared" si="66"/>
        <v>4050</v>
      </c>
      <c r="BA88" s="53">
        <v>81</v>
      </c>
      <c r="BB88" s="14">
        <f t="shared" si="62"/>
        <v>9</v>
      </c>
      <c r="BC88" s="14">
        <f t="shared" si="63"/>
        <v>9</v>
      </c>
      <c r="BD88" s="14">
        <f t="shared" si="67"/>
        <v>640</v>
      </c>
      <c r="BE88" s="14">
        <f t="shared" si="68"/>
        <v>3000</v>
      </c>
      <c r="BF88" s="14">
        <f t="shared" si="69"/>
        <v>7200</v>
      </c>
    </row>
    <row r="89" spans="1:58" ht="16.5" x14ac:dyDescent="0.2">
      <c r="A89" s="86">
        <v>51</v>
      </c>
      <c r="B89" s="107"/>
      <c r="C89" s="86">
        <f t="shared" si="48"/>
        <v>17</v>
      </c>
      <c r="D89" s="86">
        <f t="shared" si="70"/>
        <v>3</v>
      </c>
      <c r="E89" s="86">
        <v>360</v>
      </c>
      <c r="F89" s="86">
        <v>540</v>
      </c>
      <c r="G89" s="86" t="s">
        <v>163</v>
      </c>
      <c r="H89" s="86">
        <f t="shared" si="50"/>
        <v>32400</v>
      </c>
      <c r="I89" s="87" t="s">
        <v>244</v>
      </c>
      <c r="J89" s="87">
        <f>INT(INDEX(挂机升级突破!$H$8:$L$27,章节关卡!$C89,MATCH(I89,挂机升级突破!$AT$63:$BC$63,0))*章节关卡!F89/6)</f>
        <v>0</v>
      </c>
      <c r="K89" s="89" t="s">
        <v>328</v>
      </c>
      <c r="L89" s="89">
        <v>7</v>
      </c>
      <c r="N89" s="87">
        <v>18</v>
      </c>
      <c r="O89" s="87">
        <f t="shared" si="45"/>
        <v>540</v>
      </c>
      <c r="P89" s="87">
        <f t="shared" si="71"/>
        <v>810</v>
      </c>
      <c r="Q89" s="87" t="s">
        <v>318</v>
      </c>
      <c r="R89" s="87">
        <f t="shared" si="72"/>
        <v>48600</v>
      </c>
      <c r="S89" s="87" t="s">
        <v>244</v>
      </c>
      <c r="T89" s="87">
        <f>INT(INDEX(挂机升级突破!$H$8:$L$27,章节关卡!$N89,MATCH(S89,挂机升级突破!$AT$63:$BC$63,0))*章节关卡!P89/6)</f>
        <v>0</v>
      </c>
      <c r="U89" s="89" t="s">
        <v>328</v>
      </c>
      <c r="V89" s="89">
        <v>7</v>
      </c>
      <c r="AK89" s="25">
        <v>85</v>
      </c>
      <c r="AL89" s="25">
        <v>7</v>
      </c>
      <c r="AM89" s="25">
        <v>13</v>
      </c>
      <c r="AN89" s="86">
        <f t="shared" si="57"/>
        <v>12</v>
      </c>
      <c r="AO89" s="86">
        <f t="shared" si="58"/>
        <v>48</v>
      </c>
      <c r="AP89" s="86">
        <f t="shared" si="59"/>
        <v>76</v>
      </c>
      <c r="AS89" s="53">
        <v>85</v>
      </c>
      <c r="AT89" s="14">
        <f t="shared" si="60"/>
        <v>10</v>
      </c>
      <c r="AU89" s="14">
        <f t="shared" si="61"/>
        <v>4</v>
      </c>
      <c r="AV89" s="14">
        <f t="shared" si="64"/>
        <v>360</v>
      </c>
      <c r="AW89" s="14">
        <f t="shared" si="65"/>
        <v>1650</v>
      </c>
      <c r="AX89" s="14">
        <f t="shared" si="66"/>
        <v>4050</v>
      </c>
      <c r="BA89" s="53">
        <v>82</v>
      </c>
      <c r="BB89" s="14">
        <f t="shared" si="62"/>
        <v>10</v>
      </c>
      <c r="BC89" s="14">
        <f t="shared" si="63"/>
        <v>1</v>
      </c>
      <c r="BD89" s="14">
        <f t="shared" si="67"/>
        <v>720</v>
      </c>
      <c r="BE89" s="14">
        <f t="shared" si="68"/>
        <v>3300</v>
      </c>
      <c r="BF89" s="14">
        <f t="shared" si="69"/>
        <v>8100</v>
      </c>
    </row>
    <row r="90" spans="1:58" ht="16.5" x14ac:dyDescent="0.2">
      <c r="A90" s="86">
        <v>52</v>
      </c>
      <c r="B90" s="107"/>
      <c r="C90" s="86">
        <f t="shared" si="48"/>
        <v>18</v>
      </c>
      <c r="D90" s="86">
        <f t="shared" si="70"/>
        <v>1</v>
      </c>
      <c r="E90" s="86">
        <v>120</v>
      </c>
      <c r="F90" s="86">
        <v>180</v>
      </c>
      <c r="G90" s="86" t="s">
        <v>163</v>
      </c>
      <c r="H90" s="86">
        <f t="shared" si="50"/>
        <v>12000</v>
      </c>
      <c r="I90" s="87" t="s">
        <v>244</v>
      </c>
      <c r="J90" s="87">
        <f>INT(INDEX(挂机升级突破!$H$8:$L$27,章节关卡!$C90,MATCH(I90,挂机升级突破!$AT$63:$BC$63,0))*章节关卡!F90/6)</f>
        <v>0</v>
      </c>
      <c r="K90" s="89" t="s">
        <v>22</v>
      </c>
      <c r="L90" s="89">
        <v>100</v>
      </c>
      <c r="N90" s="87">
        <v>19</v>
      </c>
      <c r="O90" s="87">
        <f t="shared" si="45"/>
        <v>180</v>
      </c>
      <c r="P90" s="87">
        <f t="shared" si="71"/>
        <v>270</v>
      </c>
      <c r="Q90" s="87" t="s">
        <v>318</v>
      </c>
      <c r="R90" s="87">
        <f t="shared" si="72"/>
        <v>18000</v>
      </c>
      <c r="S90" s="87" t="s">
        <v>244</v>
      </c>
      <c r="T90" s="87">
        <f>INT(INDEX(挂机升级突破!$H$8:$L$27,章节关卡!$N90,MATCH(S90,挂机升级突破!$AT$63:$BC$63,0))*章节关卡!P90/6)</f>
        <v>0</v>
      </c>
      <c r="U90" s="89" t="s">
        <v>22</v>
      </c>
      <c r="V90" s="89">
        <v>200</v>
      </c>
      <c r="AK90" s="25">
        <v>86</v>
      </c>
      <c r="AL90" s="25">
        <v>7</v>
      </c>
      <c r="AM90" s="25">
        <v>14</v>
      </c>
      <c r="AN90" s="86">
        <f t="shared" si="57"/>
        <v>12</v>
      </c>
      <c r="AO90" s="86">
        <f t="shared" si="58"/>
        <v>49</v>
      </c>
      <c r="AP90" s="86">
        <f t="shared" si="59"/>
        <v>78</v>
      </c>
      <c r="AS90" s="53">
        <v>86</v>
      </c>
      <c r="AT90" s="14">
        <f t="shared" si="60"/>
        <v>10</v>
      </c>
      <c r="AU90" s="14">
        <f t="shared" si="61"/>
        <v>5</v>
      </c>
      <c r="AV90" s="14">
        <f t="shared" si="64"/>
        <v>360</v>
      </c>
      <c r="AW90" s="14">
        <f t="shared" si="65"/>
        <v>1650</v>
      </c>
      <c r="AX90" s="14">
        <f t="shared" si="66"/>
        <v>4050</v>
      </c>
      <c r="BA90" s="53">
        <v>83</v>
      </c>
      <c r="BB90" s="14">
        <f t="shared" si="62"/>
        <v>10</v>
      </c>
      <c r="BC90" s="14">
        <f t="shared" si="63"/>
        <v>2</v>
      </c>
      <c r="BD90" s="14">
        <f t="shared" si="67"/>
        <v>720</v>
      </c>
      <c r="BE90" s="14">
        <f t="shared" si="68"/>
        <v>3300</v>
      </c>
      <c r="BF90" s="14">
        <f t="shared" si="69"/>
        <v>8100</v>
      </c>
    </row>
    <row r="91" spans="1:58" ht="16.5" x14ac:dyDescent="0.2">
      <c r="A91" s="86">
        <v>53</v>
      </c>
      <c r="B91" s="107"/>
      <c r="C91" s="86">
        <f t="shared" si="48"/>
        <v>18</v>
      </c>
      <c r="D91" s="86">
        <f t="shared" si="70"/>
        <v>2</v>
      </c>
      <c r="E91" s="86">
        <v>240</v>
      </c>
      <c r="F91" s="86">
        <v>360</v>
      </c>
      <c r="G91" s="86" t="s">
        <v>163</v>
      </c>
      <c r="H91" s="86">
        <f t="shared" si="50"/>
        <v>24000</v>
      </c>
      <c r="I91" s="87" t="s">
        <v>244</v>
      </c>
      <c r="J91" s="87">
        <f>INT(INDEX(挂机升级突破!$H$8:$L$27,章节关卡!$C91,MATCH(I91,挂机升级突破!$AT$63:$BC$63,0))*章节关卡!F91/6)</f>
        <v>0</v>
      </c>
      <c r="K91" s="89" t="s">
        <v>328</v>
      </c>
      <c r="L91" s="89">
        <v>3</v>
      </c>
      <c r="N91" s="87">
        <v>19</v>
      </c>
      <c r="O91" s="87">
        <f t="shared" si="45"/>
        <v>360</v>
      </c>
      <c r="P91" s="87">
        <f t="shared" si="71"/>
        <v>540</v>
      </c>
      <c r="Q91" s="87" t="s">
        <v>318</v>
      </c>
      <c r="R91" s="87">
        <f t="shared" si="72"/>
        <v>36000</v>
      </c>
      <c r="S91" s="87" t="s">
        <v>244</v>
      </c>
      <c r="T91" s="87">
        <f>INT(INDEX(挂机升级突破!$H$8:$L$27,章节关卡!$N91,MATCH(S91,挂机升级突破!$AT$63:$BC$63,0))*章节关卡!P91/6)</f>
        <v>0</v>
      </c>
      <c r="U91" s="89" t="s">
        <v>328</v>
      </c>
      <c r="V91" s="89">
        <v>3</v>
      </c>
      <c r="AK91" s="25">
        <v>87</v>
      </c>
      <c r="AL91" s="25">
        <v>7</v>
      </c>
      <c r="AM91" s="25">
        <v>15</v>
      </c>
      <c r="AN91" s="86">
        <f t="shared" si="57"/>
        <v>12</v>
      </c>
      <c r="AO91" s="86">
        <f t="shared" si="58"/>
        <v>50</v>
      </c>
      <c r="AP91" s="86">
        <f t="shared" si="59"/>
        <v>80</v>
      </c>
      <c r="AS91" s="53">
        <v>87</v>
      </c>
      <c r="AT91" s="14">
        <f t="shared" si="60"/>
        <v>10</v>
      </c>
      <c r="AU91" s="14">
        <f t="shared" si="61"/>
        <v>6</v>
      </c>
      <c r="AV91" s="14">
        <f t="shared" si="64"/>
        <v>360</v>
      </c>
      <c r="AW91" s="14">
        <f t="shared" si="65"/>
        <v>1650</v>
      </c>
      <c r="AX91" s="14">
        <f t="shared" si="66"/>
        <v>4050</v>
      </c>
      <c r="BA91" s="53">
        <v>84</v>
      </c>
      <c r="BB91" s="14">
        <f t="shared" si="62"/>
        <v>10</v>
      </c>
      <c r="BC91" s="14">
        <f t="shared" si="63"/>
        <v>3</v>
      </c>
      <c r="BD91" s="14">
        <f t="shared" si="67"/>
        <v>720</v>
      </c>
      <c r="BE91" s="14">
        <f t="shared" si="68"/>
        <v>3300</v>
      </c>
      <c r="BF91" s="14">
        <f t="shared" si="69"/>
        <v>8100</v>
      </c>
    </row>
    <row r="92" spans="1:58" ht="16.5" x14ac:dyDescent="0.2">
      <c r="A92" s="86">
        <v>54</v>
      </c>
      <c r="B92" s="107"/>
      <c r="C92" s="86">
        <f t="shared" si="48"/>
        <v>18</v>
      </c>
      <c r="D92" s="86">
        <f t="shared" si="70"/>
        <v>3</v>
      </c>
      <c r="E92" s="86">
        <v>360</v>
      </c>
      <c r="F92" s="86">
        <v>540</v>
      </c>
      <c r="G92" s="86" t="s">
        <v>163</v>
      </c>
      <c r="H92" s="86">
        <f t="shared" si="50"/>
        <v>36000</v>
      </c>
      <c r="I92" s="87" t="s">
        <v>244</v>
      </c>
      <c r="J92" s="87">
        <f>INT(INDEX(挂机升级突破!$H$8:$L$27,章节关卡!$C92,MATCH(I92,挂机升级突破!$AT$63:$BC$63,0))*章节关卡!F92/6)</f>
        <v>0</v>
      </c>
      <c r="K92" s="89" t="s">
        <v>328</v>
      </c>
      <c r="L92" s="89">
        <v>7</v>
      </c>
      <c r="N92" s="87">
        <v>19</v>
      </c>
      <c r="O92" s="87">
        <f t="shared" si="45"/>
        <v>540</v>
      </c>
      <c r="P92" s="87">
        <f t="shared" si="71"/>
        <v>810</v>
      </c>
      <c r="Q92" s="87" t="s">
        <v>318</v>
      </c>
      <c r="R92" s="87">
        <f t="shared" si="72"/>
        <v>54000</v>
      </c>
      <c r="S92" s="87" t="s">
        <v>244</v>
      </c>
      <c r="T92" s="87">
        <f>INT(INDEX(挂机升级突破!$H$8:$L$27,章节关卡!$N92,MATCH(S92,挂机升级突破!$AT$63:$BC$63,0))*章节关卡!P92/6)</f>
        <v>0</v>
      </c>
      <c r="U92" s="89" t="s">
        <v>328</v>
      </c>
      <c r="V92" s="89">
        <v>7</v>
      </c>
      <c r="AK92" s="25">
        <v>88</v>
      </c>
      <c r="AL92" s="25">
        <v>8</v>
      </c>
      <c r="AM92" s="25">
        <v>1</v>
      </c>
      <c r="AN92" s="86">
        <f t="shared" si="57"/>
        <v>14</v>
      </c>
      <c r="AO92" s="86">
        <f t="shared" si="58"/>
        <v>41</v>
      </c>
      <c r="AP92" s="86">
        <f t="shared" si="59"/>
        <v>62</v>
      </c>
      <c r="AS92" s="53">
        <v>88</v>
      </c>
      <c r="AT92" s="14">
        <f t="shared" si="60"/>
        <v>10</v>
      </c>
      <c r="AU92" s="14">
        <f t="shared" si="61"/>
        <v>7</v>
      </c>
      <c r="AV92" s="14">
        <f t="shared" si="64"/>
        <v>360</v>
      </c>
      <c r="AW92" s="14">
        <f t="shared" si="65"/>
        <v>1650</v>
      </c>
      <c r="AX92" s="14">
        <f t="shared" si="66"/>
        <v>4050</v>
      </c>
      <c r="BA92" s="53">
        <v>85</v>
      </c>
      <c r="BB92" s="14">
        <f t="shared" si="62"/>
        <v>10</v>
      </c>
      <c r="BC92" s="14">
        <f t="shared" si="63"/>
        <v>4</v>
      </c>
      <c r="BD92" s="14">
        <f t="shared" si="67"/>
        <v>720</v>
      </c>
      <c r="BE92" s="14">
        <f t="shared" si="68"/>
        <v>3300</v>
      </c>
      <c r="BF92" s="14">
        <f t="shared" si="69"/>
        <v>8100</v>
      </c>
    </row>
    <row r="93" spans="1:58" ht="16.5" x14ac:dyDescent="0.2">
      <c r="A93" s="86">
        <v>55</v>
      </c>
      <c r="B93" s="107"/>
      <c r="C93" s="86">
        <f t="shared" si="48"/>
        <v>19</v>
      </c>
      <c r="D93" s="86">
        <f t="shared" si="70"/>
        <v>1</v>
      </c>
      <c r="E93" s="86">
        <v>120</v>
      </c>
      <c r="F93" s="86">
        <v>180</v>
      </c>
      <c r="G93" s="86" t="s">
        <v>163</v>
      </c>
      <c r="H93" s="86">
        <f t="shared" si="50"/>
        <v>13200</v>
      </c>
      <c r="I93" s="87" t="s">
        <v>244</v>
      </c>
      <c r="J93" s="87">
        <f>INT(INDEX(挂机升级突破!$H$8:$L$27,章节关卡!$C93,MATCH(I93,挂机升级突破!$AT$63:$BC$63,0))*章节关卡!F93/6)</f>
        <v>0</v>
      </c>
      <c r="K93" s="89" t="s">
        <v>22</v>
      </c>
      <c r="L93" s="89">
        <v>100</v>
      </c>
      <c r="N93" s="87">
        <v>20</v>
      </c>
      <c r="O93" s="87">
        <f t="shared" si="45"/>
        <v>180</v>
      </c>
      <c r="P93" s="87">
        <f t="shared" si="71"/>
        <v>270</v>
      </c>
      <c r="Q93" s="87" t="s">
        <v>318</v>
      </c>
      <c r="R93" s="87">
        <f t="shared" si="72"/>
        <v>19800</v>
      </c>
      <c r="S93" s="87" t="s">
        <v>244</v>
      </c>
      <c r="T93" s="87">
        <f>INT(INDEX(挂机升级突破!$H$8:$L$27,章节关卡!$N93,MATCH(S93,挂机升级突破!$AT$63:$BC$63,0))*章节关卡!P93/6)</f>
        <v>0</v>
      </c>
      <c r="U93" s="89" t="s">
        <v>22</v>
      </c>
      <c r="V93" s="89">
        <v>200</v>
      </c>
      <c r="AK93" s="25">
        <v>89</v>
      </c>
      <c r="AL93" s="25">
        <v>8</v>
      </c>
      <c r="AM93" s="25">
        <v>2</v>
      </c>
      <c r="AN93" s="86">
        <f t="shared" si="57"/>
        <v>14</v>
      </c>
      <c r="AO93" s="86">
        <f t="shared" si="58"/>
        <v>42</v>
      </c>
      <c r="AP93" s="86">
        <f t="shared" si="59"/>
        <v>64</v>
      </c>
      <c r="AS93" s="53">
        <v>89</v>
      </c>
      <c r="AT93" s="14">
        <f t="shared" si="60"/>
        <v>10</v>
      </c>
      <c r="AU93" s="14">
        <f t="shared" si="61"/>
        <v>8</v>
      </c>
      <c r="AV93" s="14">
        <f t="shared" si="64"/>
        <v>360</v>
      </c>
      <c r="AW93" s="14">
        <f t="shared" si="65"/>
        <v>1650</v>
      </c>
      <c r="AX93" s="14">
        <f t="shared" si="66"/>
        <v>4050</v>
      </c>
      <c r="BA93" s="53">
        <v>86</v>
      </c>
      <c r="BB93" s="14">
        <f t="shared" si="62"/>
        <v>10</v>
      </c>
      <c r="BC93" s="14">
        <f t="shared" si="63"/>
        <v>5</v>
      </c>
      <c r="BD93" s="14">
        <f t="shared" si="67"/>
        <v>720</v>
      </c>
      <c r="BE93" s="14">
        <f t="shared" si="68"/>
        <v>3300</v>
      </c>
      <c r="BF93" s="14">
        <f t="shared" si="69"/>
        <v>8100</v>
      </c>
    </row>
    <row r="94" spans="1:58" ht="16.5" x14ac:dyDescent="0.2">
      <c r="A94" s="86">
        <v>56</v>
      </c>
      <c r="B94" s="107"/>
      <c r="C94" s="86">
        <f t="shared" si="48"/>
        <v>19</v>
      </c>
      <c r="D94" s="86">
        <f t="shared" si="70"/>
        <v>2</v>
      </c>
      <c r="E94" s="86">
        <v>240</v>
      </c>
      <c r="F94" s="86">
        <v>360</v>
      </c>
      <c r="G94" s="86" t="s">
        <v>163</v>
      </c>
      <c r="H94" s="86">
        <f t="shared" si="50"/>
        <v>26400</v>
      </c>
      <c r="I94" s="87" t="s">
        <v>244</v>
      </c>
      <c r="J94" s="87">
        <f>INT(INDEX(挂机升级突破!$H$8:$L$27,章节关卡!$C94,MATCH(I94,挂机升级突破!$AT$63:$BC$63,0))*章节关卡!F94/6)</f>
        <v>0</v>
      </c>
      <c r="K94" s="89" t="s">
        <v>328</v>
      </c>
      <c r="L94" s="89">
        <v>3</v>
      </c>
      <c r="N94" s="87">
        <v>20</v>
      </c>
      <c r="O94" s="87">
        <f t="shared" si="45"/>
        <v>360</v>
      </c>
      <c r="P94" s="87">
        <f t="shared" si="71"/>
        <v>540</v>
      </c>
      <c r="Q94" s="87" t="s">
        <v>318</v>
      </c>
      <c r="R94" s="87">
        <f t="shared" si="72"/>
        <v>39600</v>
      </c>
      <c r="S94" s="87" t="s">
        <v>244</v>
      </c>
      <c r="T94" s="87">
        <f>INT(INDEX(挂机升级突破!$H$8:$L$27,章节关卡!$N94,MATCH(S94,挂机升级突破!$AT$63:$BC$63,0))*章节关卡!P94/6)</f>
        <v>0</v>
      </c>
      <c r="U94" s="89" t="s">
        <v>328</v>
      </c>
      <c r="V94" s="89">
        <v>3</v>
      </c>
      <c r="AK94" s="25">
        <v>90</v>
      </c>
      <c r="AL94" s="25">
        <v>8</v>
      </c>
      <c r="AM94" s="25">
        <v>3</v>
      </c>
      <c r="AN94" s="86">
        <f t="shared" si="57"/>
        <v>14</v>
      </c>
      <c r="AO94" s="86">
        <f t="shared" si="58"/>
        <v>43</v>
      </c>
      <c r="AP94" s="86">
        <f t="shared" si="59"/>
        <v>66</v>
      </c>
      <c r="AS94" s="53">
        <v>90</v>
      </c>
      <c r="AT94" s="14">
        <f t="shared" si="60"/>
        <v>10</v>
      </c>
      <c r="AU94" s="14">
        <f t="shared" si="61"/>
        <v>9</v>
      </c>
      <c r="AV94" s="14">
        <f t="shared" si="64"/>
        <v>360</v>
      </c>
      <c r="AW94" s="14">
        <f t="shared" si="65"/>
        <v>1650</v>
      </c>
      <c r="AX94" s="14">
        <f t="shared" si="66"/>
        <v>4050</v>
      </c>
      <c r="BA94" s="53">
        <v>87</v>
      </c>
      <c r="BB94" s="14">
        <f t="shared" si="62"/>
        <v>10</v>
      </c>
      <c r="BC94" s="14">
        <f t="shared" si="63"/>
        <v>6</v>
      </c>
      <c r="BD94" s="14">
        <f t="shared" si="67"/>
        <v>720</v>
      </c>
      <c r="BE94" s="14">
        <f t="shared" si="68"/>
        <v>3300</v>
      </c>
      <c r="BF94" s="14">
        <f t="shared" si="69"/>
        <v>8100</v>
      </c>
    </row>
    <row r="95" spans="1:58" ht="16.5" x14ac:dyDescent="0.2">
      <c r="A95" s="86">
        <v>57</v>
      </c>
      <c r="B95" s="107"/>
      <c r="C95" s="86">
        <f t="shared" si="48"/>
        <v>19</v>
      </c>
      <c r="D95" s="86">
        <f t="shared" si="70"/>
        <v>3</v>
      </c>
      <c r="E95" s="86">
        <v>360</v>
      </c>
      <c r="F95" s="86">
        <v>540</v>
      </c>
      <c r="G95" s="86" t="s">
        <v>163</v>
      </c>
      <c r="H95" s="86">
        <f t="shared" si="50"/>
        <v>39600</v>
      </c>
      <c r="I95" s="87" t="s">
        <v>244</v>
      </c>
      <c r="J95" s="87">
        <f>INT(INDEX(挂机升级突破!$H$8:$L$27,章节关卡!$C95,MATCH(I95,挂机升级突破!$AT$63:$BC$63,0))*章节关卡!F95/6)</f>
        <v>0</v>
      </c>
      <c r="K95" s="89" t="s">
        <v>328</v>
      </c>
      <c r="L95" s="89">
        <v>7</v>
      </c>
      <c r="N95" s="87">
        <v>20</v>
      </c>
      <c r="O95" s="87">
        <f t="shared" si="45"/>
        <v>540</v>
      </c>
      <c r="P95" s="87">
        <f t="shared" si="71"/>
        <v>810</v>
      </c>
      <c r="Q95" s="87" t="s">
        <v>318</v>
      </c>
      <c r="R95" s="87">
        <f t="shared" si="72"/>
        <v>59400</v>
      </c>
      <c r="S95" s="87" t="s">
        <v>244</v>
      </c>
      <c r="T95" s="87">
        <f>INT(INDEX(挂机升级突破!$H$8:$L$27,章节关卡!$N95,MATCH(S95,挂机升级突破!$AT$63:$BC$63,0))*章节关卡!P95/6)</f>
        <v>0</v>
      </c>
      <c r="U95" s="89" t="s">
        <v>328</v>
      </c>
      <c r="V95" s="89">
        <v>7</v>
      </c>
      <c r="AK95" s="25">
        <v>91</v>
      </c>
      <c r="AL95" s="25">
        <v>8</v>
      </c>
      <c r="AM95" s="25">
        <v>4</v>
      </c>
      <c r="AN95" s="86">
        <f t="shared" si="57"/>
        <v>14</v>
      </c>
      <c r="AO95" s="86">
        <f t="shared" si="58"/>
        <v>44</v>
      </c>
      <c r="AP95" s="86">
        <f t="shared" si="59"/>
        <v>68</v>
      </c>
      <c r="AS95" s="53">
        <v>91</v>
      </c>
      <c r="AT95" s="14">
        <f t="shared" si="60"/>
        <v>11</v>
      </c>
      <c r="AU95" s="14">
        <f t="shared" si="61"/>
        <v>1</v>
      </c>
      <c r="AV95" s="14">
        <f t="shared" si="64"/>
        <v>400</v>
      </c>
      <c r="AW95" s="14">
        <f t="shared" si="65"/>
        <v>1800</v>
      </c>
      <c r="AX95" s="14">
        <f t="shared" si="66"/>
        <v>4500</v>
      </c>
      <c r="BA95" s="53">
        <v>88</v>
      </c>
      <c r="BB95" s="14">
        <f t="shared" si="62"/>
        <v>10</v>
      </c>
      <c r="BC95" s="14">
        <f t="shared" si="63"/>
        <v>7</v>
      </c>
      <c r="BD95" s="14">
        <f t="shared" si="67"/>
        <v>720</v>
      </c>
      <c r="BE95" s="14">
        <f t="shared" si="68"/>
        <v>3300</v>
      </c>
      <c r="BF95" s="14">
        <f t="shared" si="69"/>
        <v>8100</v>
      </c>
    </row>
    <row r="96" spans="1:58" ht="16.5" x14ac:dyDescent="0.2">
      <c r="A96" s="86">
        <v>58</v>
      </c>
      <c r="B96" s="107"/>
      <c r="C96" s="86">
        <f t="shared" si="48"/>
        <v>20</v>
      </c>
      <c r="D96" s="86">
        <f t="shared" si="70"/>
        <v>1</v>
      </c>
      <c r="E96" s="86">
        <v>120</v>
      </c>
      <c r="F96" s="86">
        <v>180</v>
      </c>
      <c r="G96" s="86" t="s">
        <v>163</v>
      </c>
      <c r="H96" s="86">
        <f t="shared" si="50"/>
        <v>14400</v>
      </c>
      <c r="I96" s="87" t="s">
        <v>244</v>
      </c>
      <c r="J96" s="87">
        <f>INT(INDEX(挂机升级突破!$H$8:$L$27,章节关卡!$C96,MATCH(I96,挂机升级突破!$AT$63:$BC$63,0))*章节关卡!F96/6)</f>
        <v>0</v>
      </c>
      <c r="K96" s="89" t="s">
        <v>22</v>
      </c>
      <c r="L96" s="89">
        <v>100</v>
      </c>
      <c r="N96" s="87">
        <v>20</v>
      </c>
      <c r="O96" s="87">
        <f>O93*1.5</f>
        <v>270</v>
      </c>
      <c r="P96" s="87">
        <f t="shared" si="71"/>
        <v>270</v>
      </c>
      <c r="Q96" s="87" t="s">
        <v>318</v>
      </c>
      <c r="R96" s="87">
        <f t="shared" si="72"/>
        <v>32400</v>
      </c>
      <c r="S96" s="87" t="s">
        <v>244</v>
      </c>
      <c r="T96" s="87">
        <f>INT(INDEX(挂机升级突破!$H$8:$L$27,章节关卡!$N96,MATCH(S96,挂机升级突破!$AT$63:$BC$63,0))*章节关卡!P96/6)</f>
        <v>0</v>
      </c>
      <c r="U96" s="89" t="s">
        <v>22</v>
      </c>
      <c r="V96" s="89">
        <v>200</v>
      </c>
      <c r="AK96" s="25">
        <v>92</v>
      </c>
      <c r="AL96" s="25">
        <v>8</v>
      </c>
      <c r="AM96" s="25">
        <v>5</v>
      </c>
      <c r="AN96" s="86">
        <f t="shared" si="57"/>
        <v>14</v>
      </c>
      <c r="AO96" s="86">
        <f t="shared" si="58"/>
        <v>45</v>
      </c>
      <c r="AP96" s="86">
        <f t="shared" si="59"/>
        <v>70</v>
      </c>
      <c r="AS96" s="53">
        <v>92</v>
      </c>
      <c r="AT96" s="14">
        <f t="shared" si="60"/>
        <v>11</v>
      </c>
      <c r="AU96" s="14">
        <f t="shared" si="61"/>
        <v>2</v>
      </c>
      <c r="AV96" s="14">
        <f t="shared" si="64"/>
        <v>400</v>
      </c>
      <c r="AW96" s="14">
        <f t="shared" si="65"/>
        <v>1800</v>
      </c>
      <c r="AX96" s="14">
        <f t="shared" si="66"/>
        <v>4500</v>
      </c>
      <c r="BA96" s="53">
        <v>89</v>
      </c>
      <c r="BB96" s="14">
        <f t="shared" si="62"/>
        <v>10</v>
      </c>
      <c r="BC96" s="14">
        <f t="shared" si="63"/>
        <v>8</v>
      </c>
      <c r="BD96" s="14">
        <f t="shared" si="67"/>
        <v>720</v>
      </c>
      <c r="BE96" s="14">
        <f t="shared" si="68"/>
        <v>3300</v>
      </c>
      <c r="BF96" s="14">
        <f t="shared" si="69"/>
        <v>8100</v>
      </c>
    </row>
    <row r="97" spans="1:58" ht="16.5" x14ac:dyDescent="0.2">
      <c r="A97" s="86">
        <v>59</v>
      </c>
      <c r="B97" s="107"/>
      <c r="C97" s="86">
        <f t="shared" si="48"/>
        <v>20</v>
      </c>
      <c r="D97" s="86">
        <f t="shared" si="70"/>
        <v>2</v>
      </c>
      <c r="E97" s="86">
        <v>240</v>
      </c>
      <c r="F97" s="86">
        <v>360</v>
      </c>
      <c r="G97" s="86" t="s">
        <v>163</v>
      </c>
      <c r="H97" s="86">
        <f t="shared" si="50"/>
        <v>28800</v>
      </c>
      <c r="I97" s="87" t="s">
        <v>244</v>
      </c>
      <c r="J97" s="87">
        <f>INT(INDEX(挂机升级突破!$H$8:$L$27,章节关卡!$C97,MATCH(I97,挂机升级突破!$AT$63:$BC$63,0))*章节关卡!F97/6)</f>
        <v>0</v>
      </c>
      <c r="K97" s="89" t="s">
        <v>328</v>
      </c>
      <c r="L97" s="89">
        <v>3</v>
      </c>
      <c r="N97" s="87">
        <v>20</v>
      </c>
      <c r="O97" s="87">
        <f>O94*1.5</f>
        <v>540</v>
      </c>
      <c r="P97" s="87">
        <f t="shared" si="71"/>
        <v>540</v>
      </c>
      <c r="Q97" s="87" t="s">
        <v>318</v>
      </c>
      <c r="R97" s="87">
        <f t="shared" si="72"/>
        <v>64800</v>
      </c>
      <c r="S97" s="87" t="s">
        <v>244</v>
      </c>
      <c r="T97" s="87">
        <f>INT(INDEX(挂机升级突破!$H$8:$L$27,章节关卡!$N97,MATCH(S97,挂机升级突破!$AT$63:$BC$63,0))*章节关卡!P97/6)</f>
        <v>0</v>
      </c>
      <c r="U97" s="89" t="s">
        <v>328</v>
      </c>
      <c r="V97" s="89">
        <v>3</v>
      </c>
      <c r="AK97" s="25">
        <v>93</v>
      </c>
      <c r="AL97" s="25">
        <v>8</v>
      </c>
      <c r="AM97" s="25">
        <v>6</v>
      </c>
      <c r="AN97" s="86">
        <f t="shared" si="57"/>
        <v>14</v>
      </c>
      <c r="AO97" s="86">
        <f t="shared" si="58"/>
        <v>46</v>
      </c>
      <c r="AP97" s="86">
        <f t="shared" si="59"/>
        <v>72</v>
      </c>
      <c r="AS97" s="53">
        <v>93</v>
      </c>
      <c r="AT97" s="14">
        <f t="shared" si="60"/>
        <v>11</v>
      </c>
      <c r="AU97" s="14">
        <f t="shared" si="61"/>
        <v>3</v>
      </c>
      <c r="AV97" s="14">
        <f t="shared" si="64"/>
        <v>400</v>
      </c>
      <c r="AW97" s="14">
        <f t="shared" si="65"/>
        <v>1800</v>
      </c>
      <c r="AX97" s="14">
        <f t="shared" si="66"/>
        <v>4500</v>
      </c>
      <c r="BA97" s="53">
        <v>90</v>
      </c>
      <c r="BB97" s="14">
        <f t="shared" si="62"/>
        <v>10</v>
      </c>
      <c r="BC97" s="14">
        <f t="shared" si="63"/>
        <v>9</v>
      </c>
      <c r="BD97" s="14">
        <f t="shared" si="67"/>
        <v>720</v>
      </c>
      <c r="BE97" s="14">
        <f t="shared" si="68"/>
        <v>3300</v>
      </c>
      <c r="BF97" s="14">
        <f t="shared" si="69"/>
        <v>8100</v>
      </c>
    </row>
    <row r="98" spans="1:58" ht="16.5" x14ac:dyDescent="0.2">
      <c r="A98" s="86">
        <v>60</v>
      </c>
      <c r="B98" s="107"/>
      <c r="C98" s="86">
        <f t="shared" si="48"/>
        <v>20</v>
      </c>
      <c r="D98" s="86">
        <f t="shared" si="70"/>
        <v>3</v>
      </c>
      <c r="E98" s="86">
        <v>360</v>
      </c>
      <c r="F98" s="86">
        <v>540</v>
      </c>
      <c r="G98" s="86" t="s">
        <v>163</v>
      </c>
      <c r="H98" s="86">
        <f t="shared" si="50"/>
        <v>43200</v>
      </c>
      <c r="I98" s="87" t="s">
        <v>244</v>
      </c>
      <c r="J98" s="87">
        <f>INT(INDEX(挂机升级突破!$H$8:$L$27,章节关卡!$C98,MATCH(I98,挂机升级突破!$AT$63:$BC$63,0))*章节关卡!F98/6)</f>
        <v>0</v>
      </c>
      <c r="K98" s="89" t="s">
        <v>328</v>
      </c>
      <c r="L98" s="89">
        <v>7</v>
      </c>
      <c r="N98" s="87">
        <v>20</v>
      </c>
      <c r="O98" s="87">
        <f>O95*1.5</f>
        <v>810</v>
      </c>
      <c r="P98" s="87">
        <f t="shared" si="71"/>
        <v>810</v>
      </c>
      <c r="Q98" s="87" t="s">
        <v>318</v>
      </c>
      <c r="R98" s="87">
        <f t="shared" si="72"/>
        <v>97200</v>
      </c>
      <c r="S98" s="87" t="s">
        <v>244</v>
      </c>
      <c r="T98" s="87">
        <f>INT(INDEX(挂机升级突破!$H$8:$L$27,章节关卡!$N98,MATCH(S98,挂机升级突破!$AT$63:$BC$63,0))*章节关卡!P98/6)</f>
        <v>0</v>
      </c>
      <c r="U98" s="89" t="s">
        <v>328</v>
      </c>
      <c r="V98" s="89">
        <v>7</v>
      </c>
      <c r="AK98" s="25">
        <v>94</v>
      </c>
      <c r="AL98" s="25">
        <v>8</v>
      </c>
      <c r="AM98" s="25">
        <v>7</v>
      </c>
      <c r="AN98" s="86">
        <f t="shared" si="57"/>
        <v>14</v>
      </c>
      <c r="AO98" s="86">
        <f t="shared" si="58"/>
        <v>47</v>
      </c>
      <c r="AP98" s="86">
        <f t="shared" si="59"/>
        <v>74</v>
      </c>
      <c r="AS98" s="53">
        <v>94</v>
      </c>
      <c r="AT98" s="14">
        <f t="shared" si="60"/>
        <v>11</v>
      </c>
      <c r="AU98" s="14">
        <f t="shared" si="61"/>
        <v>4</v>
      </c>
      <c r="AV98" s="14">
        <f t="shared" si="64"/>
        <v>400</v>
      </c>
      <c r="AW98" s="14">
        <f t="shared" si="65"/>
        <v>1800</v>
      </c>
      <c r="AX98" s="14">
        <f t="shared" si="66"/>
        <v>4500</v>
      </c>
      <c r="BA98" s="53">
        <v>91</v>
      </c>
      <c r="BB98" s="14">
        <f t="shared" si="62"/>
        <v>11</v>
      </c>
      <c r="BC98" s="14">
        <f t="shared" si="63"/>
        <v>1</v>
      </c>
      <c r="BD98" s="14">
        <f t="shared" si="67"/>
        <v>800</v>
      </c>
      <c r="BE98" s="14">
        <f t="shared" si="68"/>
        <v>3600</v>
      </c>
      <c r="BF98" s="14">
        <f t="shared" si="69"/>
        <v>9000</v>
      </c>
    </row>
    <row r="99" spans="1:58" ht="16.5" x14ac:dyDescent="0.2">
      <c r="AK99" s="25">
        <v>95</v>
      </c>
      <c r="AL99" s="25">
        <v>8</v>
      </c>
      <c r="AM99" s="25">
        <v>8</v>
      </c>
      <c r="AN99" s="86">
        <f t="shared" si="57"/>
        <v>14</v>
      </c>
      <c r="AO99" s="86">
        <f t="shared" si="58"/>
        <v>48</v>
      </c>
      <c r="AP99" s="86">
        <f t="shared" si="59"/>
        <v>76</v>
      </c>
      <c r="AS99" s="53">
        <v>95</v>
      </c>
      <c r="AT99" s="14">
        <f t="shared" si="60"/>
        <v>11</v>
      </c>
      <c r="AU99" s="14">
        <f t="shared" si="61"/>
        <v>5</v>
      </c>
      <c r="AV99" s="14">
        <f t="shared" si="64"/>
        <v>400</v>
      </c>
      <c r="AW99" s="14">
        <f t="shared" si="65"/>
        <v>1800</v>
      </c>
      <c r="AX99" s="14">
        <f t="shared" si="66"/>
        <v>4500</v>
      </c>
      <c r="BA99" s="53">
        <v>92</v>
      </c>
      <c r="BB99" s="14">
        <f t="shared" si="62"/>
        <v>11</v>
      </c>
      <c r="BC99" s="14">
        <f t="shared" si="63"/>
        <v>2</v>
      </c>
      <c r="BD99" s="14">
        <f t="shared" si="67"/>
        <v>800</v>
      </c>
      <c r="BE99" s="14">
        <f t="shared" si="68"/>
        <v>3600</v>
      </c>
      <c r="BF99" s="14">
        <f t="shared" si="69"/>
        <v>9000</v>
      </c>
    </row>
    <row r="100" spans="1:58" ht="16.5" x14ac:dyDescent="0.2">
      <c r="AK100" s="25">
        <v>96</v>
      </c>
      <c r="AL100" s="25">
        <v>8</v>
      </c>
      <c r="AM100" s="25">
        <v>9</v>
      </c>
      <c r="AN100" s="86">
        <f t="shared" si="57"/>
        <v>14</v>
      </c>
      <c r="AO100" s="86">
        <f t="shared" si="58"/>
        <v>49</v>
      </c>
      <c r="AP100" s="86">
        <f t="shared" si="59"/>
        <v>78</v>
      </c>
      <c r="AS100" s="53">
        <v>96</v>
      </c>
      <c r="AT100" s="14">
        <f t="shared" si="60"/>
        <v>11</v>
      </c>
      <c r="AU100" s="14">
        <f t="shared" si="61"/>
        <v>6</v>
      </c>
      <c r="AV100" s="14">
        <f t="shared" si="64"/>
        <v>400</v>
      </c>
      <c r="AW100" s="14">
        <f t="shared" si="65"/>
        <v>1800</v>
      </c>
      <c r="AX100" s="14">
        <f t="shared" si="66"/>
        <v>4500</v>
      </c>
      <c r="BA100" s="53">
        <v>93</v>
      </c>
      <c r="BB100" s="14">
        <f t="shared" si="62"/>
        <v>11</v>
      </c>
      <c r="BC100" s="14">
        <f t="shared" si="63"/>
        <v>3</v>
      </c>
      <c r="BD100" s="14">
        <f t="shared" si="67"/>
        <v>800</v>
      </c>
      <c r="BE100" s="14">
        <f t="shared" si="68"/>
        <v>3600</v>
      </c>
      <c r="BF100" s="14">
        <f t="shared" si="69"/>
        <v>9000</v>
      </c>
    </row>
    <row r="101" spans="1:58" ht="16.5" x14ac:dyDescent="0.2">
      <c r="AK101" s="25">
        <v>97</v>
      </c>
      <c r="AL101" s="25">
        <v>8</v>
      </c>
      <c r="AM101" s="25">
        <v>10</v>
      </c>
      <c r="AN101" s="86">
        <f t="shared" si="57"/>
        <v>14</v>
      </c>
      <c r="AO101" s="86">
        <f t="shared" si="58"/>
        <v>50</v>
      </c>
      <c r="AP101" s="86">
        <f t="shared" si="59"/>
        <v>80</v>
      </c>
      <c r="AS101" s="53">
        <v>97</v>
      </c>
      <c r="AT101" s="14">
        <f t="shared" si="60"/>
        <v>11</v>
      </c>
      <c r="AU101" s="14">
        <f t="shared" si="61"/>
        <v>7</v>
      </c>
      <c r="AV101" s="14">
        <f t="shared" si="64"/>
        <v>400</v>
      </c>
      <c r="AW101" s="14">
        <f t="shared" si="65"/>
        <v>1800</v>
      </c>
      <c r="AX101" s="14">
        <f t="shared" si="66"/>
        <v>4500</v>
      </c>
      <c r="BA101" s="53">
        <v>94</v>
      </c>
      <c r="BB101" s="14">
        <f t="shared" si="62"/>
        <v>11</v>
      </c>
      <c r="BC101" s="14">
        <f t="shared" si="63"/>
        <v>4</v>
      </c>
      <c r="BD101" s="14">
        <f t="shared" si="67"/>
        <v>800</v>
      </c>
      <c r="BE101" s="14">
        <f t="shared" si="68"/>
        <v>3600</v>
      </c>
      <c r="BF101" s="14">
        <f t="shared" si="69"/>
        <v>9000</v>
      </c>
    </row>
    <row r="102" spans="1:58" ht="16.5" x14ac:dyDescent="0.2">
      <c r="AK102" s="25">
        <v>98</v>
      </c>
      <c r="AL102" s="25">
        <v>8</v>
      </c>
      <c r="AM102" s="25">
        <v>11</v>
      </c>
      <c r="AN102" s="86">
        <f t="shared" si="57"/>
        <v>14</v>
      </c>
      <c r="AO102" s="86">
        <f t="shared" si="58"/>
        <v>51</v>
      </c>
      <c r="AP102" s="86">
        <f t="shared" si="59"/>
        <v>82</v>
      </c>
      <c r="AS102" s="53">
        <v>98</v>
      </c>
      <c r="AT102" s="14">
        <f t="shared" si="60"/>
        <v>11</v>
      </c>
      <c r="AU102" s="14">
        <f t="shared" si="61"/>
        <v>8</v>
      </c>
      <c r="AV102" s="14">
        <f t="shared" si="64"/>
        <v>400</v>
      </c>
      <c r="AW102" s="14">
        <f t="shared" si="65"/>
        <v>1800</v>
      </c>
      <c r="AX102" s="14">
        <f t="shared" si="66"/>
        <v>4500</v>
      </c>
      <c r="BA102" s="53">
        <v>95</v>
      </c>
      <c r="BB102" s="14">
        <f t="shared" si="62"/>
        <v>11</v>
      </c>
      <c r="BC102" s="14">
        <f t="shared" si="63"/>
        <v>5</v>
      </c>
      <c r="BD102" s="14">
        <f t="shared" si="67"/>
        <v>800</v>
      </c>
      <c r="BE102" s="14">
        <f t="shared" si="68"/>
        <v>3600</v>
      </c>
      <c r="BF102" s="14">
        <f t="shared" si="69"/>
        <v>9000</v>
      </c>
    </row>
    <row r="103" spans="1:58" ht="16.5" x14ac:dyDescent="0.2">
      <c r="AK103" s="25">
        <v>99</v>
      </c>
      <c r="AL103" s="25">
        <v>8</v>
      </c>
      <c r="AM103" s="25">
        <v>12</v>
      </c>
      <c r="AN103" s="86">
        <f t="shared" si="57"/>
        <v>14</v>
      </c>
      <c r="AO103" s="86">
        <f t="shared" si="58"/>
        <v>52</v>
      </c>
      <c r="AP103" s="86">
        <f t="shared" si="59"/>
        <v>84</v>
      </c>
      <c r="AS103" s="53">
        <v>99</v>
      </c>
      <c r="AT103" s="14">
        <f t="shared" si="60"/>
        <v>11</v>
      </c>
      <c r="AU103" s="14">
        <f t="shared" si="61"/>
        <v>9</v>
      </c>
      <c r="AV103" s="14">
        <f t="shared" si="64"/>
        <v>400</v>
      </c>
      <c r="AW103" s="14">
        <f t="shared" si="65"/>
        <v>1800</v>
      </c>
      <c r="AX103" s="14">
        <f t="shared" si="66"/>
        <v>4500</v>
      </c>
      <c r="BA103" s="53">
        <v>96</v>
      </c>
      <c r="BB103" s="14">
        <f t="shared" si="62"/>
        <v>11</v>
      </c>
      <c r="BC103" s="14">
        <f t="shared" si="63"/>
        <v>6</v>
      </c>
      <c r="BD103" s="14">
        <f t="shared" si="67"/>
        <v>800</v>
      </c>
      <c r="BE103" s="14">
        <f t="shared" si="68"/>
        <v>3600</v>
      </c>
      <c r="BF103" s="14">
        <f t="shared" si="69"/>
        <v>9000</v>
      </c>
    </row>
    <row r="104" spans="1:58" ht="16.5" x14ac:dyDescent="0.2">
      <c r="AK104" s="25">
        <v>100</v>
      </c>
      <c r="AL104" s="25">
        <v>8</v>
      </c>
      <c r="AM104" s="25">
        <v>13</v>
      </c>
      <c r="AN104" s="86">
        <f t="shared" si="57"/>
        <v>14</v>
      </c>
      <c r="AO104" s="86">
        <f t="shared" si="58"/>
        <v>53</v>
      </c>
      <c r="AP104" s="86">
        <f t="shared" si="59"/>
        <v>86</v>
      </c>
      <c r="AS104" s="53">
        <v>100</v>
      </c>
      <c r="AT104" s="14">
        <f t="shared" si="60"/>
        <v>12</v>
      </c>
      <c r="AU104" s="14">
        <f t="shared" si="61"/>
        <v>1</v>
      </c>
      <c r="AV104" s="14">
        <f t="shared" si="64"/>
        <v>440</v>
      </c>
      <c r="AW104" s="14">
        <f t="shared" si="65"/>
        <v>1950</v>
      </c>
      <c r="AX104" s="14">
        <f t="shared" si="66"/>
        <v>4950</v>
      </c>
      <c r="BA104" s="53">
        <v>97</v>
      </c>
      <c r="BB104" s="14">
        <f t="shared" si="62"/>
        <v>11</v>
      </c>
      <c r="BC104" s="14">
        <f t="shared" si="63"/>
        <v>7</v>
      </c>
      <c r="BD104" s="14">
        <f t="shared" si="67"/>
        <v>800</v>
      </c>
      <c r="BE104" s="14">
        <f t="shared" si="68"/>
        <v>3600</v>
      </c>
      <c r="BF104" s="14">
        <f t="shared" si="69"/>
        <v>9000</v>
      </c>
    </row>
    <row r="105" spans="1:58" ht="16.5" x14ac:dyDescent="0.2">
      <c r="AK105" s="25">
        <v>101</v>
      </c>
      <c r="AL105" s="25">
        <v>8</v>
      </c>
      <c r="AM105" s="25">
        <v>14</v>
      </c>
      <c r="AN105" s="86">
        <f t="shared" si="57"/>
        <v>14</v>
      </c>
      <c r="AO105" s="86">
        <f t="shared" si="58"/>
        <v>54</v>
      </c>
      <c r="AP105" s="86">
        <f t="shared" si="59"/>
        <v>88</v>
      </c>
      <c r="AS105" s="53">
        <v>101</v>
      </c>
      <c r="AT105" s="14">
        <f t="shared" si="60"/>
        <v>12</v>
      </c>
      <c r="AU105" s="14">
        <f t="shared" si="61"/>
        <v>2</v>
      </c>
      <c r="AV105" s="14">
        <f t="shared" si="64"/>
        <v>440</v>
      </c>
      <c r="AW105" s="14">
        <f t="shared" si="65"/>
        <v>1950</v>
      </c>
      <c r="AX105" s="14">
        <f t="shared" si="66"/>
        <v>4950</v>
      </c>
      <c r="BA105" s="53">
        <v>98</v>
      </c>
      <c r="BB105" s="14">
        <f t="shared" si="62"/>
        <v>11</v>
      </c>
      <c r="BC105" s="14">
        <f t="shared" si="63"/>
        <v>8</v>
      </c>
      <c r="BD105" s="14">
        <f t="shared" si="67"/>
        <v>800</v>
      </c>
      <c r="BE105" s="14">
        <f t="shared" si="68"/>
        <v>3600</v>
      </c>
      <c r="BF105" s="14">
        <f t="shared" si="69"/>
        <v>9000</v>
      </c>
    </row>
    <row r="106" spans="1:58" ht="16.5" x14ac:dyDescent="0.2">
      <c r="AK106" s="25">
        <v>102</v>
      </c>
      <c r="AL106" s="25">
        <v>8</v>
      </c>
      <c r="AM106" s="25">
        <v>15</v>
      </c>
      <c r="AN106" s="86">
        <f t="shared" si="57"/>
        <v>14</v>
      </c>
      <c r="AO106" s="86">
        <f t="shared" si="58"/>
        <v>55</v>
      </c>
      <c r="AP106" s="86">
        <f t="shared" si="59"/>
        <v>90</v>
      </c>
      <c r="AS106" s="53">
        <v>102</v>
      </c>
      <c r="AT106" s="14">
        <f t="shared" si="60"/>
        <v>12</v>
      </c>
      <c r="AU106" s="14">
        <f t="shared" si="61"/>
        <v>3</v>
      </c>
      <c r="AV106" s="14">
        <f t="shared" si="64"/>
        <v>440</v>
      </c>
      <c r="AW106" s="14">
        <f t="shared" si="65"/>
        <v>1950</v>
      </c>
      <c r="AX106" s="14">
        <f t="shared" si="66"/>
        <v>4950</v>
      </c>
      <c r="BA106" s="53">
        <v>99</v>
      </c>
      <c r="BB106" s="14">
        <f t="shared" si="62"/>
        <v>11</v>
      </c>
      <c r="BC106" s="14">
        <f t="shared" si="63"/>
        <v>9</v>
      </c>
      <c r="BD106" s="14">
        <f t="shared" si="67"/>
        <v>800</v>
      </c>
      <c r="BE106" s="14">
        <f t="shared" si="68"/>
        <v>3600</v>
      </c>
      <c r="BF106" s="14">
        <f t="shared" si="69"/>
        <v>9000</v>
      </c>
    </row>
    <row r="107" spans="1:58" ht="16.5" x14ac:dyDescent="0.2">
      <c r="AK107" s="25">
        <v>103</v>
      </c>
      <c r="AL107" s="25">
        <v>9</v>
      </c>
      <c r="AM107" s="25">
        <v>1</v>
      </c>
      <c r="AN107" s="86">
        <f t="shared" si="57"/>
        <v>16</v>
      </c>
      <c r="AO107" s="86">
        <f t="shared" si="58"/>
        <v>46</v>
      </c>
      <c r="AP107" s="86">
        <f t="shared" si="59"/>
        <v>72</v>
      </c>
      <c r="AS107" s="53">
        <v>103</v>
      </c>
      <c r="AT107" s="14">
        <f t="shared" si="60"/>
        <v>12</v>
      </c>
      <c r="AU107" s="14">
        <f t="shared" si="61"/>
        <v>4</v>
      </c>
      <c r="AV107" s="14">
        <f t="shared" si="64"/>
        <v>440</v>
      </c>
      <c r="AW107" s="14">
        <f t="shared" si="65"/>
        <v>1950</v>
      </c>
      <c r="AX107" s="14">
        <f t="shared" si="66"/>
        <v>4950</v>
      </c>
      <c r="BA107" s="53">
        <v>100</v>
      </c>
      <c r="BB107" s="14">
        <f t="shared" si="62"/>
        <v>12</v>
      </c>
      <c r="BC107" s="14">
        <f t="shared" si="63"/>
        <v>1</v>
      </c>
      <c r="BD107" s="14">
        <f t="shared" si="67"/>
        <v>880</v>
      </c>
      <c r="BE107" s="14">
        <f t="shared" si="68"/>
        <v>3900</v>
      </c>
      <c r="BF107" s="14">
        <f t="shared" si="69"/>
        <v>9900</v>
      </c>
    </row>
    <row r="108" spans="1:58" ht="16.5" x14ac:dyDescent="0.2">
      <c r="AK108" s="25">
        <v>104</v>
      </c>
      <c r="AL108" s="25">
        <v>9</v>
      </c>
      <c r="AM108" s="25">
        <v>2</v>
      </c>
      <c r="AN108" s="86">
        <f t="shared" si="57"/>
        <v>16</v>
      </c>
      <c r="AO108" s="86">
        <f t="shared" si="58"/>
        <v>47</v>
      </c>
      <c r="AP108" s="86">
        <f t="shared" si="59"/>
        <v>74</v>
      </c>
      <c r="AS108" s="53">
        <v>104</v>
      </c>
      <c r="AT108" s="14">
        <f t="shared" si="60"/>
        <v>12</v>
      </c>
      <c r="AU108" s="14">
        <f t="shared" si="61"/>
        <v>5</v>
      </c>
      <c r="AV108" s="14">
        <f t="shared" si="64"/>
        <v>440</v>
      </c>
      <c r="AW108" s="14">
        <f t="shared" si="65"/>
        <v>1950</v>
      </c>
      <c r="AX108" s="14">
        <f t="shared" si="66"/>
        <v>4950</v>
      </c>
      <c r="BA108" s="53">
        <v>101</v>
      </c>
      <c r="BB108" s="14">
        <f t="shared" si="62"/>
        <v>12</v>
      </c>
      <c r="BC108" s="14">
        <f t="shared" si="63"/>
        <v>2</v>
      </c>
      <c r="BD108" s="14">
        <f t="shared" si="67"/>
        <v>880</v>
      </c>
      <c r="BE108" s="14">
        <f t="shared" si="68"/>
        <v>3900</v>
      </c>
      <c r="BF108" s="14">
        <f t="shared" si="69"/>
        <v>9900</v>
      </c>
    </row>
    <row r="109" spans="1:58" ht="16.5" x14ac:dyDescent="0.2">
      <c r="AK109" s="25">
        <v>105</v>
      </c>
      <c r="AL109" s="25">
        <v>9</v>
      </c>
      <c r="AM109" s="25">
        <v>3</v>
      </c>
      <c r="AN109" s="86">
        <f t="shared" si="57"/>
        <v>16</v>
      </c>
      <c r="AO109" s="86">
        <f t="shared" si="58"/>
        <v>48</v>
      </c>
      <c r="AP109" s="86">
        <f t="shared" si="59"/>
        <v>76</v>
      </c>
      <c r="AS109" s="53">
        <v>105</v>
      </c>
      <c r="AT109" s="14">
        <f t="shared" si="60"/>
        <v>12</v>
      </c>
      <c r="AU109" s="14">
        <f t="shared" si="61"/>
        <v>6</v>
      </c>
      <c r="AV109" s="14">
        <f t="shared" si="64"/>
        <v>440</v>
      </c>
      <c r="AW109" s="14">
        <f t="shared" si="65"/>
        <v>1950</v>
      </c>
      <c r="AX109" s="14">
        <f t="shared" si="66"/>
        <v>4950</v>
      </c>
      <c r="BA109" s="53">
        <v>102</v>
      </c>
      <c r="BB109" s="14">
        <f t="shared" si="62"/>
        <v>12</v>
      </c>
      <c r="BC109" s="14">
        <f t="shared" si="63"/>
        <v>3</v>
      </c>
      <c r="BD109" s="14">
        <f t="shared" si="67"/>
        <v>880</v>
      </c>
      <c r="BE109" s="14">
        <f t="shared" si="68"/>
        <v>3900</v>
      </c>
      <c r="BF109" s="14">
        <f t="shared" si="69"/>
        <v>9900</v>
      </c>
    </row>
    <row r="110" spans="1:58" ht="16.5" x14ac:dyDescent="0.2">
      <c r="AK110" s="25">
        <v>106</v>
      </c>
      <c r="AL110" s="25">
        <v>9</v>
      </c>
      <c r="AM110" s="25">
        <v>4</v>
      </c>
      <c r="AN110" s="86">
        <f t="shared" si="57"/>
        <v>16</v>
      </c>
      <c r="AO110" s="86">
        <f t="shared" si="58"/>
        <v>49</v>
      </c>
      <c r="AP110" s="86">
        <f t="shared" si="59"/>
        <v>78</v>
      </c>
      <c r="AS110" s="53">
        <v>106</v>
      </c>
      <c r="AT110" s="14">
        <f t="shared" si="60"/>
        <v>12</v>
      </c>
      <c r="AU110" s="14">
        <f t="shared" si="61"/>
        <v>7</v>
      </c>
      <c r="AV110" s="14">
        <f t="shared" si="64"/>
        <v>440</v>
      </c>
      <c r="AW110" s="14">
        <f t="shared" si="65"/>
        <v>1950</v>
      </c>
      <c r="AX110" s="14">
        <f t="shared" si="66"/>
        <v>4950</v>
      </c>
      <c r="BA110" s="53">
        <v>103</v>
      </c>
      <c r="BB110" s="14">
        <f t="shared" si="62"/>
        <v>12</v>
      </c>
      <c r="BC110" s="14">
        <f t="shared" si="63"/>
        <v>4</v>
      </c>
      <c r="BD110" s="14">
        <f t="shared" si="67"/>
        <v>880</v>
      </c>
      <c r="BE110" s="14">
        <f t="shared" si="68"/>
        <v>3900</v>
      </c>
      <c r="BF110" s="14">
        <f t="shared" si="69"/>
        <v>9900</v>
      </c>
    </row>
    <row r="111" spans="1:58" ht="16.5" x14ac:dyDescent="0.2">
      <c r="AK111" s="25">
        <v>107</v>
      </c>
      <c r="AL111" s="25">
        <v>9</v>
      </c>
      <c r="AM111" s="25">
        <v>5</v>
      </c>
      <c r="AN111" s="86">
        <f t="shared" si="57"/>
        <v>16</v>
      </c>
      <c r="AO111" s="86">
        <f t="shared" si="58"/>
        <v>50</v>
      </c>
      <c r="AP111" s="86">
        <f t="shared" si="59"/>
        <v>80</v>
      </c>
      <c r="AS111" s="53">
        <v>107</v>
      </c>
      <c r="AT111" s="14">
        <f t="shared" si="60"/>
        <v>12</v>
      </c>
      <c r="AU111" s="14">
        <f t="shared" si="61"/>
        <v>8</v>
      </c>
      <c r="AV111" s="14">
        <f t="shared" si="64"/>
        <v>440</v>
      </c>
      <c r="AW111" s="14">
        <f t="shared" si="65"/>
        <v>1950</v>
      </c>
      <c r="AX111" s="14">
        <f t="shared" si="66"/>
        <v>4950</v>
      </c>
      <c r="BA111" s="53">
        <v>104</v>
      </c>
      <c r="BB111" s="14">
        <f t="shared" si="62"/>
        <v>12</v>
      </c>
      <c r="BC111" s="14">
        <f t="shared" si="63"/>
        <v>5</v>
      </c>
      <c r="BD111" s="14">
        <f t="shared" si="67"/>
        <v>880</v>
      </c>
      <c r="BE111" s="14">
        <f t="shared" si="68"/>
        <v>3900</v>
      </c>
      <c r="BF111" s="14">
        <f t="shared" si="69"/>
        <v>9900</v>
      </c>
    </row>
    <row r="112" spans="1:58" ht="16.5" x14ac:dyDescent="0.2">
      <c r="AK112" s="25">
        <v>108</v>
      </c>
      <c r="AL112" s="25">
        <v>9</v>
      </c>
      <c r="AM112" s="25">
        <v>6</v>
      </c>
      <c r="AN112" s="86">
        <f t="shared" si="57"/>
        <v>16</v>
      </c>
      <c r="AO112" s="86">
        <f t="shared" si="58"/>
        <v>51</v>
      </c>
      <c r="AP112" s="86">
        <f t="shared" si="59"/>
        <v>82</v>
      </c>
      <c r="AS112" s="53">
        <v>108</v>
      </c>
      <c r="AT112" s="14">
        <f t="shared" si="60"/>
        <v>12</v>
      </c>
      <c r="AU112" s="14">
        <f t="shared" si="61"/>
        <v>9</v>
      </c>
      <c r="AV112" s="14">
        <f t="shared" si="64"/>
        <v>440</v>
      </c>
      <c r="AW112" s="14">
        <f t="shared" si="65"/>
        <v>1950</v>
      </c>
      <c r="AX112" s="14">
        <f t="shared" si="66"/>
        <v>4950</v>
      </c>
      <c r="BA112" s="53">
        <v>105</v>
      </c>
      <c r="BB112" s="14">
        <f t="shared" si="62"/>
        <v>12</v>
      </c>
      <c r="BC112" s="14">
        <f t="shared" si="63"/>
        <v>6</v>
      </c>
      <c r="BD112" s="14">
        <f t="shared" si="67"/>
        <v>880</v>
      </c>
      <c r="BE112" s="14">
        <f t="shared" si="68"/>
        <v>3900</v>
      </c>
      <c r="BF112" s="14">
        <f t="shared" si="69"/>
        <v>9900</v>
      </c>
    </row>
    <row r="113" spans="37:58" ht="16.5" x14ac:dyDescent="0.2">
      <c r="AK113" s="25">
        <v>109</v>
      </c>
      <c r="AL113" s="25">
        <v>9</v>
      </c>
      <c r="AM113" s="25">
        <v>7</v>
      </c>
      <c r="AN113" s="86">
        <f t="shared" si="57"/>
        <v>16</v>
      </c>
      <c r="AO113" s="86">
        <f t="shared" si="58"/>
        <v>52</v>
      </c>
      <c r="AP113" s="86">
        <f t="shared" si="59"/>
        <v>84</v>
      </c>
      <c r="AS113" s="53">
        <v>109</v>
      </c>
      <c r="AT113" s="14">
        <f t="shared" si="60"/>
        <v>13</v>
      </c>
      <c r="AU113" s="14">
        <f t="shared" si="61"/>
        <v>1</v>
      </c>
      <c r="AV113" s="14">
        <f t="shared" si="64"/>
        <v>500</v>
      </c>
      <c r="AW113" s="14">
        <f t="shared" si="65"/>
        <v>2100</v>
      </c>
      <c r="AX113" s="14">
        <f t="shared" si="66"/>
        <v>5625</v>
      </c>
      <c r="BA113" s="53">
        <v>106</v>
      </c>
      <c r="BB113" s="14">
        <f t="shared" si="62"/>
        <v>12</v>
      </c>
      <c r="BC113" s="14">
        <f t="shared" si="63"/>
        <v>7</v>
      </c>
      <c r="BD113" s="14">
        <f t="shared" si="67"/>
        <v>880</v>
      </c>
      <c r="BE113" s="14">
        <f t="shared" si="68"/>
        <v>3900</v>
      </c>
      <c r="BF113" s="14">
        <f t="shared" si="69"/>
        <v>9900</v>
      </c>
    </row>
    <row r="114" spans="37:58" ht="16.5" x14ac:dyDescent="0.2">
      <c r="AK114" s="25">
        <v>110</v>
      </c>
      <c r="AL114" s="25">
        <v>9</v>
      </c>
      <c r="AM114" s="25">
        <v>8</v>
      </c>
      <c r="AN114" s="86">
        <f t="shared" si="57"/>
        <v>16</v>
      </c>
      <c r="AO114" s="86">
        <f t="shared" si="58"/>
        <v>53</v>
      </c>
      <c r="AP114" s="86">
        <f t="shared" si="59"/>
        <v>86</v>
      </c>
      <c r="AS114" s="53">
        <v>110</v>
      </c>
      <c r="AT114" s="14">
        <f t="shared" si="60"/>
        <v>13</v>
      </c>
      <c r="AU114" s="14">
        <f t="shared" si="61"/>
        <v>2</v>
      </c>
      <c r="AV114" s="14">
        <f t="shared" si="64"/>
        <v>500</v>
      </c>
      <c r="AW114" s="14">
        <f t="shared" si="65"/>
        <v>2100</v>
      </c>
      <c r="AX114" s="14">
        <f t="shared" si="66"/>
        <v>5625</v>
      </c>
      <c r="BA114" s="53">
        <v>107</v>
      </c>
      <c r="BB114" s="14">
        <f t="shared" si="62"/>
        <v>12</v>
      </c>
      <c r="BC114" s="14">
        <f t="shared" si="63"/>
        <v>8</v>
      </c>
      <c r="BD114" s="14">
        <f t="shared" si="67"/>
        <v>880</v>
      </c>
      <c r="BE114" s="14">
        <f t="shared" si="68"/>
        <v>3900</v>
      </c>
      <c r="BF114" s="14">
        <f t="shared" si="69"/>
        <v>9900</v>
      </c>
    </row>
    <row r="115" spans="37:58" ht="16.5" x14ac:dyDescent="0.2">
      <c r="AK115" s="25">
        <v>111</v>
      </c>
      <c r="AL115" s="25">
        <v>9</v>
      </c>
      <c r="AM115" s="25">
        <v>9</v>
      </c>
      <c r="AN115" s="86">
        <f t="shared" si="57"/>
        <v>16</v>
      </c>
      <c r="AO115" s="86">
        <f t="shared" si="58"/>
        <v>54</v>
      </c>
      <c r="AP115" s="86">
        <f t="shared" si="59"/>
        <v>88</v>
      </c>
      <c r="AS115" s="53">
        <v>111</v>
      </c>
      <c r="AT115" s="14">
        <f t="shared" si="60"/>
        <v>13</v>
      </c>
      <c r="AU115" s="14">
        <f t="shared" si="61"/>
        <v>3</v>
      </c>
      <c r="AV115" s="14">
        <f t="shared" si="64"/>
        <v>500</v>
      </c>
      <c r="AW115" s="14">
        <f t="shared" si="65"/>
        <v>2100</v>
      </c>
      <c r="AX115" s="14">
        <f t="shared" si="66"/>
        <v>5625</v>
      </c>
      <c r="BA115" s="53">
        <v>108</v>
      </c>
      <c r="BB115" s="14">
        <f t="shared" si="62"/>
        <v>12</v>
      </c>
      <c r="BC115" s="14">
        <f t="shared" si="63"/>
        <v>9</v>
      </c>
      <c r="BD115" s="14">
        <f t="shared" si="67"/>
        <v>880</v>
      </c>
      <c r="BE115" s="14">
        <f t="shared" si="68"/>
        <v>3900</v>
      </c>
      <c r="BF115" s="14">
        <f t="shared" si="69"/>
        <v>9900</v>
      </c>
    </row>
    <row r="116" spans="37:58" ht="16.5" x14ac:dyDescent="0.2">
      <c r="AK116" s="25">
        <v>112</v>
      </c>
      <c r="AL116" s="25">
        <v>9</v>
      </c>
      <c r="AM116" s="25">
        <v>10</v>
      </c>
      <c r="AN116" s="86">
        <f t="shared" si="57"/>
        <v>16</v>
      </c>
      <c r="AO116" s="86">
        <f t="shared" si="58"/>
        <v>55</v>
      </c>
      <c r="AP116" s="86">
        <f t="shared" si="59"/>
        <v>90</v>
      </c>
      <c r="AS116" s="53">
        <v>112</v>
      </c>
      <c r="AT116" s="14">
        <f t="shared" si="60"/>
        <v>13</v>
      </c>
      <c r="AU116" s="14">
        <f t="shared" si="61"/>
        <v>4</v>
      </c>
      <c r="AV116" s="14">
        <f t="shared" si="64"/>
        <v>500</v>
      </c>
      <c r="AW116" s="14">
        <f t="shared" si="65"/>
        <v>2100</v>
      </c>
      <c r="AX116" s="14">
        <f t="shared" si="66"/>
        <v>5625</v>
      </c>
      <c r="BA116" s="53">
        <v>109</v>
      </c>
      <c r="BB116" s="14">
        <f t="shared" si="62"/>
        <v>13</v>
      </c>
      <c r="BC116" s="14">
        <f t="shared" si="63"/>
        <v>1</v>
      </c>
      <c r="BD116" s="14">
        <f t="shared" si="67"/>
        <v>1000</v>
      </c>
      <c r="BE116" s="14">
        <f t="shared" si="68"/>
        <v>4200</v>
      </c>
      <c r="BF116" s="14">
        <f t="shared" si="69"/>
        <v>11250</v>
      </c>
    </row>
    <row r="117" spans="37:58" ht="16.5" x14ac:dyDescent="0.2">
      <c r="AK117" s="25">
        <v>113</v>
      </c>
      <c r="AL117" s="25">
        <v>9</v>
      </c>
      <c r="AM117" s="25">
        <v>11</v>
      </c>
      <c r="AN117" s="86">
        <f t="shared" si="57"/>
        <v>16</v>
      </c>
      <c r="AO117" s="86">
        <f t="shared" si="58"/>
        <v>56</v>
      </c>
      <c r="AP117" s="86">
        <f t="shared" si="59"/>
        <v>92</v>
      </c>
      <c r="AS117" s="53">
        <v>113</v>
      </c>
      <c r="AT117" s="14">
        <f t="shared" si="60"/>
        <v>13</v>
      </c>
      <c r="AU117" s="14">
        <f t="shared" si="61"/>
        <v>5</v>
      </c>
      <c r="AV117" s="14">
        <f t="shared" si="64"/>
        <v>500</v>
      </c>
      <c r="AW117" s="14">
        <f t="shared" si="65"/>
        <v>2100</v>
      </c>
      <c r="AX117" s="14">
        <f t="shared" si="66"/>
        <v>5625</v>
      </c>
      <c r="BA117" s="53">
        <v>110</v>
      </c>
      <c r="BB117" s="14">
        <f t="shared" si="62"/>
        <v>13</v>
      </c>
      <c r="BC117" s="14">
        <f t="shared" si="63"/>
        <v>2</v>
      </c>
      <c r="BD117" s="14">
        <f t="shared" si="67"/>
        <v>1000</v>
      </c>
      <c r="BE117" s="14">
        <f t="shared" si="68"/>
        <v>4200</v>
      </c>
      <c r="BF117" s="14">
        <f t="shared" si="69"/>
        <v>11250</v>
      </c>
    </row>
    <row r="118" spans="37:58" ht="16.5" x14ac:dyDescent="0.2">
      <c r="AK118" s="25">
        <v>114</v>
      </c>
      <c r="AL118" s="25">
        <v>9</v>
      </c>
      <c r="AM118" s="25">
        <v>12</v>
      </c>
      <c r="AN118" s="86">
        <f t="shared" si="57"/>
        <v>16</v>
      </c>
      <c r="AO118" s="86">
        <f t="shared" si="58"/>
        <v>57</v>
      </c>
      <c r="AP118" s="86">
        <f t="shared" si="59"/>
        <v>94</v>
      </c>
      <c r="AS118" s="53">
        <v>114</v>
      </c>
      <c r="AT118" s="14">
        <f t="shared" si="60"/>
        <v>13</v>
      </c>
      <c r="AU118" s="14">
        <f t="shared" si="61"/>
        <v>6</v>
      </c>
      <c r="AV118" s="14">
        <f t="shared" si="64"/>
        <v>500</v>
      </c>
      <c r="AW118" s="14">
        <f t="shared" si="65"/>
        <v>2100</v>
      </c>
      <c r="AX118" s="14">
        <f t="shared" si="66"/>
        <v>5625</v>
      </c>
      <c r="BA118" s="53">
        <v>111</v>
      </c>
      <c r="BB118" s="14">
        <f t="shared" si="62"/>
        <v>13</v>
      </c>
      <c r="BC118" s="14">
        <f t="shared" si="63"/>
        <v>3</v>
      </c>
      <c r="BD118" s="14">
        <f t="shared" si="67"/>
        <v>1000</v>
      </c>
      <c r="BE118" s="14">
        <f t="shared" si="68"/>
        <v>4200</v>
      </c>
      <c r="BF118" s="14">
        <f t="shared" si="69"/>
        <v>11250</v>
      </c>
    </row>
    <row r="119" spans="37:58" ht="16.5" x14ac:dyDescent="0.2">
      <c r="AK119" s="25">
        <v>115</v>
      </c>
      <c r="AL119" s="25">
        <v>9</v>
      </c>
      <c r="AM119" s="25">
        <v>13</v>
      </c>
      <c r="AN119" s="86">
        <f t="shared" si="57"/>
        <v>16</v>
      </c>
      <c r="AO119" s="86">
        <f t="shared" si="58"/>
        <v>58</v>
      </c>
      <c r="AP119" s="86">
        <f t="shared" si="59"/>
        <v>96</v>
      </c>
      <c r="AS119" s="53">
        <v>115</v>
      </c>
      <c r="AT119" s="14">
        <f t="shared" si="60"/>
        <v>13</v>
      </c>
      <c r="AU119" s="14">
        <f t="shared" si="61"/>
        <v>7</v>
      </c>
      <c r="AV119" s="14">
        <f t="shared" si="64"/>
        <v>500</v>
      </c>
      <c r="AW119" s="14">
        <f t="shared" si="65"/>
        <v>2100</v>
      </c>
      <c r="AX119" s="14">
        <f t="shared" si="66"/>
        <v>5625</v>
      </c>
      <c r="BA119" s="53">
        <v>112</v>
      </c>
      <c r="BB119" s="14">
        <f t="shared" si="62"/>
        <v>13</v>
      </c>
      <c r="BC119" s="14">
        <f t="shared" si="63"/>
        <v>4</v>
      </c>
      <c r="BD119" s="14">
        <f t="shared" si="67"/>
        <v>1000</v>
      </c>
      <c r="BE119" s="14">
        <f t="shared" si="68"/>
        <v>4200</v>
      </c>
      <c r="BF119" s="14">
        <f t="shared" si="69"/>
        <v>11250</v>
      </c>
    </row>
    <row r="120" spans="37:58" ht="16.5" x14ac:dyDescent="0.2">
      <c r="AK120" s="25">
        <v>116</v>
      </c>
      <c r="AL120" s="25">
        <v>9</v>
      </c>
      <c r="AM120" s="25">
        <v>14</v>
      </c>
      <c r="AN120" s="86">
        <f t="shared" si="57"/>
        <v>16</v>
      </c>
      <c r="AO120" s="86">
        <f t="shared" si="58"/>
        <v>59</v>
      </c>
      <c r="AP120" s="86">
        <f t="shared" si="59"/>
        <v>98</v>
      </c>
      <c r="AS120" s="53">
        <v>116</v>
      </c>
      <c r="AT120" s="14">
        <f t="shared" si="60"/>
        <v>13</v>
      </c>
      <c r="AU120" s="14">
        <f t="shared" si="61"/>
        <v>8</v>
      </c>
      <c r="AV120" s="14">
        <f t="shared" si="64"/>
        <v>500</v>
      </c>
      <c r="AW120" s="14">
        <f t="shared" si="65"/>
        <v>2100</v>
      </c>
      <c r="AX120" s="14">
        <f t="shared" si="66"/>
        <v>5625</v>
      </c>
      <c r="BA120" s="53">
        <v>113</v>
      </c>
      <c r="BB120" s="14">
        <f t="shared" si="62"/>
        <v>13</v>
      </c>
      <c r="BC120" s="14">
        <f t="shared" si="63"/>
        <v>5</v>
      </c>
      <c r="BD120" s="14">
        <f t="shared" si="67"/>
        <v>1000</v>
      </c>
      <c r="BE120" s="14">
        <f t="shared" si="68"/>
        <v>4200</v>
      </c>
      <c r="BF120" s="14">
        <f t="shared" si="69"/>
        <v>11250</v>
      </c>
    </row>
    <row r="121" spans="37:58" ht="16.5" x14ac:dyDescent="0.2">
      <c r="AK121" s="25">
        <v>117</v>
      </c>
      <c r="AL121" s="25">
        <v>9</v>
      </c>
      <c r="AM121" s="25">
        <v>15</v>
      </c>
      <c r="AN121" s="86">
        <f t="shared" si="57"/>
        <v>16</v>
      </c>
      <c r="AO121" s="86">
        <f t="shared" si="58"/>
        <v>60</v>
      </c>
      <c r="AP121" s="86">
        <f t="shared" si="59"/>
        <v>100</v>
      </c>
      <c r="AS121" s="53">
        <v>117</v>
      </c>
      <c r="AT121" s="14">
        <f t="shared" si="60"/>
        <v>13</v>
      </c>
      <c r="AU121" s="14">
        <f t="shared" si="61"/>
        <v>9</v>
      </c>
      <c r="AV121" s="14">
        <f t="shared" si="64"/>
        <v>500</v>
      </c>
      <c r="AW121" s="14">
        <f t="shared" si="65"/>
        <v>2100</v>
      </c>
      <c r="AX121" s="14">
        <f t="shared" si="66"/>
        <v>5625</v>
      </c>
      <c r="BA121" s="53">
        <v>114</v>
      </c>
      <c r="BB121" s="14">
        <f t="shared" si="62"/>
        <v>13</v>
      </c>
      <c r="BC121" s="14">
        <f t="shared" si="63"/>
        <v>6</v>
      </c>
      <c r="BD121" s="14">
        <f t="shared" si="67"/>
        <v>1000</v>
      </c>
      <c r="BE121" s="14">
        <f t="shared" si="68"/>
        <v>4200</v>
      </c>
      <c r="BF121" s="14">
        <f t="shared" si="69"/>
        <v>11250</v>
      </c>
    </row>
    <row r="122" spans="37:58" ht="16.5" x14ac:dyDescent="0.2">
      <c r="AK122" s="25">
        <v>118</v>
      </c>
      <c r="AL122" s="25">
        <v>10</v>
      </c>
      <c r="AM122" s="25">
        <v>1</v>
      </c>
      <c r="AN122" s="86">
        <f t="shared" si="57"/>
        <v>18</v>
      </c>
      <c r="AO122" s="86">
        <f t="shared" si="58"/>
        <v>51</v>
      </c>
      <c r="AP122" s="86">
        <f t="shared" si="59"/>
        <v>82</v>
      </c>
      <c r="AS122" s="53">
        <v>118</v>
      </c>
      <c r="AT122" s="14">
        <f t="shared" si="60"/>
        <v>14</v>
      </c>
      <c r="AU122" s="14">
        <f t="shared" si="61"/>
        <v>1</v>
      </c>
      <c r="AV122" s="14">
        <f t="shared" si="64"/>
        <v>540</v>
      </c>
      <c r="AW122" s="14">
        <f t="shared" si="65"/>
        <v>2250</v>
      </c>
      <c r="AX122" s="14">
        <f t="shared" si="66"/>
        <v>6075</v>
      </c>
      <c r="BA122" s="53">
        <v>115</v>
      </c>
      <c r="BB122" s="14">
        <f t="shared" si="62"/>
        <v>13</v>
      </c>
      <c r="BC122" s="14">
        <f t="shared" si="63"/>
        <v>7</v>
      </c>
      <c r="BD122" s="14">
        <f t="shared" si="67"/>
        <v>1000</v>
      </c>
      <c r="BE122" s="14">
        <f t="shared" si="68"/>
        <v>4200</v>
      </c>
      <c r="BF122" s="14">
        <f t="shared" si="69"/>
        <v>11250</v>
      </c>
    </row>
    <row r="123" spans="37:58" ht="16.5" x14ac:dyDescent="0.2">
      <c r="AK123" s="25">
        <v>119</v>
      </c>
      <c r="AL123" s="25">
        <v>10</v>
      </c>
      <c r="AM123" s="25">
        <v>2</v>
      </c>
      <c r="AN123" s="86">
        <f t="shared" si="57"/>
        <v>18</v>
      </c>
      <c r="AO123" s="86">
        <f t="shared" si="58"/>
        <v>52</v>
      </c>
      <c r="AP123" s="86">
        <f t="shared" si="59"/>
        <v>84</v>
      </c>
      <c r="AS123" s="53">
        <v>119</v>
      </c>
      <c r="AT123" s="14">
        <f t="shared" si="60"/>
        <v>14</v>
      </c>
      <c r="AU123" s="14">
        <f t="shared" si="61"/>
        <v>2</v>
      </c>
      <c r="AV123" s="14">
        <f t="shared" si="64"/>
        <v>540</v>
      </c>
      <c r="AW123" s="14">
        <f t="shared" si="65"/>
        <v>2250</v>
      </c>
      <c r="AX123" s="14">
        <f t="shared" si="66"/>
        <v>6075</v>
      </c>
      <c r="BA123" s="53">
        <v>116</v>
      </c>
      <c r="BB123" s="14">
        <f t="shared" si="62"/>
        <v>13</v>
      </c>
      <c r="BC123" s="14">
        <f t="shared" si="63"/>
        <v>8</v>
      </c>
      <c r="BD123" s="14">
        <f t="shared" si="67"/>
        <v>1000</v>
      </c>
      <c r="BE123" s="14">
        <f t="shared" si="68"/>
        <v>4200</v>
      </c>
      <c r="BF123" s="14">
        <f t="shared" si="69"/>
        <v>11250</v>
      </c>
    </row>
    <row r="124" spans="37:58" ht="16.5" x14ac:dyDescent="0.2">
      <c r="AK124" s="25">
        <v>120</v>
      </c>
      <c r="AL124" s="25">
        <v>10</v>
      </c>
      <c r="AM124" s="25">
        <v>3</v>
      </c>
      <c r="AN124" s="86">
        <f t="shared" si="57"/>
        <v>18</v>
      </c>
      <c r="AO124" s="86">
        <f t="shared" si="58"/>
        <v>53</v>
      </c>
      <c r="AP124" s="86">
        <f t="shared" si="59"/>
        <v>86</v>
      </c>
      <c r="AS124" s="53">
        <v>120</v>
      </c>
      <c r="AT124" s="14">
        <f t="shared" si="60"/>
        <v>14</v>
      </c>
      <c r="AU124" s="14">
        <f t="shared" si="61"/>
        <v>3</v>
      </c>
      <c r="AV124" s="14">
        <f t="shared" si="64"/>
        <v>540</v>
      </c>
      <c r="AW124" s="14">
        <f t="shared" si="65"/>
        <v>2250</v>
      </c>
      <c r="AX124" s="14">
        <f t="shared" si="66"/>
        <v>6075</v>
      </c>
      <c r="BA124" s="53">
        <v>117</v>
      </c>
      <c r="BB124" s="14">
        <f t="shared" si="62"/>
        <v>13</v>
      </c>
      <c r="BC124" s="14">
        <f t="shared" si="63"/>
        <v>9</v>
      </c>
      <c r="BD124" s="14">
        <f t="shared" si="67"/>
        <v>1000</v>
      </c>
      <c r="BE124" s="14">
        <f t="shared" si="68"/>
        <v>4200</v>
      </c>
      <c r="BF124" s="14">
        <f t="shared" si="69"/>
        <v>11250</v>
      </c>
    </row>
    <row r="125" spans="37:58" ht="16.5" x14ac:dyDescent="0.2">
      <c r="AK125" s="25">
        <v>121</v>
      </c>
      <c r="AL125" s="25">
        <v>10</v>
      </c>
      <c r="AM125" s="25">
        <v>4</v>
      </c>
      <c r="AN125" s="86">
        <f t="shared" si="57"/>
        <v>18</v>
      </c>
      <c r="AO125" s="86">
        <f t="shared" si="58"/>
        <v>54</v>
      </c>
      <c r="AP125" s="86">
        <f t="shared" si="59"/>
        <v>88</v>
      </c>
      <c r="AS125" s="53">
        <v>121</v>
      </c>
      <c r="AT125" s="14">
        <f t="shared" si="60"/>
        <v>14</v>
      </c>
      <c r="AU125" s="14">
        <f t="shared" si="61"/>
        <v>4</v>
      </c>
      <c r="AV125" s="14">
        <f t="shared" si="64"/>
        <v>540</v>
      </c>
      <c r="AW125" s="14">
        <f t="shared" si="65"/>
        <v>2250</v>
      </c>
      <c r="AX125" s="14">
        <f t="shared" si="66"/>
        <v>6075</v>
      </c>
      <c r="BA125" s="53">
        <v>118</v>
      </c>
      <c r="BB125" s="14">
        <f t="shared" si="62"/>
        <v>14</v>
      </c>
      <c r="BC125" s="14">
        <f t="shared" si="63"/>
        <v>1</v>
      </c>
      <c r="BD125" s="14">
        <f t="shared" si="67"/>
        <v>1080</v>
      </c>
      <c r="BE125" s="14">
        <f t="shared" si="68"/>
        <v>4500</v>
      </c>
      <c r="BF125" s="14">
        <f t="shared" si="69"/>
        <v>12150</v>
      </c>
    </row>
    <row r="126" spans="37:58" ht="16.5" x14ac:dyDescent="0.2">
      <c r="AK126" s="25">
        <v>122</v>
      </c>
      <c r="AL126" s="25">
        <v>10</v>
      </c>
      <c r="AM126" s="25">
        <v>5</v>
      </c>
      <c r="AN126" s="86">
        <f t="shared" si="57"/>
        <v>18</v>
      </c>
      <c r="AO126" s="86">
        <f t="shared" si="58"/>
        <v>55</v>
      </c>
      <c r="AP126" s="86">
        <f t="shared" si="59"/>
        <v>90</v>
      </c>
      <c r="AS126" s="53">
        <v>122</v>
      </c>
      <c r="AT126" s="14">
        <f t="shared" si="60"/>
        <v>14</v>
      </c>
      <c r="AU126" s="14">
        <f t="shared" si="61"/>
        <v>5</v>
      </c>
      <c r="AV126" s="14">
        <f t="shared" si="64"/>
        <v>540</v>
      </c>
      <c r="AW126" s="14">
        <f t="shared" si="65"/>
        <v>2250</v>
      </c>
      <c r="AX126" s="14">
        <f t="shared" si="66"/>
        <v>6075</v>
      </c>
      <c r="BA126" s="53">
        <v>119</v>
      </c>
      <c r="BB126" s="14">
        <f t="shared" si="62"/>
        <v>14</v>
      </c>
      <c r="BC126" s="14">
        <f t="shared" si="63"/>
        <v>2</v>
      </c>
      <c r="BD126" s="14">
        <f t="shared" si="67"/>
        <v>1080</v>
      </c>
      <c r="BE126" s="14">
        <f t="shared" si="68"/>
        <v>4500</v>
      </c>
      <c r="BF126" s="14">
        <f t="shared" si="69"/>
        <v>12150</v>
      </c>
    </row>
    <row r="127" spans="37:58" ht="16.5" x14ac:dyDescent="0.2">
      <c r="AK127" s="25">
        <v>123</v>
      </c>
      <c r="AL127" s="25">
        <v>10</v>
      </c>
      <c r="AM127" s="25">
        <v>6</v>
      </c>
      <c r="AN127" s="86">
        <f t="shared" si="57"/>
        <v>18</v>
      </c>
      <c r="AO127" s="86">
        <f t="shared" si="58"/>
        <v>56</v>
      </c>
      <c r="AP127" s="86">
        <f t="shared" si="59"/>
        <v>92</v>
      </c>
      <c r="AS127" s="53">
        <v>123</v>
      </c>
      <c r="AT127" s="14">
        <f t="shared" si="60"/>
        <v>14</v>
      </c>
      <c r="AU127" s="14">
        <f t="shared" si="61"/>
        <v>6</v>
      </c>
      <c r="AV127" s="14">
        <f t="shared" si="64"/>
        <v>540</v>
      </c>
      <c r="AW127" s="14">
        <f t="shared" si="65"/>
        <v>2250</v>
      </c>
      <c r="AX127" s="14">
        <f t="shared" si="66"/>
        <v>6075</v>
      </c>
      <c r="BA127" s="53">
        <v>120</v>
      </c>
      <c r="BB127" s="14">
        <f t="shared" si="62"/>
        <v>14</v>
      </c>
      <c r="BC127" s="14">
        <f t="shared" si="63"/>
        <v>3</v>
      </c>
      <c r="BD127" s="14">
        <f t="shared" si="67"/>
        <v>1080</v>
      </c>
      <c r="BE127" s="14">
        <f t="shared" si="68"/>
        <v>4500</v>
      </c>
      <c r="BF127" s="14">
        <f t="shared" si="69"/>
        <v>12150</v>
      </c>
    </row>
    <row r="128" spans="37:58" ht="16.5" x14ac:dyDescent="0.2">
      <c r="AK128" s="25">
        <v>124</v>
      </c>
      <c r="AL128" s="25">
        <v>10</v>
      </c>
      <c r="AM128" s="25">
        <v>7</v>
      </c>
      <c r="AN128" s="86">
        <f t="shared" si="57"/>
        <v>18</v>
      </c>
      <c r="AO128" s="86">
        <f t="shared" si="58"/>
        <v>57</v>
      </c>
      <c r="AP128" s="86">
        <f t="shared" si="59"/>
        <v>94</v>
      </c>
      <c r="AS128" s="53">
        <v>124</v>
      </c>
      <c r="AT128" s="14">
        <f t="shared" si="60"/>
        <v>14</v>
      </c>
      <c r="AU128" s="14">
        <f t="shared" si="61"/>
        <v>7</v>
      </c>
      <c r="AV128" s="14">
        <f t="shared" si="64"/>
        <v>540</v>
      </c>
      <c r="AW128" s="14">
        <f t="shared" si="65"/>
        <v>2250</v>
      </c>
      <c r="AX128" s="14">
        <f t="shared" si="66"/>
        <v>6075</v>
      </c>
      <c r="BA128" s="53">
        <v>121</v>
      </c>
      <c r="BB128" s="14">
        <f t="shared" si="62"/>
        <v>14</v>
      </c>
      <c r="BC128" s="14">
        <f t="shared" si="63"/>
        <v>4</v>
      </c>
      <c r="BD128" s="14">
        <f t="shared" si="67"/>
        <v>1080</v>
      </c>
      <c r="BE128" s="14">
        <f t="shared" si="68"/>
        <v>4500</v>
      </c>
      <c r="BF128" s="14">
        <f t="shared" si="69"/>
        <v>12150</v>
      </c>
    </row>
    <row r="129" spans="37:58" ht="16.5" x14ac:dyDescent="0.2">
      <c r="AK129" s="25">
        <v>125</v>
      </c>
      <c r="AL129" s="25">
        <v>10</v>
      </c>
      <c r="AM129" s="25">
        <v>8</v>
      </c>
      <c r="AN129" s="86">
        <f t="shared" si="57"/>
        <v>18</v>
      </c>
      <c r="AO129" s="86">
        <f t="shared" si="58"/>
        <v>58</v>
      </c>
      <c r="AP129" s="86">
        <f t="shared" si="59"/>
        <v>96</v>
      </c>
      <c r="AS129" s="53">
        <v>125</v>
      </c>
      <c r="AT129" s="14">
        <f t="shared" si="60"/>
        <v>14</v>
      </c>
      <c r="AU129" s="14">
        <f t="shared" si="61"/>
        <v>8</v>
      </c>
      <c r="AV129" s="14">
        <f t="shared" si="64"/>
        <v>540</v>
      </c>
      <c r="AW129" s="14">
        <f t="shared" si="65"/>
        <v>2250</v>
      </c>
      <c r="AX129" s="14">
        <f t="shared" si="66"/>
        <v>6075</v>
      </c>
      <c r="BA129" s="53">
        <v>122</v>
      </c>
      <c r="BB129" s="14">
        <f t="shared" si="62"/>
        <v>14</v>
      </c>
      <c r="BC129" s="14">
        <f t="shared" si="63"/>
        <v>5</v>
      </c>
      <c r="BD129" s="14">
        <f t="shared" si="67"/>
        <v>1080</v>
      </c>
      <c r="BE129" s="14">
        <f t="shared" si="68"/>
        <v>4500</v>
      </c>
      <c r="BF129" s="14">
        <f t="shared" si="69"/>
        <v>12150</v>
      </c>
    </row>
    <row r="130" spans="37:58" ht="16.5" x14ac:dyDescent="0.2">
      <c r="AK130" s="25">
        <v>126</v>
      </c>
      <c r="AL130" s="25">
        <v>10</v>
      </c>
      <c r="AM130" s="25">
        <v>9</v>
      </c>
      <c r="AN130" s="86">
        <f t="shared" si="57"/>
        <v>18</v>
      </c>
      <c r="AO130" s="86">
        <f t="shared" si="58"/>
        <v>59</v>
      </c>
      <c r="AP130" s="86">
        <f t="shared" si="59"/>
        <v>98</v>
      </c>
      <c r="AS130" s="53">
        <v>126</v>
      </c>
      <c r="AT130" s="14">
        <f t="shared" si="60"/>
        <v>14</v>
      </c>
      <c r="AU130" s="14">
        <f t="shared" si="61"/>
        <v>9</v>
      </c>
      <c r="AV130" s="14">
        <f t="shared" si="64"/>
        <v>540</v>
      </c>
      <c r="AW130" s="14">
        <f t="shared" si="65"/>
        <v>2250</v>
      </c>
      <c r="AX130" s="14">
        <f t="shared" si="66"/>
        <v>6075</v>
      </c>
      <c r="BA130" s="53">
        <v>123</v>
      </c>
      <c r="BB130" s="14">
        <f t="shared" si="62"/>
        <v>14</v>
      </c>
      <c r="BC130" s="14">
        <f t="shared" si="63"/>
        <v>6</v>
      </c>
      <c r="BD130" s="14">
        <f t="shared" si="67"/>
        <v>1080</v>
      </c>
      <c r="BE130" s="14">
        <f t="shared" si="68"/>
        <v>4500</v>
      </c>
      <c r="BF130" s="14">
        <f t="shared" si="69"/>
        <v>12150</v>
      </c>
    </row>
    <row r="131" spans="37:58" ht="16.5" x14ac:dyDescent="0.2">
      <c r="AK131" s="25">
        <v>127</v>
      </c>
      <c r="AL131" s="25">
        <v>10</v>
      </c>
      <c r="AM131" s="25">
        <v>10</v>
      </c>
      <c r="AN131" s="86">
        <f t="shared" si="57"/>
        <v>18</v>
      </c>
      <c r="AO131" s="86">
        <f t="shared" si="58"/>
        <v>60</v>
      </c>
      <c r="AP131" s="86">
        <f t="shared" si="59"/>
        <v>100</v>
      </c>
      <c r="AS131" s="53">
        <v>127</v>
      </c>
      <c r="AT131" s="14">
        <f t="shared" si="60"/>
        <v>15</v>
      </c>
      <c r="AU131" s="14">
        <f t="shared" si="61"/>
        <v>1</v>
      </c>
      <c r="AV131" s="14">
        <f t="shared" si="64"/>
        <v>600</v>
      </c>
      <c r="AW131" s="14">
        <f t="shared" si="65"/>
        <v>2400</v>
      </c>
      <c r="AX131" s="14">
        <f t="shared" si="66"/>
        <v>6750</v>
      </c>
      <c r="BA131" s="53">
        <v>124</v>
      </c>
      <c r="BB131" s="14">
        <f t="shared" si="62"/>
        <v>14</v>
      </c>
      <c r="BC131" s="14">
        <f t="shared" si="63"/>
        <v>7</v>
      </c>
      <c r="BD131" s="14">
        <f t="shared" si="67"/>
        <v>1080</v>
      </c>
      <c r="BE131" s="14">
        <f t="shared" si="68"/>
        <v>4500</v>
      </c>
      <c r="BF131" s="14">
        <f t="shared" si="69"/>
        <v>12150</v>
      </c>
    </row>
    <row r="132" spans="37:58" ht="16.5" x14ac:dyDescent="0.2">
      <c r="AK132" s="25">
        <v>128</v>
      </c>
      <c r="AL132" s="25">
        <v>10</v>
      </c>
      <c r="AM132" s="25">
        <v>11</v>
      </c>
      <c r="AN132" s="86">
        <f t="shared" si="57"/>
        <v>18</v>
      </c>
      <c r="AO132" s="86">
        <f t="shared" si="58"/>
        <v>61</v>
      </c>
      <c r="AP132" s="86">
        <f t="shared" si="59"/>
        <v>102</v>
      </c>
      <c r="AS132" s="53">
        <v>128</v>
      </c>
      <c r="AT132" s="14">
        <f t="shared" si="60"/>
        <v>15</v>
      </c>
      <c r="AU132" s="14">
        <f t="shared" si="61"/>
        <v>2</v>
      </c>
      <c r="AV132" s="14">
        <f t="shared" si="64"/>
        <v>600</v>
      </c>
      <c r="AW132" s="14">
        <f t="shared" si="65"/>
        <v>2400</v>
      </c>
      <c r="AX132" s="14">
        <f t="shared" si="66"/>
        <v>6750</v>
      </c>
      <c r="BA132" s="53">
        <v>125</v>
      </c>
      <c r="BB132" s="14">
        <f t="shared" si="62"/>
        <v>14</v>
      </c>
      <c r="BC132" s="14">
        <f t="shared" si="63"/>
        <v>8</v>
      </c>
      <c r="BD132" s="14">
        <f t="shared" si="67"/>
        <v>1080</v>
      </c>
      <c r="BE132" s="14">
        <f t="shared" si="68"/>
        <v>4500</v>
      </c>
      <c r="BF132" s="14">
        <f t="shared" si="69"/>
        <v>12150</v>
      </c>
    </row>
    <row r="133" spans="37:58" ht="16.5" x14ac:dyDescent="0.2">
      <c r="AK133" s="25">
        <v>129</v>
      </c>
      <c r="AL133" s="25">
        <v>10</v>
      </c>
      <c r="AM133" s="25">
        <v>12</v>
      </c>
      <c r="AN133" s="86">
        <f t="shared" si="57"/>
        <v>18</v>
      </c>
      <c r="AO133" s="86">
        <f t="shared" si="58"/>
        <v>62</v>
      </c>
      <c r="AP133" s="86">
        <f t="shared" si="59"/>
        <v>104</v>
      </c>
      <c r="AS133" s="53">
        <v>129</v>
      </c>
      <c r="AT133" s="14">
        <f t="shared" si="60"/>
        <v>15</v>
      </c>
      <c r="AU133" s="14">
        <f t="shared" si="61"/>
        <v>3</v>
      </c>
      <c r="AV133" s="14">
        <f t="shared" si="64"/>
        <v>600</v>
      </c>
      <c r="AW133" s="14">
        <f t="shared" si="65"/>
        <v>2400</v>
      </c>
      <c r="AX133" s="14">
        <f t="shared" si="66"/>
        <v>6750</v>
      </c>
      <c r="BA133" s="53">
        <v>126</v>
      </c>
      <c r="BB133" s="14">
        <f t="shared" si="62"/>
        <v>14</v>
      </c>
      <c r="BC133" s="14">
        <f t="shared" si="63"/>
        <v>9</v>
      </c>
      <c r="BD133" s="14">
        <f t="shared" si="67"/>
        <v>1080</v>
      </c>
      <c r="BE133" s="14">
        <f t="shared" si="68"/>
        <v>4500</v>
      </c>
      <c r="BF133" s="14">
        <f t="shared" si="69"/>
        <v>12150</v>
      </c>
    </row>
    <row r="134" spans="37:58" ht="16.5" x14ac:dyDescent="0.2">
      <c r="AK134" s="25">
        <v>130</v>
      </c>
      <c r="AL134" s="25">
        <v>10</v>
      </c>
      <c r="AM134" s="25">
        <v>13</v>
      </c>
      <c r="AN134" s="86">
        <f t="shared" ref="AN134:AN197" si="73">INDEX($D$6:$D$25,AL134)</f>
        <v>18</v>
      </c>
      <c r="AO134" s="86">
        <f t="shared" ref="AO134:AO197" si="74">INT(INDEX($F$5:$F$25,AL134)+AM134*INDEX($G$6:$G$25,AL134))</f>
        <v>63</v>
      </c>
      <c r="AP134" s="86">
        <f t="shared" ref="AP134:AP197" si="75">INT(INDEX($I$5:$I$25,AL134)+AM134*INDEX($J$6:$J$25,AL134))</f>
        <v>106</v>
      </c>
      <c r="AS134" s="53">
        <v>130</v>
      </c>
      <c r="AT134" s="14">
        <f t="shared" ref="AT134:AT197" si="76">INDEX($L$5:$L$25,MATCH(AS134-1,$N$5:$N$25,1))+1</f>
        <v>15</v>
      </c>
      <c r="AU134" s="14">
        <f t="shared" ref="AU134:AU197" si="77">AS134-INDEX($N$5:$N$25,AT134)</f>
        <v>4</v>
      </c>
      <c r="AV134" s="14">
        <f t="shared" si="64"/>
        <v>600</v>
      </c>
      <c r="AW134" s="14">
        <f t="shared" si="65"/>
        <v>2400</v>
      </c>
      <c r="AX134" s="14">
        <f t="shared" si="66"/>
        <v>6750</v>
      </c>
      <c r="BA134" s="53">
        <v>127</v>
      </c>
      <c r="BB134" s="14">
        <f t="shared" ref="BB134:BB197" si="78">INDEX($X$5:$X$25,MATCH(BA134-1,$Z$5:$Z$25,1))+1</f>
        <v>15</v>
      </c>
      <c r="BC134" s="14">
        <f t="shared" ref="BC134:BC197" si="79">BA134-INDEX($Z$5:$Z$25,BB134)</f>
        <v>1</v>
      </c>
      <c r="BD134" s="14">
        <f t="shared" si="67"/>
        <v>1200</v>
      </c>
      <c r="BE134" s="14">
        <f t="shared" si="68"/>
        <v>4800</v>
      </c>
      <c r="BF134" s="14">
        <f t="shared" si="69"/>
        <v>13500</v>
      </c>
    </row>
    <row r="135" spans="37:58" ht="16.5" x14ac:dyDescent="0.2">
      <c r="AK135" s="25">
        <v>131</v>
      </c>
      <c r="AL135" s="25">
        <v>10</v>
      </c>
      <c r="AM135" s="25">
        <v>14</v>
      </c>
      <c r="AN135" s="86">
        <f t="shared" si="73"/>
        <v>18</v>
      </c>
      <c r="AO135" s="86">
        <f t="shared" si="74"/>
        <v>64</v>
      </c>
      <c r="AP135" s="86">
        <f t="shared" si="75"/>
        <v>108</v>
      </c>
      <c r="AS135" s="53">
        <v>131</v>
      </c>
      <c r="AT135" s="14">
        <f t="shared" si="76"/>
        <v>15</v>
      </c>
      <c r="AU135" s="14">
        <f t="shared" si="77"/>
        <v>5</v>
      </c>
      <c r="AV135" s="14">
        <f t="shared" si="64"/>
        <v>600</v>
      </c>
      <c r="AW135" s="14">
        <f t="shared" si="65"/>
        <v>2400</v>
      </c>
      <c r="AX135" s="14">
        <f t="shared" si="66"/>
        <v>6750</v>
      </c>
      <c r="BA135" s="53">
        <v>128</v>
      </c>
      <c r="BB135" s="14">
        <f t="shared" si="78"/>
        <v>15</v>
      </c>
      <c r="BC135" s="14">
        <f t="shared" si="79"/>
        <v>2</v>
      </c>
      <c r="BD135" s="14">
        <f t="shared" si="67"/>
        <v>1200</v>
      </c>
      <c r="BE135" s="14">
        <f t="shared" si="68"/>
        <v>4800</v>
      </c>
      <c r="BF135" s="14">
        <f t="shared" si="69"/>
        <v>13500</v>
      </c>
    </row>
    <row r="136" spans="37:58" ht="16.5" x14ac:dyDescent="0.2">
      <c r="AK136" s="25">
        <v>132</v>
      </c>
      <c r="AL136" s="25">
        <v>10</v>
      </c>
      <c r="AM136" s="25">
        <v>15</v>
      </c>
      <c r="AN136" s="86">
        <f t="shared" si="73"/>
        <v>18</v>
      </c>
      <c r="AO136" s="86">
        <f t="shared" si="74"/>
        <v>65</v>
      </c>
      <c r="AP136" s="86">
        <f t="shared" si="75"/>
        <v>110</v>
      </c>
      <c r="AS136" s="53">
        <v>132</v>
      </c>
      <c r="AT136" s="14">
        <f t="shared" si="76"/>
        <v>15</v>
      </c>
      <c r="AU136" s="14">
        <f t="shared" si="77"/>
        <v>6</v>
      </c>
      <c r="AV136" s="14">
        <f t="shared" si="64"/>
        <v>600</v>
      </c>
      <c r="AW136" s="14">
        <f t="shared" si="65"/>
        <v>2400</v>
      </c>
      <c r="AX136" s="14">
        <f t="shared" si="66"/>
        <v>6750</v>
      </c>
      <c r="BA136" s="53">
        <v>129</v>
      </c>
      <c r="BB136" s="14">
        <f t="shared" si="78"/>
        <v>15</v>
      </c>
      <c r="BC136" s="14">
        <f t="shared" si="79"/>
        <v>3</v>
      </c>
      <c r="BD136" s="14">
        <f t="shared" si="67"/>
        <v>1200</v>
      </c>
      <c r="BE136" s="14">
        <f t="shared" si="68"/>
        <v>4800</v>
      </c>
      <c r="BF136" s="14">
        <f t="shared" si="69"/>
        <v>13500</v>
      </c>
    </row>
    <row r="137" spans="37:58" ht="16.5" x14ac:dyDescent="0.2">
      <c r="AK137" s="25">
        <v>133</v>
      </c>
      <c r="AL137" s="25">
        <v>11</v>
      </c>
      <c r="AM137" s="25">
        <v>1</v>
      </c>
      <c r="AN137" s="86">
        <f t="shared" si="73"/>
        <v>20</v>
      </c>
      <c r="AO137" s="86">
        <f t="shared" si="74"/>
        <v>56</v>
      </c>
      <c r="AP137" s="86">
        <f t="shared" si="75"/>
        <v>92</v>
      </c>
      <c r="AS137" s="53">
        <v>133</v>
      </c>
      <c r="AT137" s="14">
        <f t="shared" si="76"/>
        <v>15</v>
      </c>
      <c r="AU137" s="14">
        <f t="shared" si="77"/>
        <v>7</v>
      </c>
      <c r="AV137" s="14">
        <f t="shared" si="64"/>
        <v>600</v>
      </c>
      <c r="AW137" s="14">
        <f t="shared" si="65"/>
        <v>2400</v>
      </c>
      <c r="AX137" s="14">
        <f t="shared" si="66"/>
        <v>6750</v>
      </c>
      <c r="BA137" s="53">
        <v>130</v>
      </c>
      <c r="BB137" s="14">
        <f t="shared" si="78"/>
        <v>15</v>
      </c>
      <c r="BC137" s="14">
        <f t="shared" si="79"/>
        <v>4</v>
      </c>
      <c r="BD137" s="14">
        <f t="shared" si="67"/>
        <v>1200</v>
      </c>
      <c r="BE137" s="14">
        <f t="shared" si="68"/>
        <v>4800</v>
      </c>
      <c r="BF137" s="14">
        <f t="shared" si="69"/>
        <v>13500</v>
      </c>
    </row>
    <row r="138" spans="37:58" ht="16.5" x14ac:dyDescent="0.2">
      <c r="AK138" s="25">
        <v>134</v>
      </c>
      <c r="AL138" s="25">
        <v>11</v>
      </c>
      <c r="AM138" s="25">
        <v>2</v>
      </c>
      <c r="AN138" s="86">
        <f t="shared" si="73"/>
        <v>20</v>
      </c>
      <c r="AO138" s="86">
        <f t="shared" si="74"/>
        <v>57</v>
      </c>
      <c r="AP138" s="86">
        <f t="shared" si="75"/>
        <v>94</v>
      </c>
      <c r="AS138" s="53">
        <v>134</v>
      </c>
      <c r="AT138" s="14">
        <f t="shared" si="76"/>
        <v>15</v>
      </c>
      <c r="AU138" s="14">
        <f t="shared" si="77"/>
        <v>8</v>
      </c>
      <c r="AV138" s="14">
        <f t="shared" si="64"/>
        <v>600</v>
      </c>
      <c r="AW138" s="14">
        <f t="shared" si="65"/>
        <v>2400</v>
      </c>
      <c r="AX138" s="14">
        <f t="shared" si="66"/>
        <v>6750</v>
      </c>
      <c r="BA138" s="53">
        <v>131</v>
      </c>
      <c r="BB138" s="14">
        <f t="shared" si="78"/>
        <v>15</v>
      </c>
      <c r="BC138" s="14">
        <f t="shared" si="79"/>
        <v>5</v>
      </c>
      <c r="BD138" s="14">
        <f t="shared" si="67"/>
        <v>1200</v>
      </c>
      <c r="BE138" s="14">
        <f t="shared" si="68"/>
        <v>4800</v>
      </c>
      <c r="BF138" s="14">
        <f t="shared" si="69"/>
        <v>13500</v>
      </c>
    </row>
    <row r="139" spans="37:58" ht="16.5" x14ac:dyDescent="0.2">
      <c r="AK139" s="25">
        <v>135</v>
      </c>
      <c r="AL139" s="25">
        <v>11</v>
      </c>
      <c r="AM139" s="25">
        <v>3</v>
      </c>
      <c r="AN139" s="86">
        <f t="shared" si="73"/>
        <v>20</v>
      </c>
      <c r="AO139" s="86">
        <f t="shared" si="74"/>
        <v>58</v>
      </c>
      <c r="AP139" s="86">
        <f t="shared" si="75"/>
        <v>96</v>
      </c>
      <c r="AS139" s="53">
        <v>135</v>
      </c>
      <c r="AT139" s="14">
        <f t="shared" si="76"/>
        <v>15</v>
      </c>
      <c r="AU139" s="14">
        <f t="shared" si="77"/>
        <v>9</v>
      </c>
      <c r="AV139" s="14">
        <f t="shared" si="64"/>
        <v>600</v>
      </c>
      <c r="AW139" s="14">
        <f t="shared" si="65"/>
        <v>2400</v>
      </c>
      <c r="AX139" s="14">
        <f t="shared" si="66"/>
        <v>6750</v>
      </c>
      <c r="BA139" s="53">
        <v>132</v>
      </c>
      <c r="BB139" s="14">
        <f t="shared" si="78"/>
        <v>15</v>
      </c>
      <c r="BC139" s="14">
        <f t="shared" si="79"/>
        <v>6</v>
      </c>
      <c r="BD139" s="14">
        <f t="shared" si="67"/>
        <v>1200</v>
      </c>
      <c r="BE139" s="14">
        <f t="shared" si="68"/>
        <v>4800</v>
      </c>
      <c r="BF139" s="14">
        <f t="shared" si="69"/>
        <v>13500</v>
      </c>
    </row>
    <row r="140" spans="37:58" ht="16.5" x14ac:dyDescent="0.2">
      <c r="AK140" s="25">
        <v>136</v>
      </c>
      <c r="AL140" s="25">
        <v>11</v>
      </c>
      <c r="AM140" s="25">
        <v>4</v>
      </c>
      <c r="AN140" s="86">
        <f t="shared" si="73"/>
        <v>20</v>
      </c>
      <c r="AO140" s="86">
        <f t="shared" si="74"/>
        <v>59</v>
      </c>
      <c r="AP140" s="86">
        <f t="shared" si="75"/>
        <v>98</v>
      </c>
      <c r="AS140" s="53">
        <v>136</v>
      </c>
      <c r="AT140" s="14">
        <f t="shared" si="76"/>
        <v>16</v>
      </c>
      <c r="AU140" s="14">
        <f t="shared" si="77"/>
        <v>1</v>
      </c>
      <c r="AV140" s="14">
        <f t="shared" si="64"/>
        <v>640</v>
      </c>
      <c r="AW140" s="14">
        <f t="shared" si="65"/>
        <v>2700</v>
      </c>
      <c r="AX140" s="14">
        <f t="shared" si="66"/>
        <v>7200</v>
      </c>
      <c r="BA140" s="53">
        <v>133</v>
      </c>
      <c r="BB140" s="14">
        <f t="shared" si="78"/>
        <v>15</v>
      </c>
      <c r="BC140" s="14">
        <f t="shared" si="79"/>
        <v>7</v>
      </c>
      <c r="BD140" s="14">
        <f t="shared" si="67"/>
        <v>1200</v>
      </c>
      <c r="BE140" s="14">
        <f t="shared" si="68"/>
        <v>4800</v>
      </c>
      <c r="BF140" s="14">
        <f t="shared" si="69"/>
        <v>13500</v>
      </c>
    </row>
    <row r="141" spans="37:58" ht="16.5" x14ac:dyDescent="0.2">
      <c r="AK141" s="25">
        <v>137</v>
      </c>
      <c r="AL141" s="25">
        <v>11</v>
      </c>
      <c r="AM141" s="25">
        <v>5</v>
      </c>
      <c r="AN141" s="86">
        <f t="shared" si="73"/>
        <v>20</v>
      </c>
      <c r="AO141" s="86">
        <f t="shared" si="74"/>
        <v>60</v>
      </c>
      <c r="AP141" s="86">
        <f t="shared" si="75"/>
        <v>100</v>
      </c>
      <c r="AS141" s="53">
        <v>137</v>
      </c>
      <c r="AT141" s="14">
        <f t="shared" si="76"/>
        <v>16</v>
      </c>
      <c r="AU141" s="14">
        <f t="shared" si="77"/>
        <v>2</v>
      </c>
      <c r="AV141" s="14">
        <f t="shared" si="64"/>
        <v>640</v>
      </c>
      <c r="AW141" s="14">
        <f t="shared" si="65"/>
        <v>2700</v>
      </c>
      <c r="AX141" s="14">
        <f t="shared" si="66"/>
        <v>7200</v>
      </c>
      <c r="BA141" s="53">
        <v>134</v>
      </c>
      <c r="BB141" s="14">
        <f t="shared" si="78"/>
        <v>15</v>
      </c>
      <c r="BC141" s="14">
        <f t="shared" si="79"/>
        <v>8</v>
      </c>
      <c r="BD141" s="14">
        <f t="shared" si="67"/>
        <v>1200</v>
      </c>
      <c r="BE141" s="14">
        <f t="shared" si="68"/>
        <v>4800</v>
      </c>
      <c r="BF141" s="14">
        <f t="shared" si="69"/>
        <v>13500</v>
      </c>
    </row>
    <row r="142" spans="37:58" ht="16.5" x14ac:dyDescent="0.2">
      <c r="AK142" s="25">
        <v>138</v>
      </c>
      <c r="AL142" s="25">
        <v>11</v>
      </c>
      <c r="AM142" s="25">
        <v>6</v>
      </c>
      <c r="AN142" s="86">
        <f t="shared" si="73"/>
        <v>20</v>
      </c>
      <c r="AO142" s="86">
        <f t="shared" si="74"/>
        <v>61</v>
      </c>
      <c r="AP142" s="86">
        <f t="shared" si="75"/>
        <v>102</v>
      </c>
      <c r="AS142" s="53">
        <v>138</v>
      </c>
      <c r="AT142" s="14">
        <f t="shared" si="76"/>
        <v>16</v>
      </c>
      <c r="AU142" s="14">
        <f t="shared" si="77"/>
        <v>3</v>
      </c>
      <c r="AV142" s="14">
        <f t="shared" ref="AV142:AV205" si="80">INDEX($P$6:$P$25,AT142)</f>
        <v>640</v>
      </c>
      <c r="AW142" s="14">
        <f t="shared" ref="AW142:AW205" si="81">INDEX($R$6:$R$25,AT142)</f>
        <v>2700</v>
      </c>
      <c r="AX142" s="14">
        <f t="shared" ref="AX142:AX205" si="82">INDEX($T$6:$T$25,AT142)</f>
        <v>7200</v>
      </c>
      <c r="BA142" s="53">
        <v>135</v>
      </c>
      <c r="BB142" s="14">
        <f t="shared" si="78"/>
        <v>15</v>
      </c>
      <c r="BC142" s="14">
        <f t="shared" si="79"/>
        <v>9</v>
      </c>
      <c r="BD142" s="14">
        <f t="shared" si="67"/>
        <v>1200</v>
      </c>
      <c r="BE142" s="14">
        <f t="shared" si="68"/>
        <v>4800</v>
      </c>
      <c r="BF142" s="14">
        <f t="shared" si="69"/>
        <v>13500</v>
      </c>
    </row>
    <row r="143" spans="37:58" ht="16.5" x14ac:dyDescent="0.2">
      <c r="AK143" s="25">
        <v>139</v>
      </c>
      <c r="AL143" s="25">
        <v>11</v>
      </c>
      <c r="AM143" s="25">
        <v>7</v>
      </c>
      <c r="AN143" s="86">
        <f t="shared" si="73"/>
        <v>20</v>
      </c>
      <c r="AO143" s="86">
        <f t="shared" si="74"/>
        <v>62</v>
      </c>
      <c r="AP143" s="86">
        <f t="shared" si="75"/>
        <v>104</v>
      </c>
      <c r="AS143" s="53">
        <v>139</v>
      </c>
      <c r="AT143" s="14">
        <f t="shared" si="76"/>
        <v>16</v>
      </c>
      <c r="AU143" s="14">
        <f t="shared" si="77"/>
        <v>4</v>
      </c>
      <c r="AV143" s="14">
        <f t="shared" si="80"/>
        <v>640</v>
      </c>
      <c r="AW143" s="14">
        <f t="shared" si="81"/>
        <v>2700</v>
      </c>
      <c r="AX143" s="14">
        <f t="shared" si="82"/>
        <v>7200</v>
      </c>
      <c r="BA143" s="53">
        <v>136</v>
      </c>
      <c r="BB143" s="14">
        <f t="shared" si="78"/>
        <v>16</v>
      </c>
      <c r="BC143" s="14">
        <f t="shared" si="79"/>
        <v>1</v>
      </c>
      <c r="BD143" s="14">
        <f t="shared" ref="BD143:BD205" si="83">INDEX($AB$6:$AB$25,BB143)</f>
        <v>1280</v>
      </c>
      <c r="BE143" s="14">
        <f t="shared" ref="BE143:BE205" si="84">INDEX($AD$6:$AD$25,BB143)</f>
        <v>5400</v>
      </c>
      <c r="BF143" s="14">
        <f t="shared" ref="BF143:BF205" si="85">INDEX($AF$6:$AF$25,BB143)</f>
        <v>14400</v>
      </c>
    </row>
    <row r="144" spans="37:58" ht="16.5" x14ac:dyDescent="0.2">
      <c r="AK144" s="25">
        <v>140</v>
      </c>
      <c r="AL144" s="25">
        <v>11</v>
      </c>
      <c r="AM144" s="25">
        <v>8</v>
      </c>
      <c r="AN144" s="86">
        <f t="shared" si="73"/>
        <v>20</v>
      </c>
      <c r="AO144" s="86">
        <f t="shared" si="74"/>
        <v>63</v>
      </c>
      <c r="AP144" s="86">
        <f t="shared" si="75"/>
        <v>106</v>
      </c>
      <c r="AS144" s="53">
        <v>140</v>
      </c>
      <c r="AT144" s="14">
        <f t="shared" si="76"/>
        <v>16</v>
      </c>
      <c r="AU144" s="14">
        <f t="shared" si="77"/>
        <v>5</v>
      </c>
      <c r="AV144" s="14">
        <f t="shared" si="80"/>
        <v>640</v>
      </c>
      <c r="AW144" s="14">
        <f t="shared" si="81"/>
        <v>2700</v>
      </c>
      <c r="AX144" s="14">
        <f t="shared" si="82"/>
        <v>7200</v>
      </c>
      <c r="BA144" s="53">
        <v>137</v>
      </c>
      <c r="BB144" s="14">
        <f t="shared" si="78"/>
        <v>16</v>
      </c>
      <c r="BC144" s="14">
        <f t="shared" si="79"/>
        <v>2</v>
      </c>
      <c r="BD144" s="14">
        <f t="shared" si="83"/>
        <v>1280</v>
      </c>
      <c r="BE144" s="14">
        <f t="shared" si="84"/>
        <v>5400</v>
      </c>
      <c r="BF144" s="14">
        <f t="shared" si="85"/>
        <v>14400</v>
      </c>
    </row>
    <row r="145" spans="37:58" ht="16.5" x14ac:dyDescent="0.2">
      <c r="AK145" s="25">
        <v>141</v>
      </c>
      <c r="AL145" s="25">
        <v>11</v>
      </c>
      <c r="AM145" s="25">
        <v>9</v>
      </c>
      <c r="AN145" s="86">
        <f t="shared" si="73"/>
        <v>20</v>
      </c>
      <c r="AO145" s="86">
        <f t="shared" si="74"/>
        <v>64</v>
      </c>
      <c r="AP145" s="86">
        <f t="shared" si="75"/>
        <v>108</v>
      </c>
      <c r="AS145" s="53">
        <v>141</v>
      </c>
      <c r="AT145" s="14">
        <f t="shared" si="76"/>
        <v>16</v>
      </c>
      <c r="AU145" s="14">
        <f t="shared" si="77"/>
        <v>6</v>
      </c>
      <c r="AV145" s="14">
        <f t="shared" si="80"/>
        <v>640</v>
      </c>
      <c r="AW145" s="14">
        <f t="shared" si="81"/>
        <v>2700</v>
      </c>
      <c r="AX145" s="14">
        <f t="shared" si="82"/>
        <v>7200</v>
      </c>
      <c r="BA145" s="53">
        <v>138</v>
      </c>
      <c r="BB145" s="14">
        <f t="shared" si="78"/>
        <v>16</v>
      </c>
      <c r="BC145" s="14">
        <f t="shared" si="79"/>
        <v>3</v>
      </c>
      <c r="BD145" s="14">
        <f t="shared" si="83"/>
        <v>1280</v>
      </c>
      <c r="BE145" s="14">
        <f t="shared" si="84"/>
        <v>5400</v>
      </c>
      <c r="BF145" s="14">
        <f t="shared" si="85"/>
        <v>14400</v>
      </c>
    </row>
    <row r="146" spans="37:58" ht="16.5" x14ac:dyDescent="0.2">
      <c r="AK146" s="25">
        <v>142</v>
      </c>
      <c r="AL146" s="25">
        <v>11</v>
      </c>
      <c r="AM146" s="25">
        <v>10</v>
      </c>
      <c r="AN146" s="86">
        <f t="shared" si="73"/>
        <v>20</v>
      </c>
      <c r="AO146" s="86">
        <f t="shared" si="74"/>
        <v>65</v>
      </c>
      <c r="AP146" s="86">
        <f t="shared" si="75"/>
        <v>110</v>
      </c>
      <c r="AS146" s="53">
        <v>142</v>
      </c>
      <c r="AT146" s="14">
        <f t="shared" si="76"/>
        <v>16</v>
      </c>
      <c r="AU146" s="14">
        <f t="shared" si="77"/>
        <v>7</v>
      </c>
      <c r="AV146" s="14">
        <f t="shared" si="80"/>
        <v>640</v>
      </c>
      <c r="AW146" s="14">
        <f t="shared" si="81"/>
        <v>2700</v>
      </c>
      <c r="AX146" s="14">
        <f t="shared" si="82"/>
        <v>7200</v>
      </c>
      <c r="BA146" s="53">
        <v>139</v>
      </c>
      <c r="BB146" s="14">
        <f t="shared" si="78"/>
        <v>16</v>
      </c>
      <c r="BC146" s="14">
        <f t="shared" si="79"/>
        <v>4</v>
      </c>
      <c r="BD146" s="14">
        <f t="shared" si="83"/>
        <v>1280</v>
      </c>
      <c r="BE146" s="14">
        <f t="shared" si="84"/>
        <v>5400</v>
      </c>
      <c r="BF146" s="14">
        <f t="shared" si="85"/>
        <v>14400</v>
      </c>
    </row>
    <row r="147" spans="37:58" ht="16.5" x14ac:dyDescent="0.2">
      <c r="AK147" s="25">
        <v>143</v>
      </c>
      <c r="AL147" s="25">
        <v>11</v>
      </c>
      <c r="AM147" s="25">
        <v>11</v>
      </c>
      <c r="AN147" s="86">
        <f t="shared" si="73"/>
        <v>20</v>
      </c>
      <c r="AO147" s="86">
        <f t="shared" si="74"/>
        <v>66</v>
      </c>
      <c r="AP147" s="86">
        <f t="shared" si="75"/>
        <v>112</v>
      </c>
      <c r="AS147" s="53">
        <v>143</v>
      </c>
      <c r="AT147" s="14">
        <f t="shared" si="76"/>
        <v>16</v>
      </c>
      <c r="AU147" s="14">
        <f t="shared" si="77"/>
        <v>8</v>
      </c>
      <c r="AV147" s="14">
        <f t="shared" si="80"/>
        <v>640</v>
      </c>
      <c r="AW147" s="14">
        <f t="shared" si="81"/>
        <v>2700</v>
      </c>
      <c r="AX147" s="14">
        <f t="shared" si="82"/>
        <v>7200</v>
      </c>
      <c r="BA147" s="53">
        <v>140</v>
      </c>
      <c r="BB147" s="14">
        <f t="shared" si="78"/>
        <v>16</v>
      </c>
      <c r="BC147" s="14">
        <f t="shared" si="79"/>
        <v>5</v>
      </c>
      <c r="BD147" s="14">
        <f t="shared" si="83"/>
        <v>1280</v>
      </c>
      <c r="BE147" s="14">
        <f t="shared" si="84"/>
        <v>5400</v>
      </c>
      <c r="BF147" s="14">
        <f t="shared" si="85"/>
        <v>14400</v>
      </c>
    </row>
    <row r="148" spans="37:58" ht="16.5" x14ac:dyDescent="0.2">
      <c r="AK148" s="25">
        <v>144</v>
      </c>
      <c r="AL148" s="25">
        <v>11</v>
      </c>
      <c r="AM148" s="25">
        <v>12</v>
      </c>
      <c r="AN148" s="86">
        <f t="shared" si="73"/>
        <v>20</v>
      </c>
      <c r="AO148" s="86">
        <f t="shared" si="74"/>
        <v>67</v>
      </c>
      <c r="AP148" s="86">
        <f t="shared" si="75"/>
        <v>114</v>
      </c>
      <c r="AS148" s="53">
        <v>144</v>
      </c>
      <c r="AT148" s="14">
        <f t="shared" si="76"/>
        <v>16</v>
      </c>
      <c r="AU148" s="14">
        <f t="shared" si="77"/>
        <v>9</v>
      </c>
      <c r="AV148" s="14">
        <f t="shared" si="80"/>
        <v>640</v>
      </c>
      <c r="AW148" s="14">
        <f t="shared" si="81"/>
        <v>2700</v>
      </c>
      <c r="AX148" s="14">
        <f t="shared" si="82"/>
        <v>7200</v>
      </c>
      <c r="BA148" s="53">
        <v>141</v>
      </c>
      <c r="BB148" s="14">
        <f t="shared" si="78"/>
        <v>16</v>
      </c>
      <c r="BC148" s="14">
        <f t="shared" si="79"/>
        <v>6</v>
      </c>
      <c r="BD148" s="14">
        <f t="shared" si="83"/>
        <v>1280</v>
      </c>
      <c r="BE148" s="14">
        <f t="shared" si="84"/>
        <v>5400</v>
      </c>
      <c r="BF148" s="14">
        <f t="shared" si="85"/>
        <v>14400</v>
      </c>
    </row>
    <row r="149" spans="37:58" ht="16.5" x14ac:dyDescent="0.2">
      <c r="AK149" s="25">
        <v>145</v>
      </c>
      <c r="AL149" s="25">
        <v>11</v>
      </c>
      <c r="AM149" s="25">
        <v>13</v>
      </c>
      <c r="AN149" s="86">
        <f t="shared" si="73"/>
        <v>20</v>
      </c>
      <c r="AO149" s="86">
        <f t="shared" si="74"/>
        <v>68</v>
      </c>
      <c r="AP149" s="86">
        <f t="shared" si="75"/>
        <v>116</v>
      </c>
      <c r="AS149" s="53">
        <v>145</v>
      </c>
      <c r="AT149" s="14">
        <f t="shared" si="76"/>
        <v>17</v>
      </c>
      <c r="AU149" s="14">
        <f t="shared" si="77"/>
        <v>1</v>
      </c>
      <c r="AV149" s="14">
        <f t="shared" si="80"/>
        <v>700</v>
      </c>
      <c r="AW149" s="14">
        <f t="shared" si="81"/>
        <v>3000</v>
      </c>
      <c r="AX149" s="14">
        <f t="shared" si="82"/>
        <v>7875</v>
      </c>
      <c r="BA149" s="53">
        <v>142</v>
      </c>
      <c r="BB149" s="14">
        <f t="shared" si="78"/>
        <v>16</v>
      </c>
      <c r="BC149" s="14">
        <f t="shared" si="79"/>
        <v>7</v>
      </c>
      <c r="BD149" s="14">
        <f t="shared" si="83"/>
        <v>1280</v>
      </c>
      <c r="BE149" s="14">
        <f t="shared" si="84"/>
        <v>5400</v>
      </c>
      <c r="BF149" s="14">
        <f t="shared" si="85"/>
        <v>14400</v>
      </c>
    </row>
    <row r="150" spans="37:58" ht="16.5" x14ac:dyDescent="0.2">
      <c r="AK150" s="25">
        <v>146</v>
      </c>
      <c r="AL150" s="25">
        <v>11</v>
      </c>
      <c r="AM150" s="25">
        <v>14</v>
      </c>
      <c r="AN150" s="86">
        <f t="shared" si="73"/>
        <v>20</v>
      </c>
      <c r="AO150" s="86">
        <f t="shared" si="74"/>
        <v>69</v>
      </c>
      <c r="AP150" s="86">
        <f t="shared" si="75"/>
        <v>118</v>
      </c>
      <c r="AS150" s="53">
        <v>146</v>
      </c>
      <c r="AT150" s="14">
        <f t="shared" si="76"/>
        <v>17</v>
      </c>
      <c r="AU150" s="14">
        <f t="shared" si="77"/>
        <v>2</v>
      </c>
      <c r="AV150" s="14">
        <f t="shared" si="80"/>
        <v>700</v>
      </c>
      <c r="AW150" s="14">
        <f t="shared" si="81"/>
        <v>3000</v>
      </c>
      <c r="AX150" s="14">
        <f t="shared" si="82"/>
        <v>7875</v>
      </c>
      <c r="BA150" s="53">
        <v>143</v>
      </c>
      <c r="BB150" s="14">
        <f t="shared" si="78"/>
        <v>16</v>
      </c>
      <c r="BC150" s="14">
        <f t="shared" si="79"/>
        <v>8</v>
      </c>
      <c r="BD150" s="14">
        <f t="shared" si="83"/>
        <v>1280</v>
      </c>
      <c r="BE150" s="14">
        <f t="shared" si="84"/>
        <v>5400</v>
      </c>
      <c r="BF150" s="14">
        <f t="shared" si="85"/>
        <v>14400</v>
      </c>
    </row>
    <row r="151" spans="37:58" ht="16.5" x14ac:dyDescent="0.2">
      <c r="AK151" s="25">
        <v>147</v>
      </c>
      <c r="AL151" s="25">
        <v>11</v>
      </c>
      <c r="AM151" s="25">
        <v>15</v>
      </c>
      <c r="AN151" s="86">
        <f t="shared" si="73"/>
        <v>20</v>
      </c>
      <c r="AO151" s="86">
        <f t="shared" si="74"/>
        <v>70</v>
      </c>
      <c r="AP151" s="86">
        <f t="shared" si="75"/>
        <v>120</v>
      </c>
      <c r="AS151" s="53">
        <v>147</v>
      </c>
      <c r="AT151" s="14">
        <f t="shared" si="76"/>
        <v>17</v>
      </c>
      <c r="AU151" s="14">
        <f t="shared" si="77"/>
        <v>3</v>
      </c>
      <c r="AV151" s="14">
        <f t="shared" si="80"/>
        <v>700</v>
      </c>
      <c r="AW151" s="14">
        <f t="shared" si="81"/>
        <v>3000</v>
      </c>
      <c r="AX151" s="14">
        <f t="shared" si="82"/>
        <v>7875</v>
      </c>
      <c r="BA151" s="53">
        <v>144</v>
      </c>
      <c r="BB151" s="14">
        <f t="shared" si="78"/>
        <v>16</v>
      </c>
      <c r="BC151" s="14">
        <f t="shared" si="79"/>
        <v>9</v>
      </c>
      <c r="BD151" s="14">
        <f t="shared" si="83"/>
        <v>1280</v>
      </c>
      <c r="BE151" s="14">
        <f t="shared" si="84"/>
        <v>5400</v>
      </c>
      <c r="BF151" s="14">
        <f t="shared" si="85"/>
        <v>14400</v>
      </c>
    </row>
    <row r="152" spans="37:58" ht="16.5" x14ac:dyDescent="0.2">
      <c r="AK152" s="25">
        <v>148</v>
      </c>
      <c r="AL152" s="25">
        <v>12</v>
      </c>
      <c r="AM152" s="25">
        <v>1</v>
      </c>
      <c r="AN152" s="86">
        <f t="shared" si="73"/>
        <v>22</v>
      </c>
      <c r="AO152" s="86">
        <f t="shared" si="74"/>
        <v>61</v>
      </c>
      <c r="AP152" s="86">
        <f t="shared" si="75"/>
        <v>102</v>
      </c>
      <c r="AS152" s="53">
        <v>148</v>
      </c>
      <c r="AT152" s="14">
        <f t="shared" si="76"/>
        <v>17</v>
      </c>
      <c r="AU152" s="14">
        <f t="shared" si="77"/>
        <v>4</v>
      </c>
      <c r="AV152" s="14">
        <f t="shared" si="80"/>
        <v>700</v>
      </c>
      <c r="AW152" s="14">
        <f t="shared" si="81"/>
        <v>3000</v>
      </c>
      <c r="AX152" s="14">
        <f t="shared" si="82"/>
        <v>7875</v>
      </c>
      <c r="BA152" s="53">
        <v>145</v>
      </c>
      <c r="BB152" s="14">
        <f t="shared" si="78"/>
        <v>17</v>
      </c>
      <c r="BC152" s="14">
        <f t="shared" si="79"/>
        <v>1</v>
      </c>
      <c r="BD152" s="14">
        <f t="shared" si="83"/>
        <v>1400</v>
      </c>
      <c r="BE152" s="14">
        <f t="shared" si="84"/>
        <v>6000</v>
      </c>
      <c r="BF152" s="14">
        <f t="shared" si="85"/>
        <v>15750</v>
      </c>
    </row>
    <row r="153" spans="37:58" ht="16.5" x14ac:dyDescent="0.2">
      <c r="AK153" s="25">
        <v>149</v>
      </c>
      <c r="AL153" s="25">
        <v>12</v>
      </c>
      <c r="AM153" s="25">
        <v>2</v>
      </c>
      <c r="AN153" s="86">
        <f t="shared" si="73"/>
        <v>22</v>
      </c>
      <c r="AO153" s="86">
        <f t="shared" si="74"/>
        <v>62</v>
      </c>
      <c r="AP153" s="86">
        <f t="shared" si="75"/>
        <v>104</v>
      </c>
      <c r="AS153" s="53">
        <v>149</v>
      </c>
      <c r="AT153" s="14">
        <f t="shared" si="76"/>
        <v>17</v>
      </c>
      <c r="AU153" s="14">
        <f t="shared" si="77"/>
        <v>5</v>
      </c>
      <c r="AV153" s="14">
        <f t="shared" si="80"/>
        <v>700</v>
      </c>
      <c r="AW153" s="14">
        <f t="shared" si="81"/>
        <v>3000</v>
      </c>
      <c r="AX153" s="14">
        <f t="shared" si="82"/>
        <v>7875</v>
      </c>
      <c r="BA153" s="53">
        <v>146</v>
      </c>
      <c r="BB153" s="14">
        <f t="shared" si="78"/>
        <v>17</v>
      </c>
      <c r="BC153" s="14">
        <f t="shared" si="79"/>
        <v>2</v>
      </c>
      <c r="BD153" s="14">
        <f t="shared" si="83"/>
        <v>1400</v>
      </c>
      <c r="BE153" s="14">
        <f t="shared" si="84"/>
        <v>6000</v>
      </c>
      <c r="BF153" s="14">
        <f t="shared" si="85"/>
        <v>15750</v>
      </c>
    </row>
    <row r="154" spans="37:58" ht="16.5" x14ac:dyDescent="0.2">
      <c r="AK154" s="25">
        <v>150</v>
      </c>
      <c r="AL154" s="25">
        <v>12</v>
      </c>
      <c r="AM154" s="25">
        <v>3</v>
      </c>
      <c r="AN154" s="86">
        <f t="shared" si="73"/>
        <v>22</v>
      </c>
      <c r="AO154" s="86">
        <f t="shared" si="74"/>
        <v>63</v>
      </c>
      <c r="AP154" s="86">
        <f t="shared" si="75"/>
        <v>106</v>
      </c>
      <c r="AS154" s="53">
        <v>150</v>
      </c>
      <c r="AT154" s="14">
        <f t="shared" si="76"/>
        <v>17</v>
      </c>
      <c r="AU154" s="14">
        <f t="shared" si="77"/>
        <v>6</v>
      </c>
      <c r="AV154" s="14">
        <f t="shared" si="80"/>
        <v>700</v>
      </c>
      <c r="AW154" s="14">
        <f t="shared" si="81"/>
        <v>3000</v>
      </c>
      <c r="AX154" s="14">
        <f t="shared" si="82"/>
        <v>7875</v>
      </c>
      <c r="BA154" s="53">
        <v>147</v>
      </c>
      <c r="BB154" s="14">
        <f t="shared" si="78"/>
        <v>17</v>
      </c>
      <c r="BC154" s="14">
        <f t="shared" si="79"/>
        <v>3</v>
      </c>
      <c r="BD154" s="14">
        <f t="shared" si="83"/>
        <v>1400</v>
      </c>
      <c r="BE154" s="14">
        <f t="shared" si="84"/>
        <v>6000</v>
      </c>
      <c r="BF154" s="14">
        <f t="shared" si="85"/>
        <v>15750</v>
      </c>
    </row>
    <row r="155" spans="37:58" ht="16.5" x14ac:dyDescent="0.2">
      <c r="AK155" s="25">
        <v>151</v>
      </c>
      <c r="AL155" s="25">
        <v>12</v>
      </c>
      <c r="AM155" s="25">
        <v>4</v>
      </c>
      <c r="AN155" s="86">
        <f t="shared" si="73"/>
        <v>22</v>
      </c>
      <c r="AO155" s="86">
        <f t="shared" si="74"/>
        <v>64</v>
      </c>
      <c r="AP155" s="86">
        <f t="shared" si="75"/>
        <v>108</v>
      </c>
      <c r="AS155" s="53">
        <v>151</v>
      </c>
      <c r="AT155" s="14">
        <f t="shared" si="76"/>
        <v>17</v>
      </c>
      <c r="AU155" s="14">
        <f t="shared" si="77"/>
        <v>7</v>
      </c>
      <c r="AV155" s="14">
        <f t="shared" si="80"/>
        <v>700</v>
      </c>
      <c r="AW155" s="14">
        <f t="shared" si="81"/>
        <v>3000</v>
      </c>
      <c r="AX155" s="14">
        <f t="shared" si="82"/>
        <v>7875</v>
      </c>
      <c r="BA155" s="53">
        <v>148</v>
      </c>
      <c r="BB155" s="14">
        <f t="shared" si="78"/>
        <v>17</v>
      </c>
      <c r="BC155" s="14">
        <f t="shared" si="79"/>
        <v>4</v>
      </c>
      <c r="BD155" s="14">
        <f t="shared" si="83"/>
        <v>1400</v>
      </c>
      <c r="BE155" s="14">
        <f t="shared" si="84"/>
        <v>6000</v>
      </c>
      <c r="BF155" s="14">
        <f t="shared" si="85"/>
        <v>15750</v>
      </c>
    </row>
    <row r="156" spans="37:58" ht="16.5" x14ac:dyDescent="0.2">
      <c r="AK156" s="25">
        <v>152</v>
      </c>
      <c r="AL156" s="25">
        <v>12</v>
      </c>
      <c r="AM156" s="25">
        <v>5</v>
      </c>
      <c r="AN156" s="86">
        <f t="shared" si="73"/>
        <v>22</v>
      </c>
      <c r="AO156" s="86">
        <f t="shared" si="74"/>
        <v>65</v>
      </c>
      <c r="AP156" s="86">
        <f t="shared" si="75"/>
        <v>110</v>
      </c>
      <c r="AS156" s="53">
        <v>152</v>
      </c>
      <c r="AT156" s="14">
        <f t="shared" si="76"/>
        <v>17</v>
      </c>
      <c r="AU156" s="14">
        <f t="shared" si="77"/>
        <v>8</v>
      </c>
      <c r="AV156" s="14">
        <f t="shared" si="80"/>
        <v>700</v>
      </c>
      <c r="AW156" s="14">
        <f t="shared" si="81"/>
        <v>3000</v>
      </c>
      <c r="AX156" s="14">
        <f t="shared" si="82"/>
        <v>7875</v>
      </c>
      <c r="BA156" s="53">
        <v>149</v>
      </c>
      <c r="BB156" s="14">
        <f t="shared" si="78"/>
        <v>17</v>
      </c>
      <c r="BC156" s="14">
        <f t="shared" si="79"/>
        <v>5</v>
      </c>
      <c r="BD156" s="14">
        <f t="shared" si="83"/>
        <v>1400</v>
      </c>
      <c r="BE156" s="14">
        <f t="shared" si="84"/>
        <v>6000</v>
      </c>
      <c r="BF156" s="14">
        <f t="shared" si="85"/>
        <v>15750</v>
      </c>
    </row>
    <row r="157" spans="37:58" ht="16.5" x14ac:dyDescent="0.2">
      <c r="AK157" s="25">
        <v>153</v>
      </c>
      <c r="AL157" s="25">
        <v>12</v>
      </c>
      <c r="AM157" s="25">
        <v>6</v>
      </c>
      <c r="AN157" s="86">
        <f t="shared" si="73"/>
        <v>22</v>
      </c>
      <c r="AO157" s="86">
        <f t="shared" si="74"/>
        <v>66</v>
      </c>
      <c r="AP157" s="86">
        <f t="shared" si="75"/>
        <v>112</v>
      </c>
      <c r="AS157" s="53">
        <v>153</v>
      </c>
      <c r="AT157" s="14">
        <f t="shared" si="76"/>
        <v>17</v>
      </c>
      <c r="AU157" s="14">
        <f t="shared" si="77"/>
        <v>9</v>
      </c>
      <c r="AV157" s="14">
        <f t="shared" si="80"/>
        <v>700</v>
      </c>
      <c r="AW157" s="14">
        <f t="shared" si="81"/>
        <v>3000</v>
      </c>
      <c r="AX157" s="14">
        <f t="shared" si="82"/>
        <v>7875</v>
      </c>
      <c r="BA157" s="53">
        <v>150</v>
      </c>
      <c r="BB157" s="14">
        <f t="shared" si="78"/>
        <v>17</v>
      </c>
      <c r="BC157" s="14">
        <f t="shared" si="79"/>
        <v>6</v>
      </c>
      <c r="BD157" s="14">
        <f t="shared" si="83"/>
        <v>1400</v>
      </c>
      <c r="BE157" s="14">
        <f t="shared" si="84"/>
        <v>6000</v>
      </c>
      <c r="BF157" s="14">
        <f t="shared" si="85"/>
        <v>15750</v>
      </c>
    </row>
    <row r="158" spans="37:58" ht="16.5" x14ac:dyDescent="0.2">
      <c r="AK158" s="25">
        <v>154</v>
      </c>
      <c r="AL158" s="25">
        <v>12</v>
      </c>
      <c r="AM158" s="25">
        <v>7</v>
      </c>
      <c r="AN158" s="86">
        <f t="shared" si="73"/>
        <v>22</v>
      </c>
      <c r="AO158" s="86">
        <f t="shared" si="74"/>
        <v>67</v>
      </c>
      <c r="AP158" s="86">
        <f t="shared" si="75"/>
        <v>114</v>
      </c>
      <c r="AS158" s="53">
        <v>154</v>
      </c>
      <c r="AT158" s="14">
        <f t="shared" si="76"/>
        <v>18</v>
      </c>
      <c r="AU158" s="14">
        <f t="shared" si="77"/>
        <v>1</v>
      </c>
      <c r="AV158" s="14">
        <f t="shared" si="80"/>
        <v>740</v>
      </c>
      <c r="AW158" s="14">
        <f t="shared" si="81"/>
        <v>3300</v>
      </c>
      <c r="AX158" s="14">
        <f t="shared" si="82"/>
        <v>8325</v>
      </c>
      <c r="BA158" s="53">
        <v>151</v>
      </c>
      <c r="BB158" s="14">
        <f t="shared" si="78"/>
        <v>17</v>
      </c>
      <c r="BC158" s="14">
        <f t="shared" si="79"/>
        <v>7</v>
      </c>
      <c r="BD158" s="14">
        <f t="shared" si="83"/>
        <v>1400</v>
      </c>
      <c r="BE158" s="14">
        <f t="shared" si="84"/>
        <v>6000</v>
      </c>
      <c r="BF158" s="14">
        <f t="shared" si="85"/>
        <v>15750</v>
      </c>
    </row>
    <row r="159" spans="37:58" ht="16.5" x14ac:dyDescent="0.2">
      <c r="AK159" s="25">
        <v>155</v>
      </c>
      <c r="AL159" s="25">
        <v>12</v>
      </c>
      <c r="AM159" s="25">
        <v>8</v>
      </c>
      <c r="AN159" s="86">
        <f t="shared" si="73"/>
        <v>22</v>
      </c>
      <c r="AO159" s="86">
        <f t="shared" si="74"/>
        <v>68</v>
      </c>
      <c r="AP159" s="86">
        <f t="shared" si="75"/>
        <v>116</v>
      </c>
      <c r="AS159" s="53">
        <v>155</v>
      </c>
      <c r="AT159" s="14">
        <f t="shared" si="76"/>
        <v>18</v>
      </c>
      <c r="AU159" s="14">
        <f t="shared" si="77"/>
        <v>2</v>
      </c>
      <c r="AV159" s="14">
        <f t="shared" si="80"/>
        <v>740</v>
      </c>
      <c r="AW159" s="14">
        <f t="shared" si="81"/>
        <v>3300</v>
      </c>
      <c r="AX159" s="14">
        <f t="shared" si="82"/>
        <v>8325</v>
      </c>
      <c r="BA159" s="53">
        <v>152</v>
      </c>
      <c r="BB159" s="14">
        <f t="shared" si="78"/>
        <v>17</v>
      </c>
      <c r="BC159" s="14">
        <f t="shared" si="79"/>
        <v>8</v>
      </c>
      <c r="BD159" s="14">
        <f t="shared" si="83"/>
        <v>1400</v>
      </c>
      <c r="BE159" s="14">
        <f t="shared" si="84"/>
        <v>6000</v>
      </c>
      <c r="BF159" s="14">
        <f t="shared" si="85"/>
        <v>15750</v>
      </c>
    </row>
    <row r="160" spans="37:58" ht="16.5" x14ac:dyDescent="0.2">
      <c r="AK160" s="25">
        <v>156</v>
      </c>
      <c r="AL160" s="25">
        <v>12</v>
      </c>
      <c r="AM160" s="25">
        <v>9</v>
      </c>
      <c r="AN160" s="86">
        <f t="shared" si="73"/>
        <v>22</v>
      </c>
      <c r="AO160" s="86">
        <f t="shared" si="74"/>
        <v>69</v>
      </c>
      <c r="AP160" s="86">
        <f t="shared" si="75"/>
        <v>118</v>
      </c>
      <c r="AS160" s="53">
        <v>156</v>
      </c>
      <c r="AT160" s="14">
        <f t="shared" si="76"/>
        <v>18</v>
      </c>
      <c r="AU160" s="14">
        <f t="shared" si="77"/>
        <v>3</v>
      </c>
      <c r="AV160" s="14">
        <f t="shared" si="80"/>
        <v>740</v>
      </c>
      <c r="AW160" s="14">
        <f t="shared" si="81"/>
        <v>3300</v>
      </c>
      <c r="AX160" s="14">
        <f t="shared" si="82"/>
        <v>8325</v>
      </c>
      <c r="BA160" s="53">
        <v>153</v>
      </c>
      <c r="BB160" s="14">
        <f t="shared" si="78"/>
        <v>17</v>
      </c>
      <c r="BC160" s="14">
        <f t="shared" si="79"/>
        <v>9</v>
      </c>
      <c r="BD160" s="14">
        <f t="shared" si="83"/>
        <v>1400</v>
      </c>
      <c r="BE160" s="14">
        <f t="shared" si="84"/>
        <v>6000</v>
      </c>
      <c r="BF160" s="14">
        <f t="shared" si="85"/>
        <v>15750</v>
      </c>
    </row>
    <row r="161" spans="37:58" ht="16.5" x14ac:dyDescent="0.2">
      <c r="AK161" s="25">
        <v>157</v>
      </c>
      <c r="AL161" s="25">
        <v>12</v>
      </c>
      <c r="AM161" s="25">
        <v>10</v>
      </c>
      <c r="AN161" s="86">
        <f t="shared" si="73"/>
        <v>22</v>
      </c>
      <c r="AO161" s="86">
        <f t="shared" si="74"/>
        <v>70</v>
      </c>
      <c r="AP161" s="86">
        <f t="shared" si="75"/>
        <v>120</v>
      </c>
      <c r="AS161" s="53">
        <v>157</v>
      </c>
      <c r="AT161" s="14">
        <f t="shared" si="76"/>
        <v>18</v>
      </c>
      <c r="AU161" s="14">
        <f t="shared" si="77"/>
        <v>4</v>
      </c>
      <c r="AV161" s="14">
        <f t="shared" si="80"/>
        <v>740</v>
      </c>
      <c r="AW161" s="14">
        <f t="shared" si="81"/>
        <v>3300</v>
      </c>
      <c r="AX161" s="14">
        <f t="shared" si="82"/>
        <v>8325</v>
      </c>
      <c r="BA161" s="53">
        <v>154</v>
      </c>
      <c r="BB161" s="14">
        <f t="shared" si="78"/>
        <v>18</v>
      </c>
      <c r="BC161" s="14">
        <f t="shared" si="79"/>
        <v>1</v>
      </c>
      <c r="BD161" s="14">
        <f t="shared" si="83"/>
        <v>1480</v>
      </c>
      <c r="BE161" s="14">
        <f t="shared" si="84"/>
        <v>6600</v>
      </c>
      <c r="BF161" s="14">
        <f t="shared" si="85"/>
        <v>16650</v>
      </c>
    </row>
    <row r="162" spans="37:58" ht="16.5" x14ac:dyDescent="0.2">
      <c r="AK162" s="25">
        <v>158</v>
      </c>
      <c r="AL162" s="25">
        <v>12</v>
      </c>
      <c r="AM162" s="25">
        <v>11</v>
      </c>
      <c r="AN162" s="86">
        <f t="shared" si="73"/>
        <v>22</v>
      </c>
      <c r="AO162" s="86">
        <f t="shared" si="74"/>
        <v>71</v>
      </c>
      <c r="AP162" s="86">
        <f t="shared" si="75"/>
        <v>122</v>
      </c>
      <c r="AS162" s="53">
        <v>158</v>
      </c>
      <c r="AT162" s="14">
        <f t="shared" si="76"/>
        <v>18</v>
      </c>
      <c r="AU162" s="14">
        <f t="shared" si="77"/>
        <v>5</v>
      </c>
      <c r="AV162" s="14">
        <f t="shared" si="80"/>
        <v>740</v>
      </c>
      <c r="AW162" s="14">
        <f t="shared" si="81"/>
        <v>3300</v>
      </c>
      <c r="AX162" s="14">
        <f t="shared" si="82"/>
        <v>8325</v>
      </c>
      <c r="BA162" s="53">
        <v>155</v>
      </c>
      <c r="BB162" s="14">
        <f t="shared" si="78"/>
        <v>18</v>
      </c>
      <c r="BC162" s="14">
        <f t="shared" si="79"/>
        <v>2</v>
      </c>
      <c r="BD162" s="14">
        <f t="shared" si="83"/>
        <v>1480</v>
      </c>
      <c r="BE162" s="14">
        <f t="shared" si="84"/>
        <v>6600</v>
      </c>
      <c r="BF162" s="14">
        <f t="shared" si="85"/>
        <v>16650</v>
      </c>
    </row>
    <row r="163" spans="37:58" ht="16.5" x14ac:dyDescent="0.2">
      <c r="AK163" s="25">
        <v>159</v>
      </c>
      <c r="AL163" s="25">
        <v>12</v>
      </c>
      <c r="AM163" s="25">
        <v>12</v>
      </c>
      <c r="AN163" s="86">
        <f t="shared" si="73"/>
        <v>22</v>
      </c>
      <c r="AO163" s="86">
        <f t="shared" si="74"/>
        <v>72</v>
      </c>
      <c r="AP163" s="86">
        <f t="shared" si="75"/>
        <v>124</v>
      </c>
      <c r="AS163" s="53">
        <v>159</v>
      </c>
      <c r="AT163" s="14">
        <f t="shared" si="76"/>
        <v>18</v>
      </c>
      <c r="AU163" s="14">
        <f t="shared" si="77"/>
        <v>6</v>
      </c>
      <c r="AV163" s="14">
        <f t="shared" si="80"/>
        <v>740</v>
      </c>
      <c r="AW163" s="14">
        <f t="shared" si="81"/>
        <v>3300</v>
      </c>
      <c r="AX163" s="14">
        <f t="shared" si="82"/>
        <v>8325</v>
      </c>
      <c r="BA163" s="53">
        <v>156</v>
      </c>
      <c r="BB163" s="14">
        <f t="shared" si="78"/>
        <v>18</v>
      </c>
      <c r="BC163" s="14">
        <f t="shared" si="79"/>
        <v>3</v>
      </c>
      <c r="BD163" s="14">
        <f t="shared" si="83"/>
        <v>1480</v>
      </c>
      <c r="BE163" s="14">
        <f t="shared" si="84"/>
        <v>6600</v>
      </c>
      <c r="BF163" s="14">
        <f t="shared" si="85"/>
        <v>16650</v>
      </c>
    </row>
    <row r="164" spans="37:58" ht="16.5" x14ac:dyDescent="0.2">
      <c r="AK164" s="25">
        <v>160</v>
      </c>
      <c r="AL164" s="25">
        <v>12</v>
      </c>
      <c r="AM164" s="25">
        <v>13</v>
      </c>
      <c r="AN164" s="86">
        <f t="shared" si="73"/>
        <v>22</v>
      </c>
      <c r="AO164" s="86">
        <f t="shared" si="74"/>
        <v>73</v>
      </c>
      <c r="AP164" s="86">
        <f t="shared" si="75"/>
        <v>126</v>
      </c>
      <c r="AS164" s="53">
        <v>160</v>
      </c>
      <c r="AT164" s="14">
        <f t="shared" si="76"/>
        <v>18</v>
      </c>
      <c r="AU164" s="14">
        <f t="shared" si="77"/>
        <v>7</v>
      </c>
      <c r="AV164" s="14">
        <f t="shared" si="80"/>
        <v>740</v>
      </c>
      <c r="AW164" s="14">
        <f t="shared" si="81"/>
        <v>3300</v>
      </c>
      <c r="AX164" s="14">
        <f t="shared" si="82"/>
        <v>8325</v>
      </c>
      <c r="BA164" s="53">
        <v>157</v>
      </c>
      <c r="BB164" s="14">
        <f t="shared" si="78"/>
        <v>18</v>
      </c>
      <c r="BC164" s="14">
        <f t="shared" si="79"/>
        <v>4</v>
      </c>
      <c r="BD164" s="14">
        <f t="shared" si="83"/>
        <v>1480</v>
      </c>
      <c r="BE164" s="14">
        <f t="shared" si="84"/>
        <v>6600</v>
      </c>
      <c r="BF164" s="14">
        <f t="shared" si="85"/>
        <v>16650</v>
      </c>
    </row>
    <row r="165" spans="37:58" ht="16.5" x14ac:dyDescent="0.2">
      <c r="AK165" s="25">
        <v>161</v>
      </c>
      <c r="AL165" s="25">
        <v>12</v>
      </c>
      <c r="AM165" s="25">
        <v>14</v>
      </c>
      <c r="AN165" s="86">
        <f t="shared" si="73"/>
        <v>22</v>
      </c>
      <c r="AO165" s="86">
        <f t="shared" si="74"/>
        <v>74</v>
      </c>
      <c r="AP165" s="86">
        <f t="shared" si="75"/>
        <v>128</v>
      </c>
      <c r="AS165" s="53">
        <v>161</v>
      </c>
      <c r="AT165" s="14">
        <f t="shared" si="76"/>
        <v>18</v>
      </c>
      <c r="AU165" s="14">
        <f t="shared" si="77"/>
        <v>8</v>
      </c>
      <c r="AV165" s="14">
        <f t="shared" si="80"/>
        <v>740</v>
      </c>
      <c r="AW165" s="14">
        <f t="shared" si="81"/>
        <v>3300</v>
      </c>
      <c r="AX165" s="14">
        <f t="shared" si="82"/>
        <v>8325</v>
      </c>
      <c r="BA165" s="53">
        <v>158</v>
      </c>
      <c r="BB165" s="14">
        <f t="shared" si="78"/>
        <v>18</v>
      </c>
      <c r="BC165" s="14">
        <f t="shared" si="79"/>
        <v>5</v>
      </c>
      <c r="BD165" s="14">
        <f t="shared" si="83"/>
        <v>1480</v>
      </c>
      <c r="BE165" s="14">
        <f t="shared" si="84"/>
        <v>6600</v>
      </c>
      <c r="BF165" s="14">
        <f t="shared" si="85"/>
        <v>16650</v>
      </c>
    </row>
    <row r="166" spans="37:58" ht="16.5" x14ac:dyDescent="0.2">
      <c r="AK166" s="25">
        <v>162</v>
      </c>
      <c r="AL166" s="25">
        <v>12</v>
      </c>
      <c r="AM166" s="25">
        <v>15</v>
      </c>
      <c r="AN166" s="86">
        <f t="shared" si="73"/>
        <v>22</v>
      </c>
      <c r="AO166" s="86">
        <f t="shared" si="74"/>
        <v>75</v>
      </c>
      <c r="AP166" s="86">
        <f t="shared" si="75"/>
        <v>130</v>
      </c>
      <c r="AS166" s="53">
        <v>162</v>
      </c>
      <c r="AT166" s="14">
        <f t="shared" si="76"/>
        <v>18</v>
      </c>
      <c r="AU166" s="14">
        <f t="shared" si="77"/>
        <v>9</v>
      </c>
      <c r="AV166" s="14">
        <f t="shared" si="80"/>
        <v>740</v>
      </c>
      <c r="AW166" s="14">
        <f t="shared" si="81"/>
        <v>3300</v>
      </c>
      <c r="AX166" s="14">
        <f t="shared" si="82"/>
        <v>8325</v>
      </c>
      <c r="BA166" s="53">
        <v>159</v>
      </c>
      <c r="BB166" s="14">
        <f t="shared" si="78"/>
        <v>18</v>
      </c>
      <c r="BC166" s="14">
        <f t="shared" si="79"/>
        <v>6</v>
      </c>
      <c r="BD166" s="14">
        <f t="shared" si="83"/>
        <v>1480</v>
      </c>
      <c r="BE166" s="14">
        <f t="shared" si="84"/>
        <v>6600</v>
      </c>
      <c r="BF166" s="14">
        <f t="shared" si="85"/>
        <v>16650</v>
      </c>
    </row>
    <row r="167" spans="37:58" ht="16.5" x14ac:dyDescent="0.2">
      <c r="AK167" s="25">
        <v>163</v>
      </c>
      <c r="AL167" s="25">
        <v>13</v>
      </c>
      <c r="AM167" s="25">
        <v>1</v>
      </c>
      <c r="AN167" s="86">
        <f t="shared" si="73"/>
        <v>25</v>
      </c>
      <c r="AO167" s="86">
        <f t="shared" si="74"/>
        <v>66</v>
      </c>
      <c r="AP167" s="86">
        <f t="shared" si="75"/>
        <v>113</v>
      </c>
      <c r="AS167" s="53">
        <v>163</v>
      </c>
      <c r="AT167" s="14">
        <f t="shared" si="76"/>
        <v>19</v>
      </c>
      <c r="AU167" s="14">
        <f t="shared" si="77"/>
        <v>1</v>
      </c>
      <c r="AV167" s="14">
        <f t="shared" si="80"/>
        <v>800</v>
      </c>
      <c r="AW167" s="14">
        <f t="shared" si="81"/>
        <v>3600</v>
      </c>
      <c r="AX167" s="14">
        <f t="shared" si="82"/>
        <v>9000</v>
      </c>
      <c r="BA167" s="53">
        <v>160</v>
      </c>
      <c r="BB167" s="14">
        <f t="shared" si="78"/>
        <v>18</v>
      </c>
      <c r="BC167" s="14">
        <f t="shared" si="79"/>
        <v>7</v>
      </c>
      <c r="BD167" s="14">
        <f t="shared" si="83"/>
        <v>1480</v>
      </c>
      <c r="BE167" s="14">
        <f t="shared" si="84"/>
        <v>6600</v>
      </c>
      <c r="BF167" s="14">
        <f t="shared" si="85"/>
        <v>16650</v>
      </c>
    </row>
    <row r="168" spans="37:58" ht="16.5" x14ac:dyDescent="0.2">
      <c r="AK168" s="25">
        <v>164</v>
      </c>
      <c r="AL168" s="25">
        <v>13</v>
      </c>
      <c r="AM168" s="25">
        <v>2</v>
      </c>
      <c r="AN168" s="86">
        <f t="shared" si="73"/>
        <v>25</v>
      </c>
      <c r="AO168" s="86">
        <f t="shared" si="74"/>
        <v>67</v>
      </c>
      <c r="AP168" s="86">
        <f t="shared" si="75"/>
        <v>116</v>
      </c>
      <c r="AS168" s="53">
        <v>164</v>
      </c>
      <c r="AT168" s="14">
        <f t="shared" si="76"/>
        <v>19</v>
      </c>
      <c r="AU168" s="14">
        <f t="shared" si="77"/>
        <v>2</v>
      </c>
      <c r="AV168" s="14">
        <f t="shared" si="80"/>
        <v>800</v>
      </c>
      <c r="AW168" s="14">
        <f t="shared" si="81"/>
        <v>3600</v>
      </c>
      <c r="AX168" s="14">
        <f t="shared" si="82"/>
        <v>9000</v>
      </c>
      <c r="BA168" s="53">
        <v>161</v>
      </c>
      <c r="BB168" s="14">
        <f t="shared" si="78"/>
        <v>18</v>
      </c>
      <c r="BC168" s="14">
        <f t="shared" si="79"/>
        <v>8</v>
      </c>
      <c r="BD168" s="14">
        <f t="shared" si="83"/>
        <v>1480</v>
      </c>
      <c r="BE168" s="14">
        <f t="shared" si="84"/>
        <v>6600</v>
      </c>
      <c r="BF168" s="14">
        <f t="shared" si="85"/>
        <v>16650</v>
      </c>
    </row>
    <row r="169" spans="37:58" ht="16.5" x14ac:dyDescent="0.2">
      <c r="AK169" s="25">
        <v>165</v>
      </c>
      <c r="AL169" s="25">
        <v>13</v>
      </c>
      <c r="AM169" s="25">
        <v>3</v>
      </c>
      <c r="AN169" s="86">
        <f t="shared" si="73"/>
        <v>25</v>
      </c>
      <c r="AO169" s="86">
        <f t="shared" si="74"/>
        <v>68</v>
      </c>
      <c r="AP169" s="86">
        <f t="shared" si="75"/>
        <v>119</v>
      </c>
      <c r="AS169" s="53">
        <v>165</v>
      </c>
      <c r="AT169" s="14">
        <f t="shared" si="76"/>
        <v>19</v>
      </c>
      <c r="AU169" s="14">
        <f t="shared" si="77"/>
        <v>3</v>
      </c>
      <c r="AV169" s="14">
        <f t="shared" si="80"/>
        <v>800</v>
      </c>
      <c r="AW169" s="14">
        <f t="shared" si="81"/>
        <v>3600</v>
      </c>
      <c r="AX169" s="14">
        <f t="shared" si="82"/>
        <v>9000</v>
      </c>
      <c r="BA169" s="53">
        <v>162</v>
      </c>
      <c r="BB169" s="14">
        <f t="shared" si="78"/>
        <v>18</v>
      </c>
      <c r="BC169" s="14">
        <f t="shared" si="79"/>
        <v>9</v>
      </c>
      <c r="BD169" s="14">
        <f t="shared" si="83"/>
        <v>1480</v>
      </c>
      <c r="BE169" s="14">
        <f t="shared" si="84"/>
        <v>6600</v>
      </c>
      <c r="BF169" s="14">
        <f t="shared" si="85"/>
        <v>16650</v>
      </c>
    </row>
    <row r="170" spans="37:58" ht="16.5" x14ac:dyDescent="0.2">
      <c r="AK170" s="25">
        <v>166</v>
      </c>
      <c r="AL170" s="25">
        <v>13</v>
      </c>
      <c r="AM170" s="25">
        <v>4</v>
      </c>
      <c r="AN170" s="86">
        <f t="shared" si="73"/>
        <v>25</v>
      </c>
      <c r="AO170" s="86">
        <f t="shared" si="74"/>
        <v>69</v>
      </c>
      <c r="AP170" s="86">
        <f t="shared" si="75"/>
        <v>122</v>
      </c>
      <c r="AS170" s="53">
        <v>166</v>
      </c>
      <c r="AT170" s="14">
        <f t="shared" si="76"/>
        <v>19</v>
      </c>
      <c r="AU170" s="14">
        <f t="shared" si="77"/>
        <v>4</v>
      </c>
      <c r="AV170" s="14">
        <f t="shared" si="80"/>
        <v>800</v>
      </c>
      <c r="AW170" s="14">
        <f t="shared" si="81"/>
        <v>3600</v>
      </c>
      <c r="AX170" s="14">
        <f t="shared" si="82"/>
        <v>9000</v>
      </c>
      <c r="BA170" s="53">
        <v>163</v>
      </c>
      <c r="BB170" s="14">
        <f t="shared" si="78"/>
        <v>19</v>
      </c>
      <c r="BC170" s="14">
        <f t="shared" si="79"/>
        <v>1</v>
      </c>
      <c r="BD170" s="14">
        <f t="shared" si="83"/>
        <v>1600</v>
      </c>
      <c r="BE170" s="14">
        <f t="shared" si="84"/>
        <v>7200</v>
      </c>
      <c r="BF170" s="14">
        <f t="shared" si="85"/>
        <v>18000</v>
      </c>
    </row>
    <row r="171" spans="37:58" ht="16.5" x14ac:dyDescent="0.2">
      <c r="AK171" s="25">
        <v>167</v>
      </c>
      <c r="AL171" s="25">
        <v>13</v>
      </c>
      <c r="AM171" s="25">
        <v>5</v>
      </c>
      <c r="AN171" s="86">
        <f t="shared" si="73"/>
        <v>25</v>
      </c>
      <c r="AO171" s="86">
        <f t="shared" si="74"/>
        <v>70</v>
      </c>
      <c r="AP171" s="86">
        <f t="shared" si="75"/>
        <v>125</v>
      </c>
      <c r="AS171" s="53">
        <v>167</v>
      </c>
      <c r="AT171" s="14">
        <f t="shared" si="76"/>
        <v>19</v>
      </c>
      <c r="AU171" s="14">
        <f t="shared" si="77"/>
        <v>5</v>
      </c>
      <c r="AV171" s="14">
        <f t="shared" si="80"/>
        <v>800</v>
      </c>
      <c r="AW171" s="14">
        <f t="shared" si="81"/>
        <v>3600</v>
      </c>
      <c r="AX171" s="14">
        <f t="shared" si="82"/>
        <v>9000</v>
      </c>
      <c r="BA171" s="53">
        <v>164</v>
      </c>
      <c r="BB171" s="14">
        <f t="shared" si="78"/>
        <v>19</v>
      </c>
      <c r="BC171" s="14">
        <f t="shared" si="79"/>
        <v>2</v>
      </c>
      <c r="BD171" s="14">
        <f t="shared" si="83"/>
        <v>1600</v>
      </c>
      <c r="BE171" s="14">
        <f t="shared" si="84"/>
        <v>7200</v>
      </c>
      <c r="BF171" s="14">
        <f t="shared" si="85"/>
        <v>18000</v>
      </c>
    </row>
    <row r="172" spans="37:58" ht="16.5" x14ac:dyDescent="0.2">
      <c r="AK172" s="25">
        <v>168</v>
      </c>
      <c r="AL172" s="25">
        <v>13</v>
      </c>
      <c r="AM172" s="25">
        <v>6</v>
      </c>
      <c r="AN172" s="86">
        <f t="shared" si="73"/>
        <v>25</v>
      </c>
      <c r="AO172" s="86">
        <f t="shared" si="74"/>
        <v>71</v>
      </c>
      <c r="AP172" s="86">
        <f t="shared" si="75"/>
        <v>128</v>
      </c>
      <c r="AS172" s="53">
        <v>168</v>
      </c>
      <c r="AT172" s="14">
        <f t="shared" si="76"/>
        <v>19</v>
      </c>
      <c r="AU172" s="14">
        <f t="shared" si="77"/>
        <v>6</v>
      </c>
      <c r="AV172" s="14">
        <f t="shared" si="80"/>
        <v>800</v>
      </c>
      <c r="AW172" s="14">
        <f t="shared" si="81"/>
        <v>3600</v>
      </c>
      <c r="AX172" s="14">
        <f t="shared" si="82"/>
        <v>9000</v>
      </c>
      <c r="BA172" s="53">
        <v>165</v>
      </c>
      <c r="BB172" s="14">
        <f t="shared" si="78"/>
        <v>19</v>
      </c>
      <c r="BC172" s="14">
        <f t="shared" si="79"/>
        <v>3</v>
      </c>
      <c r="BD172" s="14">
        <f t="shared" si="83"/>
        <v>1600</v>
      </c>
      <c r="BE172" s="14">
        <f t="shared" si="84"/>
        <v>7200</v>
      </c>
      <c r="BF172" s="14">
        <f t="shared" si="85"/>
        <v>18000</v>
      </c>
    </row>
    <row r="173" spans="37:58" ht="16.5" x14ac:dyDescent="0.2">
      <c r="AK173" s="25">
        <v>169</v>
      </c>
      <c r="AL173" s="25">
        <v>13</v>
      </c>
      <c r="AM173" s="25">
        <v>7</v>
      </c>
      <c r="AN173" s="86">
        <f t="shared" si="73"/>
        <v>25</v>
      </c>
      <c r="AO173" s="86">
        <f t="shared" si="74"/>
        <v>72</v>
      </c>
      <c r="AP173" s="86">
        <f t="shared" si="75"/>
        <v>131</v>
      </c>
      <c r="AS173" s="53">
        <v>169</v>
      </c>
      <c r="AT173" s="14">
        <f t="shared" si="76"/>
        <v>19</v>
      </c>
      <c r="AU173" s="14">
        <f t="shared" si="77"/>
        <v>7</v>
      </c>
      <c r="AV173" s="14">
        <f t="shared" si="80"/>
        <v>800</v>
      </c>
      <c r="AW173" s="14">
        <f t="shared" si="81"/>
        <v>3600</v>
      </c>
      <c r="AX173" s="14">
        <f t="shared" si="82"/>
        <v>9000</v>
      </c>
      <c r="BA173" s="53">
        <v>166</v>
      </c>
      <c r="BB173" s="14">
        <f t="shared" si="78"/>
        <v>19</v>
      </c>
      <c r="BC173" s="14">
        <f t="shared" si="79"/>
        <v>4</v>
      </c>
      <c r="BD173" s="14">
        <f t="shared" si="83"/>
        <v>1600</v>
      </c>
      <c r="BE173" s="14">
        <f t="shared" si="84"/>
        <v>7200</v>
      </c>
      <c r="BF173" s="14">
        <f t="shared" si="85"/>
        <v>18000</v>
      </c>
    </row>
    <row r="174" spans="37:58" ht="16.5" x14ac:dyDescent="0.2">
      <c r="AK174" s="25">
        <v>170</v>
      </c>
      <c r="AL174" s="25">
        <v>13</v>
      </c>
      <c r="AM174" s="25">
        <v>8</v>
      </c>
      <c r="AN174" s="86">
        <f t="shared" si="73"/>
        <v>25</v>
      </c>
      <c r="AO174" s="86">
        <f t="shared" si="74"/>
        <v>73</v>
      </c>
      <c r="AP174" s="86">
        <f t="shared" si="75"/>
        <v>134</v>
      </c>
      <c r="AS174" s="53">
        <v>170</v>
      </c>
      <c r="AT174" s="14">
        <f t="shared" si="76"/>
        <v>19</v>
      </c>
      <c r="AU174" s="14">
        <f t="shared" si="77"/>
        <v>8</v>
      </c>
      <c r="AV174" s="14">
        <f t="shared" si="80"/>
        <v>800</v>
      </c>
      <c r="AW174" s="14">
        <f t="shared" si="81"/>
        <v>3600</v>
      </c>
      <c r="AX174" s="14">
        <f t="shared" si="82"/>
        <v>9000</v>
      </c>
      <c r="BA174" s="53">
        <v>167</v>
      </c>
      <c r="BB174" s="14">
        <f t="shared" si="78"/>
        <v>19</v>
      </c>
      <c r="BC174" s="14">
        <f t="shared" si="79"/>
        <v>5</v>
      </c>
      <c r="BD174" s="14">
        <f t="shared" si="83"/>
        <v>1600</v>
      </c>
      <c r="BE174" s="14">
        <f t="shared" si="84"/>
        <v>7200</v>
      </c>
      <c r="BF174" s="14">
        <f t="shared" si="85"/>
        <v>18000</v>
      </c>
    </row>
    <row r="175" spans="37:58" ht="16.5" x14ac:dyDescent="0.2">
      <c r="AK175" s="25">
        <v>171</v>
      </c>
      <c r="AL175" s="25">
        <v>13</v>
      </c>
      <c r="AM175" s="25">
        <v>9</v>
      </c>
      <c r="AN175" s="86">
        <f t="shared" si="73"/>
        <v>25</v>
      </c>
      <c r="AO175" s="86">
        <f t="shared" si="74"/>
        <v>74</v>
      </c>
      <c r="AP175" s="86">
        <f t="shared" si="75"/>
        <v>137</v>
      </c>
      <c r="AS175" s="53">
        <v>171</v>
      </c>
      <c r="AT175" s="14">
        <f t="shared" si="76"/>
        <v>19</v>
      </c>
      <c r="AU175" s="14">
        <f t="shared" si="77"/>
        <v>9</v>
      </c>
      <c r="AV175" s="14">
        <f t="shared" si="80"/>
        <v>800</v>
      </c>
      <c r="AW175" s="14">
        <f t="shared" si="81"/>
        <v>3600</v>
      </c>
      <c r="AX175" s="14">
        <f t="shared" si="82"/>
        <v>9000</v>
      </c>
      <c r="BA175" s="53">
        <v>168</v>
      </c>
      <c r="BB175" s="14">
        <f t="shared" si="78"/>
        <v>19</v>
      </c>
      <c r="BC175" s="14">
        <f t="shared" si="79"/>
        <v>6</v>
      </c>
      <c r="BD175" s="14">
        <f t="shared" si="83"/>
        <v>1600</v>
      </c>
      <c r="BE175" s="14">
        <f t="shared" si="84"/>
        <v>7200</v>
      </c>
      <c r="BF175" s="14">
        <f t="shared" si="85"/>
        <v>18000</v>
      </c>
    </row>
    <row r="176" spans="37:58" ht="16.5" x14ac:dyDescent="0.2">
      <c r="AK176" s="25">
        <v>172</v>
      </c>
      <c r="AL176" s="25">
        <v>13</v>
      </c>
      <c r="AM176" s="25">
        <v>10</v>
      </c>
      <c r="AN176" s="86">
        <f t="shared" si="73"/>
        <v>25</v>
      </c>
      <c r="AO176" s="86">
        <f t="shared" si="74"/>
        <v>75</v>
      </c>
      <c r="AP176" s="86">
        <f t="shared" si="75"/>
        <v>140</v>
      </c>
      <c r="AS176" s="53">
        <v>172</v>
      </c>
      <c r="AT176" s="14">
        <f t="shared" si="76"/>
        <v>20</v>
      </c>
      <c r="AU176" s="14">
        <f t="shared" si="77"/>
        <v>1</v>
      </c>
      <c r="AV176" s="14">
        <f t="shared" si="80"/>
        <v>840</v>
      </c>
      <c r="AW176" s="14">
        <f t="shared" si="81"/>
        <v>3900</v>
      </c>
      <c r="AX176" s="14">
        <f t="shared" si="82"/>
        <v>9450</v>
      </c>
      <c r="BA176" s="53">
        <v>169</v>
      </c>
      <c r="BB176" s="14">
        <f t="shared" si="78"/>
        <v>19</v>
      </c>
      <c r="BC176" s="14">
        <f t="shared" si="79"/>
        <v>7</v>
      </c>
      <c r="BD176" s="14">
        <f t="shared" si="83"/>
        <v>1600</v>
      </c>
      <c r="BE176" s="14">
        <f t="shared" si="84"/>
        <v>7200</v>
      </c>
      <c r="BF176" s="14">
        <f t="shared" si="85"/>
        <v>18000</v>
      </c>
    </row>
    <row r="177" spans="37:58" ht="16.5" x14ac:dyDescent="0.2">
      <c r="AK177" s="25">
        <v>173</v>
      </c>
      <c r="AL177" s="25">
        <v>13</v>
      </c>
      <c r="AM177" s="25">
        <v>11</v>
      </c>
      <c r="AN177" s="86">
        <f t="shared" si="73"/>
        <v>25</v>
      </c>
      <c r="AO177" s="86">
        <f t="shared" si="74"/>
        <v>76</v>
      </c>
      <c r="AP177" s="86">
        <f t="shared" si="75"/>
        <v>143</v>
      </c>
      <c r="AS177" s="53">
        <v>173</v>
      </c>
      <c r="AT177" s="14">
        <f t="shared" si="76"/>
        <v>20</v>
      </c>
      <c r="AU177" s="14">
        <f t="shared" si="77"/>
        <v>2</v>
      </c>
      <c r="AV177" s="14">
        <f t="shared" si="80"/>
        <v>840</v>
      </c>
      <c r="AW177" s="14">
        <f t="shared" si="81"/>
        <v>3900</v>
      </c>
      <c r="AX177" s="14">
        <f t="shared" si="82"/>
        <v>9450</v>
      </c>
      <c r="BA177" s="53">
        <v>170</v>
      </c>
      <c r="BB177" s="14">
        <f t="shared" si="78"/>
        <v>19</v>
      </c>
      <c r="BC177" s="14">
        <f t="shared" si="79"/>
        <v>8</v>
      </c>
      <c r="BD177" s="14">
        <f t="shared" si="83"/>
        <v>1600</v>
      </c>
      <c r="BE177" s="14">
        <f t="shared" si="84"/>
        <v>7200</v>
      </c>
      <c r="BF177" s="14">
        <f t="shared" si="85"/>
        <v>18000</v>
      </c>
    </row>
    <row r="178" spans="37:58" ht="16.5" x14ac:dyDescent="0.2">
      <c r="AK178" s="25">
        <v>174</v>
      </c>
      <c r="AL178" s="25">
        <v>13</v>
      </c>
      <c r="AM178" s="25">
        <v>12</v>
      </c>
      <c r="AN178" s="86">
        <f t="shared" si="73"/>
        <v>25</v>
      </c>
      <c r="AO178" s="86">
        <f t="shared" si="74"/>
        <v>77</v>
      </c>
      <c r="AP178" s="86">
        <f t="shared" si="75"/>
        <v>146</v>
      </c>
      <c r="AS178" s="53">
        <v>174</v>
      </c>
      <c r="AT178" s="14">
        <f t="shared" si="76"/>
        <v>20</v>
      </c>
      <c r="AU178" s="14">
        <f t="shared" si="77"/>
        <v>3</v>
      </c>
      <c r="AV178" s="14">
        <f t="shared" si="80"/>
        <v>840</v>
      </c>
      <c r="AW178" s="14">
        <f t="shared" si="81"/>
        <v>3900</v>
      </c>
      <c r="AX178" s="14">
        <f t="shared" si="82"/>
        <v>9450</v>
      </c>
      <c r="BA178" s="53">
        <v>171</v>
      </c>
      <c r="BB178" s="14">
        <f t="shared" si="78"/>
        <v>19</v>
      </c>
      <c r="BC178" s="14">
        <f t="shared" si="79"/>
        <v>9</v>
      </c>
      <c r="BD178" s="14">
        <f t="shared" si="83"/>
        <v>1600</v>
      </c>
      <c r="BE178" s="14">
        <f t="shared" si="84"/>
        <v>7200</v>
      </c>
      <c r="BF178" s="14">
        <f t="shared" si="85"/>
        <v>18000</v>
      </c>
    </row>
    <row r="179" spans="37:58" ht="16.5" x14ac:dyDescent="0.2">
      <c r="AK179" s="25">
        <v>175</v>
      </c>
      <c r="AL179" s="25">
        <v>13</v>
      </c>
      <c r="AM179" s="25">
        <v>13</v>
      </c>
      <c r="AN179" s="86">
        <f t="shared" si="73"/>
        <v>25</v>
      </c>
      <c r="AO179" s="86">
        <f t="shared" si="74"/>
        <v>78</v>
      </c>
      <c r="AP179" s="86">
        <f t="shared" si="75"/>
        <v>149</v>
      </c>
      <c r="AS179" s="53">
        <v>175</v>
      </c>
      <c r="AT179" s="14">
        <f t="shared" si="76"/>
        <v>20</v>
      </c>
      <c r="AU179" s="14">
        <f t="shared" si="77"/>
        <v>4</v>
      </c>
      <c r="AV179" s="14">
        <f t="shared" si="80"/>
        <v>840</v>
      </c>
      <c r="AW179" s="14">
        <f t="shared" si="81"/>
        <v>3900</v>
      </c>
      <c r="AX179" s="14">
        <f t="shared" si="82"/>
        <v>9450</v>
      </c>
      <c r="BA179" s="53">
        <v>172</v>
      </c>
      <c r="BB179" s="14">
        <f t="shared" si="78"/>
        <v>20</v>
      </c>
      <c r="BC179" s="14">
        <f t="shared" si="79"/>
        <v>1</v>
      </c>
      <c r="BD179" s="14">
        <f t="shared" si="83"/>
        <v>1680</v>
      </c>
      <c r="BE179" s="14">
        <f t="shared" si="84"/>
        <v>7800</v>
      </c>
      <c r="BF179" s="14">
        <f t="shared" si="85"/>
        <v>18900</v>
      </c>
    </row>
    <row r="180" spans="37:58" ht="16.5" x14ac:dyDescent="0.2">
      <c r="AK180" s="25">
        <v>176</v>
      </c>
      <c r="AL180" s="25">
        <v>13</v>
      </c>
      <c r="AM180" s="25">
        <v>14</v>
      </c>
      <c r="AN180" s="86">
        <f t="shared" si="73"/>
        <v>25</v>
      </c>
      <c r="AO180" s="86">
        <f t="shared" si="74"/>
        <v>79</v>
      </c>
      <c r="AP180" s="86">
        <f t="shared" si="75"/>
        <v>152</v>
      </c>
      <c r="AS180" s="53">
        <v>176</v>
      </c>
      <c r="AT180" s="14">
        <f t="shared" si="76"/>
        <v>20</v>
      </c>
      <c r="AU180" s="14">
        <f t="shared" si="77"/>
        <v>5</v>
      </c>
      <c r="AV180" s="14">
        <f t="shared" si="80"/>
        <v>840</v>
      </c>
      <c r="AW180" s="14">
        <f t="shared" si="81"/>
        <v>3900</v>
      </c>
      <c r="AX180" s="14">
        <f t="shared" si="82"/>
        <v>9450</v>
      </c>
      <c r="BA180" s="53">
        <v>173</v>
      </c>
      <c r="BB180" s="14">
        <f t="shared" si="78"/>
        <v>20</v>
      </c>
      <c r="BC180" s="14">
        <f t="shared" si="79"/>
        <v>2</v>
      </c>
      <c r="BD180" s="14">
        <f t="shared" si="83"/>
        <v>1680</v>
      </c>
      <c r="BE180" s="14">
        <f t="shared" si="84"/>
        <v>7800</v>
      </c>
      <c r="BF180" s="14">
        <f t="shared" si="85"/>
        <v>18900</v>
      </c>
    </row>
    <row r="181" spans="37:58" ht="16.5" x14ac:dyDescent="0.2">
      <c r="AK181" s="25">
        <v>177</v>
      </c>
      <c r="AL181" s="25">
        <v>13</v>
      </c>
      <c r="AM181" s="25">
        <v>15</v>
      </c>
      <c r="AN181" s="86">
        <f t="shared" si="73"/>
        <v>25</v>
      </c>
      <c r="AO181" s="86">
        <f t="shared" si="74"/>
        <v>80</v>
      </c>
      <c r="AP181" s="86">
        <f t="shared" si="75"/>
        <v>155</v>
      </c>
      <c r="AS181" s="53">
        <v>177</v>
      </c>
      <c r="AT181" s="14">
        <f t="shared" si="76"/>
        <v>20</v>
      </c>
      <c r="AU181" s="14">
        <f t="shared" si="77"/>
        <v>6</v>
      </c>
      <c r="AV181" s="14">
        <f t="shared" si="80"/>
        <v>840</v>
      </c>
      <c r="AW181" s="14">
        <f t="shared" si="81"/>
        <v>3900</v>
      </c>
      <c r="AX181" s="14">
        <f t="shared" si="82"/>
        <v>9450</v>
      </c>
      <c r="BA181" s="53">
        <v>174</v>
      </c>
      <c r="BB181" s="14">
        <f t="shared" si="78"/>
        <v>20</v>
      </c>
      <c r="BC181" s="14">
        <f t="shared" si="79"/>
        <v>3</v>
      </c>
      <c r="BD181" s="14">
        <f t="shared" si="83"/>
        <v>1680</v>
      </c>
      <c r="BE181" s="14">
        <f t="shared" si="84"/>
        <v>7800</v>
      </c>
      <c r="BF181" s="14">
        <f t="shared" si="85"/>
        <v>18900</v>
      </c>
    </row>
    <row r="182" spans="37:58" ht="16.5" x14ac:dyDescent="0.2">
      <c r="AK182" s="25">
        <v>178</v>
      </c>
      <c r="AL182" s="25">
        <v>14</v>
      </c>
      <c r="AM182" s="25">
        <v>1</v>
      </c>
      <c r="AN182" s="86">
        <f t="shared" si="73"/>
        <v>27</v>
      </c>
      <c r="AO182" s="86">
        <f t="shared" si="74"/>
        <v>71</v>
      </c>
      <c r="AP182" s="86">
        <f t="shared" si="75"/>
        <v>127</v>
      </c>
      <c r="AS182" s="53">
        <v>178</v>
      </c>
      <c r="AT182" s="14">
        <f t="shared" si="76"/>
        <v>20</v>
      </c>
      <c r="AU182" s="14">
        <f t="shared" si="77"/>
        <v>7</v>
      </c>
      <c r="AV182" s="14">
        <f t="shared" si="80"/>
        <v>840</v>
      </c>
      <c r="AW182" s="14">
        <f t="shared" si="81"/>
        <v>3900</v>
      </c>
      <c r="AX182" s="14">
        <f t="shared" si="82"/>
        <v>9450</v>
      </c>
      <c r="BA182" s="53">
        <v>175</v>
      </c>
      <c r="BB182" s="14">
        <f t="shared" si="78"/>
        <v>20</v>
      </c>
      <c r="BC182" s="14">
        <f t="shared" si="79"/>
        <v>4</v>
      </c>
      <c r="BD182" s="14">
        <f t="shared" si="83"/>
        <v>1680</v>
      </c>
      <c r="BE182" s="14">
        <f t="shared" si="84"/>
        <v>7800</v>
      </c>
      <c r="BF182" s="14">
        <f t="shared" si="85"/>
        <v>18900</v>
      </c>
    </row>
    <row r="183" spans="37:58" ht="16.5" x14ac:dyDescent="0.2">
      <c r="AK183" s="25">
        <v>179</v>
      </c>
      <c r="AL183" s="25">
        <v>14</v>
      </c>
      <c r="AM183" s="25">
        <v>2</v>
      </c>
      <c r="AN183" s="86">
        <f t="shared" si="73"/>
        <v>27</v>
      </c>
      <c r="AO183" s="86">
        <f t="shared" si="74"/>
        <v>72</v>
      </c>
      <c r="AP183" s="86">
        <f t="shared" si="75"/>
        <v>129</v>
      </c>
      <c r="AS183" s="53">
        <v>179</v>
      </c>
      <c r="AT183" s="14">
        <f t="shared" si="76"/>
        <v>20</v>
      </c>
      <c r="AU183" s="14">
        <f t="shared" si="77"/>
        <v>8</v>
      </c>
      <c r="AV183" s="14">
        <f t="shared" si="80"/>
        <v>840</v>
      </c>
      <c r="AW183" s="14">
        <f t="shared" si="81"/>
        <v>3900</v>
      </c>
      <c r="AX183" s="14">
        <f t="shared" si="82"/>
        <v>9450</v>
      </c>
      <c r="BA183" s="53">
        <v>176</v>
      </c>
      <c r="BB183" s="14">
        <f t="shared" si="78"/>
        <v>20</v>
      </c>
      <c r="BC183" s="14">
        <f t="shared" si="79"/>
        <v>5</v>
      </c>
      <c r="BD183" s="14">
        <f t="shared" si="83"/>
        <v>1680</v>
      </c>
      <c r="BE183" s="14">
        <f t="shared" si="84"/>
        <v>7800</v>
      </c>
      <c r="BF183" s="14">
        <f t="shared" si="85"/>
        <v>18900</v>
      </c>
    </row>
    <row r="184" spans="37:58" ht="16.5" x14ac:dyDescent="0.2">
      <c r="AK184" s="25">
        <v>180</v>
      </c>
      <c r="AL184" s="25">
        <v>14</v>
      </c>
      <c r="AM184" s="25">
        <v>3</v>
      </c>
      <c r="AN184" s="86">
        <f t="shared" si="73"/>
        <v>27</v>
      </c>
      <c r="AO184" s="86">
        <f t="shared" si="74"/>
        <v>73</v>
      </c>
      <c r="AP184" s="86">
        <f t="shared" si="75"/>
        <v>131</v>
      </c>
      <c r="AS184" s="53">
        <v>180</v>
      </c>
      <c r="AT184" s="14">
        <f t="shared" si="76"/>
        <v>20</v>
      </c>
      <c r="AU184" s="14">
        <f t="shared" si="77"/>
        <v>9</v>
      </c>
      <c r="AV184" s="14">
        <f t="shared" si="80"/>
        <v>840</v>
      </c>
      <c r="AW184" s="14">
        <f t="shared" si="81"/>
        <v>3900</v>
      </c>
      <c r="AX184" s="14">
        <f t="shared" si="82"/>
        <v>9450</v>
      </c>
      <c r="BA184" s="53">
        <v>177</v>
      </c>
      <c r="BB184" s="14">
        <f t="shared" si="78"/>
        <v>20</v>
      </c>
      <c r="BC184" s="14">
        <f t="shared" si="79"/>
        <v>6</v>
      </c>
      <c r="BD184" s="14">
        <f t="shared" si="83"/>
        <v>1680</v>
      </c>
      <c r="BE184" s="14">
        <f t="shared" si="84"/>
        <v>7800</v>
      </c>
      <c r="BF184" s="14">
        <f t="shared" si="85"/>
        <v>18900</v>
      </c>
    </row>
    <row r="185" spans="37:58" ht="16.5" x14ac:dyDescent="0.2">
      <c r="AK185" s="25">
        <v>181</v>
      </c>
      <c r="AL185" s="25">
        <v>14</v>
      </c>
      <c r="AM185" s="25">
        <v>4</v>
      </c>
      <c r="AN185" s="86">
        <f t="shared" si="73"/>
        <v>27</v>
      </c>
      <c r="AO185" s="86">
        <f t="shared" si="74"/>
        <v>74</v>
      </c>
      <c r="AP185" s="86">
        <f t="shared" si="75"/>
        <v>133</v>
      </c>
      <c r="AS185" s="15"/>
      <c r="AT185" s="15"/>
      <c r="AU185" s="15"/>
      <c r="AV185" s="15"/>
      <c r="AW185" s="15"/>
      <c r="AX185" s="15"/>
      <c r="BA185" s="53">
        <v>178</v>
      </c>
      <c r="BB185" s="14">
        <f t="shared" si="78"/>
        <v>20</v>
      </c>
      <c r="BC185" s="14">
        <f t="shared" si="79"/>
        <v>7</v>
      </c>
      <c r="BD185" s="14">
        <f t="shared" si="83"/>
        <v>1680</v>
      </c>
      <c r="BE185" s="14">
        <f t="shared" si="84"/>
        <v>7800</v>
      </c>
      <c r="BF185" s="14">
        <f t="shared" si="85"/>
        <v>18900</v>
      </c>
    </row>
    <row r="186" spans="37:58" ht="16.5" x14ac:dyDescent="0.2">
      <c r="AK186" s="25">
        <v>182</v>
      </c>
      <c r="AL186" s="25">
        <v>14</v>
      </c>
      <c r="AM186" s="25">
        <v>5</v>
      </c>
      <c r="AN186" s="86">
        <f t="shared" si="73"/>
        <v>27</v>
      </c>
      <c r="AO186" s="86">
        <f t="shared" si="74"/>
        <v>75</v>
      </c>
      <c r="AP186" s="86">
        <f t="shared" si="75"/>
        <v>135</v>
      </c>
      <c r="AS186" s="15"/>
      <c r="AT186" s="15"/>
      <c r="AU186" s="15"/>
      <c r="AV186" s="15"/>
      <c r="AW186" s="15"/>
      <c r="AX186" s="15"/>
      <c r="BA186" s="53">
        <v>179</v>
      </c>
      <c r="BB186" s="14">
        <f t="shared" si="78"/>
        <v>20</v>
      </c>
      <c r="BC186" s="14">
        <f t="shared" si="79"/>
        <v>8</v>
      </c>
      <c r="BD186" s="14">
        <f t="shared" si="83"/>
        <v>1680</v>
      </c>
      <c r="BE186" s="14">
        <f t="shared" si="84"/>
        <v>7800</v>
      </c>
      <c r="BF186" s="14">
        <f t="shared" si="85"/>
        <v>18900</v>
      </c>
    </row>
    <row r="187" spans="37:58" ht="16.5" x14ac:dyDescent="0.2">
      <c r="AK187" s="25">
        <v>183</v>
      </c>
      <c r="AL187" s="25">
        <v>14</v>
      </c>
      <c r="AM187" s="25">
        <v>6</v>
      </c>
      <c r="AN187" s="86">
        <f t="shared" si="73"/>
        <v>27</v>
      </c>
      <c r="AO187" s="86">
        <f t="shared" si="74"/>
        <v>76</v>
      </c>
      <c r="AP187" s="86">
        <f t="shared" si="75"/>
        <v>137</v>
      </c>
      <c r="AS187" s="15"/>
      <c r="AT187" s="15"/>
      <c r="AU187" s="15"/>
      <c r="AV187" s="15"/>
      <c r="AW187" s="15"/>
      <c r="AX187" s="15"/>
      <c r="BA187" s="53">
        <v>180</v>
      </c>
      <c r="BB187" s="14">
        <f t="shared" si="78"/>
        <v>20</v>
      </c>
      <c r="BC187" s="14">
        <f t="shared" si="79"/>
        <v>9</v>
      </c>
      <c r="BD187" s="14">
        <f t="shared" si="83"/>
        <v>1680</v>
      </c>
      <c r="BE187" s="14">
        <f t="shared" si="84"/>
        <v>7800</v>
      </c>
      <c r="BF187" s="14">
        <f t="shared" si="85"/>
        <v>18900</v>
      </c>
    </row>
    <row r="188" spans="37:58" ht="16.5" x14ac:dyDescent="0.2">
      <c r="AK188" s="25">
        <v>184</v>
      </c>
      <c r="AL188" s="25">
        <v>14</v>
      </c>
      <c r="AM188" s="25">
        <v>7</v>
      </c>
      <c r="AN188" s="86">
        <f t="shared" si="73"/>
        <v>27</v>
      </c>
      <c r="AO188" s="86">
        <f t="shared" si="74"/>
        <v>77</v>
      </c>
      <c r="AP188" s="86">
        <f t="shared" si="75"/>
        <v>139</v>
      </c>
      <c r="AS188" s="15"/>
      <c r="AT188" s="15"/>
      <c r="AU188" s="15"/>
      <c r="AV188" s="15"/>
      <c r="AW188" s="15"/>
      <c r="AX188" s="15"/>
      <c r="BA188" s="53">
        <v>181</v>
      </c>
      <c r="BB188" s="14">
        <f t="shared" si="78"/>
        <v>21</v>
      </c>
      <c r="BC188" s="14">
        <f t="shared" si="79"/>
        <v>1</v>
      </c>
      <c r="BD188" s="14" t="e">
        <f t="shared" si="83"/>
        <v>#REF!</v>
      </c>
      <c r="BE188" s="14" t="e">
        <f t="shared" si="84"/>
        <v>#REF!</v>
      </c>
      <c r="BF188" s="14" t="e">
        <f t="shared" si="85"/>
        <v>#REF!</v>
      </c>
    </row>
    <row r="189" spans="37:58" ht="16.5" x14ac:dyDescent="0.2">
      <c r="AK189" s="25">
        <v>185</v>
      </c>
      <c r="AL189" s="25">
        <v>14</v>
      </c>
      <c r="AM189" s="25">
        <v>8</v>
      </c>
      <c r="AN189" s="86">
        <f t="shared" si="73"/>
        <v>27</v>
      </c>
      <c r="AO189" s="86">
        <f t="shared" si="74"/>
        <v>78</v>
      </c>
      <c r="AP189" s="86">
        <f t="shared" si="75"/>
        <v>141</v>
      </c>
      <c r="AS189" s="15"/>
      <c r="AT189" s="15"/>
      <c r="AU189" s="15"/>
      <c r="AV189" s="15"/>
      <c r="AW189" s="15"/>
      <c r="AX189" s="15"/>
      <c r="BA189" s="53">
        <v>182</v>
      </c>
      <c r="BB189" s="14">
        <f t="shared" si="78"/>
        <v>21</v>
      </c>
      <c r="BC189" s="14">
        <f t="shared" si="79"/>
        <v>2</v>
      </c>
      <c r="BD189" s="14" t="e">
        <f t="shared" si="83"/>
        <v>#REF!</v>
      </c>
      <c r="BE189" s="14" t="e">
        <f t="shared" si="84"/>
        <v>#REF!</v>
      </c>
      <c r="BF189" s="14" t="e">
        <f t="shared" si="85"/>
        <v>#REF!</v>
      </c>
    </row>
    <row r="190" spans="37:58" ht="16.5" x14ac:dyDescent="0.2">
      <c r="AK190" s="25">
        <v>186</v>
      </c>
      <c r="AL190" s="25">
        <v>14</v>
      </c>
      <c r="AM190" s="25">
        <v>9</v>
      </c>
      <c r="AN190" s="86">
        <f t="shared" si="73"/>
        <v>27</v>
      </c>
      <c r="AO190" s="86">
        <f t="shared" si="74"/>
        <v>79</v>
      </c>
      <c r="AP190" s="86">
        <f t="shared" si="75"/>
        <v>143</v>
      </c>
      <c r="AS190" s="15"/>
      <c r="AT190" s="15"/>
      <c r="AU190" s="15"/>
      <c r="AV190" s="15"/>
      <c r="AW190" s="15"/>
      <c r="AX190" s="15"/>
      <c r="BA190" s="53">
        <v>183</v>
      </c>
      <c r="BB190" s="14">
        <f t="shared" si="78"/>
        <v>21</v>
      </c>
      <c r="BC190" s="14">
        <f t="shared" si="79"/>
        <v>3</v>
      </c>
      <c r="BD190" s="14" t="e">
        <f t="shared" si="83"/>
        <v>#REF!</v>
      </c>
      <c r="BE190" s="14" t="e">
        <f t="shared" si="84"/>
        <v>#REF!</v>
      </c>
      <c r="BF190" s="14" t="e">
        <f t="shared" si="85"/>
        <v>#REF!</v>
      </c>
    </row>
    <row r="191" spans="37:58" ht="16.5" x14ac:dyDescent="0.2">
      <c r="AK191" s="25">
        <v>187</v>
      </c>
      <c r="AL191" s="25">
        <v>14</v>
      </c>
      <c r="AM191" s="25">
        <v>10</v>
      </c>
      <c r="AN191" s="86">
        <f t="shared" si="73"/>
        <v>27</v>
      </c>
      <c r="AO191" s="86">
        <f t="shared" si="74"/>
        <v>80</v>
      </c>
      <c r="AP191" s="86">
        <f t="shared" si="75"/>
        <v>145</v>
      </c>
      <c r="AS191" s="15"/>
      <c r="AT191" s="15"/>
      <c r="AU191" s="15"/>
      <c r="AV191" s="15"/>
      <c r="AW191" s="15"/>
      <c r="AX191" s="15"/>
      <c r="BA191" s="53">
        <v>184</v>
      </c>
      <c r="BB191" s="14">
        <f t="shared" si="78"/>
        <v>21</v>
      </c>
      <c r="BC191" s="14">
        <f t="shared" si="79"/>
        <v>4</v>
      </c>
      <c r="BD191" s="14" t="e">
        <f t="shared" si="83"/>
        <v>#REF!</v>
      </c>
      <c r="BE191" s="14" t="e">
        <f t="shared" si="84"/>
        <v>#REF!</v>
      </c>
      <c r="BF191" s="14" t="e">
        <f t="shared" si="85"/>
        <v>#REF!</v>
      </c>
    </row>
    <row r="192" spans="37:58" ht="16.5" x14ac:dyDescent="0.2">
      <c r="AK192" s="25">
        <v>188</v>
      </c>
      <c r="AL192" s="25">
        <v>14</v>
      </c>
      <c r="AM192" s="25">
        <v>11</v>
      </c>
      <c r="AN192" s="86">
        <f t="shared" si="73"/>
        <v>27</v>
      </c>
      <c r="AO192" s="86">
        <f t="shared" si="74"/>
        <v>81</v>
      </c>
      <c r="AP192" s="86">
        <f t="shared" si="75"/>
        <v>147</v>
      </c>
      <c r="AS192" s="15"/>
      <c r="AT192" s="15"/>
      <c r="AU192" s="15"/>
      <c r="AV192" s="15"/>
      <c r="AW192" s="15"/>
      <c r="AX192" s="15"/>
      <c r="BA192" s="53">
        <v>185</v>
      </c>
      <c r="BB192" s="14">
        <f t="shared" si="78"/>
        <v>21</v>
      </c>
      <c r="BC192" s="14">
        <f t="shared" si="79"/>
        <v>5</v>
      </c>
      <c r="BD192" s="14" t="e">
        <f t="shared" si="83"/>
        <v>#REF!</v>
      </c>
      <c r="BE192" s="14" t="e">
        <f t="shared" si="84"/>
        <v>#REF!</v>
      </c>
      <c r="BF192" s="14" t="e">
        <f t="shared" si="85"/>
        <v>#REF!</v>
      </c>
    </row>
    <row r="193" spans="37:58" ht="16.5" x14ac:dyDescent="0.2">
      <c r="AK193" s="25">
        <v>189</v>
      </c>
      <c r="AL193" s="25">
        <v>14</v>
      </c>
      <c r="AM193" s="25">
        <v>12</v>
      </c>
      <c r="AN193" s="86">
        <f t="shared" si="73"/>
        <v>27</v>
      </c>
      <c r="AO193" s="86">
        <f t="shared" si="74"/>
        <v>82</v>
      </c>
      <c r="AP193" s="86">
        <f t="shared" si="75"/>
        <v>149</v>
      </c>
      <c r="AS193" s="15"/>
      <c r="AT193" s="15"/>
      <c r="AU193" s="15"/>
      <c r="AV193" s="15"/>
      <c r="AW193" s="15"/>
      <c r="AX193" s="15"/>
      <c r="BA193" s="53">
        <v>186</v>
      </c>
      <c r="BB193" s="14">
        <f t="shared" si="78"/>
        <v>21</v>
      </c>
      <c r="BC193" s="14">
        <f t="shared" si="79"/>
        <v>6</v>
      </c>
      <c r="BD193" s="14" t="e">
        <f t="shared" si="83"/>
        <v>#REF!</v>
      </c>
      <c r="BE193" s="14" t="e">
        <f t="shared" si="84"/>
        <v>#REF!</v>
      </c>
      <c r="BF193" s="14" t="e">
        <f t="shared" si="85"/>
        <v>#REF!</v>
      </c>
    </row>
    <row r="194" spans="37:58" ht="16.5" x14ac:dyDescent="0.2">
      <c r="AK194" s="25">
        <v>190</v>
      </c>
      <c r="AL194" s="25">
        <v>14</v>
      </c>
      <c r="AM194" s="25">
        <v>13</v>
      </c>
      <c r="AN194" s="86">
        <f t="shared" si="73"/>
        <v>27</v>
      </c>
      <c r="AO194" s="86">
        <f t="shared" si="74"/>
        <v>83</v>
      </c>
      <c r="AP194" s="86">
        <f t="shared" si="75"/>
        <v>151</v>
      </c>
      <c r="AS194" s="15"/>
      <c r="AT194" s="15"/>
      <c r="AU194" s="15"/>
      <c r="AV194" s="15"/>
      <c r="AW194" s="15"/>
      <c r="AX194" s="15"/>
      <c r="BA194" s="53">
        <v>187</v>
      </c>
      <c r="BB194" s="14">
        <f t="shared" si="78"/>
        <v>21</v>
      </c>
      <c r="BC194" s="14">
        <f t="shared" si="79"/>
        <v>7</v>
      </c>
      <c r="BD194" s="14" t="e">
        <f t="shared" si="83"/>
        <v>#REF!</v>
      </c>
      <c r="BE194" s="14" t="e">
        <f t="shared" si="84"/>
        <v>#REF!</v>
      </c>
      <c r="BF194" s="14" t="e">
        <f t="shared" si="85"/>
        <v>#REF!</v>
      </c>
    </row>
    <row r="195" spans="37:58" ht="16.5" x14ac:dyDescent="0.2">
      <c r="AK195" s="25">
        <v>191</v>
      </c>
      <c r="AL195" s="25">
        <v>14</v>
      </c>
      <c r="AM195" s="25">
        <v>14</v>
      </c>
      <c r="AN195" s="86">
        <f t="shared" si="73"/>
        <v>27</v>
      </c>
      <c r="AO195" s="86">
        <f t="shared" si="74"/>
        <v>84</v>
      </c>
      <c r="AP195" s="86">
        <f t="shared" si="75"/>
        <v>153</v>
      </c>
      <c r="AS195" s="15"/>
      <c r="AT195" s="15"/>
      <c r="AU195" s="15"/>
      <c r="AV195" s="15"/>
      <c r="AW195" s="15"/>
      <c r="AX195" s="15"/>
      <c r="BA195" s="53">
        <v>188</v>
      </c>
      <c r="BB195" s="14">
        <f t="shared" si="78"/>
        <v>21</v>
      </c>
      <c r="BC195" s="14">
        <f t="shared" si="79"/>
        <v>8</v>
      </c>
      <c r="BD195" s="14" t="e">
        <f t="shared" si="83"/>
        <v>#REF!</v>
      </c>
      <c r="BE195" s="14" t="e">
        <f t="shared" si="84"/>
        <v>#REF!</v>
      </c>
      <c r="BF195" s="14" t="e">
        <f t="shared" si="85"/>
        <v>#REF!</v>
      </c>
    </row>
    <row r="196" spans="37:58" ht="16.5" x14ac:dyDescent="0.2">
      <c r="AK196" s="25">
        <v>192</v>
      </c>
      <c r="AL196" s="25">
        <v>14</v>
      </c>
      <c r="AM196" s="25">
        <v>15</v>
      </c>
      <c r="AN196" s="86">
        <f t="shared" si="73"/>
        <v>27</v>
      </c>
      <c r="AO196" s="86">
        <f t="shared" si="74"/>
        <v>85</v>
      </c>
      <c r="AP196" s="86">
        <f t="shared" si="75"/>
        <v>155</v>
      </c>
      <c r="AS196" s="53">
        <v>192</v>
      </c>
      <c r="AT196" s="14">
        <f t="shared" si="76"/>
        <v>21</v>
      </c>
      <c r="AU196" s="14">
        <f t="shared" si="77"/>
        <v>12</v>
      </c>
      <c r="AV196" s="14" t="e">
        <f t="shared" si="80"/>
        <v>#REF!</v>
      </c>
      <c r="AW196" s="14" t="e">
        <f t="shared" si="81"/>
        <v>#REF!</v>
      </c>
      <c r="AX196" s="14" t="e">
        <f t="shared" si="82"/>
        <v>#REF!</v>
      </c>
      <c r="BA196" s="53">
        <v>189</v>
      </c>
      <c r="BB196" s="14">
        <f t="shared" si="78"/>
        <v>21</v>
      </c>
      <c r="BC196" s="14">
        <f t="shared" si="79"/>
        <v>9</v>
      </c>
      <c r="BD196" s="14" t="e">
        <f t="shared" si="83"/>
        <v>#REF!</v>
      </c>
      <c r="BE196" s="14" t="e">
        <f t="shared" si="84"/>
        <v>#REF!</v>
      </c>
      <c r="BF196" s="14" t="e">
        <f t="shared" si="85"/>
        <v>#REF!</v>
      </c>
    </row>
    <row r="197" spans="37:58" ht="16.5" x14ac:dyDescent="0.2">
      <c r="AK197" s="25">
        <v>193</v>
      </c>
      <c r="AL197" s="25">
        <v>15</v>
      </c>
      <c r="AM197" s="25">
        <v>1</v>
      </c>
      <c r="AN197" s="86">
        <f t="shared" si="73"/>
        <v>30</v>
      </c>
      <c r="AO197" s="86">
        <f t="shared" si="74"/>
        <v>76</v>
      </c>
      <c r="AP197" s="86">
        <f t="shared" si="75"/>
        <v>138</v>
      </c>
      <c r="AS197" s="53">
        <v>193</v>
      </c>
      <c r="AT197" s="14">
        <f t="shared" si="76"/>
        <v>21</v>
      </c>
      <c r="AU197" s="14">
        <f t="shared" si="77"/>
        <v>13</v>
      </c>
      <c r="AV197" s="14" t="e">
        <f t="shared" si="80"/>
        <v>#REF!</v>
      </c>
      <c r="AW197" s="14" t="e">
        <f t="shared" si="81"/>
        <v>#REF!</v>
      </c>
      <c r="AX197" s="14" t="e">
        <f t="shared" si="82"/>
        <v>#REF!</v>
      </c>
      <c r="BA197" s="53">
        <v>190</v>
      </c>
      <c r="BB197" s="14">
        <f t="shared" si="78"/>
        <v>21</v>
      </c>
      <c r="BC197" s="14">
        <f t="shared" si="79"/>
        <v>10</v>
      </c>
      <c r="BD197" s="14" t="e">
        <f t="shared" si="83"/>
        <v>#REF!</v>
      </c>
      <c r="BE197" s="14" t="e">
        <f t="shared" si="84"/>
        <v>#REF!</v>
      </c>
      <c r="BF197" s="14" t="e">
        <f t="shared" si="85"/>
        <v>#REF!</v>
      </c>
    </row>
    <row r="198" spans="37:58" ht="16.5" x14ac:dyDescent="0.2">
      <c r="AK198" s="25">
        <v>194</v>
      </c>
      <c r="AL198" s="25">
        <v>15</v>
      </c>
      <c r="AM198" s="25">
        <v>2</v>
      </c>
      <c r="AN198" s="86">
        <f t="shared" ref="AN198:AN226" si="86">INDEX($D$6:$D$25,AL198)</f>
        <v>30</v>
      </c>
      <c r="AO198" s="86">
        <f t="shared" ref="AO198:AO226" si="87">INT(INDEX($F$5:$F$25,AL198)+AM198*INDEX($G$6:$G$25,AL198))</f>
        <v>77</v>
      </c>
      <c r="AP198" s="86">
        <f t="shared" ref="AP198:AP226" si="88">INT(INDEX($I$5:$I$25,AL198)+AM198*INDEX($J$6:$J$25,AL198))</f>
        <v>141</v>
      </c>
      <c r="AS198" s="53">
        <v>194</v>
      </c>
      <c r="AT198" s="14">
        <f t="shared" ref="AT198:AT261" si="89">INDEX($L$5:$L$25,MATCH(AS198-1,$N$5:$N$25,1))+1</f>
        <v>21</v>
      </c>
      <c r="AU198" s="14">
        <f t="shared" ref="AU198:AU261" si="90">AS198-INDEX($N$5:$N$25,AT198)</f>
        <v>14</v>
      </c>
      <c r="AV198" s="14" t="e">
        <f t="shared" si="80"/>
        <v>#REF!</v>
      </c>
      <c r="AW198" s="14" t="e">
        <f t="shared" si="81"/>
        <v>#REF!</v>
      </c>
      <c r="AX198" s="14" t="e">
        <f t="shared" si="82"/>
        <v>#REF!</v>
      </c>
      <c r="BA198" s="53">
        <v>191</v>
      </c>
      <c r="BB198" s="14">
        <f t="shared" ref="BB198:BB261" si="91">INDEX($X$5:$X$25,MATCH(BA198-1,$Z$5:$Z$25,1))+1</f>
        <v>21</v>
      </c>
      <c r="BC198" s="14">
        <f t="shared" ref="BC198:BC261" si="92">BA198-INDEX($Z$5:$Z$25,BB198)</f>
        <v>11</v>
      </c>
      <c r="BD198" s="14" t="e">
        <f t="shared" si="83"/>
        <v>#REF!</v>
      </c>
      <c r="BE198" s="14" t="e">
        <f t="shared" si="84"/>
        <v>#REF!</v>
      </c>
      <c r="BF198" s="14" t="e">
        <f t="shared" si="85"/>
        <v>#REF!</v>
      </c>
    </row>
    <row r="199" spans="37:58" ht="16.5" x14ac:dyDescent="0.2">
      <c r="AK199" s="25">
        <v>195</v>
      </c>
      <c r="AL199" s="25">
        <v>15</v>
      </c>
      <c r="AM199" s="25">
        <v>3</v>
      </c>
      <c r="AN199" s="86">
        <f t="shared" si="86"/>
        <v>30</v>
      </c>
      <c r="AO199" s="86">
        <f t="shared" si="87"/>
        <v>78</v>
      </c>
      <c r="AP199" s="86">
        <f t="shared" si="88"/>
        <v>144</v>
      </c>
      <c r="AS199" s="53">
        <v>195</v>
      </c>
      <c r="AT199" s="14">
        <f t="shared" si="89"/>
        <v>21</v>
      </c>
      <c r="AU199" s="14">
        <f t="shared" si="90"/>
        <v>15</v>
      </c>
      <c r="AV199" s="14" t="e">
        <f t="shared" si="80"/>
        <v>#REF!</v>
      </c>
      <c r="AW199" s="14" t="e">
        <f t="shared" si="81"/>
        <v>#REF!</v>
      </c>
      <c r="AX199" s="14" t="e">
        <f t="shared" si="82"/>
        <v>#REF!</v>
      </c>
      <c r="BA199" s="53">
        <v>192</v>
      </c>
      <c r="BB199" s="14">
        <f t="shared" si="91"/>
        <v>21</v>
      </c>
      <c r="BC199" s="14">
        <f t="shared" si="92"/>
        <v>12</v>
      </c>
      <c r="BD199" s="14" t="e">
        <f t="shared" si="83"/>
        <v>#REF!</v>
      </c>
      <c r="BE199" s="14" t="e">
        <f t="shared" si="84"/>
        <v>#REF!</v>
      </c>
      <c r="BF199" s="14" t="e">
        <f t="shared" si="85"/>
        <v>#REF!</v>
      </c>
    </row>
    <row r="200" spans="37:58" ht="16.5" x14ac:dyDescent="0.2">
      <c r="AK200" s="25">
        <v>196</v>
      </c>
      <c r="AL200" s="25">
        <v>15</v>
      </c>
      <c r="AM200" s="25">
        <v>4</v>
      </c>
      <c r="AN200" s="86">
        <f t="shared" si="86"/>
        <v>30</v>
      </c>
      <c r="AO200" s="86">
        <f t="shared" si="87"/>
        <v>79</v>
      </c>
      <c r="AP200" s="86">
        <f t="shared" si="88"/>
        <v>147</v>
      </c>
      <c r="AS200" s="53">
        <v>196</v>
      </c>
      <c r="AT200" s="14">
        <f t="shared" si="89"/>
        <v>21</v>
      </c>
      <c r="AU200" s="14">
        <f t="shared" si="90"/>
        <v>16</v>
      </c>
      <c r="AV200" s="14" t="e">
        <f t="shared" si="80"/>
        <v>#REF!</v>
      </c>
      <c r="AW200" s="14" t="e">
        <f t="shared" si="81"/>
        <v>#REF!</v>
      </c>
      <c r="AX200" s="14" t="e">
        <f t="shared" si="82"/>
        <v>#REF!</v>
      </c>
      <c r="BA200" s="53">
        <v>193</v>
      </c>
      <c r="BB200" s="14">
        <f t="shared" si="91"/>
        <v>21</v>
      </c>
      <c r="BC200" s="14">
        <f t="shared" si="92"/>
        <v>13</v>
      </c>
      <c r="BD200" s="14" t="e">
        <f t="shared" si="83"/>
        <v>#REF!</v>
      </c>
      <c r="BE200" s="14" t="e">
        <f t="shared" si="84"/>
        <v>#REF!</v>
      </c>
      <c r="BF200" s="14" t="e">
        <f t="shared" si="85"/>
        <v>#REF!</v>
      </c>
    </row>
    <row r="201" spans="37:58" ht="16.5" x14ac:dyDescent="0.2">
      <c r="AK201" s="25">
        <v>197</v>
      </c>
      <c r="AL201" s="25">
        <v>15</v>
      </c>
      <c r="AM201" s="25">
        <v>5</v>
      </c>
      <c r="AN201" s="86">
        <f t="shared" si="86"/>
        <v>30</v>
      </c>
      <c r="AO201" s="86">
        <f t="shared" si="87"/>
        <v>80</v>
      </c>
      <c r="AP201" s="86">
        <f t="shared" si="88"/>
        <v>150</v>
      </c>
      <c r="AS201" s="53">
        <v>197</v>
      </c>
      <c r="AT201" s="14">
        <f t="shared" si="89"/>
        <v>21</v>
      </c>
      <c r="AU201" s="14">
        <f t="shared" si="90"/>
        <v>17</v>
      </c>
      <c r="AV201" s="14" t="e">
        <f t="shared" si="80"/>
        <v>#REF!</v>
      </c>
      <c r="AW201" s="14" t="e">
        <f t="shared" si="81"/>
        <v>#REF!</v>
      </c>
      <c r="AX201" s="14" t="e">
        <f t="shared" si="82"/>
        <v>#REF!</v>
      </c>
      <c r="BA201" s="53">
        <v>194</v>
      </c>
      <c r="BB201" s="14">
        <f t="shared" si="91"/>
        <v>21</v>
      </c>
      <c r="BC201" s="14">
        <f t="shared" si="92"/>
        <v>14</v>
      </c>
      <c r="BD201" s="14" t="e">
        <f t="shared" si="83"/>
        <v>#REF!</v>
      </c>
      <c r="BE201" s="14" t="e">
        <f t="shared" si="84"/>
        <v>#REF!</v>
      </c>
      <c r="BF201" s="14" t="e">
        <f t="shared" si="85"/>
        <v>#REF!</v>
      </c>
    </row>
    <row r="202" spans="37:58" ht="16.5" x14ac:dyDescent="0.2">
      <c r="AK202" s="25">
        <v>198</v>
      </c>
      <c r="AL202" s="25">
        <v>15</v>
      </c>
      <c r="AM202" s="25">
        <v>6</v>
      </c>
      <c r="AN202" s="86">
        <f t="shared" si="86"/>
        <v>30</v>
      </c>
      <c r="AO202" s="86">
        <f t="shared" si="87"/>
        <v>81</v>
      </c>
      <c r="AP202" s="86">
        <f t="shared" si="88"/>
        <v>153</v>
      </c>
      <c r="AS202" s="53">
        <v>198</v>
      </c>
      <c r="AT202" s="14">
        <f t="shared" si="89"/>
        <v>21</v>
      </c>
      <c r="AU202" s="14">
        <f t="shared" si="90"/>
        <v>18</v>
      </c>
      <c r="AV202" s="14" t="e">
        <f t="shared" si="80"/>
        <v>#REF!</v>
      </c>
      <c r="AW202" s="14" t="e">
        <f t="shared" si="81"/>
        <v>#REF!</v>
      </c>
      <c r="AX202" s="14" t="e">
        <f t="shared" si="82"/>
        <v>#REF!</v>
      </c>
      <c r="BA202" s="53">
        <v>195</v>
      </c>
      <c r="BB202" s="14">
        <f t="shared" si="91"/>
        <v>21</v>
      </c>
      <c r="BC202" s="14">
        <f t="shared" si="92"/>
        <v>15</v>
      </c>
      <c r="BD202" s="14" t="e">
        <f t="shared" si="83"/>
        <v>#REF!</v>
      </c>
      <c r="BE202" s="14" t="e">
        <f t="shared" si="84"/>
        <v>#REF!</v>
      </c>
      <c r="BF202" s="14" t="e">
        <f t="shared" si="85"/>
        <v>#REF!</v>
      </c>
    </row>
    <row r="203" spans="37:58" ht="16.5" x14ac:dyDescent="0.2">
      <c r="AK203" s="25">
        <v>199</v>
      </c>
      <c r="AL203" s="25">
        <v>15</v>
      </c>
      <c r="AM203" s="25">
        <v>7</v>
      </c>
      <c r="AN203" s="86">
        <f t="shared" si="86"/>
        <v>30</v>
      </c>
      <c r="AO203" s="86">
        <f t="shared" si="87"/>
        <v>82</v>
      </c>
      <c r="AP203" s="86">
        <f t="shared" si="88"/>
        <v>156</v>
      </c>
      <c r="AS203" s="53">
        <v>199</v>
      </c>
      <c r="AT203" s="14">
        <f t="shared" si="89"/>
        <v>21</v>
      </c>
      <c r="AU203" s="14">
        <f t="shared" si="90"/>
        <v>19</v>
      </c>
      <c r="AV203" s="14" t="e">
        <f t="shared" si="80"/>
        <v>#REF!</v>
      </c>
      <c r="AW203" s="14" t="e">
        <f t="shared" si="81"/>
        <v>#REF!</v>
      </c>
      <c r="AX203" s="14" t="e">
        <f t="shared" si="82"/>
        <v>#REF!</v>
      </c>
      <c r="BA203" s="53">
        <v>196</v>
      </c>
      <c r="BB203" s="14">
        <f t="shared" si="91"/>
        <v>21</v>
      </c>
      <c r="BC203" s="14">
        <f t="shared" si="92"/>
        <v>16</v>
      </c>
      <c r="BD203" s="14" t="e">
        <f t="shared" si="83"/>
        <v>#REF!</v>
      </c>
      <c r="BE203" s="14" t="e">
        <f t="shared" si="84"/>
        <v>#REF!</v>
      </c>
      <c r="BF203" s="14" t="e">
        <f t="shared" si="85"/>
        <v>#REF!</v>
      </c>
    </row>
    <row r="204" spans="37:58" ht="16.5" x14ac:dyDescent="0.2">
      <c r="AK204" s="25">
        <v>200</v>
      </c>
      <c r="AL204" s="25">
        <v>15</v>
      </c>
      <c r="AM204" s="25">
        <v>8</v>
      </c>
      <c r="AN204" s="86">
        <f t="shared" si="86"/>
        <v>30</v>
      </c>
      <c r="AO204" s="86">
        <f t="shared" si="87"/>
        <v>83</v>
      </c>
      <c r="AP204" s="86">
        <f t="shared" si="88"/>
        <v>159</v>
      </c>
      <c r="AS204" s="53">
        <v>200</v>
      </c>
      <c r="AT204" s="14">
        <f t="shared" si="89"/>
        <v>21</v>
      </c>
      <c r="AU204" s="14">
        <f t="shared" si="90"/>
        <v>20</v>
      </c>
      <c r="AV204" s="14" t="e">
        <f t="shared" si="80"/>
        <v>#REF!</v>
      </c>
      <c r="AW204" s="14" t="e">
        <f t="shared" si="81"/>
        <v>#REF!</v>
      </c>
      <c r="AX204" s="14" t="e">
        <f t="shared" si="82"/>
        <v>#REF!</v>
      </c>
      <c r="BA204" s="53">
        <v>197</v>
      </c>
      <c r="BB204" s="14">
        <f t="shared" si="91"/>
        <v>21</v>
      </c>
      <c r="BC204" s="14">
        <f t="shared" si="92"/>
        <v>17</v>
      </c>
      <c r="BD204" s="14" t="e">
        <f t="shared" si="83"/>
        <v>#REF!</v>
      </c>
      <c r="BE204" s="14" t="e">
        <f t="shared" si="84"/>
        <v>#REF!</v>
      </c>
      <c r="BF204" s="14" t="e">
        <f t="shared" si="85"/>
        <v>#REF!</v>
      </c>
    </row>
    <row r="205" spans="37:58" ht="16.5" x14ac:dyDescent="0.2">
      <c r="AK205" s="25">
        <v>201</v>
      </c>
      <c r="AL205" s="25">
        <v>15</v>
      </c>
      <c r="AM205" s="25">
        <v>9</v>
      </c>
      <c r="AN205" s="86">
        <f t="shared" si="86"/>
        <v>30</v>
      </c>
      <c r="AO205" s="86">
        <f t="shared" si="87"/>
        <v>84</v>
      </c>
      <c r="AP205" s="86">
        <f t="shared" si="88"/>
        <v>162</v>
      </c>
      <c r="AS205" s="53">
        <v>201</v>
      </c>
      <c r="AT205" s="14">
        <f t="shared" si="89"/>
        <v>21</v>
      </c>
      <c r="AU205" s="14">
        <f t="shared" si="90"/>
        <v>21</v>
      </c>
      <c r="AV205" s="14" t="e">
        <f t="shared" si="80"/>
        <v>#REF!</v>
      </c>
      <c r="AW205" s="14" t="e">
        <f t="shared" si="81"/>
        <v>#REF!</v>
      </c>
      <c r="AX205" s="14" t="e">
        <f t="shared" si="82"/>
        <v>#REF!</v>
      </c>
      <c r="BA205" s="53">
        <v>198</v>
      </c>
      <c r="BB205" s="14">
        <f t="shared" si="91"/>
        <v>21</v>
      </c>
      <c r="BC205" s="14">
        <f t="shared" si="92"/>
        <v>18</v>
      </c>
      <c r="BD205" s="14" t="e">
        <f t="shared" si="83"/>
        <v>#REF!</v>
      </c>
      <c r="BE205" s="14" t="e">
        <f t="shared" si="84"/>
        <v>#REF!</v>
      </c>
      <c r="BF205" s="14" t="e">
        <f t="shared" si="85"/>
        <v>#REF!</v>
      </c>
    </row>
    <row r="206" spans="37:58" ht="16.5" x14ac:dyDescent="0.2">
      <c r="AK206" s="25">
        <v>202</v>
      </c>
      <c r="AL206" s="25">
        <v>15</v>
      </c>
      <c r="AM206" s="25">
        <v>10</v>
      </c>
      <c r="AN206" s="86">
        <f t="shared" si="86"/>
        <v>30</v>
      </c>
      <c r="AO206" s="86">
        <f t="shared" si="87"/>
        <v>85</v>
      </c>
      <c r="AP206" s="86">
        <f t="shared" si="88"/>
        <v>165</v>
      </c>
      <c r="AS206" s="86">
        <v>202</v>
      </c>
      <c r="AT206" s="14">
        <f t="shared" si="89"/>
        <v>21</v>
      </c>
      <c r="AU206" s="14">
        <f t="shared" si="90"/>
        <v>22</v>
      </c>
      <c r="AV206" s="14" t="e">
        <f t="shared" ref="AV206:AV269" si="93">INDEX($P$6:$P$25,AT206)</f>
        <v>#REF!</v>
      </c>
      <c r="AW206" s="14" t="e">
        <f t="shared" ref="AW206:AW269" si="94">INDEX($R$6:$R$25,AT206)</f>
        <v>#REF!</v>
      </c>
      <c r="AX206" s="14" t="e">
        <f t="shared" ref="AX206:AX269" si="95">INDEX($T$6:$T$25,AT206)</f>
        <v>#REF!</v>
      </c>
      <c r="BA206" s="86">
        <v>199</v>
      </c>
      <c r="BB206" s="14">
        <f t="shared" si="91"/>
        <v>21</v>
      </c>
      <c r="BC206" s="14">
        <f t="shared" si="92"/>
        <v>19</v>
      </c>
      <c r="BD206" s="14" t="e">
        <f t="shared" ref="BD206:BD269" si="96">INDEX($AB$6:$AB$25,BB206)</f>
        <v>#REF!</v>
      </c>
      <c r="BE206" s="14" t="e">
        <f t="shared" ref="BE206:BE269" si="97">INDEX($AD$6:$AD$25,BB206)</f>
        <v>#REF!</v>
      </c>
      <c r="BF206" s="14" t="e">
        <f t="shared" ref="BF206:BF269" si="98">INDEX($AF$6:$AF$25,BB206)</f>
        <v>#REF!</v>
      </c>
    </row>
    <row r="207" spans="37:58" ht="16.5" x14ac:dyDescent="0.2">
      <c r="AK207" s="25">
        <v>203</v>
      </c>
      <c r="AL207" s="25">
        <v>15</v>
      </c>
      <c r="AM207" s="25">
        <v>11</v>
      </c>
      <c r="AN207" s="86">
        <f t="shared" si="86"/>
        <v>30</v>
      </c>
      <c r="AO207" s="86">
        <f t="shared" si="87"/>
        <v>86</v>
      </c>
      <c r="AP207" s="86">
        <f t="shared" si="88"/>
        <v>168</v>
      </c>
      <c r="AS207" s="86">
        <v>203</v>
      </c>
      <c r="AT207" s="14">
        <f t="shared" si="89"/>
        <v>21</v>
      </c>
      <c r="AU207" s="14">
        <f t="shared" si="90"/>
        <v>23</v>
      </c>
      <c r="AV207" s="14" t="e">
        <f t="shared" si="93"/>
        <v>#REF!</v>
      </c>
      <c r="AW207" s="14" t="e">
        <f t="shared" si="94"/>
        <v>#REF!</v>
      </c>
      <c r="AX207" s="14" t="e">
        <f t="shared" si="95"/>
        <v>#REF!</v>
      </c>
      <c r="BA207" s="86">
        <v>200</v>
      </c>
      <c r="BB207" s="14">
        <f t="shared" si="91"/>
        <v>21</v>
      </c>
      <c r="BC207" s="14">
        <f t="shared" si="92"/>
        <v>20</v>
      </c>
      <c r="BD207" s="14" t="e">
        <f t="shared" si="96"/>
        <v>#REF!</v>
      </c>
      <c r="BE207" s="14" t="e">
        <f t="shared" si="97"/>
        <v>#REF!</v>
      </c>
      <c r="BF207" s="14" t="e">
        <f t="shared" si="98"/>
        <v>#REF!</v>
      </c>
    </row>
    <row r="208" spans="37:58" ht="16.5" x14ac:dyDescent="0.2">
      <c r="AK208" s="25">
        <v>204</v>
      </c>
      <c r="AL208" s="25">
        <v>15</v>
      </c>
      <c r="AM208" s="25">
        <v>12</v>
      </c>
      <c r="AN208" s="86">
        <f t="shared" si="86"/>
        <v>30</v>
      </c>
      <c r="AO208" s="86">
        <f t="shared" si="87"/>
        <v>87</v>
      </c>
      <c r="AP208" s="86">
        <f t="shared" si="88"/>
        <v>171</v>
      </c>
      <c r="AS208" s="86">
        <v>204</v>
      </c>
      <c r="AT208" s="14">
        <f t="shared" si="89"/>
        <v>21</v>
      </c>
      <c r="AU208" s="14">
        <f t="shared" si="90"/>
        <v>24</v>
      </c>
      <c r="AV208" s="14" t="e">
        <f t="shared" si="93"/>
        <v>#REF!</v>
      </c>
      <c r="AW208" s="14" t="e">
        <f t="shared" si="94"/>
        <v>#REF!</v>
      </c>
      <c r="AX208" s="14" t="e">
        <f t="shared" si="95"/>
        <v>#REF!</v>
      </c>
      <c r="BA208" s="86">
        <v>201</v>
      </c>
      <c r="BB208" s="14">
        <f t="shared" si="91"/>
        <v>21</v>
      </c>
      <c r="BC208" s="14">
        <f t="shared" si="92"/>
        <v>21</v>
      </c>
      <c r="BD208" s="14" t="e">
        <f t="shared" si="96"/>
        <v>#REF!</v>
      </c>
      <c r="BE208" s="14" t="e">
        <f t="shared" si="97"/>
        <v>#REF!</v>
      </c>
      <c r="BF208" s="14" t="e">
        <f t="shared" si="98"/>
        <v>#REF!</v>
      </c>
    </row>
    <row r="209" spans="37:58" ht="16.5" x14ac:dyDescent="0.2">
      <c r="AK209" s="25">
        <v>205</v>
      </c>
      <c r="AL209" s="25">
        <v>15</v>
      </c>
      <c r="AM209" s="25">
        <v>13</v>
      </c>
      <c r="AN209" s="86">
        <f t="shared" si="86"/>
        <v>30</v>
      </c>
      <c r="AO209" s="86">
        <f t="shared" si="87"/>
        <v>88</v>
      </c>
      <c r="AP209" s="86">
        <f t="shared" si="88"/>
        <v>174</v>
      </c>
      <c r="AS209" s="86">
        <v>205</v>
      </c>
      <c r="AT209" s="14">
        <f t="shared" si="89"/>
        <v>21</v>
      </c>
      <c r="AU209" s="14">
        <f t="shared" si="90"/>
        <v>25</v>
      </c>
      <c r="AV209" s="14" t="e">
        <f t="shared" si="93"/>
        <v>#REF!</v>
      </c>
      <c r="AW209" s="14" t="e">
        <f t="shared" si="94"/>
        <v>#REF!</v>
      </c>
      <c r="AX209" s="14" t="e">
        <f t="shared" si="95"/>
        <v>#REF!</v>
      </c>
      <c r="BA209" s="86">
        <v>202</v>
      </c>
      <c r="BB209" s="14">
        <f t="shared" si="91"/>
        <v>21</v>
      </c>
      <c r="BC209" s="14">
        <f t="shared" si="92"/>
        <v>22</v>
      </c>
      <c r="BD209" s="14" t="e">
        <f t="shared" si="96"/>
        <v>#REF!</v>
      </c>
      <c r="BE209" s="14" t="e">
        <f t="shared" si="97"/>
        <v>#REF!</v>
      </c>
      <c r="BF209" s="14" t="e">
        <f t="shared" si="98"/>
        <v>#REF!</v>
      </c>
    </row>
    <row r="210" spans="37:58" ht="16.5" x14ac:dyDescent="0.2">
      <c r="AK210" s="25">
        <v>206</v>
      </c>
      <c r="AL210" s="25">
        <v>15</v>
      </c>
      <c r="AM210" s="25">
        <v>14</v>
      </c>
      <c r="AN210" s="86">
        <f t="shared" si="86"/>
        <v>30</v>
      </c>
      <c r="AO210" s="86">
        <f t="shared" si="87"/>
        <v>89</v>
      </c>
      <c r="AP210" s="86">
        <f t="shared" si="88"/>
        <v>177</v>
      </c>
      <c r="AS210" s="86">
        <v>206</v>
      </c>
      <c r="AT210" s="14">
        <f t="shared" si="89"/>
        <v>21</v>
      </c>
      <c r="AU210" s="14">
        <f t="shared" si="90"/>
        <v>26</v>
      </c>
      <c r="AV210" s="14" t="e">
        <f t="shared" si="93"/>
        <v>#REF!</v>
      </c>
      <c r="AW210" s="14" t="e">
        <f t="shared" si="94"/>
        <v>#REF!</v>
      </c>
      <c r="AX210" s="14" t="e">
        <f t="shared" si="95"/>
        <v>#REF!</v>
      </c>
      <c r="BA210" s="86">
        <v>203</v>
      </c>
      <c r="BB210" s="14">
        <f t="shared" si="91"/>
        <v>21</v>
      </c>
      <c r="BC210" s="14">
        <f t="shared" si="92"/>
        <v>23</v>
      </c>
      <c r="BD210" s="14" t="e">
        <f t="shared" si="96"/>
        <v>#REF!</v>
      </c>
      <c r="BE210" s="14" t="e">
        <f t="shared" si="97"/>
        <v>#REF!</v>
      </c>
      <c r="BF210" s="14" t="e">
        <f t="shared" si="98"/>
        <v>#REF!</v>
      </c>
    </row>
    <row r="211" spans="37:58" ht="16.5" x14ac:dyDescent="0.2">
      <c r="AK211" s="25">
        <v>207</v>
      </c>
      <c r="AL211" s="25">
        <v>15</v>
      </c>
      <c r="AM211" s="25">
        <v>15</v>
      </c>
      <c r="AN211" s="86">
        <f t="shared" si="86"/>
        <v>30</v>
      </c>
      <c r="AO211" s="86">
        <f t="shared" si="87"/>
        <v>90</v>
      </c>
      <c r="AP211" s="86">
        <f t="shared" si="88"/>
        <v>180</v>
      </c>
      <c r="AS211" s="86">
        <v>207</v>
      </c>
      <c r="AT211" s="14">
        <f t="shared" si="89"/>
        <v>21</v>
      </c>
      <c r="AU211" s="14">
        <f t="shared" si="90"/>
        <v>27</v>
      </c>
      <c r="AV211" s="14" t="e">
        <f t="shared" si="93"/>
        <v>#REF!</v>
      </c>
      <c r="AW211" s="14" t="e">
        <f t="shared" si="94"/>
        <v>#REF!</v>
      </c>
      <c r="AX211" s="14" t="e">
        <f t="shared" si="95"/>
        <v>#REF!</v>
      </c>
      <c r="BA211" s="86">
        <v>204</v>
      </c>
      <c r="BB211" s="14">
        <f t="shared" si="91"/>
        <v>21</v>
      </c>
      <c r="BC211" s="14">
        <f t="shared" si="92"/>
        <v>24</v>
      </c>
      <c r="BD211" s="14" t="e">
        <f t="shared" si="96"/>
        <v>#REF!</v>
      </c>
      <c r="BE211" s="14" t="e">
        <f t="shared" si="97"/>
        <v>#REF!</v>
      </c>
      <c r="BF211" s="14" t="e">
        <f t="shared" si="98"/>
        <v>#REF!</v>
      </c>
    </row>
    <row r="212" spans="37:58" ht="16.5" x14ac:dyDescent="0.2">
      <c r="AK212" s="86">
        <v>208</v>
      </c>
      <c r="AL212" s="86">
        <v>16</v>
      </c>
      <c r="AM212" s="86">
        <v>1</v>
      </c>
      <c r="AN212" s="86">
        <f t="shared" si="86"/>
        <v>32</v>
      </c>
      <c r="AO212" s="86">
        <f t="shared" si="87"/>
        <v>82</v>
      </c>
      <c r="AP212" s="86">
        <f t="shared" si="88"/>
        <v>152</v>
      </c>
      <c r="AS212" s="86">
        <v>208</v>
      </c>
      <c r="AT212" s="14">
        <f t="shared" si="89"/>
        <v>21</v>
      </c>
      <c r="AU212" s="14">
        <f t="shared" si="90"/>
        <v>28</v>
      </c>
      <c r="AV212" s="14" t="e">
        <f t="shared" si="93"/>
        <v>#REF!</v>
      </c>
      <c r="AW212" s="14" t="e">
        <f t="shared" si="94"/>
        <v>#REF!</v>
      </c>
      <c r="AX212" s="14" t="e">
        <f t="shared" si="95"/>
        <v>#REF!</v>
      </c>
      <c r="BA212" s="86">
        <v>205</v>
      </c>
      <c r="BB212" s="14">
        <f t="shared" si="91"/>
        <v>21</v>
      </c>
      <c r="BC212" s="14">
        <f t="shared" si="92"/>
        <v>25</v>
      </c>
      <c r="BD212" s="14" t="e">
        <f t="shared" si="96"/>
        <v>#REF!</v>
      </c>
      <c r="BE212" s="14" t="e">
        <f t="shared" si="97"/>
        <v>#REF!</v>
      </c>
      <c r="BF212" s="14" t="e">
        <f t="shared" si="98"/>
        <v>#REF!</v>
      </c>
    </row>
    <row r="213" spans="37:58" ht="16.5" x14ac:dyDescent="0.2">
      <c r="AK213" s="86">
        <v>209</v>
      </c>
      <c r="AL213" s="86">
        <v>16</v>
      </c>
      <c r="AM213" s="86">
        <v>2</v>
      </c>
      <c r="AN213" s="86">
        <f t="shared" si="86"/>
        <v>32</v>
      </c>
      <c r="AO213" s="86">
        <f t="shared" si="87"/>
        <v>84</v>
      </c>
      <c r="AP213" s="86">
        <f t="shared" si="88"/>
        <v>154</v>
      </c>
      <c r="AS213" s="86">
        <v>209</v>
      </c>
      <c r="AT213" s="14">
        <f t="shared" si="89"/>
        <v>21</v>
      </c>
      <c r="AU213" s="14">
        <f t="shared" si="90"/>
        <v>29</v>
      </c>
      <c r="AV213" s="14" t="e">
        <f t="shared" si="93"/>
        <v>#REF!</v>
      </c>
      <c r="AW213" s="14" t="e">
        <f t="shared" si="94"/>
        <v>#REF!</v>
      </c>
      <c r="AX213" s="14" t="e">
        <f t="shared" si="95"/>
        <v>#REF!</v>
      </c>
      <c r="BA213" s="86">
        <v>206</v>
      </c>
      <c r="BB213" s="14">
        <f t="shared" si="91"/>
        <v>21</v>
      </c>
      <c r="BC213" s="14">
        <f t="shared" si="92"/>
        <v>26</v>
      </c>
      <c r="BD213" s="14" t="e">
        <f t="shared" si="96"/>
        <v>#REF!</v>
      </c>
      <c r="BE213" s="14" t="e">
        <f t="shared" si="97"/>
        <v>#REF!</v>
      </c>
      <c r="BF213" s="14" t="e">
        <f t="shared" si="98"/>
        <v>#REF!</v>
      </c>
    </row>
    <row r="214" spans="37:58" ht="16.5" x14ac:dyDescent="0.2">
      <c r="AK214" s="86">
        <v>210</v>
      </c>
      <c r="AL214" s="86">
        <v>16</v>
      </c>
      <c r="AM214" s="86">
        <v>3</v>
      </c>
      <c r="AN214" s="86">
        <f t="shared" si="86"/>
        <v>32</v>
      </c>
      <c r="AO214" s="86">
        <f t="shared" si="87"/>
        <v>86</v>
      </c>
      <c r="AP214" s="86">
        <f t="shared" si="88"/>
        <v>156</v>
      </c>
      <c r="AS214" s="86">
        <v>210</v>
      </c>
      <c r="AT214" s="14">
        <f t="shared" si="89"/>
        <v>21</v>
      </c>
      <c r="AU214" s="14">
        <f t="shared" si="90"/>
        <v>30</v>
      </c>
      <c r="AV214" s="14" t="e">
        <f t="shared" si="93"/>
        <v>#REF!</v>
      </c>
      <c r="AW214" s="14" t="e">
        <f t="shared" si="94"/>
        <v>#REF!</v>
      </c>
      <c r="AX214" s="14" t="e">
        <f t="shared" si="95"/>
        <v>#REF!</v>
      </c>
      <c r="BA214" s="86">
        <v>207</v>
      </c>
      <c r="BB214" s="14">
        <f t="shared" si="91"/>
        <v>21</v>
      </c>
      <c r="BC214" s="14">
        <f t="shared" si="92"/>
        <v>27</v>
      </c>
      <c r="BD214" s="14" t="e">
        <f t="shared" si="96"/>
        <v>#REF!</v>
      </c>
      <c r="BE214" s="14" t="e">
        <f t="shared" si="97"/>
        <v>#REF!</v>
      </c>
      <c r="BF214" s="14" t="e">
        <f t="shared" si="98"/>
        <v>#REF!</v>
      </c>
    </row>
    <row r="215" spans="37:58" ht="16.5" x14ac:dyDescent="0.2">
      <c r="AK215" s="86">
        <v>211</v>
      </c>
      <c r="AL215" s="86">
        <v>16</v>
      </c>
      <c r="AM215" s="86">
        <v>4</v>
      </c>
      <c r="AN215" s="86">
        <f t="shared" si="86"/>
        <v>32</v>
      </c>
      <c r="AO215" s="86">
        <f t="shared" si="87"/>
        <v>88</v>
      </c>
      <c r="AP215" s="86">
        <f t="shared" si="88"/>
        <v>158</v>
      </c>
      <c r="AS215" s="86">
        <v>211</v>
      </c>
      <c r="AT215" s="14">
        <f t="shared" si="89"/>
        <v>21</v>
      </c>
      <c r="AU215" s="14">
        <f t="shared" si="90"/>
        <v>31</v>
      </c>
      <c r="AV215" s="14" t="e">
        <f t="shared" si="93"/>
        <v>#REF!</v>
      </c>
      <c r="AW215" s="14" t="e">
        <f t="shared" si="94"/>
        <v>#REF!</v>
      </c>
      <c r="AX215" s="14" t="e">
        <f t="shared" si="95"/>
        <v>#REF!</v>
      </c>
      <c r="BA215" s="86">
        <v>208</v>
      </c>
      <c r="BB215" s="14">
        <f t="shared" si="91"/>
        <v>21</v>
      </c>
      <c r="BC215" s="14">
        <f t="shared" si="92"/>
        <v>28</v>
      </c>
      <c r="BD215" s="14" t="e">
        <f t="shared" si="96"/>
        <v>#REF!</v>
      </c>
      <c r="BE215" s="14" t="e">
        <f t="shared" si="97"/>
        <v>#REF!</v>
      </c>
      <c r="BF215" s="14" t="e">
        <f t="shared" si="98"/>
        <v>#REF!</v>
      </c>
    </row>
    <row r="216" spans="37:58" ht="16.5" x14ac:dyDescent="0.2">
      <c r="AK216" s="86">
        <v>212</v>
      </c>
      <c r="AL216" s="86">
        <v>16</v>
      </c>
      <c r="AM216" s="86">
        <v>5</v>
      </c>
      <c r="AN216" s="86">
        <f t="shared" si="86"/>
        <v>32</v>
      </c>
      <c r="AO216" s="86">
        <f t="shared" si="87"/>
        <v>90</v>
      </c>
      <c r="AP216" s="86">
        <f t="shared" si="88"/>
        <v>160</v>
      </c>
      <c r="AS216" s="86">
        <v>212</v>
      </c>
      <c r="AT216" s="14">
        <f t="shared" si="89"/>
        <v>21</v>
      </c>
      <c r="AU216" s="14">
        <f t="shared" si="90"/>
        <v>32</v>
      </c>
      <c r="AV216" s="14" t="e">
        <f t="shared" si="93"/>
        <v>#REF!</v>
      </c>
      <c r="AW216" s="14" t="e">
        <f t="shared" si="94"/>
        <v>#REF!</v>
      </c>
      <c r="AX216" s="14" t="e">
        <f t="shared" si="95"/>
        <v>#REF!</v>
      </c>
      <c r="BA216" s="86">
        <v>209</v>
      </c>
      <c r="BB216" s="14">
        <f t="shared" si="91"/>
        <v>21</v>
      </c>
      <c r="BC216" s="14">
        <f t="shared" si="92"/>
        <v>29</v>
      </c>
      <c r="BD216" s="14" t="e">
        <f t="shared" si="96"/>
        <v>#REF!</v>
      </c>
      <c r="BE216" s="14" t="e">
        <f t="shared" si="97"/>
        <v>#REF!</v>
      </c>
      <c r="BF216" s="14" t="e">
        <f t="shared" si="98"/>
        <v>#REF!</v>
      </c>
    </row>
    <row r="217" spans="37:58" ht="16.5" x14ac:dyDescent="0.2">
      <c r="AK217" s="86">
        <v>213</v>
      </c>
      <c r="AL217" s="86">
        <v>16</v>
      </c>
      <c r="AM217" s="86">
        <v>6</v>
      </c>
      <c r="AN217" s="86">
        <f t="shared" si="86"/>
        <v>32</v>
      </c>
      <c r="AO217" s="86">
        <f t="shared" si="87"/>
        <v>92</v>
      </c>
      <c r="AP217" s="86">
        <f t="shared" si="88"/>
        <v>162</v>
      </c>
      <c r="AS217" s="86">
        <v>213</v>
      </c>
      <c r="AT217" s="14">
        <f t="shared" si="89"/>
        <v>21</v>
      </c>
      <c r="AU217" s="14">
        <f t="shared" si="90"/>
        <v>33</v>
      </c>
      <c r="AV217" s="14" t="e">
        <f t="shared" si="93"/>
        <v>#REF!</v>
      </c>
      <c r="AW217" s="14" t="e">
        <f t="shared" si="94"/>
        <v>#REF!</v>
      </c>
      <c r="AX217" s="14" t="e">
        <f t="shared" si="95"/>
        <v>#REF!</v>
      </c>
      <c r="BA217" s="86">
        <v>210</v>
      </c>
      <c r="BB217" s="14">
        <f t="shared" si="91"/>
        <v>21</v>
      </c>
      <c r="BC217" s="14">
        <f t="shared" si="92"/>
        <v>30</v>
      </c>
      <c r="BD217" s="14" t="e">
        <f t="shared" si="96"/>
        <v>#REF!</v>
      </c>
      <c r="BE217" s="14" t="e">
        <f t="shared" si="97"/>
        <v>#REF!</v>
      </c>
      <c r="BF217" s="14" t="e">
        <f t="shared" si="98"/>
        <v>#REF!</v>
      </c>
    </row>
    <row r="218" spans="37:58" ht="16.5" x14ac:dyDescent="0.2">
      <c r="AK218" s="86">
        <v>214</v>
      </c>
      <c r="AL218" s="86">
        <v>16</v>
      </c>
      <c r="AM218" s="86">
        <v>7</v>
      </c>
      <c r="AN218" s="86">
        <f t="shared" si="86"/>
        <v>32</v>
      </c>
      <c r="AO218" s="86">
        <f t="shared" si="87"/>
        <v>94</v>
      </c>
      <c r="AP218" s="86">
        <f t="shared" si="88"/>
        <v>164</v>
      </c>
      <c r="AS218" s="86">
        <v>214</v>
      </c>
      <c r="AT218" s="14">
        <f t="shared" si="89"/>
        <v>21</v>
      </c>
      <c r="AU218" s="14">
        <f t="shared" si="90"/>
        <v>34</v>
      </c>
      <c r="AV218" s="14" t="e">
        <f t="shared" si="93"/>
        <v>#REF!</v>
      </c>
      <c r="AW218" s="14" t="e">
        <f t="shared" si="94"/>
        <v>#REF!</v>
      </c>
      <c r="AX218" s="14" t="e">
        <f t="shared" si="95"/>
        <v>#REF!</v>
      </c>
      <c r="BA218" s="86">
        <v>211</v>
      </c>
      <c r="BB218" s="14">
        <f t="shared" si="91"/>
        <v>21</v>
      </c>
      <c r="BC218" s="14">
        <f t="shared" si="92"/>
        <v>31</v>
      </c>
      <c r="BD218" s="14" t="e">
        <f t="shared" si="96"/>
        <v>#REF!</v>
      </c>
      <c r="BE218" s="14" t="e">
        <f t="shared" si="97"/>
        <v>#REF!</v>
      </c>
      <c r="BF218" s="14" t="e">
        <f t="shared" si="98"/>
        <v>#REF!</v>
      </c>
    </row>
    <row r="219" spans="37:58" ht="16.5" x14ac:dyDescent="0.2">
      <c r="AK219" s="86">
        <v>215</v>
      </c>
      <c r="AL219" s="86">
        <v>16</v>
      </c>
      <c r="AM219" s="86">
        <v>8</v>
      </c>
      <c r="AN219" s="86">
        <f t="shared" si="86"/>
        <v>32</v>
      </c>
      <c r="AO219" s="86">
        <f t="shared" si="87"/>
        <v>96</v>
      </c>
      <c r="AP219" s="86">
        <f t="shared" si="88"/>
        <v>166</v>
      </c>
      <c r="AS219" s="86">
        <v>215</v>
      </c>
      <c r="AT219" s="14">
        <f t="shared" si="89"/>
        <v>21</v>
      </c>
      <c r="AU219" s="14">
        <f t="shared" si="90"/>
        <v>35</v>
      </c>
      <c r="AV219" s="14" t="e">
        <f t="shared" si="93"/>
        <v>#REF!</v>
      </c>
      <c r="AW219" s="14" t="e">
        <f t="shared" si="94"/>
        <v>#REF!</v>
      </c>
      <c r="AX219" s="14" t="e">
        <f t="shared" si="95"/>
        <v>#REF!</v>
      </c>
      <c r="BA219" s="86">
        <v>212</v>
      </c>
      <c r="BB219" s="14">
        <f t="shared" si="91"/>
        <v>21</v>
      </c>
      <c r="BC219" s="14">
        <f t="shared" si="92"/>
        <v>32</v>
      </c>
      <c r="BD219" s="14" t="e">
        <f t="shared" si="96"/>
        <v>#REF!</v>
      </c>
      <c r="BE219" s="14" t="e">
        <f t="shared" si="97"/>
        <v>#REF!</v>
      </c>
      <c r="BF219" s="14" t="e">
        <f t="shared" si="98"/>
        <v>#REF!</v>
      </c>
    </row>
    <row r="220" spans="37:58" ht="16.5" x14ac:dyDescent="0.2">
      <c r="AK220" s="86">
        <v>216</v>
      </c>
      <c r="AL220" s="86">
        <v>16</v>
      </c>
      <c r="AM220" s="86">
        <v>9</v>
      </c>
      <c r="AN220" s="86">
        <f t="shared" si="86"/>
        <v>32</v>
      </c>
      <c r="AO220" s="86">
        <f t="shared" si="87"/>
        <v>98</v>
      </c>
      <c r="AP220" s="86">
        <f t="shared" si="88"/>
        <v>168</v>
      </c>
      <c r="AS220" s="86">
        <v>216</v>
      </c>
      <c r="AT220" s="14">
        <f t="shared" si="89"/>
        <v>21</v>
      </c>
      <c r="AU220" s="14">
        <f t="shared" si="90"/>
        <v>36</v>
      </c>
      <c r="AV220" s="14" t="e">
        <f t="shared" si="93"/>
        <v>#REF!</v>
      </c>
      <c r="AW220" s="14" t="e">
        <f t="shared" si="94"/>
        <v>#REF!</v>
      </c>
      <c r="AX220" s="14" t="e">
        <f t="shared" si="95"/>
        <v>#REF!</v>
      </c>
      <c r="BA220" s="86">
        <v>213</v>
      </c>
      <c r="BB220" s="14">
        <f t="shared" si="91"/>
        <v>21</v>
      </c>
      <c r="BC220" s="14">
        <f t="shared" si="92"/>
        <v>33</v>
      </c>
      <c r="BD220" s="14" t="e">
        <f t="shared" si="96"/>
        <v>#REF!</v>
      </c>
      <c r="BE220" s="14" t="e">
        <f t="shared" si="97"/>
        <v>#REF!</v>
      </c>
      <c r="BF220" s="14" t="e">
        <f t="shared" si="98"/>
        <v>#REF!</v>
      </c>
    </row>
    <row r="221" spans="37:58" ht="16.5" x14ac:dyDescent="0.2">
      <c r="AK221" s="86">
        <v>217</v>
      </c>
      <c r="AL221" s="86">
        <v>16</v>
      </c>
      <c r="AM221" s="86">
        <v>10</v>
      </c>
      <c r="AN221" s="86">
        <f t="shared" si="86"/>
        <v>32</v>
      </c>
      <c r="AO221" s="86">
        <f t="shared" si="87"/>
        <v>100</v>
      </c>
      <c r="AP221" s="86">
        <f t="shared" si="88"/>
        <v>170</v>
      </c>
      <c r="AS221" s="86">
        <v>217</v>
      </c>
      <c r="AT221" s="14">
        <f t="shared" si="89"/>
        <v>21</v>
      </c>
      <c r="AU221" s="14">
        <f t="shared" si="90"/>
        <v>37</v>
      </c>
      <c r="AV221" s="14" t="e">
        <f t="shared" si="93"/>
        <v>#REF!</v>
      </c>
      <c r="AW221" s="14" t="e">
        <f t="shared" si="94"/>
        <v>#REF!</v>
      </c>
      <c r="AX221" s="14" t="e">
        <f t="shared" si="95"/>
        <v>#REF!</v>
      </c>
      <c r="BA221" s="86">
        <v>214</v>
      </c>
      <c r="BB221" s="14">
        <f t="shared" si="91"/>
        <v>21</v>
      </c>
      <c r="BC221" s="14">
        <f t="shared" si="92"/>
        <v>34</v>
      </c>
      <c r="BD221" s="14" t="e">
        <f t="shared" si="96"/>
        <v>#REF!</v>
      </c>
      <c r="BE221" s="14" t="e">
        <f t="shared" si="97"/>
        <v>#REF!</v>
      </c>
      <c r="BF221" s="14" t="e">
        <f t="shared" si="98"/>
        <v>#REF!</v>
      </c>
    </row>
    <row r="222" spans="37:58" ht="16.5" x14ac:dyDescent="0.2">
      <c r="AK222" s="86">
        <v>218</v>
      </c>
      <c r="AL222" s="86">
        <v>16</v>
      </c>
      <c r="AM222" s="86">
        <v>11</v>
      </c>
      <c r="AN222" s="86">
        <f t="shared" si="86"/>
        <v>32</v>
      </c>
      <c r="AO222" s="86">
        <f t="shared" si="87"/>
        <v>102</v>
      </c>
      <c r="AP222" s="86">
        <f t="shared" si="88"/>
        <v>172</v>
      </c>
      <c r="AS222" s="86">
        <v>218</v>
      </c>
      <c r="AT222" s="14">
        <f t="shared" si="89"/>
        <v>21</v>
      </c>
      <c r="AU222" s="14">
        <f t="shared" si="90"/>
        <v>38</v>
      </c>
      <c r="AV222" s="14" t="e">
        <f t="shared" si="93"/>
        <v>#REF!</v>
      </c>
      <c r="AW222" s="14" t="e">
        <f t="shared" si="94"/>
        <v>#REF!</v>
      </c>
      <c r="AX222" s="14" t="e">
        <f t="shared" si="95"/>
        <v>#REF!</v>
      </c>
      <c r="BA222" s="86">
        <v>215</v>
      </c>
      <c r="BB222" s="14">
        <f t="shared" si="91"/>
        <v>21</v>
      </c>
      <c r="BC222" s="14">
        <f t="shared" si="92"/>
        <v>35</v>
      </c>
      <c r="BD222" s="14" t="e">
        <f t="shared" si="96"/>
        <v>#REF!</v>
      </c>
      <c r="BE222" s="14" t="e">
        <f t="shared" si="97"/>
        <v>#REF!</v>
      </c>
      <c r="BF222" s="14" t="e">
        <f t="shared" si="98"/>
        <v>#REF!</v>
      </c>
    </row>
    <row r="223" spans="37:58" ht="16.5" x14ac:dyDescent="0.2">
      <c r="AK223" s="86">
        <v>219</v>
      </c>
      <c r="AL223" s="86">
        <v>16</v>
      </c>
      <c r="AM223" s="86">
        <v>12</v>
      </c>
      <c r="AN223" s="86">
        <f t="shared" si="86"/>
        <v>32</v>
      </c>
      <c r="AO223" s="86">
        <f t="shared" si="87"/>
        <v>104</v>
      </c>
      <c r="AP223" s="86">
        <f t="shared" si="88"/>
        <v>174</v>
      </c>
      <c r="AS223" s="86">
        <v>219</v>
      </c>
      <c r="AT223" s="14">
        <f t="shared" si="89"/>
        <v>21</v>
      </c>
      <c r="AU223" s="14">
        <f t="shared" si="90"/>
        <v>39</v>
      </c>
      <c r="AV223" s="14" t="e">
        <f t="shared" si="93"/>
        <v>#REF!</v>
      </c>
      <c r="AW223" s="14" t="e">
        <f t="shared" si="94"/>
        <v>#REF!</v>
      </c>
      <c r="AX223" s="14" t="e">
        <f t="shared" si="95"/>
        <v>#REF!</v>
      </c>
      <c r="BA223" s="86">
        <v>216</v>
      </c>
      <c r="BB223" s="14">
        <f t="shared" si="91"/>
        <v>21</v>
      </c>
      <c r="BC223" s="14">
        <f t="shared" si="92"/>
        <v>36</v>
      </c>
      <c r="BD223" s="14" t="e">
        <f t="shared" si="96"/>
        <v>#REF!</v>
      </c>
      <c r="BE223" s="14" t="e">
        <f t="shared" si="97"/>
        <v>#REF!</v>
      </c>
      <c r="BF223" s="14" t="e">
        <f t="shared" si="98"/>
        <v>#REF!</v>
      </c>
    </row>
    <row r="224" spans="37:58" ht="16.5" x14ac:dyDescent="0.2">
      <c r="AK224" s="86">
        <v>220</v>
      </c>
      <c r="AL224" s="86">
        <v>16</v>
      </c>
      <c r="AM224" s="86">
        <v>13</v>
      </c>
      <c r="AN224" s="86">
        <f t="shared" si="86"/>
        <v>32</v>
      </c>
      <c r="AO224" s="86">
        <f t="shared" si="87"/>
        <v>106</v>
      </c>
      <c r="AP224" s="86">
        <f t="shared" si="88"/>
        <v>176</v>
      </c>
      <c r="AS224" s="86">
        <v>220</v>
      </c>
      <c r="AT224" s="14">
        <f t="shared" si="89"/>
        <v>21</v>
      </c>
      <c r="AU224" s="14">
        <f t="shared" si="90"/>
        <v>40</v>
      </c>
      <c r="AV224" s="14" t="e">
        <f t="shared" si="93"/>
        <v>#REF!</v>
      </c>
      <c r="AW224" s="14" t="e">
        <f t="shared" si="94"/>
        <v>#REF!</v>
      </c>
      <c r="AX224" s="14" t="e">
        <f t="shared" si="95"/>
        <v>#REF!</v>
      </c>
      <c r="BA224" s="86">
        <v>217</v>
      </c>
      <c r="BB224" s="14">
        <f t="shared" si="91"/>
        <v>21</v>
      </c>
      <c r="BC224" s="14">
        <f t="shared" si="92"/>
        <v>37</v>
      </c>
      <c r="BD224" s="14" t="e">
        <f t="shared" si="96"/>
        <v>#REF!</v>
      </c>
      <c r="BE224" s="14" t="e">
        <f t="shared" si="97"/>
        <v>#REF!</v>
      </c>
      <c r="BF224" s="14" t="e">
        <f t="shared" si="98"/>
        <v>#REF!</v>
      </c>
    </row>
    <row r="225" spans="37:58" ht="16.5" x14ac:dyDescent="0.2">
      <c r="AK225" s="86">
        <v>221</v>
      </c>
      <c r="AL225" s="86">
        <v>16</v>
      </c>
      <c r="AM225" s="86">
        <v>14</v>
      </c>
      <c r="AN225" s="86">
        <f t="shared" si="86"/>
        <v>32</v>
      </c>
      <c r="AO225" s="86">
        <f t="shared" si="87"/>
        <v>108</v>
      </c>
      <c r="AP225" s="86">
        <f t="shared" si="88"/>
        <v>178</v>
      </c>
      <c r="AS225" s="86">
        <v>221</v>
      </c>
      <c r="AT225" s="14">
        <f t="shared" si="89"/>
        <v>21</v>
      </c>
      <c r="AU225" s="14">
        <f t="shared" si="90"/>
        <v>41</v>
      </c>
      <c r="AV225" s="14" t="e">
        <f t="shared" si="93"/>
        <v>#REF!</v>
      </c>
      <c r="AW225" s="14" t="e">
        <f t="shared" si="94"/>
        <v>#REF!</v>
      </c>
      <c r="AX225" s="14" t="e">
        <f t="shared" si="95"/>
        <v>#REF!</v>
      </c>
      <c r="BA225" s="86">
        <v>218</v>
      </c>
      <c r="BB225" s="14">
        <f t="shared" si="91"/>
        <v>21</v>
      </c>
      <c r="BC225" s="14">
        <f t="shared" si="92"/>
        <v>38</v>
      </c>
      <c r="BD225" s="14" t="e">
        <f t="shared" si="96"/>
        <v>#REF!</v>
      </c>
      <c r="BE225" s="14" t="e">
        <f t="shared" si="97"/>
        <v>#REF!</v>
      </c>
      <c r="BF225" s="14" t="e">
        <f t="shared" si="98"/>
        <v>#REF!</v>
      </c>
    </row>
    <row r="226" spans="37:58" ht="16.5" x14ac:dyDescent="0.2">
      <c r="AK226" s="86">
        <v>222</v>
      </c>
      <c r="AL226" s="86">
        <v>16</v>
      </c>
      <c r="AM226" s="86">
        <v>15</v>
      </c>
      <c r="AN226" s="86">
        <f t="shared" si="86"/>
        <v>32</v>
      </c>
      <c r="AO226" s="86">
        <f t="shared" si="87"/>
        <v>110</v>
      </c>
      <c r="AP226" s="86">
        <f t="shared" si="88"/>
        <v>180</v>
      </c>
      <c r="AS226" s="86">
        <v>222</v>
      </c>
      <c r="AT226" s="14">
        <f t="shared" si="89"/>
        <v>21</v>
      </c>
      <c r="AU226" s="14">
        <f t="shared" si="90"/>
        <v>42</v>
      </c>
      <c r="AV226" s="14" t="e">
        <f t="shared" si="93"/>
        <v>#REF!</v>
      </c>
      <c r="AW226" s="14" t="e">
        <f t="shared" si="94"/>
        <v>#REF!</v>
      </c>
      <c r="AX226" s="14" t="e">
        <f t="shared" si="95"/>
        <v>#REF!</v>
      </c>
      <c r="BA226" s="86">
        <v>219</v>
      </c>
      <c r="BB226" s="14">
        <f t="shared" si="91"/>
        <v>21</v>
      </c>
      <c r="BC226" s="14">
        <f t="shared" si="92"/>
        <v>39</v>
      </c>
      <c r="BD226" s="14" t="e">
        <f t="shared" si="96"/>
        <v>#REF!</v>
      </c>
      <c r="BE226" s="14" t="e">
        <f t="shared" si="97"/>
        <v>#REF!</v>
      </c>
      <c r="BF226" s="14" t="e">
        <f t="shared" si="98"/>
        <v>#REF!</v>
      </c>
    </row>
    <row r="227" spans="37:58" ht="16.5" x14ac:dyDescent="0.2">
      <c r="AK227" s="86">
        <v>223</v>
      </c>
      <c r="AL227" s="86">
        <v>17</v>
      </c>
      <c r="AM227" s="86">
        <v>1</v>
      </c>
      <c r="AN227" s="86">
        <f t="shared" ref="AN227:AN241" si="99">INDEX($D$6:$D$25,AL227)</f>
        <v>35</v>
      </c>
      <c r="AO227" s="86">
        <f t="shared" ref="AO227:AO241" si="100">INT(INDEX($F$5:$F$25,AL227)+AM227*INDEX($G$6:$G$25,AL227))</f>
        <v>92</v>
      </c>
      <c r="AP227" s="86">
        <f t="shared" ref="AP227:AP241" si="101">INT(INDEX($I$5:$I$25,AL227)+AM227*INDEX($J$6:$J$25,AL227))</f>
        <v>163</v>
      </c>
      <c r="AS227" s="86">
        <v>223</v>
      </c>
      <c r="AT227" s="14">
        <f t="shared" si="89"/>
        <v>21</v>
      </c>
      <c r="AU227" s="14">
        <f t="shared" si="90"/>
        <v>43</v>
      </c>
      <c r="AV227" s="14" t="e">
        <f t="shared" si="93"/>
        <v>#REF!</v>
      </c>
      <c r="AW227" s="14" t="e">
        <f t="shared" si="94"/>
        <v>#REF!</v>
      </c>
      <c r="AX227" s="14" t="e">
        <f t="shared" si="95"/>
        <v>#REF!</v>
      </c>
      <c r="BA227" s="86">
        <v>220</v>
      </c>
      <c r="BB227" s="14">
        <f t="shared" si="91"/>
        <v>21</v>
      </c>
      <c r="BC227" s="14">
        <f t="shared" si="92"/>
        <v>40</v>
      </c>
      <c r="BD227" s="14" t="e">
        <f t="shared" si="96"/>
        <v>#REF!</v>
      </c>
      <c r="BE227" s="14" t="e">
        <f t="shared" si="97"/>
        <v>#REF!</v>
      </c>
      <c r="BF227" s="14" t="e">
        <f t="shared" si="98"/>
        <v>#REF!</v>
      </c>
    </row>
    <row r="228" spans="37:58" ht="16.5" x14ac:dyDescent="0.2">
      <c r="AK228" s="86">
        <v>224</v>
      </c>
      <c r="AL228" s="86">
        <v>17</v>
      </c>
      <c r="AM228" s="86">
        <v>2</v>
      </c>
      <c r="AN228" s="86">
        <f t="shared" si="99"/>
        <v>35</v>
      </c>
      <c r="AO228" s="86">
        <f t="shared" si="100"/>
        <v>94</v>
      </c>
      <c r="AP228" s="86">
        <f t="shared" si="101"/>
        <v>166</v>
      </c>
      <c r="AS228" s="86">
        <v>224</v>
      </c>
      <c r="AT228" s="14">
        <f t="shared" si="89"/>
        <v>21</v>
      </c>
      <c r="AU228" s="14">
        <f t="shared" si="90"/>
        <v>44</v>
      </c>
      <c r="AV228" s="14" t="e">
        <f t="shared" si="93"/>
        <v>#REF!</v>
      </c>
      <c r="AW228" s="14" t="e">
        <f t="shared" si="94"/>
        <v>#REF!</v>
      </c>
      <c r="AX228" s="14" t="e">
        <f t="shared" si="95"/>
        <v>#REF!</v>
      </c>
      <c r="BA228" s="86">
        <v>221</v>
      </c>
      <c r="BB228" s="14">
        <f t="shared" si="91"/>
        <v>21</v>
      </c>
      <c r="BC228" s="14">
        <f t="shared" si="92"/>
        <v>41</v>
      </c>
      <c r="BD228" s="14" t="e">
        <f t="shared" si="96"/>
        <v>#REF!</v>
      </c>
      <c r="BE228" s="14" t="e">
        <f t="shared" si="97"/>
        <v>#REF!</v>
      </c>
      <c r="BF228" s="14" t="e">
        <f t="shared" si="98"/>
        <v>#REF!</v>
      </c>
    </row>
    <row r="229" spans="37:58" ht="16.5" x14ac:dyDescent="0.2">
      <c r="AK229" s="86">
        <v>225</v>
      </c>
      <c r="AL229" s="86">
        <v>17</v>
      </c>
      <c r="AM229" s="86">
        <v>3</v>
      </c>
      <c r="AN229" s="86">
        <f t="shared" si="99"/>
        <v>35</v>
      </c>
      <c r="AO229" s="86">
        <f t="shared" si="100"/>
        <v>96</v>
      </c>
      <c r="AP229" s="86">
        <f t="shared" si="101"/>
        <v>169</v>
      </c>
      <c r="AS229" s="86">
        <v>225</v>
      </c>
      <c r="AT229" s="14">
        <f t="shared" si="89"/>
        <v>21</v>
      </c>
      <c r="AU229" s="14">
        <f t="shared" si="90"/>
        <v>45</v>
      </c>
      <c r="AV229" s="14" t="e">
        <f t="shared" si="93"/>
        <v>#REF!</v>
      </c>
      <c r="AW229" s="14" t="e">
        <f t="shared" si="94"/>
        <v>#REF!</v>
      </c>
      <c r="AX229" s="14" t="e">
        <f t="shared" si="95"/>
        <v>#REF!</v>
      </c>
      <c r="BA229" s="86">
        <v>222</v>
      </c>
      <c r="BB229" s="14">
        <f t="shared" si="91"/>
        <v>21</v>
      </c>
      <c r="BC229" s="14">
        <f t="shared" si="92"/>
        <v>42</v>
      </c>
      <c r="BD229" s="14" t="e">
        <f t="shared" si="96"/>
        <v>#REF!</v>
      </c>
      <c r="BE229" s="14" t="e">
        <f t="shared" si="97"/>
        <v>#REF!</v>
      </c>
      <c r="BF229" s="14" t="e">
        <f t="shared" si="98"/>
        <v>#REF!</v>
      </c>
    </row>
    <row r="230" spans="37:58" ht="16.5" x14ac:dyDescent="0.2">
      <c r="AK230" s="86">
        <v>226</v>
      </c>
      <c r="AL230" s="86">
        <v>17</v>
      </c>
      <c r="AM230" s="86">
        <v>4</v>
      </c>
      <c r="AN230" s="86">
        <f t="shared" si="99"/>
        <v>35</v>
      </c>
      <c r="AO230" s="86">
        <f t="shared" si="100"/>
        <v>98</v>
      </c>
      <c r="AP230" s="86">
        <f t="shared" si="101"/>
        <v>172</v>
      </c>
      <c r="AS230" s="86">
        <v>226</v>
      </c>
      <c r="AT230" s="14">
        <f t="shared" si="89"/>
        <v>21</v>
      </c>
      <c r="AU230" s="14">
        <f t="shared" si="90"/>
        <v>46</v>
      </c>
      <c r="AV230" s="14" t="e">
        <f t="shared" si="93"/>
        <v>#REF!</v>
      </c>
      <c r="AW230" s="14" t="e">
        <f t="shared" si="94"/>
        <v>#REF!</v>
      </c>
      <c r="AX230" s="14" t="e">
        <f t="shared" si="95"/>
        <v>#REF!</v>
      </c>
      <c r="BA230" s="86">
        <v>223</v>
      </c>
      <c r="BB230" s="14">
        <f t="shared" si="91"/>
        <v>21</v>
      </c>
      <c r="BC230" s="14">
        <f t="shared" si="92"/>
        <v>43</v>
      </c>
      <c r="BD230" s="14" t="e">
        <f t="shared" si="96"/>
        <v>#REF!</v>
      </c>
      <c r="BE230" s="14" t="e">
        <f t="shared" si="97"/>
        <v>#REF!</v>
      </c>
      <c r="BF230" s="14" t="e">
        <f t="shared" si="98"/>
        <v>#REF!</v>
      </c>
    </row>
    <row r="231" spans="37:58" ht="16.5" x14ac:dyDescent="0.2">
      <c r="AK231" s="86">
        <v>227</v>
      </c>
      <c r="AL231" s="86">
        <v>17</v>
      </c>
      <c r="AM231" s="86">
        <v>5</v>
      </c>
      <c r="AN231" s="86">
        <f t="shared" si="99"/>
        <v>35</v>
      </c>
      <c r="AO231" s="86">
        <f t="shared" si="100"/>
        <v>100</v>
      </c>
      <c r="AP231" s="86">
        <f t="shared" si="101"/>
        <v>175</v>
      </c>
      <c r="AS231" s="86">
        <v>227</v>
      </c>
      <c r="AT231" s="14">
        <f t="shared" si="89"/>
        <v>21</v>
      </c>
      <c r="AU231" s="14">
        <f t="shared" si="90"/>
        <v>47</v>
      </c>
      <c r="AV231" s="14" t="e">
        <f t="shared" si="93"/>
        <v>#REF!</v>
      </c>
      <c r="AW231" s="14" t="e">
        <f t="shared" si="94"/>
        <v>#REF!</v>
      </c>
      <c r="AX231" s="14" t="e">
        <f t="shared" si="95"/>
        <v>#REF!</v>
      </c>
      <c r="BA231" s="86">
        <v>224</v>
      </c>
      <c r="BB231" s="14">
        <f t="shared" si="91"/>
        <v>21</v>
      </c>
      <c r="BC231" s="14">
        <f t="shared" si="92"/>
        <v>44</v>
      </c>
      <c r="BD231" s="14" t="e">
        <f t="shared" si="96"/>
        <v>#REF!</v>
      </c>
      <c r="BE231" s="14" t="e">
        <f t="shared" si="97"/>
        <v>#REF!</v>
      </c>
      <c r="BF231" s="14" t="e">
        <f t="shared" si="98"/>
        <v>#REF!</v>
      </c>
    </row>
    <row r="232" spans="37:58" ht="16.5" x14ac:dyDescent="0.2">
      <c r="AK232" s="86">
        <v>228</v>
      </c>
      <c r="AL232" s="86">
        <v>17</v>
      </c>
      <c r="AM232" s="86">
        <v>6</v>
      </c>
      <c r="AN232" s="86">
        <f t="shared" si="99"/>
        <v>35</v>
      </c>
      <c r="AO232" s="86">
        <f t="shared" si="100"/>
        <v>102</v>
      </c>
      <c r="AP232" s="86">
        <f t="shared" si="101"/>
        <v>178</v>
      </c>
      <c r="AS232" s="86">
        <v>228</v>
      </c>
      <c r="AT232" s="14">
        <f t="shared" si="89"/>
        <v>21</v>
      </c>
      <c r="AU232" s="14">
        <f t="shared" si="90"/>
        <v>48</v>
      </c>
      <c r="AV232" s="14" t="e">
        <f t="shared" si="93"/>
        <v>#REF!</v>
      </c>
      <c r="AW232" s="14" t="e">
        <f t="shared" si="94"/>
        <v>#REF!</v>
      </c>
      <c r="AX232" s="14" t="e">
        <f t="shared" si="95"/>
        <v>#REF!</v>
      </c>
      <c r="BA232" s="86">
        <v>225</v>
      </c>
      <c r="BB232" s="14">
        <f t="shared" si="91"/>
        <v>21</v>
      </c>
      <c r="BC232" s="14">
        <f t="shared" si="92"/>
        <v>45</v>
      </c>
      <c r="BD232" s="14" t="e">
        <f t="shared" si="96"/>
        <v>#REF!</v>
      </c>
      <c r="BE232" s="14" t="e">
        <f t="shared" si="97"/>
        <v>#REF!</v>
      </c>
      <c r="BF232" s="14" t="e">
        <f t="shared" si="98"/>
        <v>#REF!</v>
      </c>
    </row>
    <row r="233" spans="37:58" ht="16.5" x14ac:dyDescent="0.2">
      <c r="AK233" s="86">
        <v>229</v>
      </c>
      <c r="AL233" s="86">
        <v>17</v>
      </c>
      <c r="AM233" s="86">
        <v>7</v>
      </c>
      <c r="AN233" s="86">
        <f t="shared" si="99"/>
        <v>35</v>
      </c>
      <c r="AO233" s="86">
        <f t="shared" si="100"/>
        <v>104</v>
      </c>
      <c r="AP233" s="86">
        <f t="shared" si="101"/>
        <v>181</v>
      </c>
      <c r="AS233" s="86">
        <v>229</v>
      </c>
      <c r="AT233" s="14">
        <f t="shared" si="89"/>
        <v>21</v>
      </c>
      <c r="AU233" s="14">
        <f t="shared" si="90"/>
        <v>49</v>
      </c>
      <c r="AV233" s="14" t="e">
        <f t="shared" si="93"/>
        <v>#REF!</v>
      </c>
      <c r="AW233" s="14" t="e">
        <f t="shared" si="94"/>
        <v>#REF!</v>
      </c>
      <c r="AX233" s="14" t="e">
        <f t="shared" si="95"/>
        <v>#REF!</v>
      </c>
      <c r="BA233" s="86">
        <v>226</v>
      </c>
      <c r="BB233" s="14">
        <f t="shared" si="91"/>
        <v>21</v>
      </c>
      <c r="BC233" s="14">
        <f t="shared" si="92"/>
        <v>46</v>
      </c>
      <c r="BD233" s="14" t="e">
        <f t="shared" si="96"/>
        <v>#REF!</v>
      </c>
      <c r="BE233" s="14" t="e">
        <f t="shared" si="97"/>
        <v>#REF!</v>
      </c>
      <c r="BF233" s="14" t="e">
        <f t="shared" si="98"/>
        <v>#REF!</v>
      </c>
    </row>
    <row r="234" spans="37:58" ht="16.5" x14ac:dyDescent="0.2">
      <c r="AK234" s="86">
        <v>230</v>
      </c>
      <c r="AL234" s="86">
        <v>17</v>
      </c>
      <c r="AM234" s="86">
        <v>8</v>
      </c>
      <c r="AN234" s="86">
        <f t="shared" si="99"/>
        <v>35</v>
      </c>
      <c r="AO234" s="86">
        <f t="shared" si="100"/>
        <v>106</v>
      </c>
      <c r="AP234" s="86">
        <f t="shared" si="101"/>
        <v>184</v>
      </c>
      <c r="AS234" s="86">
        <v>230</v>
      </c>
      <c r="AT234" s="14">
        <f t="shared" si="89"/>
        <v>21</v>
      </c>
      <c r="AU234" s="14">
        <f t="shared" si="90"/>
        <v>50</v>
      </c>
      <c r="AV234" s="14" t="e">
        <f t="shared" si="93"/>
        <v>#REF!</v>
      </c>
      <c r="AW234" s="14" t="e">
        <f t="shared" si="94"/>
        <v>#REF!</v>
      </c>
      <c r="AX234" s="14" t="e">
        <f t="shared" si="95"/>
        <v>#REF!</v>
      </c>
      <c r="BA234" s="86">
        <v>227</v>
      </c>
      <c r="BB234" s="14">
        <f t="shared" si="91"/>
        <v>21</v>
      </c>
      <c r="BC234" s="14">
        <f t="shared" si="92"/>
        <v>47</v>
      </c>
      <c r="BD234" s="14" t="e">
        <f t="shared" si="96"/>
        <v>#REF!</v>
      </c>
      <c r="BE234" s="14" t="e">
        <f t="shared" si="97"/>
        <v>#REF!</v>
      </c>
      <c r="BF234" s="14" t="e">
        <f t="shared" si="98"/>
        <v>#REF!</v>
      </c>
    </row>
    <row r="235" spans="37:58" ht="16.5" x14ac:dyDescent="0.2">
      <c r="AK235" s="86">
        <v>231</v>
      </c>
      <c r="AL235" s="86">
        <v>17</v>
      </c>
      <c r="AM235" s="86">
        <v>9</v>
      </c>
      <c r="AN235" s="86">
        <f t="shared" si="99"/>
        <v>35</v>
      </c>
      <c r="AO235" s="86">
        <f t="shared" si="100"/>
        <v>108</v>
      </c>
      <c r="AP235" s="86">
        <f t="shared" si="101"/>
        <v>187</v>
      </c>
      <c r="AS235" s="86">
        <v>231</v>
      </c>
      <c r="AT235" s="14">
        <f t="shared" si="89"/>
        <v>21</v>
      </c>
      <c r="AU235" s="14">
        <f t="shared" si="90"/>
        <v>51</v>
      </c>
      <c r="AV235" s="14" t="e">
        <f t="shared" si="93"/>
        <v>#REF!</v>
      </c>
      <c r="AW235" s="14" t="e">
        <f t="shared" si="94"/>
        <v>#REF!</v>
      </c>
      <c r="AX235" s="14" t="e">
        <f t="shared" si="95"/>
        <v>#REF!</v>
      </c>
      <c r="BA235" s="86">
        <v>228</v>
      </c>
      <c r="BB235" s="14">
        <f t="shared" si="91"/>
        <v>21</v>
      </c>
      <c r="BC235" s="14">
        <f t="shared" si="92"/>
        <v>48</v>
      </c>
      <c r="BD235" s="14" t="e">
        <f t="shared" si="96"/>
        <v>#REF!</v>
      </c>
      <c r="BE235" s="14" t="e">
        <f t="shared" si="97"/>
        <v>#REF!</v>
      </c>
      <c r="BF235" s="14" t="e">
        <f t="shared" si="98"/>
        <v>#REF!</v>
      </c>
    </row>
    <row r="236" spans="37:58" ht="16.5" x14ac:dyDescent="0.2">
      <c r="AK236" s="86">
        <v>232</v>
      </c>
      <c r="AL236" s="86">
        <v>17</v>
      </c>
      <c r="AM236" s="86">
        <v>10</v>
      </c>
      <c r="AN236" s="86">
        <f t="shared" si="99"/>
        <v>35</v>
      </c>
      <c r="AO236" s="86">
        <f t="shared" si="100"/>
        <v>110</v>
      </c>
      <c r="AP236" s="86">
        <f t="shared" si="101"/>
        <v>190</v>
      </c>
      <c r="AS236" s="86">
        <v>232</v>
      </c>
      <c r="AT236" s="14">
        <f t="shared" si="89"/>
        <v>21</v>
      </c>
      <c r="AU236" s="14">
        <f t="shared" si="90"/>
        <v>52</v>
      </c>
      <c r="AV236" s="14" t="e">
        <f t="shared" si="93"/>
        <v>#REF!</v>
      </c>
      <c r="AW236" s="14" t="e">
        <f t="shared" si="94"/>
        <v>#REF!</v>
      </c>
      <c r="AX236" s="14" t="e">
        <f t="shared" si="95"/>
        <v>#REF!</v>
      </c>
      <c r="BA236" s="86">
        <v>229</v>
      </c>
      <c r="BB236" s="14">
        <f t="shared" si="91"/>
        <v>21</v>
      </c>
      <c r="BC236" s="14">
        <f t="shared" si="92"/>
        <v>49</v>
      </c>
      <c r="BD236" s="14" t="e">
        <f t="shared" si="96"/>
        <v>#REF!</v>
      </c>
      <c r="BE236" s="14" t="e">
        <f t="shared" si="97"/>
        <v>#REF!</v>
      </c>
      <c r="BF236" s="14" t="e">
        <f t="shared" si="98"/>
        <v>#REF!</v>
      </c>
    </row>
    <row r="237" spans="37:58" ht="16.5" x14ac:dyDescent="0.2">
      <c r="AK237" s="86">
        <v>233</v>
      </c>
      <c r="AL237" s="86">
        <v>17</v>
      </c>
      <c r="AM237" s="86">
        <v>11</v>
      </c>
      <c r="AN237" s="86">
        <f t="shared" si="99"/>
        <v>35</v>
      </c>
      <c r="AO237" s="86">
        <f t="shared" si="100"/>
        <v>112</v>
      </c>
      <c r="AP237" s="86">
        <f t="shared" si="101"/>
        <v>193</v>
      </c>
      <c r="AS237" s="86">
        <v>233</v>
      </c>
      <c r="AT237" s="14">
        <f t="shared" si="89"/>
        <v>21</v>
      </c>
      <c r="AU237" s="14">
        <f t="shared" si="90"/>
        <v>53</v>
      </c>
      <c r="AV237" s="14" t="e">
        <f t="shared" si="93"/>
        <v>#REF!</v>
      </c>
      <c r="AW237" s="14" t="e">
        <f t="shared" si="94"/>
        <v>#REF!</v>
      </c>
      <c r="AX237" s="14" t="e">
        <f t="shared" si="95"/>
        <v>#REF!</v>
      </c>
      <c r="BA237" s="86">
        <v>230</v>
      </c>
      <c r="BB237" s="14">
        <f t="shared" si="91"/>
        <v>21</v>
      </c>
      <c r="BC237" s="14">
        <f t="shared" si="92"/>
        <v>50</v>
      </c>
      <c r="BD237" s="14" t="e">
        <f t="shared" si="96"/>
        <v>#REF!</v>
      </c>
      <c r="BE237" s="14" t="e">
        <f t="shared" si="97"/>
        <v>#REF!</v>
      </c>
      <c r="BF237" s="14" t="e">
        <f t="shared" si="98"/>
        <v>#REF!</v>
      </c>
    </row>
    <row r="238" spans="37:58" ht="16.5" x14ac:dyDescent="0.2">
      <c r="AK238" s="86">
        <v>234</v>
      </c>
      <c r="AL238" s="86">
        <v>17</v>
      </c>
      <c r="AM238" s="86">
        <v>12</v>
      </c>
      <c r="AN238" s="86">
        <f t="shared" si="99"/>
        <v>35</v>
      </c>
      <c r="AO238" s="86">
        <f t="shared" si="100"/>
        <v>114</v>
      </c>
      <c r="AP238" s="86">
        <f t="shared" si="101"/>
        <v>196</v>
      </c>
      <c r="AS238" s="86">
        <v>234</v>
      </c>
      <c r="AT238" s="14">
        <f t="shared" si="89"/>
        <v>21</v>
      </c>
      <c r="AU238" s="14">
        <f t="shared" si="90"/>
        <v>54</v>
      </c>
      <c r="AV238" s="14" t="e">
        <f t="shared" si="93"/>
        <v>#REF!</v>
      </c>
      <c r="AW238" s="14" t="e">
        <f t="shared" si="94"/>
        <v>#REF!</v>
      </c>
      <c r="AX238" s="14" t="e">
        <f t="shared" si="95"/>
        <v>#REF!</v>
      </c>
      <c r="BA238" s="86">
        <v>231</v>
      </c>
      <c r="BB238" s="14">
        <f t="shared" si="91"/>
        <v>21</v>
      </c>
      <c r="BC238" s="14">
        <f t="shared" si="92"/>
        <v>51</v>
      </c>
      <c r="BD238" s="14" t="e">
        <f t="shared" si="96"/>
        <v>#REF!</v>
      </c>
      <c r="BE238" s="14" t="e">
        <f t="shared" si="97"/>
        <v>#REF!</v>
      </c>
      <c r="BF238" s="14" t="e">
        <f t="shared" si="98"/>
        <v>#REF!</v>
      </c>
    </row>
    <row r="239" spans="37:58" ht="16.5" x14ac:dyDescent="0.2">
      <c r="AK239" s="86">
        <v>235</v>
      </c>
      <c r="AL239" s="86">
        <v>17</v>
      </c>
      <c r="AM239" s="86">
        <v>13</v>
      </c>
      <c r="AN239" s="86">
        <f t="shared" si="99"/>
        <v>35</v>
      </c>
      <c r="AO239" s="86">
        <f t="shared" si="100"/>
        <v>116</v>
      </c>
      <c r="AP239" s="86">
        <f t="shared" si="101"/>
        <v>199</v>
      </c>
      <c r="AS239" s="86">
        <v>235</v>
      </c>
      <c r="AT239" s="14">
        <f t="shared" si="89"/>
        <v>21</v>
      </c>
      <c r="AU239" s="14">
        <f t="shared" si="90"/>
        <v>55</v>
      </c>
      <c r="AV239" s="14" t="e">
        <f t="shared" si="93"/>
        <v>#REF!</v>
      </c>
      <c r="AW239" s="14" t="e">
        <f t="shared" si="94"/>
        <v>#REF!</v>
      </c>
      <c r="AX239" s="14" t="e">
        <f t="shared" si="95"/>
        <v>#REF!</v>
      </c>
      <c r="BA239" s="86">
        <v>232</v>
      </c>
      <c r="BB239" s="14">
        <f t="shared" si="91"/>
        <v>21</v>
      </c>
      <c r="BC239" s="14">
        <f t="shared" si="92"/>
        <v>52</v>
      </c>
      <c r="BD239" s="14" t="e">
        <f t="shared" si="96"/>
        <v>#REF!</v>
      </c>
      <c r="BE239" s="14" t="e">
        <f t="shared" si="97"/>
        <v>#REF!</v>
      </c>
      <c r="BF239" s="14" t="e">
        <f t="shared" si="98"/>
        <v>#REF!</v>
      </c>
    </row>
    <row r="240" spans="37:58" ht="16.5" x14ac:dyDescent="0.2">
      <c r="AK240" s="86">
        <v>236</v>
      </c>
      <c r="AL240" s="86">
        <v>17</v>
      </c>
      <c r="AM240" s="86">
        <v>14</v>
      </c>
      <c r="AN240" s="86">
        <f t="shared" si="99"/>
        <v>35</v>
      </c>
      <c r="AO240" s="86">
        <f t="shared" si="100"/>
        <v>118</v>
      </c>
      <c r="AP240" s="86">
        <f t="shared" si="101"/>
        <v>202</v>
      </c>
      <c r="AS240" s="86">
        <v>236</v>
      </c>
      <c r="AT240" s="14">
        <f t="shared" si="89"/>
        <v>21</v>
      </c>
      <c r="AU240" s="14">
        <f t="shared" si="90"/>
        <v>56</v>
      </c>
      <c r="AV240" s="14" t="e">
        <f t="shared" si="93"/>
        <v>#REF!</v>
      </c>
      <c r="AW240" s="14" t="e">
        <f t="shared" si="94"/>
        <v>#REF!</v>
      </c>
      <c r="AX240" s="14" t="e">
        <f t="shared" si="95"/>
        <v>#REF!</v>
      </c>
      <c r="BA240" s="86">
        <v>233</v>
      </c>
      <c r="BB240" s="14">
        <f t="shared" si="91"/>
        <v>21</v>
      </c>
      <c r="BC240" s="14">
        <f t="shared" si="92"/>
        <v>53</v>
      </c>
      <c r="BD240" s="14" t="e">
        <f t="shared" si="96"/>
        <v>#REF!</v>
      </c>
      <c r="BE240" s="14" t="e">
        <f t="shared" si="97"/>
        <v>#REF!</v>
      </c>
      <c r="BF240" s="14" t="e">
        <f t="shared" si="98"/>
        <v>#REF!</v>
      </c>
    </row>
    <row r="241" spans="37:58" ht="16.5" x14ac:dyDescent="0.2">
      <c r="AK241" s="86">
        <v>237</v>
      </c>
      <c r="AL241" s="86">
        <v>17</v>
      </c>
      <c r="AM241" s="86">
        <v>15</v>
      </c>
      <c r="AN241" s="86">
        <f t="shared" si="99"/>
        <v>35</v>
      </c>
      <c r="AO241" s="86">
        <f t="shared" si="100"/>
        <v>120</v>
      </c>
      <c r="AP241" s="86">
        <f t="shared" si="101"/>
        <v>205</v>
      </c>
      <c r="AS241" s="86">
        <v>237</v>
      </c>
      <c r="AT241" s="14">
        <f t="shared" si="89"/>
        <v>21</v>
      </c>
      <c r="AU241" s="14">
        <f t="shared" si="90"/>
        <v>57</v>
      </c>
      <c r="AV241" s="14" t="e">
        <f t="shared" si="93"/>
        <v>#REF!</v>
      </c>
      <c r="AW241" s="14" t="e">
        <f t="shared" si="94"/>
        <v>#REF!</v>
      </c>
      <c r="AX241" s="14" t="e">
        <f t="shared" si="95"/>
        <v>#REF!</v>
      </c>
      <c r="BA241" s="86">
        <v>234</v>
      </c>
      <c r="BB241" s="14">
        <f t="shared" si="91"/>
        <v>21</v>
      </c>
      <c r="BC241" s="14">
        <f t="shared" si="92"/>
        <v>54</v>
      </c>
      <c r="BD241" s="14" t="e">
        <f t="shared" si="96"/>
        <v>#REF!</v>
      </c>
      <c r="BE241" s="14" t="e">
        <f t="shared" si="97"/>
        <v>#REF!</v>
      </c>
      <c r="BF241" s="14" t="e">
        <f t="shared" si="98"/>
        <v>#REF!</v>
      </c>
    </row>
    <row r="242" spans="37:58" ht="16.5" x14ac:dyDescent="0.2">
      <c r="AK242" s="86">
        <v>238</v>
      </c>
      <c r="AL242" s="86">
        <v>18</v>
      </c>
      <c r="AM242" s="86">
        <v>1</v>
      </c>
      <c r="AN242" s="86">
        <f t="shared" ref="AN242:AN256" si="102">INDEX($D$6:$D$25,AL242)</f>
        <v>37</v>
      </c>
      <c r="AO242" s="86">
        <f t="shared" ref="AO242:AO256" si="103">INT(INDEX($F$5:$F$25,AL242)+AM242*INDEX($G$6:$G$25,AL242))</f>
        <v>102</v>
      </c>
      <c r="AP242" s="86">
        <f t="shared" ref="AP242:AP256" si="104">INT(INDEX($I$5:$I$25,AL242)+AM242*INDEX($J$6:$J$25,AL242))</f>
        <v>177</v>
      </c>
      <c r="AS242" s="86">
        <v>238</v>
      </c>
      <c r="AT242" s="14">
        <f t="shared" si="89"/>
        <v>21</v>
      </c>
      <c r="AU242" s="14">
        <f t="shared" si="90"/>
        <v>58</v>
      </c>
      <c r="AV242" s="14" t="e">
        <f t="shared" si="93"/>
        <v>#REF!</v>
      </c>
      <c r="AW242" s="14" t="e">
        <f t="shared" si="94"/>
        <v>#REF!</v>
      </c>
      <c r="AX242" s="14" t="e">
        <f t="shared" si="95"/>
        <v>#REF!</v>
      </c>
      <c r="BA242" s="86">
        <v>235</v>
      </c>
      <c r="BB242" s="14">
        <f t="shared" si="91"/>
        <v>21</v>
      </c>
      <c r="BC242" s="14">
        <f t="shared" si="92"/>
        <v>55</v>
      </c>
      <c r="BD242" s="14" t="e">
        <f t="shared" si="96"/>
        <v>#REF!</v>
      </c>
      <c r="BE242" s="14" t="e">
        <f t="shared" si="97"/>
        <v>#REF!</v>
      </c>
      <c r="BF242" s="14" t="e">
        <f t="shared" si="98"/>
        <v>#REF!</v>
      </c>
    </row>
    <row r="243" spans="37:58" ht="16.5" x14ac:dyDescent="0.2">
      <c r="AK243" s="86">
        <v>239</v>
      </c>
      <c r="AL243" s="86">
        <v>18</v>
      </c>
      <c r="AM243" s="86">
        <v>2</v>
      </c>
      <c r="AN243" s="86">
        <f t="shared" si="102"/>
        <v>37</v>
      </c>
      <c r="AO243" s="86">
        <f t="shared" si="103"/>
        <v>104</v>
      </c>
      <c r="AP243" s="86">
        <f t="shared" si="104"/>
        <v>179</v>
      </c>
      <c r="AS243" s="86">
        <v>239</v>
      </c>
      <c r="AT243" s="14">
        <f t="shared" si="89"/>
        <v>21</v>
      </c>
      <c r="AU243" s="14">
        <f t="shared" si="90"/>
        <v>59</v>
      </c>
      <c r="AV243" s="14" t="e">
        <f t="shared" si="93"/>
        <v>#REF!</v>
      </c>
      <c r="AW243" s="14" t="e">
        <f t="shared" si="94"/>
        <v>#REF!</v>
      </c>
      <c r="AX243" s="14" t="e">
        <f t="shared" si="95"/>
        <v>#REF!</v>
      </c>
      <c r="BA243" s="86">
        <v>236</v>
      </c>
      <c r="BB243" s="14">
        <f t="shared" si="91"/>
        <v>21</v>
      </c>
      <c r="BC243" s="14">
        <f t="shared" si="92"/>
        <v>56</v>
      </c>
      <c r="BD243" s="14" t="e">
        <f t="shared" si="96"/>
        <v>#REF!</v>
      </c>
      <c r="BE243" s="14" t="e">
        <f t="shared" si="97"/>
        <v>#REF!</v>
      </c>
      <c r="BF243" s="14" t="e">
        <f t="shared" si="98"/>
        <v>#REF!</v>
      </c>
    </row>
    <row r="244" spans="37:58" ht="16.5" x14ac:dyDescent="0.2">
      <c r="AK244" s="86">
        <v>240</v>
      </c>
      <c r="AL244" s="86">
        <v>18</v>
      </c>
      <c r="AM244" s="86">
        <v>3</v>
      </c>
      <c r="AN244" s="86">
        <f t="shared" si="102"/>
        <v>37</v>
      </c>
      <c r="AO244" s="86">
        <f t="shared" si="103"/>
        <v>106</v>
      </c>
      <c r="AP244" s="86">
        <f t="shared" si="104"/>
        <v>181</v>
      </c>
      <c r="AS244" s="86">
        <v>240</v>
      </c>
      <c r="AT244" s="14">
        <f t="shared" si="89"/>
        <v>21</v>
      </c>
      <c r="AU244" s="14">
        <f t="shared" si="90"/>
        <v>60</v>
      </c>
      <c r="AV244" s="14" t="e">
        <f t="shared" si="93"/>
        <v>#REF!</v>
      </c>
      <c r="AW244" s="14" t="e">
        <f t="shared" si="94"/>
        <v>#REF!</v>
      </c>
      <c r="AX244" s="14" t="e">
        <f t="shared" si="95"/>
        <v>#REF!</v>
      </c>
      <c r="BA244" s="86">
        <v>237</v>
      </c>
      <c r="BB244" s="14">
        <f t="shared" si="91"/>
        <v>21</v>
      </c>
      <c r="BC244" s="14">
        <f t="shared" si="92"/>
        <v>57</v>
      </c>
      <c r="BD244" s="14" t="e">
        <f t="shared" si="96"/>
        <v>#REF!</v>
      </c>
      <c r="BE244" s="14" t="e">
        <f t="shared" si="97"/>
        <v>#REF!</v>
      </c>
      <c r="BF244" s="14" t="e">
        <f t="shared" si="98"/>
        <v>#REF!</v>
      </c>
    </row>
    <row r="245" spans="37:58" ht="16.5" x14ac:dyDescent="0.2">
      <c r="AK245" s="86">
        <v>241</v>
      </c>
      <c r="AL245" s="86">
        <v>18</v>
      </c>
      <c r="AM245" s="86">
        <v>4</v>
      </c>
      <c r="AN245" s="86">
        <f t="shared" si="102"/>
        <v>37</v>
      </c>
      <c r="AO245" s="86">
        <f t="shared" si="103"/>
        <v>108</v>
      </c>
      <c r="AP245" s="86">
        <f t="shared" si="104"/>
        <v>183</v>
      </c>
      <c r="AS245" s="86">
        <v>241</v>
      </c>
      <c r="AT245" s="14">
        <f t="shared" si="89"/>
        <v>21</v>
      </c>
      <c r="AU245" s="14">
        <f t="shared" si="90"/>
        <v>61</v>
      </c>
      <c r="AV245" s="14" t="e">
        <f t="shared" si="93"/>
        <v>#REF!</v>
      </c>
      <c r="AW245" s="14" t="e">
        <f t="shared" si="94"/>
        <v>#REF!</v>
      </c>
      <c r="AX245" s="14" t="e">
        <f t="shared" si="95"/>
        <v>#REF!</v>
      </c>
      <c r="BA245" s="86">
        <v>238</v>
      </c>
      <c r="BB245" s="14">
        <f t="shared" si="91"/>
        <v>21</v>
      </c>
      <c r="BC245" s="14">
        <f t="shared" si="92"/>
        <v>58</v>
      </c>
      <c r="BD245" s="14" t="e">
        <f t="shared" si="96"/>
        <v>#REF!</v>
      </c>
      <c r="BE245" s="14" t="e">
        <f t="shared" si="97"/>
        <v>#REF!</v>
      </c>
      <c r="BF245" s="14" t="e">
        <f t="shared" si="98"/>
        <v>#REF!</v>
      </c>
    </row>
    <row r="246" spans="37:58" ht="16.5" x14ac:dyDescent="0.2">
      <c r="AK246" s="86">
        <v>242</v>
      </c>
      <c r="AL246" s="86">
        <v>18</v>
      </c>
      <c r="AM246" s="86">
        <v>5</v>
      </c>
      <c r="AN246" s="86">
        <f t="shared" si="102"/>
        <v>37</v>
      </c>
      <c r="AO246" s="86">
        <f t="shared" si="103"/>
        <v>110</v>
      </c>
      <c r="AP246" s="86">
        <f t="shared" si="104"/>
        <v>185</v>
      </c>
      <c r="AS246" s="86">
        <v>242</v>
      </c>
      <c r="AT246" s="14">
        <f t="shared" si="89"/>
        <v>21</v>
      </c>
      <c r="AU246" s="14">
        <f t="shared" si="90"/>
        <v>62</v>
      </c>
      <c r="AV246" s="14" t="e">
        <f t="shared" si="93"/>
        <v>#REF!</v>
      </c>
      <c r="AW246" s="14" t="e">
        <f t="shared" si="94"/>
        <v>#REF!</v>
      </c>
      <c r="AX246" s="14" t="e">
        <f t="shared" si="95"/>
        <v>#REF!</v>
      </c>
      <c r="BA246" s="86">
        <v>239</v>
      </c>
      <c r="BB246" s="14">
        <f t="shared" si="91"/>
        <v>21</v>
      </c>
      <c r="BC246" s="14">
        <f t="shared" si="92"/>
        <v>59</v>
      </c>
      <c r="BD246" s="14" t="e">
        <f t="shared" si="96"/>
        <v>#REF!</v>
      </c>
      <c r="BE246" s="14" t="e">
        <f t="shared" si="97"/>
        <v>#REF!</v>
      </c>
      <c r="BF246" s="14" t="e">
        <f t="shared" si="98"/>
        <v>#REF!</v>
      </c>
    </row>
    <row r="247" spans="37:58" ht="16.5" x14ac:dyDescent="0.2">
      <c r="AK247" s="86">
        <v>243</v>
      </c>
      <c r="AL247" s="86">
        <v>18</v>
      </c>
      <c r="AM247" s="86">
        <v>6</v>
      </c>
      <c r="AN247" s="86">
        <f t="shared" si="102"/>
        <v>37</v>
      </c>
      <c r="AO247" s="86">
        <f t="shared" si="103"/>
        <v>112</v>
      </c>
      <c r="AP247" s="86">
        <f t="shared" si="104"/>
        <v>187</v>
      </c>
      <c r="AS247" s="86">
        <v>243</v>
      </c>
      <c r="AT247" s="14">
        <f t="shared" si="89"/>
        <v>21</v>
      </c>
      <c r="AU247" s="14">
        <f t="shared" si="90"/>
        <v>63</v>
      </c>
      <c r="AV247" s="14" t="e">
        <f t="shared" si="93"/>
        <v>#REF!</v>
      </c>
      <c r="AW247" s="14" t="e">
        <f t="shared" si="94"/>
        <v>#REF!</v>
      </c>
      <c r="AX247" s="14" t="e">
        <f t="shared" si="95"/>
        <v>#REF!</v>
      </c>
      <c r="BA247" s="86">
        <v>240</v>
      </c>
      <c r="BB247" s="14">
        <f t="shared" si="91"/>
        <v>21</v>
      </c>
      <c r="BC247" s="14">
        <f t="shared" si="92"/>
        <v>60</v>
      </c>
      <c r="BD247" s="14" t="e">
        <f t="shared" si="96"/>
        <v>#REF!</v>
      </c>
      <c r="BE247" s="14" t="e">
        <f t="shared" si="97"/>
        <v>#REF!</v>
      </c>
      <c r="BF247" s="14" t="e">
        <f t="shared" si="98"/>
        <v>#REF!</v>
      </c>
    </row>
    <row r="248" spans="37:58" ht="16.5" x14ac:dyDescent="0.2">
      <c r="AK248" s="86">
        <v>244</v>
      </c>
      <c r="AL248" s="86">
        <v>18</v>
      </c>
      <c r="AM248" s="86">
        <v>7</v>
      </c>
      <c r="AN248" s="86">
        <f t="shared" si="102"/>
        <v>37</v>
      </c>
      <c r="AO248" s="86">
        <f t="shared" si="103"/>
        <v>114</v>
      </c>
      <c r="AP248" s="86">
        <f t="shared" si="104"/>
        <v>189</v>
      </c>
      <c r="AS248" s="86">
        <v>244</v>
      </c>
      <c r="AT248" s="14">
        <f t="shared" si="89"/>
        <v>21</v>
      </c>
      <c r="AU248" s="14">
        <f t="shared" si="90"/>
        <v>64</v>
      </c>
      <c r="AV248" s="14" t="e">
        <f t="shared" si="93"/>
        <v>#REF!</v>
      </c>
      <c r="AW248" s="14" t="e">
        <f t="shared" si="94"/>
        <v>#REF!</v>
      </c>
      <c r="AX248" s="14" t="e">
        <f t="shared" si="95"/>
        <v>#REF!</v>
      </c>
      <c r="BA248" s="86">
        <v>241</v>
      </c>
      <c r="BB248" s="14">
        <f t="shared" si="91"/>
        <v>21</v>
      </c>
      <c r="BC248" s="14">
        <f t="shared" si="92"/>
        <v>61</v>
      </c>
      <c r="BD248" s="14" t="e">
        <f t="shared" si="96"/>
        <v>#REF!</v>
      </c>
      <c r="BE248" s="14" t="e">
        <f t="shared" si="97"/>
        <v>#REF!</v>
      </c>
      <c r="BF248" s="14" t="e">
        <f t="shared" si="98"/>
        <v>#REF!</v>
      </c>
    </row>
    <row r="249" spans="37:58" ht="16.5" x14ac:dyDescent="0.2">
      <c r="AK249" s="86">
        <v>245</v>
      </c>
      <c r="AL249" s="86">
        <v>18</v>
      </c>
      <c r="AM249" s="86">
        <v>8</v>
      </c>
      <c r="AN249" s="86">
        <f t="shared" si="102"/>
        <v>37</v>
      </c>
      <c r="AO249" s="86">
        <f t="shared" si="103"/>
        <v>116</v>
      </c>
      <c r="AP249" s="86">
        <f t="shared" si="104"/>
        <v>191</v>
      </c>
      <c r="AS249" s="86">
        <v>245</v>
      </c>
      <c r="AT249" s="14">
        <f t="shared" si="89"/>
        <v>21</v>
      </c>
      <c r="AU249" s="14">
        <f t="shared" si="90"/>
        <v>65</v>
      </c>
      <c r="AV249" s="14" t="e">
        <f t="shared" si="93"/>
        <v>#REF!</v>
      </c>
      <c r="AW249" s="14" t="e">
        <f t="shared" si="94"/>
        <v>#REF!</v>
      </c>
      <c r="AX249" s="14" t="e">
        <f t="shared" si="95"/>
        <v>#REF!</v>
      </c>
      <c r="BA249" s="86">
        <v>242</v>
      </c>
      <c r="BB249" s="14">
        <f t="shared" si="91"/>
        <v>21</v>
      </c>
      <c r="BC249" s="14">
        <f t="shared" si="92"/>
        <v>62</v>
      </c>
      <c r="BD249" s="14" t="e">
        <f t="shared" si="96"/>
        <v>#REF!</v>
      </c>
      <c r="BE249" s="14" t="e">
        <f t="shared" si="97"/>
        <v>#REF!</v>
      </c>
      <c r="BF249" s="14" t="e">
        <f t="shared" si="98"/>
        <v>#REF!</v>
      </c>
    </row>
    <row r="250" spans="37:58" ht="16.5" x14ac:dyDescent="0.2">
      <c r="AK250" s="86">
        <v>246</v>
      </c>
      <c r="AL250" s="86">
        <v>18</v>
      </c>
      <c r="AM250" s="86">
        <v>9</v>
      </c>
      <c r="AN250" s="86">
        <f t="shared" si="102"/>
        <v>37</v>
      </c>
      <c r="AO250" s="86">
        <f t="shared" si="103"/>
        <v>118</v>
      </c>
      <c r="AP250" s="86">
        <f t="shared" si="104"/>
        <v>193</v>
      </c>
      <c r="AS250" s="86">
        <v>246</v>
      </c>
      <c r="AT250" s="14">
        <f t="shared" si="89"/>
        <v>21</v>
      </c>
      <c r="AU250" s="14">
        <f t="shared" si="90"/>
        <v>66</v>
      </c>
      <c r="AV250" s="14" t="e">
        <f t="shared" si="93"/>
        <v>#REF!</v>
      </c>
      <c r="AW250" s="14" t="e">
        <f t="shared" si="94"/>
        <v>#REF!</v>
      </c>
      <c r="AX250" s="14" t="e">
        <f t="shared" si="95"/>
        <v>#REF!</v>
      </c>
      <c r="BA250" s="86">
        <v>243</v>
      </c>
      <c r="BB250" s="14">
        <f t="shared" si="91"/>
        <v>21</v>
      </c>
      <c r="BC250" s="14">
        <f t="shared" si="92"/>
        <v>63</v>
      </c>
      <c r="BD250" s="14" t="e">
        <f t="shared" si="96"/>
        <v>#REF!</v>
      </c>
      <c r="BE250" s="14" t="e">
        <f t="shared" si="97"/>
        <v>#REF!</v>
      </c>
      <c r="BF250" s="14" t="e">
        <f t="shared" si="98"/>
        <v>#REF!</v>
      </c>
    </row>
    <row r="251" spans="37:58" ht="16.5" x14ac:dyDescent="0.2">
      <c r="AK251" s="86">
        <v>247</v>
      </c>
      <c r="AL251" s="86">
        <v>18</v>
      </c>
      <c r="AM251" s="86">
        <v>10</v>
      </c>
      <c r="AN251" s="86">
        <f t="shared" si="102"/>
        <v>37</v>
      </c>
      <c r="AO251" s="86">
        <f t="shared" si="103"/>
        <v>120</v>
      </c>
      <c r="AP251" s="86">
        <f t="shared" si="104"/>
        <v>195</v>
      </c>
      <c r="AS251" s="86">
        <v>247</v>
      </c>
      <c r="AT251" s="14">
        <f t="shared" si="89"/>
        <v>21</v>
      </c>
      <c r="AU251" s="14">
        <f t="shared" si="90"/>
        <v>67</v>
      </c>
      <c r="AV251" s="14" t="e">
        <f t="shared" si="93"/>
        <v>#REF!</v>
      </c>
      <c r="AW251" s="14" t="e">
        <f t="shared" si="94"/>
        <v>#REF!</v>
      </c>
      <c r="AX251" s="14" t="e">
        <f t="shared" si="95"/>
        <v>#REF!</v>
      </c>
      <c r="BA251" s="86">
        <v>244</v>
      </c>
      <c r="BB251" s="14">
        <f t="shared" si="91"/>
        <v>21</v>
      </c>
      <c r="BC251" s="14">
        <f t="shared" si="92"/>
        <v>64</v>
      </c>
      <c r="BD251" s="14" t="e">
        <f t="shared" si="96"/>
        <v>#REF!</v>
      </c>
      <c r="BE251" s="14" t="e">
        <f t="shared" si="97"/>
        <v>#REF!</v>
      </c>
      <c r="BF251" s="14" t="e">
        <f t="shared" si="98"/>
        <v>#REF!</v>
      </c>
    </row>
    <row r="252" spans="37:58" ht="16.5" x14ac:dyDescent="0.2">
      <c r="AK252" s="86">
        <v>248</v>
      </c>
      <c r="AL252" s="86">
        <v>18</v>
      </c>
      <c r="AM252" s="86">
        <v>11</v>
      </c>
      <c r="AN252" s="86">
        <f t="shared" si="102"/>
        <v>37</v>
      </c>
      <c r="AO252" s="86">
        <f t="shared" si="103"/>
        <v>122</v>
      </c>
      <c r="AP252" s="86">
        <f t="shared" si="104"/>
        <v>197</v>
      </c>
      <c r="AS252" s="86">
        <v>248</v>
      </c>
      <c r="AT252" s="14">
        <f t="shared" si="89"/>
        <v>21</v>
      </c>
      <c r="AU252" s="14">
        <f t="shared" si="90"/>
        <v>68</v>
      </c>
      <c r="AV252" s="14" t="e">
        <f t="shared" si="93"/>
        <v>#REF!</v>
      </c>
      <c r="AW252" s="14" t="e">
        <f t="shared" si="94"/>
        <v>#REF!</v>
      </c>
      <c r="AX252" s="14" t="e">
        <f t="shared" si="95"/>
        <v>#REF!</v>
      </c>
      <c r="BA252" s="86">
        <v>245</v>
      </c>
      <c r="BB252" s="14">
        <f t="shared" si="91"/>
        <v>21</v>
      </c>
      <c r="BC252" s="14">
        <f t="shared" si="92"/>
        <v>65</v>
      </c>
      <c r="BD252" s="14" t="e">
        <f t="shared" si="96"/>
        <v>#REF!</v>
      </c>
      <c r="BE252" s="14" t="e">
        <f t="shared" si="97"/>
        <v>#REF!</v>
      </c>
      <c r="BF252" s="14" t="e">
        <f t="shared" si="98"/>
        <v>#REF!</v>
      </c>
    </row>
    <row r="253" spans="37:58" ht="16.5" x14ac:dyDescent="0.2">
      <c r="AK253" s="86">
        <v>249</v>
      </c>
      <c r="AL253" s="86">
        <v>18</v>
      </c>
      <c r="AM253" s="86">
        <v>12</v>
      </c>
      <c r="AN253" s="86">
        <f t="shared" si="102"/>
        <v>37</v>
      </c>
      <c r="AO253" s="86">
        <f t="shared" si="103"/>
        <v>124</v>
      </c>
      <c r="AP253" s="86">
        <f t="shared" si="104"/>
        <v>199</v>
      </c>
      <c r="AS253" s="86">
        <v>249</v>
      </c>
      <c r="AT253" s="14">
        <f t="shared" si="89"/>
        <v>21</v>
      </c>
      <c r="AU253" s="14">
        <f t="shared" si="90"/>
        <v>69</v>
      </c>
      <c r="AV253" s="14" t="e">
        <f t="shared" si="93"/>
        <v>#REF!</v>
      </c>
      <c r="AW253" s="14" t="e">
        <f t="shared" si="94"/>
        <v>#REF!</v>
      </c>
      <c r="AX253" s="14" t="e">
        <f t="shared" si="95"/>
        <v>#REF!</v>
      </c>
      <c r="BA253" s="86">
        <v>246</v>
      </c>
      <c r="BB253" s="14">
        <f t="shared" si="91"/>
        <v>21</v>
      </c>
      <c r="BC253" s="14">
        <f t="shared" si="92"/>
        <v>66</v>
      </c>
      <c r="BD253" s="14" t="e">
        <f t="shared" si="96"/>
        <v>#REF!</v>
      </c>
      <c r="BE253" s="14" t="e">
        <f t="shared" si="97"/>
        <v>#REF!</v>
      </c>
      <c r="BF253" s="14" t="e">
        <f t="shared" si="98"/>
        <v>#REF!</v>
      </c>
    </row>
    <row r="254" spans="37:58" ht="16.5" x14ac:dyDescent="0.2">
      <c r="AK254" s="86">
        <v>250</v>
      </c>
      <c r="AL254" s="86">
        <v>18</v>
      </c>
      <c r="AM254" s="86">
        <v>13</v>
      </c>
      <c r="AN254" s="86">
        <f t="shared" si="102"/>
        <v>37</v>
      </c>
      <c r="AO254" s="86">
        <f t="shared" si="103"/>
        <v>126</v>
      </c>
      <c r="AP254" s="86">
        <f t="shared" si="104"/>
        <v>201</v>
      </c>
      <c r="AS254" s="86">
        <v>250</v>
      </c>
      <c r="AT254" s="14">
        <f t="shared" si="89"/>
        <v>21</v>
      </c>
      <c r="AU254" s="14">
        <f t="shared" si="90"/>
        <v>70</v>
      </c>
      <c r="AV254" s="14" t="e">
        <f t="shared" si="93"/>
        <v>#REF!</v>
      </c>
      <c r="AW254" s="14" t="e">
        <f t="shared" si="94"/>
        <v>#REF!</v>
      </c>
      <c r="AX254" s="14" t="e">
        <f t="shared" si="95"/>
        <v>#REF!</v>
      </c>
      <c r="BA254" s="86">
        <v>247</v>
      </c>
      <c r="BB254" s="14">
        <f t="shared" si="91"/>
        <v>21</v>
      </c>
      <c r="BC254" s="14">
        <f t="shared" si="92"/>
        <v>67</v>
      </c>
      <c r="BD254" s="14" t="e">
        <f t="shared" si="96"/>
        <v>#REF!</v>
      </c>
      <c r="BE254" s="14" t="e">
        <f t="shared" si="97"/>
        <v>#REF!</v>
      </c>
      <c r="BF254" s="14" t="e">
        <f t="shared" si="98"/>
        <v>#REF!</v>
      </c>
    </row>
    <row r="255" spans="37:58" ht="16.5" x14ac:dyDescent="0.2">
      <c r="AK255" s="86">
        <v>251</v>
      </c>
      <c r="AL255" s="86">
        <v>18</v>
      </c>
      <c r="AM255" s="86">
        <v>14</v>
      </c>
      <c r="AN255" s="86">
        <f t="shared" si="102"/>
        <v>37</v>
      </c>
      <c r="AO255" s="86">
        <f t="shared" si="103"/>
        <v>128</v>
      </c>
      <c r="AP255" s="86">
        <f t="shared" si="104"/>
        <v>203</v>
      </c>
      <c r="AS255" s="86">
        <v>251</v>
      </c>
      <c r="AT255" s="14">
        <f t="shared" si="89"/>
        <v>21</v>
      </c>
      <c r="AU255" s="14">
        <f t="shared" si="90"/>
        <v>71</v>
      </c>
      <c r="AV255" s="14" t="e">
        <f t="shared" si="93"/>
        <v>#REF!</v>
      </c>
      <c r="AW255" s="14" t="e">
        <f t="shared" si="94"/>
        <v>#REF!</v>
      </c>
      <c r="AX255" s="14" t="e">
        <f t="shared" si="95"/>
        <v>#REF!</v>
      </c>
      <c r="BA255" s="86">
        <v>248</v>
      </c>
      <c r="BB255" s="14">
        <f t="shared" si="91"/>
        <v>21</v>
      </c>
      <c r="BC255" s="14">
        <f t="shared" si="92"/>
        <v>68</v>
      </c>
      <c r="BD255" s="14" t="e">
        <f t="shared" si="96"/>
        <v>#REF!</v>
      </c>
      <c r="BE255" s="14" t="e">
        <f t="shared" si="97"/>
        <v>#REF!</v>
      </c>
      <c r="BF255" s="14" t="e">
        <f t="shared" si="98"/>
        <v>#REF!</v>
      </c>
    </row>
    <row r="256" spans="37:58" ht="16.5" x14ac:dyDescent="0.2">
      <c r="AK256" s="86">
        <v>252</v>
      </c>
      <c r="AL256" s="86">
        <v>18</v>
      </c>
      <c r="AM256" s="86">
        <v>15</v>
      </c>
      <c r="AN256" s="86">
        <f t="shared" si="102"/>
        <v>37</v>
      </c>
      <c r="AO256" s="86">
        <f t="shared" si="103"/>
        <v>130</v>
      </c>
      <c r="AP256" s="86">
        <f t="shared" si="104"/>
        <v>205</v>
      </c>
      <c r="AS256" s="86">
        <v>252</v>
      </c>
      <c r="AT256" s="14">
        <f t="shared" si="89"/>
        <v>21</v>
      </c>
      <c r="AU256" s="14">
        <f t="shared" si="90"/>
        <v>72</v>
      </c>
      <c r="AV256" s="14" t="e">
        <f t="shared" si="93"/>
        <v>#REF!</v>
      </c>
      <c r="AW256" s="14" t="e">
        <f t="shared" si="94"/>
        <v>#REF!</v>
      </c>
      <c r="AX256" s="14" t="e">
        <f t="shared" si="95"/>
        <v>#REF!</v>
      </c>
      <c r="BA256" s="86">
        <v>249</v>
      </c>
      <c r="BB256" s="14">
        <f t="shared" si="91"/>
        <v>21</v>
      </c>
      <c r="BC256" s="14">
        <f t="shared" si="92"/>
        <v>69</v>
      </c>
      <c r="BD256" s="14" t="e">
        <f t="shared" si="96"/>
        <v>#REF!</v>
      </c>
      <c r="BE256" s="14" t="e">
        <f t="shared" si="97"/>
        <v>#REF!</v>
      </c>
      <c r="BF256" s="14" t="e">
        <f t="shared" si="98"/>
        <v>#REF!</v>
      </c>
    </row>
    <row r="257" spans="37:58" ht="16.5" x14ac:dyDescent="0.2">
      <c r="AK257" s="86">
        <v>253</v>
      </c>
      <c r="AL257" s="86">
        <v>19</v>
      </c>
      <c r="AM257" s="86">
        <v>1</v>
      </c>
      <c r="AN257" s="86">
        <f t="shared" ref="AN257:AN272" si="105">INDEX($D$6:$D$25,AL257)</f>
        <v>40</v>
      </c>
      <c r="AO257" s="86">
        <f t="shared" ref="AO257:AO272" si="106">INT(INDEX($F$5:$F$25,AL257)+AM257*INDEX($G$6:$G$25,AL257))</f>
        <v>112</v>
      </c>
      <c r="AP257" s="86">
        <f t="shared" ref="AP257:AP272" si="107">INT(INDEX($I$5:$I$25,AL257)+AM257*INDEX($J$6:$J$25,AL257))</f>
        <v>188</v>
      </c>
      <c r="AS257" s="86">
        <v>253</v>
      </c>
      <c r="AT257" s="14">
        <f t="shared" si="89"/>
        <v>21</v>
      </c>
      <c r="AU257" s="14">
        <f t="shared" si="90"/>
        <v>73</v>
      </c>
      <c r="AV257" s="14" t="e">
        <f t="shared" si="93"/>
        <v>#REF!</v>
      </c>
      <c r="AW257" s="14" t="e">
        <f t="shared" si="94"/>
        <v>#REF!</v>
      </c>
      <c r="AX257" s="14" t="e">
        <f t="shared" si="95"/>
        <v>#REF!</v>
      </c>
      <c r="BA257" s="86">
        <v>250</v>
      </c>
      <c r="BB257" s="14">
        <f t="shared" si="91"/>
        <v>21</v>
      </c>
      <c r="BC257" s="14">
        <f t="shared" si="92"/>
        <v>70</v>
      </c>
      <c r="BD257" s="14" t="e">
        <f t="shared" si="96"/>
        <v>#REF!</v>
      </c>
      <c r="BE257" s="14" t="e">
        <f t="shared" si="97"/>
        <v>#REF!</v>
      </c>
      <c r="BF257" s="14" t="e">
        <f t="shared" si="98"/>
        <v>#REF!</v>
      </c>
    </row>
    <row r="258" spans="37:58" ht="16.5" x14ac:dyDescent="0.2">
      <c r="AK258" s="86">
        <v>254</v>
      </c>
      <c r="AL258" s="86">
        <v>19</v>
      </c>
      <c r="AM258" s="86">
        <v>2</v>
      </c>
      <c r="AN258" s="86">
        <f t="shared" si="105"/>
        <v>40</v>
      </c>
      <c r="AO258" s="86">
        <f t="shared" si="106"/>
        <v>114</v>
      </c>
      <c r="AP258" s="86">
        <f t="shared" si="107"/>
        <v>191</v>
      </c>
      <c r="AS258" s="86">
        <v>254</v>
      </c>
      <c r="AT258" s="14">
        <f t="shared" si="89"/>
        <v>21</v>
      </c>
      <c r="AU258" s="14">
        <f t="shared" si="90"/>
        <v>74</v>
      </c>
      <c r="AV258" s="14" t="e">
        <f t="shared" si="93"/>
        <v>#REF!</v>
      </c>
      <c r="AW258" s="14" t="e">
        <f t="shared" si="94"/>
        <v>#REF!</v>
      </c>
      <c r="AX258" s="14" t="e">
        <f t="shared" si="95"/>
        <v>#REF!</v>
      </c>
      <c r="BA258" s="86">
        <v>251</v>
      </c>
      <c r="BB258" s="14">
        <f t="shared" si="91"/>
        <v>21</v>
      </c>
      <c r="BC258" s="14">
        <f t="shared" si="92"/>
        <v>71</v>
      </c>
      <c r="BD258" s="14" t="e">
        <f t="shared" si="96"/>
        <v>#REF!</v>
      </c>
      <c r="BE258" s="14" t="e">
        <f t="shared" si="97"/>
        <v>#REF!</v>
      </c>
      <c r="BF258" s="14" t="e">
        <f t="shared" si="98"/>
        <v>#REF!</v>
      </c>
    </row>
    <row r="259" spans="37:58" ht="16.5" x14ac:dyDescent="0.2">
      <c r="AK259" s="86">
        <v>255</v>
      </c>
      <c r="AL259" s="86">
        <v>19</v>
      </c>
      <c r="AM259" s="86">
        <v>3</v>
      </c>
      <c r="AN259" s="86">
        <f t="shared" si="105"/>
        <v>40</v>
      </c>
      <c r="AO259" s="86">
        <f t="shared" si="106"/>
        <v>116</v>
      </c>
      <c r="AP259" s="86">
        <f t="shared" si="107"/>
        <v>194</v>
      </c>
      <c r="AS259" s="86">
        <v>255</v>
      </c>
      <c r="AT259" s="14">
        <f t="shared" si="89"/>
        <v>21</v>
      </c>
      <c r="AU259" s="14">
        <f t="shared" si="90"/>
        <v>75</v>
      </c>
      <c r="AV259" s="14" t="e">
        <f t="shared" si="93"/>
        <v>#REF!</v>
      </c>
      <c r="AW259" s="14" t="e">
        <f t="shared" si="94"/>
        <v>#REF!</v>
      </c>
      <c r="AX259" s="14" t="e">
        <f t="shared" si="95"/>
        <v>#REF!</v>
      </c>
      <c r="BA259" s="86">
        <v>252</v>
      </c>
      <c r="BB259" s="14">
        <f t="shared" si="91"/>
        <v>21</v>
      </c>
      <c r="BC259" s="14">
        <f t="shared" si="92"/>
        <v>72</v>
      </c>
      <c r="BD259" s="14" t="e">
        <f t="shared" si="96"/>
        <v>#REF!</v>
      </c>
      <c r="BE259" s="14" t="e">
        <f t="shared" si="97"/>
        <v>#REF!</v>
      </c>
      <c r="BF259" s="14" t="e">
        <f t="shared" si="98"/>
        <v>#REF!</v>
      </c>
    </row>
    <row r="260" spans="37:58" ht="16.5" x14ac:dyDescent="0.2">
      <c r="AK260" s="86">
        <v>256</v>
      </c>
      <c r="AL260" s="86">
        <v>19</v>
      </c>
      <c r="AM260" s="86">
        <v>4</v>
      </c>
      <c r="AN260" s="86">
        <f t="shared" si="105"/>
        <v>40</v>
      </c>
      <c r="AO260" s="86">
        <f t="shared" si="106"/>
        <v>118</v>
      </c>
      <c r="AP260" s="86">
        <f t="shared" si="107"/>
        <v>197</v>
      </c>
      <c r="AS260" s="86">
        <v>256</v>
      </c>
      <c r="AT260" s="14">
        <f t="shared" si="89"/>
        <v>21</v>
      </c>
      <c r="AU260" s="14">
        <f t="shared" si="90"/>
        <v>76</v>
      </c>
      <c r="AV260" s="14" t="e">
        <f t="shared" si="93"/>
        <v>#REF!</v>
      </c>
      <c r="AW260" s="14" t="e">
        <f t="shared" si="94"/>
        <v>#REF!</v>
      </c>
      <c r="AX260" s="14" t="e">
        <f t="shared" si="95"/>
        <v>#REF!</v>
      </c>
      <c r="BA260" s="86">
        <v>253</v>
      </c>
      <c r="BB260" s="14">
        <f t="shared" si="91"/>
        <v>21</v>
      </c>
      <c r="BC260" s="14">
        <f t="shared" si="92"/>
        <v>73</v>
      </c>
      <c r="BD260" s="14" t="e">
        <f t="shared" si="96"/>
        <v>#REF!</v>
      </c>
      <c r="BE260" s="14" t="e">
        <f t="shared" si="97"/>
        <v>#REF!</v>
      </c>
      <c r="BF260" s="14" t="e">
        <f t="shared" si="98"/>
        <v>#REF!</v>
      </c>
    </row>
    <row r="261" spans="37:58" ht="16.5" x14ac:dyDescent="0.2">
      <c r="AK261" s="86">
        <v>257</v>
      </c>
      <c r="AL261" s="86">
        <v>19</v>
      </c>
      <c r="AM261" s="86">
        <v>5</v>
      </c>
      <c r="AN261" s="86">
        <f t="shared" si="105"/>
        <v>40</v>
      </c>
      <c r="AO261" s="86">
        <f t="shared" si="106"/>
        <v>120</v>
      </c>
      <c r="AP261" s="86">
        <f t="shared" si="107"/>
        <v>200</v>
      </c>
      <c r="AS261" s="86">
        <v>257</v>
      </c>
      <c r="AT261" s="14">
        <f t="shared" si="89"/>
        <v>21</v>
      </c>
      <c r="AU261" s="14">
        <f t="shared" si="90"/>
        <v>77</v>
      </c>
      <c r="AV261" s="14" t="e">
        <f t="shared" si="93"/>
        <v>#REF!</v>
      </c>
      <c r="AW261" s="14" t="e">
        <f t="shared" si="94"/>
        <v>#REF!</v>
      </c>
      <c r="AX261" s="14" t="e">
        <f t="shared" si="95"/>
        <v>#REF!</v>
      </c>
      <c r="BA261" s="86">
        <v>254</v>
      </c>
      <c r="BB261" s="14">
        <f t="shared" si="91"/>
        <v>21</v>
      </c>
      <c r="BC261" s="14">
        <f t="shared" si="92"/>
        <v>74</v>
      </c>
      <c r="BD261" s="14" t="e">
        <f t="shared" si="96"/>
        <v>#REF!</v>
      </c>
      <c r="BE261" s="14" t="e">
        <f t="shared" si="97"/>
        <v>#REF!</v>
      </c>
      <c r="BF261" s="14" t="e">
        <f t="shared" si="98"/>
        <v>#REF!</v>
      </c>
    </row>
    <row r="262" spans="37:58" ht="16.5" x14ac:dyDescent="0.2">
      <c r="AK262" s="86">
        <v>258</v>
      </c>
      <c r="AL262" s="86">
        <v>19</v>
      </c>
      <c r="AM262" s="86">
        <v>6</v>
      </c>
      <c r="AN262" s="86">
        <f t="shared" si="105"/>
        <v>40</v>
      </c>
      <c r="AO262" s="86">
        <f t="shared" si="106"/>
        <v>122</v>
      </c>
      <c r="AP262" s="86">
        <f t="shared" si="107"/>
        <v>203</v>
      </c>
      <c r="AS262" s="86">
        <v>258</v>
      </c>
      <c r="AT262" s="14">
        <f t="shared" ref="AT262:AT286" si="108">INDEX($L$5:$L$25,MATCH(AS262-1,$N$5:$N$25,1))+1</f>
        <v>21</v>
      </c>
      <c r="AU262" s="14">
        <f t="shared" ref="AU262:AU286" si="109">AS262-INDEX($N$5:$N$25,AT262)</f>
        <v>78</v>
      </c>
      <c r="AV262" s="14" t="e">
        <f t="shared" si="93"/>
        <v>#REF!</v>
      </c>
      <c r="AW262" s="14" t="e">
        <f t="shared" si="94"/>
        <v>#REF!</v>
      </c>
      <c r="AX262" s="14" t="e">
        <f t="shared" si="95"/>
        <v>#REF!</v>
      </c>
      <c r="BA262" s="86">
        <v>255</v>
      </c>
      <c r="BB262" s="14">
        <f t="shared" ref="BB262:BB283" si="110">INDEX($X$5:$X$25,MATCH(BA262-1,$Z$5:$Z$25,1))+1</f>
        <v>21</v>
      </c>
      <c r="BC262" s="14">
        <f t="shared" ref="BC262:BC280" si="111">BA262-INDEX($Z$5:$Z$25,BB262)</f>
        <v>75</v>
      </c>
      <c r="BD262" s="14" t="e">
        <f t="shared" si="96"/>
        <v>#REF!</v>
      </c>
      <c r="BE262" s="14" t="e">
        <f t="shared" si="97"/>
        <v>#REF!</v>
      </c>
      <c r="BF262" s="14" t="e">
        <f t="shared" si="98"/>
        <v>#REF!</v>
      </c>
    </row>
    <row r="263" spans="37:58" ht="16.5" x14ac:dyDescent="0.2">
      <c r="AK263" s="86">
        <v>259</v>
      </c>
      <c r="AL263" s="86">
        <v>19</v>
      </c>
      <c r="AM263" s="86">
        <v>7</v>
      </c>
      <c r="AN263" s="86">
        <f t="shared" si="105"/>
        <v>40</v>
      </c>
      <c r="AO263" s="86">
        <f t="shared" si="106"/>
        <v>124</v>
      </c>
      <c r="AP263" s="86">
        <f t="shared" si="107"/>
        <v>206</v>
      </c>
      <c r="AS263" s="86">
        <v>259</v>
      </c>
      <c r="AT263" s="14">
        <f t="shared" si="108"/>
        <v>21</v>
      </c>
      <c r="AU263" s="14">
        <f t="shared" si="109"/>
        <v>79</v>
      </c>
      <c r="AV263" s="14" t="e">
        <f t="shared" si="93"/>
        <v>#REF!</v>
      </c>
      <c r="AW263" s="14" t="e">
        <f t="shared" si="94"/>
        <v>#REF!</v>
      </c>
      <c r="AX263" s="14" t="e">
        <f t="shared" si="95"/>
        <v>#REF!</v>
      </c>
      <c r="BA263" s="86">
        <v>256</v>
      </c>
      <c r="BB263" s="14">
        <f t="shared" si="110"/>
        <v>21</v>
      </c>
      <c r="BC263" s="14">
        <f t="shared" si="111"/>
        <v>76</v>
      </c>
      <c r="BD263" s="14" t="e">
        <f t="shared" si="96"/>
        <v>#REF!</v>
      </c>
      <c r="BE263" s="14" t="e">
        <f t="shared" si="97"/>
        <v>#REF!</v>
      </c>
      <c r="BF263" s="14" t="e">
        <f t="shared" si="98"/>
        <v>#REF!</v>
      </c>
    </row>
    <row r="264" spans="37:58" ht="16.5" x14ac:dyDescent="0.2">
      <c r="AK264" s="86">
        <v>260</v>
      </c>
      <c r="AL264" s="86">
        <v>19</v>
      </c>
      <c r="AM264" s="86">
        <v>8</v>
      </c>
      <c r="AN264" s="86">
        <f t="shared" si="105"/>
        <v>40</v>
      </c>
      <c r="AO264" s="86">
        <f t="shared" si="106"/>
        <v>126</v>
      </c>
      <c r="AP264" s="86">
        <f t="shared" si="107"/>
        <v>209</v>
      </c>
      <c r="AS264" s="86">
        <v>260</v>
      </c>
      <c r="AT264" s="14">
        <f t="shared" si="108"/>
        <v>21</v>
      </c>
      <c r="AU264" s="14">
        <f t="shared" si="109"/>
        <v>80</v>
      </c>
      <c r="AV264" s="14" t="e">
        <f t="shared" si="93"/>
        <v>#REF!</v>
      </c>
      <c r="AW264" s="14" t="e">
        <f t="shared" si="94"/>
        <v>#REF!</v>
      </c>
      <c r="AX264" s="14" t="e">
        <f t="shared" si="95"/>
        <v>#REF!</v>
      </c>
      <c r="BA264" s="86">
        <v>257</v>
      </c>
      <c r="BB264" s="14">
        <f t="shared" si="110"/>
        <v>21</v>
      </c>
      <c r="BC264" s="14">
        <f t="shared" si="111"/>
        <v>77</v>
      </c>
      <c r="BD264" s="14" t="e">
        <f t="shared" si="96"/>
        <v>#REF!</v>
      </c>
      <c r="BE264" s="14" t="e">
        <f t="shared" si="97"/>
        <v>#REF!</v>
      </c>
      <c r="BF264" s="14" t="e">
        <f t="shared" si="98"/>
        <v>#REF!</v>
      </c>
    </row>
    <row r="265" spans="37:58" ht="16.5" x14ac:dyDescent="0.2">
      <c r="AK265" s="86">
        <v>261</v>
      </c>
      <c r="AL265" s="86">
        <v>19</v>
      </c>
      <c r="AM265" s="86">
        <v>9</v>
      </c>
      <c r="AN265" s="86">
        <f t="shared" si="105"/>
        <v>40</v>
      </c>
      <c r="AO265" s="86">
        <f t="shared" si="106"/>
        <v>128</v>
      </c>
      <c r="AP265" s="86">
        <f t="shared" si="107"/>
        <v>212</v>
      </c>
      <c r="AS265" s="86">
        <v>261</v>
      </c>
      <c r="AT265" s="14">
        <f t="shared" si="108"/>
        <v>21</v>
      </c>
      <c r="AU265" s="14">
        <f t="shared" si="109"/>
        <v>81</v>
      </c>
      <c r="AV265" s="14" t="e">
        <f t="shared" si="93"/>
        <v>#REF!</v>
      </c>
      <c r="AW265" s="14" t="e">
        <f t="shared" si="94"/>
        <v>#REF!</v>
      </c>
      <c r="AX265" s="14" t="e">
        <f t="shared" si="95"/>
        <v>#REF!</v>
      </c>
      <c r="BA265" s="86">
        <v>258</v>
      </c>
      <c r="BB265" s="14">
        <f t="shared" si="110"/>
        <v>21</v>
      </c>
      <c r="BC265" s="14">
        <f t="shared" si="111"/>
        <v>78</v>
      </c>
      <c r="BD265" s="14" t="e">
        <f t="shared" si="96"/>
        <v>#REF!</v>
      </c>
      <c r="BE265" s="14" t="e">
        <f t="shared" si="97"/>
        <v>#REF!</v>
      </c>
      <c r="BF265" s="14" t="e">
        <f t="shared" si="98"/>
        <v>#REF!</v>
      </c>
    </row>
    <row r="266" spans="37:58" ht="16.5" x14ac:dyDescent="0.2">
      <c r="AK266" s="86">
        <v>262</v>
      </c>
      <c r="AL266" s="86">
        <v>19</v>
      </c>
      <c r="AM266" s="86">
        <v>10</v>
      </c>
      <c r="AN266" s="86">
        <f t="shared" si="105"/>
        <v>40</v>
      </c>
      <c r="AO266" s="86">
        <f t="shared" si="106"/>
        <v>130</v>
      </c>
      <c r="AP266" s="86">
        <f t="shared" si="107"/>
        <v>215</v>
      </c>
      <c r="AS266" s="86">
        <v>262</v>
      </c>
      <c r="AT266" s="14">
        <f t="shared" si="108"/>
        <v>21</v>
      </c>
      <c r="AU266" s="14">
        <f t="shared" si="109"/>
        <v>82</v>
      </c>
      <c r="AV266" s="14" t="e">
        <f t="shared" si="93"/>
        <v>#REF!</v>
      </c>
      <c r="AW266" s="14" t="e">
        <f t="shared" si="94"/>
        <v>#REF!</v>
      </c>
      <c r="AX266" s="14" t="e">
        <f t="shared" si="95"/>
        <v>#REF!</v>
      </c>
      <c r="BA266" s="86">
        <v>259</v>
      </c>
      <c r="BB266" s="14">
        <f t="shared" si="110"/>
        <v>21</v>
      </c>
      <c r="BC266" s="14">
        <f t="shared" si="111"/>
        <v>79</v>
      </c>
      <c r="BD266" s="14" t="e">
        <f t="shared" si="96"/>
        <v>#REF!</v>
      </c>
      <c r="BE266" s="14" t="e">
        <f t="shared" si="97"/>
        <v>#REF!</v>
      </c>
      <c r="BF266" s="14" t="e">
        <f t="shared" si="98"/>
        <v>#REF!</v>
      </c>
    </row>
    <row r="267" spans="37:58" ht="16.5" x14ac:dyDescent="0.2">
      <c r="AK267" s="86">
        <v>263</v>
      </c>
      <c r="AL267" s="86">
        <v>19</v>
      </c>
      <c r="AM267" s="86">
        <v>11</v>
      </c>
      <c r="AN267" s="86">
        <f t="shared" si="105"/>
        <v>40</v>
      </c>
      <c r="AO267" s="86">
        <f t="shared" si="106"/>
        <v>132</v>
      </c>
      <c r="AP267" s="86">
        <f t="shared" si="107"/>
        <v>218</v>
      </c>
      <c r="AS267" s="86">
        <v>263</v>
      </c>
      <c r="AT267" s="14">
        <f t="shared" si="108"/>
        <v>21</v>
      </c>
      <c r="AU267" s="14">
        <f t="shared" si="109"/>
        <v>83</v>
      </c>
      <c r="AV267" s="14" t="e">
        <f t="shared" si="93"/>
        <v>#REF!</v>
      </c>
      <c r="AW267" s="14" t="e">
        <f t="shared" si="94"/>
        <v>#REF!</v>
      </c>
      <c r="AX267" s="14" t="e">
        <f t="shared" si="95"/>
        <v>#REF!</v>
      </c>
      <c r="BA267" s="86">
        <v>260</v>
      </c>
      <c r="BB267" s="14">
        <f t="shared" si="110"/>
        <v>21</v>
      </c>
      <c r="BC267" s="14">
        <f t="shared" si="111"/>
        <v>80</v>
      </c>
      <c r="BD267" s="14" t="e">
        <f t="shared" si="96"/>
        <v>#REF!</v>
      </c>
      <c r="BE267" s="14" t="e">
        <f t="shared" si="97"/>
        <v>#REF!</v>
      </c>
      <c r="BF267" s="14" t="e">
        <f t="shared" si="98"/>
        <v>#REF!</v>
      </c>
    </row>
    <row r="268" spans="37:58" ht="16.5" x14ac:dyDescent="0.2">
      <c r="AK268" s="86">
        <v>264</v>
      </c>
      <c r="AL268" s="86">
        <v>19</v>
      </c>
      <c r="AM268" s="86">
        <v>12</v>
      </c>
      <c r="AN268" s="86">
        <f t="shared" si="105"/>
        <v>40</v>
      </c>
      <c r="AO268" s="86">
        <f t="shared" si="106"/>
        <v>134</v>
      </c>
      <c r="AP268" s="86">
        <f t="shared" si="107"/>
        <v>221</v>
      </c>
      <c r="AS268" s="86">
        <v>264</v>
      </c>
      <c r="AT268" s="14">
        <f t="shared" si="108"/>
        <v>21</v>
      </c>
      <c r="AU268" s="14">
        <f t="shared" si="109"/>
        <v>84</v>
      </c>
      <c r="AV268" s="14" t="e">
        <f t="shared" si="93"/>
        <v>#REF!</v>
      </c>
      <c r="AW268" s="14" t="e">
        <f t="shared" si="94"/>
        <v>#REF!</v>
      </c>
      <c r="AX268" s="14" t="e">
        <f t="shared" si="95"/>
        <v>#REF!</v>
      </c>
      <c r="BA268" s="86">
        <v>261</v>
      </c>
      <c r="BB268" s="14">
        <f t="shared" si="110"/>
        <v>21</v>
      </c>
      <c r="BC268" s="14">
        <f t="shared" si="111"/>
        <v>81</v>
      </c>
      <c r="BD268" s="14" t="e">
        <f t="shared" si="96"/>
        <v>#REF!</v>
      </c>
      <c r="BE268" s="14" t="e">
        <f t="shared" si="97"/>
        <v>#REF!</v>
      </c>
      <c r="BF268" s="14" t="e">
        <f t="shared" si="98"/>
        <v>#REF!</v>
      </c>
    </row>
    <row r="269" spans="37:58" ht="16.5" x14ac:dyDescent="0.2">
      <c r="AK269" s="86">
        <v>265</v>
      </c>
      <c r="AL269" s="86">
        <v>19</v>
      </c>
      <c r="AM269" s="86">
        <v>13</v>
      </c>
      <c r="AN269" s="86">
        <f t="shared" si="105"/>
        <v>40</v>
      </c>
      <c r="AO269" s="86">
        <f t="shared" si="106"/>
        <v>136</v>
      </c>
      <c r="AP269" s="86">
        <f t="shared" si="107"/>
        <v>224</v>
      </c>
      <c r="AS269" s="86">
        <v>265</v>
      </c>
      <c r="AT269" s="14">
        <f t="shared" si="108"/>
        <v>21</v>
      </c>
      <c r="AU269" s="14">
        <f t="shared" si="109"/>
        <v>85</v>
      </c>
      <c r="AV269" s="14" t="e">
        <f t="shared" si="93"/>
        <v>#REF!</v>
      </c>
      <c r="AW269" s="14" t="e">
        <f t="shared" si="94"/>
        <v>#REF!</v>
      </c>
      <c r="AX269" s="14" t="e">
        <f t="shared" si="95"/>
        <v>#REF!</v>
      </c>
      <c r="BA269" s="86">
        <v>262</v>
      </c>
      <c r="BB269" s="14">
        <f t="shared" si="110"/>
        <v>21</v>
      </c>
      <c r="BC269" s="14">
        <f t="shared" si="111"/>
        <v>82</v>
      </c>
      <c r="BD269" s="14" t="e">
        <f t="shared" si="96"/>
        <v>#REF!</v>
      </c>
      <c r="BE269" s="14" t="e">
        <f t="shared" si="97"/>
        <v>#REF!</v>
      </c>
      <c r="BF269" s="14" t="e">
        <f t="shared" si="98"/>
        <v>#REF!</v>
      </c>
    </row>
    <row r="270" spans="37:58" ht="16.5" x14ac:dyDescent="0.2">
      <c r="AK270" s="86">
        <v>266</v>
      </c>
      <c r="AL270" s="86">
        <v>19</v>
      </c>
      <c r="AM270" s="86">
        <v>14</v>
      </c>
      <c r="AN270" s="86">
        <f t="shared" si="105"/>
        <v>40</v>
      </c>
      <c r="AO270" s="86">
        <f t="shared" si="106"/>
        <v>138</v>
      </c>
      <c r="AP270" s="86">
        <f t="shared" si="107"/>
        <v>227</v>
      </c>
      <c r="AS270" s="86">
        <v>266</v>
      </c>
      <c r="AT270" s="14">
        <f t="shared" si="108"/>
        <v>21</v>
      </c>
      <c r="AU270" s="14">
        <f t="shared" si="109"/>
        <v>86</v>
      </c>
      <c r="AV270" s="14" t="e">
        <f t="shared" ref="AV270:AV280" si="112">INDEX($P$6:$P$25,AT270)</f>
        <v>#REF!</v>
      </c>
      <c r="AW270" s="14" t="e">
        <f t="shared" ref="AW270:AW280" si="113">INDEX($R$6:$R$25,AT270)</f>
        <v>#REF!</v>
      </c>
      <c r="AX270" s="14" t="e">
        <f t="shared" ref="AX270:AX280" si="114">INDEX($T$6:$T$25,AT270)</f>
        <v>#REF!</v>
      </c>
      <c r="BA270" s="86">
        <v>263</v>
      </c>
      <c r="BB270" s="14">
        <f t="shared" si="110"/>
        <v>21</v>
      </c>
      <c r="BC270" s="14">
        <f t="shared" si="111"/>
        <v>83</v>
      </c>
      <c r="BD270" s="14" t="e">
        <f t="shared" ref="BD270:BD280" si="115">INDEX($AB$6:$AB$25,BB270)</f>
        <v>#REF!</v>
      </c>
      <c r="BE270" s="14" t="e">
        <f t="shared" ref="BE270:BE280" si="116">INDEX($AD$6:$AD$25,BB270)</f>
        <v>#REF!</v>
      </c>
      <c r="BF270" s="14" t="e">
        <f t="shared" ref="BF270:BF280" si="117">INDEX($AF$6:$AF$25,BB270)</f>
        <v>#REF!</v>
      </c>
    </row>
    <row r="271" spans="37:58" ht="16.5" x14ac:dyDescent="0.2">
      <c r="AK271" s="86">
        <v>267</v>
      </c>
      <c r="AL271" s="86">
        <v>19</v>
      </c>
      <c r="AM271" s="86">
        <v>15</v>
      </c>
      <c r="AN271" s="86">
        <f t="shared" si="105"/>
        <v>40</v>
      </c>
      <c r="AO271" s="86">
        <f t="shared" si="106"/>
        <v>140</v>
      </c>
      <c r="AP271" s="86">
        <f t="shared" si="107"/>
        <v>230</v>
      </c>
      <c r="AS271" s="86">
        <v>267</v>
      </c>
      <c r="AT271" s="14">
        <f t="shared" si="108"/>
        <v>21</v>
      </c>
      <c r="AU271" s="14">
        <f t="shared" si="109"/>
        <v>87</v>
      </c>
      <c r="AV271" s="14" t="e">
        <f t="shared" si="112"/>
        <v>#REF!</v>
      </c>
      <c r="AW271" s="14" t="e">
        <f t="shared" si="113"/>
        <v>#REF!</v>
      </c>
      <c r="AX271" s="14" t="e">
        <f t="shared" si="114"/>
        <v>#REF!</v>
      </c>
      <c r="BA271" s="86">
        <v>264</v>
      </c>
      <c r="BB271" s="14">
        <f t="shared" si="110"/>
        <v>21</v>
      </c>
      <c r="BC271" s="14">
        <f t="shared" si="111"/>
        <v>84</v>
      </c>
      <c r="BD271" s="14" t="e">
        <f t="shared" si="115"/>
        <v>#REF!</v>
      </c>
      <c r="BE271" s="14" t="e">
        <f t="shared" si="116"/>
        <v>#REF!</v>
      </c>
      <c r="BF271" s="14" t="e">
        <f t="shared" si="117"/>
        <v>#REF!</v>
      </c>
    </row>
    <row r="272" spans="37:58" ht="16.5" x14ac:dyDescent="0.2">
      <c r="AK272" s="86">
        <v>268</v>
      </c>
      <c r="AL272" s="86">
        <v>20</v>
      </c>
      <c r="AM272" s="86">
        <v>1</v>
      </c>
      <c r="AN272" s="86">
        <f t="shared" si="105"/>
        <v>42</v>
      </c>
      <c r="AO272" s="86">
        <f t="shared" si="106"/>
        <v>122</v>
      </c>
      <c r="AP272" s="86">
        <f t="shared" si="107"/>
        <v>202</v>
      </c>
      <c r="AS272" s="86">
        <v>268</v>
      </c>
      <c r="AT272" s="14">
        <f t="shared" si="108"/>
        <v>21</v>
      </c>
      <c r="AU272" s="14">
        <f t="shared" si="109"/>
        <v>88</v>
      </c>
      <c r="AV272" s="14" t="e">
        <f t="shared" si="112"/>
        <v>#REF!</v>
      </c>
      <c r="AW272" s="14" t="e">
        <f t="shared" si="113"/>
        <v>#REF!</v>
      </c>
      <c r="AX272" s="14" t="e">
        <f t="shared" si="114"/>
        <v>#REF!</v>
      </c>
      <c r="BA272" s="86">
        <v>265</v>
      </c>
      <c r="BB272" s="14">
        <f t="shared" si="110"/>
        <v>21</v>
      </c>
      <c r="BC272" s="14">
        <f t="shared" si="111"/>
        <v>85</v>
      </c>
      <c r="BD272" s="14" t="e">
        <f t="shared" si="115"/>
        <v>#REF!</v>
      </c>
      <c r="BE272" s="14" t="e">
        <f t="shared" si="116"/>
        <v>#REF!</v>
      </c>
      <c r="BF272" s="14" t="e">
        <f t="shared" si="117"/>
        <v>#REF!</v>
      </c>
    </row>
    <row r="273" spans="37:58" ht="16.5" x14ac:dyDescent="0.2">
      <c r="AK273" s="86">
        <v>269</v>
      </c>
      <c r="AL273" s="86">
        <v>20</v>
      </c>
      <c r="AM273" s="86">
        <v>2</v>
      </c>
      <c r="AN273" s="86">
        <f t="shared" ref="AN273:AN286" si="118">INDEX($D$6:$D$25,AL273)</f>
        <v>42</v>
      </c>
      <c r="AO273" s="86">
        <f t="shared" ref="AO273:AO286" si="119">INT(INDEX($F$5:$F$25,AL273)+AM273*INDEX($G$6:$G$25,AL273))</f>
        <v>124</v>
      </c>
      <c r="AP273" s="86">
        <f t="shared" ref="AP273:AP286" si="120">INT(INDEX($I$5:$I$25,AL273)+AM273*INDEX($J$6:$J$25,AL273))</f>
        <v>204</v>
      </c>
      <c r="AS273" s="86">
        <v>269</v>
      </c>
      <c r="AT273" s="14">
        <f t="shared" si="108"/>
        <v>21</v>
      </c>
      <c r="AU273" s="14">
        <f t="shared" si="109"/>
        <v>89</v>
      </c>
      <c r="AV273" s="14" t="e">
        <f t="shared" si="112"/>
        <v>#REF!</v>
      </c>
      <c r="AW273" s="14" t="e">
        <f t="shared" si="113"/>
        <v>#REF!</v>
      </c>
      <c r="AX273" s="14" t="e">
        <f t="shared" si="114"/>
        <v>#REF!</v>
      </c>
      <c r="BA273" s="86">
        <v>266</v>
      </c>
      <c r="BB273" s="14">
        <f t="shared" si="110"/>
        <v>21</v>
      </c>
      <c r="BC273" s="14">
        <f t="shared" si="111"/>
        <v>86</v>
      </c>
      <c r="BD273" s="14" t="e">
        <f t="shared" si="115"/>
        <v>#REF!</v>
      </c>
      <c r="BE273" s="14" t="e">
        <f t="shared" si="116"/>
        <v>#REF!</v>
      </c>
      <c r="BF273" s="14" t="e">
        <f t="shared" si="117"/>
        <v>#REF!</v>
      </c>
    </row>
    <row r="274" spans="37:58" ht="16.5" x14ac:dyDescent="0.2">
      <c r="AK274" s="86">
        <v>270</v>
      </c>
      <c r="AL274" s="86">
        <v>20</v>
      </c>
      <c r="AM274" s="86">
        <v>3</v>
      </c>
      <c r="AN274" s="86">
        <f t="shared" si="118"/>
        <v>42</v>
      </c>
      <c r="AO274" s="86">
        <f t="shared" si="119"/>
        <v>126</v>
      </c>
      <c r="AP274" s="86">
        <f t="shared" si="120"/>
        <v>206</v>
      </c>
      <c r="AS274" s="86">
        <v>270</v>
      </c>
      <c r="AT274" s="14">
        <f t="shared" si="108"/>
        <v>21</v>
      </c>
      <c r="AU274" s="14">
        <f t="shared" si="109"/>
        <v>90</v>
      </c>
      <c r="AV274" s="14" t="e">
        <f t="shared" si="112"/>
        <v>#REF!</v>
      </c>
      <c r="AW274" s="14" t="e">
        <f t="shared" si="113"/>
        <v>#REF!</v>
      </c>
      <c r="AX274" s="14" t="e">
        <f t="shared" si="114"/>
        <v>#REF!</v>
      </c>
      <c r="BA274" s="86">
        <v>267</v>
      </c>
      <c r="BB274" s="14">
        <f t="shared" si="110"/>
        <v>21</v>
      </c>
      <c r="BC274" s="14">
        <f t="shared" si="111"/>
        <v>87</v>
      </c>
      <c r="BD274" s="14" t="e">
        <f t="shared" si="115"/>
        <v>#REF!</v>
      </c>
      <c r="BE274" s="14" t="e">
        <f t="shared" si="116"/>
        <v>#REF!</v>
      </c>
      <c r="BF274" s="14" t="e">
        <f t="shared" si="117"/>
        <v>#REF!</v>
      </c>
    </row>
    <row r="275" spans="37:58" ht="16.5" x14ac:dyDescent="0.2">
      <c r="AK275" s="86">
        <v>271</v>
      </c>
      <c r="AL275" s="86">
        <v>20</v>
      </c>
      <c r="AM275" s="86">
        <v>4</v>
      </c>
      <c r="AN275" s="86">
        <f t="shared" si="118"/>
        <v>42</v>
      </c>
      <c r="AO275" s="86">
        <f t="shared" si="119"/>
        <v>128</v>
      </c>
      <c r="AP275" s="86">
        <f t="shared" si="120"/>
        <v>208</v>
      </c>
      <c r="AS275" s="86">
        <v>271</v>
      </c>
      <c r="AT275" s="14">
        <f t="shared" si="108"/>
        <v>21</v>
      </c>
      <c r="AU275" s="14">
        <f t="shared" si="109"/>
        <v>91</v>
      </c>
      <c r="AV275" s="14" t="e">
        <f t="shared" si="112"/>
        <v>#REF!</v>
      </c>
      <c r="AW275" s="14" t="e">
        <f t="shared" si="113"/>
        <v>#REF!</v>
      </c>
      <c r="AX275" s="14" t="e">
        <f t="shared" si="114"/>
        <v>#REF!</v>
      </c>
      <c r="BA275" s="86">
        <v>268</v>
      </c>
      <c r="BB275" s="14">
        <f t="shared" si="110"/>
        <v>21</v>
      </c>
      <c r="BC275" s="14">
        <f t="shared" si="111"/>
        <v>88</v>
      </c>
      <c r="BD275" s="14" t="e">
        <f t="shared" si="115"/>
        <v>#REF!</v>
      </c>
      <c r="BE275" s="14" t="e">
        <f t="shared" si="116"/>
        <v>#REF!</v>
      </c>
      <c r="BF275" s="14" t="e">
        <f t="shared" si="117"/>
        <v>#REF!</v>
      </c>
    </row>
    <row r="276" spans="37:58" ht="16.5" x14ac:dyDescent="0.2">
      <c r="AK276" s="86">
        <v>272</v>
      </c>
      <c r="AL276" s="86">
        <v>20</v>
      </c>
      <c r="AM276" s="86">
        <v>5</v>
      </c>
      <c r="AN276" s="86">
        <f t="shared" si="118"/>
        <v>42</v>
      </c>
      <c r="AO276" s="86">
        <f t="shared" si="119"/>
        <v>130</v>
      </c>
      <c r="AP276" s="86">
        <f t="shared" si="120"/>
        <v>210</v>
      </c>
      <c r="AS276" s="86">
        <v>272</v>
      </c>
      <c r="AT276" s="14">
        <f t="shared" si="108"/>
        <v>21</v>
      </c>
      <c r="AU276" s="14">
        <f t="shared" si="109"/>
        <v>92</v>
      </c>
      <c r="AV276" s="14" t="e">
        <f t="shared" si="112"/>
        <v>#REF!</v>
      </c>
      <c r="AW276" s="14" t="e">
        <f t="shared" si="113"/>
        <v>#REF!</v>
      </c>
      <c r="AX276" s="14" t="e">
        <f t="shared" si="114"/>
        <v>#REF!</v>
      </c>
      <c r="BA276" s="86">
        <v>269</v>
      </c>
      <c r="BB276" s="14">
        <f t="shared" si="110"/>
        <v>21</v>
      </c>
      <c r="BC276" s="14">
        <f t="shared" si="111"/>
        <v>89</v>
      </c>
      <c r="BD276" s="14" t="e">
        <f t="shared" si="115"/>
        <v>#REF!</v>
      </c>
      <c r="BE276" s="14" t="e">
        <f t="shared" si="116"/>
        <v>#REF!</v>
      </c>
      <c r="BF276" s="14" t="e">
        <f t="shared" si="117"/>
        <v>#REF!</v>
      </c>
    </row>
    <row r="277" spans="37:58" ht="16.5" x14ac:dyDescent="0.2">
      <c r="AK277" s="86">
        <v>273</v>
      </c>
      <c r="AL277" s="86">
        <v>20</v>
      </c>
      <c r="AM277" s="86">
        <v>6</v>
      </c>
      <c r="AN277" s="86">
        <f t="shared" si="118"/>
        <v>42</v>
      </c>
      <c r="AO277" s="86">
        <f t="shared" si="119"/>
        <v>132</v>
      </c>
      <c r="AP277" s="86">
        <f t="shared" si="120"/>
        <v>212</v>
      </c>
      <c r="AS277" s="86">
        <v>273</v>
      </c>
      <c r="AT277" s="14">
        <f t="shared" si="108"/>
        <v>21</v>
      </c>
      <c r="AU277" s="14">
        <f t="shared" si="109"/>
        <v>93</v>
      </c>
      <c r="AV277" s="14" t="e">
        <f t="shared" si="112"/>
        <v>#REF!</v>
      </c>
      <c r="AW277" s="14" t="e">
        <f t="shared" si="113"/>
        <v>#REF!</v>
      </c>
      <c r="AX277" s="14" t="e">
        <f t="shared" si="114"/>
        <v>#REF!</v>
      </c>
      <c r="BA277" s="86">
        <v>270</v>
      </c>
      <c r="BB277" s="14">
        <f t="shared" si="110"/>
        <v>21</v>
      </c>
      <c r="BC277" s="14">
        <f t="shared" si="111"/>
        <v>90</v>
      </c>
      <c r="BD277" s="14" t="e">
        <f t="shared" si="115"/>
        <v>#REF!</v>
      </c>
      <c r="BE277" s="14" t="e">
        <f t="shared" si="116"/>
        <v>#REF!</v>
      </c>
      <c r="BF277" s="14" t="e">
        <f t="shared" si="117"/>
        <v>#REF!</v>
      </c>
    </row>
    <row r="278" spans="37:58" ht="16.5" x14ac:dyDescent="0.2">
      <c r="AK278" s="86">
        <v>274</v>
      </c>
      <c r="AL278" s="86">
        <v>20</v>
      </c>
      <c r="AM278" s="86">
        <v>7</v>
      </c>
      <c r="AN278" s="86">
        <f t="shared" si="118"/>
        <v>42</v>
      </c>
      <c r="AO278" s="86">
        <f t="shared" si="119"/>
        <v>134</v>
      </c>
      <c r="AP278" s="86">
        <f t="shared" si="120"/>
        <v>214</v>
      </c>
      <c r="AS278" s="86">
        <v>274</v>
      </c>
      <c r="AT278" s="14">
        <f t="shared" si="108"/>
        <v>21</v>
      </c>
      <c r="AU278" s="14">
        <f t="shared" si="109"/>
        <v>94</v>
      </c>
      <c r="AV278" s="14" t="e">
        <f t="shared" si="112"/>
        <v>#REF!</v>
      </c>
      <c r="AW278" s="14" t="e">
        <f t="shared" si="113"/>
        <v>#REF!</v>
      </c>
      <c r="AX278" s="14" t="e">
        <f t="shared" si="114"/>
        <v>#REF!</v>
      </c>
      <c r="BA278" s="86">
        <v>271</v>
      </c>
      <c r="BB278" s="14">
        <f t="shared" si="110"/>
        <v>21</v>
      </c>
      <c r="BC278" s="14">
        <f t="shared" si="111"/>
        <v>91</v>
      </c>
      <c r="BD278" s="14" t="e">
        <f t="shared" si="115"/>
        <v>#REF!</v>
      </c>
      <c r="BE278" s="14" t="e">
        <f t="shared" si="116"/>
        <v>#REF!</v>
      </c>
      <c r="BF278" s="14" t="e">
        <f t="shared" si="117"/>
        <v>#REF!</v>
      </c>
    </row>
    <row r="279" spans="37:58" ht="16.5" x14ac:dyDescent="0.2">
      <c r="AK279" s="86">
        <v>275</v>
      </c>
      <c r="AL279" s="86">
        <v>20</v>
      </c>
      <c r="AM279" s="86">
        <v>8</v>
      </c>
      <c r="AN279" s="86">
        <f t="shared" si="118"/>
        <v>42</v>
      </c>
      <c r="AO279" s="86">
        <f t="shared" si="119"/>
        <v>136</v>
      </c>
      <c r="AP279" s="86">
        <f t="shared" si="120"/>
        <v>216</v>
      </c>
      <c r="AS279" s="86">
        <v>275</v>
      </c>
      <c r="AT279" s="14">
        <f t="shared" si="108"/>
        <v>21</v>
      </c>
      <c r="AU279" s="14">
        <f t="shared" si="109"/>
        <v>95</v>
      </c>
      <c r="AV279" s="14" t="e">
        <f t="shared" si="112"/>
        <v>#REF!</v>
      </c>
      <c r="AW279" s="14" t="e">
        <f t="shared" si="113"/>
        <v>#REF!</v>
      </c>
      <c r="AX279" s="14" t="e">
        <f t="shared" si="114"/>
        <v>#REF!</v>
      </c>
      <c r="BA279" s="86">
        <v>272</v>
      </c>
      <c r="BB279" s="14">
        <f t="shared" si="110"/>
        <v>21</v>
      </c>
      <c r="BC279" s="14">
        <f t="shared" si="111"/>
        <v>92</v>
      </c>
      <c r="BD279" s="14" t="e">
        <f t="shared" si="115"/>
        <v>#REF!</v>
      </c>
      <c r="BE279" s="14" t="e">
        <f t="shared" si="116"/>
        <v>#REF!</v>
      </c>
      <c r="BF279" s="14" t="e">
        <f t="shared" si="117"/>
        <v>#REF!</v>
      </c>
    </row>
    <row r="280" spans="37:58" ht="16.5" x14ac:dyDescent="0.2">
      <c r="AK280" s="86">
        <v>276</v>
      </c>
      <c r="AL280" s="86">
        <v>20</v>
      </c>
      <c r="AM280" s="86">
        <v>9</v>
      </c>
      <c r="AN280" s="86">
        <f t="shared" si="118"/>
        <v>42</v>
      </c>
      <c r="AO280" s="86">
        <f t="shared" si="119"/>
        <v>138</v>
      </c>
      <c r="AP280" s="86">
        <f t="shared" si="120"/>
        <v>218</v>
      </c>
      <c r="AS280" s="86">
        <v>276</v>
      </c>
      <c r="AT280" s="14">
        <f t="shared" si="108"/>
        <v>21</v>
      </c>
      <c r="AU280" s="14">
        <f t="shared" si="109"/>
        <v>96</v>
      </c>
      <c r="AV280" s="14" t="e">
        <f t="shared" si="112"/>
        <v>#REF!</v>
      </c>
      <c r="AW280" s="14" t="e">
        <f t="shared" si="113"/>
        <v>#REF!</v>
      </c>
      <c r="AX280" s="14" t="e">
        <f t="shared" si="114"/>
        <v>#REF!</v>
      </c>
      <c r="BA280" s="86">
        <v>273</v>
      </c>
      <c r="BB280" s="14">
        <f t="shared" si="110"/>
        <v>21</v>
      </c>
      <c r="BC280" s="14">
        <f t="shared" si="111"/>
        <v>93</v>
      </c>
      <c r="BD280" s="14" t="e">
        <f t="shared" si="115"/>
        <v>#REF!</v>
      </c>
      <c r="BE280" s="14" t="e">
        <f t="shared" si="116"/>
        <v>#REF!</v>
      </c>
      <c r="BF280" s="14" t="e">
        <f t="shared" si="117"/>
        <v>#REF!</v>
      </c>
    </row>
    <row r="281" spans="37:58" ht="16.5" x14ac:dyDescent="0.2">
      <c r="AK281" s="86">
        <v>277</v>
      </c>
      <c r="AL281" s="86">
        <v>20</v>
      </c>
      <c r="AM281" s="86">
        <v>10</v>
      </c>
      <c r="AN281" s="86">
        <f t="shared" si="118"/>
        <v>42</v>
      </c>
      <c r="AO281" s="86">
        <f t="shared" si="119"/>
        <v>140</v>
      </c>
      <c r="AP281" s="86">
        <f t="shared" si="120"/>
        <v>220</v>
      </c>
      <c r="AS281" s="93">
        <v>277</v>
      </c>
      <c r="AT281" s="14">
        <f t="shared" si="108"/>
        <v>21</v>
      </c>
      <c r="AU281" s="14">
        <f t="shared" si="109"/>
        <v>97</v>
      </c>
      <c r="AV281" s="14" t="e">
        <f t="shared" ref="AV281:AV286" si="121">INDEX($P$6:$P$25,AT281)</f>
        <v>#REF!</v>
      </c>
      <c r="AW281" s="14" t="e">
        <f t="shared" ref="AW281:AW286" si="122">INDEX($R$6:$R$25,AT281)</f>
        <v>#REF!</v>
      </c>
      <c r="AX281" s="14" t="e">
        <f t="shared" ref="AX281:AX286" si="123">INDEX($T$6:$T$25,AT281)</f>
        <v>#REF!</v>
      </c>
      <c r="BA281" s="93">
        <v>274</v>
      </c>
      <c r="BB281" s="14">
        <f t="shared" si="110"/>
        <v>21</v>
      </c>
      <c r="BC281" s="14">
        <f>BA281-INDEX($Z$5:$Z$25,BB281)</f>
        <v>94</v>
      </c>
      <c r="BD281" s="14" t="e">
        <f>INDEX($AB$6:$AB$25,BB281)</f>
        <v>#REF!</v>
      </c>
      <c r="BE281" s="14" t="e">
        <f>INDEX($AD$6:$AD$25,BB281)</f>
        <v>#REF!</v>
      </c>
      <c r="BF281" s="14" t="e">
        <f>INDEX($AF$6:$AF$25,BB281)</f>
        <v>#REF!</v>
      </c>
    </row>
    <row r="282" spans="37:58" ht="16.5" x14ac:dyDescent="0.2">
      <c r="AK282" s="86">
        <v>278</v>
      </c>
      <c r="AL282" s="86">
        <v>20</v>
      </c>
      <c r="AM282" s="86">
        <v>11</v>
      </c>
      <c r="AN282" s="86">
        <f t="shared" si="118"/>
        <v>42</v>
      </c>
      <c r="AO282" s="86">
        <f t="shared" si="119"/>
        <v>142</v>
      </c>
      <c r="AP282" s="86">
        <f t="shared" si="120"/>
        <v>222</v>
      </c>
      <c r="AS282" s="93">
        <v>278</v>
      </c>
      <c r="AT282" s="14">
        <f t="shared" si="108"/>
        <v>21</v>
      </c>
      <c r="AU282" s="14">
        <f t="shared" si="109"/>
        <v>98</v>
      </c>
      <c r="AV282" s="14" t="e">
        <f t="shared" si="121"/>
        <v>#REF!</v>
      </c>
      <c r="AW282" s="14" t="e">
        <f t="shared" si="122"/>
        <v>#REF!</v>
      </c>
      <c r="AX282" s="14" t="e">
        <f t="shared" si="123"/>
        <v>#REF!</v>
      </c>
      <c r="BA282" s="93">
        <v>275</v>
      </c>
      <c r="BB282" s="14">
        <f t="shared" si="110"/>
        <v>21</v>
      </c>
      <c r="BC282" s="14">
        <f>BA282-INDEX($Z$5:$Z$25,BB282)</f>
        <v>95</v>
      </c>
      <c r="BD282" s="14" t="e">
        <f>INDEX($AB$6:$AB$25,BB282)</f>
        <v>#REF!</v>
      </c>
      <c r="BE282" s="14" t="e">
        <f>INDEX($AD$6:$AD$25,BB282)</f>
        <v>#REF!</v>
      </c>
      <c r="BF282" s="14" t="e">
        <f>INDEX($AF$6:$AF$25,BB282)</f>
        <v>#REF!</v>
      </c>
    </row>
    <row r="283" spans="37:58" ht="16.5" x14ac:dyDescent="0.2">
      <c r="AK283" s="86">
        <v>279</v>
      </c>
      <c r="AL283" s="86">
        <v>20</v>
      </c>
      <c r="AM283" s="86">
        <v>12</v>
      </c>
      <c r="AN283" s="86">
        <f t="shared" si="118"/>
        <v>42</v>
      </c>
      <c r="AO283" s="86">
        <f t="shared" si="119"/>
        <v>144</v>
      </c>
      <c r="AP283" s="86">
        <f t="shared" si="120"/>
        <v>224</v>
      </c>
      <c r="AS283" s="93">
        <v>279</v>
      </c>
      <c r="AT283" s="14">
        <f t="shared" si="108"/>
        <v>21</v>
      </c>
      <c r="AU283" s="14">
        <f t="shared" si="109"/>
        <v>99</v>
      </c>
      <c r="AV283" s="14" t="e">
        <f t="shared" si="121"/>
        <v>#REF!</v>
      </c>
      <c r="AW283" s="14" t="e">
        <f t="shared" si="122"/>
        <v>#REF!</v>
      </c>
      <c r="AX283" s="14" t="e">
        <f t="shared" si="123"/>
        <v>#REF!</v>
      </c>
      <c r="BA283" s="93">
        <v>276</v>
      </c>
      <c r="BB283" s="14">
        <f t="shared" si="110"/>
        <v>21</v>
      </c>
      <c r="BC283" s="14">
        <f>BA283-INDEX($Z$5:$Z$25,BB283)</f>
        <v>96</v>
      </c>
      <c r="BD283" s="14" t="e">
        <f>INDEX($AB$6:$AB$25,BB283)</f>
        <v>#REF!</v>
      </c>
      <c r="BE283" s="14" t="e">
        <f>INDEX($AD$6:$AD$25,BB283)</f>
        <v>#REF!</v>
      </c>
      <c r="BF283" s="14" t="e">
        <f>INDEX($AF$6:$AF$25,BB283)</f>
        <v>#REF!</v>
      </c>
    </row>
    <row r="284" spans="37:58" ht="16.5" x14ac:dyDescent="0.2">
      <c r="AK284" s="86">
        <v>280</v>
      </c>
      <c r="AL284" s="86">
        <v>20</v>
      </c>
      <c r="AM284" s="86">
        <v>13</v>
      </c>
      <c r="AN284" s="86">
        <f t="shared" si="118"/>
        <v>42</v>
      </c>
      <c r="AO284" s="86">
        <f t="shared" si="119"/>
        <v>146</v>
      </c>
      <c r="AP284" s="86">
        <f t="shared" si="120"/>
        <v>226</v>
      </c>
      <c r="AS284" s="93">
        <v>280</v>
      </c>
      <c r="AT284" s="14">
        <f t="shared" si="108"/>
        <v>21</v>
      </c>
      <c r="AU284" s="14">
        <f t="shared" si="109"/>
        <v>100</v>
      </c>
      <c r="AV284" s="14" t="e">
        <f t="shared" si="121"/>
        <v>#REF!</v>
      </c>
      <c r="AW284" s="14" t="e">
        <f t="shared" si="122"/>
        <v>#REF!</v>
      </c>
      <c r="AX284" s="14" t="e">
        <f t="shared" si="123"/>
        <v>#REF!</v>
      </c>
    </row>
    <row r="285" spans="37:58" ht="16.5" x14ac:dyDescent="0.2">
      <c r="AK285" s="86">
        <v>281</v>
      </c>
      <c r="AL285" s="86">
        <v>20</v>
      </c>
      <c r="AM285" s="86">
        <v>14</v>
      </c>
      <c r="AN285" s="86">
        <f t="shared" si="118"/>
        <v>42</v>
      </c>
      <c r="AO285" s="86">
        <f t="shared" si="119"/>
        <v>148</v>
      </c>
      <c r="AP285" s="86">
        <f t="shared" si="120"/>
        <v>228</v>
      </c>
      <c r="AS285" s="93">
        <v>281</v>
      </c>
      <c r="AT285" s="14">
        <f t="shared" si="108"/>
        <v>21</v>
      </c>
      <c r="AU285" s="14">
        <f t="shared" si="109"/>
        <v>101</v>
      </c>
      <c r="AV285" s="14" t="e">
        <f t="shared" si="121"/>
        <v>#REF!</v>
      </c>
      <c r="AW285" s="14" t="e">
        <f t="shared" si="122"/>
        <v>#REF!</v>
      </c>
      <c r="AX285" s="14" t="e">
        <f t="shared" si="123"/>
        <v>#REF!</v>
      </c>
    </row>
    <row r="286" spans="37:58" ht="16.5" x14ac:dyDescent="0.2">
      <c r="AK286" s="86">
        <v>282</v>
      </c>
      <c r="AL286" s="86">
        <v>20</v>
      </c>
      <c r="AM286" s="86">
        <v>15</v>
      </c>
      <c r="AN286" s="86">
        <f t="shared" si="118"/>
        <v>42</v>
      </c>
      <c r="AO286" s="86">
        <f t="shared" si="119"/>
        <v>150</v>
      </c>
      <c r="AP286" s="86">
        <f t="shared" si="120"/>
        <v>230</v>
      </c>
      <c r="AS286" s="93">
        <v>282</v>
      </c>
      <c r="AT286" s="14">
        <f t="shared" si="108"/>
        <v>21</v>
      </c>
      <c r="AU286" s="14">
        <f t="shared" si="109"/>
        <v>102</v>
      </c>
      <c r="AV286" s="14" t="e">
        <f t="shared" si="121"/>
        <v>#REF!</v>
      </c>
      <c r="AW286" s="14" t="e">
        <f t="shared" si="122"/>
        <v>#REF!</v>
      </c>
      <c r="AX286" s="14" t="e">
        <f t="shared" si="123"/>
        <v>#REF!</v>
      </c>
    </row>
    <row r="293" spans="45:58" x14ac:dyDescent="0.2">
      <c r="BA293" s="15"/>
      <c r="BB293" s="15"/>
      <c r="BC293" s="15"/>
      <c r="BD293" s="15"/>
      <c r="BE293" s="15"/>
      <c r="BF293" s="15"/>
    </row>
    <row r="294" spans="45:58" x14ac:dyDescent="0.2">
      <c r="BA294" s="15"/>
      <c r="BB294" s="15"/>
      <c r="BC294" s="15"/>
      <c r="BD294" s="15"/>
      <c r="BE294" s="15"/>
      <c r="BF294" s="15"/>
    </row>
    <row r="295" spans="45:58" x14ac:dyDescent="0.2">
      <c r="BA295" s="15"/>
      <c r="BB295" s="15"/>
      <c r="BC295" s="15"/>
      <c r="BD295" s="15"/>
      <c r="BE295" s="15"/>
      <c r="BF295" s="15"/>
    </row>
    <row r="296" spans="45:58" x14ac:dyDescent="0.2">
      <c r="AS296" s="15"/>
      <c r="AT296" s="15"/>
    </row>
    <row r="297" spans="45:58" x14ac:dyDescent="0.2">
      <c r="AS297" s="15"/>
      <c r="AT297" s="15"/>
    </row>
    <row r="298" spans="45:58" x14ac:dyDescent="0.2">
      <c r="AS298" s="15"/>
      <c r="AT298" s="15"/>
    </row>
    <row r="299" spans="45:58" x14ac:dyDescent="0.2">
      <c r="AS299" s="15"/>
      <c r="AT299" s="15"/>
    </row>
    <row r="300" spans="45:58" x14ac:dyDescent="0.2">
      <c r="AS300" s="15"/>
      <c r="AT300" s="15"/>
    </row>
    <row r="301" spans="45:58" x14ac:dyDescent="0.2">
      <c r="AS301" s="15"/>
      <c r="AT301" s="15"/>
    </row>
    <row r="302" spans="45:58" x14ac:dyDescent="0.2">
      <c r="AS302" s="15"/>
      <c r="AT302" s="15"/>
    </row>
  </sheetData>
  <mergeCells count="8">
    <mergeCell ref="A37:L37"/>
    <mergeCell ref="N37:V37"/>
    <mergeCell ref="BA3:BF3"/>
    <mergeCell ref="AK3:AP3"/>
    <mergeCell ref="A3:J3"/>
    <mergeCell ref="AS3:AX3"/>
    <mergeCell ref="X3:AH3"/>
    <mergeCell ref="L3:V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74"/>
  <sheetViews>
    <sheetView zoomScaleNormal="100" workbookViewId="0">
      <selection activeCell="K18" sqref="K18"/>
    </sheetView>
  </sheetViews>
  <sheetFormatPr defaultRowHeight="14.25" x14ac:dyDescent="0.2"/>
  <cols>
    <col min="1" max="3" width="10.625" customWidth="1"/>
    <col min="13" max="13" width="11" customWidth="1"/>
    <col min="14" max="14" width="10.375" customWidth="1"/>
    <col min="15" max="16" width="10" customWidth="1"/>
    <col min="19" max="19" width="12.875" customWidth="1"/>
    <col min="20" max="20" width="11.125" customWidth="1"/>
    <col min="25" max="25" width="11.5" customWidth="1"/>
  </cols>
  <sheetData>
    <row r="2" spans="1:31" ht="20.25" x14ac:dyDescent="0.2">
      <c r="A2" s="152" t="s">
        <v>64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</row>
    <row r="3" spans="1:31" x14ac:dyDescent="0.2">
      <c r="R3">
        <f>SUM(R5:R13)</f>
        <v>22</v>
      </c>
    </row>
    <row r="4" spans="1:31" ht="17.25" x14ac:dyDescent="0.2">
      <c r="A4" s="12" t="s">
        <v>37</v>
      </c>
      <c r="B4" s="12" t="s">
        <v>38</v>
      </c>
      <c r="M4" s="94" t="s">
        <v>118</v>
      </c>
      <c r="N4" s="93">
        <v>1</v>
      </c>
      <c r="O4" s="94" t="s">
        <v>118</v>
      </c>
      <c r="P4" s="93">
        <v>0</v>
      </c>
      <c r="R4" s="12" t="s">
        <v>46</v>
      </c>
      <c r="S4" s="12" t="s">
        <v>44</v>
      </c>
      <c r="T4" s="12" t="s">
        <v>45</v>
      </c>
      <c r="Y4" s="12" t="s">
        <v>644</v>
      </c>
      <c r="Z4" s="12" t="s">
        <v>645</v>
      </c>
      <c r="AA4" s="12" t="s">
        <v>640</v>
      </c>
      <c r="AB4" s="12" t="s">
        <v>639</v>
      </c>
      <c r="AC4" s="12" t="s">
        <v>641</v>
      </c>
      <c r="AD4" s="12" t="s">
        <v>642</v>
      </c>
      <c r="AE4" s="12" t="s">
        <v>643</v>
      </c>
    </row>
    <row r="5" spans="1:31" ht="16.5" customHeight="1" x14ac:dyDescent="0.2">
      <c r="A5" s="17">
        <v>1</v>
      </c>
      <c r="B5" s="17">
        <v>75</v>
      </c>
      <c r="D5" s="156" t="s">
        <v>663</v>
      </c>
      <c r="E5" s="156"/>
      <c r="F5" s="156"/>
      <c r="G5" s="156"/>
      <c r="M5" s="94" t="s">
        <v>81</v>
      </c>
      <c r="N5" s="14">
        <f>SUMIFS(章节关卡!$AV$5:$AV$286,章节关卡!$AT$5:$AT$286,"="&amp;经验计算!N4)</f>
        <v>475</v>
      </c>
      <c r="O5" s="94" t="s">
        <v>123</v>
      </c>
      <c r="P5" s="14">
        <f>SUMIFS(章节关卡!$BD$5:$BD$283,章节关卡!$BB$5:$BB$283,"="&amp;经验计算!P4)</f>
        <v>0</v>
      </c>
      <c r="R5" s="17">
        <v>1</v>
      </c>
      <c r="S5" s="20">
        <f>R5/R$3</f>
        <v>4.5454545454545456E-2</v>
      </c>
      <c r="T5" s="14">
        <f>INT($N$13*S5/5)*5</f>
        <v>75</v>
      </c>
      <c r="Y5" s="93">
        <v>4</v>
      </c>
      <c r="Z5" s="93">
        <v>0.05</v>
      </c>
      <c r="AA5" s="93">
        <v>1</v>
      </c>
      <c r="AB5" s="93">
        <v>0</v>
      </c>
      <c r="AC5" s="93"/>
      <c r="AD5" s="93"/>
      <c r="AE5" s="93"/>
    </row>
    <row r="6" spans="1:31" ht="16.5" x14ac:dyDescent="0.2">
      <c r="A6" s="17">
        <v>2</v>
      </c>
      <c r="B6" s="17">
        <v>95</v>
      </c>
      <c r="D6" s="156"/>
      <c r="E6" s="156"/>
      <c r="F6" s="156"/>
      <c r="G6" s="156"/>
      <c r="M6" s="94" t="s">
        <v>119</v>
      </c>
      <c r="N6" s="14">
        <f>SUMIFS(芦花古楼!$E$5:$E$104,芦花古楼!$A$5:$A$104,"&gt;"&amp;经验计算!O6,芦花古楼!$A$5:$A$104,"&lt;="&amp;经验计算!P6)</f>
        <v>0</v>
      </c>
      <c r="O6" s="93">
        <v>0</v>
      </c>
      <c r="P6" s="93">
        <v>0</v>
      </c>
      <c r="R6" s="17">
        <v>1.25</v>
      </c>
      <c r="S6" s="20">
        <f t="shared" ref="S6:S13" si="0">R6/R$3</f>
        <v>5.6818181818181816E-2</v>
      </c>
      <c r="T6" s="14">
        <f t="shared" ref="T6:T13" si="1">INT($N$13*S6/5)*5</f>
        <v>95</v>
      </c>
      <c r="Y6" s="93">
        <v>12</v>
      </c>
      <c r="Z6" s="93">
        <v>0.25</v>
      </c>
      <c r="AA6" s="93">
        <v>2</v>
      </c>
      <c r="AB6" s="93">
        <v>0</v>
      </c>
      <c r="AC6" s="93"/>
      <c r="AD6" s="93"/>
      <c r="AE6" s="93"/>
    </row>
    <row r="7" spans="1:31" ht="16.5" x14ac:dyDescent="0.2">
      <c r="A7" s="17">
        <v>3</v>
      </c>
      <c r="B7" s="17">
        <v>110</v>
      </c>
      <c r="D7" s="156"/>
      <c r="E7" s="156"/>
      <c r="F7" s="156"/>
      <c r="G7" s="156"/>
      <c r="M7" s="94" t="s">
        <v>121</v>
      </c>
      <c r="N7" s="14">
        <f>SUMIFS(芦花古楼!$P$5:$P$104,芦花古楼!$L$5:$L$104,"&gt;"&amp;经验计算!O7,芦花古楼!$L$5:$L$104,"&lt;="&amp;经验计算!P7)</f>
        <v>0</v>
      </c>
      <c r="O7" s="93">
        <v>0</v>
      </c>
      <c r="P7" s="95">
        <v>0</v>
      </c>
      <c r="R7" s="17">
        <v>1.5</v>
      </c>
      <c r="S7" s="20">
        <f t="shared" si="0"/>
        <v>6.8181818181818177E-2</v>
      </c>
      <c r="T7" s="14">
        <f t="shared" si="1"/>
        <v>110</v>
      </c>
      <c r="Y7" s="93">
        <v>20</v>
      </c>
      <c r="Z7" s="93">
        <v>0.6</v>
      </c>
      <c r="AA7" s="93">
        <v>3</v>
      </c>
      <c r="AB7" s="93">
        <v>5</v>
      </c>
      <c r="AC7" s="93"/>
      <c r="AD7" s="93"/>
      <c r="AE7" s="93"/>
    </row>
    <row r="8" spans="1:31" ht="16.5" x14ac:dyDescent="0.2">
      <c r="A8" s="17">
        <v>4</v>
      </c>
      <c r="B8" s="17">
        <v>130</v>
      </c>
      <c r="D8" s="156"/>
      <c r="E8" s="156"/>
      <c r="F8" s="156"/>
      <c r="G8" s="156"/>
      <c r="M8" s="94" t="s">
        <v>120</v>
      </c>
      <c r="N8" s="14">
        <f>SUMIFS(芦花古楼!$AA$5:$AA$104,芦花古楼!$W$5:$W$104,"&gt;"&amp;经验计算!O8,芦花古楼!$W$5:$W$104,"&lt;="&amp;经验计算!P8)</f>
        <v>0</v>
      </c>
      <c r="O8" s="93">
        <v>0</v>
      </c>
      <c r="P8" s="95">
        <v>0</v>
      </c>
      <c r="R8" s="17">
        <v>1.75</v>
      </c>
      <c r="S8" s="20">
        <f t="shared" si="0"/>
        <v>7.9545454545454544E-2</v>
      </c>
      <c r="T8" s="14">
        <f t="shared" si="1"/>
        <v>130</v>
      </c>
      <c r="Y8" s="93">
        <v>28</v>
      </c>
      <c r="Z8" s="93">
        <v>1</v>
      </c>
      <c r="AA8" s="93">
        <v>4</v>
      </c>
      <c r="AB8" s="93">
        <v>10</v>
      </c>
      <c r="AC8" s="93">
        <v>5</v>
      </c>
      <c r="AD8" s="93"/>
      <c r="AE8" s="93"/>
    </row>
    <row r="9" spans="1:31" ht="16.5" x14ac:dyDescent="0.2">
      <c r="A9" s="17">
        <v>5</v>
      </c>
      <c r="B9" s="17">
        <v>150</v>
      </c>
      <c r="D9" s="156"/>
      <c r="E9" s="156"/>
      <c r="F9" s="156"/>
      <c r="G9" s="156"/>
      <c r="M9" s="94" t="s">
        <v>122</v>
      </c>
      <c r="N9" s="14">
        <f>SUMIFS(芦花古楼!$AL$5:$AL$104,芦花古楼!$AH$5:$AH$104,"&gt;"&amp;经验计算!O9,芦花古楼!$AH$5:$AH$104,"&lt;="&amp;经验计算!P9)</f>
        <v>0</v>
      </c>
      <c r="O9" s="93">
        <v>0</v>
      </c>
      <c r="P9" s="95">
        <v>0</v>
      </c>
      <c r="R9" s="17">
        <v>2</v>
      </c>
      <c r="S9" s="20">
        <f t="shared" si="0"/>
        <v>9.0909090909090912E-2</v>
      </c>
      <c r="T9" s="14">
        <f t="shared" si="1"/>
        <v>150</v>
      </c>
      <c r="Y9" s="93">
        <v>30</v>
      </c>
      <c r="Z9" s="93">
        <v>1.45</v>
      </c>
      <c r="AA9" s="93">
        <v>5</v>
      </c>
      <c r="AB9" s="93">
        <v>20</v>
      </c>
      <c r="AC9" s="93">
        <v>10</v>
      </c>
      <c r="AD9" s="93">
        <v>5</v>
      </c>
      <c r="AE9" s="93"/>
    </row>
    <row r="10" spans="1:31" ht="16.5" x14ac:dyDescent="0.2">
      <c r="A10" s="17">
        <v>6</v>
      </c>
      <c r="B10" s="17">
        <v>190</v>
      </c>
      <c r="D10" s="156"/>
      <c r="E10" s="156"/>
      <c r="F10" s="156"/>
      <c r="G10" s="156"/>
      <c r="M10" s="94" t="s">
        <v>50</v>
      </c>
      <c r="N10" s="14"/>
      <c r="O10" s="14">
        <f>日常任务!$D$2*经验计算!N10</f>
        <v>0</v>
      </c>
      <c r="R10" s="17">
        <v>2.5</v>
      </c>
      <c r="S10" s="20">
        <f t="shared" si="0"/>
        <v>0.11363636363636363</v>
      </c>
      <c r="T10" s="14">
        <f t="shared" si="1"/>
        <v>190</v>
      </c>
      <c r="Y10" s="93">
        <v>34</v>
      </c>
      <c r="Z10" s="93">
        <v>2</v>
      </c>
      <c r="AA10" s="93">
        <v>6</v>
      </c>
      <c r="AB10" s="93">
        <v>30</v>
      </c>
      <c r="AC10" s="93">
        <v>15</v>
      </c>
      <c r="AD10" s="93">
        <v>10</v>
      </c>
      <c r="AE10" s="93">
        <v>5</v>
      </c>
    </row>
    <row r="11" spans="1:31" ht="16.5" x14ac:dyDescent="0.2">
      <c r="A11" s="17">
        <v>7</v>
      </c>
      <c r="B11" s="17">
        <v>225</v>
      </c>
      <c r="D11" s="156"/>
      <c r="E11" s="156"/>
      <c r="F11" s="156"/>
      <c r="G11" s="156"/>
      <c r="M11" s="94" t="s">
        <v>47</v>
      </c>
      <c r="N11" s="14">
        <f>INDEX(节奏总表!$L$4:$L$23,经验计算!N4)*60</f>
        <v>240</v>
      </c>
      <c r="O11" s="14">
        <f>INDEX(章节关卡!$D$6:$D$25,经验计算!N4)*经验计算!N11</f>
        <v>1200</v>
      </c>
      <c r="R11" s="17">
        <v>3</v>
      </c>
      <c r="S11" s="20">
        <f t="shared" si="0"/>
        <v>0.13636363636363635</v>
      </c>
      <c r="T11" s="14">
        <f t="shared" si="1"/>
        <v>225</v>
      </c>
      <c r="Y11" s="93">
        <v>36</v>
      </c>
      <c r="Z11" s="93">
        <v>2.6</v>
      </c>
      <c r="AA11" s="93">
        <v>7</v>
      </c>
      <c r="AB11" s="93">
        <v>40</v>
      </c>
      <c r="AC11" s="93">
        <v>20</v>
      </c>
      <c r="AD11" s="93">
        <v>15</v>
      </c>
      <c r="AE11" s="93">
        <v>10</v>
      </c>
    </row>
    <row r="12" spans="1:31" ht="16.5" x14ac:dyDescent="0.2">
      <c r="A12" s="17">
        <v>8</v>
      </c>
      <c r="B12" s="17">
        <v>300</v>
      </c>
      <c r="D12" s="156"/>
      <c r="E12" s="156"/>
      <c r="F12" s="156"/>
      <c r="G12" s="156"/>
      <c r="M12" s="94" t="s">
        <v>43</v>
      </c>
      <c r="N12" s="19">
        <v>0</v>
      </c>
      <c r="O12" s="14">
        <f>N13*N12</f>
        <v>0</v>
      </c>
      <c r="R12" s="17">
        <v>4</v>
      </c>
      <c r="S12" s="20">
        <f t="shared" si="0"/>
        <v>0.18181818181818182</v>
      </c>
      <c r="T12" s="14">
        <f t="shared" si="1"/>
        <v>300</v>
      </c>
      <c r="Y12" s="93">
        <v>40</v>
      </c>
      <c r="Z12" s="93">
        <v>3.3</v>
      </c>
      <c r="AA12" s="93">
        <v>8</v>
      </c>
      <c r="AB12" s="93">
        <v>50</v>
      </c>
      <c r="AC12" s="93">
        <v>30</v>
      </c>
      <c r="AD12" s="93">
        <v>20</v>
      </c>
      <c r="AE12" s="93">
        <v>15</v>
      </c>
    </row>
    <row r="13" spans="1:31" ht="16.5" x14ac:dyDescent="0.2">
      <c r="A13" s="17">
        <v>9</v>
      </c>
      <c r="B13" s="17">
        <v>380</v>
      </c>
      <c r="D13" s="156"/>
      <c r="E13" s="156"/>
      <c r="F13" s="156"/>
      <c r="G13" s="156"/>
      <c r="M13" s="94" t="s">
        <v>42</v>
      </c>
      <c r="N13" s="14">
        <f>(N5+N6+N8+N7+N9+O10+O11+P5)/(1-N12)</f>
        <v>1675</v>
      </c>
      <c r="O13" s="15"/>
      <c r="R13" s="17">
        <v>5</v>
      </c>
      <c r="S13" s="20">
        <f t="shared" si="0"/>
        <v>0.22727272727272727</v>
      </c>
      <c r="T13" s="14">
        <f t="shared" si="1"/>
        <v>380</v>
      </c>
      <c r="Y13" s="93">
        <v>44</v>
      </c>
      <c r="Z13" s="93">
        <v>4.0999999999999996</v>
      </c>
      <c r="AA13" s="93">
        <v>9</v>
      </c>
      <c r="AB13" s="93">
        <v>60</v>
      </c>
      <c r="AC13" s="93">
        <v>40</v>
      </c>
      <c r="AD13" s="93">
        <v>25</v>
      </c>
      <c r="AE13" s="93">
        <v>20</v>
      </c>
    </row>
    <row r="14" spans="1:31" ht="16.5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Q14" s="15"/>
      <c r="R14" s="15"/>
      <c r="S14" s="15"/>
      <c r="T14" s="15"/>
      <c r="Y14" s="93">
        <v>48</v>
      </c>
      <c r="Z14" s="93">
        <v>5</v>
      </c>
      <c r="AA14" s="93">
        <v>10</v>
      </c>
      <c r="AB14" s="93">
        <v>70</v>
      </c>
      <c r="AC14" s="93">
        <v>50</v>
      </c>
      <c r="AD14" s="93">
        <v>30</v>
      </c>
      <c r="AE14" s="93">
        <v>25</v>
      </c>
    </row>
    <row r="15" spans="1:31" ht="16.5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Q15" s="15"/>
      <c r="S15" s="15"/>
      <c r="T15" s="15"/>
      <c r="Y15" s="93">
        <v>65</v>
      </c>
      <c r="Z15" s="93">
        <v>6.33</v>
      </c>
      <c r="AA15" s="93">
        <v>11</v>
      </c>
      <c r="AB15" s="93">
        <v>80</v>
      </c>
      <c r="AC15" s="93">
        <v>60</v>
      </c>
      <c r="AD15" s="93">
        <v>40</v>
      </c>
      <c r="AE15" s="93">
        <v>30</v>
      </c>
    </row>
    <row r="16" spans="1:31" ht="16.5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Q16" s="15"/>
      <c r="R16" s="15">
        <f>SUM(R18:R27)</f>
        <v>19.5</v>
      </c>
      <c r="S16" s="15"/>
      <c r="T16" s="15"/>
      <c r="Y16" s="93">
        <v>80</v>
      </c>
      <c r="Z16" s="93">
        <v>8.0299999999999994</v>
      </c>
      <c r="AA16" s="93">
        <v>12</v>
      </c>
      <c r="AB16" s="93">
        <v>90</v>
      </c>
      <c r="AC16" s="93">
        <v>70</v>
      </c>
      <c r="AD16" s="93">
        <v>50</v>
      </c>
      <c r="AE16" s="93">
        <v>40</v>
      </c>
    </row>
    <row r="17" spans="1:31" ht="17.25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94" t="s">
        <v>118</v>
      </c>
      <c r="N17" s="93">
        <v>2</v>
      </c>
      <c r="O17" s="94" t="s">
        <v>118</v>
      </c>
      <c r="P17" s="93">
        <v>1</v>
      </c>
      <c r="Q17" s="15"/>
      <c r="R17" s="12" t="s">
        <v>46</v>
      </c>
      <c r="S17" s="12" t="s">
        <v>44</v>
      </c>
      <c r="T17" s="12" t="s">
        <v>45</v>
      </c>
      <c r="Y17" s="93">
        <v>125</v>
      </c>
      <c r="Z17" s="93">
        <v>10.85</v>
      </c>
      <c r="AA17" s="93">
        <v>13</v>
      </c>
      <c r="AB17" s="93">
        <v>100</v>
      </c>
      <c r="AC17" s="93">
        <v>80</v>
      </c>
      <c r="AD17" s="93">
        <v>60</v>
      </c>
      <c r="AE17" s="93">
        <v>50</v>
      </c>
    </row>
    <row r="18" spans="1:31" ht="16.5" x14ac:dyDescent="0.2">
      <c r="A18" s="17">
        <v>10</v>
      </c>
      <c r="B18" s="17">
        <v>320</v>
      </c>
      <c r="D18" s="157" t="s">
        <v>662</v>
      </c>
      <c r="E18" s="158"/>
      <c r="F18" s="158"/>
      <c r="G18" s="159"/>
      <c r="M18" s="94" t="s">
        <v>81</v>
      </c>
      <c r="N18" s="14">
        <f>SUMIFS(章节关卡!$AV$5:$AV$286,章节关卡!$AT$5:$AT$286,"="&amp;经验计算!N17)</f>
        <v>1080</v>
      </c>
      <c r="O18" s="94" t="s">
        <v>123</v>
      </c>
      <c r="P18" s="14">
        <f>SUMIFS(章节关卡!$BD$5:$BD$283,章节关卡!$BB$5:$BB$283,"="&amp;经验计算!P17)</f>
        <v>1650</v>
      </c>
      <c r="R18" s="17">
        <v>1</v>
      </c>
      <c r="S18" s="21">
        <f t="shared" ref="S18:S27" si="2">R18/$R$16</f>
        <v>5.128205128205128E-2</v>
      </c>
      <c r="T18" s="14">
        <f>INT($N$26*S18/5)*5</f>
        <v>250</v>
      </c>
      <c r="Y18" s="93">
        <v>170</v>
      </c>
      <c r="Z18" s="93">
        <v>14.8</v>
      </c>
      <c r="AA18" s="93">
        <v>14</v>
      </c>
      <c r="AB18" s="93"/>
      <c r="AC18" s="93">
        <v>90</v>
      </c>
      <c r="AD18" s="93">
        <v>70</v>
      </c>
      <c r="AE18" s="93">
        <v>60</v>
      </c>
    </row>
    <row r="19" spans="1:31" ht="16.5" x14ac:dyDescent="0.2">
      <c r="A19" s="17">
        <v>11</v>
      </c>
      <c r="B19" s="17">
        <v>385</v>
      </c>
      <c r="D19" s="160"/>
      <c r="E19" s="161"/>
      <c r="F19" s="161"/>
      <c r="G19" s="162"/>
      <c r="M19" s="94" t="s">
        <v>119</v>
      </c>
      <c r="N19" s="14">
        <f>SUMIFS(芦花古楼!$E$5:$E$104,芦花古楼!$A$5:$A$104,"&gt;"&amp;经验计算!O19,芦花古楼!$A$5:$A$104,"&lt;="&amp;经验计算!P19)</f>
        <v>0</v>
      </c>
      <c r="O19" s="93">
        <v>0</v>
      </c>
      <c r="P19" s="93">
        <v>0</v>
      </c>
      <c r="R19" s="17">
        <v>1.2</v>
      </c>
      <c r="S19" s="21">
        <f t="shared" si="2"/>
        <v>6.1538461538461535E-2</v>
      </c>
      <c r="T19" s="14">
        <f t="shared" ref="T19:T27" si="3">INT($N$26*S19/5)*5</f>
        <v>300</v>
      </c>
      <c r="Y19" s="93">
        <v>220</v>
      </c>
      <c r="Z19" s="93">
        <v>20</v>
      </c>
      <c r="AA19" s="93">
        <v>15</v>
      </c>
      <c r="AB19" s="93"/>
      <c r="AC19" s="93">
        <v>100</v>
      </c>
      <c r="AD19" s="93">
        <v>80</v>
      </c>
      <c r="AE19" s="93">
        <v>70</v>
      </c>
    </row>
    <row r="20" spans="1:31" ht="16.5" x14ac:dyDescent="0.2">
      <c r="A20" s="17">
        <v>12</v>
      </c>
      <c r="B20" s="17">
        <v>450</v>
      </c>
      <c r="D20" s="160"/>
      <c r="E20" s="161"/>
      <c r="F20" s="161"/>
      <c r="G20" s="162"/>
      <c r="M20" s="94" t="s">
        <v>121</v>
      </c>
      <c r="N20" s="14">
        <f>SUMIFS(芦花古楼!$P$5:$P$104,芦花古楼!$L$5:$L$104,"&gt;"&amp;经验计算!O20,芦花古楼!$L$5:$L$104,"&lt;="&amp;经验计算!P20)</f>
        <v>0</v>
      </c>
      <c r="O20" s="95">
        <v>0</v>
      </c>
      <c r="P20" s="95">
        <v>0</v>
      </c>
      <c r="R20" s="58">
        <v>1.4</v>
      </c>
      <c r="S20" s="21">
        <f t="shared" si="2"/>
        <v>7.179487179487179E-2</v>
      </c>
      <c r="T20" s="14">
        <f t="shared" si="3"/>
        <v>350</v>
      </c>
      <c r="Y20" s="93">
        <v>300</v>
      </c>
      <c r="Z20" s="93">
        <v>27.2</v>
      </c>
      <c r="AA20" s="93">
        <v>16</v>
      </c>
      <c r="AB20" s="93"/>
      <c r="AC20" s="93"/>
      <c r="AD20" s="93">
        <v>90</v>
      </c>
      <c r="AE20" s="93">
        <v>80</v>
      </c>
    </row>
    <row r="21" spans="1:31" ht="16.5" x14ac:dyDescent="0.2">
      <c r="A21" s="17">
        <v>13</v>
      </c>
      <c r="B21" s="17">
        <v>515</v>
      </c>
      <c r="D21" s="160"/>
      <c r="E21" s="161"/>
      <c r="F21" s="161"/>
      <c r="G21" s="162"/>
      <c r="M21" s="94" t="s">
        <v>120</v>
      </c>
      <c r="N21" s="14">
        <f>SUMIFS(芦花古楼!$AA$5:$AA$104,芦花古楼!$W$5:$W$104,"&gt;"&amp;经验计算!O21,芦花古楼!$W$5:$W$104,"&lt;="&amp;经验计算!P21)</f>
        <v>0</v>
      </c>
      <c r="O21" s="95">
        <v>0</v>
      </c>
      <c r="P21" s="95">
        <v>0</v>
      </c>
      <c r="R21" s="58">
        <v>1.6</v>
      </c>
      <c r="S21" s="21">
        <f t="shared" si="2"/>
        <v>8.2051282051282051E-2</v>
      </c>
      <c r="T21" s="14">
        <f t="shared" si="3"/>
        <v>400</v>
      </c>
      <c r="Y21" s="93">
        <v>400</v>
      </c>
      <c r="Z21" s="93">
        <v>36.9</v>
      </c>
      <c r="AA21" s="93">
        <v>17</v>
      </c>
      <c r="AB21" s="93"/>
      <c r="AC21" s="93"/>
      <c r="AD21" s="93">
        <v>100</v>
      </c>
      <c r="AE21" s="93">
        <v>90</v>
      </c>
    </row>
    <row r="22" spans="1:31" ht="16.5" x14ac:dyDescent="0.2">
      <c r="A22" s="17">
        <v>14</v>
      </c>
      <c r="B22" s="17">
        <v>580</v>
      </c>
      <c r="D22" s="160"/>
      <c r="E22" s="161"/>
      <c r="F22" s="161"/>
      <c r="G22" s="162"/>
      <c r="M22" s="94" t="s">
        <v>122</v>
      </c>
      <c r="N22" s="14">
        <f>SUMIFS(芦花古楼!$AL$5:$AL$104,芦花古楼!$AH$5:$AH$104,"&gt;"&amp;经验计算!O22,芦花古楼!$AH$5:$AH$104,"&lt;="&amp;经验计算!P22)</f>
        <v>0</v>
      </c>
      <c r="O22" s="95">
        <v>0</v>
      </c>
      <c r="P22" s="95">
        <v>0</v>
      </c>
      <c r="R22" s="58">
        <v>1.8</v>
      </c>
      <c r="S22" s="21">
        <f t="shared" si="2"/>
        <v>9.2307692307692313E-2</v>
      </c>
      <c r="T22" s="14">
        <f t="shared" si="3"/>
        <v>450</v>
      </c>
      <c r="Y22" s="93">
        <v>550</v>
      </c>
      <c r="Z22" s="93">
        <v>50.35</v>
      </c>
      <c r="AA22" s="93">
        <v>18</v>
      </c>
      <c r="AB22" s="93"/>
      <c r="AC22" s="93"/>
      <c r="AD22" s="93"/>
      <c r="AE22" s="93">
        <v>100</v>
      </c>
    </row>
    <row r="23" spans="1:31" ht="16.5" x14ac:dyDescent="0.2">
      <c r="A23" s="17">
        <v>15</v>
      </c>
      <c r="B23" s="17">
        <v>645</v>
      </c>
      <c r="D23" s="160"/>
      <c r="E23" s="161"/>
      <c r="F23" s="161"/>
      <c r="G23" s="162"/>
      <c r="M23" s="94" t="s">
        <v>50</v>
      </c>
      <c r="N23" s="14"/>
      <c r="O23" s="14">
        <f>日常任务!$D$2*经验计算!N23</f>
        <v>0</v>
      </c>
      <c r="R23" s="58">
        <v>2</v>
      </c>
      <c r="S23" s="21">
        <f t="shared" si="2"/>
        <v>0.10256410256410256</v>
      </c>
      <c r="T23" s="14">
        <f t="shared" si="3"/>
        <v>500</v>
      </c>
      <c r="Y23" s="93">
        <v>700</v>
      </c>
      <c r="Z23" s="93">
        <v>67.55</v>
      </c>
      <c r="AA23" s="93">
        <v>19</v>
      </c>
      <c r="AB23" s="93"/>
      <c r="AC23" s="93"/>
      <c r="AD23" s="93"/>
      <c r="AE23" s="93"/>
    </row>
    <row r="24" spans="1:31" ht="16.5" x14ac:dyDescent="0.2">
      <c r="A24" s="17">
        <v>16</v>
      </c>
      <c r="B24" s="17">
        <v>725</v>
      </c>
      <c r="D24" s="160"/>
      <c r="E24" s="161"/>
      <c r="F24" s="161"/>
      <c r="G24" s="162"/>
      <c r="M24" s="94" t="s">
        <v>47</v>
      </c>
      <c r="N24" s="14">
        <f>INDEX(节奏总表!$L$4:$L$23,经验计算!N17)*60</f>
        <v>360</v>
      </c>
      <c r="O24" s="14">
        <f>INDEX(章节关卡!$D$6:$D$25,经验计算!N17)*经验计算!N24</f>
        <v>2160</v>
      </c>
      <c r="R24" s="58">
        <v>2.25</v>
      </c>
      <c r="S24" s="21">
        <f t="shared" si="2"/>
        <v>0.11538461538461539</v>
      </c>
      <c r="T24" s="14">
        <f t="shared" si="3"/>
        <v>560</v>
      </c>
      <c r="Y24" s="93">
        <v>910</v>
      </c>
      <c r="Z24" s="93">
        <v>90</v>
      </c>
      <c r="AA24" s="93">
        <v>20</v>
      </c>
      <c r="AB24" s="93"/>
      <c r="AC24" s="93"/>
      <c r="AD24" s="93"/>
      <c r="AE24" s="93"/>
    </row>
    <row r="25" spans="1:31" ht="16.5" x14ac:dyDescent="0.2">
      <c r="A25" s="17">
        <v>17</v>
      </c>
      <c r="B25" s="17">
        <v>805</v>
      </c>
      <c r="D25" s="160"/>
      <c r="E25" s="161"/>
      <c r="F25" s="161"/>
      <c r="G25" s="162"/>
      <c r="M25" s="94" t="s">
        <v>43</v>
      </c>
      <c r="N25" s="19">
        <v>0</v>
      </c>
      <c r="O25" s="14">
        <f>N26*N25</f>
        <v>0</v>
      </c>
      <c r="R25" s="58">
        <v>2.5</v>
      </c>
      <c r="S25" s="21">
        <f t="shared" si="2"/>
        <v>0.12820512820512819</v>
      </c>
      <c r="T25" s="14">
        <f t="shared" si="3"/>
        <v>625</v>
      </c>
    </row>
    <row r="26" spans="1:31" ht="16.5" x14ac:dyDescent="0.2">
      <c r="A26" s="17">
        <v>18</v>
      </c>
      <c r="B26" s="17">
        <v>885</v>
      </c>
      <c r="D26" s="160"/>
      <c r="E26" s="161"/>
      <c r="F26" s="161"/>
      <c r="G26" s="162"/>
      <c r="M26" s="94" t="s">
        <v>42</v>
      </c>
      <c r="N26" s="14">
        <f>(N18+N19+N21+N20+N22+O23+O24+P18)/(1-N25)</f>
        <v>4890</v>
      </c>
      <c r="O26" s="15"/>
      <c r="R26" s="58">
        <v>2.75</v>
      </c>
      <c r="S26" s="21">
        <f t="shared" si="2"/>
        <v>0.14102564102564102</v>
      </c>
      <c r="T26" s="14">
        <f t="shared" si="3"/>
        <v>685</v>
      </c>
    </row>
    <row r="27" spans="1:31" ht="16.5" x14ac:dyDescent="0.2">
      <c r="A27" s="17">
        <v>19</v>
      </c>
      <c r="B27" s="17">
        <v>965</v>
      </c>
      <c r="D27" s="163"/>
      <c r="E27" s="164"/>
      <c r="F27" s="164"/>
      <c r="G27" s="165"/>
      <c r="R27" s="58">
        <v>3</v>
      </c>
      <c r="S27" s="21">
        <f t="shared" si="2"/>
        <v>0.15384615384615385</v>
      </c>
      <c r="T27" s="14">
        <f t="shared" si="3"/>
        <v>750</v>
      </c>
    </row>
    <row r="28" spans="1:3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Q28" s="15"/>
      <c r="R28" s="15"/>
      <c r="S28" s="15"/>
      <c r="T28" s="15"/>
    </row>
    <row r="29" spans="1:3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Q29" s="15"/>
      <c r="R29" s="15">
        <f>SUM(R31:R40)</f>
        <v>14.6</v>
      </c>
      <c r="S29" s="15"/>
      <c r="T29" s="15"/>
    </row>
    <row r="30" spans="1:31" ht="17.25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94" t="s">
        <v>118</v>
      </c>
      <c r="N30" s="93">
        <v>3</v>
      </c>
      <c r="O30" s="94" t="s">
        <v>118</v>
      </c>
      <c r="P30" s="93">
        <v>2</v>
      </c>
      <c r="Q30" s="15"/>
      <c r="R30" s="12" t="s">
        <v>46</v>
      </c>
      <c r="S30" s="12" t="s">
        <v>44</v>
      </c>
      <c r="T30" s="12" t="s">
        <v>45</v>
      </c>
    </row>
    <row r="31" spans="1:31" ht="17.25" customHeight="1" x14ac:dyDescent="0.2">
      <c r="A31" s="17">
        <v>20</v>
      </c>
      <c r="B31" s="17">
        <v>1235</v>
      </c>
      <c r="D31" s="157" t="s">
        <v>665</v>
      </c>
      <c r="E31" s="158"/>
      <c r="F31" s="158"/>
      <c r="G31" s="159"/>
      <c r="M31" s="94" t="s">
        <v>81</v>
      </c>
      <c r="N31" s="14">
        <f>SUMIFS(章节关卡!$AV$5:$AV$286,章节关卡!$AT$5:$AT$286,"="&amp;经验计算!N30)</f>
        <v>1260</v>
      </c>
      <c r="O31" s="94" t="s">
        <v>123</v>
      </c>
      <c r="P31" s="14">
        <f>SUMIFS(章节关卡!$BD$5:$BD$283,章节关卡!$BB$5:$BB$283,"="&amp;经验计算!P30)</f>
        <v>2160</v>
      </c>
      <c r="R31" s="17">
        <v>1</v>
      </c>
      <c r="S31" s="21">
        <f>R31/R$29</f>
        <v>6.8493150684931503E-2</v>
      </c>
      <c r="T31" s="14">
        <f>INT($N$39*S31/5)*5</f>
        <v>635</v>
      </c>
    </row>
    <row r="32" spans="1:31" ht="16.5" x14ac:dyDescent="0.2">
      <c r="A32" s="17">
        <v>21</v>
      </c>
      <c r="B32" s="17">
        <v>1360</v>
      </c>
      <c r="D32" s="160"/>
      <c r="E32" s="161"/>
      <c r="F32" s="161"/>
      <c r="G32" s="162"/>
      <c r="M32" s="94" t="s">
        <v>119</v>
      </c>
      <c r="N32" s="14">
        <f>SUMIFS(芦花古楼!$E$5:$E$104,芦花古楼!$A$5:$A$104,"&gt;"&amp;经验计算!O32,芦花古楼!$A$5:$A$104,"&lt;="&amp;经验计算!P32)</f>
        <v>870</v>
      </c>
      <c r="O32" s="93">
        <v>0</v>
      </c>
      <c r="P32" s="93">
        <v>5</v>
      </c>
      <c r="R32" s="17">
        <v>1.1000000000000001</v>
      </c>
      <c r="S32" s="21">
        <f t="shared" ref="S32:S40" si="4">R32/R$29</f>
        <v>7.5342465753424667E-2</v>
      </c>
      <c r="T32" s="14">
        <f t="shared" ref="T32:T40" si="5">INT($N$39*S32/5)*5</f>
        <v>700</v>
      </c>
    </row>
    <row r="33" spans="1:20" ht="16.5" x14ac:dyDescent="0.2">
      <c r="A33" s="17">
        <v>22</v>
      </c>
      <c r="B33" s="17">
        <v>1485</v>
      </c>
      <c r="D33" s="160"/>
      <c r="E33" s="161"/>
      <c r="F33" s="161"/>
      <c r="G33" s="162"/>
      <c r="M33" s="94" t="s">
        <v>121</v>
      </c>
      <c r="N33" s="14">
        <f>SUMIFS(芦花古楼!$P$5:$P$104,芦花古楼!$L$5:$L$104,"&gt;"&amp;经验计算!O33,芦花古楼!$L$5:$L$104,"&lt;="&amp;经验计算!P33)</f>
        <v>0</v>
      </c>
      <c r="O33" s="93">
        <v>0</v>
      </c>
      <c r="P33" s="93">
        <v>0</v>
      </c>
      <c r="R33" s="17">
        <v>1.2</v>
      </c>
      <c r="S33" s="21">
        <f t="shared" si="4"/>
        <v>8.2191780821917804E-2</v>
      </c>
      <c r="T33" s="14">
        <f t="shared" si="5"/>
        <v>765</v>
      </c>
    </row>
    <row r="34" spans="1:20" ht="16.5" x14ac:dyDescent="0.2">
      <c r="A34" s="17">
        <v>23</v>
      </c>
      <c r="B34" s="17">
        <v>1610</v>
      </c>
      <c r="D34" s="160"/>
      <c r="E34" s="161"/>
      <c r="F34" s="161"/>
      <c r="G34" s="162"/>
      <c r="M34" s="94" t="s">
        <v>120</v>
      </c>
      <c r="N34" s="14">
        <f>SUMIFS(芦花古楼!$AA$5:$AA$104,芦花古楼!$W$5:$W$104,"&gt;"&amp;经验计算!O34,芦花古楼!$W$5:$W$104,"&lt;="&amp;经验计算!P34)</f>
        <v>0</v>
      </c>
      <c r="O34" s="93">
        <v>0</v>
      </c>
      <c r="P34" s="95">
        <v>0</v>
      </c>
      <c r="R34" s="17">
        <v>1.3</v>
      </c>
      <c r="S34" s="21">
        <f t="shared" si="4"/>
        <v>8.9041095890410968E-2</v>
      </c>
      <c r="T34" s="14">
        <f t="shared" si="5"/>
        <v>830</v>
      </c>
    </row>
    <row r="35" spans="1:20" ht="16.5" x14ac:dyDescent="0.2">
      <c r="A35" s="17">
        <v>24</v>
      </c>
      <c r="B35" s="17">
        <v>1730</v>
      </c>
      <c r="D35" s="160"/>
      <c r="E35" s="161"/>
      <c r="F35" s="161"/>
      <c r="G35" s="162"/>
      <c r="M35" s="94" t="s">
        <v>122</v>
      </c>
      <c r="N35" s="14">
        <f>SUMIFS(芦花古楼!$AL$5:$AL$104,芦花古楼!$AH$5:$AH$104,"&gt;"&amp;经验计算!O35,芦花古楼!$AH$5:$AH$104,"&lt;="&amp;经验计算!P35)</f>
        <v>0</v>
      </c>
      <c r="O35" s="93">
        <v>0</v>
      </c>
      <c r="P35" s="95">
        <v>0</v>
      </c>
      <c r="R35" s="17">
        <v>1.4</v>
      </c>
      <c r="S35" s="21">
        <f t="shared" si="4"/>
        <v>9.5890410958904104E-2</v>
      </c>
      <c r="T35" s="14">
        <f t="shared" si="5"/>
        <v>890</v>
      </c>
    </row>
    <row r="36" spans="1:20" ht="16.5" x14ac:dyDescent="0.2">
      <c r="A36" s="17">
        <v>25</v>
      </c>
      <c r="B36" s="17">
        <v>1855</v>
      </c>
      <c r="D36" s="160"/>
      <c r="E36" s="161"/>
      <c r="F36" s="161"/>
      <c r="G36" s="162"/>
      <c r="M36" s="94" t="s">
        <v>50</v>
      </c>
      <c r="N36" s="14"/>
      <c r="O36" s="14">
        <f>日常任务!$D$2*经验计算!N36</f>
        <v>0</v>
      </c>
      <c r="R36" s="17">
        <v>1.5</v>
      </c>
      <c r="S36" s="21">
        <f t="shared" si="4"/>
        <v>0.10273972602739727</v>
      </c>
      <c r="T36" s="14">
        <f t="shared" si="5"/>
        <v>955</v>
      </c>
    </row>
    <row r="37" spans="1:20" ht="16.5" x14ac:dyDescent="0.2">
      <c r="A37" s="17">
        <v>26</v>
      </c>
      <c r="B37" s="17">
        <v>1980</v>
      </c>
      <c r="D37" s="160"/>
      <c r="E37" s="161"/>
      <c r="F37" s="161"/>
      <c r="G37" s="162"/>
      <c r="M37" s="94" t="s">
        <v>47</v>
      </c>
      <c r="N37" s="14">
        <f>INDEX(节奏总表!$L$4:$L$23,经验计算!N30)*60</f>
        <v>720</v>
      </c>
      <c r="O37" s="14">
        <f>INDEX(章节关卡!$D$6:$D$25,经验计算!N30)*经验计算!N37</f>
        <v>5040</v>
      </c>
      <c r="R37" s="17">
        <v>1.6</v>
      </c>
      <c r="S37" s="21">
        <f t="shared" si="4"/>
        <v>0.10958904109589042</v>
      </c>
      <c r="T37" s="14">
        <f t="shared" si="5"/>
        <v>1020</v>
      </c>
    </row>
    <row r="38" spans="1:20" ht="16.5" x14ac:dyDescent="0.2">
      <c r="A38" s="17">
        <v>27</v>
      </c>
      <c r="B38" s="17">
        <v>2105</v>
      </c>
      <c r="D38" s="160"/>
      <c r="E38" s="161"/>
      <c r="F38" s="161"/>
      <c r="G38" s="162"/>
      <c r="M38" s="94" t="s">
        <v>43</v>
      </c>
      <c r="N38" s="19">
        <v>0</v>
      </c>
      <c r="O38" s="14">
        <f>N39*N38</f>
        <v>0</v>
      </c>
      <c r="R38" s="17">
        <v>1.7</v>
      </c>
      <c r="S38" s="21">
        <f t="shared" si="4"/>
        <v>0.11643835616438356</v>
      </c>
      <c r="T38" s="14">
        <f t="shared" si="5"/>
        <v>1085</v>
      </c>
    </row>
    <row r="39" spans="1:20" ht="16.5" x14ac:dyDescent="0.2">
      <c r="A39" s="17">
        <v>28</v>
      </c>
      <c r="B39" s="17">
        <v>2230</v>
      </c>
      <c r="D39" s="160"/>
      <c r="E39" s="161"/>
      <c r="F39" s="161"/>
      <c r="G39" s="162"/>
      <c r="M39" s="94" t="s">
        <v>42</v>
      </c>
      <c r="N39" s="14">
        <f>(N31+N32+N34+N33+N35+O36+O37+P31)/(1-N38)</f>
        <v>9330</v>
      </c>
      <c r="O39" s="15"/>
      <c r="R39" s="17">
        <v>1.8</v>
      </c>
      <c r="S39" s="21">
        <f t="shared" si="4"/>
        <v>0.12328767123287672</v>
      </c>
      <c r="T39" s="14">
        <f t="shared" si="5"/>
        <v>1150</v>
      </c>
    </row>
    <row r="40" spans="1:20" ht="16.5" x14ac:dyDescent="0.2">
      <c r="A40" s="17">
        <v>29</v>
      </c>
      <c r="B40" s="17">
        <v>2475</v>
      </c>
      <c r="D40" s="163"/>
      <c r="E40" s="164"/>
      <c r="F40" s="164"/>
      <c r="G40" s="165"/>
      <c r="R40" s="17">
        <v>2</v>
      </c>
      <c r="S40" s="21">
        <f t="shared" si="4"/>
        <v>0.13698630136986301</v>
      </c>
      <c r="T40" s="14">
        <f t="shared" si="5"/>
        <v>1275</v>
      </c>
    </row>
    <row r="41" spans="1:20" x14ac:dyDescent="0.2">
      <c r="A41" s="15"/>
      <c r="B41" s="15"/>
      <c r="C41" s="15"/>
      <c r="D41" s="15"/>
      <c r="E41" s="15"/>
      <c r="F41" s="15"/>
      <c r="G41" s="15"/>
      <c r="H41" s="15"/>
      <c r="I41" s="154" t="s">
        <v>666</v>
      </c>
      <c r="J41" s="155"/>
      <c r="K41" s="155"/>
      <c r="L41" s="15"/>
      <c r="M41" s="15"/>
      <c r="N41" s="15"/>
      <c r="O41" s="15"/>
      <c r="Q41" s="15"/>
      <c r="R41" s="15"/>
      <c r="S41" s="15"/>
      <c r="T41" s="15"/>
    </row>
    <row r="42" spans="1:20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Q42" s="15"/>
      <c r="R42" s="15">
        <f>SUM(R44:R53)</f>
        <v>19.2</v>
      </c>
      <c r="S42" s="15"/>
      <c r="T42" s="15"/>
    </row>
    <row r="43" spans="1:20" ht="17.25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94" t="s">
        <v>118</v>
      </c>
      <c r="N43" s="93">
        <v>4</v>
      </c>
      <c r="O43" s="94" t="s">
        <v>118</v>
      </c>
      <c r="P43" s="93">
        <v>3</v>
      </c>
      <c r="Q43" s="15"/>
      <c r="R43" s="12" t="s">
        <v>46</v>
      </c>
      <c r="S43" s="12" t="s">
        <v>44</v>
      </c>
      <c r="T43" s="12" t="s">
        <v>45</v>
      </c>
    </row>
    <row r="44" spans="1:20" ht="16.5" x14ac:dyDescent="0.2">
      <c r="A44" s="17">
        <v>30</v>
      </c>
      <c r="B44" s="17">
        <v>2095</v>
      </c>
      <c r="D44" s="157" t="s">
        <v>664</v>
      </c>
      <c r="E44" s="158"/>
      <c r="F44" s="158"/>
      <c r="G44" s="159"/>
      <c r="M44" s="94" t="s">
        <v>81</v>
      </c>
      <c r="N44" s="14">
        <f>SUMIFS(章节关卡!$AV$5:$AV$286,章节关卡!$AT$5:$AT$286,"="&amp;经验计算!N43)</f>
        <v>1440</v>
      </c>
      <c r="O44" s="94" t="s">
        <v>123</v>
      </c>
      <c r="P44" s="14">
        <f>SUMIFS(章节关卡!$BD$5:$BD$283,章节关卡!$BB$5:$BB$283,"="&amp;经验计算!P43)</f>
        <v>2520</v>
      </c>
      <c r="R44" s="17">
        <v>1</v>
      </c>
      <c r="S44" s="21">
        <f>R44/R$42</f>
        <v>5.2083333333333336E-2</v>
      </c>
      <c r="T44" s="17">
        <f>INT($N$52*S44/5)*5</f>
        <v>890</v>
      </c>
    </row>
    <row r="45" spans="1:20" ht="16.5" x14ac:dyDescent="0.2">
      <c r="A45" s="17">
        <v>31</v>
      </c>
      <c r="B45" s="17">
        <v>2515</v>
      </c>
      <c r="D45" s="160"/>
      <c r="E45" s="161"/>
      <c r="F45" s="161"/>
      <c r="G45" s="162"/>
      <c r="M45" s="94" t="s">
        <v>119</v>
      </c>
      <c r="N45" s="14">
        <f>SUMIFS(芦花古楼!$E$5:$E$104,芦花古楼!$A$5:$A$104,"&gt;"&amp;经验计算!O45,芦花古楼!$A$5:$A$104,"&lt;="&amp;经验计算!P45)</f>
        <v>1140</v>
      </c>
      <c r="O45" s="93">
        <v>5</v>
      </c>
      <c r="P45" s="93">
        <v>10</v>
      </c>
      <c r="R45" s="17">
        <v>1.2</v>
      </c>
      <c r="S45" s="21">
        <f t="shared" ref="S45:S53" si="6">R45/R$42</f>
        <v>6.25E-2</v>
      </c>
      <c r="T45" s="95">
        <f t="shared" ref="T45:T53" si="7">INT($N$52*S45/5)*5</f>
        <v>1065</v>
      </c>
    </row>
    <row r="46" spans="1:20" ht="16.5" x14ac:dyDescent="0.2">
      <c r="A46" s="17">
        <v>32</v>
      </c>
      <c r="B46" s="17">
        <v>2935</v>
      </c>
      <c r="D46" s="160"/>
      <c r="E46" s="161"/>
      <c r="F46" s="161"/>
      <c r="G46" s="162"/>
      <c r="M46" s="94" t="s">
        <v>121</v>
      </c>
      <c r="N46" s="14">
        <f>SUMIFS(芦花古楼!$P$5:$P$104,芦花古楼!$L$5:$L$104,"&gt;"&amp;经验计算!O46,芦花古楼!$L$5:$L$104,"&lt;="&amp;经验计算!P46)</f>
        <v>2400</v>
      </c>
      <c r="O46" s="93">
        <v>0</v>
      </c>
      <c r="P46" s="93">
        <v>5</v>
      </c>
      <c r="R46" s="17">
        <v>1.4</v>
      </c>
      <c r="S46" s="21">
        <f t="shared" si="6"/>
        <v>7.2916666666666671E-2</v>
      </c>
      <c r="T46" s="95">
        <f t="shared" si="7"/>
        <v>1245</v>
      </c>
    </row>
    <row r="47" spans="1:20" ht="16.5" x14ac:dyDescent="0.2">
      <c r="A47" s="17">
        <v>33</v>
      </c>
      <c r="B47" s="17">
        <v>3355</v>
      </c>
      <c r="D47" s="160"/>
      <c r="E47" s="161"/>
      <c r="F47" s="161"/>
      <c r="G47" s="162"/>
      <c r="M47" s="94" t="s">
        <v>120</v>
      </c>
      <c r="N47" s="14">
        <f>SUMIFS(芦花古楼!$AA$5:$AA$104,芦花古楼!$W$5:$W$104,"&gt;"&amp;经验计算!O47,芦花古楼!$W$5:$W$104,"&lt;="&amp;经验计算!P47)</f>
        <v>0</v>
      </c>
      <c r="O47" s="93">
        <v>0</v>
      </c>
      <c r="P47" s="95">
        <v>0</v>
      </c>
      <c r="R47" s="17">
        <v>1.6</v>
      </c>
      <c r="S47" s="21">
        <f t="shared" si="6"/>
        <v>8.3333333333333343E-2</v>
      </c>
      <c r="T47" s="95">
        <f t="shared" si="7"/>
        <v>1425</v>
      </c>
    </row>
    <row r="48" spans="1:20" ht="16.5" x14ac:dyDescent="0.2">
      <c r="A48" s="17">
        <v>34</v>
      </c>
      <c r="B48" s="17">
        <v>3770</v>
      </c>
      <c r="D48" s="160"/>
      <c r="E48" s="161"/>
      <c r="F48" s="161"/>
      <c r="G48" s="162"/>
      <c r="M48" s="94" t="s">
        <v>122</v>
      </c>
      <c r="N48" s="14">
        <f>SUMIFS(芦花古楼!$AL$5:$AL$104,芦花古楼!$AH$5:$AH$104,"&gt;"&amp;经验计算!O48,芦花古楼!$AH$5:$AH$104,"&lt;="&amp;经验计算!P48)</f>
        <v>0</v>
      </c>
      <c r="O48" s="93">
        <v>0</v>
      </c>
      <c r="P48" s="95">
        <v>0</v>
      </c>
      <c r="R48" s="17">
        <v>1.8</v>
      </c>
      <c r="S48" s="21">
        <f t="shared" si="6"/>
        <v>9.375E-2</v>
      </c>
      <c r="T48" s="95">
        <f t="shared" si="7"/>
        <v>1600</v>
      </c>
    </row>
    <row r="49" spans="1:23" ht="16.5" x14ac:dyDescent="0.2">
      <c r="A49" s="17">
        <v>35</v>
      </c>
      <c r="B49" s="17">
        <v>4190</v>
      </c>
      <c r="D49" s="160"/>
      <c r="E49" s="161"/>
      <c r="F49" s="161"/>
      <c r="G49" s="162"/>
      <c r="M49" s="94" t="s">
        <v>50</v>
      </c>
      <c r="N49" s="14"/>
      <c r="O49" s="14">
        <f>日常任务!$D$2*经验计算!N49</f>
        <v>0</v>
      </c>
      <c r="R49" s="17">
        <v>2</v>
      </c>
      <c r="S49" s="21">
        <f t="shared" si="6"/>
        <v>0.10416666666666667</v>
      </c>
      <c r="T49" s="95">
        <f t="shared" si="7"/>
        <v>1780</v>
      </c>
    </row>
    <row r="50" spans="1:23" ht="16.5" x14ac:dyDescent="0.2">
      <c r="A50" s="17">
        <v>36</v>
      </c>
      <c r="B50" s="17">
        <v>4610</v>
      </c>
      <c r="D50" s="160"/>
      <c r="E50" s="161"/>
      <c r="F50" s="161"/>
      <c r="G50" s="162"/>
      <c r="M50" s="94" t="s">
        <v>47</v>
      </c>
      <c r="N50" s="14">
        <f>INDEX(节奏总表!$L$4:$L$23,经验计算!N43)*60</f>
        <v>1200</v>
      </c>
      <c r="O50" s="14">
        <f>INDEX(章节关卡!$D$6:$D$25,经验计算!N43)*经验计算!N50</f>
        <v>9600</v>
      </c>
      <c r="R50" s="17">
        <v>2.2000000000000002</v>
      </c>
      <c r="S50" s="21">
        <f t="shared" si="6"/>
        <v>0.11458333333333334</v>
      </c>
      <c r="T50" s="95">
        <f t="shared" si="7"/>
        <v>1955</v>
      </c>
    </row>
    <row r="51" spans="1:23" ht="16.5" x14ac:dyDescent="0.2">
      <c r="A51" s="17">
        <v>37</v>
      </c>
      <c r="B51" s="17">
        <v>5030</v>
      </c>
      <c r="D51" s="160"/>
      <c r="E51" s="161"/>
      <c r="F51" s="161"/>
      <c r="G51" s="162"/>
      <c r="M51" s="94" t="s">
        <v>43</v>
      </c>
      <c r="N51" s="19">
        <v>0</v>
      </c>
      <c r="O51" s="14">
        <f>N52*N51</f>
        <v>0</v>
      </c>
      <c r="R51" s="17">
        <v>2.4</v>
      </c>
      <c r="S51" s="21">
        <f t="shared" si="6"/>
        <v>0.125</v>
      </c>
      <c r="T51" s="95">
        <f t="shared" si="7"/>
        <v>2135</v>
      </c>
    </row>
    <row r="52" spans="1:23" ht="16.5" x14ac:dyDescent="0.2">
      <c r="A52" s="17">
        <v>38</v>
      </c>
      <c r="B52" s="17">
        <v>5450</v>
      </c>
      <c r="D52" s="160"/>
      <c r="E52" s="161"/>
      <c r="F52" s="161"/>
      <c r="G52" s="162"/>
      <c r="M52" s="94" t="s">
        <v>42</v>
      </c>
      <c r="N52" s="14">
        <f>(N44+N45+N47+N46+N48+O49+O50+P44)/(1-N51)</f>
        <v>17100</v>
      </c>
      <c r="O52" s="15"/>
      <c r="R52" s="17">
        <v>2.6</v>
      </c>
      <c r="S52" s="21">
        <f t="shared" si="6"/>
        <v>0.13541666666666669</v>
      </c>
      <c r="T52" s="95">
        <f t="shared" si="7"/>
        <v>2315</v>
      </c>
    </row>
    <row r="53" spans="1:23" ht="16.5" x14ac:dyDescent="0.2">
      <c r="A53" s="17">
        <v>39</v>
      </c>
      <c r="B53" s="17">
        <v>6290</v>
      </c>
      <c r="D53" s="163"/>
      <c r="E53" s="164"/>
      <c r="F53" s="164"/>
      <c r="G53" s="165"/>
      <c r="R53" s="17">
        <v>3</v>
      </c>
      <c r="S53" s="21">
        <f t="shared" si="6"/>
        <v>0.15625</v>
      </c>
      <c r="T53" s="95">
        <f t="shared" si="7"/>
        <v>2670</v>
      </c>
    </row>
    <row r="54" spans="1:23" x14ac:dyDescent="0.2">
      <c r="A54" s="15"/>
      <c r="B54" s="15"/>
      <c r="C54" s="15"/>
      <c r="D54" s="15"/>
      <c r="E54" s="15"/>
      <c r="F54" s="15"/>
      <c r="G54" s="15"/>
      <c r="H54" s="15"/>
      <c r="I54" s="154" t="s">
        <v>670</v>
      </c>
      <c r="J54" s="155"/>
      <c r="K54" s="155"/>
      <c r="L54" s="15"/>
      <c r="M54" s="15"/>
      <c r="N54" s="15"/>
      <c r="O54" s="15"/>
      <c r="Q54" s="15"/>
      <c r="R54" s="15"/>
      <c r="S54" s="15"/>
      <c r="T54" s="15"/>
      <c r="U54" s="15"/>
      <c r="V54" s="15"/>
      <c r="W54" s="15"/>
    </row>
    <row r="55" spans="1:2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Q55" s="15"/>
      <c r="R55" s="15">
        <f>SUM(R57:R66)</f>
        <v>14.6</v>
      </c>
      <c r="S55" s="15"/>
      <c r="T55" s="15"/>
      <c r="U55" s="15"/>
      <c r="V55" s="15"/>
      <c r="W55" s="15"/>
    </row>
    <row r="56" spans="1:23" ht="17.25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26" t="s">
        <v>118</v>
      </c>
      <c r="N56" s="25">
        <v>5</v>
      </c>
      <c r="O56" s="92" t="s">
        <v>118</v>
      </c>
      <c r="P56" s="91">
        <v>4</v>
      </c>
      <c r="Q56" s="15"/>
      <c r="R56" s="12" t="s">
        <v>46</v>
      </c>
      <c r="S56" s="12" t="s">
        <v>44</v>
      </c>
      <c r="T56" s="12" t="s">
        <v>45</v>
      </c>
      <c r="U56" s="15"/>
      <c r="V56" s="15"/>
      <c r="W56" s="15"/>
    </row>
    <row r="57" spans="1:23" ht="16.5" customHeight="1" x14ac:dyDescent="0.2">
      <c r="A57" s="17">
        <v>40</v>
      </c>
      <c r="B57" s="17">
        <v>3770</v>
      </c>
      <c r="D57" s="157" t="s">
        <v>668</v>
      </c>
      <c r="E57" s="158"/>
      <c r="F57" s="158"/>
      <c r="G57" s="159"/>
      <c r="M57" s="24" t="s">
        <v>81</v>
      </c>
      <c r="N57" s="14">
        <f>SUMIFS(章节关卡!$AV$5:$AV$286,章节关卡!$AT$5:$AT$286,"="&amp;经验计算!N56)</f>
        <v>1620</v>
      </c>
      <c r="O57" s="92" t="s">
        <v>123</v>
      </c>
      <c r="P57" s="14">
        <f>SUMIFS(章节关卡!$BD$5:$BD$283,章节关卡!$BB$5:$BB$283,"="&amp;经验计算!P56)</f>
        <v>2880</v>
      </c>
      <c r="R57" s="25">
        <v>1</v>
      </c>
      <c r="S57" s="21">
        <f>R57/$R$55</f>
        <v>6.8493150684931503E-2</v>
      </c>
      <c r="T57" s="25">
        <f t="shared" ref="T57:T66" si="8">INT($N$65*S57/5)*5</f>
        <v>1820</v>
      </c>
    </row>
    <row r="58" spans="1:23" ht="16.5" x14ac:dyDescent="0.2">
      <c r="A58" s="17">
        <v>41</v>
      </c>
      <c r="B58" s="17">
        <v>4145</v>
      </c>
      <c r="D58" s="160"/>
      <c r="E58" s="161"/>
      <c r="F58" s="161"/>
      <c r="G58" s="162"/>
      <c r="M58" s="26" t="s">
        <v>119</v>
      </c>
      <c r="N58" s="14">
        <f>SUMIFS(芦花古楼!$E$5:$E$104,芦花古楼!$A$5:$A$104,"&gt;"&amp;经验计算!O58,芦花古楼!$A$5:$A$104,"&lt;="&amp;经验计算!P58)</f>
        <v>2850</v>
      </c>
      <c r="O58" s="93">
        <v>10</v>
      </c>
      <c r="P58" s="93">
        <v>20</v>
      </c>
      <c r="R58" s="25">
        <v>1.1000000000000001</v>
      </c>
      <c r="S58" s="21">
        <f t="shared" ref="S58:S66" si="9">R58/$R$55</f>
        <v>7.5342465753424667E-2</v>
      </c>
      <c r="T58" s="25">
        <f t="shared" si="8"/>
        <v>2000</v>
      </c>
    </row>
    <row r="59" spans="1:23" ht="16.5" x14ac:dyDescent="0.2">
      <c r="A59" s="17">
        <v>42</v>
      </c>
      <c r="B59" s="17">
        <v>4525</v>
      </c>
      <c r="D59" s="160"/>
      <c r="E59" s="161"/>
      <c r="F59" s="161"/>
      <c r="G59" s="162"/>
      <c r="M59" s="26" t="s">
        <v>121</v>
      </c>
      <c r="N59" s="14">
        <f>SUMIFS(芦花古楼!$P$5:$P$104,芦花古楼!$L$5:$L$104,"&gt;"&amp;经验计算!O59,芦花古楼!$L$5:$L$104,"&lt;="&amp;经验计算!P59)</f>
        <v>2700</v>
      </c>
      <c r="O59" s="95">
        <v>5</v>
      </c>
      <c r="P59" s="95">
        <v>10</v>
      </c>
      <c r="R59" s="25">
        <v>1.2</v>
      </c>
      <c r="S59" s="21">
        <f t="shared" si="9"/>
        <v>8.2191780821917804E-2</v>
      </c>
      <c r="T59" s="25">
        <f t="shared" si="8"/>
        <v>2185</v>
      </c>
    </row>
    <row r="60" spans="1:23" ht="16.5" x14ac:dyDescent="0.2">
      <c r="A60" s="17">
        <v>43</v>
      </c>
      <c r="B60" s="17">
        <v>4900</v>
      </c>
      <c r="D60" s="160"/>
      <c r="E60" s="161"/>
      <c r="F60" s="161"/>
      <c r="G60" s="162"/>
      <c r="M60" s="26" t="s">
        <v>120</v>
      </c>
      <c r="N60" s="14">
        <f>SUMIFS(芦花古楼!$AA$5:$AA$104,芦花古楼!$W$5:$W$104,"&gt;"&amp;经验计算!O60,芦花古楼!$W$5:$W$104,"&lt;="&amp;经验计算!P60)</f>
        <v>3600</v>
      </c>
      <c r="O60" s="95">
        <v>0</v>
      </c>
      <c r="P60" s="95">
        <v>5</v>
      </c>
      <c r="R60" s="25">
        <v>1.3</v>
      </c>
      <c r="S60" s="21">
        <f t="shared" si="9"/>
        <v>8.9041095890410968E-2</v>
      </c>
      <c r="T60" s="25">
        <f t="shared" si="8"/>
        <v>2365</v>
      </c>
    </row>
    <row r="61" spans="1:23" ht="16.5" x14ac:dyDescent="0.2">
      <c r="A61" s="17">
        <v>44</v>
      </c>
      <c r="B61" s="17">
        <v>5280</v>
      </c>
      <c r="D61" s="160"/>
      <c r="E61" s="161"/>
      <c r="F61" s="161"/>
      <c r="G61" s="162"/>
      <c r="M61" s="26" t="s">
        <v>122</v>
      </c>
      <c r="N61" s="14">
        <f>SUMIFS(芦花古楼!$AL$5:$AL$104,芦花古楼!$AH$5:$AH$104,"&gt;"&amp;经验计算!O61,芦花古楼!$AH$5:$AH$104,"&lt;="&amp;经验计算!P61)</f>
        <v>0</v>
      </c>
      <c r="O61" s="95">
        <v>0</v>
      </c>
      <c r="P61" s="95">
        <v>0</v>
      </c>
      <c r="R61" s="25">
        <v>1.4</v>
      </c>
      <c r="S61" s="21">
        <f t="shared" si="9"/>
        <v>9.5890410958904104E-2</v>
      </c>
      <c r="T61" s="25">
        <f t="shared" si="8"/>
        <v>2550</v>
      </c>
    </row>
    <row r="62" spans="1:23" ht="16.5" x14ac:dyDescent="0.2">
      <c r="A62" s="17">
        <v>45</v>
      </c>
      <c r="B62" s="17">
        <v>5655</v>
      </c>
      <c r="D62" s="160"/>
      <c r="E62" s="161"/>
      <c r="F62" s="161"/>
      <c r="G62" s="162"/>
      <c r="M62" s="26" t="s">
        <v>50</v>
      </c>
      <c r="N62" s="14"/>
      <c r="O62" s="14">
        <f>日常任务!$D$2*经验计算!N62</f>
        <v>0</v>
      </c>
      <c r="R62" s="25">
        <v>1.5</v>
      </c>
      <c r="S62" s="21">
        <f t="shared" si="9"/>
        <v>0.10273972602739727</v>
      </c>
      <c r="T62" s="25">
        <f t="shared" si="8"/>
        <v>2730</v>
      </c>
    </row>
    <row r="63" spans="1:23" ht="16.5" x14ac:dyDescent="0.2">
      <c r="A63" s="17">
        <v>46</v>
      </c>
      <c r="B63" s="17">
        <v>6035</v>
      </c>
      <c r="C63" s="15"/>
      <c r="D63" s="160"/>
      <c r="E63" s="161"/>
      <c r="F63" s="161"/>
      <c r="G63" s="162"/>
      <c r="H63" s="15"/>
      <c r="I63" s="15"/>
      <c r="J63" s="15"/>
      <c r="K63" s="15"/>
      <c r="L63" s="15"/>
      <c r="M63" s="26" t="s">
        <v>47</v>
      </c>
      <c r="N63" s="14">
        <f>INDEX(节奏总表!$L$4:$L$23,经验计算!N56)*60</f>
        <v>1440</v>
      </c>
      <c r="O63" s="14">
        <f>INDEX(章节关卡!$D$6:$D$25,经验计算!N56)*经验计算!N63</f>
        <v>12960</v>
      </c>
      <c r="Q63" s="15"/>
      <c r="R63" s="25">
        <v>1.6</v>
      </c>
      <c r="S63" s="21">
        <f t="shared" si="9"/>
        <v>0.10958904109589042</v>
      </c>
      <c r="T63" s="25">
        <f t="shared" si="8"/>
        <v>2915</v>
      </c>
      <c r="U63" s="15"/>
      <c r="V63" s="15"/>
      <c r="W63" s="15"/>
    </row>
    <row r="64" spans="1:23" ht="16.5" x14ac:dyDescent="0.2">
      <c r="A64" s="17">
        <v>47</v>
      </c>
      <c r="B64" s="17">
        <v>6410</v>
      </c>
      <c r="C64" s="15"/>
      <c r="D64" s="160"/>
      <c r="E64" s="161"/>
      <c r="F64" s="161"/>
      <c r="G64" s="162"/>
      <c r="H64" s="15"/>
      <c r="I64" s="15"/>
      <c r="J64" s="15"/>
      <c r="K64" s="15"/>
      <c r="L64" s="15"/>
      <c r="M64" s="26" t="s">
        <v>43</v>
      </c>
      <c r="N64" s="19">
        <v>0</v>
      </c>
      <c r="O64" s="14">
        <f>N65*N64</f>
        <v>0</v>
      </c>
      <c r="Q64" s="15"/>
      <c r="R64" s="25">
        <v>1.7</v>
      </c>
      <c r="S64" s="21">
        <f t="shared" si="9"/>
        <v>0.11643835616438356</v>
      </c>
      <c r="T64" s="25">
        <f t="shared" si="8"/>
        <v>3095</v>
      </c>
      <c r="U64" s="15"/>
      <c r="V64" s="15"/>
      <c r="W64" s="15"/>
    </row>
    <row r="65" spans="1:23" ht="16.5" x14ac:dyDescent="0.2">
      <c r="A65" s="17">
        <v>48</v>
      </c>
      <c r="B65" s="17">
        <v>6790</v>
      </c>
      <c r="C65" s="15"/>
      <c r="D65" s="160"/>
      <c r="E65" s="161"/>
      <c r="F65" s="161"/>
      <c r="G65" s="162"/>
      <c r="H65" s="15"/>
      <c r="I65" s="15"/>
      <c r="J65" s="15"/>
      <c r="K65" s="15"/>
      <c r="L65" s="15"/>
      <c r="M65" s="26" t="s">
        <v>42</v>
      </c>
      <c r="N65" s="14">
        <f>(N57+N58+N60+N59+N61+O62+O63+P57)/(1-N64)</f>
        <v>26610</v>
      </c>
      <c r="O65" s="15"/>
      <c r="Q65" s="15"/>
      <c r="R65" s="25">
        <v>1.8</v>
      </c>
      <c r="S65" s="21">
        <f t="shared" si="9"/>
        <v>0.12328767123287672</v>
      </c>
      <c r="T65" s="25">
        <f t="shared" si="8"/>
        <v>3280</v>
      </c>
      <c r="U65" s="15"/>
      <c r="V65" s="15"/>
      <c r="W65" s="15"/>
    </row>
    <row r="66" spans="1:23" ht="16.5" x14ac:dyDescent="0.2">
      <c r="A66" s="17">
        <v>49</v>
      </c>
      <c r="B66" s="17">
        <v>7545</v>
      </c>
      <c r="D66" s="163"/>
      <c r="E66" s="164"/>
      <c r="F66" s="164"/>
      <c r="G66" s="165"/>
      <c r="H66" s="15"/>
      <c r="I66" s="15"/>
      <c r="J66" s="15"/>
      <c r="K66" s="15"/>
      <c r="L66" s="15"/>
      <c r="R66" s="25">
        <v>2</v>
      </c>
      <c r="S66" s="21">
        <f t="shared" si="9"/>
        <v>0.13698630136986301</v>
      </c>
      <c r="T66" s="25">
        <f t="shared" si="8"/>
        <v>3645</v>
      </c>
    </row>
    <row r="67" spans="1:23" x14ac:dyDescent="0.2">
      <c r="D67" s="15"/>
      <c r="E67" s="15"/>
      <c r="F67" s="15"/>
      <c r="G67" s="15"/>
      <c r="H67" s="15"/>
      <c r="I67" s="15"/>
      <c r="J67" s="15"/>
      <c r="K67" s="15"/>
      <c r="L67" s="15"/>
    </row>
    <row r="68" spans="1:23" x14ac:dyDescent="0.2">
      <c r="D68" s="15"/>
      <c r="E68" s="15"/>
      <c r="F68" s="15"/>
      <c r="G68" s="15"/>
      <c r="H68" s="15"/>
      <c r="I68" s="15"/>
      <c r="J68" s="15"/>
      <c r="K68" s="15"/>
      <c r="L68" s="15"/>
    </row>
    <row r="69" spans="1:23" x14ac:dyDescent="0.2">
      <c r="D69" s="15"/>
      <c r="E69" s="15"/>
      <c r="F69" s="15"/>
      <c r="G69" s="15"/>
      <c r="H69" s="15"/>
      <c r="I69" s="15"/>
      <c r="J69" s="15"/>
      <c r="K69" s="15"/>
      <c r="L69" s="15"/>
      <c r="R69" s="15">
        <f>SUM(R71:R80)</f>
        <v>14.6</v>
      </c>
      <c r="S69" s="15"/>
      <c r="T69" s="15"/>
    </row>
    <row r="70" spans="1:23" ht="17.25" x14ac:dyDescent="0.2">
      <c r="A70" s="15"/>
      <c r="B70" s="15"/>
      <c r="D70" s="15"/>
      <c r="E70" s="15"/>
      <c r="F70" s="15"/>
      <c r="G70" s="15"/>
      <c r="H70" s="15"/>
      <c r="I70" s="15"/>
      <c r="J70" s="15"/>
      <c r="K70" s="15"/>
      <c r="L70" s="15"/>
      <c r="M70" s="94" t="s">
        <v>118</v>
      </c>
      <c r="N70" s="93">
        <v>6</v>
      </c>
      <c r="O70" s="94" t="s">
        <v>118</v>
      </c>
      <c r="P70" s="93">
        <v>5</v>
      </c>
      <c r="R70" s="12" t="s">
        <v>46</v>
      </c>
      <c r="S70" s="12" t="s">
        <v>44</v>
      </c>
      <c r="T70" s="12" t="s">
        <v>45</v>
      </c>
    </row>
    <row r="71" spans="1:23" ht="16.5" x14ac:dyDescent="0.2">
      <c r="A71" s="17">
        <v>50</v>
      </c>
      <c r="B71" s="17">
        <v>5790</v>
      </c>
      <c r="D71" s="156" t="s">
        <v>669</v>
      </c>
      <c r="E71" s="156"/>
      <c r="F71" s="156"/>
      <c r="G71" s="156"/>
      <c r="M71" s="94" t="s">
        <v>81</v>
      </c>
      <c r="N71" s="14">
        <f>SUMIFS(章节关卡!$AV$5:$AV$286,章节关卡!$AT$5:$AT$286,"="&amp;经验计算!N70)</f>
        <v>1800</v>
      </c>
      <c r="O71" s="94" t="s">
        <v>123</v>
      </c>
      <c r="P71" s="14">
        <f>SUMIFS(章节关卡!$BD$5:$BD$283,章节关卡!$BB$5:$BB$283,"="&amp;经验计算!P70)</f>
        <v>3240</v>
      </c>
      <c r="R71" s="25">
        <v>1</v>
      </c>
      <c r="S71" s="21">
        <f>R71/$R$69</f>
        <v>6.8493150684931503E-2</v>
      </c>
      <c r="T71" s="25">
        <f>INT($N$79*S71/5)*5</f>
        <v>2570</v>
      </c>
    </row>
    <row r="72" spans="1:23" ht="16.5" x14ac:dyDescent="0.2">
      <c r="A72" s="17">
        <v>51</v>
      </c>
      <c r="B72" s="17">
        <v>6370</v>
      </c>
      <c r="D72" s="156"/>
      <c r="E72" s="156"/>
      <c r="F72" s="156"/>
      <c r="G72" s="156"/>
      <c r="M72" s="94" t="s">
        <v>119</v>
      </c>
      <c r="N72" s="14">
        <f>SUMIFS(芦花古楼!$E$5:$E$104,芦花古楼!$A$5:$A$104,"&gt;"&amp;经验计算!O72,芦花古楼!$A$5:$A$104,"&lt;="&amp;经验计算!P72)</f>
        <v>3900</v>
      </c>
      <c r="O72" s="93">
        <v>20</v>
      </c>
      <c r="P72" s="93">
        <v>30</v>
      </c>
      <c r="R72" s="25">
        <v>1.1000000000000001</v>
      </c>
      <c r="S72" s="21">
        <f t="shared" ref="S72:S80" si="10">R72/$R$69</f>
        <v>7.5342465753424667E-2</v>
      </c>
      <c r="T72" s="93">
        <f t="shared" ref="T72:T80" si="11">INT($N$79*S72/5)*5</f>
        <v>2830</v>
      </c>
    </row>
    <row r="73" spans="1:23" ht="16.5" x14ac:dyDescent="0.2">
      <c r="A73" s="17">
        <v>52</v>
      </c>
      <c r="B73" s="17">
        <v>6950</v>
      </c>
      <c r="D73" s="156"/>
      <c r="E73" s="156"/>
      <c r="F73" s="156"/>
      <c r="G73" s="156"/>
      <c r="M73" s="94" t="s">
        <v>121</v>
      </c>
      <c r="N73" s="14">
        <f>SUMIFS(芦花古楼!$P$5:$P$104,芦花古楼!$L$5:$L$104,"&gt;"&amp;经验计算!O73,芦花古楼!$L$5:$L$104,"&lt;="&amp;经验计算!P73)</f>
        <v>3000</v>
      </c>
      <c r="O73" s="93">
        <v>10</v>
      </c>
      <c r="P73" s="93">
        <v>15</v>
      </c>
      <c r="R73" s="25">
        <v>1.2</v>
      </c>
      <c r="S73" s="21">
        <f t="shared" si="10"/>
        <v>8.2191780821917804E-2</v>
      </c>
      <c r="T73" s="93">
        <f t="shared" si="11"/>
        <v>3085</v>
      </c>
    </row>
    <row r="74" spans="1:23" ht="16.5" x14ac:dyDescent="0.2">
      <c r="A74" s="17">
        <v>53</v>
      </c>
      <c r="B74" s="17">
        <v>7530</v>
      </c>
      <c r="D74" s="156"/>
      <c r="E74" s="156"/>
      <c r="F74" s="156"/>
      <c r="G74" s="156"/>
      <c r="M74" s="94" t="s">
        <v>120</v>
      </c>
      <c r="N74" s="14">
        <f>SUMIFS(芦花古楼!$AA$5:$AA$104,芦花古楼!$W$5:$W$104,"&gt;"&amp;经验计算!O74,芦花古楼!$W$5:$W$104,"&lt;="&amp;经验计算!P74)</f>
        <v>4050</v>
      </c>
      <c r="O74" s="93">
        <v>5</v>
      </c>
      <c r="P74" s="93">
        <v>10</v>
      </c>
      <c r="R74" s="25">
        <v>1.3</v>
      </c>
      <c r="S74" s="21">
        <f t="shared" si="10"/>
        <v>8.9041095890410968E-2</v>
      </c>
      <c r="T74" s="93">
        <f t="shared" si="11"/>
        <v>3345</v>
      </c>
    </row>
    <row r="75" spans="1:23" ht="16.5" x14ac:dyDescent="0.2">
      <c r="A75" s="17">
        <v>54</v>
      </c>
      <c r="B75" s="17">
        <v>8110</v>
      </c>
      <c r="D75" s="156"/>
      <c r="E75" s="156"/>
      <c r="F75" s="156"/>
      <c r="G75" s="156"/>
      <c r="M75" s="94" t="s">
        <v>122</v>
      </c>
      <c r="N75" s="14">
        <f>SUMIFS(芦花古楼!$AL$5:$AL$104,芦花古楼!$AH$5:$AH$104,"&gt;"&amp;经验计算!O75,芦花古楼!$AH$5:$AH$104,"&lt;="&amp;经验计算!P75)</f>
        <v>3600</v>
      </c>
      <c r="O75" s="93">
        <v>0</v>
      </c>
      <c r="P75" s="93">
        <v>5</v>
      </c>
      <c r="R75" s="25">
        <v>1.4</v>
      </c>
      <c r="S75" s="21">
        <f t="shared" si="10"/>
        <v>9.5890410958904104E-2</v>
      </c>
      <c r="T75" s="93">
        <f t="shared" si="11"/>
        <v>3600</v>
      </c>
    </row>
    <row r="76" spans="1:23" ht="16.5" x14ac:dyDescent="0.2">
      <c r="A76" s="17">
        <v>55</v>
      </c>
      <c r="B76" s="17">
        <v>8690</v>
      </c>
      <c r="D76" s="156"/>
      <c r="E76" s="156"/>
      <c r="F76" s="156"/>
      <c r="G76" s="156"/>
      <c r="M76" s="94" t="s">
        <v>50</v>
      </c>
      <c r="N76" s="14"/>
      <c r="O76" s="14">
        <f>日常任务!D16*经验计算!N76</f>
        <v>0</v>
      </c>
      <c r="R76" s="25">
        <v>1.5</v>
      </c>
      <c r="S76" s="21">
        <f t="shared" si="10"/>
        <v>0.10273972602739727</v>
      </c>
      <c r="T76" s="93">
        <f t="shared" si="11"/>
        <v>3860</v>
      </c>
    </row>
    <row r="77" spans="1:23" ht="16.5" x14ac:dyDescent="0.2">
      <c r="A77" s="17">
        <v>56</v>
      </c>
      <c r="B77" s="17">
        <v>9270</v>
      </c>
      <c r="D77" s="156"/>
      <c r="E77" s="156"/>
      <c r="F77" s="156"/>
      <c r="G77" s="156"/>
      <c r="M77" s="94" t="s">
        <v>47</v>
      </c>
      <c r="N77" s="14">
        <f>INDEX(节奏总表!$L$4:$L$23,经验计算!N70)*60</f>
        <v>1800</v>
      </c>
      <c r="O77" s="14">
        <f>INDEX(章节关卡!$D$6:$D$25,经验计算!N70)*经验计算!N77</f>
        <v>18000</v>
      </c>
      <c r="R77" s="25">
        <v>1.6</v>
      </c>
      <c r="S77" s="21">
        <f t="shared" si="10"/>
        <v>0.10958904109589042</v>
      </c>
      <c r="T77" s="93">
        <f t="shared" si="11"/>
        <v>4115</v>
      </c>
    </row>
    <row r="78" spans="1:23" ht="16.5" x14ac:dyDescent="0.2">
      <c r="A78" s="17">
        <v>57</v>
      </c>
      <c r="B78" s="17">
        <v>9850</v>
      </c>
      <c r="D78" s="156"/>
      <c r="E78" s="156"/>
      <c r="F78" s="156"/>
      <c r="G78" s="156"/>
      <c r="M78" s="94" t="s">
        <v>43</v>
      </c>
      <c r="N78" s="19">
        <v>0</v>
      </c>
      <c r="O78" s="14">
        <f>N79*N78</f>
        <v>0</v>
      </c>
      <c r="R78" s="25">
        <v>1.7</v>
      </c>
      <c r="S78" s="21">
        <f t="shared" si="10"/>
        <v>0.11643835616438356</v>
      </c>
      <c r="T78" s="93">
        <f t="shared" si="11"/>
        <v>4375</v>
      </c>
    </row>
    <row r="79" spans="1:23" ht="16.5" x14ac:dyDescent="0.2">
      <c r="A79" s="17">
        <v>58</v>
      </c>
      <c r="B79" s="17">
        <v>10430</v>
      </c>
      <c r="D79" s="156"/>
      <c r="E79" s="156"/>
      <c r="F79" s="156"/>
      <c r="G79" s="156"/>
      <c r="M79" s="94" t="s">
        <v>42</v>
      </c>
      <c r="N79" s="14">
        <f>(N71+N72+N74+N73+N75+O76+O77+P71)/(1-N78)</f>
        <v>37590</v>
      </c>
      <c r="O79" s="15"/>
      <c r="R79" s="25">
        <v>1.8</v>
      </c>
      <c r="S79" s="21">
        <f t="shared" si="10"/>
        <v>0.12328767123287672</v>
      </c>
      <c r="T79" s="93">
        <f t="shared" si="11"/>
        <v>4630</v>
      </c>
    </row>
    <row r="80" spans="1:23" ht="16.5" x14ac:dyDescent="0.2">
      <c r="A80" s="17">
        <v>59</v>
      </c>
      <c r="B80" s="17">
        <v>11585</v>
      </c>
      <c r="D80" s="156"/>
      <c r="E80" s="156"/>
      <c r="F80" s="156"/>
      <c r="G80" s="156"/>
      <c r="R80" s="25">
        <v>2</v>
      </c>
      <c r="S80" s="21">
        <f t="shared" si="10"/>
        <v>0.13698630136986301</v>
      </c>
      <c r="T80" s="93">
        <f t="shared" si="11"/>
        <v>5145</v>
      </c>
    </row>
    <row r="81" spans="1:2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>
        <f>SUM(R85:R94)</f>
        <v>14.6</v>
      </c>
      <c r="S83" s="15"/>
      <c r="T83" s="15"/>
      <c r="U83" s="15"/>
      <c r="V83" s="15"/>
      <c r="W83" s="15"/>
    </row>
    <row r="84" spans="1:23" ht="17.25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94" t="s">
        <v>118</v>
      </c>
      <c r="N84" s="93">
        <v>7</v>
      </c>
      <c r="O84" s="94" t="s">
        <v>118</v>
      </c>
      <c r="P84" s="93">
        <v>6</v>
      </c>
      <c r="Q84" s="15"/>
      <c r="R84" s="12" t="s">
        <v>46</v>
      </c>
      <c r="S84" s="12" t="s">
        <v>44</v>
      </c>
      <c r="T84" s="12" t="s">
        <v>45</v>
      </c>
      <c r="U84" s="15"/>
      <c r="V84" s="15"/>
      <c r="W84" s="15"/>
    </row>
    <row r="85" spans="1:23" ht="16.5" x14ac:dyDescent="0.2">
      <c r="A85" s="17">
        <v>60</v>
      </c>
      <c r="B85" s="17">
        <v>7325</v>
      </c>
      <c r="D85" s="156" t="s">
        <v>667</v>
      </c>
      <c r="E85" s="156"/>
      <c r="F85" s="156"/>
      <c r="G85" s="156"/>
      <c r="M85" s="94" t="s">
        <v>81</v>
      </c>
      <c r="N85" s="14">
        <f>SUMIFS(章节关卡!$AV$5:$AV$286,章节关卡!$AT$5:$AT$286,"="&amp;经验计算!N84)</f>
        <v>2160</v>
      </c>
      <c r="O85" s="94" t="s">
        <v>123</v>
      </c>
      <c r="P85" s="14">
        <f>SUMIFS(章节关卡!$BD$5:$BD$283,章节关卡!$BB$5:$BB$283,"="&amp;经验计算!P84)</f>
        <v>3600</v>
      </c>
      <c r="R85" s="25">
        <v>1</v>
      </c>
      <c r="S85" s="21">
        <f>R85/$R$83</f>
        <v>6.8493150684931503E-2</v>
      </c>
      <c r="T85" s="25">
        <f>INT($N$93*S85/5)*5</f>
        <v>3350</v>
      </c>
    </row>
    <row r="86" spans="1:23" ht="16.5" x14ac:dyDescent="0.2">
      <c r="A86" s="17">
        <v>61</v>
      </c>
      <c r="B86" s="17">
        <v>8055</v>
      </c>
      <c r="D86" s="156"/>
      <c r="E86" s="156"/>
      <c r="F86" s="156"/>
      <c r="G86" s="156"/>
      <c r="M86" s="94" t="s">
        <v>119</v>
      </c>
      <c r="N86" s="14">
        <f>SUMIFS(芦花古楼!$E$5:$E$104,芦花古楼!$A$5:$A$104,"&gt;"&amp;经验计算!O86,芦花古楼!$A$5:$A$104,"&lt;="&amp;经验计算!P86)</f>
        <v>5100</v>
      </c>
      <c r="O86" s="93">
        <v>30</v>
      </c>
      <c r="P86" s="93">
        <v>40</v>
      </c>
      <c r="R86" s="25">
        <v>1.1000000000000001</v>
      </c>
      <c r="S86" s="21">
        <f t="shared" ref="S86:S94" si="12">R86/$R$83</f>
        <v>7.5342465753424667E-2</v>
      </c>
      <c r="T86" s="95">
        <f t="shared" ref="T86:T94" si="13">INT($N$93*S86/5)*5</f>
        <v>3685</v>
      </c>
    </row>
    <row r="87" spans="1:23" ht="16.5" x14ac:dyDescent="0.2">
      <c r="A87" s="17">
        <v>62</v>
      </c>
      <c r="B87" s="17">
        <v>8790</v>
      </c>
      <c r="D87" s="156"/>
      <c r="E87" s="156"/>
      <c r="F87" s="156"/>
      <c r="G87" s="156"/>
      <c r="M87" s="94" t="s">
        <v>121</v>
      </c>
      <c r="N87" s="14">
        <f>SUMIFS(芦花古楼!$P$5:$P$104,芦花古楼!$L$5:$L$104,"&gt;"&amp;经验计算!O87,芦花古楼!$L$5:$L$104,"&lt;="&amp;经验计算!P87)</f>
        <v>3600</v>
      </c>
      <c r="O87" s="93">
        <v>15</v>
      </c>
      <c r="P87" s="93">
        <v>20</v>
      </c>
      <c r="R87" s="25">
        <v>1.2</v>
      </c>
      <c r="S87" s="21">
        <f t="shared" si="12"/>
        <v>8.2191780821917804E-2</v>
      </c>
      <c r="T87" s="95">
        <f t="shared" si="13"/>
        <v>4020</v>
      </c>
    </row>
    <row r="88" spans="1:23" ht="16.5" x14ac:dyDescent="0.2">
      <c r="A88" s="17">
        <v>63</v>
      </c>
      <c r="B88" s="17">
        <v>9520</v>
      </c>
      <c r="D88" s="156"/>
      <c r="E88" s="156"/>
      <c r="F88" s="156"/>
      <c r="G88" s="156"/>
      <c r="M88" s="94" t="s">
        <v>120</v>
      </c>
      <c r="N88" s="14">
        <f>SUMIFS(芦花古楼!$AA$5:$AA$104,芦花古楼!$W$5:$W$104,"&gt;"&amp;经验计算!O88,芦花古楼!$W$5:$W$104,"&lt;="&amp;经验计算!P88)</f>
        <v>4500</v>
      </c>
      <c r="O88" s="93">
        <v>10</v>
      </c>
      <c r="P88" s="93">
        <v>15</v>
      </c>
      <c r="R88" s="25">
        <v>1.3</v>
      </c>
      <c r="S88" s="21">
        <f t="shared" si="12"/>
        <v>8.9041095890410968E-2</v>
      </c>
      <c r="T88" s="95">
        <f t="shared" si="13"/>
        <v>4355</v>
      </c>
    </row>
    <row r="89" spans="1:23" ht="16.5" x14ac:dyDescent="0.2">
      <c r="A89" s="17">
        <v>64</v>
      </c>
      <c r="B89" s="17">
        <v>10255</v>
      </c>
      <c r="D89" s="156"/>
      <c r="E89" s="156"/>
      <c r="F89" s="156"/>
      <c r="G89" s="156"/>
      <c r="M89" s="94" t="s">
        <v>122</v>
      </c>
      <c r="N89" s="14">
        <f>SUMIFS(芦花古楼!$AL$5:$AL$104,芦花古楼!$AH$5:$AH$104,"&gt;"&amp;经验计算!O89,芦花古楼!$AH$5:$AH$104,"&lt;="&amp;经验计算!P89)</f>
        <v>4050</v>
      </c>
      <c r="O89" s="93">
        <v>5</v>
      </c>
      <c r="P89" s="93">
        <v>10</v>
      </c>
      <c r="R89" s="25">
        <v>1.4</v>
      </c>
      <c r="S89" s="21">
        <f t="shared" si="12"/>
        <v>9.5890410958904104E-2</v>
      </c>
      <c r="T89" s="95">
        <f t="shared" si="13"/>
        <v>4690</v>
      </c>
    </row>
    <row r="90" spans="1:23" ht="16.5" x14ac:dyDescent="0.2">
      <c r="A90" s="17">
        <v>65</v>
      </c>
      <c r="B90" s="17">
        <v>10985</v>
      </c>
      <c r="D90" s="156"/>
      <c r="E90" s="156"/>
      <c r="F90" s="156"/>
      <c r="G90" s="156"/>
      <c r="M90" s="94" t="s">
        <v>50</v>
      </c>
      <c r="N90" s="14"/>
      <c r="O90" s="14">
        <f>日常任务!D30*经验计算!N90</f>
        <v>0</v>
      </c>
      <c r="R90" s="25">
        <v>1.5</v>
      </c>
      <c r="S90" s="21">
        <f t="shared" si="12"/>
        <v>0.10273972602739727</v>
      </c>
      <c r="T90" s="95">
        <f t="shared" si="13"/>
        <v>5025</v>
      </c>
    </row>
    <row r="91" spans="1:23" ht="16.5" x14ac:dyDescent="0.2">
      <c r="A91" s="17">
        <v>66</v>
      </c>
      <c r="B91" s="17">
        <v>11720</v>
      </c>
      <c r="D91" s="156"/>
      <c r="E91" s="156"/>
      <c r="F91" s="156"/>
      <c r="G91" s="156"/>
      <c r="M91" s="94" t="s">
        <v>47</v>
      </c>
      <c r="N91" s="14">
        <f>INDEX(节奏总表!$L$4:$L$23,经验计算!N84)*60</f>
        <v>2160</v>
      </c>
      <c r="O91" s="14">
        <f>INDEX(章节关卡!$D$6:$D$25,经验计算!N84)*经验计算!N91</f>
        <v>25920</v>
      </c>
      <c r="R91" s="25">
        <v>1.6</v>
      </c>
      <c r="S91" s="21">
        <f t="shared" si="12"/>
        <v>0.10958904109589042</v>
      </c>
      <c r="T91" s="95">
        <f t="shared" si="13"/>
        <v>5360</v>
      </c>
    </row>
    <row r="92" spans="1:23" ht="16.5" x14ac:dyDescent="0.2">
      <c r="A92" s="17">
        <v>67</v>
      </c>
      <c r="B92" s="17">
        <v>12450</v>
      </c>
      <c r="D92" s="156"/>
      <c r="E92" s="156"/>
      <c r="F92" s="156"/>
      <c r="G92" s="156"/>
      <c r="M92" s="94" t="s">
        <v>43</v>
      </c>
      <c r="N92" s="19">
        <v>0</v>
      </c>
      <c r="O92" s="14">
        <f>N93*N92</f>
        <v>0</v>
      </c>
      <c r="R92" s="25">
        <v>1.7</v>
      </c>
      <c r="S92" s="21">
        <f t="shared" si="12"/>
        <v>0.11643835616438356</v>
      </c>
      <c r="T92" s="95">
        <f t="shared" si="13"/>
        <v>5695</v>
      </c>
    </row>
    <row r="93" spans="1:23" ht="16.5" x14ac:dyDescent="0.2">
      <c r="A93" s="17">
        <v>68</v>
      </c>
      <c r="B93" s="17">
        <v>13185</v>
      </c>
      <c r="D93" s="156"/>
      <c r="E93" s="156"/>
      <c r="F93" s="156"/>
      <c r="G93" s="156"/>
      <c r="M93" s="94" t="s">
        <v>42</v>
      </c>
      <c r="N93" s="14">
        <f>(N85+N86+N88+N87+N89+O90+O91+P85)/(1-N92)</f>
        <v>48930</v>
      </c>
      <c r="O93" s="15"/>
      <c r="R93" s="25">
        <v>1.8</v>
      </c>
      <c r="S93" s="21">
        <f t="shared" si="12"/>
        <v>0.12328767123287672</v>
      </c>
      <c r="T93" s="95">
        <f t="shared" si="13"/>
        <v>6030</v>
      </c>
    </row>
    <row r="94" spans="1:23" ht="16.5" x14ac:dyDescent="0.2">
      <c r="A94" s="17">
        <v>69</v>
      </c>
      <c r="B94" s="17">
        <v>14650</v>
      </c>
      <c r="D94" s="156"/>
      <c r="E94" s="156"/>
      <c r="F94" s="156"/>
      <c r="G94" s="156"/>
      <c r="R94" s="25">
        <v>2</v>
      </c>
      <c r="S94" s="21">
        <f t="shared" si="12"/>
        <v>0.13698630136986301</v>
      </c>
      <c r="T94" s="95">
        <f t="shared" si="13"/>
        <v>6700</v>
      </c>
    </row>
    <row r="95" spans="1:2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 spans="1:2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>
        <f>SUM(R98:R107)</f>
        <v>14.6</v>
      </c>
      <c r="S96" s="15"/>
      <c r="T96" s="15"/>
    </row>
    <row r="97" spans="1:20" ht="17.25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94" t="s">
        <v>118</v>
      </c>
      <c r="N97" s="93">
        <v>8</v>
      </c>
      <c r="O97" s="94" t="s">
        <v>118</v>
      </c>
      <c r="P97" s="93">
        <v>7</v>
      </c>
      <c r="Q97" s="15"/>
      <c r="R97" s="12" t="s">
        <v>46</v>
      </c>
      <c r="S97" s="12" t="s">
        <v>44</v>
      </c>
      <c r="T97" s="12" t="s">
        <v>45</v>
      </c>
    </row>
    <row r="98" spans="1:20" ht="16.5" x14ac:dyDescent="0.2">
      <c r="A98" s="17">
        <v>70</v>
      </c>
      <c r="B98" s="17">
        <v>9875</v>
      </c>
      <c r="D98" s="156"/>
      <c r="E98" s="156"/>
      <c r="F98" s="156"/>
      <c r="G98" s="156"/>
      <c r="M98" s="94" t="s">
        <v>81</v>
      </c>
      <c r="N98" s="14">
        <f>SUMIFS(章节关卡!$AV$5:$AV$286,章节关卡!$AT$5:$AT$286,"="&amp;经验计算!N97)</f>
        <v>2520</v>
      </c>
      <c r="O98" s="94" t="s">
        <v>123</v>
      </c>
      <c r="P98" s="14">
        <f>SUMIFS(章节关卡!$BD$5:$BD$283,章节关卡!$BB$5:$BB$283,"="&amp;经验计算!P97)</f>
        <v>4320</v>
      </c>
      <c r="R98" s="25">
        <v>1</v>
      </c>
      <c r="S98" s="21">
        <f>R98/$R$96</f>
        <v>6.8493150684931503E-2</v>
      </c>
      <c r="T98" s="25">
        <f>INT($N$106*S98/5)*5</f>
        <v>4495</v>
      </c>
    </row>
    <row r="99" spans="1:20" ht="16.5" x14ac:dyDescent="0.2">
      <c r="A99" s="17">
        <v>71</v>
      </c>
      <c r="B99" s="17">
        <v>10865</v>
      </c>
      <c r="D99" s="156"/>
      <c r="E99" s="156"/>
      <c r="F99" s="156"/>
      <c r="G99" s="156"/>
      <c r="M99" s="94" t="s">
        <v>119</v>
      </c>
      <c r="N99" s="14">
        <f>SUMIFS(芦花古楼!$E$5:$E$104,芦花古楼!$A$5:$A$104,"&gt;"&amp;经验计算!O99,芦花古楼!$A$5:$A$104,"&lt;="&amp;经验计算!P99)</f>
        <v>6300</v>
      </c>
      <c r="O99" s="93">
        <v>40</v>
      </c>
      <c r="P99" s="93">
        <v>50</v>
      </c>
      <c r="R99" s="25">
        <v>1.1000000000000001</v>
      </c>
      <c r="S99" s="21">
        <f t="shared" ref="S99:S107" si="14">R99/$R$96</f>
        <v>7.5342465753424667E-2</v>
      </c>
      <c r="T99" s="95">
        <f t="shared" ref="T99:T107" si="15">INT($N$106*S99/5)*5</f>
        <v>4945</v>
      </c>
    </row>
    <row r="100" spans="1:20" ht="16.5" x14ac:dyDescent="0.2">
      <c r="A100" s="17">
        <v>72</v>
      </c>
      <c r="B100" s="17">
        <v>11855</v>
      </c>
      <c r="D100" s="156"/>
      <c r="E100" s="156"/>
      <c r="F100" s="156"/>
      <c r="G100" s="156"/>
      <c r="M100" s="94" t="s">
        <v>121</v>
      </c>
      <c r="N100" s="14">
        <f>SUMIFS(芦花古楼!$P$5:$P$104,芦花古楼!$L$5:$L$104,"&gt;"&amp;经验计算!O100,芦花古楼!$L$5:$L$104,"&lt;="&amp;经验计算!P100)</f>
        <v>9000</v>
      </c>
      <c r="O100" s="93">
        <v>20</v>
      </c>
      <c r="P100" s="93">
        <v>30</v>
      </c>
      <c r="R100" s="25">
        <v>1.2</v>
      </c>
      <c r="S100" s="21">
        <f t="shared" si="14"/>
        <v>8.2191780821917804E-2</v>
      </c>
      <c r="T100" s="95">
        <f t="shared" si="15"/>
        <v>5395</v>
      </c>
    </row>
    <row r="101" spans="1:20" ht="16.5" x14ac:dyDescent="0.2">
      <c r="A101" s="17">
        <v>73</v>
      </c>
      <c r="B101" s="17">
        <v>12840</v>
      </c>
      <c r="D101" s="156"/>
      <c r="E101" s="156"/>
      <c r="F101" s="156"/>
      <c r="G101" s="156"/>
      <c r="M101" s="94" t="s">
        <v>120</v>
      </c>
      <c r="N101" s="14">
        <f>SUMIFS(芦花古楼!$AA$5:$AA$104,芦花古楼!$W$5:$W$104,"&gt;"&amp;经验计算!O101,芦花古楼!$W$5:$W$104,"&lt;="&amp;经验计算!P101)</f>
        <v>5400</v>
      </c>
      <c r="O101" s="93">
        <v>15</v>
      </c>
      <c r="P101" s="93">
        <v>20</v>
      </c>
      <c r="R101" s="25">
        <v>1.3</v>
      </c>
      <c r="S101" s="21">
        <f t="shared" si="14"/>
        <v>8.9041095890410968E-2</v>
      </c>
      <c r="T101" s="95">
        <f t="shared" si="15"/>
        <v>5840</v>
      </c>
    </row>
    <row r="102" spans="1:20" ht="16.5" x14ac:dyDescent="0.2">
      <c r="A102" s="17">
        <v>74</v>
      </c>
      <c r="B102" s="17">
        <v>13830</v>
      </c>
      <c r="D102" s="156"/>
      <c r="E102" s="156"/>
      <c r="F102" s="156"/>
      <c r="G102" s="156"/>
      <c r="M102" s="94" t="s">
        <v>122</v>
      </c>
      <c r="N102" s="14">
        <f>SUMIFS(芦花古楼!$AL$5:$AL$104,芦花古楼!$AH$5:$AH$104,"&gt;"&amp;经验计算!O102,芦花古楼!$AH$5:$AH$104,"&lt;="&amp;经验计算!P102)</f>
        <v>4500</v>
      </c>
      <c r="O102" s="93">
        <v>10</v>
      </c>
      <c r="P102" s="93">
        <v>15</v>
      </c>
      <c r="R102" s="25">
        <v>1.4</v>
      </c>
      <c r="S102" s="21">
        <f t="shared" si="14"/>
        <v>9.5890410958904104E-2</v>
      </c>
      <c r="T102" s="95">
        <f t="shared" si="15"/>
        <v>6290</v>
      </c>
    </row>
    <row r="103" spans="1:20" ht="16.5" x14ac:dyDescent="0.2">
      <c r="A103" s="17">
        <v>75</v>
      </c>
      <c r="B103" s="17">
        <v>14815</v>
      </c>
      <c r="D103" s="156"/>
      <c r="E103" s="156"/>
      <c r="F103" s="156"/>
      <c r="G103" s="156"/>
      <c r="M103" s="94" t="s">
        <v>50</v>
      </c>
      <c r="N103" s="14"/>
      <c r="O103" s="14">
        <f>日常任务!D43*经验计算!N103</f>
        <v>0</v>
      </c>
      <c r="R103" s="25">
        <v>1.5</v>
      </c>
      <c r="S103" s="21">
        <f t="shared" si="14"/>
        <v>0.10273972602739727</v>
      </c>
      <c r="T103" s="95">
        <f t="shared" si="15"/>
        <v>6740</v>
      </c>
    </row>
    <row r="104" spans="1:20" ht="16.5" x14ac:dyDescent="0.2">
      <c r="A104" s="17">
        <v>76</v>
      </c>
      <c r="B104" s="17">
        <v>15805</v>
      </c>
      <c r="D104" s="156"/>
      <c r="E104" s="156"/>
      <c r="F104" s="156"/>
      <c r="G104" s="156"/>
      <c r="M104" s="94" t="s">
        <v>47</v>
      </c>
      <c r="N104" s="14">
        <f>INDEX(节奏总表!$L$4:$L$23,经验计算!N97)*60</f>
        <v>2400</v>
      </c>
      <c r="O104" s="14">
        <f>INDEX(章节关卡!$D$6:$D$25,经验计算!N97)*经验计算!N104</f>
        <v>33600</v>
      </c>
      <c r="R104" s="25">
        <v>1.6</v>
      </c>
      <c r="S104" s="21">
        <f t="shared" si="14"/>
        <v>0.10958904109589042</v>
      </c>
      <c r="T104" s="95">
        <f t="shared" si="15"/>
        <v>7190</v>
      </c>
    </row>
    <row r="105" spans="1:20" ht="16.5" x14ac:dyDescent="0.2">
      <c r="A105" s="17">
        <v>77</v>
      </c>
      <c r="B105" s="17">
        <v>16795</v>
      </c>
      <c r="D105" s="156"/>
      <c r="E105" s="156"/>
      <c r="F105" s="156"/>
      <c r="G105" s="156"/>
      <c r="M105" s="94" t="s">
        <v>43</v>
      </c>
      <c r="N105" s="19">
        <v>0</v>
      </c>
      <c r="O105" s="14">
        <f>N106*N105</f>
        <v>0</v>
      </c>
      <c r="R105" s="25">
        <v>1.7</v>
      </c>
      <c r="S105" s="21">
        <f t="shared" si="14"/>
        <v>0.11643835616438356</v>
      </c>
      <c r="T105" s="95">
        <f t="shared" si="15"/>
        <v>7640</v>
      </c>
    </row>
    <row r="106" spans="1:20" ht="16.5" x14ac:dyDescent="0.2">
      <c r="A106" s="17">
        <v>78</v>
      </c>
      <c r="B106" s="17">
        <v>17780</v>
      </c>
      <c r="D106" s="156"/>
      <c r="E106" s="156"/>
      <c r="F106" s="156"/>
      <c r="G106" s="156"/>
      <c r="M106" s="94" t="s">
        <v>42</v>
      </c>
      <c r="N106" s="14">
        <f>(N98+N99+N101+N100+N102+O103+O104+P98)/(1-N105)</f>
        <v>65640</v>
      </c>
      <c r="O106" s="15"/>
      <c r="R106" s="25">
        <v>1.8</v>
      </c>
      <c r="S106" s="21">
        <f t="shared" si="14"/>
        <v>0.12328767123287672</v>
      </c>
      <c r="T106" s="95">
        <f t="shared" si="15"/>
        <v>8090</v>
      </c>
    </row>
    <row r="107" spans="1:20" ht="16.5" x14ac:dyDescent="0.2">
      <c r="A107" s="17">
        <v>79</v>
      </c>
      <c r="B107" s="17">
        <v>19755</v>
      </c>
      <c r="D107" s="156"/>
      <c r="E107" s="156"/>
      <c r="F107" s="156"/>
      <c r="G107" s="156"/>
      <c r="R107" s="25">
        <v>2</v>
      </c>
      <c r="S107" s="21">
        <f t="shared" si="14"/>
        <v>0.13698630136986301</v>
      </c>
      <c r="T107" s="95">
        <f t="shared" si="15"/>
        <v>8990</v>
      </c>
    </row>
    <row r="108" spans="1:20" s="15" customFormat="1" x14ac:dyDescent="0.2"/>
    <row r="109" spans="1:20" s="15" customFormat="1" x14ac:dyDescent="0.2">
      <c r="R109" s="15">
        <f>SUM(R111:R120)</f>
        <v>14.6</v>
      </c>
    </row>
    <row r="110" spans="1:20" s="15" customFormat="1" ht="17.25" x14ac:dyDescent="0.2">
      <c r="M110" s="94" t="s">
        <v>118</v>
      </c>
      <c r="N110" s="93">
        <v>9</v>
      </c>
      <c r="O110" s="94" t="s">
        <v>118</v>
      </c>
      <c r="P110" s="93">
        <v>8</v>
      </c>
      <c r="R110" s="12" t="s">
        <v>46</v>
      </c>
      <c r="S110" s="12" t="s">
        <v>44</v>
      </c>
      <c r="T110" s="12" t="s">
        <v>45</v>
      </c>
    </row>
    <row r="111" spans="1:20" ht="15.75" customHeight="1" x14ac:dyDescent="0.2">
      <c r="A111" s="17">
        <v>80</v>
      </c>
      <c r="B111" s="17">
        <v>12425</v>
      </c>
      <c r="D111" s="156"/>
      <c r="E111" s="156"/>
      <c r="F111" s="156"/>
      <c r="G111" s="156"/>
      <c r="M111" s="94" t="s">
        <v>81</v>
      </c>
      <c r="N111" s="14">
        <f>SUMIFS(章节关卡!$AV$5:$AV$286,章节关卡!$AT$5:$AT$286,"="&amp;经验计算!N110)</f>
        <v>2880</v>
      </c>
      <c r="O111" s="94" t="s">
        <v>123</v>
      </c>
      <c r="P111" s="14">
        <f>SUMIFS(章节关卡!$BD$5:$BD$283,章节关卡!$BB$5:$BB$283,"="&amp;经验计算!P110)</f>
        <v>5040</v>
      </c>
      <c r="R111" s="25">
        <v>1</v>
      </c>
      <c r="S111" s="21">
        <f>R111/$R$109</f>
        <v>6.8493150684931503E-2</v>
      </c>
      <c r="T111" s="25">
        <f>INT($N$119*S111/5)*5</f>
        <v>5420</v>
      </c>
    </row>
    <row r="112" spans="1:20" ht="16.5" x14ac:dyDescent="0.2">
      <c r="A112" s="17">
        <v>81</v>
      </c>
      <c r="B112" s="17">
        <v>13670</v>
      </c>
      <c r="D112" s="156"/>
      <c r="E112" s="156"/>
      <c r="F112" s="156"/>
      <c r="G112" s="156"/>
      <c r="M112" s="94" t="s">
        <v>119</v>
      </c>
      <c r="N112" s="14">
        <f>SUMIFS(芦花古楼!$E$5:$E$104,芦花古楼!$A$5:$A$104,"&gt;"&amp;经验计算!O112,芦花古楼!$A$5:$A$104,"&lt;="&amp;经验计算!P112)</f>
        <v>7800</v>
      </c>
      <c r="O112" s="93">
        <v>50</v>
      </c>
      <c r="P112" s="93">
        <v>60</v>
      </c>
      <c r="R112" s="25">
        <v>1.1000000000000001</v>
      </c>
      <c r="S112" s="21">
        <f t="shared" ref="S112:S120" si="16">R112/$R$109</f>
        <v>7.5342465753424667E-2</v>
      </c>
      <c r="T112" s="95">
        <f t="shared" ref="T112:T120" si="17">INT($N$119*S112/5)*5</f>
        <v>5960</v>
      </c>
    </row>
    <row r="113" spans="1:23" ht="16.5" x14ac:dyDescent="0.2">
      <c r="A113" s="17">
        <v>82</v>
      </c>
      <c r="B113" s="17">
        <v>14910</v>
      </c>
      <c r="D113" s="156"/>
      <c r="E113" s="156"/>
      <c r="F113" s="156"/>
      <c r="G113" s="156"/>
      <c r="M113" s="94" t="s">
        <v>121</v>
      </c>
      <c r="N113" s="14">
        <f>SUMIFS(芦花古楼!$P$5:$P$104,芦花古楼!$L$5:$L$104,"&gt;"&amp;经验计算!O113,芦花古楼!$L$5:$L$104,"&lt;="&amp;经验计算!P113)</f>
        <v>11400</v>
      </c>
      <c r="O113" s="93">
        <v>30</v>
      </c>
      <c r="P113" s="93">
        <v>40</v>
      </c>
      <c r="R113" s="25">
        <v>1.2</v>
      </c>
      <c r="S113" s="21">
        <f t="shared" si="16"/>
        <v>8.2191780821917804E-2</v>
      </c>
      <c r="T113" s="95">
        <f t="shared" si="17"/>
        <v>6500</v>
      </c>
    </row>
    <row r="114" spans="1:23" ht="16.5" x14ac:dyDescent="0.2">
      <c r="A114" s="17">
        <v>83</v>
      </c>
      <c r="B114" s="17">
        <v>16155</v>
      </c>
      <c r="D114" s="156"/>
      <c r="E114" s="156"/>
      <c r="F114" s="156"/>
      <c r="G114" s="156"/>
      <c r="M114" s="94" t="s">
        <v>120</v>
      </c>
      <c r="N114" s="14">
        <f>SUMIFS(芦花古楼!$AA$5:$AA$104,芦花古楼!$W$5:$W$104,"&gt;"&amp;经验计算!O114,芦花古楼!$W$5:$W$104,"&lt;="&amp;经验计算!P114)</f>
        <v>6300</v>
      </c>
      <c r="O114" s="93">
        <v>20</v>
      </c>
      <c r="P114" s="93">
        <v>25</v>
      </c>
      <c r="R114" s="25">
        <v>1.3</v>
      </c>
      <c r="S114" s="21">
        <f t="shared" si="16"/>
        <v>8.9041095890410968E-2</v>
      </c>
      <c r="T114" s="95">
        <f t="shared" si="17"/>
        <v>7045</v>
      </c>
    </row>
    <row r="115" spans="1:23" ht="16.5" x14ac:dyDescent="0.2">
      <c r="A115" s="17">
        <v>84</v>
      </c>
      <c r="B115" s="17">
        <v>17395</v>
      </c>
      <c r="D115" s="156"/>
      <c r="E115" s="156"/>
      <c r="F115" s="156"/>
      <c r="G115" s="156"/>
      <c r="M115" s="94" t="s">
        <v>122</v>
      </c>
      <c r="N115" s="14">
        <f>SUMIFS(芦花古楼!$AL$5:$AL$104,芦花古楼!$AH$5:$AH$104,"&gt;"&amp;经验计算!O115,芦花古楼!$AH$5:$AH$104,"&lt;="&amp;经验计算!P115)</f>
        <v>5400</v>
      </c>
      <c r="O115" s="93">
        <v>15</v>
      </c>
      <c r="P115" s="93">
        <v>20</v>
      </c>
      <c r="R115" s="25">
        <v>1.4</v>
      </c>
      <c r="S115" s="21">
        <f t="shared" si="16"/>
        <v>9.5890410958904104E-2</v>
      </c>
      <c r="T115" s="95">
        <f t="shared" si="17"/>
        <v>7585</v>
      </c>
    </row>
    <row r="116" spans="1:23" ht="16.5" x14ac:dyDescent="0.2">
      <c r="A116" s="17">
        <v>85</v>
      </c>
      <c r="B116" s="17">
        <v>18640</v>
      </c>
      <c r="D116" s="156"/>
      <c r="E116" s="156"/>
      <c r="F116" s="156"/>
      <c r="G116" s="156"/>
      <c r="M116" s="94" t="s">
        <v>50</v>
      </c>
      <c r="N116" s="14"/>
      <c r="O116" s="14">
        <f>日常任务!D56*经验计算!N116</f>
        <v>0</v>
      </c>
      <c r="R116" s="25">
        <v>1.5</v>
      </c>
      <c r="S116" s="21">
        <f t="shared" si="16"/>
        <v>0.10273972602739727</v>
      </c>
      <c r="T116" s="95">
        <f t="shared" si="17"/>
        <v>8130</v>
      </c>
    </row>
    <row r="117" spans="1:23" ht="16.5" x14ac:dyDescent="0.2">
      <c r="A117" s="17">
        <v>86</v>
      </c>
      <c r="B117" s="17">
        <v>19880</v>
      </c>
      <c r="D117" s="156"/>
      <c r="E117" s="156"/>
      <c r="F117" s="156"/>
      <c r="G117" s="156"/>
      <c r="M117" s="94" t="s">
        <v>47</v>
      </c>
      <c r="N117" s="14">
        <f>INDEX(节奏总表!$L$4:$L$23,经验计算!N110)*60</f>
        <v>2520</v>
      </c>
      <c r="O117" s="14">
        <f>INDEX(章节关卡!$D$6:$D$25,经验计算!N110)*经验计算!N117</f>
        <v>40320</v>
      </c>
      <c r="R117" s="25">
        <v>1.6</v>
      </c>
      <c r="S117" s="21">
        <f t="shared" si="16"/>
        <v>0.10958904109589042</v>
      </c>
      <c r="T117" s="95">
        <f t="shared" si="17"/>
        <v>8670</v>
      </c>
    </row>
    <row r="118" spans="1:23" ht="16.5" x14ac:dyDescent="0.2">
      <c r="A118" s="17">
        <v>87</v>
      </c>
      <c r="B118" s="17">
        <v>21125</v>
      </c>
      <c r="D118" s="156"/>
      <c r="E118" s="156"/>
      <c r="F118" s="156"/>
      <c r="G118" s="156"/>
      <c r="M118" s="94" t="s">
        <v>43</v>
      </c>
      <c r="N118" s="19">
        <v>0</v>
      </c>
      <c r="O118" s="14">
        <f>N119*N118</f>
        <v>0</v>
      </c>
      <c r="R118" s="25">
        <v>1.7</v>
      </c>
      <c r="S118" s="21">
        <f t="shared" si="16"/>
        <v>0.11643835616438356</v>
      </c>
      <c r="T118" s="95">
        <f t="shared" si="17"/>
        <v>9210</v>
      </c>
    </row>
    <row r="119" spans="1:23" ht="16.5" x14ac:dyDescent="0.2">
      <c r="A119" s="17">
        <v>88</v>
      </c>
      <c r="B119" s="17">
        <v>22365</v>
      </c>
      <c r="D119" s="156"/>
      <c r="E119" s="156"/>
      <c r="F119" s="156"/>
      <c r="G119" s="156"/>
      <c r="M119" s="94" t="s">
        <v>42</v>
      </c>
      <c r="N119" s="14">
        <f>(N111+N112+N114+N113+N115+O116+O117+P111)/(1-N118)</f>
        <v>79140</v>
      </c>
      <c r="O119" s="15"/>
      <c r="R119" s="25">
        <v>1.8</v>
      </c>
      <c r="S119" s="21">
        <f t="shared" si="16"/>
        <v>0.12328767123287672</v>
      </c>
      <c r="T119" s="95">
        <f t="shared" si="17"/>
        <v>9755</v>
      </c>
    </row>
    <row r="120" spans="1:23" ht="16.5" x14ac:dyDescent="0.2">
      <c r="A120" s="17">
        <v>89</v>
      </c>
      <c r="B120" s="17">
        <v>24850</v>
      </c>
      <c r="D120" s="156"/>
      <c r="E120" s="156"/>
      <c r="F120" s="156"/>
      <c r="G120" s="156"/>
      <c r="R120" s="25">
        <v>2</v>
      </c>
      <c r="S120" s="21">
        <f t="shared" si="16"/>
        <v>0.13698630136986301</v>
      </c>
      <c r="T120" s="95">
        <f t="shared" si="17"/>
        <v>10840</v>
      </c>
    </row>
    <row r="121" spans="1:2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>
        <f>SUM(R124:R133)</f>
        <v>14.6</v>
      </c>
      <c r="S122" s="15"/>
      <c r="T122" s="15"/>
      <c r="U122" s="15"/>
      <c r="V122" s="15"/>
      <c r="W122" s="15"/>
    </row>
    <row r="123" spans="1:23" ht="17.25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94" t="s">
        <v>118</v>
      </c>
      <c r="N123" s="93">
        <v>10</v>
      </c>
      <c r="O123" s="94" t="s">
        <v>118</v>
      </c>
      <c r="P123" s="93">
        <v>9</v>
      </c>
      <c r="Q123" s="15"/>
      <c r="R123" s="12" t="s">
        <v>46</v>
      </c>
      <c r="S123" s="12" t="s">
        <v>44</v>
      </c>
      <c r="T123" s="12" t="s">
        <v>45</v>
      </c>
      <c r="U123" s="15"/>
      <c r="V123" s="15"/>
      <c r="W123" s="15"/>
    </row>
    <row r="124" spans="1:23" ht="16.5" x14ac:dyDescent="0.2">
      <c r="A124" s="17">
        <v>90</v>
      </c>
      <c r="B124" s="17">
        <v>15050</v>
      </c>
      <c r="D124" s="156"/>
      <c r="E124" s="156"/>
      <c r="F124" s="156"/>
      <c r="G124" s="156"/>
      <c r="M124" s="94" t="s">
        <v>81</v>
      </c>
      <c r="N124" s="14">
        <f>SUMIFS(章节关卡!$AV$5:$AV$286,章节关卡!$AT$5:$AT$286,"="&amp;经验计算!N123)</f>
        <v>3240</v>
      </c>
      <c r="O124" s="94" t="s">
        <v>123</v>
      </c>
      <c r="P124" s="14">
        <f>SUMIFS(章节关卡!$BD$5:$BD$283,章节关卡!$BB$5:$BB$283,"="&amp;经验计算!P123)</f>
        <v>5760</v>
      </c>
      <c r="R124" s="25">
        <v>1</v>
      </c>
      <c r="S124" s="21">
        <f>R124/$R$122</f>
        <v>6.8493150684931503E-2</v>
      </c>
      <c r="T124" s="25">
        <f>INT($N$132*S124/5)*5</f>
        <v>6395</v>
      </c>
    </row>
    <row r="125" spans="1:23" ht="16.5" x14ac:dyDescent="0.2">
      <c r="A125" s="17">
        <v>91</v>
      </c>
      <c r="B125" s="17">
        <v>16555</v>
      </c>
      <c r="D125" s="156"/>
      <c r="E125" s="156"/>
      <c r="F125" s="156"/>
      <c r="G125" s="156"/>
      <c r="M125" s="94" t="s">
        <v>119</v>
      </c>
      <c r="N125" s="14">
        <f>SUMIFS(芦花古楼!$E$5:$E$104,芦花古楼!$A$5:$A$104,"&gt;"&amp;经验计算!O125,芦花古楼!$A$5:$A$104,"&lt;="&amp;经验计算!P125)</f>
        <v>9300</v>
      </c>
      <c r="O125" s="93">
        <v>60</v>
      </c>
      <c r="P125" s="93">
        <v>70</v>
      </c>
      <c r="R125" s="25">
        <v>1.1000000000000001</v>
      </c>
      <c r="S125" s="21">
        <f t="shared" ref="S125:S133" si="18">R125/$R$122</f>
        <v>7.5342465753424667E-2</v>
      </c>
      <c r="T125" s="95">
        <f t="shared" ref="T125:T133" si="19">INT($N$132*S125/5)*5</f>
        <v>7035</v>
      </c>
    </row>
    <row r="126" spans="1:23" ht="16.5" x14ac:dyDescent="0.2">
      <c r="A126" s="17">
        <v>92</v>
      </c>
      <c r="B126" s="17">
        <v>18060</v>
      </c>
      <c r="D126" s="156"/>
      <c r="E126" s="156"/>
      <c r="F126" s="156"/>
      <c r="G126" s="156"/>
      <c r="M126" s="94" t="s">
        <v>121</v>
      </c>
      <c r="N126" s="14">
        <f>SUMIFS(芦花古楼!$P$5:$P$104,芦花古楼!$L$5:$L$104,"&gt;"&amp;经验计算!O126,芦花古楼!$L$5:$L$104,"&lt;="&amp;经验计算!P126)</f>
        <v>14100</v>
      </c>
      <c r="O126" s="93">
        <v>40</v>
      </c>
      <c r="P126" s="93">
        <v>50</v>
      </c>
      <c r="R126" s="25">
        <v>1.2</v>
      </c>
      <c r="S126" s="21">
        <f t="shared" si="18"/>
        <v>8.2191780821917804E-2</v>
      </c>
      <c r="T126" s="95">
        <f t="shared" si="19"/>
        <v>7675</v>
      </c>
    </row>
    <row r="127" spans="1:23" ht="16.5" x14ac:dyDescent="0.2">
      <c r="A127" s="17">
        <v>93</v>
      </c>
      <c r="B127" s="17">
        <v>19565</v>
      </c>
      <c r="D127" s="156"/>
      <c r="E127" s="156"/>
      <c r="F127" s="156"/>
      <c r="G127" s="156"/>
      <c r="M127" s="94" t="s">
        <v>120</v>
      </c>
      <c r="N127" s="14">
        <f>SUMIFS(芦花古楼!$AA$5:$AA$104,芦花古楼!$W$5:$W$104,"&gt;"&amp;经验计算!O127,芦花古楼!$W$5:$W$104,"&lt;="&amp;经验计算!P127)</f>
        <v>7200</v>
      </c>
      <c r="O127" s="93">
        <v>25</v>
      </c>
      <c r="P127" s="93">
        <v>30</v>
      </c>
      <c r="R127" s="25">
        <v>1.3</v>
      </c>
      <c r="S127" s="21">
        <f t="shared" si="18"/>
        <v>8.9041095890410968E-2</v>
      </c>
      <c r="T127" s="95">
        <f t="shared" si="19"/>
        <v>8315</v>
      </c>
    </row>
    <row r="128" spans="1:23" ht="16.5" x14ac:dyDescent="0.2">
      <c r="A128" s="17">
        <v>94</v>
      </c>
      <c r="B128" s="17">
        <v>21070</v>
      </c>
      <c r="D128" s="156"/>
      <c r="E128" s="156"/>
      <c r="F128" s="156"/>
      <c r="G128" s="156"/>
      <c r="M128" s="94" t="s">
        <v>122</v>
      </c>
      <c r="N128" s="14">
        <f>SUMIFS(芦花古楼!$AL$5:$AL$104,芦花古楼!$AH$5:$AH$104,"&gt;"&amp;经验计算!O128,芦花古楼!$AH$5:$AH$104,"&lt;="&amp;经验计算!P128)</f>
        <v>6300</v>
      </c>
      <c r="O128" s="93">
        <v>20</v>
      </c>
      <c r="P128" s="93">
        <v>25</v>
      </c>
      <c r="R128" s="25">
        <v>1.4</v>
      </c>
      <c r="S128" s="21">
        <f t="shared" si="18"/>
        <v>9.5890410958904104E-2</v>
      </c>
      <c r="T128" s="95">
        <f t="shared" si="19"/>
        <v>8955</v>
      </c>
    </row>
    <row r="129" spans="1:23" ht="16.5" x14ac:dyDescent="0.2">
      <c r="A129" s="17">
        <v>95</v>
      </c>
      <c r="B129" s="17">
        <v>22580</v>
      </c>
      <c r="D129" s="156"/>
      <c r="E129" s="156"/>
      <c r="F129" s="156"/>
      <c r="G129" s="156"/>
      <c r="M129" s="94" t="s">
        <v>50</v>
      </c>
      <c r="N129" s="14"/>
      <c r="O129" s="14">
        <f>日常任务!D69*经验计算!N129</f>
        <v>0</v>
      </c>
      <c r="R129" s="25">
        <v>1.5</v>
      </c>
      <c r="S129" s="21">
        <f t="shared" si="18"/>
        <v>0.10273972602739727</v>
      </c>
      <c r="T129" s="95">
        <f t="shared" si="19"/>
        <v>9595</v>
      </c>
    </row>
    <row r="130" spans="1:23" ht="16.5" x14ac:dyDescent="0.2">
      <c r="A130" s="17">
        <v>96</v>
      </c>
      <c r="B130" s="17">
        <v>24085</v>
      </c>
      <c r="D130" s="156"/>
      <c r="E130" s="156"/>
      <c r="F130" s="156"/>
      <c r="G130" s="156"/>
      <c r="M130" s="94" t="s">
        <v>47</v>
      </c>
      <c r="N130" s="14">
        <f>INDEX(节奏总表!$L$4:$L$23,经验计算!N123)*60</f>
        <v>2640</v>
      </c>
      <c r="O130" s="14">
        <f>INDEX(章节关卡!$D$6:$D$25,经验计算!N123)*经验计算!N130</f>
        <v>47520</v>
      </c>
      <c r="R130" s="25">
        <v>1.6</v>
      </c>
      <c r="S130" s="21">
        <f t="shared" si="18"/>
        <v>0.10958904109589042</v>
      </c>
      <c r="T130" s="95">
        <f t="shared" si="19"/>
        <v>10235</v>
      </c>
    </row>
    <row r="131" spans="1:23" ht="16.5" x14ac:dyDescent="0.2">
      <c r="A131" s="17">
        <v>97</v>
      </c>
      <c r="B131" s="17">
        <v>25590</v>
      </c>
      <c r="D131" s="156"/>
      <c r="E131" s="156"/>
      <c r="F131" s="156"/>
      <c r="G131" s="156"/>
      <c r="M131" s="94" t="s">
        <v>43</v>
      </c>
      <c r="N131" s="19">
        <v>0</v>
      </c>
      <c r="O131" s="14">
        <f>N132*N131</f>
        <v>0</v>
      </c>
      <c r="R131" s="25">
        <v>1.7</v>
      </c>
      <c r="S131" s="21">
        <f t="shared" si="18"/>
        <v>0.11643835616438356</v>
      </c>
      <c r="T131" s="95">
        <f t="shared" si="19"/>
        <v>10875</v>
      </c>
    </row>
    <row r="132" spans="1:23" ht="16.5" x14ac:dyDescent="0.2">
      <c r="A132" s="17">
        <v>98</v>
      </c>
      <c r="B132" s="17">
        <v>27095</v>
      </c>
      <c r="D132" s="156"/>
      <c r="E132" s="156"/>
      <c r="F132" s="156"/>
      <c r="G132" s="156"/>
      <c r="M132" s="94" t="s">
        <v>42</v>
      </c>
      <c r="N132" s="14">
        <f>(N124+N125+N127+N126+N128+O129+O130+P124)/(1-N131)</f>
        <v>93420</v>
      </c>
      <c r="O132" s="15"/>
      <c r="R132" s="25">
        <v>1.8</v>
      </c>
      <c r="S132" s="21">
        <f t="shared" si="18"/>
        <v>0.12328767123287672</v>
      </c>
      <c r="T132" s="95">
        <f t="shared" si="19"/>
        <v>11515</v>
      </c>
    </row>
    <row r="133" spans="1:23" ht="16.5" x14ac:dyDescent="0.2">
      <c r="A133" s="17">
        <v>99</v>
      </c>
      <c r="B133" s="17">
        <v>30105</v>
      </c>
      <c r="D133" s="156"/>
      <c r="E133" s="156"/>
      <c r="F133" s="156"/>
      <c r="G133" s="156"/>
      <c r="R133" s="25">
        <v>2</v>
      </c>
      <c r="S133" s="21">
        <f t="shared" si="18"/>
        <v>0.13698630136986301</v>
      </c>
      <c r="T133" s="95">
        <f t="shared" si="19"/>
        <v>12795</v>
      </c>
    </row>
    <row r="134" spans="1:2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>
        <f>SUM(R138:R147)</f>
        <v>14.6</v>
      </c>
      <c r="S136" s="15"/>
      <c r="T136" s="15"/>
      <c r="U136" s="15"/>
      <c r="V136" s="15"/>
      <c r="W136" s="15"/>
    </row>
    <row r="137" spans="1:23" ht="17.25" x14ac:dyDescent="0.2">
      <c r="A137" s="17">
        <v>100</v>
      </c>
      <c r="B137" s="17">
        <v>22220</v>
      </c>
      <c r="D137" s="156"/>
      <c r="E137" s="156"/>
      <c r="F137" s="156"/>
      <c r="G137" s="156"/>
      <c r="M137" s="94" t="s">
        <v>118</v>
      </c>
      <c r="N137" s="93">
        <v>11</v>
      </c>
      <c r="O137" s="94" t="s">
        <v>118</v>
      </c>
      <c r="P137" s="93">
        <v>10</v>
      </c>
      <c r="Q137" s="15"/>
      <c r="R137" s="12" t="s">
        <v>46</v>
      </c>
      <c r="S137" s="12" t="s">
        <v>44</v>
      </c>
      <c r="T137" s="12" t="s">
        <v>45</v>
      </c>
    </row>
    <row r="138" spans="1:23" ht="16.5" x14ac:dyDescent="0.2">
      <c r="A138" s="17">
        <v>101</v>
      </c>
      <c r="B138" s="17">
        <v>24445</v>
      </c>
      <c r="D138" s="156"/>
      <c r="E138" s="156"/>
      <c r="F138" s="156"/>
      <c r="G138" s="156"/>
      <c r="M138" s="94" t="s">
        <v>81</v>
      </c>
      <c r="N138" s="14">
        <f>SUMIFS(章节关卡!$AV$5:$AV$286,章节关卡!$AT$5:$AT$286,"="&amp;经验计算!N137)</f>
        <v>3600</v>
      </c>
      <c r="O138" s="94" t="s">
        <v>123</v>
      </c>
      <c r="P138" s="14">
        <f>SUMIFS(章节关卡!$BD$5:$BD$283,章节关卡!$BB$5:$BB$283,"="&amp;经验计算!P137)</f>
        <v>6480</v>
      </c>
      <c r="R138" s="44">
        <v>1</v>
      </c>
      <c r="S138" s="21">
        <f>R138/$R$122</f>
        <v>6.8493150684931503E-2</v>
      </c>
      <c r="T138" s="44">
        <f>INT($N$146*S138/5)*5</f>
        <v>8535</v>
      </c>
    </row>
    <row r="139" spans="1:23" ht="16.5" x14ac:dyDescent="0.2">
      <c r="A139" s="17">
        <v>102</v>
      </c>
      <c r="B139" s="17">
        <v>26665</v>
      </c>
      <c r="D139" s="156"/>
      <c r="E139" s="156"/>
      <c r="F139" s="156"/>
      <c r="G139" s="156"/>
      <c r="M139" s="94" t="s">
        <v>119</v>
      </c>
      <c r="N139" s="14">
        <f>SUMIFS(芦花古楼!$E$5:$E$104,芦花古楼!$A$5:$A$104,"&gt;"&amp;经验计算!O139,芦花古楼!$A$5:$A$104,"&lt;="&amp;经验计算!P139)</f>
        <v>10800</v>
      </c>
      <c r="O139" s="93">
        <v>70</v>
      </c>
      <c r="P139" s="93">
        <v>80</v>
      </c>
      <c r="R139" s="44">
        <v>1.1000000000000001</v>
      </c>
      <c r="S139" s="21">
        <f t="shared" ref="S139:S147" si="20">R139/$R$122</f>
        <v>7.5342465753424667E-2</v>
      </c>
      <c r="T139" s="95">
        <f t="shared" ref="T139:T147" si="21">INT($N$146*S139/5)*5</f>
        <v>9390</v>
      </c>
    </row>
    <row r="140" spans="1:23" ht="16.5" x14ac:dyDescent="0.2">
      <c r="A140" s="17">
        <v>103</v>
      </c>
      <c r="B140" s="17">
        <v>28890</v>
      </c>
      <c r="D140" s="156"/>
      <c r="E140" s="156"/>
      <c r="F140" s="156"/>
      <c r="G140" s="156"/>
      <c r="M140" s="94" t="s">
        <v>121</v>
      </c>
      <c r="N140" s="14">
        <f>SUMIFS(芦花古楼!$P$5:$P$104,芦花古楼!$L$5:$L$104,"&gt;"&amp;经验计算!O140,芦花古楼!$L$5:$L$104,"&lt;="&amp;经验计算!P140)</f>
        <v>17100</v>
      </c>
      <c r="O140" s="93">
        <v>50</v>
      </c>
      <c r="P140" s="93">
        <v>60</v>
      </c>
      <c r="R140" s="44">
        <v>1.2</v>
      </c>
      <c r="S140" s="21">
        <f t="shared" si="20"/>
        <v>8.2191780821917804E-2</v>
      </c>
      <c r="T140" s="95">
        <f t="shared" si="21"/>
        <v>10245</v>
      </c>
    </row>
    <row r="141" spans="1:23" ht="16.5" x14ac:dyDescent="0.2">
      <c r="A141" s="17">
        <v>104</v>
      </c>
      <c r="B141" s="17">
        <v>31110</v>
      </c>
      <c r="D141" s="156"/>
      <c r="E141" s="156"/>
      <c r="F141" s="156"/>
      <c r="G141" s="156"/>
      <c r="M141" s="94" t="s">
        <v>120</v>
      </c>
      <c r="N141" s="14">
        <f>SUMIFS(芦花古楼!$AA$5:$AA$104,芦花古楼!$W$5:$W$104,"&gt;"&amp;经验计算!O141,芦花古楼!$W$5:$W$104,"&lt;="&amp;经验计算!P141)</f>
        <v>17100</v>
      </c>
      <c r="O141" s="93">
        <v>30</v>
      </c>
      <c r="P141" s="93">
        <v>40</v>
      </c>
      <c r="R141" s="44">
        <v>1.3</v>
      </c>
      <c r="S141" s="21">
        <f t="shared" si="20"/>
        <v>8.9041095890410968E-2</v>
      </c>
      <c r="T141" s="95">
        <f t="shared" si="21"/>
        <v>11100</v>
      </c>
    </row>
    <row r="142" spans="1:23" ht="16.5" x14ac:dyDescent="0.2">
      <c r="A142" s="17">
        <v>105</v>
      </c>
      <c r="B142" s="17">
        <v>33335</v>
      </c>
      <c r="D142" s="156"/>
      <c r="E142" s="156"/>
      <c r="F142" s="156"/>
      <c r="G142" s="156"/>
      <c r="M142" s="94" t="s">
        <v>122</v>
      </c>
      <c r="N142" s="14">
        <f>SUMIFS(芦花古楼!$AL$5:$AL$104,芦花古楼!$AH$5:$AH$104,"&gt;"&amp;经验计算!O142,芦花古楼!$AH$5:$AH$104,"&lt;="&amp;经验计算!P142)</f>
        <v>7200</v>
      </c>
      <c r="O142" s="93">
        <v>25</v>
      </c>
      <c r="P142" s="93">
        <v>30</v>
      </c>
      <c r="R142" s="44">
        <v>1.4</v>
      </c>
      <c r="S142" s="21">
        <f t="shared" si="20"/>
        <v>9.5890410958904104E-2</v>
      </c>
      <c r="T142" s="95">
        <f t="shared" si="21"/>
        <v>11955</v>
      </c>
    </row>
    <row r="143" spans="1:23" ht="16.5" x14ac:dyDescent="0.2">
      <c r="A143" s="17">
        <v>106</v>
      </c>
      <c r="B143" s="17">
        <v>35555</v>
      </c>
      <c r="D143" s="156"/>
      <c r="E143" s="156"/>
      <c r="F143" s="156"/>
      <c r="G143" s="156"/>
      <c r="M143" s="94" t="s">
        <v>50</v>
      </c>
      <c r="N143" s="14"/>
      <c r="O143" s="14">
        <f>日常任务!D83*经验计算!N143</f>
        <v>0</v>
      </c>
      <c r="R143" s="44">
        <v>1.5</v>
      </c>
      <c r="S143" s="21">
        <f t="shared" si="20"/>
        <v>0.10273972602739727</v>
      </c>
      <c r="T143" s="95">
        <f t="shared" si="21"/>
        <v>12805</v>
      </c>
    </row>
    <row r="144" spans="1:23" ht="16.5" x14ac:dyDescent="0.2">
      <c r="A144" s="17">
        <v>107</v>
      </c>
      <c r="B144" s="17">
        <v>37780</v>
      </c>
      <c r="D144" s="156"/>
      <c r="E144" s="156"/>
      <c r="F144" s="156"/>
      <c r="G144" s="156"/>
      <c r="M144" s="94" t="s">
        <v>47</v>
      </c>
      <c r="N144" s="14">
        <f>INDEX(节奏总表!$L$4:$L$23,经验计算!N137)*60</f>
        <v>3120</v>
      </c>
      <c r="O144" s="14">
        <f>INDEX(章节关卡!$D$6:$D$25,经验计算!N137)*经验计算!N144</f>
        <v>62400</v>
      </c>
      <c r="R144" s="44">
        <v>1.6</v>
      </c>
      <c r="S144" s="21">
        <f t="shared" si="20"/>
        <v>0.10958904109589042</v>
      </c>
      <c r="T144" s="95">
        <f t="shared" si="21"/>
        <v>13660</v>
      </c>
    </row>
    <row r="145" spans="1:20" ht="16.5" x14ac:dyDescent="0.2">
      <c r="A145" s="17">
        <v>108</v>
      </c>
      <c r="B145" s="17">
        <v>40000</v>
      </c>
      <c r="D145" s="156"/>
      <c r="E145" s="156"/>
      <c r="F145" s="156"/>
      <c r="G145" s="156"/>
      <c r="M145" s="94" t="s">
        <v>43</v>
      </c>
      <c r="N145" s="19">
        <v>0</v>
      </c>
      <c r="O145" s="14">
        <f>N146*N145</f>
        <v>0</v>
      </c>
      <c r="R145" s="44">
        <v>1.7</v>
      </c>
      <c r="S145" s="21">
        <f t="shared" si="20"/>
        <v>0.11643835616438356</v>
      </c>
      <c r="T145" s="95">
        <f t="shared" si="21"/>
        <v>14515</v>
      </c>
    </row>
    <row r="146" spans="1:20" ht="16.5" x14ac:dyDescent="0.2">
      <c r="A146" s="17">
        <v>109</v>
      </c>
      <c r="B146" s="17">
        <v>44445</v>
      </c>
      <c r="D146" s="156"/>
      <c r="E146" s="156"/>
      <c r="F146" s="156"/>
      <c r="G146" s="156"/>
      <c r="M146" s="94" t="s">
        <v>42</v>
      </c>
      <c r="N146" s="14">
        <f>(N138+N139+N141+N140+N142+O143+O144+P138)/(1-N145)</f>
        <v>124680</v>
      </c>
      <c r="O146" s="15"/>
      <c r="R146" s="44">
        <v>1.8</v>
      </c>
      <c r="S146" s="21">
        <f t="shared" si="20"/>
        <v>0.12328767123287672</v>
      </c>
      <c r="T146" s="95">
        <f t="shared" si="21"/>
        <v>15370</v>
      </c>
    </row>
    <row r="147" spans="1:20" s="15" customFormat="1" ht="16.5" x14ac:dyDescent="0.2">
      <c r="M147"/>
      <c r="N147"/>
      <c r="O147"/>
      <c r="P147"/>
      <c r="Q147"/>
      <c r="R147" s="44">
        <v>2</v>
      </c>
      <c r="S147" s="21">
        <f t="shared" si="20"/>
        <v>0.13698630136986301</v>
      </c>
      <c r="T147" s="95">
        <f t="shared" si="21"/>
        <v>17075</v>
      </c>
    </row>
    <row r="148" spans="1:20" s="15" customFormat="1" x14ac:dyDescent="0.2"/>
    <row r="149" spans="1:20" s="15" customFormat="1" x14ac:dyDescent="0.2"/>
    <row r="150" spans="1:20" s="15" customFormat="1" x14ac:dyDescent="0.2">
      <c r="R150" s="15">
        <f>SUM(R152:R161)</f>
        <v>14.6</v>
      </c>
    </row>
    <row r="151" spans="1:20" ht="17.25" x14ac:dyDescent="0.2">
      <c r="A151" s="17">
        <v>110</v>
      </c>
      <c r="B151" s="17">
        <v>30410</v>
      </c>
      <c r="D151" s="156"/>
      <c r="E151" s="156"/>
      <c r="F151" s="156"/>
      <c r="G151" s="156"/>
      <c r="M151" s="94" t="s">
        <v>118</v>
      </c>
      <c r="N151" s="93">
        <v>12</v>
      </c>
      <c r="O151" s="94" t="s">
        <v>118</v>
      </c>
      <c r="P151" s="93">
        <v>11</v>
      </c>
      <c r="Q151" s="15"/>
      <c r="R151" s="12" t="s">
        <v>46</v>
      </c>
      <c r="S151" s="12" t="s">
        <v>44</v>
      </c>
      <c r="T151" s="12" t="s">
        <v>45</v>
      </c>
    </row>
    <row r="152" spans="1:20" ht="16.5" x14ac:dyDescent="0.2">
      <c r="A152" s="17">
        <v>111</v>
      </c>
      <c r="B152" s="17">
        <v>33450</v>
      </c>
      <c r="D152" s="156"/>
      <c r="E152" s="156"/>
      <c r="F152" s="156"/>
      <c r="G152" s="156"/>
      <c r="M152" s="94" t="s">
        <v>81</v>
      </c>
      <c r="N152" s="14">
        <f>SUMIFS(章节关卡!$AV$5:$AV$286,章节关卡!$AT$5:$AT$286,"="&amp;经验计算!N151)</f>
        <v>3960</v>
      </c>
      <c r="O152" s="94" t="s">
        <v>123</v>
      </c>
      <c r="P152" s="14">
        <f>SUMIFS(章节关卡!$BD$5:$BD$283,章节关卡!$BB$5:$BB$283,"="&amp;经验计算!P151)</f>
        <v>7200</v>
      </c>
      <c r="R152" s="44">
        <v>1</v>
      </c>
      <c r="S152" s="21">
        <f>R152/$R$122</f>
        <v>6.8493150684931503E-2</v>
      </c>
      <c r="T152" s="44">
        <f>INT($N$160*S152/5)*5</f>
        <v>11025</v>
      </c>
    </row>
    <row r="153" spans="1:20" ht="16.5" x14ac:dyDescent="0.2">
      <c r="A153" s="17">
        <v>112</v>
      </c>
      <c r="B153" s="17">
        <v>36490</v>
      </c>
      <c r="D153" s="156"/>
      <c r="E153" s="156"/>
      <c r="F153" s="156"/>
      <c r="G153" s="156"/>
      <c r="M153" s="94" t="s">
        <v>119</v>
      </c>
      <c r="N153" s="14">
        <f>SUMIFS(芦花古楼!$E$5:$E$104,芦花古楼!$A$5:$A$104,"&gt;"&amp;经验计算!O153,芦花古楼!$A$5:$A$104,"&lt;="&amp;经验计算!P153)</f>
        <v>12300</v>
      </c>
      <c r="O153" s="93">
        <v>80</v>
      </c>
      <c r="P153" s="93">
        <v>90</v>
      </c>
      <c r="R153" s="44">
        <v>1.1000000000000001</v>
      </c>
      <c r="S153" s="21">
        <f t="shared" ref="S153:S161" si="22">R153/$R$122</f>
        <v>7.5342465753424667E-2</v>
      </c>
      <c r="T153" s="95">
        <f t="shared" ref="T153:T161" si="23">INT($N$160*S153/5)*5</f>
        <v>12130</v>
      </c>
    </row>
    <row r="154" spans="1:20" ht="16.5" x14ac:dyDescent="0.2">
      <c r="A154" s="17">
        <v>113</v>
      </c>
      <c r="B154" s="17">
        <v>39530</v>
      </c>
      <c r="D154" s="156"/>
      <c r="E154" s="156"/>
      <c r="F154" s="156"/>
      <c r="G154" s="156"/>
      <c r="M154" s="94" t="s">
        <v>121</v>
      </c>
      <c r="N154" s="14">
        <f>SUMIFS(芦花古楼!$P$5:$P$104,芦花古楼!$L$5:$L$104,"&gt;"&amp;经验计算!O154,芦花古楼!$L$5:$L$104,"&lt;="&amp;经验计算!P154)</f>
        <v>20100</v>
      </c>
      <c r="O154" s="93">
        <v>60</v>
      </c>
      <c r="P154" s="93">
        <v>70</v>
      </c>
      <c r="R154" s="44">
        <v>1.2</v>
      </c>
      <c r="S154" s="21">
        <f t="shared" si="22"/>
        <v>8.2191780821917804E-2</v>
      </c>
      <c r="T154" s="95">
        <f t="shared" si="23"/>
        <v>13230</v>
      </c>
    </row>
    <row r="155" spans="1:20" ht="16.5" x14ac:dyDescent="0.2">
      <c r="A155" s="17">
        <v>114</v>
      </c>
      <c r="B155" s="17">
        <v>42575</v>
      </c>
      <c r="D155" s="156"/>
      <c r="E155" s="156"/>
      <c r="F155" s="156"/>
      <c r="G155" s="156"/>
      <c r="M155" s="94" t="s">
        <v>120</v>
      </c>
      <c r="N155" s="14">
        <f>SUMIFS(芦花古楼!$AA$5:$AA$104,芦花古楼!$W$5:$W$104,"&gt;"&amp;经验计算!O155,芦花古楼!$W$5:$W$104,"&lt;="&amp;经验计算!P155)</f>
        <v>21150</v>
      </c>
      <c r="O155" s="93">
        <v>40</v>
      </c>
      <c r="P155" s="93">
        <v>50</v>
      </c>
      <c r="R155" s="44">
        <v>1.3</v>
      </c>
      <c r="S155" s="21">
        <f t="shared" si="22"/>
        <v>8.9041095890410968E-2</v>
      </c>
      <c r="T155" s="95">
        <f t="shared" si="23"/>
        <v>14335</v>
      </c>
    </row>
    <row r="156" spans="1:20" ht="16.5" x14ac:dyDescent="0.2">
      <c r="A156" s="17">
        <v>115</v>
      </c>
      <c r="B156" s="17">
        <v>45615</v>
      </c>
      <c r="D156" s="156"/>
      <c r="E156" s="156"/>
      <c r="F156" s="156"/>
      <c r="G156" s="156"/>
      <c r="M156" s="94" t="s">
        <v>122</v>
      </c>
      <c r="N156" s="14">
        <f>SUMIFS(芦花古楼!$AL$5:$AL$104,芦花古楼!$AH$5:$AH$104,"&gt;"&amp;经验计算!O156,芦花古楼!$AH$5:$AH$104,"&lt;="&amp;经验计算!P156)</f>
        <v>17100</v>
      </c>
      <c r="O156" s="93">
        <v>30</v>
      </c>
      <c r="P156" s="93">
        <v>40</v>
      </c>
      <c r="R156" s="44">
        <v>1.4</v>
      </c>
      <c r="S156" s="21">
        <f t="shared" si="22"/>
        <v>9.5890410958904104E-2</v>
      </c>
      <c r="T156" s="95">
        <f t="shared" si="23"/>
        <v>15435</v>
      </c>
    </row>
    <row r="157" spans="1:20" ht="16.5" x14ac:dyDescent="0.2">
      <c r="A157" s="17">
        <v>116</v>
      </c>
      <c r="B157" s="17">
        <v>48655</v>
      </c>
      <c r="D157" s="156"/>
      <c r="E157" s="156"/>
      <c r="F157" s="156"/>
      <c r="G157" s="156"/>
      <c r="M157" s="94" t="s">
        <v>50</v>
      </c>
      <c r="N157" s="14"/>
      <c r="O157" s="14">
        <f>日常任务!D97*经验计算!N157</f>
        <v>0</v>
      </c>
      <c r="R157" s="44">
        <v>1.5</v>
      </c>
      <c r="S157" s="21">
        <f t="shared" si="22"/>
        <v>0.10273972602739727</v>
      </c>
      <c r="T157" s="95">
        <f t="shared" si="23"/>
        <v>16540</v>
      </c>
    </row>
    <row r="158" spans="1:20" ht="16.5" x14ac:dyDescent="0.2">
      <c r="A158" s="17">
        <v>117</v>
      </c>
      <c r="B158" s="17">
        <v>51695</v>
      </c>
      <c r="D158" s="156"/>
      <c r="E158" s="156"/>
      <c r="F158" s="156"/>
      <c r="G158" s="156"/>
      <c r="M158" s="94" t="s">
        <v>47</v>
      </c>
      <c r="N158" s="14">
        <f>INDEX(节奏总表!$L$4:$L$23,经验计算!N151)*60</f>
        <v>3600</v>
      </c>
      <c r="O158" s="14">
        <f>INDEX(章节关卡!$D$6:$D$25,经验计算!N151)*经验计算!N158</f>
        <v>79200</v>
      </c>
      <c r="R158" s="44">
        <v>1.6</v>
      </c>
      <c r="S158" s="21">
        <f t="shared" si="22"/>
        <v>0.10958904109589042</v>
      </c>
      <c r="T158" s="95">
        <f t="shared" si="23"/>
        <v>17640</v>
      </c>
    </row>
    <row r="159" spans="1:20" ht="16.5" x14ac:dyDescent="0.2">
      <c r="A159" s="17">
        <v>118</v>
      </c>
      <c r="B159" s="17">
        <v>54735</v>
      </c>
      <c r="D159" s="156"/>
      <c r="E159" s="156"/>
      <c r="F159" s="156"/>
      <c r="G159" s="156"/>
      <c r="M159" s="94" t="s">
        <v>43</v>
      </c>
      <c r="N159" s="19">
        <v>0</v>
      </c>
      <c r="O159" s="14">
        <f>N160*N159</f>
        <v>0</v>
      </c>
      <c r="R159" s="44">
        <v>1.7</v>
      </c>
      <c r="S159" s="21">
        <f t="shared" si="22"/>
        <v>0.11643835616438356</v>
      </c>
      <c r="T159" s="95">
        <f t="shared" si="23"/>
        <v>18745</v>
      </c>
    </row>
    <row r="160" spans="1:20" ht="16.5" x14ac:dyDescent="0.2">
      <c r="A160" s="17">
        <v>119</v>
      </c>
      <c r="B160" s="17">
        <v>60820</v>
      </c>
      <c r="D160" s="156"/>
      <c r="E160" s="156"/>
      <c r="F160" s="156"/>
      <c r="G160" s="156"/>
      <c r="M160" s="94" t="s">
        <v>42</v>
      </c>
      <c r="N160" s="14">
        <f>(N152+N153+N155+N154+N156+O157+O158+P152)/(1-N159)</f>
        <v>161010</v>
      </c>
      <c r="O160" s="15"/>
      <c r="R160" s="44">
        <v>1.8</v>
      </c>
      <c r="S160" s="21">
        <f t="shared" si="22"/>
        <v>0.12328767123287672</v>
      </c>
      <c r="T160" s="95">
        <f t="shared" si="23"/>
        <v>19850</v>
      </c>
    </row>
    <row r="161" spans="1:20" s="15" customFormat="1" ht="16.5" x14ac:dyDescent="0.2">
      <c r="M161"/>
      <c r="N161"/>
      <c r="O161"/>
      <c r="P161"/>
      <c r="Q161"/>
      <c r="R161" s="44">
        <v>2</v>
      </c>
      <c r="S161" s="21">
        <f t="shared" si="22"/>
        <v>0.13698630136986301</v>
      </c>
      <c r="T161" s="95">
        <f t="shared" si="23"/>
        <v>22055</v>
      </c>
    </row>
    <row r="162" spans="1:20" s="15" customFormat="1" x14ac:dyDescent="0.2"/>
    <row r="163" spans="1:20" s="15" customFormat="1" x14ac:dyDescent="0.2"/>
    <row r="164" spans="1:20" s="15" customFormat="1" x14ac:dyDescent="0.2">
      <c r="R164" s="15">
        <f>SUM(R166:R175)</f>
        <v>14.6</v>
      </c>
    </row>
    <row r="165" spans="1:20" ht="17.25" x14ac:dyDescent="0.2">
      <c r="A165" s="17">
        <v>120</v>
      </c>
      <c r="B165" s="17">
        <v>48795</v>
      </c>
      <c r="D165" s="156"/>
      <c r="E165" s="156"/>
      <c r="F165" s="156"/>
      <c r="G165" s="156"/>
      <c r="M165" s="94" t="s">
        <v>118</v>
      </c>
      <c r="N165" s="93">
        <v>13</v>
      </c>
      <c r="O165" s="94" t="s">
        <v>118</v>
      </c>
      <c r="P165" s="93">
        <v>12</v>
      </c>
      <c r="Q165" s="15"/>
      <c r="R165" s="12" t="s">
        <v>46</v>
      </c>
      <c r="S165" s="12" t="s">
        <v>44</v>
      </c>
      <c r="T165" s="12" t="s">
        <v>45</v>
      </c>
    </row>
    <row r="166" spans="1:20" ht="16.5" x14ac:dyDescent="0.2">
      <c r="A166" s="17">
        <v>121</v>
      </c>
      <c r="B166" s="17">
        <v>53675</v>
      </c>
      <c r="D166" s="156"/>
      <c r="E166" s="156"/>
      <c r="F166" s="156"/>
      <c r="G166" s="156"/>
      <c r="M166" s="94" t="s">
        <v>81</v>
      </c>
      <c r="N166" s="14">
        <f>SUMIFS(章节关卡!$AV$5:$AV$286,章节关卡!$AT$5:$AT$286,"="&amp;经验计算!N165)</f>
        <v>4500</v>
      </c>
      <c r="O166" s="94" t="s">
        <v>123</v>
      </c>
      <c r="P166" s="14">
        <f>SUMIFS(章节关卡!$BD$5:$BD$283,章节关卡!$BB$5:$BB$283,"="&amp;经验计算!P165)</f>
        <v>7920</v>
      </c>
      <c r="R166" s="44">
        <v>1</v>
      </c>
      <c r="S166" s="21">
        <f>R166/$R$122</f>
        <v>6.8493150684931503E-2</v>
      </c>
      <c r="T166" s="44">
        <f>INT($N$174*S166/5)*5</f>
        <v>13565</v>
      </c>
    </row>
    <row r="167" spans="1:20" ht="16.5" x14ac:dyDescent="0.2">
      <c r="A167" s="17">
        <v>122</v>
      </c>
      <c r="B167" s="17">
        <v>58555</v>
      </c>
      <c r="D167" s="156"/>
      <c r="E167" s="156"/>
      <c r="F167" s="156"/>
      <c r="G167" s="156"/>
      <c r="M167" s="94" t="s">
        <v>119</v>
      </c>
      <c r="N167" s="14">
        <f>SUMIFS(芦花古楼!$E$5:$E$104,芦花古楼!$A$5:$A$104,"&gt;"&amp;经验计算!O167,芦花古楼!$A$5:$A$104,"&lt;="&amp;经验计算!P167)</f>
        <v>13800</v>
      </c>
      <c r="O167" s="93">
        <v>90</v>
      </c>
      <c r="P167" s="93">
        <v>100</v>
      </c>
      <c r="R167" s="44">
        <v>1.1000000000000001</v>
      </c>
      <c r="S167" s="21">
        <f t="shared" ref="S167:S175" si="24">R167/$R$122</f>
        <v>7.5342465753424667E-2</v>
      </c>
      <c r="T167" s="95">
        <f t="shared" ref="T167:T175" si="25">INT($N$174*S167/5)*5</f>
        <v>14925</v>
      </c>
    </row>
    <row r="168" spans="1:20" ht="16.5" x14ac:dyDescent="0.2">
      <c r="A168" s="17">
        <v>123</v>
      </c>
      <c r="B168" s="17">
        <v>63435</v>
      </c>
      <c r="D168" s="156"/>
      <c r="E168" s="156"/>
      <c r="F168" s="156"/>
      <c r="G168" s="156"/>
      <c r="M168" s="94" t="s">
        <v>121</v>
      </c>
      <c r="N168" s="14">
        <f>SUMIFS(芦花古楼!$P$5:$P$104,芦花古楼!$L$5:$L$104,"&gt;"&amp;经验计算!O168,芦花古楼!$L$5:$L$104,"&lt;="&amp;经验计算!P168)</f>
        <v>23100</v>
      </c>
      <c r="O168" s="93">
        <v>70</v>
      </c>
      <c r="P168" s="93">
        <v>80</v>
      </c>
      <c r="R168" s="44">
        <v>1.2</v>
      </c>
      <c r="S168" s="21">
        <f t="shared" si="24"/>
        <v>8.2191780821917804E-2</v>
      </c>
      <c r="T168" s="95">
        <f t="shared" si="25"/>
        <v>16280</v>
      </c>
    </row>
    <row r="169" spans="1:20" ht="16.5" x14ac:dyDescent="0.2">
      <c r="A169" s="17">
        <v>124</v>
      </c>
      <c r="B169" s="17">
        <v>68315</v>
      </c>
      <c r="D169" s="156"/>
      <c r="E169" s="156"/>
      <c r="F169" s="156"/>
      <c r="G169" s="156"/>
      <c r="M169" s="94" t="s">
        <v>120</v>
      </c>
      <c r="N169" s="14">
        <f>SUMIFS(芦花古楼!$AA$5:$AA$104,芦花古楼!$W$5:$W$104,"&gt;"&amp;经验计算!O169,芦花古楼!$W$5:$W$104,"&lt;="&amp;经验计算!P169)</f>
        <v>25650</v>
      </c>
      <c r="O169" s="93">
        <v>50</v>
      </c>
      <c r="P169" s="93">
        <v>60</v>
      </c>
      <c r="R169" s="44">
        <v>1.3</v>
      </c>
      <c r="S169" s="21">
        <f t="shared" si="24"/>
        <v>8.9041095890410968E-2</v>
      </c>
      <c r="T169" s="95">
        <f t="shared" si="25"/>
        <v>17640</v>
      </c>
    </row>
    <row r="170" spans="1:20" ht="16.5" x14ac:dyDescent="0.2">
      <c r="A170" s="17">
        <v>125</v>
      </c>
      <c r="B170" s="17">
        <v>73195</v>
      </c>
      <c r="D170" s="156"/>
      <c r="E170" s="156"/>
      <c r="F170" s="156"/>
      <c r="G170" s="156"/>
      <c r="M170" s="94" t="s">
        <v>122</v>
      </c>
      <c r="N170" s="14">
        <f>SUMIFS(芦花古楼!$AL$5:$AL$104,芦花古楼!$AH$5:$AH$104,"&gt;"&amp;经验计算!O170,芦花古楼!$AH$5:$AH$104,"&lt;="&amp;经验计算!P170)</f>
        <v>21150</v>
      </c>
      <c r="O170" s="93">
        <v>40</v>
      </c>
      <c r="P170" s="93">
        <v>50</v>
      </c>
      <c r="R170" s="44">
        <v>1.4</v>
      </c>
      <c r="S170" s="21">
        <f t="shared" si="24"/>
        <v>9.5890410958904104E-2</v>
      </c>
      <c r="T170" s="95">
        <f t="shared" si="25"/>
        <v>18995</v>
      </c>
    </row>
    <row r="171" spans="1:20" ht="16.5" x14ac:dyDescent="0.2">
      <c r="A171" s="17">
        <v>126</v>
      </c>
      <c r="B171" s="17">
        <v>78075</v>
      </c>
      <c r="D171" s="156"/>
      <c r="E171" s="156"/>
      <c r="F171" s="156"/>
      <c r="G171" s="156"/>
      <c r="M171" s="94" t="s">
        <v>50</v>
      </c>
      <c r="N171" s="14"/>
      <c r="O171" s="14">
        <f>日常任务!D111*经验计算!N171</f>
        <v>0</v>
      </c>
      <c r="R171" s="44">
        <v>1.5</v>
      </c>
      <c r="S171" s="21">
        <f t="shared" si="24"/>
        <v>0.10273972602739727</v>
      </c>
      <c r="T171" s="95">
        <f t="shared" si="25"/>
        <v>20350</v>
      </c>
    </row>
    <row r="172" spans="1:20" ht="16.5" x14ac:dyDescent="0.2">
      <c r="A172" s="17">
        <v>127</v>
      </c>
      <c r="B172" s="17">
        <v>82955</v>
      </c>
      <c r="D172" s="156"/>
      <c r="E172" s="156"/>
      <c r="F172" s="156"/>
      <c r="G172" s="156"/>
      <c r="M172" s="94" t="s">
        <v>47</v>
      </c>
      <c r="N172" s="14">
        <f>INDEX(节奏总表!$L$4:$L$23,经验计算!N165)*60</f>
        <v>4080</v>
      </c>
      <c r="O172" s="14">
        <f>INDEX(章节关卡!$D$6:$D$25,经验计算!N165)*经验计算!N172</f>
        <v>102000</v>
      </c>
      <c r="R172" s="44">
        <v>1.6</v>
      </c>
      <c r="S172" s="21">
        <f t="shared" si="24"/>
        <v>0.10958904109589042</v>
      </c>
      <c r="T172" s="95">
        <f t="shared" si="25"/>
        <v>21710</v>
      </c>
    </row>
    <row r="173" spans="1:20" ht="16.5" x14ac:dyDescent="0.2">
      <c r="A173" s="17">
        <v>128</v>
      </c>
      <c r="B173" s="17">
        <v>87835</v>
      </c>
      <c r="D173" s="156"/>
      <c r="E173" s="156"/>
      <c r="F173" s="156"/>
      <c r="G173" s="156"/>
      <c r="M173" s="94" t="s">
        <v>43</v>
      </c>
      <c r="N173" s="19">
        <v>0</v>
      </c>
      <c r="O173" s="14">
        <f>N174*N173</f>
        <v>0</v>
      </c>
      <c r="R173" s="44">
        <v>1.7</v>
      </c>
      <c r="S173" s="21">
        <f t="shared" si="24"/>
        <v>0.11643835616438356</v>
      </c>
      <c r="T173" s="95">
        <f t="shared" si="25"/>
        <v>23065</v>
      </c>
    </row>
    <row r="174" spans="1:20" ht="16.5" x14ac:dyDescent="0.2">
      <c r="A174" s="17">
        <v>129</v>
      </c>
      <c r="B174" s="17">
        <v>97590</v>
      </c>
      <c r="D174" s="156"/>
      <c r="E174" s="156"/>
      <c r="F174" s="156"/>
      <c r="G174" s="156"/>
      <c r="M174" s="94" t="s">
        <v>42</v>
      </c>
      <c r="N174" s="14">
        <f>(N166+N167+N169+N168+N170+O171+O172+P166)/(1-N173)</f>
        <v>198120</v>
      </c>
      <c r="O174" s="15"/>
      <c r="R174" s="44">
        <v>1.8</v>
      </c>
      <c r="S174" s="21">
        <f t="shared" si="24"/>
        <v>0.12328767123287672</v>
      </c>
      <c r="T174" s="95">
        <f t="shared" si="25"/>
        <v>24425</v>
      </c>
    </row>
    <row r="175" spans="1:20" s="15" customFormat="1" ht="16.5" x14ac:dyDescent="0.2">
      <c r="M175"/>
      <c r="N175"/>
      <c r="O175"/>
      <c r="P175"/>
      <c r="Q175"/>
      <c r="R175" s="44">
        <v>2</v>
      </c>
      <c r="S175" s="21">
        <f t="shared" si="24"/>
        <v>0.13698630136986301</v>
      </c>
      <c r="T175" s="95">
        <f t="shared" si="25"/>
        <v>27135</v>
      </c>
    </row>
    <row r="176" spans="1:20" s="15" customFormat="1" x14ac:dyDescent="0.2"/>
    <row r="177" spans="1:20" s="15" customFormat="1" x14ac:dyDescent="0.2"/>
    <row r="178" spans="1:20" s="15" customFormat="1" x14ac:dyDescent="0.2">
      <c r="R178" s="15">
        <f>SUM(R180:R189)</f>
        <v>14.6</v>
      </c>
    </row>
    <row r="179" spans="1:20" ht="17.25" x14ac:dyDescent="0.2">
      <c r="A179" s="17">
        <v>130</v>
      </c>
      <c r="B179" s="17">
        <v>72965</v>
      </c>
      <c r="D179" s="156"/>
      <c r="E179" s="156"/>
      <c r="F179" s="156"/>
      <c r="G179" s="156"/>
      <c r="M179" s="94" t="s">
        <v>118</v>
      </c>
      <c r="N179" s="93">
        <v>14</v>
      </c>
      <c r="O179" s="94" t="s">
        <v>118</v>
      </c>
      <c r="P179" s="93">
        <v>13</v>
      </c>
      <c r="Q179" s="15"/>
      <c r="R179" s="12" t="s">
        <v>46</v>
      </c>
      <c r="S179" s="12" t="s">
        <v>44</v>
      </c>
      <c r="T179" s="12" t="s">
        <v>45</v>
      </c>
    </row>
    <row r="180" spans="1:20" ht="16.5" x14ac:dyDescent="0.2">
      <c r="A180" s="17">
        <v>131</v>
      </c>
      <c r="B180" s="17">
        <v>80260</v>
      </c>
      <c r="D180" s="156"/>
      <c r="E180" s="156"/>
      <c r="F180" s="156"/>
      <c r="G180" s="156"/>
      <c r="M180" s="94" t="s">
        <v>81</v>
      </c>
      <c r="N180" s="14">
        <f>SUMIFS(章节关卡!$AV$5:$AV$286,章节关卡!$AT$5:$AT$286,"="&amp;经验计算!N179)</f>
        <v>4860</v>
      </c>
      <c r="O180" s="94" t="s">
        <v>123</v>
      </c>
      <c r="P180" s="14">
        <f>SUMIFS(章节关卡!$BD$5:$BD$283,章节关卡!$BB$5:$BB$283,"="&amp;经验计算!P179)</f>
        <v>9000</v>
      </c>
      <c r="R180" s="44">
        <v>1</v>
      </c>
      <c r="S180" s="21">
        <f>R180/$R$122</f>
        <v>6.8493150684931503E-2</v>
      </c>
      <c r="T180" s="44">
        <f>INT($N$188*S180/5)*5</f>
        <v>15210</v>
      </c>
    </row>
    <row r="181" spans="1:20" ht="16.5" x14ac:dyDescent="0.2">
      <c r="A181" s="17">
        <v>132</v>
      </c>
      <c r="B181" s="17">
        <v>87555</v>
      </c>
      <c r="D181" s="156"/>
      <c r="E181" s="156"/>
      <c r="F181" s="156"/>
      <c r="G181" s="156"/>
      <c r="M181" s="94" t="s">
        <v>119</v>
      </c>
      <c r="N181" s="14">
        <f>SUMIFS(芦花古楼!$E$5:$E$104,芦花古楼!$A$5:$A$104,"&gt;"&amp;经验计算!O181,芦花古楼!$A$5:$A$104,"&lt;="&amp;经验计算!P181)</f>
        <v>0</v>
      </c>
      <c r="O181" s="93">
        <v>100</v>
      </c>
      <c r="P181" s="93">
        <v>100</v>
      </c>
      <c r="R181" s="44">
        <v>1.1000000000000001</v>
      </c>
      <c r="S181" s="21">
        <f t="shared" ref="S181:S189" si="26">R181/$R$122</f>
        <v>7.5342465753424667E-2</v>
      </c>
      <c r="T181" s="95">
        <f t="shared" ref="T181:T189" si="27">INT($N$188*S181/5)*5</f>
        <v>16735</v>
      </c>
    </row>
    <row r="182" spans="1:20" ht="16.5" x14ac:dyDescent="0.2">
      <c r="A182" s="17">
        <v>133</v>
      </c>
      <c r="B182" s="17">
        <v>94855</v>
      </c>
      <c r="D182" s="156"/>
      <c r="E182" s="156"/>
      <c r="F182" s="156"/>
      <c r="G182" s="156"/>
      <c r="M182" s="94" t="s">
        <v>121</v>
      </c>
      <c r="N182" s="14">
        <f>SUMIFS(芦花古楼!$P$5:$P$104,芦花古楼!$L$5:$L$104,"&gt;"&amp;经验计算!O182,芦花古楼!$L$5:$L$104,"&lt;="&amp;经验计算!P182)</f>
        <v>26100</v>
      </c>
      <c r="O182" s="93">
        <v>80</v>
      </c>
      <c r="P182" s="93">
        <v>90</v>
      </c>
      <c r="R182" s="44">
        <v>1.2</v>
      </c>
      <c r="S182" s="21">
        <f t="shared" si="26"/>
        <v>8.2191780821917804E-2</v>
      </c>
      <c r="T182" s="95">
        <f t="shared" si="27"/>
        <v>18255</v>
      </c>
    </row>
    <row r="183" spans="1:20" ht="16.5" x14ac:dyDescent="0.2">
      <c r="A183" s="17">
        <v>134</v>
      </c>
      <c r="B183" s="17">
        <v>102150</v>
      </c>
      <c r="D183" s="156"/>
      <c r="E183" s="156"/>
      <c r="F183" s="156"/>
      <c r="G183" s="156"/>
      <c r="M183" s="94" t="s">
        <v>120</v>
      </c>
      <c r="N183" s="14">
        <f>SUMIFS(芦花古楼!$AA$5:$AA$104,芦花古楼!$W$5:$W$104,"&gt;"&amp;经验计算!O183,芦花古楼!$W$5:$W$104,"&lt;="&amp;经验计算!P183)</f>
        <v>30150</v>
      </c>
      <c r="O183" s="93">
        <v>60</v>
      </c>
      <c r="P183" s="93">
        <v>70</v>
      </c>
      <c r="R183" s="44">
        <v>1.3</v>
      </c>
      <c r="S183" s="21">
        <f t="shared" si="26"/>
        <v>8.9041095890410968E-2</v>
      </c>
      <c r="T183" s="95">
        <f t="shared" si="27"/>
        <v>19775</v>
      </c>
    </row>
    <row r="184" spans="1:20" ht="16.5" x14ac:dyDescent="0.2">
      <c r="A184" s="17">
        <v>135</v>
      </c>
      <c r="B184" s="17">
        <v>109445</v>
      </c>
      <c r="D184" s="156"/>
      <c r="E184" s="156"/>
      <c r="F184" s="156"/>
      <c r="G184" s="156"/>
      <c r="M184" s="94" t="s">
        <v>122</v>
      </c>
      <c r="N184" s="14">
        <f>SUMIFS(芦花古楼!$AL$5:$AL$104,芦花古楼!$AH$5:$AH$104,"&gt;"&amp;经验计算!O184,芦花古楼!$AH$5:$AH$104,"&lt;="&amp;经验计算!P184)</f>
        <v>25650</v>
      </c>
      <c r="O184" s="93">
        <v>50</v>
      </c>
      <c r="P184" s="93">
        <v>60</v>
      </c>
      <c r="R184" s="44">
        <v>1.4</v>
      </c>
      <c r="S184" s="21">
        <f t="shared" si="26"/>
        <v>9.5890410958904104E-2</v>
      </c>
      <c r="T184" s="95">
        <f t="shared" si="27"/>
        <v>21295</v>
      </c>
    </row>
    <row r="185" spans="1:20" ht="16.5" x14ac:dyDescent="0.2">
      <c r="A185" s="17">
        <v>136</v>
      </c>
      <c r="B185" s="17">
        <v>116745</v>
      </c>
      <c r="D185" s="156"/>
      <c r="E185" s="156"/>
      <c r="F185" s="156"/>
      <c r="G185" s="156"/>
      <c r="M185" s="94" t="s">
        <v>50</v>
      </c>
      <c r="N185" s="14"/>
      <c r="O185" s="14">
        <f>日常任务!D125*经验计算!N185</f>
        <v>0</v>
      </c>
      <c r="R185" s="44">
        <v>1.5</v>
      </c>
      <c r="S185" s="21">
        <f t="shared" si="26"/>
        <v>0.10273972602739727</v>
      </c>
      <c r="T185" s="95">
        <f t="shared" si="27"/>
        <v>22820</v>
      </c>
    </row>
    <row r="186" spans="1:20" ht="16.5" x14ac:dyDescent="0.2">
      <c r="A186" s="17">
        <v>137</v>
      </c>
      <c r="B186" s="17">
        <v>124040</v>
      </c>
      <c r="D186" s="156"/>
      <c r="E186" s="156"/>
      <c r="F186" s="156"/>
      <c r="G186" s="156"/>
      <c r="M186" s="94" t="s">
        <v>47</v>
      </c>
      <c r="N186" s="14">
        <f>INDEX(节奏总表!$L$4:$L$23,经验计算!N179)*60</f>
        <v>4680</v>
      </c>
      <c r="O186" s="14">
        <f>INDEX(章节关卡!$D$6:$D$25,经验计算!N179)*经验计算!N186</f>
        <v>126360</v>
      </c>
      <c r="R186" s="44">
        <v>1.6</v>
      </c>
      <c r="S186" s="21">
        <f t="shared" si="26"/>
        <v>0.10958904109589042</v>
      </c>
      <c r="T186" s="95">
        <f t="shared" si="27"/>
        <v>24340</v>
      </c>
    </row>
    <row r="187" spans="1:20" ht="16.5" x14ac:dyDescent="0.2">
      <c r="A187" s="17">
        <v>138</v>
      </c>
      <c r="B187" s="17">
        <v>131335</v>
      </c>
      <c r="D187" s="156"/>
      <c r="E187" s="156"/>
      <c r="F187" s="156"/>
      <c r="G187" s="156"/>
      <c r="M187" s="94" t="s">
        <v>43</v>
      </c>
      <c r="N187" s="19">
        <v>0</v>
      </c>
      <c r="O187" s="14">
        <f>N188*N187</f>
        <v>0</v>
      </c>
      <c r="R187" s="44">
        <v>1.7</v>
      </c>
      <c r="S187" s="21">
        <f t="shared" si="26"/>
        <v>0.11643835616438356</v>
      </c>
      <c r="T187" s="95">
        <f t="shared" si="27"/>
        <v>25860</v>
      </c>
    </row>
    <row r="188" spans="1:20" ht="16.5" x14ac:dyDescent="0.2">
      <c r="A188" s="17">
        <v>139</v>
      </c>
      <c r="B188" s="17">
        <v>145930</v>
      </c>
      <c r="D188" s="156"/>
      <c r="E188" s="156"/>
      <c r="F188" s="156"/>
      <c r="G188" s="156"/>
      <c r="M188" s="94" t="s">
        <v>42</v>
      </c>
      <c r="N188" s="14">
        <f>(N180+N181+N183+N182+N184+O185+O186+P180)/(1-N187)</f>
        <v>222120</v>
      </c>
      <c r="O188" s="15"/>
      <c r="R188" s="44">
        <v>1.8</v>
      </c>
      <c r="S188" s="21">
        <f t="shared" si="26"/>
        <v>0.12328767123287672</v>
      </c>
      <c r="T188" s="95">
        <f t="shared" si="27"/>
        <v>27380</v>
      </c>
    </row>
    <row r="189" spans="1:20" s="15" customFormat="1" ht="16.5" x14ac:dyDescent="0.2">
      <c r="M189"/>
      <c r="N189"/>
      <c r="O189"/>
      <c r="P189"/>
      <c r="Q189"/>
      <c r="R189" s="44">
        <v>2</v>
      </c>
      <c r="S189" s="21">
        <f t="shared" si="26"/>
        <v>0.13698630136986301</v>
      </c>
      <c r="T189" s="95">
        <f t="shared" si="27"/>
        <v>30425</v>
      </c>
    </row>
    <row r="190" spans="1:20" s="15" customFormat="1" x14ac:dyDescent="0.2"/>
    <row r="191" spans="1:20" s="15" customFormat="1" x14ac:dyDescent="0.2"/>
    <row r="192" spans="1:20" s="15" customFormat="1" x14ac:dyDescent="0.2">
      <c r="R192" s="15">
        <f>SUM(R194:R203)</f>
        <v>14.6</v>
      </c>
    </row>
    <row r="193" spans="1:20" ht="17.25" x14ac:dyDescent="0.2">
      <c r="A193" s="17">
        <v>140</v>
      </c>
      <c r="B193" s="17">
        <v>105615</v>
      </c>
      <c r="D193" s="156"/>
      <c r="E193" s="156"/>
      <c r="F193" s="156"/>
      <c r="G193" s="156"/>
      <c r="M193" s="94" t="s">
        <v>118</v>
      </c>
      <c r="N193" s="93">
        <v>15</v>
      </c>
      <c r="O193" s="94" t="s">
        <v>118</v>
      </c>
      <c r="P193" s="93">
        <v>14</v>
      </c>
      <c r="Q193" s="15"/>
      <c r="R193" s="12" t="s">
        <v>46</v>
      </c>
      <c r="S193" s="12" t="s">
        <v>44</v>
      </c>
      <c r="T193" s="12" t="s">
        <v>45</v>
      </c>
    </row>
    <row r="194" spans="1:20" ht="16.5" x14ac:dyDescent="0.2">
      <c r="A194" s="17">
        <v>141</v>
      </c>
      <c r="B194" s="17">
        <v>116175</v>
      </c>
      <c r="D194" s="156"/>
      <c r="E194" s="156"/>
      <c r="F194" s="156"/>
      <c r="G194" s="156"/>
      <c r="M194" s="94" t="s">
        <v>81</v>
      </c>
      <c r="N194" s="14">
        <f>SUMIFS(章节关卡!$AV$5:$AV$286,章节关卡!$AT$5:$AT$286,"="&amp;经验计算!N193)</f>
        <v>5400</v>
      </c>
      <c r="O194" s="94" t="s">
        <v>123</v>
      </c>
      <c r="P194" s="14">
        <f>SUMIFS(章节关卡!$BD$5:$BD$283,章节关卡!$BB$5:$BB$283,"="&amp;经验计算!P193)</f>
        <v>9720</v>
      </c>
      <c r="R194" s="44">
        <v>1</v>
      </c>
      <c r="S194" s="21">
        <f>R194/$R$122</f>
        <v>6.8493150684931503E-2</v>
      </c>
      <c r="T194" s="44">
        <f>INT($N$202*S194/5)*5</f>
        <v>18560</v>
      </c>
    </row>
    <row r="195" spans="1:20" ht="16.5" x14ac:dyDescent="0.2">
      <c r="A195" s="17">
        <v>142</v>
      </c>
      <c r="B195" s="17">
        <v>126735</v>
      </c>
      <c r="D195" s="156"/>
      <c r="E195" s="156"/>
      <c r="F195" s="156"/>
      <c r="G195" s="156"/>
      <c r="M195" s="94" t="s">
        <v>119</v>
      </c>
      <c r="N195" s="14">
        <f>SUMIFS(芦花古楼!$E$5:$E$104,芦花古楼!$A$5:$A$104,"&gt;"&amp;经验计算!O195,芦花古楼!$A$5:$A$104,"&lt;="&amp;经验计算!P195)</f>
        <v>0</v>
      </c>
      <c r="O195" s="93">
        <v>100</v>
      </c>
      <c r="P195" s="93">
        <v>100</v>
      </c>
      <c r="R195" s="44">
        <v>1.1000000000000001</v>
      </c>
      <c r="S195" s="21">
        <f t="shared" ref="S195:S203" si="28">R195/$R$122</f>
        <v>7.5342465753424667E-2</v>
      </c>
      <c r="T195" s="95">
        <f t="shared" ref="T195:T203" si="29">INT($N$202*S195/5)*5</f>
        <v>20415</v>
      </c>
    </row>
    <row r="196" spans="1:20" ht="16.5" x14ac:dyDescent="0.2">
      <c r="A196" s="17">
        <v>143</v>
      </c>
      <c r="B196" s="17">
        <v>137300</v>
      </c>
      <c r="D196" s="156"/>
      <c r="E196" s="156"/>
      <c r="F196" s="156"/>
      <c r="G196" s="156"/>
      <c r="M196" s="94" t="s">
        <v>121</v>
      </c>
      <c r="N196" s="14">
        <f>SUMIFS(芦花古楼!$P$5:$P$104,芦花古楼!$L$5:$L$104,"&gt;"&amp;经验计算!O196,芦花古楼!$L$5:$L$104,"&lt;="&amp;经验计算!P196)</f>
        <v>29100</v>
      </c>
      <c r="O196" s="93">
        <v>90</v>
      </c>
      <c r="P196" s="93">
        <v>100</v>
      </c>
      <c r="R196" s="44">
        <v>1.2</v>
      </c>
      <c r="S196" s="21">
        <f t="shared" si="28"/>
        <v>8.2191780821917804E-2</v>
      </c>
      <c r="T196" s="95">
        <f t="shared" si="29"/>
        <v>22275</v>
      </c>
    </row>
    <row r="197" spans="1:20" ht="16.5" x14ac:dyDescent="0.2">
      <c r="A197" s="17">
        <v>144</v>
      </c>
      <c r="B197" s="17">
        <v>147860</v>
      </c>
      <c r="D197" s="156"/>
      <c r="E197" s="156"/>
      <c r="F197" s="156"/>
      <c r="G197" s="156"/>
      <c r="M197" s="94" t="s">
        <v>120</v>
      </c>
      <c r="N197" s="14">
        <f>SUMIFS(芦花古楼!$AA$5:$AA$104,芦花古楼!$W$5:$W$104,"&gt;"&amp;经验计算!O197,芦花古楼!$W$5:$W$104,"&lt;="&amp;经验计算!P197)</f>
        <v>34650</v>
      </c>
      <c r="O197" s="93">
        <v>70</v>
      </c>
      <c r="P197" s="93">
        <v>80</v>
      </c>
      <c r="R197" s="44">
        <v>1.3</v>
      </c>
      <c r="S197" s="21">
        <f t="shared" si="28"/>
        <v>8.9041095890410968E-2</v>
      </c>
      <c r="T197" s="95">
        <f t="shared" si="29"/>
        <v>24130</v>
      </c>
    </row>
    <row r="198" spans="1:20" ht="16.5" x14ac:dyDescent="0.2">
      <c r="A198" s="17">
        <v>145</v>
      </c>
      <c r="B198" s="17">
        <v>158420</v>
      </c>
      <c r="D198" s="156"/>
      <c r="E198" s="156"/>
      <c r="F198" s="156"/>
      <c r="G198" s="156"/>
      <c r="M198" s="94" t="s">
        <v>122</v>
      </c>
      <c r="N198" s="14">
        <f>SUMIFS(芦花古楼!$AL$5:$AL$104,芦花古楼!$AH$5:$AH$104,"&gt;"&amp;经验计算!O198,芦花古楼!$AH$5:$AH$104,"&lt;="&amp;经验计算!P198)</f>
        <v>30150</v>
      </c>
      <c r="O198" s="93">
        <v>60</v>
      </c>
      <c r="P198" s="93">
        <v>70</v>
      </c>
      <c r="R198" s="44">
        <v>1.4</v>
      </c>
      <c r="S198" s="21">
        <f t="shared" si="28"/>
        <v>9.5890410958904104E-2</v>
      </c>
      <c r="T198" s="95">
        <f t="shared" si="29"/>
        <v>25985</v>
      </c>
    </row>
    <row r="199" spans="1:20" ht="16.5" x14ac:dyDescent="0.2">
      <c r="A199" s="17">
        <v>146</v>
      </c>
      <c r="B199" s="17">
        <v>168985</v>
      </c>
      <c r="D199" s="156"/>
      <c r="E199" s="156"/>
      <c r="F199" s="156"/>
      <c r="G199" s="156"/>
      <c r="M199" s="94" t="s">
        <v>50</v>
      </c>
      <c r="N199" s="14"/>
      <c r="O199" s="14">
        <f>日常任务!D139*经验计算!N199</f>
        <v>0</v>
      </c>
      <c r="R199" s="44">
        <v>1.5</v>
      </c>
      <c r="S199" s="21">
        <f t="shared" si="28"/>
        <v>0.10273972602739727</v>
      </c>
      <c r="T199" s="95">
        <f t="shared" si="29"/>
        <v>27840</v>
      </c>
    </row>
    <row r="200" spans="1:20" ht="16.5" x14ac:dyDescent="0.2">
      <c r="A200" s="17">
        <v>147</v>
      </c>
      <c r="B200" s="17">
        <v>179545</v>
      </c>
      <c r="D200" s="156"/>
      <c r="E200" s="156"/>
      <c r="F200" s="156"/>
      <c r="G200" s="156"/>
      <c r="M200" s="94" t="s">
        <v>47</v>
      </c>
      <c r="N200" s="14">
        <f>INDEX(节奏总表!$L$4:$L$23,经验计算!N193)*60</f>
        <v>5400</v>
      </c>
      <c r="O200" s="14">
        <f>INDEX(章节关卡!$D$6:$D$25,经验计算!N193)*经验计算!N200</f>
        <v>162000</v>
      </c>
      <c r="R200" s="44">
        <v>1.6</v>
      </c>
      <c r="S200" s="21">
        <f t="shared" si="28"/>
        <v>0.10958904109589042</v>
      </c>
      <c r="T200" s="95">
        <f t="shared" si="29"/>
        <v>29700</v>
      </c>
    </row>
    <row r="201" spans="1:20" ht="16.5" x14ac:dyDescent="0.2">
      <c r="A201" s="17">
        <v>148</v>
      </c>
      <c r="B201" s="17">
        <v>190105</v>
      </c>
      <c r="D201" s="156"/>
      <c r="E201" s="156"/>
      <c r="F201" s="156"/>
      <c r="G201" s="156"/>
      <c r="M201" s="94" t="s">
        <v>43</v>
      </c>
      <c r="N201" s="19">
        <v>0</v>
      </c>
      <c r="O201" s="14">
        <f>N202*N201</f>
        <v>0</v>
      </c>
      <c r="R201" s="44">
        <v>1.7</v>
      </c>
      <c r="S201" s="21">
        <f t="shared" si="28"/>
        <v>0.11643835616438356</v>
      </c>
      <c r="T201" s="95">
        <f t="shared" si="29"/>
        <v>31555</v>
      </c>
    </row>
    <row r="202" spans="1:20" ht="16.5" x14ac:dyDescent="0.2">
      <c r="A202" s="17">
        <v>149</v>
      </c>
      <c r="B202" s="17">
        <v>211230</v>
      </c>
      <c r="D202" s="156"/>
      <c r="E202" s="156"/>
      <c r="F202" s="156"/>
      <c r="G202" s="156"/>
      <c r="M202" s="94" t="s">
        <v>42</v>
      </c>
      <c r="N202" s="14">
        <f>(N194+N195+N197+N196+N198+O199+O200+P194)/(1-N201)</f>
        <v>271020</v>
      </c>
      <c r="O202" s="15"/>
      <c r="R202" s="44">
        <v>1.8</v>
      </c>
      <c r="S202" s="21">
        <f t="shared" si="28"/>
        <v>0.12328767123287672</v>
      </c>
      <c r="T202" s="95">
        <f t="shared" si="29"/>
        <v>33410</v>
      </c>
    </row>
    <row r="203" spans="1:20" ht="16.5" x14ac:dyDescent="0.2">
      <c r="A203" s="15"/>
      <c r="B203" s="15"/>
      <c r="R203" s="44">
        <v>2</v>
      </c>
      <c r="S203" s="21">
        <f t="shared" si="28"/>
        <v>0.13698630136986301</v>
      </c>
      <c r="T203" s="95">
        <f t="shared" si="29"/>
        <v>37125</v>
      </c>
    </row>
    <row r="207" spans="1:20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>
        <f>SUM(R209:R218)</f>
        <v>14.6</v>
      </c>
      <c r="S207" s="15"/>
      <c r="T207" s="15"/>
    </row>
    <row r="208" spans="1:20" ht="17.25" x14ac:dyDescent="0.2">
      <c r="A208" s="93">
        <v>151</v>
      </c>
      <c r="B208" s="93">
        <v>162575</v>
      </c>
      <c r="D208" s="156"/>
      <c r="E208" s="156"/>
      <c r="F208" s="156"/>
      <c r="G208" s="156"/>
      <c r="M208" s="94" t="s">
        <v>118</v>
      </c>
      <c r="N208" s="93">
        <v>16</v>
      </c>
      <c r="O208" s="94" t="s">
        <v>118</v>
      </c>
      <c r="P208" s="93">
        <v>15</v>
      </c>
      <c r="Q208" s="15"/>
      <c r="R208" s="12" t="s">
        <v>46</v>
      </c>
      <c r="S208" s="12" t="s">
        <v>44</v>
      </c>
      <c r="T208" s="12" t="s">
        <v>45</v>
      </c>
    </row>
    <row r="209" spans="1:20" ht="16.5" x14ac:dyDescent="0.2">
      <c r="A209" s="93">
        <v>152</v>
      </c>
      <c r="B209" s="93">
        <v>178835</v>
      </c>
      <c r="D209" s="156"/>
      <c r="E209" s="156"/>
      <c r="F209" s="156"/>
      <c r="G209" s="156"/>
      <c r="M209" s="94" t="s">
        <v>81</v>
      </c>
      <c r="N209" s="14">
        <f>SUMIFS(章节关卡!$AV$5:$AV$286,章节关卡!$AT$5:$AT$286,"="&amp;经验计算!N208)</f>
        <v>5760</v>
      </c>
      <c r="O209" s="94" t="s">
        <v>123</v>
      </c>
      <c r="P209" s="14">
        <f>SUMIFS(章节关卡!$BD$5:$BD$283,章节关卡!$BB$5:$BB$283,"="&amp;经验计算!P208)</f>
        <v>10800</v>
      </c>
      <c r="R209" s="93">
        <v>1</v>
      </c>
      <c r="S209" s="21">
        <f>R209/$R$122</f>
        <v>6.8493150684931503E-2</v>
      </c>
      <c r="T209" s="93">
        <f>INT($N$217*S209/5)*5</f>
        <v>20650</v>
      </c>
    </row>
    <row r="210" spans="1:20" ht="16.5" x14ac:dyDescent="0.2">
      <c r="A210" s="95">
        <v>153</v>
      </c>
      <c r="B210" s="93">
        <v>195090</v>
      </c>
      <c r="D210" s="156"/>
      <c r="E210" s="156"/>
      <c r="F210" s="156"/>
      <c r="G210" s="156"/>
      <c r="M210" s="94" t="s">
        <v>119</v>
      </c>
      <c r="N210" s="14">
        <f>SUMIFS(芦花古楼!$E$5:$E$104,芦花古楼!$A$5:$A$104,"&gt;"&amp;经验计算!O210,芦花古楼!$A$5:$A$104,"&lt;="&amp;经验计算!P210)</f>
        <v>0</v>
      </c>
      <c r="O210" s="93">
        <v>100</v>
      </c>
      <c r="P210" s="93">
        <v>100</v>
      </c>
      <c r="R210" s="93">
        <v>1.1000000000000001</v>
      </c>
      <c r="S210" s="21">
        <f t="shared" ref="S210:S218" si="30">R210/$R$122</f>
        <v>7.5342465753424667E-2</v>
      </c>
      <c r="T210" s="95">
        <f t="shared" ref="T210:T218" si="31">INT($N$217*S210/5)*5</f>
        <v>22720</v>
      </c>
    </row>
    <row r="211" spans="1:20" ht="16.5" x14ac:dyDescent="0.2">
      <c r="A211" s="95">
        <v>154</v>
      </c>
      <c r="B211" s="93">
        <v>211350</v>
      </c>
      <c r="D211" s="156"/>
      <c r="E211" s="156"/>
      <c r="F211" s="156"/>
      <c r="G211" s="156"/>
      <c r="M211" s="94" t="s">
        <v>121</v>
      </c>
      <c r="N211" s="14">
        <f>SUMIFS(芦花古楼!$P$5:$P$104,芦花古楼!$L$5:$L$104,"&gt;"&amp;经验计算!O211,芦花古楼!$L$5:$L$104,"&lt;="&amp;经验计算!P211)</f>
        <v>0</v>
      </c>
      <c r="O211" s="93">
        <v>100</v>
      </c>
      <c r="P211" s="93">
        <v>100</v>
      </c>
      <c r="R211" s="93">
        <v>1.2</v>
      </c>
      <c r="S211" s="21">
        <f t="shared" si="30"/>
        <v>8.2191780821917804E-2</v>
      </c>
      <c r="T211" s="95">
        <f t="shared" si="31"/>
        <v>24785</v>
      </c>
    </row>
    <row r="212" spans="1:20" ht="16.5" x14ac:dyDescent="0.2">
      <c r="A212" s="95">
        <v>155</v>
      </c>
      <c r="B212" s="93">
        <v>227605</v>
      </c>
      <c r="D212" s="156"/>
      <c r="E212" s="156"/>
      <c r="F212" s="156"/>
      <c r="G212" s="156"/>
      <c r="M212" s="94" t="s">
        <v>120</v>
      </c>
      <c r="N212" s="14">
        <f>SUMIFS(芦花古楼!$AA$5:$AA$104,芦花古楼!$W$5:$W$104,"&gt;"&amp;经验计算!O212,芦花古楼!$W$5:$W$104,"&lt;="&amp;经验计算!P212)</f>
        <v>39150</v>
      </c>
      <c r="O212" s="93">
        <v>80</v>
      </c>
      <c r="P212" s="93">
        <v>90</v>
      </c>
      <c r="R212" s="93">
        <v>1.3</v>
      </c>
      <c r="S212" s="21">
        <f t="shared" si="30"/>
        <v>8.9041095890410968E-2</v>
      </c>
      <c r="T212" s="95">
        <f t="shared" si="31"/>
        <v>26850</v>
      </c>
    </row>
    <row r="213" spans="1:20" ht="16.5" x14ac:dyDescent="0.2">
      <c r="A213" s="95">
        <v>156</v>
      </c>
      <c r="B213" s="93">
        <v>243865</v>
      </c>
      <c r="D213" s="156"/>
      <c r="E213" s="156"/>
      <c r="F213" s="156"/>
      <c r="G213" s="156"/>
      <c r="M213" s="94" t="s">
        <v>122</v>
      </c>
      <c r="N213" s="14">
        <f>SUMIFS(芦花古楼!$AL$5:$AL$104,芦花古楼!$AH$5:$AH$104,"&gt;"&amp;经验计算!O213,芦花古楼!$AH$5:$AH$104,"&lt;="&amp;经验计算!P213)</f>
        <v>34650</v>
      </c>
      <c r="O213" s="93">
        <v>70</v>
      </c>
      <c r="P213" s="93">
        <v>80</v>
      </c>
      <c r="R213" s="93">
        <v>1.4</v>
      </c>
      <c r="S213" s="21">
        <f t="shared" si="30"/>
        <v>9.5890410958904104E-2</v>
      </c>
      <c r="T213" s="95">
        <f t="shared" si="31"/>
        <v>28915</v>
      </c>
    </row>
    <row r="214" spans="1:20" ht="16.5" x14ac:dyDescent="0.2">
      <c r="A214" s="95">
        <v>157</v>
      </c>
      <c r="B214" s="93">
        <v>260120</v>
      </c>
      <c r="D214" s="156"/>
      <c r="E214" s="156"/>
      <c r="F214" s="156"/>
      <c r="G214" s="156"/>
      <c r="M214" s="94" t="s">
        <v>50</v>
      </c>
      <c r="N214" s="14"/>
      <c r="O214" s="14">
        <f>日常任务!D154*经验计算!N214</f>
        <v>0</v>
      </c>
      <c r="R214" s="93">
        <v>1.5</v>
      </c>
      <c r="S214" s="21">
        <f t="shared" si="30"/>
        <v>0.10273972602739727</v>
      </c>
      <c r="T214" s="95">
        <f t="shared" si="31"/>
        <v>30980</v>
      </c>
    </row>
    <row r="215" spans="1:20" ht="16.5" x14ac:dyDescent="0.2">
      <c r="A215" s="95">
        <v>158</v>
      </c>
      <c r="B215" s="93">
        <v>276380</v>
      </c>
      <c r="D215" s="156"/>
      <c r="E215" s="156"/>
      <c r="F215" s="156"/>
      <c r="G215" s="156"/>
      <c r="M215" s="94" t="s">
        <v>47</v>
      </c>
      <c r="N215" s="14">
        <f>INDEX(节奏总表!$L$4:$L$23,经验计算!N208)*60</f>
        <v>6600</v>
      </c>
      <c r="O215" s="14">
        <f>INDEX(章节关卡!$D$6:$D$25,经验计算!N208)*经验计算!N215</f>
        <v>211200</v>
      </c>
      <c r="R215" s="93">
        <v>1.6</v>
      </c>
      <c r="S215" s="21">
        <f t="shared" si="30"/>
        <v>0.10958904109589042</v>
      </c>
      <c r="T215" s="95">
        <f t="shared" si="31"/>
        <v>33045</v>
      </c>
    </row>
    <row r="216" spans="1:20" ht="16.5" x14ac:dyDescent="0.2">
      <c r="A216" s="95">
        <v>159</v>
      </c>
      <c r="B216" s="93">
        <v>292635</v>
      </c>
      <c r="D216" s="156"/>
      <c r="E216" s="156"/>
      <c r="F216" s="156"/>
      <c r="G216" s="156"/>
      <c r="M216" s="94" t="s">
        <v>43</v>
      </c>
      <c r="N216" s="19">
        <v>0</v>
      </c>
      <c r="O216" s="14">
        <f>N217*N216</f>
        <v>0</v>
      </c>
      <c r="R216" s="93">
        <v>1.7</v>
      </c>
      <c r="S216" s="21">
        <f t="shared" si="30"/>
        <v>0.11643835616438356</v>
      </c>
      <c r="T216" s="95">
        <f t="shared" si="31"/>
        <v>35110</v>
      </c>
    </row>
    <row r="217" spans="1:20" ht="16.5" x14ac:dyDescent="0.2">
      <c r="A217" s="95">
        <v>160</v>
      </c>
      <c r="B217" s="93">
        <v>325150</v>
      </c>
      <c r="D217" s="156"/>
      <c r="E217" s="156"/>
      <c r="F217" s="156"/>
      <c r="G217" s="156"/>
      <c r="M217" s="94" t="s">
        <v>42</v>
      </c>
      <c r="N217" s="14">
        <f>(N209+N210+N212+N211+N213+O214+O215+P209)/(1-N216)</f>
        <v>301560</v>
      </c>
      <c r="O217" s="15"/>
      <c r="R217" s="93">
        <v>1.8</v>
      </c>
      <c r="S217" s="21">
        <f t="shared" si="30"/>
        <v>0.12328767123287672</v>
      </c>
      <c r="T217" s="95">
        <f t="shared" si="31"/>
        <v>37175</v>
      </c>
    </row>
    <row r="218" spans="1:20" ht="16.5" x14ac:dyDescent="0.2">
      <c r="A218" s="93"/>
      <c r="B218" s="93"/>
      <c r="R218" s="93">
        <v>2</v>
      </c>
      <c r="S218" s="21">
        <f t="shared" si="30"/>
        <v>0.13698630136986301</v>
      </c>
      <c r="T218" s="95">
        <f t="shared" si="31"/>
        <v>41305</v>
      </c>
    </row>
    <row r="221" spans="1:20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>
        <f>SUM(R223:R232)</f>
        <v>14.6</v>
      </c>
      <c r="S221" s="15"/>
      <c r="T221" s="15"/>
    </row>
    <row r="222" spans="1:20" ht="17.25" x14ac:dyDescent="0.2">
      <c r="A222" s="93">
        <v>161</v>
      </c>
      <c r="B222" s="93">
        <v>248050</v>
      </c>
      <c r="D222" s="156"/>
      <c r="E222" s="156"/>
      <c r="F222" s="156"/>
      <c r="G222" s="156"/>
      <c r="M222" s="94" t="s">
        <v>118</v>
      </c>
      <c r="N222" s="93">
        <v>17</v>
      </c>
      <c r="O222" s="94" t="s">
        <v>118</v>
      </c>
      <c r="P222" s="93">
        <v>16</v>
      </c>
      <c r="Q222" s="15"/>
      <c r="R222" s="12" t="s">
        <v>46</v>
      </c>
      <c r="S222" s="12" t="s">
        <v>44</v>
      </c>
      <c r="T222" s="12" t="s">
        <v>45</v>
      </c>
    </row>
    <row r="223" spans="1:20" ht="16.5" x14ac:dyDescent="0.2">
      <c r="A223" s="93">
        <v>162</v>
      </c>
      <c r="B223" s="93">
        <v>272860</v>
      </c>
      <c r="D223" s="156"/>
      <c r="E223" s="156"/>
      <c r="F223" s="156"/>
      <c r="G223" s="156"/>
      <c r="M223" s="94" t="s">
        <v>81</v>
      </c>
      <c r="N223" s="14">
        <f>SUMIFS(章节关卡!$AV$5:$AV$286,章节关卡!$AT$5:$AT$286,"="&amp;经验计算!N222)</f>
        <v>6300</v>
      </c>
      <c r="O223" s="94" t="s">
        <v>123</v>
      </c>
      <c r="P223" s="14">
        <f>SUMIFS(章节关卡!$BD$5:$BD$283,章节关卡!$BB$5:$BB$283,"="&amp;经验计算!P222)</f>
        <v>11520</v>
      </c>
      <c r="R223" s="93">
        <v>1</v>
      </c>
      <c r="S223" s="21">
        <f>R223/$R$122</f>
        <v>6.8493150684931503E-2</v>
      </c>
      <c r="T223" s="93">
        <f>INT($N$231*S223/5)*5</f>
        <v>24725</v>
      </c>
    </row>
    <row r="224" spans="1:20" ht="16.5" x14ac:dyDescent="0.2">
      <c r="A224" s="95">
        <v>163</v>
      </c>
      <c r="B224" s="93">
        <v>297665</v>
      </c>
      <c r="D224" s="156"/>
      <c r="E224" s="156"/>
      <c r="F224" s="156"/>
      <c r="G224" s="156"/>
      <c r="M224" s="94" t="s">
        <v>119</v>
      </c>
      <c r="N224" s="14">
        <f>SUMIFS(芦花古楼!$E$5:$E$104,芦花古楼!$A$5:$A$104,"&gt;"&amp;经验计算!O224,芦花古楼!$A$5:$A$104,"&lt;="&amp;经验计算!P224)</f>
        <v>0</v>
      </c>
      <c r="O224" s="93">
        <v>100</v>
      </c>
      <c r="P224" s="93">
        <v>100</v>
      </c>
      <c r="R224" s="93">
        <v>1.1000000000000001</v>
      </c>
      <c r="S224" s="21">
        <f t="shared" ref="S224:S232" si="32">R224/$R$122</f>
        <v>7.5342465753424667E-2</v>
      </c>
      <c r="T224" s="95">
        <f t="shared" ref="T224:T232" si="33">INT($N$231*S224/5)*5</f>
        <v>27200</v>
      </c>
    </row>
    <row r="225" spans="1:20" ht="16.5" x14ac:dyDescent="0.2">
      <c r="A225" s="95">
        <v>164</v>
      </c>
      <c r="B225" s="93">
        <v>322470</v>
      </c>
      <c r="D225" s="156"/>
      <c r="E225" s="156"/>
      <c r="F225" s="156"/>
      <c r="G225" s="156"/>
      <c r="M225" s="94" t="s">
        <v>121</v>
      </c>
      <c r="N225" s="14">
        <f>SUMIFS(芦花古楼!$P$5:$P$104,芦花古楼!$L$5:$L$104,"&gt;"&amp;经验计算!O225,芦花古楼!$L$5:$L$104,"&lt;="&amp;经验计算!P225)</f>
        <v>0</v>
      </c>
      <c r="O225" s="95">
        <v>100</v>
      </c>
      <c r="P225" s="95">
        <v>100</v>
      </c>
      <c r="R225" s="93">
        <v>1.2</v>
      </c>
      <c r="S225" s="21">
        <f t="shared" si="32"/>
        <v>8.2191780821917804E-2</v>
      </c>
      <c r="T225" s="95">
        <f t="shared" si="33"/>
        <v>29670</v>
      </c>
    </row>
    <row r="226" spans="1:20" ht="16.5" x14ac:dyDescent="0.2">
      <c r="A226" s="95">
        <v>165</v>
      </c>
      <c r="B226" s="93">
        <v>347275</v>
      </c>
      <c r="D226" s="156"/>
      <c r="E226" s="156"/>
      <c r="F226" s="156"/>
      <c r="G226" s="156"/>
      <c r="M226" s="94" t="s">
        <v>120</v>
      </c>
      <c r="N226" s="14">
        <f>SUMIFS(芦花古楼!$AA$5:$AA$104,芦花古楼!$W$5:$W$104,"&gt;"&amp;经验计算!O226,芦花古楼!$W$5:$W$104,"&lt;="&amp;经验计算!P226)</f>
        <v>43650</v>
      </c>
      <c r="O226" s="93">
        <v>90</v>
      </c>
      <c r="P226" s="93">
        <v>100</v>
      </c>
      <c r="R226" s="93">
        <v>1.3</v>
      </c>
      <c r="S226" s="21">
        <f t="shared" si="32"/>
        <v>8.9041095890410968E-2</v>
      </c>
      <c r="T226" s="95">
        <f t="shared" si="33"/>
        <v>32145</v>
      </c>
    </row>
    <row r="227" spans="1:20" ht="16.5" x14ac:dyDescent="0.2">
      <c r="A227" s="95">
        <v>166</v>
      </c>
      <c r="B227" s="93">
        <v>372080</v>
      </c>
      <c r="D227" s="156"/>
      <c r="E227" s="156"/>
      <c r="F227" s="156"/>
      <c r="G227" s="156"/>
      <c r="M227" s="94" t="s">
        <v>122</v>
      </c>
      <c r="N227" s="14">
        <f>SUMIFS(芦花古楼!$AL$5:$AL$104,芦花古楼!$AH$5:$AH$104,"&gt;"&amp;经验计算!O227,芦花古楼!$AH$5:$AH$104,"&lt;="&amp;经验计算!P227)</f>
        <v>39150</v>
      </c>
      <c r="O227" s="93">
        <v>80</v>
      </c>
      <c r="P227" s="93">
        <v>90</v>
      </c>
      <c r="R227" s="93">
        <v>1.4</v>
      </c>
      <c r="S227" s="21">
        <f t="shared" si="32"/>
        <v>9.5890410958904104E-2</v>
      </c>
      <c r="T227" s="95">
        <f t="shared" si="33"/>
        <v>34615</v>
      </c>
    </row>
    <row r="228" spans="1:20" ht="16.5" x14ac:dyDescent="0.2">
      <c r="A228" s="95">
        <v>167</v>
      </c>
      <c r="B228" s="93">
        <v>396885</v>
      </c>
      <c r="D228" s="156"/>
      <c r="E228" s="156"/>
      <c r="F228" s="156"/>
      <c r="G228" s="156"/>
      <c r="M228" s="94" t="s">
        <v>50</v>
      </c>
      <c r="N228" s="14"/>
      <c r="O228" s="14">
        <f>日常任务!D169*经验计算!N228</f>
        <v>0</v>
      </c>
      <c r="R228" s="93">
        <v>1.5</v>
      </c>
      <c r="S228" s="21">
        <f t="shared" si="32"/>
        <v>0.10273972602739727</v>
      </c>
      <c r="T228" s="95">
        <f t="shared" si="33"/>
        <v>37090</v>
      </c>
    </row>
    <row r="229" spans="1:20" ht="16.5" x14ac:dyDescent="0.2">
      <c r="A229" s="95">
        <v>168</v>
      </c>
      <c r="B229" s="93">
        <v>421690</v>
      </c>
      <c r="D229" s="156"/>
      <c r="E229" s="156"/>
      <c r="F229" s="156"/>
      <c r="G229" s="156"/>
      <c r="M229" s="94" t="s">
        <v>47</v>
      </c>
      <c r="N229" s="14">
        <f>INDEX(节奏总表!$L$4:$L$23,经验计算!N222)*60</f>
        <v>7440</v>
      </c>
      <c r="O229" s="14">
        <f>INDEX(章节关卡!$D$6:$D$25,经验计算!N222)*经验计算!N229</f>
        <v>260400</v>
      </c>
      <c r="R229" s="93">
        <v>1.6</v>
      </c>
      <c r="S229" s="21">
        <f t="shared" si="32"/>
        <v>0.10958904109589042</v>
      </c>
      <c r="T229" s="95">
        <f t="shared" si="33"/>
        <v>39560</v>
      </c>
    </row>
    <row r="230" spans="1:20" ht="16.5" x14ac:dyDescent="0.2">
      <c r="A230" s="95">
        <v>169</v>
      </c>
      <c r="B230" s="93">
        <v>446495</v>
      </c>
      <c r="D230" s="156"/>
      <c r="E230" s="156"/>
      <c r="F230" s="156"/>
      <c r="G230" s="156"/>
      <c r="M230" s="94" t="s">
        <v>43</v>
      </c>
      <c r="N230" s="19">
        <v>0</v>
      </c>
      <c r="O230" s="14">
        <f>N231*N230</f>
        <v>0</v>
      </c>
      <c r="R230" s="93">
        <v>1.7</v>
      </c>
      <c r="S230" s="21">
        <f t="shared" si="32"/>
        <v>0.11643835616438356</v>
      </c>
      <c r="T230" s="95">
        <f t="shared" si="33"/>
        <v>42035</v>
      </c>
    </row>
    <row r="231" spans="1:20" ht="16.5" x14ac:dyDescent="0.2">
      <c r="A231" s="95">
        <v>170</v>
      </c>
      <c r="B231" s="93">
        <v>496105</v>
      </c>
      <c r="D231" s="156"/>
      <c r="E231" s="156"/>
      <c r="F231" s="156"/>
      <c r="G231" s="156"/>
      <c r="M231" s="94" t="s">
        <v>42</v>
      </c>
      <c r="N231" s="14">
        <f>(N223+N224+N226+N225+N227+O228+O229+P223)/(1-N230)</f>
        <v>361020</v>
      </c>
      <c r="O231" s="15"/>
      <c r="R231" s="93">
        <v>1.8</v>
      </c>
      <c r="S231" s="21">
        <f t="shared" si="32"/>
        <v>0.12328767123287672</v>
      </c>
      <c r="T231" s="95">
        <f t="shared" si="33"/>
        <v>44505</v>
      </c>
    </row>
    <row r="232" spans="1:20" ht="16.5" x14ac:dyDescent="0.2">
      <c r="A232" s="93"/>
      <c r="B232" s="93"/>
      <c r="R232" s="93">
        <v>2</v>
      </c>
      <c r="S232" s="21">
        <f t="shared" si="32"/>
        <v>0.13698630136986301</v>
      </c>
      <c r="T232" s="95">
        <f t="shared" si="33"/>
        <v>49450</v>
      </c>
    </row>
    <row r="235" spans="1:20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>
        <f>SUM(R237:R246)</f>
        <v>14.6</v>
      </c>
      <c r="S235" s="15"/>
      <c r="T235" s="15"/>
    </row>
    <row r="236" spans="1:20" ht="17.25" x14ac:dyDescent="0.2">
      <c r="A236" s="93">
        <v>171</v>
      </c>
      <c r="B236" s="93">
        <v>376385</v>
      </c>
      <c r="D236" s="156"/>
      <c r="E236" s="156"/>
      <c r="F236" s="156"/>
      <c r="G236" s="156"/>
      <c r="M236" s="94" t="s">
        <v>118</v>
      </c>
      <c r="N236" s="93">
        <v>18</v>
      </c>
      <c r="O236" s="94" t="s">
        <v>118</v>
      </c>
      <c r="P236" s="93">
        <v>17</v>
      </c>
      <c r="Q236" s="15"/>
      <c r="R236" s="12" t="s">
        <v>46</v>
      </c>
      <c r="S236" s="12" t="s">
        <v>44</v>
      </c>
      <c r="T236" s="12" t="s">
        <v>45</v>
      </c>
    </row>
    <row r="237" spans="1:20" ht="16.5" x14ac:dyDescent="0.2">
      <c r="A237" s="93">
        <v>172</v>
      </c>
      <c r="B237" s="93">
        <v>414025</v>
      </c>
      <c r="D237" s="156"/>
      <c r="E237" s="156"/>
      <c r="F237" s="156"/>
      <c r="G237" s="156"/>
      <c r="M237" s="94" t="s">
        <v>81</v>
      </c>
      <c r="N237" s="14">
        <f>SUMIFS(章节关卡!$AV$5:$AV$286,章节关卡!$AT$5:$AT$286,"="&amp;经验计算!N236)</f>
        <v>6660</v>
      </c>
      <c r="O237" s="94" t="s">
        <v>123</v>
      </c>
      <c r="P237" s="14">
        <f>SUMIFS(章节关卡!$BD$5:$BD$283,章节关卡!$BB$5:$BB$283,"="&amp;经验计算!P236)</f>
        <v>12600</v>
      </c>
      <c r="R237" s="93">
        <v>1</v>
      </c>
      <c r="S237" s="21">
        <f>R237/$R$122</f>
        <v>6.8493150684931503E-2</v>
      </c>
      <c r="T237" s="93">
        <f>INT($N$245*S237/5)*5</f>
        <v>24075</v>
      </c>
    </row>
    <row r="238" spans="1:20" ht="16.5" x14ac:dyDescent="0.2">
      <c r="A238" s="95">
        <v>173</v>
      </c>
      <c r="B238" s="93">
        <v>451660</v>
      </c>
      <c r="D238" s="156"/>
      <c r="E238" s="156"/>
      <c r="F238" s="156"/>
      <c r="G238" s="156"/>
      <c r="M238" s="94" t="s">
        <v>119</v>
      </c>
      <c r="N238" s="14">
        <f>SUMIFS(芦花古楼!$E$5:$E$104,芦花古楼!$A$5:$A$104,"&gt;"&amp;经验计算!O238,芦花古楼!$A$5:$A$104,"&lt;="&amp;经验计算!P238)</f>
        <v>0</v>
      </c>
      <c r="O238" s="93">
        <v>100</v>
      </c>
      <c r="P238" s="93">
        <v>100</v>
      </c>
      <c r="R238" s="93">
        <v>1.1000000000000001</v>
      </c>
      <c r="S238" s="21">
        <f t="shared" ref="S238:S246" si="34">R238/$R$122</f>
        <v>7.5342465753424667E-2</v>
      </c>
      <c r="T238" s="95">
        <f t="shared" ref="T238:T246" si="35">INT($N$245*S238/5)*5</f>
        <v>26480</v>
      </c>
    </row>
    <row r="239" spans="1:20" ht="16.5" x14ac:dyDescent="0.2">
      <c r="A239" s="95">
        <v>174</v>
      </c>
      <c r="B239" s="93">
        <v>489300</v>
      </c>
      <c r="D239" s="156"/>
      <c r="E239" s="156"/>
      <c r="F239" s="156"/>
      <c r="G239" s="156"/>
      <c r="M239" s="94" t="s">
        <v>121</v>
      </c>
      <c r="N239" s="14">
        <f>SUMIFS(芦花古楼!$P$5:$P$104,芦花古楼!$L$5:$L$104,"&gt;"&amp;经验计算!O239,芦花古楼!$L$5:$L$104,"&lt;="&amp;经验计算!P239)</f>
        <v>0</v>
      </c>
      <c r="O239" s="95">
        <v>100</v>
      </c>
      <c r="P239" s="95">
        <v>100</v>
      </c>
      <c r="R239" s="93">
        <v>1.2</v>
      </c>
      <c r="S239" s="21">
        <f t="shared" si="34"/>
        <v>8.2191780821917804E-2</v>
      </c>
      <c r="T239" s="95">
        <f t="shared" si="35"/>
        <v>28890</v>
      </c>
    </row>
    <row r="240" spans="1:20" ht="16.5" x14ac:dyDescent="0.2">
      <c r="A240" s="95">
        <v>175</v>
      </c>
      <c r="B240" s="93">
        <v>526940</v>
      </c>
      <c r="D240" s="156"/>
      <c r="E240" s="156"/>
      <c r="F240" s="156"/>
      <c r="G240" s="156"/>
      <c r="M240" s="94" t="s">
        <v>120</v>
      </c>
      <c r="N240" s="14">
        <f>SUMIFS(芦花古楼!$AA$5:$AA$104,芦花古楼!$W$5:$W$104,"&gt;"&amp;经验计算!O240,芦花古楼!$W$5:$W$104,"&lt;="&amp;经验计算!P240)</f>
        <v>0</v>
      </c>
      <c r="O240" s="93">
        <v>100</v>
      </c>
      <c r="P240" s="93">
        <v>100</v>
      </c>
      <c r="R240" s="93">
        <v>1.3</v>
      </c>
      <c r="S240" s="21">
        <f t="shared" si="34"/>
        <v>8.9041095890410968E-2</v>
      </c>
      <c r="T240" s="95">
        <f t="shared" si="35"/>
        <v>31295</v>
      </c>
    </row>
    <row r="241" spans="1:20" ht="16.5" x14ac:dyDescent="0.2">
      <c r="A241" s="95">
        <v>176</v>
      </c>
      <c r="B241" s="93">
        <v>564580</v>
      </c>
      <c r="D241" s="156"/>
      <c r="E241" s="156"/>
      <c r="F241" s="156"/>
      <c r="G241" s="156"/>
      <c r="M241" s="94" t="s">
        <v>122</v>
      </c>
      <c r="N241" s="14">
        <f>SUMIFS(芦花古楼!$AL$5:$AL$104,芦花古楼!$AH$5:$AH$104,"&gt;"&amp;经验计算!O241,芦花古楼!$AH$5:$AH$104,"&lt;="&amp;经验计算!P241)</f>
        <v>43650</v>
      </c>
      <c r="O241" s="93">
        <v>90</v>
      </c>
      <c r="P241" s="93">
        <v>100</v>
      </c>
      <c r="R241" s="93">
        <v>1.4</v>
      </c>
      <c r="S241" s="21">
        <f t="shared" si="34"/>
        <v>9.5890410958904104E-2</v>
      </c>
      <c r="T241" s="95">
        <f t="shared" si="35"/>
        <v>33705</v>
      </c>
    </row>
    <row r="242" spans="1:20" ht="16.5" x14ac:dyDescent="0.2">
      <c r="A242" s="95">
        <v>177</v>
      </c>
      <c r="B242" s="93">
        <v>602215</v>
      </c>
      <c r="D242" s="156"/>
      <c r="E242" s="156"/>
      <c r="F242" s="156"/>
      <c r="G242" s="156"/>
      <c r="M242" s="94" t="s">
        <v>50</v>
      </c>
      <c r="N242" s="14"/>
      <c r="O242" s="14">
        <f>日常任务!D183*经验计算!N242</f>
        <v>0</v>
      </c>
      <c r="R242" s="93">
        <v>1.5</v>
      </c>
      <c r="S242" s="21">
        <f t="shared" si="34"/>
        <v>0.10273972602739727</v>
      </c>
      <c r="T242" s="95">
        <f t="shared" si="35"/>
        <v>36110</v>
      </c>
    </row>
    <row r="243" spans="1:20" ht="16.5" x14ac:dyDescent="0.2">
      <c r="A243" s="95">
        <v>178</v>
      </c>
      <c r="B243" s="93">
        <v>639855</v>
      </c>
      <c r="D243" s="156"/>
      <c r="E243" s="156"/>
      <c r="F243" s="156"/>
      <c r="G243" s="156"/>
      <c r="M243" s="94" t="s">
        <v>47</v>
      </c>
      <c r="N243" s="14">
        <f>INDEX(节奏总表!$L$4:$L$23,经验计算!N236)*60</f>
        <v>7800</v>
      </c>
      <c r="O243" s="14">
        <f>INDEX(章节关卡!$D$6:$D$25,经验计算!N236)*经验计算!N243</f>
        <v>288600</v>
      </c>
      <c r="R243" s="93">
        <v>1.6</v>
      </c>
      <c r="S243" s="21">
        <f t="shared" si="34"/>
        <v>0.10958904109589042</v>
      </c>
      <c r="T243" s="95">
        <f t="shared" si="35"/>
        <v>38520</v>
      </c>
    </row>
    <row r="244" spans="1:20" ht="16.5" x14ac:dyDescent="0.2">
      <c r="A244" s="95">
        <v>179</v>
      </c>
      <c r="B244" s="93">
        <v>677495</v>
      </c>
      <c r="D244" s="156"/>
      <c r="E244" s="156"/>
      <c r="F244" s="156"/>
      <c r="G244" s="156"/>
      <c r="M244" s="94" t="s">
        <v>43</v>
      </c>
      <c r="N244" s="19">
        <v>0</v>
      </c>
      <c r="O244" s="14">
        <f>N245*N244</f>
        <v>0</v>
      </c>
      <c r="R244" s="93">
        <v>1.7</v>
      </c>
      <c r="S244" s="21">
        <f t="shared" si="34"/>
        <v>0.11643835616438356</v>
      </c>
      <c r="T244" s="95">
        <f t="shared" si="35"/>
        <v>40925</v>
      </c>
    </row>
    <row r="245" spans="1:20" ht="16.5" x14ac:dyDescent="0.2">
      <c r="A245" s="95">
        <v>180</v>
      </c>
      <c r="B245" s="93">
        <v>752770</v>
      </c>
      <c r="D245" s="156"/>
      <c r="E245" s="156"/>
      <c r="F245" s="156"/>
      <c r="G245" s="156"/>
      <c r="M245" s="94" t="s">
        <v>42</v>
      </c>
      <c r="N245" s="14">
        <f>(N237+N238+N240+N239+N241+O242+O243+P237)/(1-N244)</f>
        <v>351510</v>
      </c>
      <c r="O245" s="15"/>
      <c r="R245" s="93">
        <v>1.8</v>
      </c>
      <c r="S245" s="21">
        <f t="shared" si="34"/>
        <v>0.12328767123287672</v>
      </c>
      <c r="T245" s="95">
        <f t="shared" si="35"/>
        <v>43335</v>
      </c>
    </row>
    <row r="246" spans="1:20" ht="16.5" x14ac:dyDescent="0.2">
      <c r="A246" s="93"/>
      <c r="B246" s="93"/>
      <c r="R246" s="93">
        <v>2</v>
      </c>
      <c r="S246" s="21">
        <f t="shared" si="34"/>
        <v>0.13698630136986301</v>
      </c>
      <c r="T246" s="95">
        <f t="shared" si="35"/>
        <v>48150</v>
      </c>
    </row>
    <row r="249" spans="1:20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>
        <f>SUM(R251:R260)</f>
        <v>14.6</v>
      </c>
      <c r="S249" s="15"/>
      <c r="T249" s="15"/>
    </row>
    <row r="250" spans="1:20" ht="17.25" x14ac:dyDescent="0.2">
      <c r="A250" s="93">
        <v>181</v>
      </c>
      <c r="B250" s="93">
        <v>528080</v>
      </c>
      <c r="D250" s="156"/>
      <c r="E250" s="156"/>
      <c r="F250" s="156"/>
      <c r="G250" s="156"/>
      <c r="M250" s="94" t="s">
        <v>118</v>
      </c>
      <c r="N250" s="93">
        <v>19</v>
      </c>
      <c r="O250" s="94" t="s">
        <v>118</v>
      </c>
      <c r="P250" s="93">
        <v>18</v>
      </c>
      <c r="Q250" s="15"/>
      <c r="R250" s="12" t="s">
        <v>46</v>
      </c>
      <c r="S250" s="12" t="s">
        <v>44</v>
      </c>
      <c r="T250" s="12" t="s">
        <v>45</v>
      </c>
    </row>
    <row r="251" spans="1:20" ht="16.5" x14ac:dyDescent="0.2">
      <c r="A251" s="93">
        <v>182</v>
      </c>
      <c r="B251" s="93">
        <v>580890</v>
      </c>
      <c r="D251" s="156"/>
      <c r="E251" s="156"/>
      <c r="F251" s="156"/>
      <c r="G251" s="156"/>
      <c r="M251" s="94" t="s">
        <v>81</v>
      </c>
      <c r="N251" s="14">
        <f>SUMIFS(章节关卡!$AV$5:$AV$286,章节关卡!$AT$5:$AT$286,"="&amp;经验计算!N250)</f>
        <v>7200</v>
      </c>
      <c r="O251" s="94" t="s">
        <v>123</v>
      </c>
      <c r="P251" s="14">
        <f>SUMIFS(章节关卡!$BD$5:$BD$283,章节关卡!$BB$5:$BB$283,"="&amp;经验计算!P250)</f>
        <v>13320</v>
      </c>
      <c r="R251" s="93">
        <v>1</v>
      </c>
      <c r="S251" s="21">
        <f>R251/$R$122</f>
        <v>6.8493150684931503E-2</v>
      </c>
      <c r="T251" s="93">
        <f>INT($N$259*S251/5)*5</f>
        <v>24090</v>
      </c>
    </row>
    <row r="252" spans="1:20" ht="16.5" x14ac:dyDescent="0.2">
      <c r="A252" s="95">
        <v>183</v>
      </c>
      <c r="B252" s="93">
        <v>633695</v>
      </c>
      <c r="D252" s="156"/>
      <c r="E252" s="156"/>
      <c r="F252" s="156"/>
      <c r="G252" s="156"/>
      <c r="M252" s="94" t="s">
        <v>119</v>
      </c>
      <c r="N252" s="14">
        <f>SUMIFS(芦花古楼!$E$5:$E$104,芦花古楼!$A$5:$A$104,"&gt;"&amp;经验计算!O252,芦花古楼!$A$5:$A$104,"&lt;="&amp;经验计算!P252)</f>
        <v>0</v>
      </c>
      <c r="O252" s="93">
        <v>100</v>
      </c>
      <c r="P252" s="93">
        <v>100</v>
      </c>
      <c r="R252" s="93">
        <v>1.1000000000000001</v>
      </c>
      <c r="S252" s="21">
        <f t="shared" ref="S252:S260" si="36">R252/$R$122</f>
        <v>7.5342465753424667E-2</v>
      </c>
      <c r="T252" s="95">
        <f t="shared" ref="T252:T260" si="37">INT($N$259*S252/5)*5</f>
        <v>26495</v>
      </c>
    </row>
    <row r="253" spans="1:20" ht="16.5" x14ac:dyDescent="0.2">
      <c r="A253" s="95">
        <v>184</v>
      </c>
      <c r="B253" s="93">
        <v>686505</v>
      </c>
      <c r="D253" s="156"/>
      <c r="E253" s="156"/>
      <c r="F253" s="156"/>
      <c r="G253" s="156"/>
      <c r="M253" s="94" t="s">
        <v>121</v>
      </c>
      <c r="N253" s="14">
        <f>SUMIFS(芦花古楼!$P$5:$P$104,芦花古楼!$L$5:$L$104,"&gt;"&amp;经验计算!O253,芦花古楼!$L$5:$L$104,"&lt;="&amp;经验计算!P253)</f>
        <v>0</v>
      </c>
      <c r="O253" s="95">
        <v>100</v>
      </c>
      <c r="P253" s="95">
        <v>100</v>
      </c>
      <c r="R253" s="93">
        <v>1.2</v>
      </c>
      <c r="S253" s="21">
        <f t="shared" si="36"/>
        <v>8.2191780821917804E-2</v>
      </c>
      <c r="T253" s="95">
        <f t="shared" si="37"/>
        <v>28905</v>
      </c>
    </row>
    <row r="254" spans="1:20" ht="16.5" x14ac:dyDescent="0.2">
      <c r="A254" s="95">
        <v>185</v>
      </c>
      <c r="B254" s="93">
        <v>739315</v>
      </c>
      <c r="D254" s="156"/>
      <c r="E254" s="156"/>
      <c r="F254" s="156"/>
      <c r="G254" s="156"/>
      <c r="M254" s="94" t="s">
        <v>120</v>
      </c>
      <c r="N254" s="14">
        <f>SUMIFS(芦花古楼!$AA$5:$AA$104,芦花古楼!$W$5:$W$104,"&gt;"&amp;经验计算!O254,芦花古楼!$W$5:$W$104,"&lt;="&amp;经验计算!P254)</f>
        <v>0</v>
      </c>
      <c r="O254" s="93">
        <v>100</v>
      </c>
      <c r="P254" s="93">
        <v>100</v>
      </c>
      <c r="R254" s="93">
        <v>1.3</v>
      </c>
      <c r="S254" s="21">
        <f t="shared" si="36"/>
        <v>8.9041095890410968E-2</v>
      </c>
      <c r="T254" s="95">
        <f t="shared" si="37"/>
        <v>31315</v>
      </c>
    </row>
    <row r="255" spans="1:20" ht="16.5" x14ac:dyDescent="0.2">
      <c r="A255" s="95">
        <v>186</v>
      </c>
      <c r="B255" s="93">
        <v>792120</v>
      </c>
      <c r="D255" s="156"/>
      <c r="E255" s="156"/>
      <c r="F255" s="156"/>
      <c r="G255" s="156"/>
      <c r="M255" s="94" t="s">
        <v>122</v>
      </c>
      <c r="N255" s="14">
        <f>SUMIFS(芦花古楼!$AL$5:$AL$104,芦花古楼!$AH$5:$AH$104,"&gt;"&amp;经验计算!O255,芦花古楼!$AH$5:$AH$104,"&lt;="&amp;经验计算!P255)</f>
        <v>0</v>
      </c>
      <c r="O255" s="93">
        <v>100</v>
      </c>
      <c r="P255" s="93">
        <v>100</v>
      </c>
      <c r="R255" s="93">
        <v>1.4</v>
      </c>
      <c r="S255" s="21">
        <f t="shared" si="36"/>
        <v>9.5890410958904104E-2</v>
      </c>
      <c r="T255" s="95">
        <f t="shared" si="37"/>
        <v>33725</v>
      </c>
    </row>
    <row r="256" spans="1:20" ht="16.5" x14ac:dyDescent="0.2">
      <c r="A256" s="95">
        <v>187</v>
      </c>
      <c r="B256" s="93">
        <v>844930</v>
      </c>
      <c r="D256" s="156"/>
      <c r="E256" s="156"/>
      <c r="F256" s="156"/>
      <c r="G256" s="156"/>
      <c r="M256" s="94" t="s">
        <v>50</v>
      </c>
      <c r="N256" s="14"/>
      <c r="O256" s="14">
        <f>日常任务!D197*经验计算!N256</f>
        <v>0</v>
      </c>
      <c r="R256" s="93">
        <v>1.5</v>
      </c>
      <c r="S256" s="21">
        <f t="shared" si="36"/>
        <v>0.10273972602739727</v>
      </c>
      <c r="T256" s="95">
        <f t="shared" si="37"/>
        <v>36135</v>
      </c>
    </row>
    <row r="257" spans="1:20" ht="16.5" x14ac:dyDescent="0.2">
      <c r="A257" s="95">
        <v>188</v>
      </c>
      <c r="B257" s="93">
        <v>897735</v>
      </c>
      <c r="D257" s="156"/>
      <c r="E257" s="156"/>
      <c r="F257" s="156"/>
      <c r="G257" s="156"/>
      <c r="M257" s="94" t="s">
        <v>47</v>
      </c>
      <c r="N257" s="14">
        <f>INDEX(节奏总表!$L$4:$L$23,经验计算!N250)*60</f>
        <v>8280</v>
      </c>
      <c r="O257" s="14">
        <f>INDEX(章节关卡!$D$6:$D$25,经验计算!N250)*经验计算!N257</f>
        <v>331200</v>
      </c>
      <c r="R257" s="93">
        <v>1.6</v>
      </c>
      <c r="S257" s="21">
        <f t="shared" si="36"/>
        <v>0.10958904109589042</v>
      </c>
      <c r="T257" s="95">
        <f t="shared" si="37"/>
        <v>38540</v>
      </c>
    </row>
    <row r="258" spans="1:20" ht="16.5" x14ac:dyDescent="0.2">
      <c r="A258" s="95">
        <v>189</v>
      </c>
      <c r="B258" s="93">
        <v>950545</v>
      </c>
      <c r="D258" s="156"/>
      <c r="E258" s="156"/>
      <c r="F258" s="156"/>
      <c r="G258" s="156"/>
      <c r="M258" s="94" t="s">
        <v>43</v>
      </c>
      <c r="N258" s="19">
        <v>0</v>
      </c>
      <c r="O258" s="14">
        <f>N259*N258</f>
        <v>0</v>
      </c>
      <c r="R258" s="93">
        <v>1.7</v>
      </c>
      <c r="S258" s="21">
        <f t="shared" si="36"/>
        <v>0.11643835616438356</v>
      </c>
      <c r="T258" s="95">
        <f t="shared" si="37"/>
        <v>40950</v>
      </c>
    </row>
    <row r="259" spans="1:20" ht="16.5" x14ac:dyDescent="0.2">
      <c r="A259" s="95">
        <v>190</v>
      </c>
      <c r="B259" s="93">
        <v>1056160</v>
      </c>
      <c r="D259" s="156"/>
      <c r="E259" s="156"/>
      <c r="F259" s="156"/>
      <c r="G259" s="156"/>
      <c r="M259" s="94" t="s">
        <v>42</v>
      </c>
      <c r="N259" s="14">
        <f>(N251+N252+N254+N253+N255+O256+O257+P251)/(1-N258)</f>
        <v>351720</v>
      </c>
      <c r="O259" s="15"/>
      <c r="R259" s="93">
        <v>1.8</v>
      </c>
      <c r="S259" s="21">
        <f t="shared" si="36"/>
        <v>0.12328767123287672</v>
      </c>
      <c r="T259" s="95">
        <f t="shared" si="37"/>
        <v>43360</v>
      </c>
    </row>
    <row r="260" spans="1:20" ht="16.5" x14ac:dyDescent="0.2">
      <c r="A260" s="93"/>
      <c r="B260" s="93"/>
      <c r="R260" s="93">
        <v>2</v>
      </c>
      <c r="S260" s="21">
        <f t="shared" si="36"/>
        <v>0.13698630136986301</v>
      </c>
      <c r="T260" s="95">
        <f t="shared" si="37"/>
        <v>48180</v>
      </c>
    </row>
    <row r="263" spans="1:20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>
        <f>SUM(R265:R274)</f>
        <v>14.6</v>
      </c>
      <c r="S263" s="15"/>
      <c r="T263" s="15"/>
    </row>
    <row r="264" spans="1:20" ht="17.25" x14ac:dyDescent="0.2">
      <c r="A264" s="93">
        <v>191</v>
      </c>
      <c r="B264" s="93">
        <v>760270</v>
      </c>
      <c r="D264" s="156"/>
      <c r="E264" s="156"/>
      <c r="F264" s="156"/>
      <c r="G264" s="156"/>
      <c r="M264" s="94" t="s">
        <v>118</v>
      </c>
      <c r="N264" s="93">
        <v>20</v>
      </c>
      <c r="O264" s="94" t="s">
        <v>118</v>
      </c>
      <c r="P264" s="93">
        <v>20</v>
      </c>
      <c r="Q264" s="15"/>
      <c r="R264" s="12" t="s">
        <v>46</v>
      </c>
      <c r="S264" s="12" t="s">
        <v>44</v>
      </c>
      <c r="T264" s="12" t="s">
        <v>45</v>
      </c>
    </row>
    <row r="265" spans="1:20" ht="16.5" x14ac:dyDescent="0.2">
      <c r="A265" s="93">
        <v>192</v>
      </c>
      <c r="B265" s="93">
        <v>836300</v>
      </c>
      <c r="D265" s="156"/>
      <c r="E265" s="156"/>
      <c r="F265" s="156"/>
      <c r="G265" s="156"/>
      <c r="M265" s="94" t="s">
        <v>81</v>
      </c>
      <c r="N265" s="14">
        <f>SUMIFS(章节关卡!$AV$5:$AV$286,章节关卡!$AT$5:$AT$286,"="&amp;经验计算!N264)</f>
        <v>7560</v>
      </c>
      <c r="O265" s="94" t="s">
        <v>123</v>
      </c>
      <c r="P265" s="14">
        <f>SUMIFS(章节关卡!$BD$5:$BD$283,章节关卡!$BB$5:$BB$283,"="&amp;经验计算!P264)</f>
        <v>15120</v>
      </c>
      <c r="R265" s="93">
        <v>1</v>
      </c>
      <c r="S265" s="21">
        <f>R265/$R$122</f>
        <v>6.8493150684931503E-2</v>
      </c>
      <c r="T265" s="93">
        <f>INT($N$273*S265/5)*5</f>
        <v>26750</v>
      </c>
    </row>
    <row r="266" spans="1:20" ht="16.5" x14ac:dyDescent="0.2">
      <c r="A266" s="95">
        <v>193</v>
      </c>
      <c r="B266" s="93">
        <v>912325</v>
      </c>
      <c r="D266" s="156"/>
      <c r="E266" s="156"/>
      <c r="F266" s="156"/>
      <c r="G266" s="156"/>
      <c r="M266" s="94" t="s">
        <v>119</v>
      </c>
      <c r="N266" s="14">
        <f>SUMIFS(芦花古楼!$E$5:$E$104,芦花古楼!$A$5:$A$104,"&gt;"&amp;经验计算!O266,芦花古楼!$A$5:$A$104,"&lt;="&amp;经验计算!P266)</f>
        <v>0</v>
      </c>
      <c r="O266" s="93">
        <v>100</v>
      </c>
      <c r="P266" s="93">
        <v>100</v>
      </c>
      <c r="R266" s="93">
        <v>1.1000000000000001</v>
      </c>
      <c r="S266" s="21">
        <f t="shared" ref="S266:S274" si="38">R266/$R$122</f>
        <v>7.5342465753424667E-2</v>
      </c>
      <c r="T266" s="95">
        <f t="shared" ref="T266:T274" si="39">INT($N$273*S266/5)*5</f>
        <v>29425</v>
      </c>
    </row>
    <row r="267" spans="1:20" ht="16.5" x14ac:dyDescent="0.2">
      <c r="A267" s="95">
        <v>194</v>
      </c>
      <c r="B267" s="93">
        <v>988355</v>
      </c>
      <c r="D267" s="156"/>
      <c r="E267" s="156"/>
      <c r="F267" s="156"/>
      <c r="G267" s="156"/>
      <c r="M267" s="94" t="s">
        <v>121</v>
      </c>
      <c r="N267" s="14">
        <f>SUMIFS(芦花古楼!$P$5:$P$104,芦花古楼!$L$5:$L$104,"&gt;"&amp;经验计算!O267,芦花古楼!$L$5:$L$104,"&lt;="&amp;经验计算!P267)</f>
        <v>0</v>
      </c>
      <c r="O267" s="95">
        <v>100</v>
      </c>
      <c r="P267" s="95">
        <v>100</v>
      </c>
      <c r="R267" s="93">
        <v>1.2</v>
      </c>
      <c r="S267" s="21">
        <f t="shared" si="38"/>
        <v>8.2191780821917804E-2</v>
      </c>
      <c r="T267" s="95">
        <f t="shared" si="39"/>
        <v>32100</v>
      </c>
    </row>
    <row r="268" spans="1:20" ht="16.5" x14ac:dyDescent="0.2">
      <c r="A268" s="95">
        <v>195</v>
      </c>
      <c r="B268" s="93">
        <v>1064380</v>
      </c>
      <c r="D268" s="156"/>
      <c r="E268" s="156"/>
      <c r="F268" s="156"/>
      <c r="G268" s="156"/>
      <c r="M268" s="94" t="s">
        <v>120</v>
      </c>
      <c r="N268" s="14">
        <f>SUMIFS(芦花古楼!$AA$5:$AA$104,芦花古楼!$W$5:$W$104,"&gt;"&amp;经验计算!O268,芦花古楼!$W$5:$W$104,"&lt;="&amp;经验计算!P268)</f>
        <v>0</v>
      </c>
      <c r="O268" s="93">
        <v>100</v>
      </c>
      <c r="P268" s="93">
        <v>100</v>
      </c>
      <c r="R268" s="93">
        <v>1.3</v>
      </c>
      <c r="S268" s="21">
        <f t="shared" si="38"/>
        <v>8.9041095890410968E-2</v>
      </c>
      <c r="T268" s="95">
        <f t="shared" si="39"/>
        <v>34775</v>
      </c>
    </row>
    <row r="269" spans="1:20" ht="16.5" x14ac:dyDescent="0.2">
      <c r="A269" s="95">
        <v>196</v>
      </c>
      <c r="B269" s="93">
        <v>1140410</v>
      </c>
      <c r="D269" s="156"/>
      <c r="E269" s="156"/>
      <c r="F269" s="156"/>
      <c r="G269" s="156"/>
      <c r="M269" s="94" t="s">
        <v>122</v>
      </c>
      <c r="N269" s="14">
        <f>SUMIFS(芦花古楼!$AL$5:$AL$104,芦花古楼!$AH$5:$AH$104,"&gt;"&amp;经验计算!O269,芦花古楼!$AH$5:$AH$104,"&lt;="&amp;经验计算!P269)</f>
        <v>0</v>
      </c>
      <c r="O269" s="93">
        <v>100</v>
      </c>
      <c r="P269" s="93">
        <v>100</v>
      </c>
      <c r="R269" s="93">
        <v>1.4</v>
      </c>
      <c r="S269" s="21">
        <f t="shared" si="38"/>
        <v>9.5890410958904104E-2</v>
      </c>
      <c r="T269" s="95">
        <f t="shared" si="39"/>
        <v>37450</v>
      </c>
    </row>
    <row r="270" spans="1:20" ht="16.5" x14ac:dyDescent="0.2">
      <c r="A270" s="95">
        <v>197</v>
      </c>
      <c r="B270" s="93">
        <v>1216435</v>
      </c>
      <c r="D270" s="156"/>
      <c r="E270" s="156"/>
      <c r="F270" s="156"/>
      <c r="G270" s="156"/>
      <c r="M270" s="94" t="s">
        <v>50</v>
      </c>
      <c r="N270" s="14"/>
      <c r="O270" s="14">
        <f>日常任务!D211*经验计算!N270</f>
        <v>0</v>
      </c>
      <c r="R270" s="93">
        <v>1.5</v>
      </c>
      <c r="S270" s="21">
        <f t="shared" si="38"/>
        <v>0.10273972602739727</v>
      </c>
      <c r="T270" s="95">
        <f t="shared" si="39"/>
        <v>40130</v>
      </c>
    </row>
    <row r="271" spans="1:20" ht="16.5" x14ac:dyDescent="0.2">
      <c r="A271" s="95">
        <v>198</v>
      </c>
      <c r="B271" s="93">
        <v>1292465</v>
      </c>
      <c r="D271" s="156"/>
      <c r="E271" s="156"/>
      <c r="F271" s="156"/>
      <c r="G271" s="156"/>
      <c r="M271" s="94" t="s">
        <v>47</v>
      </c>
      <c r="N271" s="14">
        <f>INDEX(节奏总表!$L$4:$L$23,经验计算!N264)*60</f>
        <v>8760</v>
      </c>
      <c r="O271" s="14">
        <f>INDEX(章节关卡!$D$6:$D$25,经验计算!N264)*经验计算!N271</f>
        <v>367920</v>
      </c>
      <c r="R271" s="93">
        <v>1.6</v>
      </c>
      <c r="S271" s="21">
        <f t="shared" si="38"/>
        <v>0.10958904109589042</v>
      </c>
      <c r="T271" s="95">
        <f t="shared" si="39"/>
        <v>42805</v>
      </c>
    </row>
    <row r="272" spans="1:20" ht="16.5" x14ac:dyDescent="0.2">
      <c r="A272" s="95">
        <v>199</v>
      </c>
      <c r="B272" s="93">
        <v>1368490</v>
      </c>
      <c r="D272" s="156"/>
      <c r="E272" s="156"/>
      <c r="F272" s="156"/>
      <c r="G272" s="156"/>
      <c r="M272" s="94" t="s">
        <v>43</v>
      </c>
      <c r="N272" s="19">
        <v>0</v>
      </c>
      <c r="O272" s="14">
        <f>N273*N272</f>
        <v>0</v>
      </c>
      <c r="R272" s="93">
        <v>1.7</v>
      </c>
      <c r="S272" s="21">
        <f t="shared" si="38"/>
        <v>0.11643835616438356</v>
      </c>
      <c r="T272" s="95">
        <f t="shared" si="39"/>
        <v>45480</v>
      </c>
    </row>
    <row r="273" spans="1:20" ht="16.5" x14ac:dyDescent="0.2">
      <c r="A273" s="95">
        <v>200</v>
      </c>
      <c r="B273" s="93">
        <v>1520545</v>
      </c>
      <c r="D273" s="156"/>
      <c r="E273" s="156"/>
      <c r="F273" s="156"/>
      <c r="G273" s="156"/>
      <c r="M273" s="94" t="s">
        <v>42</v>
      </c>
      <c r="N273" s="14">
        <f>(N265+N266+N268+N267+N269+O270+O271+P265)/(1-N272)</f>
        <v>390600</v>
      </c>
      <c r="O273" s="15"/>
      <c r="R273" s="93">
        <v>1.8</v>
      </c>
      <c r="S273" s="21">
        <f t="shared" si="38"/>
        <v>0.12328767123287672</v>
      </c>
      <c r="T273" s="95">
        <f t="shared" si="39"/>
        <v>48155</v>
      </c>
    </row>
    <row r="274" spans="1:20" ht="16.5" x14ac:dyDescent="0.2">
      <c r="A274" s="93"/>
      <c r="B274" s="93"/>
      <c r="R274" s="93">
        <v>2</v>
      </c>
      <c r="S274" s="21">
        <f t="shared" si="38"/>
        <v>0.13698630136986301</v>
      </c>
      <c r="T274" s="95">
        <f t="shared" si="39"/>
        <v>53505</v>
      </c>
    </row>
  </sheetData>
  <mergeCells count="23">
    <mergeCell ref="D208:G217"/>
    <mergeCell ref="D222:G231"/>
    <mergeCell ref="D236:G245"/>
    <mergeCell ref="D250:G259"/>
    <mergeCell ref="D264:G273"/>
    <mergeCell ref="A2:T2"/>
    <mergeCell ref="D5:G13"/>
    <mergeCell ref="D18:G27"/>
    <mergeCell ref="D31:G40"/>
    <mergeCell ref="D44:G53"/>
    <mergeCell ref="I41:K41"/>
    <mergeCell ref="D193:G202"/>
    <mergeCell ref="D111:G120"/>
    <mergeCell ref="D124:G133"/>
    <mergeCell ref="D57:G66"/>
    <mergeCell ref="D71:G80"/>
    <mergeCell ref="D85:G94"/>
    <mergeCell ref="D98:G107"/>
    <mergeCell ref="I54:K54"/>
    <mergeCell ref="D137:G146"/>
    <mergeCell ref="D151:G160"/>
    <mergeCell ref="D165:G174"/>
    <mergeCell ref="D179:G188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H505"/>
  <sheetViews>
    <sheetView topLeftCell="AC1" zoomScaleNormal="100" workbookViewId="0">
      <selection activeCell="AF9" sqref="AF9"/>
    </sheetView>
  </sheetViews>
  <sheetFormatPr defaultRowHeight="14.25" x14ac:dyDescent="0.2"/>
  <cols>
    <col min="59" max="59" width="9.625" bestFit="1" customWidth="1"/>
    <col min="63" max="64" width="10" customWidth="1"/>
    <col min="72" max="72" width="9" customWidth="1"/>
    <col min="83" max="83" width="10.5" customWidth="1"/>
    <col min="99" max="99" width="16.5" customWidth="1"/>
  </cols>
  <sheetData>
    <row r="3" spans="1:112" ht="16.5" customHeight="1" x14ac:dyDescent="0.2">
      <c r="A3" s="153" t="s">
        <v>65</v>
      </c>
      <c r="B3" s="153"/>
      <c r="C3" s="153"/>
      <c r="D3" s="153"/>
      <c r="E3" s="153"/>
      <c r="F3" s="153"/>
      <c r="G3" s="153"/>
      <c r="H3" s="153"/>
      <c r="I3" s="153"/>
      <c r="L3" s="153" t="s">
        <v>66</v>
      </c>
      <c r="M3" s="153"/>
      <c r="N3" s="153"/>
      <c r="O3" s="153"/>
      <c r="P3" s="153"/>
      <c r="Q3" s="153"/>
      <c r="R3" s="153"/>
      <c r="S3" s="153"/>
      <c r="T3" s="153"/>
      <c r="W3" s="153" t="s">
        <v>67</v>
      </c>
      <c r="X3" s="153"/>
      <c r="Y3" s="153"/>
      <c r="Z3" s="153"/>
      <c r="AA3" s="153"/>
      <c r="AB3" s="153"/>
      <c r="AC3" s="153"/>
      <c r="AD3" s="153"/>
      <c r="AE3" s="153"/>
      <c r="AH3" s="153" t="s">
        <v>68</v>
      </c>
      <c r="AI3" s="153"/>
      <c r="AJ3" s="153"/>
      <c r="AK3" s="153"/>
      <c r="AL3" s="153"/>
      <c r="AM3" s="153"/>
      <c r="AN3" s="153"/>
      <c r="AO3" s="153"/>
      <c r="AP3" s="153"/>
      <c r="AS3" s="167" t="s">
        <v>65</v>
      </c>
      <c r="AT3" s="168"/>
      <c r="AV3" s="167" t="s">
        <v>66</v>
      </c>
      <c r="AW3" s="168"/>
      <c r="AY3" s="167" t="s">
        <v>71</v>
      </c>
      <c r="AZ3" s="168"/>
      <c r="BB3" s="167" t="s">
        <v>72</v>
      </c>
      <c r="BC3" s="168"/>
      <c r="BL3">
        <v>2</v>
      </c>
      <c r="BQ3" s="166" t="s">
        <v>80</v>
      </c>
      <c r="BR3" s="166"/>
      <c r="BS3" s="14">
        <f>SUM(BG6:BH105)</f>
        <v>64405</v>
      </c>
    </row>
    <row r="4" spans="1:112" ht="30" x14ac:dyDescent="0.2">
      <c r="A4" s="12" t="s">
        <v>48</v>
      </c>
      <c r="B4" s="12" t="s">
        <v>115</v>
      </c>
      <c r="C4" s="12" t="s">
        <v>116</v>
      </c>
      <c r="D4" s="12" t="s">
        <v>964</v>
      </c>
      <c r="E4" s="12" t="s">
        <v>49</v>
      </c>
      <c r="F4" s="12" t="s">
        <v>69</v>
      </c>
      <c r="G4" s="12" t="s">
        <v>69</v>
      </c>
      <c r="H4" s="12" t="s">
        <v>70</v>
      </c>
      <c r="I4" s="12" t="s">
        <v>340</v>
      </c>
      <c r="L4" s="12" t="s">
        <v>48</v>
      </c>
      <c r="M4" s="12" t="s">
        <v>117</v>
      </c>
      <c r="N4" s="12" t="s">
        <v>101</v>
      </c>
      <c r="O4" s="12" t="s">
        <v>964</v>
      </c>
      <c r="P4" s="12" t="s">
        <v>49</v>
      </c>
      <c r="Q4" s="12" t="s">
        <v>69</v>
      </c>
      <c r="R4" s="12" t="s">
        <v>69</v>
      </c>
      <c r="S4" s="12" t="s">
        <v>70</v>
      </c>
      <c r="T4" s="12" t="s">
        <v>340</v>
      </c>
      <c r="W4" s="12" t="s">
        <v>48</v>
      </c>
      <c r="X4" s="12" t="s">
        <v>117</v>
      </c>
      <c r="Y4" s="12" t="s">
        <v>101</v>
      </c>
      <c r="Z4" s="12" t="s">
        <v>964</v>
      </c>
      <c r="AA4" s="12" t="s">
        <v>49</v>
      </c>
      <c r="AB4" s="12" t="s">
        <v>69</v>
      </c>
      <c r="AC4" s="12" t="s">
        <v>69</v>
      </c>
      <c r="AD4" s="12" t="s">
        <v>70</v>
      </c>
      <c r="AE4" s="12" t="s">
        <v>340</v>
      </c>
      <c r="AH4" s="12" t="s">
        <v>48</v>
      </c>
      <c r="AI4" s="12" t="s">
        <v>117</v>
      </c>
      <c r="AJ4" s="12" t="s">
        <v>101</v>
      </c>
      <c r="AK4" s="12" t="s">
        <v>964</v>
      </c>
      <c r="AL4" s="12" t="s">
        <v>49</v>
      </c>
      <c r="AM4" s="12" t="s">
        <v>69</v>
      </c>
      <c r="AN4" s="12" t="s">
        <v>69</v>
      </c>
      <c r="AO4" s="12" t="s">
        <v>70</v>
      </c>
      <c r="AP4" s="12" t="s">
        <v>340</v>
      </c>
      <c r="AS4" s="12" t="s">
        <v>73</v>
      </c>
      <c r="AT4" s="12" t="s">
        <v>74</v>
      </c>
      <c r="AV4" s="12" t="s">
        <v>73</v>
      </c>
      <c r="AW4" s="12" t="s">
        <v>74</v>
      </c>
      <c r="AY4" s="12" t="s">
        <v>73</v>
      </c>
      <c r="AZ4" s="12" t="s">
        <v>74</v>
      </c>
      <c r="BB4" s="12" t="s">
        <v>73</v>
      </c>
      <c r="BC4" s="12" t="s">
        <v>74</v>
      </c>
      <c r="BF4" s="12" t="s">
        <v>75</v>
      </c>
      <c r="BG4" s="12" t="s">
        <v>453</v>
      </c>
      <c r="BH4" s="12" t="s">
        <v>78</v>
      </c>
      <c r="BI4" s="12" t="s">
        <v>79</v>
      </c>
      <c r="BJ4" s="12" t="s">
        <v>455</v>
      </c>
      <c r="BK4" s="12" t="s">
        <v>454</v>
      </c>
      <c r="BL4" s="12" t="s">
        <v>456</v>
      </c>
      <c r="BN4" s="23" t="s">
        <v>76</v>
      </c>
      <c r="BO4" s="23" t="s">
        <v>77</v>
      </c>
      <c r="BU4" s="23" t="s">
        <v>387</v>
      </c>
      <c r="BV4" s="23" t="s">
        <v>389</v>
      </c>
      <c r="BW4" s="23" t="s">
        <v>390</v>
      </c>
      <c r="BX4" s="23" t="s">
        <v>391</v>
      </c>
      <c r="BY4" s="23" t="s">
        <v>392</v>
      </c>
      <c r="BZ4" s="23" t="s">
        <v>393</v>
      </c>
      <c r="CA4" s="23" t="s">
        <v>394</v>
      </c>
      <c r="CC4" s="23" t="s">
        <v>386</v>
      </c>
      <c r="CD4" s="23" t="s">
        <v>388</v>
      </c>
      <c r="CE4" s="23" t="s">
        <v>444</v>
      </c>
      <c r="CF4" s="23" t="s">
        <v>445</v>
      </c>
      <c r="CJ4" s="42" t="s">
        <v>281</v>
      </c>
      <c r="CK4" s="42" t="s">
        <v>282</v>
      </c>
      <c r="CL4" s="42" t="s">
        <v>283</v>
      </c>
      <c r="CM4" s="42" t="s">
        <v>284</v>
      </c>
      <c r="CN4" s="42" t="s">
        <v>303</v>
      </c>
      <c r="CO4" s="42" t="s">
        <v>304</v>
      </c>
      <c r="CP4" s="42" t="s">
        <v>305</v>
      </c>
      <c r="CQ4" s="42" t="s">
        <v>285</v>
      </c>
      <c r="CR4" s="42" t="s">
        <v>286</v>
      </c>
      <c r="CS4" s="42" t="s">
        <v>287</v>
      </c>
      <c r="CT4" s="42" t="s">
        <v>288</v>
      </c>
      <c r="CU4" s="42" t="s">
        <v>289</v>
      </c>
      <c r="CV4" s="42" t="s">
        <v>290</v>
      </c>
      <c r="CW4" s="42" t="s">
        <v>291</v>
      </c>
      <c r="CX4" s="42" t="s">
        <v>292</v>
      </c>
      <c r="CY4" s="42" t="s">
        <v>293</v>
      </c>
      <c r="CZ4" s="42" t="s">
        <v>294</v>
      </c>
      <c r="DA4" s="42" t="s">
        <v>295</v>
      </c>
      <c r="DB4" s="42" t="s">
        <v>296</v>
      </c>
      <c r="DC4" s="42" t="s">
        <v>297</v>
      </c>
      <c r="DD4" s="42" t="s">
        <v>298</v>
      </c>
      <c r="DE4" s="42" t="s">
        <v>299</v>
      </c>
      <c r="DF4" s="42" t="s">
        <v>300</v>
      </c>
      <c r="DG4" s="42" t="s">
        <v>301</v>
      </c>
      <c r="DH4" s="42" t="s">
        <v>302</v>
      </c>
    </row>
    <row r="5" spans="1:112" ht="16.5" x14ac:dyDescent="0.2">
      <c r="A5" s="17">
        <v>1</v>
      </c>
      <c r="B5" s="25">
        <v>1</v>
      </c>
      <c r="C5" s="25">
        <v>30</v>
      </c>
      <c r="D5" s="118"/>
      <c r="E5" s="17">
        <f>INDEX(章节关卡!$D$6:$D$34,芦花古楼!B5)*芦花古楼!C5</f>
        <v>150</v>
      </c>
      <c r="F5" s="22">
        <f t="shared" ref="F5:F36" si="0">INT((A5-1)/5+1)*5</f>
        <v>5</v>
      </c>
      <c r="G5" s="18">
        <f t="shared" ref="G5:G36" si="1">INT(A5/5)*5+20</f>
        <v>20</v>
      </c>
      <c r="H5" s="14">
        <f>INDEX(章节关卡!$F$6:$F$34,芦花古楼!B5)*芦花古楼!C5</f>
        <v>300</v>
      </c>
      <c r="I5" s="14">
        <v>50</v>
      </c>
      <c r="L5" s="17">
        <v>1</v>
      </c>
      <c r="M5" s="25">
        <f>INT((L5-1)/5)+4</f>
        <v>4</v>
      </c>
      <c r="N5" s="25">
        <v>60</v>
      </c>
      <c r="O5" s="118"/>
      <c r="P5" s="25">
        <f>INDEX(章节关卡!$D$6:$D$34,芦花古楼!M5)*芦花古楼!N5</f>
        <v>480</v>
      </c>
      <c r="Q5" s="22">
        <f>INT((L5-1)/5+2)*5</f>
        <v>10</v>
      </c>
      <c r="R5" s="22">
        <f>INT(L5/5)*5+20</f>
        <v>20</v>
      </c>
      <c r="S5" s="14">
        <f>INDEX(章节关卡!$F$6:$F$34,芦花古楼!M5)*芦花古楼!N5</f>
        <v>1500</v>
      </c>
      <c r="T5" s="14">
        <v>50</v>
      </c>
      <c r="W5" s="17">
        <v>1</v>
      </c>
      <c r="X5" s="25">
        <v>4</v>
      </c>
      <c r="Y5" s="25">
        <v>90</v>
      </c>
      <c r="Z5" s="118"/>
      <c r="AA5" s="25">
        <f>INDEX(章节关卡!$D$6:$D$34,芦花古楼!X5)*芦花古楼!Y5</f>
        <v>720</v>
      </c>
      <c r="AB5" s="22">
        <f t="shared" ref="AB5:AB36" si="2">INT((W5-1)/5+3)*5</f>
        <v>15</v>
      </c>
      <c r="AC5" s="22">
        <f t="shared" ref="AC5:AC36" si="3">INT(W5/5)*5+20</f>
        <v>20</v>
      </c>
      <c r="AD5" s="14">
        <f>INDEX(章节关卡!$F$6:$F$34,芦花古楼!X5)*芦花古楼!Y5</f>
        <v>2250</v>
      </c>
      <c r="AE5" s="14">
        <v>50</v>
      </c>
      <c r="AH5" s="17">
        <v>1</v>
      </c>
      <c r="AI5" s="48">
        <v>4</v>
      </c>
      <c r="AJ5" s="25">
        <v>90</v>
      </c>
      <c r="AK5" s="118"/>
      <c r="AL5" s="25">
        <f>INDEX(章节关卡!$D$6:$D$34,芦花古楼!AI5)*芦花古楼!AJ5</f>
        <v>720</v>
      </c>
      <c r="AM5" s="22">
        <f>INT((AH5-1)/5+4)*5</f>
        <v>20</v>
      </c>
      <c r="AN5" s="22">
        <f>INT(AH5/5)*5+20</f>
        <v>20</v>
      </c>
      <c r="AO5" s="14">
        <f>INDEX(章节关卡!$F$6:$F$34,芦花古楼!AI5)*芦花古楼!AJ5</f>
        <v>2250</v>
      </c>
      <c r="AP5" s="14">
        <v>50</v>
      </c>
      <c r="AS5" s="18">
        <v>0</v>
      </c>
      <c r="AT5" s="18">
        <v>0</v>
      </c>
      <c r="AV5" s="18">
        <v>0</v>
      </c>
      <c r="AW5" s="18">
        <v>0</v>
      </c>
      <c r="AY5" s="18">
        <v>0</v>
      </c>
      <c r="AZ5" s="18">
        <v>0</v>
      </c>
      <c r="BB5" s="18">
        <v>0</v>
      </c>
      <c r="BC5" s="18">
        <v>0</v>
      </c>
      <c r="BF5" s="18">
        <v>0</v>
      </c>
      <c r="BG5" s="18"/>
      <c r="BN5" s="18">
        <v>1</v>
      </c>
      <c r="BO5" s="18">
        <v>1</v>
      </c>
      <c r="BU5" s="55">
        <v>0</v>
      </c>
      <c r="BV5" s="55">
        <v>0</v>
      </c>
      <c r="BW5" s="55">
        <v>0</v>
      </c>
      <c r="BX5" s="55">
        <v>0</v>
      </c>
      <c r="BY5" s="55">
        <v>0</v>
      </c>
      <c r="BZ5" s="55">
        <v>0</v>
      </c>
      <c r="CA5" s="55">
        <v>0</v>
      </c>
      <c r="CC5" s="55">
        <v>1</v>
      </c>
      <c r="CD5" s="55">
        <v>101</v>
      </c>
      <c r="CE5" s="55" t="s">
        <v>437</v>
      </c>
      <c r="CF5" s="55">
        <v>1</v>
      </c>
      <c r="CJ5" s="41">
        <v>1</v>
      </c>
      <c r="CK5" s="41">
        <v>1</v>
      </c>
      <c r="CL5" s="43" t="s">
        <v>306</v>
      </c>
      <c r="CM5" s="41">
        <v>1</v>
      </c>
      <c r="CN5" s="41"/>
      <c r="CO5" s="41"/>
      <c r="CP5" s="41"/>
      <c r="CQ5" s="41" t="s">
        <v>446</v>
      </c>
      <c r="CR5" s="41">
        <v>600</v>
      </c>
      <c r="CS5" s="41" t="s">
        <v>447</v>
      </c>
      <c r="CT5" s="41">
        <v>5</v>
      </c>
      <c r="CU5" s="41"/>
      <c r="CV5" s="41"/>
      <c r="CW5" s="41" t="s">
        <v>447</v>
      </c>
      <c r="CX5" s="41">
        <v>20</v>
      </c>
      <c r="CY5" s="41"/>
      <c r="CZ5" s="41"/>
      <c r="DA5" s="41"/>
      <c r="DB5" s="41"/>
      <c r="DC5" s="41"/>
      <c r="DD5" s="41"/>
      <c r="DE5" s="41"/>
      <c r="DF5" s="41"/>
      <c r="DG5" s="41"/>
      <c r="DH5" s="41"/>
    </row>
    <row r="6" spans="1:112" ht="16.5" x14ac:dyDescent="0.2">
      <c r="A6" s="17">
        <v>2</v>
      </c>
      <c r="B6" s="25">
        <v>1</v>
      </c>
      <c r="C6" s="96">
        <v>30</v>
      </c>
      <c r="D6" s="118"/>
      <c r="E6" s="109">
        <f>INDEX(章节关卡!$D$6:$D$34,芦花古楼!B6)*芦花古楼!C6</f>
        <v>150</v>
      </c>
      <c r="F6" s="22">
        <f t="shared" si="0"/>
        <v>5</v>
      </c>
      <c r="G6" s="22">
        <f t="shared" si="1"/>
        <v>20</v>
      </c>
      <c r="H6" s="14">
        <f>INDEX(章节关卡!$F$6:$F$34,芦花古楼!B6)*芦花古楼!C6</f>
        <v>300</v>
      </c>
      <c r="I6" s="14">
        <v>50</v>
      </c>
      <c r="L6" s="17">
        <v>2</v>
      </c>
      <c r="M6" s="109">
        <f t="shared" ref="M6:M69" si="4">INT((L6-1)/5)+4</f>
        <v>4</v>
      </c>
      <c r="N6" s="96">
        <v>60</v>
      </c>
      <c r="O6" s="118"/>
      <c r="P6" s="109">
        <f>INDEX(章节关卡!$D$6:$D$34,芦花古楼!M6)*芦花古楼!N6</f>
        <v>480</v>
      </c>
      <c r="Q6" s="22">
        <f t="shared" ref="Q6:Q69" si="5">INT((L6-1)/5+2)*5</f>
        <v>10</v>
      </c>
      <c r="R6" s="22">
        <f t="shared" ref="R6:R69" si="6">INT(L6/5)*5+20</f>
        <v>20</v>
      </c>
      <c r="S6" s="14">
        <f>INDEX(章节关卡!$F$6:$F$34,芦花古楼!M6)*芦花古楼!N6</f>
        <v>1500</v>
      </c>
      <c r="T6" s="14">
        <v>50</v>
      </c>
      <c r="W6" s="17">
        <v>2</v>
      </c>
      <c r="X6" s="25">
        <v>4</v>
      </c>
      <c r="Y6" s="96">
        <v>90</v>
      </c>
      <c r="Z6" s="118"/>
      <c r="AA6" s="118">
        <f>INDEX(章节关卡!$D$6:$D$34,芦花古楼!X6)*芦花古楼!Y6</f>
        <v>720</v>
      </c>
      <c r="AB6" s="22">
        <f t="shared" si="2"/>
        <v>15</v>
      </c>
      <c r="AC6" s="22">
        <f t="shared" si="3"/>
        <v>20</v>
      </c>
      <c r="AD6" s="14">
        <f>INDEX(章节关卡!$F$6:$F$34,芦花古楼!X6)*芦花古楼!Y6</f>
        <v>2250</v>
      </c>
      <c r="AE6" s="14">
        <v>50</v>
      </c>
      <c r="AH6" s="17">
        <v>2</v>
      </c>
      <c r="AI6" s="48">
        <v>4</v>
      </c>
      <c r="AJ6" s="96">
        <v>90</v>
      </c>
      <c r="AK6" s="118"/>
      <c r="AL6" s="118">
        <f>INDEX(章节关卡!$D$6:$D$34,芦花古楼!AI6)*芦花古楼!AJ6</f>
        <v>720</v>
      </c>
      <c r="AM6" s="22">
        <f t="shared" ref="AM6:AM69" si="7">INT((AH6-1)/5+4)*5</f>
        <v>20</v>
      </c>
      <c r="AN6" s="22">
        <f t="shared" ref="AN6:AN69" si="8">INT(AH6/5)*5+20</f>
        <v>20</v>
      </c>
      <c r="AO6" s="14">
        <f>INDEX(章节关卡!$F$6:$F$34,芦花古楼!AI6)*芦花古楼!AJ6</f>
        <v>2250</v>
      </c>
      <c r="AP6" s="14">
        <v>50</v>
      </c>
      <c r="AS6" s="18">
        <v>1</v>
      </c>
      <c r="AT6" s="18">
        <v>3</v>
      </c>
      <c r="AV6" s="18">
        <v>1</v>
      </c>
      <c r="AW6" s="18">
        <v>4</v>
      </c>
      <c r="AY6" s="18">
        <v>1</v>
      </c>
      <c r="AZ6" s="18">
        <v>4</v>
      </c>
      <c r="BB6" s="18">
        <v>1</v>
      </c>
      <c r="BC6" s="18">
        <v>4</v>
      </c>
      <c r="BF6" s="18">
        <v>1</v>
      </c>
      <c r="BG6" s="14">
        <f t="shared" ref="BG6:BG37" si="9">SUMIFS($F$5:$F$104,$AT$6:$AT$105,"="&amp;BF6)+SUMIFS($Q$5:$Q$104,$AW$6:$AW$105,"="&amp;BF6)+SUMIFS($AB$5:$AB$104,$AZ$6:$AZ$105,"="&amp;BF6)+SUMIFS($AM$5:$AM$104,$BC$6:$BC$105,"="&amp;BF6)</f>
        <v>0</v>
      </c>
      <c r="BH6" s="14">
        <f t="shared" ref="BH6:BH37" si="10">INDEX($G$5:$G$104,MATCH(BF6,$AT$5:$AT$105,1)-1)+INDEX($R$5:$R$104,MATCH(BF6,$AW$5:$AW$105,1)-1)+INDEX($AC$5:$AC$104,MATCH(BF6,$AZ$5:$AZ$105,1)-1)+INDEX($AN$5:$AN$104,MATCH(BF6,$BC$5:$BC$105,1)-1)</f>
        <v>80</v>
      </c>
      <c r="BI6" s="14">
        <f t="shared" ref="BI6:BI37" si="11">SUMIFS($H$5:$H$104,$AT$6:$AT$105,"="&amp;BF6)+SUMIFS($S$5:$S$104,$AW$6:$AW$105,"="&amp;BF6)+SUMIFS($AD$5:$AD$104,$AZ$6:$AZ$105,"="&amp;BF6)+SUMIFS($AO$5:$AO$104,$BC$6:$BC$105,"="&amp;BF6)</f>
        <v>0</v>
      </c>
      <c r="BJ6" s="14">
        <f>INDEX($I$5:$I$104,MATCH(BF6,$AT$5:$AT$105,1)-1)+INDEX($T$5:$T$104,MATCH(BF6,$AW$5:$AW$105,1)-1)+INDEX($AE$5:$AE$104,MATCH(BF6,$AZ$5:$AZ$105,1)-1)+INDEX($AP$5:$AP$104,MATCH(BF6,$BC$5:$BC$105,1)-1)</f>
        <v>200</v>
      </c>
      <c r="BK6" s="14">
        <f>BG6+BH5</f>
        <v>0</v>
      </c>
      <c r="BL6" s="14">
        <f>BK6*BL$3</f>
        <v>0</v>
      </c>
      <c r="BN6" s="18">
        <v>2</v>
      </c>
      <c r="BO6" s="18">
        <v>1</v>
      </c>
      <c r="BU6" s="55">
        <v>1</v>
      </c>
      <c r="BV6" s="55">
        <v>101</v>
      </c>
      <c r="BW6" s="55">
        <v>1606003</v>
      </c>
      <c r="BX6" s="55" t="s">
        <v>395</v>
      </c>
      <c r="BY6" s="55">
        <v>1</v>
      </c>
      <c r="BZ6" s="55">
        <v>15</v>
      </c>
      <c r="CA6" s="55">
        <f>SUM(BZ$5:BZ6)</f>
        <v>15</v>
      </c>
      <c r="CC6" s="55">
        <v>2</v>
      </c>
      <c r="CD6" s="55">
        <v>102</v>
      </c>
      <c r="CE6" s="55" t="s">
        <v>438</v>
      </c>
      <c r="CF6" s="55">
        <v>1</v>
      </c>
      <c r="CJ6" s="55">
        <v>2</v>
      </c>
      <c r="CK6" s="55">
        <v>1</v>
      </c>
      <c r="CL6" s="55" t="s">
        <v>306</v>
      </c>
      <c r="CM6" s="55">
        <v>2</v>
      </c>
      <c r="CN6" s="55"/>
      <c r="CO6" s="55"/>
      <c r="CP6" s="55"/>
      <c r="CQ6" s="55" t="s">
        <v>446</v>
      </c>
      <c r="CR6" s="55">
        <v>600</v>
      </c>
      <c r="CS6" s="55" t="s">
        <v>447</v>
      </c>
      <c r="CT6" s="55">
        <v>5</v>
      </c>
      <c r="CU6" s="55" t="s">
        <v>448</v>
      </c>
      <c r="CV6" s="55">
        <v>1</v>
      </c>
      <c r="CW6" s="55" t="s">
        <v>447</v>
      </c>
      <c r="CX6" s="55">
        <v>20</v>
      </c>
      <c r="CY6" s="55"/>
      <c r="CZ6" s="55"/>
      <c r="DA6" s="55"/>
      <c r="DB6" s="55"/>
      <c r="DC6" s="55"/>
      <c r="DD6" s="55"/>
      <c r="DE6" s="55"/>
      <c r="DF6" s="55"/>
      <c r="DG6" s="55"/>
      <c r="DH6" s="55"/>
    </row>
    <row r="7" spans="1:112" ht="16.5" x14ac:dyDescent="0.2">
      <c r="A7" s="17">
        <v>3</v>
      </c>
      <c r="B7" s="25">
        <v>2</v>
      </c>
      <c r="C7" s="96">
        <v>30</v>
      </c>
      <c r="D7" s="118"/>
      <c r="E7" s="109">
        <f>INDEX(章节关卡!$D$6:$D$34,芦花古楼!B7)*芦花古楼!C7</f>
        <v>180</v>
      </c>
      <c r="F7" s="22">
        <f t="shared" si="0"/>
        <v>5</v>
      </c>
      <c r="G7" s="22">
        <f t="shared" si="1"/>
        <v>20</v>
      </c>
      <c r="H7" s="14">
        <f>INDEX(章节关卡!$F$6:$F$34,芦花古楼!B7)*芦花古楼!C7</f>
        <v>450</v>
      </c>
      <c r="I7" s="14">
        <v>50</v>
      </c>
      <c r="L7" s="17">
        <v>3</v>
      </c>
      <c r="M7" s="109">
        <f t="shared" si="4"/>
        <v>4</v>
      </c>
      <c r="N7" s="96">
        <v>60</v>
      </c>
      <c r="O7" s="118"/>
      <c r="P7" s="109">
        <f>INDEX(章节关卡!$D$6:$D$34,芦花古楼!M7)*芦花古楼!N7</f>
        <v>480</v>
      </c>
      <c r="Q7" s="22">
        <f t="shared" si="5"/>
        <v>10</v>
      </c>
      <c r="R7" s="22">
        <f t="shared" si="6"/>
        <v>20</v>
      </c>
      <c r="S7" s="14">
        <f>INDEX(章节关卡!$F$6:$F$34,芦花古楼!M7)*芦花古楼!N7</f>
        <v>1500</v>
      </c>
      <c r="T7" s="14">
        <v>50</v>
      </c>
      <c r="W7" s="17">
        <v>3</v>
      </c>
      <c r="X7" s="25">
        <v>4</v>
      </c>
      <c r="Y7" s="96">
        <v>90</v>
      </c>
      <c r="Z7" s="118"/>
      <c r="AA7" s="118">
        <f>INDEX(章节关卡!$D$6:$D$34,芦花古楼!X7)*芦花古楼!Y7</f>
        <v>720</v>
      </c>
      <c r="AB7" s="22">
        <f t="shared" si="2"/>
        <v>15</v>
      </c>
      <c r="AC7" s="22">
        <f t="shared" si="3"/>
        <v>20</v>
      </c>
      <c r="AD7" s="14">
        <f>INDEX(章节关卡!$F$6:$F$34,芦花古楼!X7)*芦花古楼!Y7</f>
        <v>2250</v>
      </c>
      <c r="AE7" s="14">
        <v>50</v>
      </c>
      <c r="AH7" s="17">
        <v>3</v>
      </c>
      <c r="AI7" s="48">
        <v>4</v>
      </c>
      <c r="AJ7" s="96">
        <v>90</v>
      </c>
      <c r="AK7" s="118"/>
      <c r="AL7" s="118">
        <f>INDEX(章节关卡!$D$6:$D$34,芦花古楼!AI7)*芦花古楼!AJ7</f>
        <v>720</v>
      </c>
      <c r="AM7" s="22">
        <f t="shared" si="7"/>
        <v>20</v>
      </c>
      <c r="AN7" s="22">
        <f t="shared" si="8"/>
        <v>20</v>
      </c>
      <c r="AO7" s="14">
        <f>INDEX(章节关卡!$F$6:$F$34,芦花古楼!AI7)*芦花古楼!AJ7</f>
        <v>2250</v>
      </c>
      <c r="AP7" s="14">
        <v>50</v>
      </c>
      <c r="AS7" s="18">
        <v>2</v>
      </c>
      <c r="AT7" s="118">
        <v>3</v>
      </c>
      <c r="AV7" s="18">
        <v>2</v>
      </c>
      <c r="AW7" s="118">
        <v>4</v>
      </c>
      <c r="AY7" s="18">
        <v>2</v>
      </c>
      <c r="AZ7" s="18">
        <v>4</v>
      </c>
      <c r="BB7" s="18">
        <v>2</v>
      </c>
      <c r="BC7" s="18">
        <v>4</v>
      </c>
      <c r="BF7" s="18">
        <v>2</v>
      </c>
      <c r="BG7" s="14">
        <f t="shared" si="9"/>
        <v>0</v>
      </c>
      <c r="BH7" s="14">
        <f t="shared" si="10"/>
        <v>80</v>
      </c>
      <c r="BI7" s="14">
        <f t="shared" si="11"/>
        <v>0</v>
      </c>
      <c r="BJ7" s="14">
        <f t="shared" ref="BJ7:BJ70" si="12">INDEX($I$5:$I$104,MATCH(BF7,$AT$5:$AT$105,1)-1)+INDEX($T$5:$T$104,MATCH(BF7,$AW$5:$AW$105,1)-1)+INDEX($AE$5:$AE$104,MATCH(BF7,$AZ$5:$AZ$105,1)-1)+INDEX($AP$5:$AP$104,MATCH(BF7,$BC$5:$BC$105,1)-1)</f>
        <v>200</v>
      </c>
      <c r="BK7" s="14">
        <f t="shared" ref="BK7:BK70" si="13">BG7+BH6</f>
        <v>80</v>
      </c>
      <c r="BL7" s="14">
        <f t="shared" ref="BL7:BL70" si="14">BK7*BL$3</f>
        <v>160</v>
      </c>
      <c r="BN7" s="18">
        <v>3</v>
      </c>
      <c r="BO7" s="18">
        <v>2</v>
      </c>
      <c r="BU7" s="55">
        <v>2</v>
      </c>
      <c r="BV7" s="55">
        <v>101</v>
      </c>
      <c r="BW7" s="55">
        <v>1606004</v>
      </c>
      <c r="BX7" s="55" t="s">
        <v>396</v>
      </c>
      <c r="BY7" s="55">
        <v>1</v>
      </c>
      <c r="BZ7" s="55">
        <v>15</v>
      </c>
      <c r="CA7" s="55">
        <f>SUM(BZ$5:BZ7)</f>
        <v>30</v>
      </c>
      <c r="CC7" s="55">
        <v>3</v>
      </c>
      <c r="CD7" s="55">
        <v>201</v>
      </c>
      <c r="CE7" s="55" t="s">
        <v>439</v>
      </c>
      <c r="CF7" s="55">
        <v>2</v>
      </c>
      <c r="CJ7" s="55">
        <v>3</v>
      </c>
      <c r="CK7" s="55">
        <v>1</v>
      </c>
      <c r="CL7" s="55" t="s">
        <v>306</v>
      </c>
      <c r="CM7" s="55">
        <v>3</v>
      </c>
      <c r="CN7" s="55"/>
      <c r="CO7" s="55"/>
      <c r="CP7" s="55"/>
      <c r="CQ7" s="55" t="s">
        <v>446</v>
      </c>
      <c r="CR7" s="55">
        <v>900</v>
      </c>
      <c r="CS7" s="55" t="s">
        <v>447</v>
      </c>
      <c r="CT7" s="55">
        <v>5</v>
      </c>
      <c r="CU7" s="55"/>
      <c r="CV7" s="55"/>
      <c r="CW7" s="55" t="s">
        <v>447</v>
      </c>
      <c r="CX7" s="55">
        <v>20</v>
      </c>
      <c r="CY7" s="55"/>
      <c r="CZ7" s="55"/>
      <c r="DA7" s="55"/>
      <c r="DB7" s="55"/>
      <c r="DC7" s="55"/>
      <c r="DD7" s="55"/>
      <c r="DE7" s="55"/>
      <c r="DF7" s="55"/>
      <c r="DG7" s="55"/>
      <c r="DH7" s="55"/>
    </row>
    <row r="8" spans="1:112" ht="16.5" x14ac:dyDescent="0.2">
      <c r="A8" s="17">
        <v>4</v>
      </c>
      <c r="B8" s="25">
        <v>2</v>
      </c>
      <c r="C8" s="96">
        <v>30</v>
      </c>
      <c r="D8" s="118"/>
      <c r="E8" s="109">
        <f>INDEX(章节关卡!$D$6:$D$34,芦花古楼!B8)*芦花古楼!C8</f>
        <v>180</v>
      </c>
      <c r="F8" s="22">
        <f t="shared" si="0"/>
        <v>5</v>
      </c>
      <c r="G8" s="22">
        <f t="shared" si="1"/>
        <v>20</v>
      </c>
      <c r="H8" s="14">
        <f>INDEX(章节关卡!$F$6:$F$34,芦花古楼!B8)*芦花古楼!C8</f>
        <v>450</v>
      </c>
      <c r="I8" s="14">
        <v>50</v>
      </c>
      <c r="L8" s="17">
        <v>4</v>
      </c>
      <c r="M8" s="109">
        <f t="shared" si="4"/>
        <v>4</v>
      </c>
      <c r="N8" s="96">
        <v>60</v>
      </c>
      <c r="O8" s="118"/>
      <c r="P8" s="109">
        <f>INDEX(章节关卡!$D$6:$D$34,芦花古楼!M8)*芦花古楼!N8</f>
        <v>480</v>
      </c>
      <c r="Q8" s="22">
        <f t="shared" si="5"/>
        <v>10</v>
      </c>
      <c r="R8" s="22">
        <f t="shared" si="6"/>
        <v>20</v>
      </c>
      <c r="S8" s="14">
        <f>INDEX(章节关卡!$F$6:$F$34,芦花古楼!M8)*芦花古楼!N8</f>
        <v>1500</v>
      </c>
      <c r="T8" s="14">
        <v>50</v>
      </c>
      <c r="W8" s="17">
        <v>4</v>
      </c>
      <c r="X8" s="25">
        <v>4</v>
      </c>
      <c r="Y8" s="96">
        <v>90</v>
      </c>
      <c r="Z8" s="118"/>
      <c r="AA8" s="118">
        <f>INDEX(章节关卡!$D$6:$D$34,芦花古楼!X8)*芦花古楼!Y8</f>
        <v>720</v>
      </c>
      <c r="AB8" s="22">
        <f t="shared" si="2"/>
        <v>15</v>
      </c>
      <c r="AC8" s="22">
        <f t="shared" si="3"/>
        <v>20</v>
      </c>
      <c r="AD8" s="14">
        <f>INDEX(章节关卡!$F$6:$F$34,芦花古楼!X8)*芦花古楼!Y8</f>
        <v>2250</v>
      </c>
      <c r="AE8" s="14">
        <v>50</v>
      </c>
      <c r="AH8" s="17">
        <v>4</v>
      </c>
      <c r="AI8" s="48">
        <v>4</v>
      </c>
      <c r="AJ8" s="96">
        <v>90</v>
      </c>
      <c r="AK8" s="118"/>
      <c r="AL8" s="118">
        <f>INDEX(章节关卡!$D$6:$D$34,芦花古楼!AI8)*芦花古楼!AJ8</f>
        <v>720</v>
      </c>
      <c r="AM8" s="22">
        <f t="shared" si="7"/>
        <v>20</v>
      </c>
      <c r="AN8" s="22">
        <f t="shared" si="8"/>
        <v>20</v>
      </c>
      <c r="AO8" s="14">
        <f>INDEX(章节关卡!$F$6:$F$34,芦花古楼!AI8)*芦花古楼!AJ8</f>
        <v>2250</v>
      </c>
      <c r="AP8" s="14">
        <v>50</v>
      </c>
      <c r="AS8" s="18">
        <v>3</v>
      </c>
      <c r="AT8" s="118">
        <v>3</v>
      </c>
      <c r="AV8" s="18">
        <v>3</v>
      </c>
      <c r="AW8" s="118">
        <v>4</v>
      </c>
      <c r="AY8" s="18">
        <v>3</v>
      </c>
      <c r="AZ8" s="18">
        <v>4</v>
      </c>
      <c r="BB8" s="18">
        <v>3</v>
      </c>
      <c r="BC8" s="18">
        <v>4</v>
      </c>
      <c r="BF8" s="18">
        <v>3</v>
      </c>
      <c r="BG8" s="14">
        <f t="shared" si="9"/>
        <v>75</v>
      </c>
      <c r="BH8" s="14">
        <f t="shared" si="10"/>
        <v>90</v>
      </c>
      <c r="BI8" s="14">
        <f t="shared" si="11"/>
        <v>5550</v>
      </c>
      <c r="BJ8" s="14">
        <f t="shared" si="12"/>
        <v>200</v>
      </c>
      <c r="BK8" s="14">
        <f t="shared" si="13"/>
        <v>155</v>
      </c>
      <c r="BL8" s="14">
        <f t="shared" si="14"/>
        <v>310</v>
      </c>
      <c r="BN8" s="18">
        <v>4</v>
      </c>
      <c r="BO8" s="18">
        <v>3</v>
      </c>
      <c r="BU8" s="55">
        <v>3</v>
      </c>
      <c r="BV8" s="55">
        <v>101</v>
      </c>
      <c r="BW8" s="55">
        <v>1606005</v>
      </c>
      <c r="BX8" s="55" t="s">
        <v>397</v>
      </c>
      <c r="BY8" s="55">
        <v>2</v>
      </c>
      <c r="BZ8" s="55">
        <v>15</v>
      </c>
      <c r="CA8" s="55">
        <f>SUM(BZ$5:BZ8)</f>
        <v>45</v>
      </c>
      <c r="CC8" s="55">
        <v>4</v>
      </c>
      <c r="CD8" s="55">
        <v>202</v>
      </c>
      <c r="CE8" s="55" t="s">
        <v>440</v>
      </c>
      <c r="CF8" s="55">
        <v>2</v>
      </c>
      <c r="CJ8" s="55">
        <v>4</v>
      </c>
      <c r="CK8" s="55">
        <v>1</v>
      </c>
      <c r="CL8" s="55" t="s">
        <v>306</v>
      </c>
      <c r="CM8" s="55">
        <v>4</v>
      </c>
      <c r="CN8" s="55"/>
      <c r="CO8" s="55"/>
      <c r="CP8" s="55"/>
      <c r="CQ8" s="55" t="s">
        <v>446</v>
      </c>
      <c r="CR8" s="55">
        <v>900</v>
      </c>
      <c r="CS8" s="55" t="s">
        <v>447</v>
      </c>
      <c r="CT8" s="55">
        <v>5</v>
      </c>
      <c r="CU8" s="55" t="s">
        <v>329</v>
      </c>
      <c r="CV8" s="55">
        <v>1</v>
      </c>
      <c r="CW8" s="55" t="s">
        <v>447</v>
      </c>
      <c r="CX8" s="55">
        <v>20</v>
      </c>
      <c r="CY8" s="55"/>
      <c r="CZ8" s="55"/>
      <c r="DA8" s="55"/>
      <c r="DB8" s="55"/>
      <c r="DC8" s="55"/>
      <c r="DD8" s="55"/>
      <c r="DE8" s="55"/>
      <c r="DF8" s="55"/>
      <c r="DG8" s="55"/>
      <c r="DH8" s="55"/>
    </row>
    <row r="9" spans="1:112" ht="16.5" x14ac:dyDescent="0.2">
      <c r="A9" s="17">
        <v>5</v>
      </c>
      <c r="B9" s="25">
        <v>3</v>
      </c>
      <c r="C9" s="96">
        <v>30</v>
      </c>
      <c r="D9" s="118"/>
      <c r="E9" s="109">
        <f>INDEX(章节关卡!$D$6:$D$34,芦花古楼!B9)*芦花古楼!C9</f>
        <v>210</v>
      </c>
      <c r="F9" s="22">
        <f t="shared" si="0"/>
        <v>5</v>
      </c>
      <c r="G9" s="22">
        <f t="shared" si="1"/>
        <v>25</v>
      </c>
      <c r="H9" s="14">
        <f>INDEX(章节关卡!$F$6:$F$34,芦花古楼!B9)*芦花古楼!C9</f>
        <v>600</v>
      </c>
      <c r="I9" s="14">
        <v>50</v>
      </c>
      <c r="L9" s="17">
        <v>5</v>
      </c>
      <c r="M9" s="109">
        <f t="shared" si="4"/>
        <v>4</v>
      </c>
      <c r="N9" s="96">
        <v>60</v>
      </c>
      <c r="O9" s="118"/>
      <c r="P9" s="109">
        <f>INDEX(章节关卡!$D$6:$D$34,芦花古楼!M9)*芦花古楼!N9</f>
        <v>480</v>
      </c>
      <c r="Q9" s="22">
        <f t="shared" si="5"/>
        <v>10</v>
      </c>
      <c r="R9" s="22">
        <f t="shared" si="6"/>
        <v>25</v>
      </c>
      <c r="S9" s="14">
        <f>INDEX(章节关卡!$F$6:$F$34,芦花古楼!M9)*芦花古楼!N9</f>
        <v>1500</v>
      </c>
      <c r="T9" s="14">
        <v>50</v>
      </c>
      <c r="W9" s="17">
        <v>5</v>
      </c>
      <c r="X9" s="48">
        <v>4</v>
      </c>
      <c r="Y9" s="96">
        <v>90</v>
      </c>
      <c r="Z9" s="118"/>
      <c r="AA9" s="118">
        <f>INDEX(章节关卡!$D$6:$D$34,芦花古楼!X9)*芦花古楼!Y9</f>
        <v>720</v>
      </c>
      <c r="AB9" s="22">
        <f t="shared" si="2"/>
        <v>15</v>
      </c>
      <c r="AC9" s="22">
        <f t="shared" si="3"/>
        <v>25</v>
      </c>
      <c r="AD9" s="14">
        <f>INDEX(章节关卡!$F$6:$F$34,芦花古楼!X9)*芦花古楼!Y9</f>
        <v>2250</v>
      </c>
      <c r="AE9" s="14">
        <v>50</v>
      </c>
      <c r="AH9" s="17">
        <v>5</v>
      </c>
      <c r="AI9" s="48">
        <v>4</v>
      </c>
      <c r="AJ9" s="96">
        <v>90</v>
      </c>
      <c r="AK9" s="118"/>
      <c r="AL9" s="118">
        <f>INDEX(章节关卡!$D$6:$D$34,芦花古楼!AI9)*芦花古楼!AJ9</f>
        <v>720</v>
      </c>
      <c r="AM9" s="22">
        <f t="shared" si="7"/>
        <v>20</v>
      </c>
      <c r="AN9" s="22">
        <f t="shared" si="8"/>
        <v>25</v>
      </c>
      <c r="AO9" s="14">
        <f>INDEX(章节关卡!$F$6:$F$34,芦花古楼!AI9)*芦花古楼!AJ9</f>
        <v>2250</v>
      </c>
      <c r="AP9" s="14">
        <v>50</v>
      </c>
      <c r="AS9" s="18">
        <v>4</v>
      </c>
      <c r="AT9" s="118">
        <v>3</v>
      </c>
      <c r="AV9" s="18">
        <v>4</v>
      </c>
      <c r="AW9" s="118">
        <v>4</v>
      </c>
      <c r="AY9" s="18">
        <v>4</v>
      </c>
      <c r="AZ9" s="18">
        <v>4</v>
      </c>
      <c r="BB9" s="18">
        <v>4</v>
      </c>
      <c r="BC9" s="18">
        <v>4</v>
      </c>
      <c r="BF9" s="18">
        <v>4</v>
      </c>
      <c r="BG9" s="14">
        <f t="shared" si="9"/>
        <v>300</v>
      </c>
      <c r="BH9" s="14">
        <f t="shared" si="10"/>
        <v>110</v>
      </c>
      <c r="BI9" s="14">
        <f t="shared" si="11"/>
        <v>34500</v>
      </c>
      <c r="BJ9" s="14">
        <f t="shared" si="12"/>
        <v>200</v>
      </c>
      <c r="BK9" s="14">
        <f t="shared" si="13"/>
        <v>390</v>
      </c>
      <c r="BL9" s="14">
        <f t="shared" si="14"/>
        <v>780</v>
      </c>
      <c r="BN9" s="18">
        <v>5</v>
      </c>
      <c r="BO9" s="18">
        <v>3</v>
      </c>
      <c r="BU9" s="55">
        <v>4</v>
      </c>
      <c r="BV9" s="55">
        <v>102</v>
      </c>
      <c r="BW9" s="55">
        <v>1606006</v>
      </c>
      <c r="BX9" s="55" t="s">
        <v>398</v>
      </c>
      <c r="BY9" s="55">
        <v>1</v>
      </c>
      <c r="BZ9" s="55">
        <v>15</v>
      </c>
      <c r="CA9" s="55">
        <f>SUM(BZ$5:BZ9)</f>
        <v>60</v>
      </c>
      <c r="CC9" s="55">
        <v>5</v>
      </c>
      <c r="CD9" s="55">
        <v>301</v>
      </c>
      <c r="CE9" s="55" t="s">
        <v>441</v>
      </c>
      <c r="CF9" s="55">
        <v>3</v>
      </c>
      <c r="CJ9" s="55">
        <v>5</v>
      </c>
      <c r="CK9" s="55">
        <v>1</v>
      </c>
      <c r="CL9" s="55" t="s">
        <v>306</v>
      </c>
      <c r="CM9" s="55">
        <v>5</v>
      </c>
      <c r="CN9" s="55"/>
      <c r="CO9" s="55"/>
      <c r="CP9" s="55"/>
      <c r="CQ9" s="55" t="s">
        <v>446</v>
      </c>
      <c r="CR9" s="55">
        <v>1200</v>
      </c>
      <c r="CS9" s="55" t="s">
        <v>447</v>
      </c>
      <c r="CT9" s="55">
        <v>5</v>
      </c>
      <c r="CU9" s="55"/>
      <c r="CV9" s="55"/>
      <c r="CW9" s="55" t="s">
        <v>447</v>
      </c>
      <c r="CX9" s="55">
        <v>25</v>
      </c>
      <c r="CY9" s="55"/>
      <c r="CZ9" s="55"/>
      <c r="DA9" s="55"/>
      <c r="DB9" s="55"/>
      <c r="DC9" s="55"/>
      <c r="DD9" s="55"/>
      <c r="DE9" s="55"/>
      <c r="DF9" s="55"/>
      <c r="DG9" s="55"/>
      <c r="DH9" s="55"/>
    </row>
    <row r="10" spans="1:112" ht="16.5" x14ac:dyDescent="0.2">
      <c r="A10" s="17">
        <v>6</v>
      </c>
      <c r="B10" s="25">
        <v>3</v>
      </c>
      <c r="C10" s="96">
        <v>30</v>
      </c>
      <c r="D10" s="118"/>
      <c r="E10" s="109">
        <f>INDEX(章节关卡!$D$6:$D$34,芦花古楼!B10)*芦花古楼!C10</f>
        <v>210</v>
      </c>
      <c r="F10" s="22">
        <f t="shared" si="0"/>
        <v>10</v>
      </c>
      <c r="G10" s="22">
        <f t="shared" si="1"/>
        <v>25</v>
      </c>
      <c r="H10" s="14">
        <f>INDEX(章节关卡!$F$6:$F$34,芦花古楼!B10)*芦花古楼!C10</f>
        <v>600</v>
      </c>
      <c r="I10" s="14">
        <v>50</v>
      </c>
      <c r="L10" s="17">
        <v>6</v>
      </c>
      <c r="M10" s="109">
        <f t="shared" si="4"/>
        <v>5</v>
      </c>
      <c r="N10" s="96">
        <v>60</v>
      </c>
      <c r="O10" s="118"/>
      <c r="P10" s="109">
        <f>INDEX(章节关卡!$D$6:$D$34,芦花古楼!M10)*芦花古楼!N10</f>
        <v>540</v>
      </c>
      <c r="Q10" s="22">
        <f t="shared" si="5"/>
        <v>15</v>
      </c>
      <c r="R10" s="22">
        <f t="shared" si="6"/>
        <v>25</v>
      </c>
      <c r="S10" s="14">
        <f>INDEX(章节关卡!$F$6:$F$34,芦花古楼!M10)*芦花古楼!N10</f>
        <v>1800</v>
      </c>
      <c r="T10" s="14">
        <v>50</v>
      </c>
      <c r="W10" s="17">
        <v>6</v>
      </c>
      <c r="X10" s="25">
        <v>5</v>
      </c>
      <c r="Y10" s="96">
        <v>90</v>
      </c>
      <c r="Z10" s="118"/>
      <c r="AA10" s="118">
        <f>INDEX(章节关卡!$D$6:$D$34,芦花古楼!X10)*芦花古楼!Y10</f>
        <v>810</v>
      </c>
      <c r="AB10" s="22">
        <f t="shared" si="2"/>
        <v>20</v>
      </c>
      <c r="AC10" s="22">
        <f t="shared" si="3"/>
        <v>25</v>
      </c>
      <c r="AD10" s="14">
        <f>INDEX(章节关卡!$F$6:$F$34,芦花古楼!X10)*芦花古楼!Y10</f>
        <v>2700</v>
      </c>
      <c r="AE10" s="14">
        <v>50</v>
      </c>
      <c r="AH10" s="17">
        <v>6</v>
      </c>
      <c r="AI10" s="48">
        <v>5</v>
      </c>
      <c r="AJ10" s="96">
        <v>90</v>
      </c>
      <c r="AK10" s="118"/>
      <c r="AL10" s="118">
        <f>INDEX(章节关卡!$D$6:$D$34,芦花古楼!AI10)*芦花古楼!AJ10</f>
        <v>810</v>
      </c>
      <c r="AM10" s="22">
        <f t="shared" si="7"/>
        <v>25</v>
      </c>
      <c r="AN10" s="22">
        <f t="shared" si="8"/>
        <v>25</v>
      </c>
      <c r="AO10" s="14">
        <f>INDEX(章节关卡!$F$6:$F$34,芦花古楼!AI10)*芦花古楼!AJ10</f>
        <v>2700</v>
      </c>
      <c r="AP10" s="14">
        <v>50</v>
      </c>
      <c r="AS10" s="18">
        <v>5</v>
      </c>
      <c r="AT10" s="118">
        <v>3</v>
      </c>
      <c r="AV10" s="18">
        <v>5</v>
      </c>
      <c r="AW10" s="118">
        <v>4</v>
      </c>
      <c r="AY10" s="18">
        <v>5</v>
      </c>
      <c r="AZ10" s="18">
        <v>4</v>
      </c>
      <c r="BB10" s="18">
        <v>5</v>
      </c>
      <c r="BC10" s="18">
        <v>4</v>
      </c>
      <c r="BF10" s="18">
        <v>5</v>
      </c>
      <c r="BG10" s="14">
        <f t="shared" si="9"/>
        <v>400</v>
      </c>
      <c r="BH10" s="14">
        <f t="shared" si="10"/>
        <v>130</v>
      </c>
      <c r="BI10" s="14">
        <f t="shared" si="11"/>
        <v>41250</v>
      </c>
      <c r="BJ10" s="14">
        <f t="shared" si="12"/>
        <v>250</v>
      </c>
      <c r="BK10" s="14">
        <f t="shared" si="13"/>
        <v>510</v>
      </c>
      <c r="BL10" s="14">
        <f t="shared" si="14"/>
        <v>1020</v>
      </c>
      <c r="BN10" s="18">
        <v>6</v>
      </c>
      <c r="BO10" s="22">
        <v>4</v>
      </c>
      <c r="BU10" s="55">
        <v>5</v>
      </c>
      <c r="BV10" s="55">
        <v>102</v>
      </c>
      <c r="BW10" s="55">
        <v>1606007</v>
      </c>
      <c r="BX10" s="55" t="s">
        <v>399</v>
      </c>
      <c r="BY10" s="55">
        <v>1</v>
      </c>
      <c r="BZ10" s="55">
        <v>15</v>
      </c>
      <c r="CA10" s="55">
        <f>SUM(BZ$5:BZ10)</f>
        <v>75</v>
      </c>
      <c r="CC10" s="55">
        <v>6</v>
      </c>
      <c r="CD10" s="55">
        <v>302</v>
      </c>
      <c r="CE10" s="55" t="s">
        <v>442</v>
      </c>
      <c r="CF10" s="55">
        <v>3</v>
      </c>
      <c r="CJ10" s="55">
        <v>6</v>
      </c>
      <c r="CK10" s="55">
        <v>1</v>
      </c>
      <c r="CL10" s="55" t="s">
        <v>306</v>
      </c>
      <c r="CM10" s="55">
        <v>6</v>
      </c>
      <c r="CN10" s="55"/>
      <c r="CO10" s="55"/>
      <c r="CP10" s="55"/>
      <c r="CQ10" s="55" t="s">
        <v>446</v>
      </c>
      <c r="CR10" s="55">
        <v>1200</v>
      </c>
      <c r="CS10" s="55" t="s">
        <v>447</v>
      </c>
      <c r="CT10" s="55">
        <v>10</v>
      </c>
      <c r="CU10" s="55"/>
      <c r="CV10" s="55"/>
      <c r="CW10" s="55" t="s">
        <v>447</v>
      </c>
      <c r="CX10" s="55">
        <v>25</v>
      </c>
      <c r="CY10" s="55"/>
      <c r="CZ10" s="55"/>
      <c r="DA10" s="55"/>
      <c r="DB10" s="55"/>
      <c r="DC10" s="55"/>
      <c r="DD10" s="55"/>
      <c r="DE10" s="55"/>
      <c r="DF10" s="55"/>
      <c r="DG10" s="55"/>
      <c r="DH10" s="55"/>
    </row>
    <row r="11" spans="1:112" ht="16.5" x14ac:dyDescent="0.2">
      <c r="A11" s="17">
        <v>7</v>
      </c>
      <c r="B11" s="25">
        <v>3</v>
      </c>
      <c r="C11" s="96">
        <v>30</v>
      </c>
      <c r="D11" s="118"/>
      <c r="E11" s="109">
        <f>INDEX(章节关卡!$D$6:$D$34,芦花古楼!B11)*芦花古楼!C11</f>
        <v>210</v>
      </c>
      <c r="F11" s="22">
        <f t="shared" si="0"/>
        <v>10</v>
      </c>
      <c r="G11" s="22">
        <f t="shared" si="1"/>
        <v>25</v>
      </c>
      <c r="H11" s="14">
        <f>INDEX(章节关卡!$F$6:$F$34,芦花古楼!B11)*芦花古楼!C11</f>
        <v>600</v>
      </c>
      <c r="I11" s="14">
        <v>50</v>
      </c>
      <c r="L11" s="17">
        <v>7</v>
      </c>
      <c r="M11" s="109">
        <f t="shared" si="4"/>
        <v>5</v>
      </c>
      <c r="N11" s="96">
        <v>60</v>
      </c>
      <c r="O11" s="118"/>
      <c r="P11" s="109">
        <f>INDEX(章节关卡!$D$6:$D$34,芦花古楼!M11)*芦花古楼!N11</f>
        <v>540</v>
      </c>
      <c r="Q11" s="22">
        <f t="shared" si="5"/>
        <v>15</v>
      </c>
      <c r="R11" s="22">
        <f t="shared" si="6"/>
        <v>25</v>
      </c>
      <c r="S11" s="14">
        <f>INDEX(章节关卡!$F$6:$F$34,芦花古楼!M11)*芦花古楼!N11</f>
        <v>1800</v>
      </c>
      <c r="T11" s="14">
        <v>50</v>
      </c>
      <c r="W11" s="17">
        <v>7</v>
      </c>
      <c r="X11" s="48">
        <v>5</v>
      </c>
      <c r="Y11" s="96">
        <v>90</v>
      </c>
      <c r="Z11" s="118"/>
      <c r="AA11" s="118">
        <f>INDEX(章节关卡!$D$6:$D$34,芦花古楼!X11)*芦花古楼!Y11</f>
        <v>810</v>
      </c>
      <c r="AB11" s="22">
        <f t="shared" si="2"/>
        <v>20</v>
      </c>
      <c r="AC11" s="22">
        <f t="shared" si="3"/>
        <v>25</v>
      </c>
      <c r="AD11" s="14">
        <f>INDEX(章节关卡!$F$6:$F$34,芦花古楼!X11)*芦花古楼!Y11</f>
        <v>2700</v>
      </c>
      <c r="AE11" s="14">
        <v>50</v>
      </c>
      <c r="AH11" s="17">
        <v>7</v>
      </c>
      <c r="AI11" s="48">
        <v>5</v>
      </c>
      <c r="AJ11" s="96">
        <v>90</v>
      </c>
      <c r="AK11" s="118"/>
      <c r="AL11" s="118">
        <f>INDEX(章节关卡!$D$6:$D$34,芦花古楼!AI11)*芦花古楼!AJ11</f>
        <v>810</v>
      </c>
      <c r="AM11" s="22">
        <f t="shared" si="7"/>
        <v>25</v>
      </c>
      <c r="AN11" s="22">
        <f t="shared" si="8"/>
        <v>25</v>
      </c>
      <c r="AO11" s="14">
        <f>INDEX(章节关卡!$F$6:$F$34,芦花古楼!AI11)*芦花古楼!AJ11</f>
        <v>2700</v>
      </c>
      <c r="AP11" s="14">
        <v>50</v>
      </c>
      <c r="AS11" s="18">
        <v>6</v>
      </c>
      <c r="AT11" s="118">
        <v>3</v>
      </c>
      <c r="AV11" s="18">
        <v>6</v>
      </c>
      <c r="AW11" s="18">
        <v>5</v>
      </c>
      <c r="AY11" s="18">
        <v>6</v>
      </c>
      <c r="AZ11" s="18">
        <v>5</v>
      </c>
      <c r="BB11" s="18">
        <v>6</v>
      </c>
      <c r="BC11" s="18">
        <v>5</v>
      </c>
      <c r="BF11" s="18">
        <v>6</v>
      </c>
      <c r="BG11" s="14">
        <f t="shared" si="9"/>
        <v>500</v>
      </c>
      <c r="BH11" s="14">
        <f t="shared" si="10"/>
        <v>150</v>
      </c>
      <c r="BI11" s="14">
        <f t="shared" si="11"/>
        <v>48000</v>
      </c>
      <c r="BJ11" s="14">
        <f t="shared" si="12"/>
        <v>250</v>
      </c>
      <c r="BK11" s="14">
        <f t="shared" si="13"/>
        <v>630</v>
      </c>
      <c r="BL11" s="14">
        <f t="shared" si="14"/>
        <v>1260</v>
      </c>
      <c r="BN11" s="18">
        <v>7</v>
      </c>
      <c r="BO11" s="22">
        <v>4</v>
      </c>
      <c r="BU11" s="55">
        <v>6</v>
      </c>
      <c r="BV11" s="55">
        <v>102</v>
      </c>
      <c r="BW11" s="55">
        <v>1606008</v>
      </c>
      <c r="BX11" s="55" t="s">
        <v>400</v>
      </c>
      <c r="BY11" s="55">
        <v>1</v>
      </c>
      <c r="BZ11" s="55">
        <v>15</v>
      </c>
      <c r="CA11" s="55">
        <f>SUM(BZ$5:BZ11)</f>
        <v>90</v>
      </c>
      <c r="CC11" s="55">
        <v>7</v>
      </c>
      <c r="CD11" s="55">
        <v>303</v>
      </c>
      <c r="CE11" s="55" t="s">
        <v>443</v>
      </c>
      <c r="CF11" s="55">
        <v>3</v>
      </c>
      <c r="CJ11" s="55">
        <v>7</v>
      </c>
      <c r="CK11" s="55">
        <v>1</v>
      </c>
      <c r="CL11" s="55" t="s">
        <v>306</v>
      </c>
      <c r="CM11" s="55">
        <v>7</v>
      </c>
      <c r="CN11" s="55"/>
      <c r="CO11" s="55"/>
      <c r="CP11" s="55"/>
      <c r="CQ11" s="55" t="s">
        <v>446</v>
      </c>
      <c r="CR11" s="55">
        <v>1200</v>
      </c>
      <c r="CS11" s="55" t="s">
        <v>447</v>
      </c>
      <c r="CT11" s="55">
        <v>10</v>
      </c>
      <c r="CU11" s="55" t="s">
        <v>448</v>
      </c>
      <c r="CV11" s="55">
        <v>1</v>
      </c>
      <c r="CW11" s="55" t="s">
        <v>447</v>
      </c>
      <c r="CX11" s="55">
        <v>25</v>
      </c>
      <c r="CY11" s="55"/>
      <c r="CZ11" s="55"/>
      <c r="DA11" s="55"/>
      <c r="DB11" s="55"/>
      <c r="DC11" s="55"/>
      <c r="DD11" s="55"/>
      <c r="DE11" s="55"/>
      <c r="DF11" s="55"/>
      <c r="DG11" s="55"/>
      <c r="DH11" s="55"/>
    </row>
    <row r="12" spans="1:112" ht="16.5" x14ac:dyDescent="0.2">
      <c r="A12" s="17">
        <v>8</v>
      </c>
      <c r="B12" s="25">
        <v>4</v>
      </c>
      <c r="C12" s="96">
        <v>30</v>
      </c>
      <c r="D12" s="118"/>
      <c r="E12" s="109">
        <f>INDEX(章节关卡!$D$6:$D$34,芦花古楼!B12)*芦花古楼!C12</f>
        <v>240</v>
      </c>
      <c r="F12" s="22">
        <f t="shared" si="0"/>
        <v>10</v>
      </c>
      <c r="G12" s="22">
        <f t="shared" si="1"/>
        <v>25</v>
      </c>
      <c r="H12" s="14">
        <f>INDEX(章节关卡!$F$6:$F$34,芦花古楼!B12)*芦花古楼!C12</f>
        <v>750</v>
      </c>
      <c r="I12" s="14">
        <v>50</v>
      </c>
      <c r="L12" s="17">
        <v>8</v>
      </c>
      <c r="M12" s="109">
        <f t="shared" si="4"/>
        <v>5</v>
      </c>
      <c r="N12" s="96">
        <v>60</v>
      </c>
      <c r="O12" s="118"/>
      <c r="P12" s="109">
        <f>INDEX(章节关卡!$D$6:$D$34,芦花古楼!M12)*芦花古楼!N12</f>
        <v>540</v>
      </c>
      <c r="Q12" s="22">
        <f t="shared" si="5"/>
        <v>15</v>
      </c>
      <c r="R12" s="22">
        <f t="shared" si="6"/>
        <v>25</v>
      </c>
      <c r="S12" s="14">
        <f>INDEX(章节关卡!$F$6:$F$34,芦花古楼!M12)*芦花古楼!N12</f>
        <v>1800</v>
      </c>
      <c r="T12" s="14">
        <v>50</v>
      </c>
      <c r="W12" s="17">
        <v>8</v>
      </c>
      <c r="X12" s="48">
        <v>5</v>
      </c>
      <c r="Y12" s="96">
        <v>90</v>
      </c>
      <c r="Z12" s="118"/>
      <c r="AA12" s="118">
        <f>INDEX(章节关卡!$D$6:$D$34,芦花古楼!X12)*芦花古楼!Y12</f>
        <v>810</v>
      </c>
      <c r="AB12" s="22">
        <f t="shared" si="2"/>
        <v>20</v>
      </c>
      <c r="AC12" s="22">
        <f t="shared" si="3"/>
        <v>25</v>
      </c>
      <c r="AD12" s="14">
        <f>INDEX(章节关卡!$F$6:$F$34,芦花古楼!X12)*芦花古楼!Y12</f>
        <v>2700</v>
      </c>
      <c r="AE12" s="14">
        <v>50</v>
      </c>
      <c r="AH12" s="17">
        <v>8</v>
      </c>
      <c r="AI12" s="48">
        <v>5</v>
      </c>
      <c r="AJ12" s="96">
        <v>90</v>
      </c>
      <c r="AK12" s="118"/>
      <c r="AL12" s="118">
        <f>INDEX(章节关卡!$D$6:$D$34,芦花古楼!AI12)*芦花古楼!AJ12</f>
        <v>810</v>
      </c>
      <c r="AM12" s="22">
        <f t="shared" si="7"/>
        <v>25</v>
      </c>
      <c r="AN12" s="22">
        <f t="shared" si="8"/>
        <v>25</v>
      </c>
      <c r="AO12" s="14">
        <f>INDEX(章节关卡!$F$6:$F$34,芦花古楼!AI12)*芦花古楼!AJ12</f>
        <v>2700</v>
      </c>
      <c r="AP12" s="14">
        <v>50</v>
      </c>
      <c r="AS12" s="18">
        <v>7</v>
      </c>
      <c r="AT12" s="118">
        <v>3</v>
      </c>
      <c r="AV12" s="18">
        <v>7</v>
      </c>
      <c r="AW12" s="118">
        <v>5</v>
      </c>
      <c r="AY12" s="18">
        <v>7</v>
      </c>
      <c r="AZ12" s="18">
        <v>5</v>
      </c>
      <c r="BB12" s="18">
        <v>7</v>
      </c>
      <c r="BC12" s="18">
        <v>5</v>
      </c>
      <c r="BF12" s="18">
        <v>7</v>
      </c>
      <c r="BG12" s="14">
        <f t="shared" si="9"/>
        <v>600</v>
      </c>
      <c r="BH12" s="14">
        <f t="shared" si="10"/>
        <v>170</v>
      </c>
      <c r="BI12" s="14">
        <f t="shared" si="11"/>
        <v>54750</v>
      </c>
      <c r="BJ12" s="14">
        <f t="shared" si="12"/>
        <v>400</v>
      </c>
      <c r="BK12" s="14">
        <f t="shared" si="13"/>
        <v>750</v>
      </c>
      <c r="BL12" s="14">
        <f t="shared" si="14"/>
        <v>1500</v>
      </c>
      <c r="BN12" s="18">
        <v>8</v>
      </c>
      <c r="BO12" s="22">
        <v>4</v>
      </c>
      <c r="BU12" s="55">
        <v>7</v>
      </c>
      <c r="BV12" s="55">
        <v>102</v>
      </c>
      <c r="BW12" s="55">
        <v>1606009</v>
      </c>
      <c r="BX12" s="55" t="s">
        <v>401</v>
      </c>
      <c r="BY12" s="55">
        <v>2</v>
      </c>
      <c r="BZ12" s="55">
        <v>15</v>
      </c>
      <c r="CA12" s="55">
        <f>SUM(BZ$5:BZ12)</f>
        <v>105</v>
      </c>
      <c r="CJ12" s="55">
        <v>8</v>
      </c>
      <c r="CK12" s="55">
        <v>1</v>
      </c>
      <c r="CL12" s="55" t="s">
        <v>306</v>
      </c>
      <c r="CM12" s="55">
        <v>8</v>
      </c>
      <c r="CN12" s="55"/>
      <c r="CO12" s="55"/>
      <c r="CP12" s="55"/>
      <c r="CQ12" s="55" t="s">
        <v>446</v>
      </c>
      <c r="CR12" s="55">
        <v>1500</v>
      </c>
      <c r="CS12" s="55" t="s">
        <v>447</v>
      </c>
      <c r="CT12" s="55">
        <v>10</v>
      </c>
      <c r="CU12" s="55"/>
      <c r="CV12" s="55"/>
      <c r="CW12" s="55" t="s">
        <v>447</v>
      </c>
      <c r="CX12" s="55">
        <v>25</v>
      </c>
      <c r="CY12" s="55"/>
      <c r="CZ12" s="55"/>
      <c r="DA12" s="55"/>
      <c r="DB12" s="55"/>
      <c r="DC12" s="55"/>
      <c r="DD12" s="55"/>
      <c r="DE12" s="55"/>
      <c r="DF12" s="55"/>
      <c r="DG12" s="55"/>
      <c r="DH12" s="55"/>
    </row>
    <row r="13" spans="1:112" ht="16.5" x14ac:dyDescent="0.2">
      <c r="A13" s="17">
        <v>9</v>
      </c>
      <c r="B13" s="25">
        <v>4</v>
      </c>
      <c r="C13" s="96">
        <v>30</v>
      </c>
      <c r="D13" s="118"/>
      <c r="E13" s="109">
        <f>INDEX(章节关卡!$D$6:$D$34,芦花古楼!B13)*芦花古楼!C13</f>
        <v>240</v>
      </c>
      <c r="F13" s="22">
        <f t="shared" si="0"/>
        <v>10</v>
      </c>
      <c r="G13" s="22">
        <f t="shared" si="1"/>
        <v>25</v>
      </c>
      <c r="H13" s="14">
        <f>INDEX(章节关卡!$F$6:$F$34,芦花古楼!B13)*芦花古楼!C13</f>
        <v>750</v>
      </c>
      <c r="I13" s="14">
        <v>50</v>
      </c>
      <c r="L13" s="17">
        <v>9</v>
      </c>
      <c r="M13" s="109">
        <f t="shared" si="4"/>
        <v>5</v>
      </c>
      <c r="N13" s="96">
        <v>60</v>
      </c>
      <c r="O13" s="118"/>
      <c r="P13" s="109">
        <f>INDEX(章节关卡!$D$6:$D$34,芦花古楼!M13)*芦花古楼!N13</f>
        <v>540</v>
      </c>
      <c r="Q13" s="22">
        <f t="shared" si="5"/>
        <v>15</v>
      </c>
      <c r="R13" s="22">
        <f t="shared" si="6"/>
        <v>25</v>
      </c>
      <c r="S13" s="14">
        <f>INDEX(章节关卡!$F$6:$F$34,芦花古楼!M13)*芦花古楼!N13</f>
        <v>1800</v>
      </c>
      <c r="T13" s="14">
        <v>50</v>
      </c>
      <c r="W13" s="17">
        <v>9</v>
      </c>
      <c r="X13" s="48">
        <v>5</v>
      </c>
      <c r="Y13" s="96">
        <v>90</v>
      </c>
      <c r="Z13" s="118"/>
      <c r="AA13" s="118">
        <f>INDEX(章节关卡!$D$6:$D$34,芦花古楼!X13)*芦花古楼!Y13</f>
        <v>810</v>
      </c>
      <c r="AB13" s="22">
        <f t="shared" si="2"/>
        <v>20</v>
      </c>
      <c r="AC13" s="22">
        <f t="shared" si="3"/>
        <v>25</v>
      </c>
      <c r="AD13" s="14">
        <f>INDEX(章节关卡!$F$6:$F$34,芦花古楼!X13)*芦花古楼!Y13</f>
        <v>2700</v>
      </c>
      <c r="AE13" s="14">
        <v>50</v>
      </c>
      <c r="AH13" s="17">
        <v>9</v>
      </c>
      <c r="AI13" s="48">
        <v>5</v>
      </c>
      <c r="AJ13" s="96">
        <v>90</v>
      </c>
      <c r="AK13" s="118"/>
      <c r="AL13" s="118">
        <f>INDEX(章节关卡!$D$6:$D$34,芦花古楼!AI13)*芦花古楼!AJ13</f>
        <v>810</v>
      </c>
      <c r="AM13" s="22">
        <f t="shared" si="7"/>
        <v>25</v>
      </c>
      <c r="AN13" s="22">
        <f t="shared" si="8"/>
        <v>25</v>
      </c>
      <c r="AO13" s="14">
        <f>INDEX(章节关卡!$F$6:$F$34,芦花古楼!AI13)*芦花古楼!AJ13</f>
        <v>2700</v>
      </c>
      <c r="AP13" s="14">
        <v>50</v>
      </c>
      <c r="AS13" s="18">
        <v>8</v>
      </c>
      <c r="AT13" s="118">
        <v>3</v>
      </c>
      <c r="AV13" s="18">
        <v>8</v>
      </c>
      <c r="AW13" s="118">
        <v>5</v>
      </c>
      <c r="AY13" s="18">
        <v>8</v>
      </c>
      <c r="AZ13" s="18">
        <v>5</v>
      </c>
      <c r="BB13" s="18">
        <v>8</v>
      </c>
      <c r="BC13" s="18">
        <v>5</v>
      </c>
      <c r="BF13" s="18">
        <v>8</v>
      </c>
      <c r="BG13" s="14">
        <f t="shared" si="9"/>
        <v>630</v>
      </c>
      <c r="BH13" s="14">
        <f t="shared" si="10"/>
        <v>185</v>
      </c>
      <c r="BI13" s="14">
        <f t="shared" si="11"/>
        <v>58500</v>
      </c>
      <c r="BJ13" s="14">
        <f t="shared" si="12"/>
        <v>400</v>
      </c>
      <c r="BK13" s="14">
        <f t="shared" si="13"/>
        <v>800</v>
      </c>
      <c r="BL13" s="14">
        <f t="shared" si="14"/>
        <v>1600</v>
      </c>
      <c r="BN13" s="18">
        <v>9</v>
      </c>
      <c r="BO13" s="22">
        <v>4</v>
      </c>
      <c r="BU13" s="55">
        <v>8</v>
      </c>
      <c r="BV13" s="55">
        <v>102</v>
      </c>
      <c r="BW13" s="55">
        <v>1606010</v>
      </c>
      <c r="BX13" s="55" t="s">
        <v>402</v>
      </c>
      <c r="BY13" s="55">
        <v>3</v>
      </c>
      <c r="BZ13" s="55">
        <v>15</v>
      </c>
      <c r="CA13" s="55">
        <f>SUM(BZ$5:BZ13)</f>
        <v>120</v>
      </c>
      <c r="CJ13" s="55">
        <v>9</v>
      </c>
      <c r="CK13" s="55">
        <v>1</v>
      </c>
      <c r="CL13" s="55" t="s">
        <v>306</v>
      </c>
      <c r="CM13" s="55">
        <v>9</v>
      </c>
      <c r="CN13" s="55"/>
      <c r="CO13" s="55"/>
      <c r="CP13" s="55"/>
      <c r="CQ13" s="55" t="s">
        <v>446</v>
      </c>
      <c r="CR13" s="55">
        <v>1500</v>
      </c>
      <c r="CS13" s="55" t="s">
        <v>447</v>
      </c>
      <c r="CT13" s="55">
        <v>10</v>
      </c>
      <c r="CU13" s="55"/>
      <c r="CV13" s="55"/>
      <c r="CW13" s="55" t="s">
        <v>447</v>
      </c>
      <c r="CX13" s="55">
        <v>25</v>
      </c>
      <c r="CY13" s="55"/>
      <c r="CZ13" s="55"/>
      <c r="DA13" s="55"/>
      <c r="DB13" s="55"/>
      <c r="DC13" s="55"/>
      <c r="DD13" s="55"/>
      <c r="DE13" s="55"/>
      <c r="DF13" s="55"/>
      <c r="DG13" s="55"/>
      <c r="DH13" s="55"/>
    </row>
    <row r="14" spans="1:112" ht="16.5" x14ac:dyDescent="0.2">
      <c r="A14" s="17">
        <v>10</v>
      </c>
      <c r="B14" s="25">
        <v>4</v>
      </c>
      <c r="C14" s="96">
        <v>30</v>
      </c>
      <c r="D14" s="118"/>
      <c r="E14" s="109">
        <f>INDEX(章节关卡!$D$6:$D$34,芦花古楼!B14)*芦花古楼!C14</f>
        <v>240</v>
      </c>
      <c r="F14" s="22">
        <f t="shared" si="0"/>
        <v>10</v>
      </c>
      <c r="G14" s="22">
        <f t="shared" si="1"/>
        <v>30</v>
      </c>
      <c r="H14" s="14">
        <f>INDEX(章节关卡!$F$6:$F$34,芦花古楼!B14)*芦花古楼!C14</f>
        <v>750</v>
      </c>
      <c r="I14" s="14">
        <v>50</v>
      </c>
      <c r="L14" s="17">
        <v>10</v>
      </c>
      <c r="M14" s="109">
        <f t="shared" si="4"/>
        <v>5</v>
      </c>
      <c r="N14" s="96">
        <v>60</v>
      </c>
      <c r="O14" s="118"/>
      <c r="P14" s="109">
        <f>INDEX(章节关卡!$D$6:$D$34,芦花古楼!M14)*芦花古楼!N14</f>
        <v>540</v>
      </c>
      <c r="Q14" s="22">
        <f t="shared" si="5"/>
        <v>15</v>
      </c>
      <c r="R14" s="22">
        <f t="shared" si="6"/>
        <v>30</v>
      </c>
      <c r="S14" s="14">
        <f>INDEX(章节关卡!$F$6:$F$34,芦花古楼!M14)*芦花古楼!N14</f>
        <v>1800</v>
      </c>
      <c r="T14" s="14">
        <v>50</v>
      </c>
      <c r="W14" s="17">
        <v>10</v>
      </c>
      <c r="X14" s="48">
        <v>5</v>
      </c>
      <c r="Y14" s="96">
        <v>90</v>
      </c>
      <c r="Z14" s="118"/>
      <c r="AA14" s="118">
        <f>INDEX(章节关卡!$D$6:$D$34,芦花古楼!X14)*芦花古楼!Y14</f>
        <v>810</v>
      </c>
      <c r="AB14" s="22">
        <f t="shared" si="2"/>
        <v>20</v>
      </c>
      <c r="AC14" s="22">
        <f t="shared" si="3"/>
        <v>30</v>
      </c>
      <c r="AD14" s="14">
        <f>INDEX(章节关卡!$F$6:$F$34,芦花古楼!X14)*芦花古楼!Y14</f>
        <v>2700</v>
      </c>
      <c r="AE14" s="14">
        <v>50</v>
      </c>
      <c r="AH14" s="17">
        <v>10</v>
      </c>
      <c r="AI14" s="48">
        <v>5</v>
      </c>
      <c r="AJ14" s="96">
        <v>90</v>
      </c>
      <c r="AK14" s="118"/>
      <c r="AL14" s="118">
        <f>INDEX(章节关卡!$D$6:$D$34,芦花古楼!AI14)*芦花古楼!AJ14</f>
        <v>810</v>
      </c>
      <c r="AM14" s="22">
        <f t="shared" si="7"/>
        <v>25</v>
      </c>
      <c r="AN14" s="22">
        <f t="shared" si="8"/>
        <v>30</v>
      </c>
      <c r="AO14" s="14">
        <f>INDEX(章节关卡!$F$6:$F$34,芦花古楼!AI14)*芦花古楼!AJ14</f>
        <v>2700</v>
      </c>
      <c r="AP14" s="14">
        <v>50</v>
      </c>
      <c r="AS14" s="18">
        <v>9</v>
      </c>
      <c r="AT14" s="118">
        <v>3</v>
      </c>
      <c r="AV14" s="18">
        <v>9</v>
      </c>
      <c r="AW14" s="118">
        <v>5</v>
      </c>
      <c r="AY14" s="18">
        <v>9</v>
      </c>
      <c r="AZ14" s="18">
        <v>5</v>
      </c>
      <c r="BB14" s="18">
        <v>9</v>
      </c>
      <c r="BC14" s="18">
        <v>5</v>
      </c>
      <c r="BF14" s="18">
        <v>9</v>
      </c>
      <c r="BG14" s="14">
        <f t="shared" si="9"/>
        <v>710</v>
      </c>
      <c r="BH14" s="14">
        <f t="shared" si="10"/>
        <v>205</v>
      </c>
      <c r="BI14" s="14">
        <f t="shared" si="11"/>
        <v>64650</v>
      </c>
      <c r="BJ14" s="14">
        <f t="shared" si="12"/>
        <v>400</v>
      </c>
      <c r="BK14" s="14">
        <f t="shared" si="13"/>
        <v>895</v>
      </c>
      <c r="BL14" s="14">
        <f t="shared" si="14"/>
        <v>1790</v>
      </c>
      <c r="BN14" s="18">
        <v>10</v>
      </c>
      <c r="BO14" s="18">
        <v>7</v>
      </c>
      <c r="BU14" s="55">
        <v>9</v>
      </c>
      <c r="BV14" s="55">
        <v>103</v>
      </c>
      <c r="BW14" s="55">
        <v>1606011</v>
      </c>
      <c r="BX14" s="55" t="s">
        <v>403</v>
      </c>
      <c r="BY14" s="55">
        <v>1</v>
      </c>
      <c r="BZ14" s="55">
        <v>21</v>
      </c>
      <c r="CA14" s="55">
        <f>SUM(BZ$5:BZ14)</f>
        <v>141</v>
      </c>
      <c r="CJ14" s="55">
        <v>10</v>
      </c>
      <c r="CK14" s="55">
        <v>1</v>
      </c>
      <c r="CL14" s="55" t="s">
        <v>306</v>
      </c>
      <c r="CM14" s="55">
        <v>10</v>
      </c>
      <c r="CN14" s="55"/>
      <c r="CO14" s="55"/>
      <c r="CP14" s="55"/>
      <c r="CQ14" s="55" t="s">
        <v>446</v>
      </c>
      <c r="CR14" s="55">
        <v>1500</v>
      </c>
      <c r="CS14" s="55" t="s">
        <v>447</v>
      </c>
      <c r="CT14" s="55">
        <v>10</v>
      </c>
      <c r="CU14" s="55" t="s">
        <v>329</v>
      </c>
      <c r="CV14" s="55">
        <v>1</v>
      </c>
      <c r="CW14" s="55" t="s">
        <v>447</v>
      </c>
      <c r="CX14" s="55">
        <v>30</v>
      </c>
      <c r="CY14" s="55"/>
      <c r="CZ14" s="55"/>
      <c r="DA14" s="55"/>
      <c r="DB14" s="55"/>
      <c r="DC14" s="55"/>
      <c r="DD14" s="55"/>
      <c r="DE14" s="55"/>
      <c r="DF14" s="55"/>
      <c r="DG14" s="55"/>
      <c r="DH14" s="55"/>
    </row>
    <row r="15" spans="1:112" ht="16.5" x14ac:dyDescent="0.2">
      <c r="A15" s="17">
        <v>11</v>
      </c>
      <c r="B15" s="25">
        <v>5</v>
      </c>
      <c r="C15" s="96">
        <v>30</v>
      </c>
      <c r="D15" s="118"/>
      <c r="E15" s="109">
        <f>INDEX(章节关卡!$D$6:$D$34,芦花古楼!B15)*芦花古楼!C15</f>
        <v>270</v>
      </c>
      <c r="F15" s="22">
        <f t="shared" si="0"/>
        <v>15</v>
      </c>
      <c r="G15" s="22">
        <f t="shared" si="1"/>
        <v>30</v>
      </c>
      <c r="H15" s="14">
        <f>INDEX(章节关卡!$F$6:$F$34,芦花古楼!B15)*芦花古楼!C15</f>
        <v>900</v>
      </c>
      <c r="I15" s="14">
        <v>50</v>
      </c>
      <c r="L15" s="17">
        <v>11</v>
      </c>
      <c r="M15" s="109">
        <f t="shared" si="4"/>
        <v>6</v>
      </c>
      <c r="N15" s="96">
        <v>60</v>
      </c>
      <c r="O15" s="118"/>
      <c r="P15" s="109">
        <f>INDEX(章节关卡!$D$6:$D$34,芦花古楼!M15)*芦花古楼!N15</f>
        <v>600</v>
      </c>
      <c r="Q15" s="22">
        <f t="shared" si="5"/>
        <v>20</v>
      </c>
      <c r="R15" s="22">
        <f t="shared" si="6"/>
        <v>30</v>
      </c>
      <c r="S15" s="14">
        <f>INDEX(章节关卡!$F$6:$F$34,芦花古楼!M15)*芦花古楼!N15</f>
        <v>2100</v>
      </c>
      <c r="T15" s="14">
        <v>50</v>
      </c>
      <c r="W15" s="17">
        <v>11</v>
      </c>
      <c r="X15" s="25">
        <v>6</v>
      </c>
      <c r="Y15" s="96">
        <v>90</v>
      </c>
      <c r="Z15" s="118"/>
      <c r="AA15" s="118">
        <f>INDEX(章节关卡!$D$6:$D$34,芦花古楼!X15)*芦花古楼!Y15</f>
        <v>900</v>
      </c>
      <c r="AB15" s="22">
        <f t="shared" si="2"/>
        <v>25</v>
      </c>
      <c r="AC15" s="22">
        <f t="shared" si="3"/>
        <v>30</v>
      </c>
      <c r="AD15" s="14">
        <f>INDEX(章节关卡!$F$6:$F$34,芦花古楼!X15)*芦花古楼!Y15</f>
        <v>3150</v>
      </c>
      <c r="AE15" s="14">
        <v>50</v>
      </c>
      <c r="AH15" s="17">
        <v>11</v>
      </c>
      <c r="AI15" s="48">
        <v>6</v>
      </c>
      <c r="AJ15" s="96">
        <v>90</v>
      </c>
      <c r="AK15" s="118"/>
      <c r="AL15" s="118">
        <f>INDEX(章节关卡!$D$6:$D$34,芦花古楼!AI15)*芦花古楼!AJ15</f>
        <v>900</v>
      </c>
      <c r="AM15" s="22">
        <f t="shared" si="7"/>
        <v>30</v>
      </c>
      <c r="AN15" s="22">
        <f t="shared" si="8"/>
        <v>30</v>
      </c>
      <c r="AO15" s="14">
        <f>INDEX(章节关卡!$F$6:$F$34,芦花古楼!AI15)*芦花古楼!AJ15</f>
        <v>3150</v>
      </c>
      <c r="AP15" s="14">
        <v>50</v>
      </c>
      <c r="AS15" s="18">
        <v>10</v>
      </c>
      <c r="AT15" s="118">
        <v>3</v>
      </c>
      <c r="AV15" s="18">
        <v>10</v>
      </c>
      <c r="AW15" s="118">
        <v>5</v>
      </c>
      <c r="AY15" s="18">
        <v>10</v>
      </c>
      <c r="AZ15" s="18">
        <v>5</v>
      </c>
      <c r="BB15" s="18">
        <v>10</v>
      </c>
      <c r="BC15" s="18">
        <v>5</v>
      </c>
      <c r="BF15" s="18">
        <v>10</v>
      </c>
      <c r="BG15" s="14">
        <f t="shared" si="9"/>
        <v>525</v>
      </c>
      <c r="BH15" s="14">
        <f t="shared" si="10"/>
        <v>205</v>
      </c>
      <c r="BI15" s="14">
        <f t="shared" si="11"/>
        <v>44550</v>
      </c>
      <c r="BJ15" s="14">
        <f t="shared" si="12"/>
        <v>400</v>
      </c>
      <c r="BK15" s="14">
        <f t="shared" si="13"/>
        <v>730</v>
      </c>
      <c r="BL15" s="14">
        <f t="shared" si="14"/>
        <v>1460</v>
      </c>
      <c r="BN15" s="18">
        <v>11</v>
      </c>
      <c r="BO15" s="22">
        <v>7</v>
      </c>
      <c r="BU15" s="55">
        <v>10</v>
      </c>
      <c r="BV15" s="55">
        <v>103</v>
      </c>
      <c r="BW15" s="55">
        <v>1606012</v>
      </c>
      <c r="BX15" s="55" t="s">
        <v>404</v>
      </c>
      <c r="BY15" s="55">
        <v>2</v>
      </c>
      <c r="BZ15" s="55">
        <v>21</v>
      </c>
      <c r="CA15" s="55">
        <f>SUM(BZ$5:BZ15)</f>
        <v>162</v>
      </c>
      <c r="CJ15" s="55">
        <v>11</v>
      </c>
      <c r="CK15" s="55">
        <v>1</v>
      </c>
      <c r="CL15" s="55" t="s">
        <v>306</v>
      </c>
      <c r="CM15" s="55">
        <v>11</v>
      </c>
      <c r="CN15" s="55"/>
      <c r="CO15" s="55"/>
      <c r="CP15" s="55"/>
      <c r="CQ15" s="55" t="s">
        <v>446</v>
      </c>
      <c r="CR15" s="55">
        <v>1920</v>
      </c>
      <c r="CS15" s="55" t="s">
        <v>447</v>
      </c>
      <c r="CT15" s="55">
        <v>15</v>
      </c>
      <c r="CU15" s="55"/>
      <c r="CV15" s="55"/>
      <c r="CW15" s="55" t="s">
        <v>447</v>
      </c>
      <c r="CX15" s="55">
        <v>30</v>
      </c>
      <c r="CY15" s="55"/>
      <c r="CZ15" s="55"/>
      <c r="DA15" s="55"/>
      <c r="DB15" s="55"/>
      <c r="DC15" s="55"/>
      <c r="DD15" s="55"/>
      <c r="DE15" s="55"/>
      <c r="DF15" s="55"/>
      <c r="DG15" s="55"/>
      <c r="DH15" s="55"/>
    </row>
    <row r="16" spans="1:112" ht="16.5" x14ac:dyDescent="0.2">
      <c r="A16" s="17">
        <v>12</v>
      </c>
      <c r="B16" s="25">
        <v>5</v>
      </c>
      <c r="C16" s="96">
        <v>30</v>
      </c>
      <c r="D16" s="118"/>
      <c r="E16" s="109">
        <f>INDEX(章节关卡!$D$6:$D$34,芦花古楼!B16)*芦花古楼!C16</f>
        <v>270</v>
      </c>
      <c r="F16" s="22">
        <f t="shared" si="0"/>
        <v>15</v>
      </c>
      <c r="G16" s="22">
        <f t="shared" si="1"/>
        <v>30</v>
      </c>
      <c r="H16" s="14">
        <f>INDEX(章节关卡!$F$6:$F$34,芦花古楼!B16)*芦花古楼!C16</f>
        <v>900</v>
      </c>
      <c r="I16" s="14">
        <v>50</v>
      </c>
      <c r="L16" s="17">
        <v>12</v>
      </c>
      <c r="M16" s="109">
        <f t="shared" si="4"/>
        <v>6</v>
      </c>
      <c r="N16" s="96">
        <v>60</v>
      </c>
      <c r="O16" s="118"/>
      <c r="P16" s="109">
        <f>INDEX(章节关卡!$D$6:$D$34,芦花古楼!M16)*芦花古楼!N16</f>
        <v>600</v>
      </c>
      <c r="Q16" s="22">
        <f t="shared" si="5"/>
        <v>20</v>
      </c>
      <c r="R16" s="22">
        <f t="shared" si="6"/>
        <v>30</v>
      </c>
      <c r="S16" s="14">
        <f>INDEX(章节关卡!$F$6:$F$34,芦花古楼!M16)*芦花古楼!N16</f>
        <v>2100</v>
      </c>
      <c r="T16" s="14">
        <v>50</v>
      </c>
      <c r="W16" s="17">
        <v>12</v>
      </c>
      <c r="X16" s="25">
        <v>6</v>
      </c>
      <c r="Y16" s="96">
        <v>90</v>
      </c>
      <c r="Z16" s="118"/>
      <c r="AA16" s="118">
        <f>INDEX(章节关卡!$D$6:$D$34,芦花古楼!X16)*芦花古楼!Y16</f>
        <v>900</v>
      </c>
      <c r="AB16" s="22">
        <f t="shared" si="2"/>
        <v>25</v>
      </c>
      <c r="AC16" s="22">
        <f t="shared" si="3"/>
        <v>30</v>
      </c>
      <c r="AD16" s="14">
        <f>INDEX(章节关卡!$F$6:$F$34,芦花古楼!X16)*芦花古楼!Y16</f>
        <v>3150</v>
      </c>
      <c r="AE16" s="14">
        <v>50</v>
      </c>
      <c r="AH16" s="17">
        <v>12</v>
      </c>
      <c r="AI16" s="48">
        <v>6</v>
      </c>
      <c r="AJ16" s="96">
        <v>90</v>
      </c>
      <c r="AK16" s="118"/>
      <c r="AL16" s="118">
        <f>INDEX(章节关卡!$D$6:$D$34,芦花古楼!AI16)*芦花古楼!AJ16</f>
        <v>900</v>
      </c>
      <c r="AM16" s="22">
        <f t="shared" si="7"/>
        <v>30</v>
      </c>
      <c r="AN16" s="22">
        <f t="shared" si="8"/>
        <v>30</v>
      </c>
      <c r="AO16" s="14">
        <f>INDEX(章节关卡!$F$6:$F$34,芦花古楼!AI16)*芦花古楼!AJ16</f>
        <v>3150</v>
      </c>
      <c r="AP16" s="14">
        <v>50</v>
      </c>
      <c r="AS16" s="18">
        <v>11</v>
      </c>
      <c r="AT16" s="18">
        <v>4</v>
      </c>
      <c r="AV16" s="18">
        <v>11</v>
      </c>
      <c r="AW16" s="18">
        <v>6</v>
      </c>
      <c r="AY16" s="18">
        <v>11</v>
      </c>
      <c r="AZ16" s="18">
        <v>6</v>
      </c>
      <c r="BB16" s="18">
        <v>11</v>
      </c>
      <c r="BC16" s="18">
        <v>6</v>
      </c>
      <c r="BF16" s="18">
        <v>11</v>
      </c>
      <c r="BG16" s="14">
        <f t="shared" si="9"/>
        <v>550</v>
      </c>
      <c r="BH16" s="14">
        <f t="shared" si="10"/>
        <v>225</v>
      </c>
      <c r="BI16" s="14">
        <f t="shared" si="11"/>
        <v>46050</v>
      </c>
      <c r="BJ16" s="14">
        <f t="shared" si="12"/>
        <v>450</v>
      </c>
      <c r="BK16" s="14">
        <f t="shared" si="13"/>
        <v>755</v>
      </c>
      <c r="BL16" s="14">
        <f t="shared" si="14"/>
        <v>1510</v>
      </c>
      <c r="BN16" s="18">
        <v>12</v>
      </c>
      <c r="BO16" s="22">
        <v>7</v>
      </c>
      <c r="BU16" s="55">
        <v>11</v>
      </c>
      <c r="BV16" s="55">
        <v>103</v>
      </c>
      <c r="BW16" s="55">
        <v>1606013</v>
      </c>
      <c r="BX16" s="55" t="s">
        <v>405</v>
      </c>
      <c r="BY16" s="55">
        <v>2</v>
      </c>
      <c r="BZ16" s="55">
        <v>21</v>
      </c>
      <c r="CA16" s="55">
        <f>SUM(BZ$5:BZ16)</f>
        <v>183</v>
      </c>
      <c r="CJ16" s="55">
        <v>12</v>
      </c>
      <c r="CK16" s="55">
        <v>1</v>
      </c>
      <c r="CL16" s="55" t="s">
        <v>306</v>
      </c>
      <c r="CM16" s="55">
        <v>12</v>
      </c>
      <c r="CN16" s="55"/>
      <c r="CO16" s="55"/>
      <c r="CP16" s="55"/>
      <c r="CQ16" s="55" t="s">
        <v>446</v>
      </c>
      <c r="CR16" s="55">
        <v>1920</v>
      </c>
      <c r="CS16" s="55" t="s">
        <v>447</v>
      </c>
      <c r="CT16" s="55">
        <v>15</v>
      </c>
      <c r="CU16" s="55"/>
      <c r="CV16" s="55"/>
      <c r="CW16" s="55" t="s">
        <v>447</v>
      </c>
      <c r="CX16" s="55">
        <v>30</v>
      </c>
      <c r="CY16" s="55"/>
      <c r="CZ16" s="55"/>
      <c r="DA16" s="55"/>
      <c r="DB16" s="55"/>
      <c r="DC16" s="55"/>
      <c r="DD16" s="55"/>
      <c r="DE16" s="55"/>
      <c r="DF16" s="55"/>
      <c r="DG16" s="55"/>
      <c r="DH16" s="55"/>
    </row>
    <row r="17" spans="1:112" ht="16.5" x14ac:dyDescent="0.2">
      <c r="A17" s="17">
        <v>13</v>
      </c>
      <c r="B17" s="25">
        <v>5</v>
      </c>
      <c r="C17" s="96">
        <v>30</v>
      </c>
      <c r="D17" s="118"/>
      <c r="E17" s="109">
        <f>INDEX(章节关卡!$D$6:$D$34,芦花古楼!B17)*芦花古楼!C17</f>
        <v>270</v>
      </c>
      <c r="F17" s="22">
        <f t="shared" si="0"/>
        <v>15</v>
      </c>
      <c r="G17" s="22">
        <f t="shared" si="1"/>
        <v>30</v>
      </c>
      <c r="H17" s="14">
        <f>INDEX(章节关卡!$F$6:$F$34,芦花古楼!B17)*芦花古楼!C17</f>
        <v>900</v>
      </c>
      <c r="I17" s="14">
        <v>50</v>
      </c>
      <c r="L17" s="17">
        <v>13</v>
      </c>
      <c r="M17" s="109">
        <f t="shared" si="4"/>
        <v>6</v>
      </c>
      <c r="N17" s="96">
        <v>60</v>
      </c>
      <c r="O17" s="118"/>
      <c r="P17" s="109">
        <f>INDEX(章节关卡!$D$6:$D$34,芦花古楼!M17)*芦花古楼!N17</f>
        <v>600</v>
      </c>
      <c r="Q17" s="22">
        <f t="shared" si="5"/>
        <v>20</v>
      </c>
      <c r="R17" s="22">
        <f t="shared" si="6"/>
        <v>30</v>
      </c>
      <c r="S17" s="14">
        <f>INDEX(章节关卡!$F$6:$F$34,芦花古楼!M17)*芦花古楼!N17</f>
        <v>2100</v>
      </c>
      <c r="T17" s="14">
        <v>50</v>
      </c>
      <c r="W17" s="17">
        <v>13</v>
      </c>
      <c r="X17" s="25">
        <v>6</v>
      </c>
      <c r="Y17" s="96">
        <v>90</v>
      </c>
      <c r="Z17" s="118"/>
      <c r="AA17" s="118">
        <f>INDEX(章节关卡!$D$6:$D$34,芦花古楼!X17)*芦花古楼!Y17</f>
        <v>900</v>
      </c>
      <c r="AB17" s="22">
        <f t="shared" si="2"/>
        <v>25</v>
      </c>
      <c r="AC17" s="22">
        <f t="shared" si="3"/>
        <v>30</v>
      </c>
      <c r="AD17" s="14">
        <f>INDEX(章节关卡!$F$6:$F$34,芦花古楼!X17)*芦花古楼!Y17</f>
        <v>3150</v>
      </c>
      <c r="AE17" s="14">
        <v>50</v>
      </c>
      <c r="AH17" s="17">
        <v>13</v>
      </c>
      <c r="AI17" s="48">
        <v>6</v>
      </c>
      <c r="AJ17" s="96">
        <v>90</v>
      </c>
      <c r="AK17" s="118"/>
      <c r="AL17" s="118">
        <f>INDEX(章节关卡!$D$6:$D$34,芦花古楼!AI17)*芦花古楼!AJ17</f>
        <v>900</v>
      </c>
      <c r="AM17" s="22">
        <f t="shared" si="7"/>
        <v>30</v>
      </c>
      <c r="AN17" s="22">
        <f t="shared" si="8"/>
        <v>30</v>
      </c>
      <c r="AO17" s="14">
        <f>INDEX(章节关卡!$F$6:$F$34,芦花古楼!AI17)*芦花古楼!AJ17</f>
        <v>3150</v>
      </c>
      <c r="AP17" s="14">
        <v>50</v>
      </c>
      <c r="AS17" s="18">
        <v>12</v>
      </c>
      <c r="AT17" s="118">
        <v>4</v>
      </c>
      <c r="AV17" s="18">
        <v>12</v>
      </c>
      <c r="AW17" s="118">
        <v>6</v>
      </c>
      <c r="AY17" s="18">
        <v>12</v>
      </c>
      <c r="AZ17" s="18">
        <v>6</v>
      </c>
      <c r="BB17" s="18">
        <v>12</v>
      </c>
      <c r="BC17" s="18">
        <v>6</v>
      </c>
      <c r="BF17" s="18">
        <v>12</v>
      </c>
      <c r="BG17" s="14">
        <f t="shared" si="9"/>
        <v>585</v>
      </c>
      <c r="BH17" s="14">
        <f t="shared" si="10"/>
        <v>230</v>
      </c>
      <c r="BI17" s="14">
        <f t="shared" si="11"/>
        <v>48600</v>
      </c>
      <c r="BJ17" s="14">
        <f t="shared" si="12"/>
        <v>450</v>
      </c>
      <c r="BK17" s="14">
        <f t="shared" si="13"/>
        <v>810</v>
      </c>
      <c r="BL17" s="14">
        <f t="shared" si="14"/>
        <v>1620</v>
      </c>
      <c r="BN17" s="18">
        <v>13</v>
      </c>
      <c r="BO17" s="22">
        <v>7</v>
      </c>
      <c r="BU17" s="55">
        <v>12</v>
      </c>
      <c r="BV17" s="55">
        <v>103</v>
      </c>
      <c r="BW17" s="55">
        <v>1606014</v>
      </c>
      <c r="BX17" s="55" t="s">
        <v>406</v>
      </c>
      <c r="BY17" s="55">
        <v>3</v>
      </c>
      <c r="BZ17" s="55">
        <v>21</v>
      </c>
      <c r="CA17" s="55">
        <f>SUM(BZ$5:BZ17)</f>
        <v>204</v>
      </c>
      <c r="CJ17" s="55">
        <v>13</v>
      </c>
      <c r="CK17" s="55">
        <v>1</v>
      </c>
      <c r="CL17" s="55" t="s">
        <v>306</v>
      </c>
      <c r="CM17" s="55">
        <v>13</v>
      </c>
      <c r="CN17" s="55"/>
      <c r="CO17" s="55"/>
      <c r="CP17" s="55"/>
      <c r="CQ17" s="55" t="s">
        <v>446</v>
      </c>
      <c r="CR17" s="55">
        <v>1920</v>
      </c>
      <c r="CS17" s="55" t="s">
        <v>447</v>
      </c>
      <c r="CT17" s="55">
        <v>15</v>
      </c>
      <c r="CU17" s="55"/>
      <c r="CV17" s="55"/>
      <c r="CW17" s="55" t="s">
        <v>447</v>
      </c>
      <c r="CX17" s="55">
        <v>30</v>
      </c>
      <c r="CY17" s="55"/>
      <c r="CZ17" s="55"/>
      <c r="DA17" s="55"/>
      <c r="DB17" s="55"/>
      <c r="DC17" s="55"/>
      <c r="DD17" s="55"/>
      <c r="DE17" s="55"/>
      <c r="DF17" s="55"/>
      <c r="DG17" s="55"/>
      <c r="DH17" s="55"/>
    </row>
    <row r="18" spans="1:112" ht="16.5" x14ac:dyDescent="0.2">
      <c r="A18" s="17">
        <v>14</v>
      </c>
      <c r="B18" s="25">
        <v>5</v>
      </c>
      <c r="C18" s="96">
        <v>30</v>
      </c>
      <c r="D18" s="118"/>
      <c r="E18" s="109">
        <f>INDEX(章节关卡!$D$6:$D$34,芦花古楼!B18)*芦花古楼!C18</f>
        <v>270</v>
      </c>
      <c r="F18" s="22">
        <f t="shared" si="0"/>
        <v>15</v>
      </c>
      <c r="G18" s="22">
        <f t="shared" si="1"/>
        <v>30</v>
      </c>
      <c r="H18" s="14">
        <f>INDEX(章节关卡!$F$6:$F$34,芦花古楼!B18)*芦花古楼!C18</f>
        <v>900</v>
      </c>
      <c r="I18" s="14">
        <v>50</v>
      </c>
      <c r="L18" s="17">
        <v>14</v>
      </c>
      <c r="M18" s="109">
        <f t="shared" si="4"/>
        <v>6</v>
      </c>
      <c r="N18" s="96">
        <v>60</v>
      </c>
      <c r="O18" s="118"/>
      <c r="P18" s="109">
        <f>INDEX(章节关卡!$D$6:$D$34,芦花古楼!M18)*芦花古楼!N18</f>
        <v>600</v>
      </c>
      <c r="Q18" s="22">
        <f t="shared" si="5"/>
        <v>20</v>
      </c>
      <c r="R18" s="22">
        <f t="shared" si="6"/>
        <v>30</v>
      </c>
      <c r="S18" s="14">
        <f>INDEX(章节关卡!$F$6:$F$34,芦花古楼!M18)*芦花古楼!N18</f>
        <v>2100</v>
      </c>
      <c r="T18" s="14">
        <v>50</v>
      </c>
      <c r="W18" s="17">
        <v>14</v>
      </c>
      <c r="X18" s="25">
        <v>6</v>
      </c>
      <c r="Y18" s="96">
        <v>90</v>
      </c>
      <c r="Z18" s="118"/>
      <c r="AA18" s="118">
        <f>INDEX(章节关卡!$D$6:$D$34,芦花古楼!X18)*芦花古楼!Y18</f>
        <v>900</v>
      </c>
      <c r="AB18" s="22">
        <f t="shared" si="2"/>
        <v>25</v>
      </c>
      <c r="AC18" s="22">
        <f t="shared" si="3"/>
        <v>30</v>
      </c>
      <c r="AD18" s="14">
        <f>INDEX(章节关卡!$F$6:$F$34,芦花古楼!X18)*芦花古楼!Y18</f>
        <v>3150</v>
      </c>
      <c r="AE18" s="14">
        <v>50</v>
      </c>
      <c r="AH18" s="17">
        <v>14</v>
      </c>
      <c r="AI18" s="48">
        <v>6</v>
      </c>
      <c r="AJ18" s="96">
        <v>90</v>
      </c>
      <c r="AK18" s="118"/>
      <c r="AL18" s="118">
        <f>INDEX(章节关卡!$D$6:$D$34,芦花古楼!AI18)*芦花古楼!AJ18</f>
        <v>900</v>
      </c>
      <c r="AM18" s="22">
        <f t="shared" si="7"/>
        <v>30</v>
      </c>
      <c r="AN18" s="22">
        <f t="shared" si="8"/>
        <v>30</v>
      </c>
      <c r="AO18" s="14">
        <f>INDEX(章节关卡!$F$6:$F$34,芦花古楼!AI18)*芦花古楼!AJ18</f>
        <v>3150</v>
      </c>
      <c r="AP18" s="14">
        <v>50</v>
      </c>
      <c r="AS18" s="18">
        <v>13</v>
      </c>
      <c r="AT18" s="118">
        <v>4</v>
      </c>
      <c r="AV18" s="18">
        <v>13</v>
      </c>
      <c r="AW18" s="118">
        <v>6</v>
      </c>
      <c r="AY18" s="18">
        <v>13</v>
      </c>
      <c r="AZ18" s="18">
        <v>6</v>
      </c>
      <c r="BB18" s="18">
        <v>13</v>
      </c>
      <c r="BC18" s="18">
        <v>6</v>
      </c>
      <c r="BF18" s="18">
        <v>13</v>
      </c>
      <c r="BG18" s="14">
        <f t="shared" si="9"/>
        <v>630</v>
      </c>
      <c r="BH18" s="14">
        <f t="shared" si="10"/>
        <v>245</v>
      </c>
      <c r="BI18" s="14">
        <f t="shared" si="11"/>
        <v>51450</v>
      </c>
      <c r="BJ18" s="14">
        <f t="shared" si="12"/>
        <v>600</v>
      </c>
      <c r="BK18" s="14">
        <f t="shared" si="13"/>
        <v>860</v>
      </c>
      <c r="BL18" s="14">
        <f t="shared" si="14"/>
        <v>1720</v>
      </c>
      <c r="BN18" s="18">
        <v>14</v>
      </c>
      <c r="BO18" s="22">
        <v>7</v>
      </c>
      <c r="BU18" s="55">
        <v>13</v>
      </c>
      <c r="BV18" s="55">
        <v>103</v>
      </c>
      <c r="BW18" s="55">
        <v>1606015</v>
      </c>
      <c r="BX18" s="55" t="s">
        <v>407</v>
      </c>
      <c r="BY18" s="55">
        <v>3</v>
      </c>
      <c r="BZ18" s="55">
        <v>21</v>
      </c>
      <c r="CA18" s="55">
        <f>SUM(BZ$5:BZ18)</f>
        <v>225</v>
      </c>
      <c r="CJ18" s="55">
        <v>14</v>
      </c>
      <c r="CK18" s="55">
        <v>1</v>
      </c>
      <c r="CL18" s="55" t="s">
        <v>306</v>
      </c>
      <c r="CM18" s="55">
        <v>14</v>
      </c>
      <c r="CN18" s="55"/>
      <c r="CO18" s="55"/>
      <c r="CP18" s="55"/>
      <c r="CQ18" s="55" t="s">
        <v>446</v>
      </c>
      <c r="CR18" s="55">
        <v>1920</v>
      </c>
      <c r="CS18" s="55" t="s">
        <v>447</v>
      </c>
      <c r="CT18" s="55">
        <v>15</v>
      </c>
      <c r="CU18" s="55"/>
      <c r="CV18" s="55"/>
      <c r="CW18" s="55" t="s">
        <v>447</v>
      </c>
      <c r="CX18" s="55">
        <v>30</v>
      </c>
      <c r="CY18" s="55"/>
      <c r="CZ18" s="55"/>
      <c r="DA18" s="55"/>
      <c r="DB18" s="55"/>
      <c r="DC18" s="55"/>
      <c r="DD18" s="55"/>
      <c r="DE18" s="55"/>
      <c r="DF18" s="55"/>
      <c r="DG18" s="55"/>
      <c r="DH18" s="55"/>
    </row>
    <row r="19" spans="1:112" ht="16.5" x14ac:dyDescent="0.2">
      <c r="A19" s="17">
        <v>15</v>
      </c>
      <c r="B19" s="25">
        <v>5</v>
      </c>
      <c r="C19" s="96">
        <v>30</v>
      </c>
      <c r="D19" s="118"/>
      <c r="E19" s="109">
        <f>INDEX(章节关卡!$D$6:$D$34,芦花古楼!B19)*芦花古楼!C19</f>
        <v>270</v>
      </c>
      <c r="F19" s="22">
        <f t="shared" si="0"/>
        <v>15</v>
      </c>
      <c r="G19" s="22">
        <f t="shared" si="1"/>
        <v>35</v>
      </c>
      <c r="H19" s="14">
        <f>INDEX(章节关卡!$F$6:$F$34,芦花古楼!B19)*芦花古楼!C19</f>
        <v>900</v>
      </c>
      <c r="I19" s="14">
        <v>50</v>
      </c>
      <c r="L19" s="17">
        <v>15</v>
      </c>
      <c r="M19" s="109">
        <f t="shared" si="4"/>
        <v>6</v>
      </c>
      <c r="N19" s="96">
        <v>60</v>
      </c>
      <c r="O19" s="118"/>
      <c r="P19" s="109">
        <f>INDEX(章节关卡!$D$6:$D$34,芦花古楼!M19)*芦花古楼!N19</f>
        <v>600</v>
      </c>
      <c r="Q19" s="22">
        <f t="shared" si="5"/>
        <v>20</v>
      </c>
      <c r="R19" s="22">
        <f t="shared" si="6"/>
        <v>35</v>
      </c>
      <c r="S19" s="14">
        <f>INDEX(章节关卡!$F$6:$F$34,芦花古楼!M19)*芦花古楼!N19</f>
        <v>2100</v>
      </c>
      <c r="T19" s="14">
        <v>50</v>
      </c>
      <c r="W19" s="17">
        <v>15</v>
      </c>
      <c r="X19" s="25">
        <v>6</v>
      </c>
      <c r="Y19" s="96">
        <v>90</v>
      </c>
      <c r="Z19" s="118"/>
      <c r="AA19" s="118">
        <f>INDEX(章节关卡!$D$6:$D$34,芦花古楼!X19)*芦花古楼!Y19</f>
        <v>900</v>
      </c>
      <c r="AB19" s="22">
        <f t="shared" si="2"/>
        <v>25</v>
      </c>
      <c r="AC19" s="22">
        <f t="shared" si="3"/>
        <v>35</v>
      </c>
      <c r="AD19" s="14">
        <f>INDEX(章节关卡!$F$6:$F$34,芦花古楼!X19)*芦花古楼!Y19</f>
        <v>3150</v>
      </c>
      <c r="AE19" s="14">
        <v>50</v>
      </c>
      <c r="AH19" s="17">
        <v>15</v>
      </c>
      <c r="AI19" s="48">
        <v>6</v>
      </c>
      <c r="AJ19" s="96">
        <v>90</v>
      </c>
      <c r="AK19" s="118"/>
      <c r="AL19" s="118">
        <f>INDEX(章节关卡!$D$6:$D$34,芦花古楼!AI19)*芦花古楼!AJ19</f>
        <v>900</v>
      </c>
      <c r="AM19" s="22">
        <f t="shared" si="7"/>
        <v>30</v>
      </c>
      <c r="AN19" s="22">
        <f t="shared" si="8"/>
        <v>35</v>
      </c>
      <c r="AO19" s="14">
        <f>INDEX(章节关卡!$F$6:$F$34,芦花古楼!AI19)*芦花古楼!AJ19</f>
        <v>3150</v>
      </c>
      <c r="AP19" s="14">
        <v>50</v>
      </c>
      <c r="AS19" s="18">
        <v>14</v>
      </c>
      <c r="AT19" s="118">
        <v>4</v>
      </c>
      <c r="AV19" s="18">
        <v>14</v>
      </c>
      <c r="AW19" s="118">
        <v>6</v>
      </c>
      <c r="AY19" s="18">
        <v>14</v>
      </c>
      <c r="AZ19" s="18">
        <v>6</v>
      </c>
      <c r="BB19" s="18">
        <v>14</v>
      </c>
      <c r="BC19" s="18">
        <v>6</v>
      </c>
      <c r="BF19" s="18">
        <v>14</v>
      </c>
      <c r="BG19" s="14">
        <f t="shared" si="9"/>
        <v>650</v>
      </c>
      <c r="BH19" s="14">
        <f t="shared" si="10"/>
        <v>265</v>
      </c>
      <c r="BI19" s="14">
        <f t="shared" si="11"/>
        <v>52800</v>
      </c>
      <c r="BJ19" s="14">
        <f t="shared" si="12"/>
        <v>600</v>
      </c>
      <c r="BK19" s="14">
        <f t="shared" si="13"/>
        <v>895</v>
      </c>
      <c r="BL19" s="14">
        <f t="shared" si="14"/>
        <v>1790</v>
      </c>
      <c r="BN19" s="18">
        <v>15</v>
      </c>
      <c r="BO19" s="18">
        <v>10</v>
      </c>
      <c r="BU19" s="55">
        <v>14</v>
      </c>
      <c r="BV19" s="55">
        <v>103</v>
      </c>
      <c r="BW19" s="55">
        <v>1606016</v>
      </c>
      <c r="BX19" s="55" t="s">
        <v>408</v>
      </c>
      <c r="BY19" s="55">
        <v>4</v>
      </c>
      <c r="BZ19" s="55">
        <v>21</v>
      </c>
      <c r="CA19" s="55">
        <f>SUM(BZ$5:BZ19)</f>
        <v>246</v>
      </c>
      <c r="CJ19" s="55">
        <v>15</v>
      </c>
      <c r="CK19" s="55">
        <v>1</v>
      </c>
      <c r="CL19" s="55" t="s">
        <v>306</v>
      </c>
      <c r="CM19" s="55">
        <v>15</v>
      </c>
      <c r="CN19" s="55"/>
      <c r="CO19" s="55"/>
      <c r="CP19" s="55"/>
      <c r="CQ19" s="55" t="s">
        <v>446</v>
      </c>
      <c r="CR19" s="55">
        <v>1920</v>
      </c>
      <c r="CS19" s="55" t="s">
        <v>447</v>
      </c>
      <c r="CT19" s="55">
        <v>15</v>
      </c>
      <c r="CU19" s="55" t="s">
        <v>448</v>
      </c>
      <c r="CV19" s="55">
        <v>2</v>
      </c>
      <c r="CW19" s="55" t="s">
        <v>447</v>
      </c>
      <c r="CX19" s="55">
        <v>35</v>
      </c>
      <c r="CY19" s="55"/>
      <c r="CZ19" s="55"/>
      <c r="DA19" s="55"/>
      <c r="DB19" s="55"/>
      <c r="DC19" s="55"/>
      <c r="DD19" s="55"/>
      <c r="DE19" s="55"/>
      <c r="DF19" s="55"/>
      <c r="DG19" s="55"/>
      <c r="DH19" s="55"/>
    </row>
    <row r="20" spans="1:112" ht="16.5" x14ac:dyDescent="0.2">
      <c r="A20" s="17">
        <v>16</v>
      </c>
      <c r="B20" s="48">
        <v>6</v>
      </c>
      <c r="C20" s="96">
        <v>30</v>
      </c>
      <c r="D20" s="118"/>
      <c r="E20" s="109">
        <f>INDEX(章节关卡!$D$6:$D$34,芦花古楼!B20)*芦花古楼!C20</f>
        <v>300</v>
      </c>
      <c r="F20" s="22">
        <f t="shared" si="0"/>
        <v>20</v>
      </c>
      <c r="G20" s="22">
        <f t="shared" si="1"/>
        <v>35</v>
      </c>
      <c r="H20" s="14">
        <f>INDEX(章节关卡!$F$6:$F$34,芦花古楼!B20)*芦花古楼!C20</f>
        <v>1050</v>
      </c>
      <c r="I20" s="14">
        <v>50</v>
      </c>
      <c r="L20" s="17">
        <v>16</v>
      </c>
      <c r="M20" s="109">
        <f t="shared" si="4"/>
        <v>7</v>
      </c>
      <c r="N20" s="96">
        <v>60</v>
      </c>
      <c r="O20" s="118"/>
      <c r="P20" s="109">
        <f>INDEX(章节关卡!$D$6:$D$34,芦花古楼!M20)*芦花古楼!N20</f>
        <v>720</v>
      </c>
      <c r="Q20" s="22">
        <f t="shared" si="5"/>
        <v>25</v>
      </c>
      <c r="R20" s="22">
        <f t="shared" si="6"/>
        <v>35</v>
      </c>
      <c r="S20" s="14">
        <f>INDEX(章节关卡!$F$6:$F$34,芦花古楼!M20)*芦花古楼!N20</f>
        <v>2400</v>
      </c>
      <c r="T20" s="14">
        <v>50</v>
      </c>
      <c r="W20" s="17">
        <v>16</v>
      </c>
      <c r="X20" s="25">
        <v>7</v>
      </c>
      <c r="Y20" s="96">
        <v>90</v>
      </c>
      <c r="Z20" s="118"/>
      <c r="AA20" s="118">
        <f>INDEX(章节关卡!$D$6:$D$34,芦花古楼!X20)*芦花古楼!Y20</f>
        <v>1080</v>
      </c>
      <c r="AB20" s="22">
        <f t="shared" si="2"/>
        <v>30</v>
      </c>
      <c r="AC20" s="22">
        <f t="shared" si="3"/>
        <v>35</v>
      </c>
      <c r="AD20" s="14">
        <f>INDEX(章节关卡!$F$6:$F$34,芦花古楼!X20)*芦花古楼!Y20</f>
        <v>3600</v>
      </c>
      <c r="AE20" s="14">
        <v>50</v>
      </c>
      <c r="AH20" s="17">
        <v>16</v>
      </c>
      <c r="AI20" s="48">
        <v>7</v>
      </c>
      <c r="AJ20" s="96">
        <v>90</v>
      </c>
      <c r="AK20" s="118"/>
      <c r="AL20" s="118">
        <f>INDEX(章节关卡!$D$6:$D$34,芦花古楼!AI20)*芦花古楼!AJ20</f>
        <v>1080</v>
      </c>
      <c r="AM20" s="22">
        <f t="shared" si="7"/>
        <v>35</v>
      </c>
      <c r="AN20" s="22">
        <f t="shared" si="8"/>
        <v>35</v>
      </c>
      <c r="AO20" s="14">
        <f>INDEX(章节关卡!$F$6:$F$34,芦花古楼!AI20)*芦花古楼!AJ20</f>
        <v>3600</v>
      </c>
      <c r="AP20" s="14">
        <v>50</v>
      </c>
      <c r="AS20" s="18">
        <v>15</v>
      </c>
      <c r="AT20" s="118">
        <v>4</v>
      </c>
      <c r="AV20" s="18">
        <v>15</v>
      </c>
      <c r="AW20" s="118">
        <v>6</v>
      </c>
      <c r="AY20" s="18">
        <v>15</v>
      </c>
      <c r="AZ20" s="18">
        <v>6</v>
      </c>
      <c r="BB20" s="18">
        <v>15</v>
      </c>
      <c r="BC20" s="18">
        <v>6</v>
      </c>
      <c r="BF20" s="18">
        <v>15</v>
      </c>
      <c r="BG20" s="14">
        <f t="shared" si="9"/>
        <v>705</v>
      </c>
      <c r="BH20" s="14">
        <f t="shared" si="10"/>
        <v>265</v>
      </c>
      <c r="BI20" s="14">
        <f t="shared" si="11"/>
        <v>56700</v>
      </c>
      <c r="BJ20" s="14">
        <f t="shared" si="12"/>
        <v>600</v>
      </c>
      <c r="BK20" s="14">
        <f t="shared" si="13"/>
        <v>970</v>
      </c>
      <c r="BL20" s="14">
        <f t="shared" si="14"/>
        <v>1940</v>
      </c>
      <c r="BN20" s="18">
        <v>16</v>
      </c>
      <c r="BO20" s="22">
        <v>10</v>
      </c>
      <c r="BU20" s="55">
        <v>15</v>
      </c>
      <c r="BV20" s="55">
        <v>104</v>
      </c>
      <c r="BW20" s="55">
        <v>1606017</v>
      </c>
      <c r="BX20" s="55" t="s">
        <v>409</v>
      </c>
      <c r="BY20" s="55">
        <v>1</v>
      </c>
      <c r="BZ20" s="55">
        <v>21</v>
      </c>
      <c r="CA20" s="55">
        <f>SUM(BZ$5:BZ20)</f>
        <v>267</v>
      </c>
      <c r="CJ20" s="55">
        <v>16</v>
      </c>
      <c r="CK20" s="55">
        <v>1</v>
      </c>
      <c r="CL20" s="55" t="s">
        <v>306</v>
      </c>
      <c r="CM20" s="55">
        <v>16</v>
      </c>
      <c r="CN20" s="55"/>
      <c r="CO20" s="55"/>
      <c r="CP20" s="55"/>
      <c r="CQ20" s="55" t="s">
        <v>446</v>
      </c>
      <c r="CR20" s="55">
        <v>1920</v>
      </c>
      <c r="CS20" s="55" t="s">
        <v>447</v>
      </c>
      <c r="CT20" s="55">
        <v>20</v>
      </c>
      <c r="CU20" s="55"/>
      <c r="CV20" s="55"/>
      <c r="CW20" s="55" t="s">
        <v>447</v>
      </c>
      <c r="CX20" s="55">
        <v>35</v>
      </c>
      <c r="CY20" s="55"/>
      <c r="CZ20" s="55"/>
      <c r="DA20" s="55"/>
      <c r="DB20" s="55"/>
      <c r="DC20" s="55"/>
      <c r="DD20" s="55"/>
      <c r="DE20" s="55"/>
      <c r="DF20" s="55"/>
      <c r="DG20" s="55"/>
      <c r="DH20" s="55"/>
    </row>
    <row r="21" spans="1:112" ht="16.5" x14ac:dyDescent="0.2">
      <c r="A21" s="17">
        <v>17</v>
      </c>
      <c r="B21" s="109">
        <v>6</v>
      </c>
      <c r="C21" s="96">
        <v>30</v>
      </c>
      <c r="D21" s="118"/>
      <c r="E21" s="109">
        <f>INDEX(章节关卡!$D$6:$D$34,芦花古楼!B21)*芦花古楼!C21</f>
        <v>300</v>
      </c>
      <c r="F21" s="22">
        <f t="shared" si="0"/>
        <v>20</v>
      </c>
      <c r="G21" s="22">
        <f t="shared" si="1"/>
        <v>35</v>
      </c>
      <c r="H21" s="14">
        <f>INDEX(章节关卡!$F$6:$F$34,芦花古楼!B21)*芦花古楼!C21</f>
        <v>1050</v>
      </c>
      <c r="I21" s="14">
        <v>50</v>
      </c>
      <c r="L21" s="17">
        <v>17</v>
      </c>
      <c r="M21" s="109">
        <f t="shared" si="4"/>
        <v>7</v>
      </c>
      <c r="N21" s="96">
        <v>60</v>
      </c>
      <c r="O21" s="118"/>
      <c r="P21" s="109">
        <f>INDEX(章节关卡!$D$6:$D$34,芦花古楼!M21)*芦花古楼!N21</f>
        <v>720</v>
      </c>
      <c r="Q21" s="22">
        <f t="shared" si="5"/>
        <v>25</v>
      </c>
      <c r="R21" s="22">
        <f t="shared" si="6"/>
        <v>35</v>
      </c>
      <c r="S21" s="14">
        <f>INDEX(章节关卡!$F$6:$F$34,芦花古楼!M21)*芦花古楼!N21</f>
        <v>2400</v>
      </c>
      <c r="T21" s="14">
        <v>50</v>
      </c>
      <c r="W21" s="17">
        <v>17</v>
      </c>
      <c r="X21" s="48">
        <v>7</v>
      </c>
      <c r="Y21" s="96">
        <v>90</v>
      </c>
      <c r="Z21" s="118"/>
      <c r="AA21" s="118">
        <f>INDEX(章节关卡!$D$6:$D$34,芦花古楼!X21)*芦花古楼!Y21</f>
        <v>1080</v>
      </c>
      <c r="AB21" s="22">
        <f t="shared" si="2"/>
        <v>30</v>
      </c>
      <c r="AC21" s="22">
        <f t="shared" si="3"/>
        <v>35</v>
      </c>
      <c r="AD21" s="14">
        <f>INDEX(章节关卡!$F$6:$F$34,芦花古楼!X21)*芦花古楼!Y21</f>
        <v>3600</v>
      </c>
      <c r="AE21" s="14">
        <v>50</v>
      </c>
      <c r="AH21" s="17">
        <v>17</v>
      </c>
      <c r="AI21" s="48">
        <v>7</v>
      </c>
      <c r="AJ21" s="96">
        <v>90</v>
      </c>
      <c r="AK21" s="118"/>
      <c r="AL21" s="118">
        <f>INDEX(章节关卡!$D$6:$D$34,芦花古楼!AI21)*芦花古楼!AJ21</f>
        <v>1080</v>
      </c>
      <c r="AM21" s="22">
        <f t="shared" si="7"/>
        <v>35</v>
      </c>
      <c r="AN21" s="22">
        <f t="shared" si="8"/>
        <v>35</v>
      </c>
      <c r="AO21" s="14">
        <f>INDEX(章节关卡!$F$6:$F$34,芦花古楼!AI21)*芦花古楼!AJ21</f>
        <v>3600</v>
      </c>
      <c r="AP21" s="14">
        <v>50</v>
      </c>
      <c r="AS21" s="18">
        <v>16</v>
      </c>
      <c r="AT21" s="18">
        <v>5</v>
      </c>
      <c r="AV21" s="18">
        <v>16</v>
      </c>
      <c r="AW21" s="118">
        <v>7</v>
      </c>
      <c r="AY21" s="18">
        <v>16</v>
      </c>
      <c r="AZ21" s="18">
        <v>7</v>
      </c>
      <c r="BB21" s="18">
        <v>16</v>
      </c>
      <c r="BC21" s="18">
        <v>7</v>
      </c>
      <c r="BF21" s="18">
        <v>16</v>
      </c>
      <c r="BG21" s="14">
        <f t="shared" si="9"/>
        <v>475</v>
      </c>
      <c r="BH21" s="14">
        <f t="shared" si="10"/>
        <v>285</v>
      </c>
      <c r="BI21" s="14">
        <f t="shared" si="11"/>
        <v>37950</v>
      </c>
      <c r="BJ21" s="14">
        <f t="shared" si="12"/>
        <v>600</v>
      </c>
      <c r="BK21" s="14">
        <f t="shared" si="13"/>
        <v>740</v>
      </c>
      <c r="BL21" s="14">
        <f t="shared" si="14"/>
        <v>1480</v>
      </c>
      <c r="BN21" s="18">
        <v>17</v>
      </c>
      <c r="BO21" s="22">
        <v>10</v>
      </c>
      <c r="BU21" s="55">
        <v>16</v>
      </c>
      <c r="BV21" s="55">
        <v>104</v>
      </c>
      <c r="BW21" s="55">
        <v>1606018</v>
      </c>
      <c r="BX21" s="55" t="s">
        <v>410</v>
      </c>
      <c r="BY21" s="55">
        <v>1</v>
      </c>
      <c r="BZ21" s="55">
        <v>21</v>
      </c>
      <c r="CA21" s="55">
        <f>SUM(BZ$5:BZ21)</f>
        <v>288</v>
      </c>
      <c r="CJ21" s="55">
        <v>17</v>
      </c>
      <c r="CK21" s="55">
        <v>1</v>
      </c>
      <c r="CL21" s="55" t="s">
        <v>306</v>
      </c>
      <c r="CM21" s="55">
        <v>17</v>
      </c>
      <c r="CN21" s="55"/>
      <c r="CO21" s="55"/>
      <c r="CP21" s="55"/>
      <c r="CQ21" s="55" t="s">
        <v>446</v>
      </c>
      <c r="CR21" s="55">
        <v>1920</v>
      </c>
      <c r="CS21" s="55" t="s">
        <v>447</v>
      </c>
      <c r="CT21" s="55">
        <v>20</v>
      </c>
      <c r="CU21" s="55"/>
      <c r="CV21" s="55"/>
      <c r="CW21" s="55" t="s">
        <v>447</v>
      </c>
      <c r="CX21" s="55">
        <v>35</v>
      </c>
      <c r="CY21" s="55"/>
      <c r="CZ21" s="55"/>
      <c r="DA21" s="55"/>
      <c r="DB21" s="55"/>
      <c r="DC21" s="55"/>
      <c r="DD21" s="55"/>
      <c r="DE21" s="55"/>
      <c r="DF21" s="55"/>
      <c r="DG21" s="55"/>
      <c r="DH21" s="55"/>
    </row>
    <row r="22" spans="1:112" ht="16.5" x14ac:dyDescent="0.2">
      <c r="A22" s="17">
        <v>18</v>
      </c>
      <c r="B22" s="109">
        <v>6</v>
      </c>
      <c r="C22" s="96">
        <v>30</v>
      </c>
      <c r="D22" s="118"/>
      <c r="E22" s="109">
        <f>INDEX(章节关卡!$D$6:$D$34,芦花古楼!B22)*芦花古楼!C22</f>
        <v>300</v>
      </c>
      <c r="F22" s="22">
        <f t="shared" si="0"/>
        <v>20</v>
      </c>
      <c r="G22" s="22">
        <f t="shared" si="1"/>
        <v>35</v>
      </c>
      <c r="H22" s="14">
        <f>INDEX(章节关卡!$F$6:$F$34,芦花古楼!B22)*芦花古楼!C22</f>
        <v>1050</v>
      </c>
      <c r="I22" s="14">
        <v>50</v>
      </c>
      <c r="L22" s="17">
        <v>18</v>
      </c>
      <c r="M22" s="109">
        <f t="shared" si="4"/>
        <v>7</v>
      </c>
      <c r="N22" s="96">
        <v>60</v>
      </c>
      <c r="O22" s="118"/>
      <c r="P22" s="109">
        <f>INDEX(章节关卡!$D$6:$D$34,芦花古楼!M22)*芦花古楼!N22</f>
        <v>720</v>
      </c>
      <c r="Q22" s="22">
        <f t="shared" si="5"/>
        <v>25</v>
      </c>
      <c r="R22" s="22">
        <f t="shared" si="6"/>
        <v>35</v>
      </c>
      <c r="S22" s="14">
        <f>INDEX(章节关卡!$F$6:$F$34,芦花古楼!M22)*芦花古楼!N22</f>
        <v>2400</v>
      </c>
      <c r="T22" s="14">
        <v>50</v>
      </c>
      <c r="W22" s="17">
        <v>18</v>
      </c>
      <c r="X22" s="48">
        <v>7</v>
      </c>
      <c r="Y22" s="96">
        <v>90</v>
      </c>
      <c r="Z22" s="118"/>
      <c r="AA22" s="118">
        <f>INDEX(章节关卡!$D$6:$D$34,芦花古楼!X22)*芦花古楼!Y22</f>
        <v>1080</v>
      </c>
      <c r="AB22" s="22">
        <f t="shared" si="2"/>
        <v>30</v>
      </c>
      <c r="AC22" s="22">
        <f t="shared" si="3"/>
        <v>35</v>
      </c>
      <c r="AD22" s="14">
        <f>INDEX(章节关卡!$F$6:$F$34,芦花古楼!X22)*芦花古楼!Y22</f>
        <v>3600</v>
      </c>
      <c r="AE22" s="14">
        <v>50</v>
      </c>
      <c r="AH22" s="17">
        <v>18</v>
      </c>
      <c r="AI22" s="48">
        <v>7</v>
      </c>
      <c r="AJ22" s="96">
        <v>90</v>
      </c>
      <c r="AK22" s="118"/>
      <c r="AL22" s="118">
        <f>INDEX(章节关卡!$D$6:$D$34,芦花古楼!AI22)*芦花古楼!AJ22</f>
        <v>1080</v>
      </c>
      <c r="AM22" s="22">
        <f t="shared" si="7"/>
        <v>35</v>
      </c>
      <c r="AN22" s="22">
        <f t="shared" si="8"/>
        <v>35</v>
      </c>
      <c r="AO22" s="14">
        <f>INDEX(章节关卡!$F$6:$F$34,芦花古楼!AI22)*芦花古楼!AJ22</f>
        <v>3600</v>
      </c>
      <c r="AP22" s="14">
        <v>50</v>
      </c>
      <c r="AS22" s="18">
        <v>17</v>
      </c>
      <c r="AT22" s="118">
        <v>5</v>
      </c>
      <c r="AV22" s="18">
        <v>17</v>
      </c>
      <c r="AW22" s="118">
        <v>7</v>
      </c>
      <c r="AY22" s="18">
        <v>17</v>
      </c>
      <c r="AZ22" s="18">
        <v>7</v>
      </c>
      <c r="BB22" s="18">
        <v>17</v>
      </c>
      <c r="BC22" s="18">
        <v>7</v>
      </c>
      <c r="BF22" s="18">
        <v>17</v>
      </c>
      <c r="BG22" s="14">
        <f t="shared" si="9"/>
        <v>510</v>
      </c>
      <c r="BH22" s="14">
        <f t="shared" si="10"/>
        <v>285</v>
      </c>
      <c r="BI22" s="14">
        <f t="shared" si="11"/>
        <v>40500</v>
      </c>
      <c r="BJ22" s="14">
        <f t="shared" si="12"/>
        <v>600</v>
      </c>
      <c r="BK22" s="14">
        <f t="shared" si="13"/>
        <v>795</v>
      </c>
      <c r="BL22" s="14">
        <f t="shared" si="14"/>
        <v>1590</v>
      </c>
      <c r="BN22" s="18">
        <v>18</v>
      </c>
      <c r="BO22" s="22">
        <v>10</v>
      </c>
      <c r="BU22" s="55">
        <v>17</v>
      </c>
      <c r="BV22" s="55">
        <v>104</v>
      </c>
      <c r="BW22" s="55">
        <v>1606019</v>
      </c>
      <c r="BX22" s="55" t="s">
        <v>411</v>
      </c>
      <c r="BY22" s="55">
        <v>2</v>
      </c>
      <c r="BZ22" s="55">
        <v>21</v>
      </c>
      <c r="CA22" s="55">
        <f>SUM(BZ$5:BZ22)</f>
        <v>309</v>
      </c>
      <c r="CJ22" s="55">
        <v>18</v>
      </c>
      <c r="CK22" s="55">
        <v>1</v>
      </c>
      <c r="CL22" s="55" t="s">
        <v>306</v>
      </c>
      <c r="CM22" s="55">
        <v>18</v>
      </c>
      <c r="CN22" s="55"/>
      <c r="CO22" s="55"/>
      <c r="CP22" s="55"/>
      <c r="CQ22" s="55" t="s">
        <v>446</v>
      </c>
      <c r="CR22" s="55">
        <v>1920</v>
      </c>
      <c r="CS22" s="55" t="s">
        <v>447</v>
      </c>
      <c r="CT22" s="55">
        <v>20</v>
      </c>
      <c r="CU22" s="55"/>
      <c r="CV22" s="55"/>
      <c r="CW22" s="55" t="s">
        <v>447</v>
      </c>
      <c r="CX22" s="55">
        <v>35</v>
      </c>
      <c r="CY22" s="55"/>
      <c r="CZ22" s="55"/>
      <c r="DA22" s="55"/>
      <c r="DB22" s="55"/>
      <c r="DC22" s="55"/>
      <c r="DD22" s="55"/>
      <c r="DE22" s="55"/>
      <c r="DF22" s="55"/>
      <c r="DG22" s="55"/>
      <c r="DH22" s="55"/>
    </row>
    <row r="23" spans="1:112" ht="16.5" x14ac:dyDescent="0.2">
      <c r="A23" s="17">
        <v>19</v>
      </c>
      <c r="B23" s="109">
        <v>6</v>
      </c>
      <c r="C23" s="96">
        <v>30</v>
      </c>
      <c r="D23" s="118"/>
      <c r="E23" s="109">
        <f>INDEX(章节关卡!$D$6:$D$34,芦花古楼!B23)*芦花古楼!C23</f>
        <v>300</v>
      </c>
      <c r="F23" s="22">
        <f t="shared" si="0"/>
        <v>20</v>
      </c>
      <c r="G23" s="22">
        <f t="shared" si="1"/>
        <v>35</v>
      </c>
      <c r="H23" s="14">
        <f>INDEX(章节关卡!$F$6:$F$34,芦花古楼!B23)*芦花古楼!C23</f>
        <v>1050</v>
      </c>
      <c r="I23" s="14">
        <v>50</v>
      </c>
      <c r="L23" s="17">
        <v>19</v>
      </c>
      <c r="M23" s="109">
        <f t="shared" si="4"/>
        <v>7</v>
      </c>
      <c r="N23" s="96">
        <v>60</v>
      </c>
      <c r="O23" s="118"/>
      <c r="P23" s="109">
        <f>INDEX(章节关卡!$D$6:$D$34,芦花古楼!M23)*芦花古楼!N23</f>
        <v>720</v>
      </c>
      <c r="Q23" s="22">
        <f t="shared" si="5"/>
        <v>25</v>
      </c>
      <c r="R23" s="22">
        <f t="shared" si="6"/>
        <v>35</v>
      </c>
      <c r="S23" s="14">
        <f>INDEX(章节关卡!$F$6:$F$34,芦花古楼!M23)*芦花古楼!N23</f>
        <v>2400</v>
      </c>
      <c r="T23" s="14">
        <v>50</v>
      </c>
      <c r="W23" s="17">
        <v>19</v>
      </c>
      <c r="X23" s="48">
        <v>7</v>
      </c>
      <c r="Y23" s="96">
        <v>90</v>
      </c>
      <c r="Z23" s="118"/>
      <c r="AA23" s="118">
        <f>INDEX(章节关卡!$D$6:$D$34,芦花古楼!X23)*芦花古楼!Y23</f>
        <v>1080</v>
      </c>
      <c r="AB23" s="22">
        <f t="shared" si="2"/>
        <v>30</v>
      </c>
      <c r="AC23" s="22">
        <f t="shared" si="3"/>
        <v>35</v>
      </c>
      <c r="AD23" s="14">
        <f>INDEX(章节关卡!$F$6:$F$34,芦花古楼!X23)*芦花古楼!Y23</f>
        <v>3600</v>
      </c>
      <c r="AE23" s="14">
        <v>50</v>
      </c>
      <c r="AH23" s="17">
        <v>19</v>
      </c>
      <c r="AI23" s="48">
        <v>7</v>
      </c>
      <c r="AJ23" s="96">
        <v>90</v>
      </c>
      <c r="AK23" s="118"/>
      <c r="AL23" s="118">
        <f>INDEX(章节关卡!$D$6:$D$34,芦花古楼!AI23)*芦花古楼!AJ23</f>
        <v>1080</v>
      </c>
      <c r="AM23" s="22">
        <f t="shared" si="7"/>
        <v>35</v>
      </c>
      <c r="AN23" s="22">
        <f t="shared" si="8"/>
        <v>35</v>
      </c>
      <c r="AO23" s="14">
        <f>INDEX(章节关卡!$F$6:$F$34,芦花古楼!AI23)*芦花古楼!AJ23</f>
        <v>3600</v>
      </c>
      <c r="AP23" s="14">
        <v>50</v>
      </c>
      <c r="AS23" s="18">
        <v>18</v>
      </c>
      <c r="AT23" s="118">
        <v>5</v>
      </c>
      <c r="AV23" s="18">
        <v>18</v>
      </c>
      <c r="AW23" s="118">
        <v>7</v>
      </c>
      <c r="AY23" s="18">
        <v>18</v>
      </c>
      <c r="AZ23" s="18">
        <v>7</v>
      </c>
      <c r="BB23" s="18">
        <v>18</v>
      </c>
      <c r="BC23" s="18">
        <v>7</v>
      </c>
      <c r="BF23" s="18">
        <v>18</v>
      </c>
      <c r="BG23" s="14">
        <f t="shared" si="9"/>
        <v>510</v>
      </c>
      <c r="BH23" s="14">
        <f t="shared" si="10"/>
        <v>290</v>
      </c>
      <c r="BI23" s="14">
        <f t="shared" si="11"/>
        <v>40500</v>
      </c>
      <c r="BJ23" s="14">
        <f t="shared" si="12"/>
        <v>650</v>
      </c>
      <c r="BK23" s="14">
        <f t="shared" si="13"/>
        <v>795</v>
      </c>
      <c r="BL23" s="14">
        <f t="shared" si="14"/>
        <v>1590</v>
      </c>
      <c r="BN23" s="18">
        <v>19</v>
      </c>
      <c r="BO23" s="22">
        <v>10</v>
      </c>
      <c r="BU23" s="55">
        <v>18</v>
      </c>
      <c r="BV23" s="55">
        <v>104</v>
      </c>
      <c r="BW23" s="55">
        <v>1606020</v>
      </c>
      <c r="BX23" s="55" t="s">
        <v>412</v>
      </c>
      <c r="BY23" s="55">
        <v>2</v>
      </c>
      <c r="BZ23" s="55">
        <v>21</v>
      </c>
      <c r="CA23" s="55">
        <f>SUM(BZ$5:BZ23)</f>
        <v>330</v>
      </c>
      <c r="CJ23" s="55">
        <v>19</v>
      </c>
      <c r="CK23" s="55">
        <v>1</v>
      </c>
      <c r="CL23" s="55" t="s">
        <v>306</v>
      </c>
      <c r="CM23" s="55">
        <v>19</v>
      </c>
      <c r="CN23" s="55"/>
      <c r="CO23" s="55"/>
      <c r="CP23" s="55"/>
      <c r="CQ23" s="55" t="s">
        <v>446</v>
      </c>
      <c r="CR23" s="55">
        <v>1920</v>
      </c>
      <c r="CS23" s="55" t="s">
        <v>447</v>
      </c>
      <c r="CT23" s="55">
        <v>20</v>
      </c>
      <c r="CU23" s="55"/>
      <c r="CV23" s="55"/>
      <c r="CW23" s="55" t="s">
        <v>447</v>
      </c>
      <c r="CX23" s="55">
        <v>35</v>
      </c>
      <c r="CY23" s="55"/>
      <c r="CZ23" s="55"/>
      <c r="DA23" s="55"/>
      <c r="DB23" s="55"/>
      <c r="DC23" s="55"/>
      <c r="DD23" s="55"/>
      <c r="DE23" s="55"/>
      <c r="DF23" s="55"/>
      <c r="DG23" s="55"/>
      <c r="DH23" s="55"/>
    </row>
    <row r="24" spans="1:112" ht="16.5" x14ac:dyDescent="0.2">
      <c r="A24" s="17">
        <v>20</v>
      </c>
      <c r="B24" s="109">
        <v>6</v>
      </c>
      <c r="C24" s="96">
        <v>30</v>
      </c>
      <c r="D24" s="118"/>
      <c r="E24" s="109">
        <f>INDEX(章节关卡!$D$6:$D$34,芦花古楼!B24)*芦花古楼!C24</f>
        <v>300</v>
      </c>
      <c r="F24" s="22">
        <f t="shared" si="0"/>
        <v>20</v>
      </c>
      <c r="G24" s="22">
        <f t="shared" si="1"/>
        <v>40</v>
      </c>
      <c r="H24" s="14">
        <f>INDEX(章节关卡!$F$6:$F$34,芦花古楼!B24)*芦花古楼!C24</f>
        <v>1050</v>
      </c>
      <c r="I24" s="14">
        <v>100</v>
      </c>
      <c r="L24" s="17">
        <v>20</v>
      </c>
      <c r="M24" s="109">
        <f t="shared" si="4"/>
        <v>7</v>
      </c>
      <c r="N24" s="96">
        <v>60</v>
      </c>
      <c r="O24" s="118"/>
      <c r="P24" s="109">
        <f>INDEX(章节关卡!$D$6:$D$34,芦花古楼!M24)*芦花古楼!N24</f>
        <v>720</v>
      </c>
      <c r="Q24" s="22">
        <f t="shared" si="5"/>
        <v>25</v>
      </c>
      <c r="R24" s="22">
        <f t="shared" si="6"/>
        <v>40</v>
      </c>
      <c r="S24" s="14">
        <f>INDEX(章节关卡!$F$6:$F$34,芦花古楼!M24)*芦花古楼!N24</f>
        <v>2400</v>
      </c>
      <c r="T24" s="14">
        <v>100</v>
      </c>
      <c r="W24" s="17">
        <v>20</v>
      </c>
      <c r="X24" s="25">
        <v>7</v>
      </c>
      <c r="Y24" s="96">
        <v>90</v>
      </c>
      <c r="Z24" s="118"/>
      <c r="AA24" s="118">
        <f>INDEX(章节关卡!$D$6:$D$34,芦花古楼!X24)*芦花古楼!Y24</f>
        <v>1080</v>
      </c>
      <c r="AB24" s="22">
        <f t="shared" si="2"/>
        <v>30</v>
      </c>
      <c r="AC24" s="22">
        <f t="shared" si="3"/>
        <v>40</v>
      </c>
      <c r="AD24" s="14">
        <f>INDEX(章节关卡!$F$6:$F$34,芦花古楼!X24)*芦花古楼!Y24</f>
        <v>3600</v>
      </c>
      <c r="AE24" s="14">
        <v>100</v>
      </c>
      <c r="AH24" s="17">
        <v>20</v>
      </c>
      <c r="AI24" s="48">
        <v>7</v>
      </c>
      <c r="AJ24" s="96">
        <v>90</v>
      </c>
      <c r="AK24" s="118"/>
      <c r="AL24" s="118">
        <f>INDEX(章节关卡!$D$6:$D$34,芦花古楼!AI24)*芦花古楼!AJ24</f>
        <v>1080</v>
      </c>
      <c r="AM24" s="22">
        <f t="shared" si="7"/>
        <v>35</v>
      </c>
      <c r="AN24" s="22">
        <f t="shared" si="8"/>
        <v>40</v>
      </c>
      <c r="AO24" s="14">
        <f>INDEX(章节关卡!$F$6:$F$34,芦花古楼!AI24)*芦花古楼!AJ24</f>
        <v>3600</v>
      </c>
      <c r="AP24" s="14">
        <v>100</v>
      </c>
      <c r="AS24" s="18">
        <v>19</v>
      </c>
      <c r="AT24" s="118">
        <v>5</v>
      </c>
      <c r="AV24" s="18">
        <v>19</v>
      </c>
      <c r="AW24" s="118">
        <v>7</v>
      </c>
      <c r="AY24" s="18">
        <v>19</v>
      </c>
      <c r="AZ24" s="18">
        <v>7</v>
      </c>
      <c r="BB24" s="18">
        <v>19</v>
      </c>
      <c r="BC24" s="18">
        <v>7</v>
      </c>
      <c r="BF24" s="18">
        <v>19</v>
      </c>
      <c r="BG24" s="14">
        <f t="shared" si="9"/>
        <v>535</v>
      </c>
      <c r="BH24" s="14">
        <f t="shared" si="10"/>
        <v>305</v>
      </c>
      <c r="BI24" s="14">
        <f t="shared" si="11"/>
        <v>42000</v>
      </c>
      <c r="BJ24" s="14">
        <f t="shared" si="12"/>
        <v>650</v>
      </c>
      <c r="BK24" s="14">
        <f t="shared" si="13"/>
        <v>825</v>
      </c>
      <c r="BL24" s="14">
        <f t="shared" si="14"/>
        <v>1650</v>
      </c>
      <c r="BN24" s="18">
        <v>20</v>
      </c>
      <c r="BO24" s="22">
        <v>20</v>
      </c>
      <c r="BU24" s="55">
        <v>19</v>
      </c>
      <c r="BV24" s="55">
        <v>104</v>
      </c>
      <c r="BW24" s="55">
        <v>1606021</v>
      </c>
      <c r="BX24" s="55" t="s">
        <v>413</v>
      </c>
      <c r="BY24" s="55">
        <v>2</v>
      </c>
      <c r="BZ24" s="55">
        <v>21</v>
      </c>
      <c r="CA24" s="55">
        <f>SUM(BZ$5:BZ24)</f>
        <v>351</v>
      </c>
      <c r="CJ24" s="55">
        <v>20</v>
      </c>
      <c r="CK24" s="55">
        <v>1</v>
      </c>
      <c r="CL24" s="55" t="s">
        <v>306</v>
      </c>
      <c r="CM24" s="55">
        <v>20</v>
      </c>
      <c r="CN24" s="55"/>
      <c r="CO24" s="55"/>
      <c r="CP24" s="55"/>
      <c r="CQ24" s="55" t="s">
        <v>446</v>
      </c>
      <c r="CR24" s="55">
        <v>1920</v>
      </c>
      <c r="CS24" s="55" t="s">
        <v>447</v>
      </c>
      <c r="CT24" s="55">
        <v>20</v>
      </c>
      <c r="CU24" s="55" t="s">
        <v>329</v>
      </c>
      <c r="CV24" s="55">
        <v>2</v>
      </c>
      <c r="CW24" s="55" t="s">
        <v>447</v>
      </c>
      <c r="CX24" s="55">
        <v>40</v>
      </c>
      <c r="CY24" s="55"/>
      <c r="CZ24" s="55"/>
      <c r="DA24" s="55"/>
      <c r="DB24" s="55"/>
      <c r="DC24" s="55"/>
      <c r="DD24" s="55"/>
      <c r="DE24" s="55"/>
      <c r="DF24" s="55"/>
      <c r="DG24" s="55"/>
      <c r="DH24" s="55"/>
    </row>
    <row r="25" spans="1:112" ht="16.5" x14ac:dyDescent="0.2">
      <c r="A25" s="17">
        <v>21</v>
      </c>
      <c r="B25" s="25">
        <v>7</v>
      </c>
      <c r="C25" s="96">
        <v>30</v>
      </c>
      <c r="D25" s="118"/>
      <c r="E25" s="109">
        <f>INDEX(章节关卡!$D$6:$D$34,芦花古楼!B25)*芦花古楼!C25</f>
        <v>360</v>
      </c>
      <c r="F25" s="22">
        <f t="shared" si="0"/>
        <v>25</v>
      </c>
      <c r="G25" s="22">
        <f t="shared" si="1"/>
        <v>40</v>
      </c>
      <c r="H25" s="14">
        <f>INDEX(章节关卡!$F$6:$F$34,芦花古楼!B25)*芦花古楼!C25</f>
        <v>1200</v>
      </c>
      <c r="I25" s="14">
        <v>100</v>
      </c>
      <c r="L25" s="17">
        <v>21</v>
      </c>
      <c r="M25" s="109">
        <f t="shared" si="4"/>
        <v>8</v>
      </c>
      <c r="N25" s="96">
        <v>60</v>
      </c>
      <c r="O25" s="118"/>
      <c r="P25" s="109">
        <f>INDEX(章节关卡!$D$6:$D$34,芦花古楼!M25)*芦花古楼!N25</f>
        <v>840</v>
      </c>
      <c r="Q25" s="22">
        <f t="shared" si="5"/>
        <v>30</v>
      </c>
      <c r="R25" s="22">
        <f t="shared" si="6"/>
        <v>40</v>
      </c>
      <c r="S25" s="14">
        <f>INDEX(章节关卡!$F$6:$F$34,芦花古楼!M25)*芦花古楼!N25</f>
        <v>2700</v>
      </c>
      <c r="T25" s="14">
        <v>100</v>
      </c>
      <c r="W25" s="17">
        <v>21</v>
      </c>
      <c r="X25" s="48">
        <v>8</v>
      </c>
      <c r="Y25" s="96">
        <v>90</v>
      </c>
      <c r="Z25" s="118"/>
      <c r="AA25" s="118">
        <f>INDEX(章节关卡!$D$6:$D$34,芦花古楼!X25)*芦花古楼!Y25</f>
        <v>1260</v>
      </c>
      <c r="AB25" s="22">
        <f t="shared" si="2"/>
        <v>35</v>
      </c>
      <c r="AC25" s="22">
        <f t="shared" si="3"/>
        <v>40</v>
      </c>
      <c r="AD25" s="14">
        <f>INDEX(章节关卡!$F$6:$F$34,芦花古楼!X25)*芦花古楼!Y25</f>
        <v>4050</v>
      </c>
      <c r="AE25" s="14">
        <v>100</v>
      </c>
      <c r="AH25" s="17">
        <v>21</v>
      </c>
      <c r="AI25" s="48">
        <v>8</v>
      </c>
      <c r="AJ25" s="96">
        <v>90</v>
      </c>
      <c r="AK25" s="118"/>
      <c r="AL25" s="118">
        <f>INDEX(章节关卡!$D$6:$D$34,芦花古楼!AI25)*芦花古楼!AJ25</f>
        <v>1260</v>
      </c>
      <c r="AM25" s="22">
        <f t="shared" si="7"/>
        <v>40</v>
      </c>
      <c r="AN25" s="22">
        <f t="shared" si="8"/>
        <v>40</v>
      </c>
      <c r="AO25" s="14">
        <f>INDEX(章节关卡!$F$6:$F$34,芦花古楼!AI25)*芦花古楼!AJ25</f>
        <v>4050</v>
      </c>
      <c r="AP25" s="14">
        <v>100</v>
      </c>
      <c r="AS25" s="18">
        <v>20</v>
      </c>
      <c r="AT25" s="118">
        <v>5</v>
      </c>
      <c r="AV25" s="18">
        <v>20</v>
      </c>
      <c r="AW25" s="118">
        <v>7</v>
      </c>
      <c r="AY25" s="18">
        <v>20</v>
      </c>
      <c r="AZ25" s="18">
        <v>7</v>
      </c>
      <c r="BB25" s="18">
        <v>20</v>
      </c>
      <c r="BC25" s="18">
        <v>7</v>
      </c>
      <c r="BF25" s="18">
        <v>20</v>
      </c>
      <c r="BG25" s="14">
        <f t="shared" si="9"/>
        <v>550</v>
      </c>
      <c r="BH25" s="14">
        <f t="shared" si="10"/>
        <v>305</v>
      </c>
      <c r="BI25" s="14">
        <f t="shared" si="11"/>
        <v>43200</v>
      </c>
      <c r="BJ25" s="14">
        <f t="shared" si="12"/>
        <v>650</v>
      </c>
      <c r="BK25" s="14">
        <f t="shared" si="13"/>
        <v>855</v>
      </c>
      <c r="BL25" s="14">
        <f t="shared" si="14"/>
        <v>1710</v>
      </c>
      <c r="BN25" s="18">
        <v>21</v>
      </c>
      <c r="BO25" s="22">
        <v>20</v>
      </c>
      <c r="BU25" s="55">
        <v>20</v>
      </c>
      <c r="BV25" s="55">
        <v>104</v>
      </c>
      <c r="BW25" s="55">
        <v>1606022</v>
      </c>
      <c r="BX25" s="55" t="s">
        <v>414</v>
      </c>
      <c r="BY25" s="55">
        <v>3</v>
      </c>
      <c r="BZ25" s="55">
        <v>21</v>
      </c>
      <c r="CA25" s="55">
        <f>SUM(BZ$5:BZ25)</f>
        <v>372</v>
      </c>
      <c r="CJ25" s="55">
        <v>21</v>
      </c>
      <c r="CK25" s="55">
        <v>1</v>
      </c>
      <c r="CL25" s="55" t="s">
        <v>306</v>
      </c>
      <c r="CM25" s="55">
        <v>21</v>
      </c>
      <c r="CN25" s="55"/>
      <c r="CO25" s="55"/>
      <c r="CP25" s="55"/>
      <c r="CQ25" s="55" t="s">
        <v>446</v>
      </c>
      <c r="CR25" s="55">
        <v>2400</v>
      </c>
      <c r="CS25" s="55" t="s">
        <v>447</v>
      </c>
      <c r="CT25" s="55">
        <v>25</v>
      </c>
      <c r="CU25" s="55"/>
      <c r="CV25" s="55"/>
      <c r="CW25" s="55" t="s">
        <v>447</v>
      </c>
      <c r="CX25" s="55">
        <v>40</v>
      </c>
      <c r="CY25" s="55"/>
      <c r="CZ25" s="55"/>
      <c r="DA25" s="55"/>
      <c r="DB25" s="55"/>
      <c r="DC25" s="55"/>
      <c r="DD25" s="55"/>
      <c r="DE25" s="55"/>
      <c r="DF25" s="55"/>
      <c r="DG25" s="55"/>
      <c r="DH25" s="55"/>
    </row>
    <row r="26" spans="1:112" ht="16.5" x14ac:dyDescent="0.2">
      <c r="A26" s="17">
        <v>22</v>
      </c>
      <c r="B26" s="109">
        <v>7</v>
      </c>
      <c r="C26" s="96">
        <v>30</v>
      </c>
      <c r="D26" s="118"/>
      <c r="E26" s="109">
        <f>INDEX(章节关卡!$D$6:$D$34,芦花古楼!B26)*芦花古楼!C26</f>
        <v>360</v>
      </c>
      <c r="F26" s="22">
        <f t="shared" si="0"/>
        <v>25</v>
      </c>
      <c r="G26" s="22">
        <f t="shared" si="1"/>
        <v>40</v>
      </c>
      <c r="H26" s="14">
        <f>INDEX(章节关卡!$F$6:$F$34,芦花古楼!B26)*芦花古楼!C26</f>
        <v>1200</v>
      </c>
      <c r="I26" s="14">
        <v>100</v>
      </c>
      <c r="L26" s="17">
        <v>22</v>
      </c>
      <c r="M26" s="109">
        <f t="shared" si="4"/>
        <v>8</v>
      </c>
      <c r="N26" s="96">
        <v>60</v>
      </c>
      <c r="O26" s="118"/>
      <c r="P26" s="109">
        <f>INDEX(章节关卡!$D$6:$D$34,芦花古楼!M26)*芦花古楼!N26</f>
        <v>840</v>
      </c>
      <c r="Q26" s="22">
        <f t="shared" si="5"/>
        <v>30</v>
      </c>
      <c r="R26" s="22">
        <f t="shared" si="6"/>
        <v>40</v>
      </c>
      <c r="S26" s="14">
        <f>INDEX(章节关卡!$F$6:$F$34,芦花古楼!M26)*芦花古楼!N26</f>
        <v>2700</v>
      </c>
      <c r="T26" s="14">
        <v>100</v>
      </c>
      <c r="W26" s="17">
        <v>22</v>
      </c>
      <c r="X26" s="48">
        <v>8</v>
      </c>
      <c r="Y26" s="96">
        <v>90</v>
      </c>
      <c r="Z26" s="118"/>
      <c r="AA26" s="118">
        <f>INDEX(章节关卡!$D$6:$D$34,芦花古楼!X26)*芦花古楼!Y26</f>
        <v>1260</v>
      </c>
      <c r="AB26" s="22">
        <f t="shared" si="2"/>
        <v>35</v>
      </c>
      <c r="AC26" s="22">
        <f t="shared" si="3"/>
        <v>40</v>
      </c>
      <c r="AD26" s="14">
        <f>INDEX(章节关卡!$F$6:$F$34,芦花古楼!X26)*芦花古楼!Y26</f>
        <v>4050</v>
      </c>
      <c r="AE26" s="14">
        <v>100</v>
      </c>
      <c r="AH26" s="17">
        <v>22</v>
      </c>
      <c r="AI26" s="48">
        <v>8</v>
      </c>
      <c r="AJ26" s="96">
        <v>90</v>
      </c>
      <c r="AK26" s="118"/>
      <c r="AL26" s="118">
        <f>INDEX(章节关卡!$D$6:$D$34,芦花古楼!AI26)*芦花古楼!AJ26</f>
        <v>1260</v>
      </c>
      <c r="AM26" s="22">
        <f t="shared" si="7"/>
        <v>40</v>
      </c>
      <c r="AN26" s="22">
        <f t="shared" si="8"/>
        <v>40</v>
      </c>
      <c r="AO26" s="14">
        <f>INDEX(章节关卡!$F$6:$F$34,芦花古楼!AI26)*芦花古楼!AJ26</f>
        <v>4050</v>
      </c>
      <c r="AP26" s="14">
        <v>100</v>
      </c>
      <c r="AS26" s="18">
        <v>21</v>
      </c>
      <c r="AT26" s="18">
        <v>6</v>
      </c>
      <c r="AV26" s="18">
        <v>21</v>
      </c>
      <c r="AW26" s="118">
        <v>8</v>
      </c>
      <c r="AY26" s="18">
        <v>21</v>
      </c>
      <c r="AZ26" s="18">
        <v>8</v>
      </c>
      <c r="BB26" s="18">
        <v>21</v>
      </c>
      <c r="BC26" s="18">
        <v>8</v>
      </c>
      <c r="BF26" s="18">
        <v>21</v>
      </c>
      <c r="BG26" s="14">
        <f t="shared" si="9"/>
        <v>555</v>
      </c>
      <c r="BH26" s="14">
        <f t="shared" si="10"/>
        <v>325</v>
      </c>
      <c r="BI26" s="14">
        <f t="shared" si="11"/>
        <v>43500</v>
      </c>
      <c r="BJ26" s="14">
        <f t="shared" si="12"/>
        <v>800</v>
      </c>
      <c r="BK26" s="14">
        <f t="shared" si="13"/>
        <v>860</v>
      </c>
      <c r="BL26" s="14">
        <f t="shared" si="14"/>
        <v>1720</v>
      </c>
      <c r="BN26" s="18">
        <v>22</v>
      </c>
      <c r="BO26" s="22">
        <v>20</v>
      </c>
      <c r="BU26" s="55">
        <v>21</v>
      </c>
      <c r="BV26" s="55">
        <v>105</v>
      </c>
      <c r="BW26" s="55">
        <v>1606023</v>
      </c>
      <c r="BX26" s="55" t="s">
        <v>415</v>
      </c>
      <c r="BY26" s="55">
        <v>1</v>
      </c>
      <c r="BZ26" s="55">
        <v>21</v>
      </c>
      <c r="CA26" s="55">
        <f>SUM(BZ$5:BZ26)</f>
        <v>393</v>
      </c>
      <c r="CJ26" s="55">
        <v>22</v>
      </c>
      <c r="CK26" s="55">
        <v>1</v>
      </c>
      <c r="CL26" s="55" t="s">
        <v>306</v>
      </c>
      <c r="CM26" s="55">
        <v>22</v>
      </c>
      <c r="CN26" s="55"/>
      <c r="CO26" s="55"/>
      <c r="CP26" s="55"/>
      <c r="CQ26" s="55" t="s">
        <v>446</v>
      </c>
      <c r="CR26" s="55">
        <v>2400</v>
      </c>
      <c r="CS26" s="55" t="s">
        <v>447</v>
      </c>
      <c r="CT26" s="55">
        <v>25</v>
      </c>
      <c r="CU26" s="55"/>
      <c r="CV26" s="55"/>
      <c r="CW26" s="55" t="s">
        <v>447</v>
      </c>
      <c r="CX26" s="55">
        <v>40</v>
      </c>
      <c r="CY26" s="55"/>
      <c r="CZ26" s="55"/>
      <c r="DA26" s="55"/>
      <c r="DB26" s="55"/>
      <c r="DC26" s="55"/>
      <c r="DD26" s="55"/>
      <c r="DE26" s="55"/>
      <c r="DF26" s="55"/>
      <c r="DG26" s="55"/>
      <c r="DH26" s="55"/>
    </row>
    <row r="27" spans="1:112" ht="16.5" x14ac:dyDescent="0.2">
      <c r="A27" s="17">
        <v>23</v>
      </c>
      <c r="B27" s="109">
        <v>7</v>
      </c>
      <c r="C27" s="96">
        <v>30</v>
      </c>
      <c r="D27" s="118"/>
      <c r="E27" s="109">
        <f>INDEX(章节关卡!$D$6:$D$34,芦花古楼!B27)*芦花古楼!C27</f>
        <v>360</v>
      </c>
      <c r="F27" s="22">
        <f t="shared" si="0"/>
        <v>25</v>
      </c>
      <c r="G27" s="22">
        <f t="shared" si="1"/>
        <v>40</v>
      </c>
      <c r="H27" s="14">
        <f>INDEX(章节关卡!$F$6:$F$34,芦花古楼!B27)*芦花古楼!C27</f>
        <v>1200</v>
      </c>
      <c r="I27" s="14">
        <v>100</v>
      </c>
      <c r="L27" s="17">
        <v>23</v>
      </c>
      <c r="M27" s="109">
        <f t="shared" si="4"/>
        <v>8</v>
      </c>
      <c r="N27" s="96">
        <v>60</v>
      </c>
      <c r="O27" s="118"/>
      <c r="P27" s="109">
        <f>INDEX(章节关卡!$D$6:$D$34,芦花古楼!M27)*芦花古楼!N27</f>
        <v>840</v>
      </c>
      <c r="Q27" s="22">
        <f t="shared" si="5"/>
        <v>30</v>
      </c>
      <c r="R27" s="22">
        <f t="shared" si="6"/>
        <v>40</v>
      </c>
      <c r="S27" s="14">
        <f>INDEX(章节关卡!$F$6:$F$34,芦花古楼!M27)*芦花古楼!N27</f>
        <v>2700</v>
      </c>
      <c r="T27" s="14">
        <v>100</v>
      </c>
      <c r="W27" s="17">
        <v>23</v>
      </c>
      <c r="X27" s="48">
        <v>8</v>
      </c>
      <c r="Y27" s="96">
        <v>90</v>
      </c>
      <c r="Z27" s="118"/>
      <c r="AA27" s="118">
        <f>INDEX(章节关卡!$D$6:$D$34,芦花古楼!X27)*芦花古楼!Y27</f>
        <v>1260</v>
      </c>
      <c r="AB27" s="22">
        <f t="shared" si="2"/>
        <v>35</v>
      </c>
      <c r="AC27" s="22">
        <f t="shared" si="3"/>
        <v>40</v>
      </c>
      <c r="AD27" s="14">
        <f>INDEX(章节关卡!$F$6:$F$34,芦花古楼!X27)*芦花古楼!Y27</f>
        <v>4050</v>
      </c>
      <c r="AE27" s="14">
        <v>100</v>
      </c>
      <c r="AH27" s="17">
        <v>23</v>
      </c>
      <c r="AI27" s="48">
        <v>8</v>
      </c>
      <c r="AJ27" s="96">
        <v>90</v>
      </c>
      <c r="AK27" s="118"/>
      <c r="AL27" s="118">
        <f>INDEX(章节关卡!$D$6:$D$34,芦花古楼!AI27)*芦花古楼!AJ27</f>
        <v>1260</v>
      </c>
      <c r="AM27" s="22">
        <f t="shared" si="7"/>
        <v>40</v>
      </c>
      <c r="AN27" s="22">
        <f t="shared" si="8"/>
        <v>40</v>
      </c>
      <c r="AO27" s="14">
        <f>INDEX(章节关卡!$F$6:$F$34,芦花古楼!AI27)*芦花古楼!AJ27</f>
        <v>4050</v>
      </c>
      <c r="AP27" s="14">
        <v>100</v>
      </c>
      <c r="AS27" s="18">
        <v>22</v>
      </c>
      <c r="AT27" s="118">
        <v>6</v>
      </c>
      <c r="AV27" s="18">
        <v>22</v>
      </c>
      <c r="AW27" s="118">
        <v>8</v>
      </c>
      <c r="AY27" s="18">
        <v>22</v>
      </c>
      <c r="AZ27" s="18">
        <v>8</v>
      </c>
      <c r="BB27" s="18">
        <v>22</v>
      </c>
      <c r="BC27" s="18">
        <v>8</v>
      </c>
      <c r="BF27" s="18">
        <v>22</v>
      </c>
      <c r="BG27" s="14">
        <f t="shared" si="9"/>
        <v>590</v>
      </c>
      <c r="BH27" s="14">
        <f t="shared" si="10"/>
        <v>325</v>
      </c>
      <c r="BI27" s="14">
        <f t="shared" si="11"/>
        <v>48600</v>
      </c>
      <c r="BJ27" s="14">
        <f t="shared" si="12"/>
        <v>800</v>
      </c>
      <c r="BK27" s="14">
        <f t="shared" si="13"/>
        <v>915</v>
      </c>
      <c r="BL27" s="14">
        <f t="shared" si="14"/>
        <v>1830</v>
      </c>
      <c r="BN27" s="18">
        <v>23</v>
      </c>
      <c r="BO27" s="22">
        <v>20</v>
      </c>
      <c r="BU27" s="55">
        <v>22</v>
      </c>
      <c r="BV27" s="55">
        <v>105</v>
      </c>
      <c r="BW27" s="55">
        <v>1606024</v>
      </c>
      <c r="BX27" s="55" t="s">
        <v>416</v>
      </c>
      <c r="BY27" s="55">
        <v>1</v>
      </c>
      <c r="BZ27" s="55">
        <v>21</v>
      </c>
      <c r="CA27" s="55">
        <f>SUM(BZ$5:BZ27)</f>
        <v>414</v>
      </c>
      <c r="CJ27" s="55">
        <v>23</v>
      </c>
      <c r="CK27" s="55">
        <v>1</v>
      </c>
      <c r="CL27" s="55" t="s">
        <v>306</v>
      </c>
      <c r="CM27" s="55">
        <v>23</v>
      </c>
      <c r="CN27" s="55"/>
      <c r="CO27" s="55"/>
      <c r="CP27" s="55"/>
      <c r="CQ27" s="55" t="s">
        <v>446</v>
      </c>
      <c r="CR27" s="55">
        <v>2400</v>
      </c>
      <c r="CS27" s="55" t="s">
        <v>447</v>
      </c>
      <c r="CT27" s="55">
        <v>25</v>
      </c>
      <c r="CU27" s="55"/>
      <c r="CV27" s="55"/>
      <c r="CW27" s="55" t="s">
        <v>447</v>
      </c>
      <c r="CX27" s="55">
        <v>40</v>
      </c>
      <c r="CY27" s="55"/>
      <c r="CZ27" s="55"/>
      <c r="DA27" s="55"/>
      <c r="DB27" s="55"/>
      <c r="DC27" s="55"/>
      <c r="DD27" s="55"/>
      <c r="DE27" s="55"/>
      <c r="DF27" s="55"/>
      <c r="DG27" s="55"/>
      <c r="DH27" s="55"/>
    </row>
    <row r="28" spans="1:112" ht="16.5" x14ac:dyDescent="0.2">
      <c r="A28" s="17">
        <v>24</v>
      </c>
      <c r="B28" s="109">
        <v>7</v>
      </c>
      <c r="C28" s="96">
        <v>30</v>
      </c>
      <c r="D28" s="118"/>
      <c r="E28" s="109">
        <f>INDEX(章节关卡!$D$6:$D$34,芦花古楼!B28)*芦花古楼!C28</f>
        <v>360</v>
      </c>
      <c r="F28" s="22">
        <f t="shared" si="0"/>
        <v>25</v>
      </c>
      <c r="G28" s="22">
        <f t="shared" si="1"/>
        <v>40</v>
      </c>
      <c r="H28" s="14">
        <f>INDEX(章节关卡!$F$6:$F$34,芦花古楼!B28)*芦花古楼!C28</f>
        <v>1200</v>
      </c>
      <c r="I28" s="14">
        <v>100</v>
      </c>
      <c r="L28" s="17">
        <v>24</v>
      </c>
      <c r="M28" s="109">
        <f t="shared" si="4"/>
        <v>8</v>
      </c>
      <c r="N28" s="96">
        <v>60</v>
      </c>
      <c r="O28" s="118"/>
      <c r="P28" s="109">
        <f>INDEX(章节关卡!$D$6:$D$34,芦花古楼!M28)*芦花古楼!N28</f>
        <v>840</v>
      </c>
      <c r="Q28" s="22">
        <f t="shared" si="5"/>
        <v>30</v>
      </c>
      <c r="R28" s="22">
        <f t="shared" si="6"/>
        <v>40</v>
      </c>
      <c r="S28" s="14">
        <f>INDEX(章节关卡!$F$6:$F$34,芦花古楼!M28)*芦花古楼!N28</f>
        <v>2700</v>
      </c>
      <c r="T28" s="14">
        <v>100</v>
      </c>
      <c r="W28" s="17">
        <v>24</v>
      </c>
      <c r="X28" s="48">
        <v>8</v>
      </c>
      <c r="Y28" s="96">
        <v>90</v>
      </c>
      <c r="Z28" s="118"/>
      <c r="AA28" s="118">
        <f>INDEX(章节关卡!$D$6:$D$34,芦花古楼!X28)*芦花古楼!Y28</f>
        <v>1260</v>
      </c>
      <c r="AB28" s="22">
        <f t="shared" si="2"/>
        <v>35</v>
      </c>
      <c r="AC28" s="22">
        <f t="shared" si="3"/>
        <v>40</v>
      </c>
      <c r="AD28" s="14">
        <f>INDEX(章节关卡!$F$6:$F$34,芦花古楼!X28)*芦花古楼!Y28</f>
        <v>4050</v>
      </c>
      <c r="AE28" s="14">
        <v>100</v>
      </c>
      <c r="AH28" s="17">
        <v>24</v>
      </c>
      <c r="AI28" s="48">
        <v>8</v>
      </c>
      <c r="AJ28" s="96">
        <v>90</v>
      </c>
      <c r="AK28" s="118"/>
      <c r="AL28" s="118">
        <f>INDEX(章节关卡!$D$6:$D$34,芦花古楼!AI28)*芦花古楼!AJ28</f>
        <v>1260</v>
      </c>
      <c r="AM28" s="22">
        <f t="shared" si="7"/>
        <v>40</v>
      </c>
      <c r="AN28" s="22">
        <f t="shared" si="8"/>
        <v>40</v>
      </c>
      <c r="AO28" s="14">
        <f>INDEX(章节关卡!$F$6:$F$34,芦花古楼!AI28)*芦花古楼!AJ28</f>
        <v>4050</v>
      </c>
      <c r="AP28" s="14">
        <v>100</v>
      </c>
      <c r="AS28" s="18">
        <v>23</v>
      </c>
      <c r="AT28" s="118">
        <v>6</v>
      </c>
      <c r="AV28" s="18">
        <v>23</v>
      </c>
      <c r="AW28" s="118">
        <v>8</v>
      </c>
      <c r="AY28" s="18">
        <v>23</v>
      </c>
      <c r="AZ28" s="18">
        <v>8</v>
      </c>
      <c r="BB28" s="18">
        <v>23</v>
      </c>
      <c r="BC28" s="18">
        <v>8</v>
      </c>
      <c r="BF28" s="18">
        <v>23</v>
      </c>
      <c r="BG28" s="14">
        <f t="shared" si="9"/>
        <v>590</v>
      </c>
      <c r="BH28" s="14">
        <f t="shared" si="10"/>
        <v>330</v>
      </c>
      <c r="BI28" s="14">
        <f t="shared" si="11"/>
        <v>48600</v>
      </c>
      <c r="BJ28" s="14">
        <f t="shared" si="12"/>
        <v>800</v>
      </c>
      <c r="BK28" s="14">
        <f t="shared" si="13"/>
        <v>915</v>
      </c>
      <c r="BL28" s="14">
        <f t="shared" si="14"/>
        <v>1830</v>
      </c>
      <c r="BN28" s="18">
        <v>24</v>
      </c>
      <c r="BO28" s="22">
        <v>20</v>
      </c>
      <c r="BU28" s="55">
        <v>23</v>
      </c>
      <c r="BV28" s="55">
        <v>105</v>
      </c>
      <c r="BW28" s="55">
        <v>1606025</v>
      </c>
      <c r="BX28" s="55" t="s">
        <v>417</v>
      </c>
      <c r="BY28" s="55">
        <v>2</v>
      </c>
      <c r="BZ28" s="55">
        <v>21</v>
      </c>
      <c r="CA28" s="55">
        <f>SUM(BZ$5:BZ28)</f>
        <v>435</v>
      </c>
      <c r="CJ28" s="55">
        <v>24</v>
      </c>
      <c r="CK28" s="55">
        <v>1</v>
      </c>
      <c r="CL28" s="55" t="s">
        <v>306</v>
      </c>
      <c r="CM28" s="55">
        <v>24</v>
      </c>
      <c r="CN28" s="55"/>
      <c r="CO28" s="55"/>
      <c r="CP28" s="55"/>
      <c r="CQ28" s="55" t="s">
        <v>446</v>
      </c>
      <c r="CR28" s="55">
        <v>2400</v>
      </c>
      <c r="CS28" s="55" t="s">
        <v>447</v>
      </c>
      <c r="CT28" s="55">
        <v>25</v>
      </c>
      <c r="CU28" s="55"/>
      <c r="CV28" s="55"/>
      <c r="CW28" s="55" t="s">
        <v>447</v>
      </c>
      <c r="CX28" s="55">
        <v>40</v>
      </c>
      <c r="CY28" s="55"/>
      <c r="CZ28" s="55"/>
      <c r="DA28" s="55"/>
      <c r="DB28" s="55"/>
      <c r="DC28" s="55"/>
      <c r="DD28" s="55"/>
      <c r="DE28" s="55"/>
      <c r="DF28" s="55"/>
      <c r="DG28" s="55"/>
      <c r="DH28" s="55"/>
    </row>
    <row r="29" spans="1:112" ht="16.5" x14ac:dyDescent="0.2">
      <c r="A29" s="17">
        <v>25</v>
      </c>
      <c r="B29" s="109">
        <v>7</v>
      </c>
      <c r="C29" s="96">
        <v>30</v>
      </c>
      <c r="D29" s="118"/>
      <c r="E29" s="109">
        <f>INDEX(章节关卡!$D$6:$D$34,芦花古楼!B29)*芦花古楼!C29</f>
        <v>360</v>
      </c>
      <c r="F29" s="22">
        <f t="shared" si="0"/>
        <v>25</v>
      </c>
      <c r="G29" s="22">
        <f t="shared" si="1"/>
        <v>45</v>
      </c>
      <c r="H29" s="14">
        <f>INDEX(章节关卡!$F$6:$F$34,芦花古楼!B29)*芦花古楼!C29</f>
        <v>1200</v>
      </c>
      <c r="I29" s="14">
        <v>100</v>
      </c>
      <c r="L29" s="17">
        <v>25</v>
      </c>
      <c r="M29" s="109">
        <f t="shared" si="4"/>
        <v>8</v>
      </c>
      <c r="N29" s="96">
        <v>60</v>
      </c>
      <c r="O29" s="118"/>
      <c r="P29" s="109">
        <f>INDEX(章节关卡!$D$6:$D$34,芦花古楼!M29)*芦花古楼!N29</f>
        <v>840</v>
      </c>
      <c r="Q29" s="22">
        <f t="shared" si="5"/>
        <v>30</v>
      </c>
      <c r="R29" s="22">
        <f t="shared" si="6"/>
        <v>45</v>
      </c>
      <c r="S29" s="14">
        <f>INDEX(章节关卡!$F$6:$F$34,芦花古楼!M29)*芦花古楼!N29</f>
        <v>2700</v>
      </c>
      <c r="T29" s="14">
        <v>100</v>
      </c>
      <c r="W29" s="17">
        <v>25</v>
      </c>
      <c r="X29" s="48">
        <v>8</v>
      </c>
      <c r="Y29" s="96">
        <v>90</v>
      </c>
      <c r="Z29" s="118"/>
      <c r="AA29" s="118">
        <f>INDEX(章节关卡!$D$6:$D$34,芦花古楼!X29)*芦花古楼!Y29</f>
        <v>1260</v>
      </c>
      <c r="AB29" s="22">
        <f t="shared" si="2"/>
        <v>35</v>
      </c>
      <c r="AC29" s="22">
        <f t="shared" si="3"/>
        <v>45</v>
      </c>
      <c r="AD29" s="14">
        <f>INDEX(章节关卡!$F$6:$F$34,芦花古楼!X29)*芦花古楼!Y29</f>
        <v>4050</v>
      </c>
      <c r="AE29" s="14">
        <v>100</v>
      </c>
      <c r="AH29" s="17">
        <v>25</v>
      </c>
      <c r="AI29" s="48">
        <v>8</v>
      </c>
      <c r="AJ29" s="96">
        <v>90</v>
      </c>
      <c r="AK29" s="118"/>
      <c r="AL29" s="118">
        <f>INDEX(章节关卡!$D$6:$D$34,芦花古楼!AI29)*芦花古楼!AJ29</f>
        <v>1260</v>
      </c>
      <c r="AM29" s="22">
        <f t="shared" si="7"/>
        <v>40</v>
      </c>
      <c r="AN29" s="22">
        <f t="shared" si="8"/>
        <v>45</v>
      </c>
      <c r="AO29" s="14">
        <f>INDEX(章节关卡!$F$6:$F$34,芦花古楼!AI29)*芦花古楼!AJ29</f>
        <v>4050</v>
      </c>
      <c r="AP29" s="14">
        <v>100</v>
      </c>
      <c r="AS29" s="18">
        <v>24</v>
      </c>
      <c r="AT29" s="118">
        <v>6</v>
      </c>
      <c r="AV29" s="18">
        <v>24</v>
      </c>
      <c r="AW29" s="118">
        <v>8</v>
      </c>
      <c r="AY29" s="18">
        <v>24</v>
      </c>
      <c r="AZ29" s="18">
        <v>8</v>
      </c>
      <c r="BB29" s="18">
        <v>24</v>
      </c>
      <c r="BC29" s="18">
        <v>8</v>
      </c>
      <c r="BF29" s="18">
        <v>24</v>
      </c>
      <c r="BG29" s="14">
        <f t="shared" si="9"/>
        <v>615</v>
      </c>
      <c r="BH29" s="14">
        <f t="shared" si="10"/>
        <v>345</v>
      </c>
      <c r="BI29" s="14">
        <f t="shared" si="11"/>
        <v>51600</v>
      </c>
      <c r="BJ29" s="14">
        <f t="shared" si="12"/>
        <v>800</v>
      </c>
      <c r="BK29" s="14">
        <f t="shared" si="13"/>
        <v>945</v>
      </c>
      <c r="BL29" s="14">
        <f t="shared" si="14"/>
        <v>1890</v>
      </c>
      <c r="BN29" s="18">
        <v>25</v>
      </c>
      <c r="BO29" s="22">
        <v>20</v>
      </c>
      <c r="BU29" s="55">
        <v>24</v>
      </c>
      <c r="BV29" s="55">
        <v>105</v>
      </c>
      <c r="BW29" s="55">
        <v>1606026</v>
      </c>
      <c r="BX29" s="55" t="s">
        <v>418</v>
      </c>
      <c r="BY29" s="55">
        <v>2</v>
      </c>
      <c r="BZ29" s="55">
        <v>21</v>
      </c>
      <c r="CA29" s="55">
        <f>SUM(BZ$5:BZ29)</f>
        <v>456</v>
      </c>
      <c r="CJ29" s="55">
        <v>25</v>
      </c>
      <c r="CK29" s="55">
        <v>1</v>
      </c>
      <c r="CL29" s="55" t="s">
        <v>306</v>
      </c>
      <c r="CM29" s="55">
        <v>25</v>
      </c>
      <c r="CN29" s="55"/>
      <c r="CO29" s="55"/>
      <c r="CP29" s="55"/>
      <c r="CQ29" s="55" t="s">
        <v>446</v>
      </c>
      <c r="CR29" s="55">
        <v>2400</v>
      </c>
      <c r="CS29" s="55" t="s">
        <v>447</v>
      </c>
      <c r="CT29" s="55">
        <v>25</v>
      </c>
      <c r="CU29" s="55" t="s">
        <v>448</v>
      </c>
      <c r="CV29" s="55">
        <v>2</v>
      </c>
      <c r="CW29" s="55" t="s">
        <v>447</v>
      </c>
      <c r="CX29" s="55">
        <v>45</v>
      </c>
      <c r="CY29" s="55"/>
      <c r="CZ29" s="55"/>
      <c r="DA29" s="55"/>
      <c r="DB29" s="55"/>
      <c r="DC29" s="55"/>
      <c r="DD29" s="55"/>
      <c r="DE29" s="55"/>
      <c r="DF29" s="55"/>
      <c r="DG29" s="55"/>
      <c r="DH29" s="55"/>
    </row>
    <row r="30" spans="1:112" ht="16.5" x14ac:dyDescent="0.2">
      <c r="A30" s="17">
        <v>26</v>
      </c>
      <c r="B30" s="48">
        <v>8</v>
      </c>
      <c r="C30" s="96">
        <v>30</v>
      </c>
      <c r="D30" s="118"/>
      <c r="E30" s="109">
        <f>INDEX(章节关卡!$D$6:$D$34,芦花古楼!B30)*芦花古楼!C30</f>
        <v>420</v>
      </c>
      <c r="F30" s="22">
        <f t="shared" si="0"/>
        <v>30</v>
      </c>
      <c r="G30" s="22">
        <f t="shared" si="1"/>
        <v>45</v>
      </c>
      <c r="H30" s="14">
        <f>INDEX(章节关卡!$F$6:$F$34,芦花古楼!B30)*芦花古楼!C30</f>
        <v>1350</v>
      </c>
      <c r="I30" s="14">
        <v>100</v>
      </c>
      <c r="L30" s="17">
        <v>26</v>
      </c>
      <c r="M30" s="109">
        <f t="shared" si="4"/>
        <v>9</v>
      </c>
      <c r="N30" s="96">
        <v>60</v>
      </c>
      <c r="O30" s="118"/>
      <c r="P30" s="109">
        <f>INDEX(章节关卡!$D$6:$D$34,芦花古楼!M30)*芦花古楼!N30</f>
        <v>960</v>
      </c>
      <c r="Q30" s="22">
        <f t="shared" si="5"/>
        <v>35</v>
      </c>
      <c r="R30" s="22">
        <f t="shared" si="6"/>
        <v>45</v>
      </c>
      <c r="S30" s="14">
        <f>INDEX(章节关卡!$F$6:$F$34,芦花古楼!M30)*芦花古楼!N30</f>
        <v>3000</v>
      </c>
      <c r="T30" s="14">
        <v>100</v>
      </c>
      <c r="W30" s="17">
        <v>26</v>
      </c>
      <c r="X30" s="48">
        <v>9</v>
      </c>
      <c r="Y30" s="96">
        <v>90</v>
      </c>
      <c r="Z30" s="118"/>
      <c r="AA30" s="118">
        <f>INDEX(章节关卡!$D$6:$D$34,芦花古楼!X30)*芦花古楼!Y30</f>
        <v>1440</v>
      </c>
      <c r="AB30" s="22">
        <f t="shared" si="2"/>
        <v>40</v>
      </c>
      <c r="AC30" s="22">
        <f t="shared" si="3"/>
        <v>45</v>
      </c>
      <c r="AD30" s="14">
        <f>INDEX(章节关卡!$F$6:$F$34,芦花古楼!X30)*芦花古楼!Y30</f>
        <v>4500</v>
      </c>
      <c r="AE30" s="14">
        <v>100</v>
      </c>
      <c r="AH30" s="17">
        <v>26</v>
      </c>
      <c r="AI30" s="48">
        <v>9</v>
      </c>
      <c r="AJ30" s="96">
        <v>90</v>
      </c>
      <c r="AK30" s="118"/>
      <c r="AL30" s="118">
        <f>INDEX(章节关卡!$D$6:$D$34,芦花古楼!AI30)*芦花古楼!AJ30</f>
        <v>1440</v>
      </c>
      <c r="AM30" s="22">
        <f t="shared" si="7"/>
        <v>45</v>
      </c>
      <c r="AN30" s="22">
        <f t="shared" si="8"/>
        <v>45</v>
      </c>
      <c r="AO30" s="14">
        <f>INDEX(章节关卡!$F$6:$F$34,芦花古楼!AI30)*芦花古楼!AJ30</f>
        <v>4500</v>
      </c>
      <c r="AP30" s="14">
        <v>100</v>
      </c>
      <c r="AS30" s="18">
        <v>25</v>
      </c>
      <c r="AT30" s="118">
        <v>6</v>
      </c>
      <c r="AV30" s="18">
        <v>25</v>
      </c>
      <c r="AW30" s="118">
        <v>8</v>
      </c>
      <c r="AY30" s="18">
        <v>25</v>
      </c>
      <c r="AZ30" s="18">
        <v>8</v>
      </c>
      <c r="BB30" s="18">
        <v>25</v>
      </c>
      <c r="BC30" s="18">
        <v>8</v>
      </c>
      <c r="BF30" s="18">
        <v>25</v>
      </c>
      <c r="BG30" s="14">
        <f t="shared" si="9"/>
        <v>630</v>
      </c>
      <c r="BH30" s="14">
        <f t="shared" si="10"/>
        <v>345</v>
      </c>
      <c r="BI30" s="14">
        <f t="shared" si="11"/>
        <v>54000</v>
      </c>
      <c r="BJ30" s="14">
        <f t="shared" si="12"/>
        <v>800</v>
      </c>
      <c r="BK30" s="14">
        <f t="shared" si="13"/>
        <v>975</v>
      </c>
      <c r="BL30" s="14">
        <f t="shared" si="14"/>
        <v>1950</v>
      </c>
      <c r="BN30" s="18">
        <v>26</v>
      </c>
      <c r="BO30" s="22">
        <v>20</v>
      </c>
      <c r="BU30" s="55">
        <v>25</v>
      </c>
      <c r="BV30" s="55">
        <v>105</v>
      </c>
      <c r="BW30" s="55">
        <v>1606027</v>
      </c>
      <c r="BX30" s="55" t="s">
        <v>419</v>
      </c>
      <c r="BY30" s="55">
        <v>2</v>
      </c>
      <c r="BZ30" s="55">
        <v>21</v>
      </c>
      <c r="CA30" s="55">
        <f>SUM(BZ$5:BZ30)</f>
        <v>477</v>
      </c>
      <c r="CJ30" s="55">
        <v>26</v>
      </c>
      <c r="CK30" s="55">
        <v>1</v>
      </c>
      <c r="CL30" s="55" t="s">
        <v>306</v>
      </c>
      <c r="CM30" s="55">
        <v>26</v>
      </c>
      <c r="CN30" s="55"/>
      <c r="CO30" s="55"/>
      <c r="CP30" s="55"/>
      <c r="CQ30" s="55" t="s">
        <v>446</v>
      </c>
      <c r="CR30" s="55">
        <v>2400</v>
      </c>
      <c r="CS30" s="55" t="s">
        <v>447</v>
      </c>
      <c r="CT30" s="55">
        <v>30</v>
      </c>
      <c r="CU30" s="55"/>
      <c r="CV30" s="55"/>
      <c r="CW30" s="55" t="s">
        <v>447</v>
      </c>
      <c r="CX30" s="55">
        <v>45</v>
      </c>
      <c r="CY30" s="55"/>
      <c r="CZ30" s="55"/>
      <c r="DA30" s="55"/>
      <c r="DB30" s="55"/>
      <c r="DC30" s="55"/>
      <c r="DD30" s="55"/>
      <c r="DE30" s="55"/>
      <c r="DF30" s="55"/>
      <c r="DG30" s="55"/>
      <c r="DH30" s="55"/>
    </row>
    <row r="31" spans="1:112" ht="16.5" x14ac:dyDescent="0.2">
      <c r="A31" s="17">
        <v>27</v>
      </c>
      <c r="B31" s="109">
        <v>8</v>
      </c>
      <c r="C31" s="96">
        <v>30</v>
      </c>
      <c r="D31" s="118"/>
      <c r="E31" s="109">
        <f>INDEX(章节关卡!$D$6:$D$34,芦花古楼!B31)*芦花古楼!C31</f>
        <v>420</v>
      </c>
      <c r="F31" s="22">
        <f t="shared" si="0"/>
        <v>30</v>
      </c>
      <c r="G31" s="22">
        <f t="shared" si="1"/>
        <v>45</v>
      </c>
      <c r="H31" s="14">
        <f>INDEX(章节关卡!$F$6:$F$34,芦花古楼!B31)*芦花古楼!C31</f>
        <v>1350</v>
      </c>
      <c r="I31" s="14">
        <v>100</v>
      </c>
      <c r="L31" s="17">
        <v>27</v>
      </c>
      <c r="M31" s="109">
        <f t="shared" si="4"/>
        <v>9</v>
      </c>
      <c r="N31" s="96">
        <v>60</v>
      </c>
      <c r="O31" s="118"/>
      <c r="P31" s="109">
        <f>INDEX(章节关卡!$D$6:$D$34,芦花古楼!M31)*芦花古楼!N31</f>
        <v>960</v>
      </c>
      <c r="Q31" s="22">
        <f t="shared" si="5"/>
        <v>35</v>
      </c>
      <c r="R31" s="22">
        <f t="shared" si="6"/>
        <v>45</v>
      </c>
      <c r="S31" s="14">
        <f>INDEX(章节关卡!$F$6:$F$34,芦花古楼!M31)*芦花古楼!N31</f>
        <v>3000</v>
      </c>
      <c r="T31" s="14">
        <v>100</v>
      </c>
      <c r="W31" s="17">
        <v>27</v>
      </c>
      <c r="X31" s="48">
        <v>9</v>
      </c>
      <c r="Y31" s="96">
        <v>90</v>
      </c>
      <c r="Z31" s="118"/>
      <c r="AA31" s="118">
        <f>INDEX(章节关卡!$D$6:$D$34,芦花古楼!X31)*芦花古楼!Y31</f>
        <v>1440</v>
      </c>
      <c r="AB31" s="22">
        <f t="shared" si="2"/>
        <v>40</v>
      </c>
      <c r="AC31" s="22">
        <f t="shared" si="3"/>
        <v>45</v>
      </c>
      <c r="AD31" s="14">
        <f>INDEX(章节关卡!$F$6:$F$34,芦花古楼!X31)*芦花古楼!Y31</f>
        <v>4500</v>
      </c>
      <c r="AE31" s="14">
        <v>100</v>
      </c>
      <c r="AH31" s="17">
        <v>27</v>
      </c>
      <c r="AI31" s="48">
        <v>9</v>
      </c>
      <c r="AJ31" s="96">
        <v>90</v>
      </c>
      <c r="AK31" s="118"/>
      <c r="AL31" s="118">
        <f>INDEX(章节关卡!$D$6:$D$34,芦花古楼!AI31)*芦花古楼!AJ31</f>
        <v>1440</v>
      </c>
      <c r="AM31" s="22">
        <f t="shared" si="7"/>
        <v>45</v>
      </c>
      <c r="AN31" s="22">
        <f t="shared" si="8"/>
        <v>45</v>
      </c>
      <c r="AO31" s="14">
        <f>INDEX(章节关卡!$F$6:$F$34,芦花古楼!AI31)*芦花古楼!AJ31</f>
        <v>4500</v>
      </c>
      <c r="AP31" s="14">
        <v>100</v>
      </c>
      <c r="AS31" s="18">
        <v>26</v>
      </c>
      <c r="AT31" s="18">
        <v>7</v>
      </c>
      <c r="AV31" s="18">
        <v>26</v>
      </c>
      <c r="AW31" s="118">
        <v>9</v>
      </c>
      <c r="AY31" s="18">
        <v>26</v>
      </c>
      <c r="AZ31" s="18">
        <v>9</v>
      </c>
      <c r="BB31" s="18">
        <v>26</v>
      </c>
      <c r="BC31" s="18">
        <v>9</v>
      </c>
      <c r="BF31" s="18">
        <v>26</v>
      </c>
      <c r="BG31" s="14">
        <f t="shared" si="9"/>
        <v>635</v>
      </c>
      <c r="BH31" s="14">
        <f t="shared" si="10"/>
        <v>365</v>
      </c>
      <c r="BI31" s="14">
        <f t="shared" si="11"/>
        <v>54300</v>
      </c>
      <c r="BJ31" s="14">
        <f t="shared" si="12"/>
        <v>800</v>
      </c>
      <c r="BK31" s="14">
        <f t="shared" si="13"/>
        <v>980</v>
      </c>
      <c r="BL31" s="14">
        <f t="shared" si="14"/>
        <v>1960</v>
      </c>
      <c r="BN31" s="18">
        <v>27</v>
      </c>
      <c r="BO31" s="22">
        <v>20</v>
      </c>
      <c r="BU31" s="55">
        <v>26</v>
      </c>
      <c r="BV31" s="55">
        <v>105</v>
      </c>
      <c r="BW31" s="55">
        <v>1606028</v>
      </c>
      <c r="BX31" s="55" t="s">
        <v>420</v>
      </c>
      <c r="BY31" s="55">
        <v>3</v>
      </c>
      <c r="BZ31" s="55">
        <v>21</v>
      </c>
      <c r="CA31" s="55">
        <f>SUM(BZ$5:BZ31)</f>
        <v>498</v>
      </c>
      <c r="CJ31" s="55">
        <v>27</v>
      </c>
      <c r="CK31" s="55">
        <v>1</v>
      </c>
      <c r="CL31" s="55" t="s">
        <v>306</v>
      </c>
      <c r="CM31" s="55">
        <v>27</v>
      </c>
      <c r="CN31" s="55"/>
      <c r="CO31" s="55"/>
      <c r="CP31" s="55"/>
      <c r="CQ31" s="55" t="s">
        <v>446</v>
      </c>
      <c r="CR31" s="55">
        <v>2400</v>
      </c>
      <c r="CS31" s="55" t="s">
        <v>447</v>
      </c>
      <c r="CT31" s="55">
        <v>30</v>
      </c>
      <c r="CU31" s="55"/>
      <c r="CV31" s="55"/>
      <c r="CW31" s="55" t="s">
        <v>447</v>
      </c>
      <c r="CX31" s="55">
        <v>45</v>
      </c>
      <c r="CY31" s="55"/>
      <c r="CZ31" s="55"/>
      <c r="DA31" s="55"/>
      <c r="DB31" s="55"/>
      <c r="DC31" s="55"/>
      <c r="DD31" s="55"/>
      <c r="DE31" s="55"/>
      <c r="DF31" s="55"/>
      <c r="DG31" s="55"/>
      <c r="DH31" s="55"/>
    </row>
    <row r="32" spans="1:112" ht="16.5" x14ac:dyDescent="0.2">
      <c r="A32" s="17">
        <v>28</v>
      </c>
      <c r="B32" s="109">
        <v>8</v>
      </c>
      <c r="C32" s="96">
        <v>30</v>
      </c>
      <c r="D32" s="118"/>
      <c r="E32" s="109">
        <f>INDEX(章节关卡!$D$6:$D$34,芦花古楼!B32)*芦花古楼!C32</f>
        <v>420</v>
      </c>
      <c r="F32" s="22">
        <f t="shared" si="0"/>
        <v>30</v>
      </c>
      <c r="G32" s="22">
        <f t="shared" si="1"/>
        <v>45</v>
      </c>
      <c r="H32" s="14">
        <f>INDEX(章节关卡!$F$6:$F$34,芦花古楼!B32)*芦花古楼!C32</f>
        <v>1350</v>
      </c>
      <c r="I32" s="14">
        <v>100</v>
      </c>
      <c r="L32" s="17">
        <v>28</v>
      </c>
      <c r="M32" s="109">
        <f t="shared" si="4"/>
        <v>9</v>
      </c>
      <c r="N32" s="96">
        <v>60</v>
      </c>
      <c r="O32" s="118"/>
      <c r="P32" s="109">
        <f>INDEX(章节关卡!$D$6:$D$34,芦花古楼!M32)*芦花古楼!N32</f>
        <v>960</v>
      </c>
      <c r="Q32" s="22">
        <f t="shared" si="5"/>
        <v>35</v>
      </c>
      <c r="R32" s="22">
        <f t="shared" si="6"/>
        <v>45</v>
      </c>
      <c r="S32" s="14">
        <f>INDEX(章节关卡!$F$6:$F$34,芦花古楼!M32)*芦花古楼!N32</f>
        <v>3000</v>
      </c>
      <c r="T32" s="14">
        <v>100</v>
      </c>
      <c r="W32" s="17">
        <v>28</v>
      </c>
      <c r="X32" s="48">
        <v>9</v>
      </c>
      <c r="Y32" s="96">
        <v>90</v>
      </c>
      <c r="Z32" s="118"/>
      <c r="AA32" s="118">
        <f>INDEX(章节关卡!$D$6:$D$34,芦花古楼!X32)*芦花古楼!Y32</f>
        <v>1440</v>
      </c>
      <c r="AB32" s="22">
        <f t="shared" si="2"/>
        <v>40</v>
      </c>
      <c r="AC32" s="22">
        <f t="shared" si="3"/>
        <v>45</v>
      </c>
      <c r="AD32" s="14">
        <f>INDEX(章节关卡!$F$6:$F$34,芦花古楼!X32)*芦花古楼!Y32</f>
        <v>4500</v>
      </c>
      <c r="AE32" s="14">
        <v>100</v>
      </c>
      <c r="AH32" s="17">
        <v>28</v>
      </c>
      <c r="AI32" s="48">
        <v>9</v>
      </c>
      <c r="AJ32" s="96">
        <v>90</v>
      </c>
      <c r="AK32" s="118"/>
      <c r="AL32" s="118">
        <f>INDEX(章节关卡!$D$6:$D$34,芦花古楼!AI32)*芦花古楼!AJ32</f>
        <v>1440</v>
      </c>
      <c r="AM32" s="22">
        <f t="shared" si="7"/>
        <v>45</v>
      </c>
      <c r="AN32" s="22">
        <f t="shared" si="8"/>
        <v>45</v>
      </c>
      <c r="AO32" s="14">
        <f>INDEX(章节关卡!$F$6:$F$34,芦花古楼!AI32)*芦花古楼!AJ32</f>
        <v>4500</v>
      </c>
      <c r="AP32" s="14">
        <v>100</v>
      </c>
      <c r="AS32" s="18">
        <v>27</v>
      </c>
      <c r="AT32" s="118">
        <v>7</v>
      </c>
      <c r="AV32" s="18">
        <v>27</v>
      </c>
      <c r="AW32" s="118">
        <v>9</v>
      </c>
      <c r="AY32" s="18">
        <v>27</v>
      </c>
      <c r="AZ32" s="18">
        <v>9</v>
      </c>
      <c r="BB32" s="18">
        <v>27</v>
      </c>
      <c r="BC32" s="18">
        <v>9</v>
      </c>
      <c r="BF32" s="18">
        <v>27</v>
      </c>
      <c r="BG32" s="14">
        <f t="shared" si="9"/>
        <v>670</v>
      </c>
      <c r="BH32" s="14">
        <f t="shared" si="10"/>
        <v>365</v>
      </c>
      <c r="BI32" s="14">
        <f t="shared" si="11"/>
        <v>59400</v>
      </c>
      <c r="BJ32" s="14">
        <f t="shared" si="12"/>
        <v>800</v>
      </c>
      <c r="BK32" s="14">
        <f t="shared" si="13"/>
        <v>1035</v>
      </c>
      <c r="BL32" s="14">
        <f t="shared" si="14"/>
        <v>2070</v>
      </c>
      <c r="BN32" s="18">
        <v>28</v>
      </c>
      <c r="BO32" s="22">
        <v>20</v>
      </c>
      <c r="BU32" s="55">
        <v>27</v>
      </c>
      <c r="BV32" s="55">
        <v>106</v>
      </c>
      <c r="BW32" s="55">
        <v>1606029</v>
      </c>
      <c r="BX32" s="55" t="s">
        <v>421</v>
      </c>
      <c r="BY32" s="55">
        <v>2</v>
      </c>
      <c r="BZ32" s="55">
        <v>21</v>
      </c>
      <c r="CA32" s="55">
        <f>SUM(BZ$5:BZ32)</f>
        <v>519</v>
      </c>
      <c r="CJ32" s="55">
        <v>28</v>
      </c>
      <c r="CK32" s="55">
        <v>1</v>
      </c>
      <c r="CL32" s="55" t="s">
        <v>306</v>
      </c>
      <c r="CM32" s="55">
        <v>28</v>
      </c>
      <c r="CN32" s="55"/>
      <c r="CO32" s="55"/>
      <c r="CP32" s="55"/>
      <c r="CQ32" s="55" t="s">
        <v>446</v>
      </c>
      <c r="CR32" s="55">
        <v>2400</v>
      </c>
      <c r="CS32" s="55" t="s">
        <v>447</v>
      </c>
      <c r="CT32" s="55">
        <v>30</v>
      </c>
      <c r="CU32" s="55"/>
      <c r="CV32" s="55"/>
      <c r="CW32" s="55" t="s">
        <v>447</v>
      </c>
      <c r="CX32" s="55">
        <v>45</v>
      </c>
      <c r="CY32" s="55"/>
      <c r="CZ32" s="55"/>
      <c r="DA32" s="55"/>
      <c r="DB32" s="55"/>
      <c r="DC32" s="55"/>
      <c r="DD32" s="55"/>
      <c r="DE32" s="55"/>
      <c r="DF32" s="55"/>
      <c r="DG32" s="55"/>
      <c r="DH32" s="55"/>
    </row>
    <row r="33" spans="1:112" ht="16.5" x14ac:dyDescent="0.2">
      <c r="A33" s="17">
        <v>29</v>
      </c>
      <c r="B33" s="109">
        <v>8</v>
      </c>
      <c r="C33" s="96">
        <v>30</v>
      </c>
      <c r="D33" s="118"/>
      <c r="E33" s="109">
        <f>INDEX(章节关卡!$D$6:$D$34,芦花古楼!B33)*芦花古楼!C33</f>
        <v>420</v>
      </c>
      <c r="F33" s="22">
        <f t="shared" si="0"/>
        <v>30</v>
      </c>
      <c r="G33" s="22">
        <f t="shared" si="1"/>
        <v>45</v>
      </c>
      <c r="H33" s="14">
        <f>INDEX(章节关卡!$F$6:$F$34,芦花古楼!B33)*芦花古楼!C33</f>
        <v>1350</v>
      </c>
      <c r="I33" s="14">
        <v>100</v>
      </c>
      <c r="L33" s="17">
        <v>29</v>
      </c>
      <c r="M33" s="109">
        <f t="shared" si="4"/>
        <v>9</v>
      </c>
      <c r="N33" s="96">
        <v>60</v>
      </c>
      <c r="O33" s="118"/>
      <c r="P33" s="109">
        <f>INDEX(章节关卡!$D$6:$D$34,芦花古楼!M33)*芦花古楼!N33</f>
        <v>960</v>
      </c>
      <c r="Q33" s="22">
        <f t="shared" si="5"/>
        <v>35</v>
      </c>
      <c r="R33" s="22">
        <f t="shared" si="6"/>
        <v>45</v>
      </c>
      <c r="S33" s="14">
        <f>INDEX(章节关卡!$F$6:$F$34,芦花古楼!M33)*芦花古楼!N33</f>
        <v>3000</v>
      </c>
      <c r="T33" s="14">
        <v>100</v>
      </c>
      <c r="W33" s="17">
        <v>29</v>
      </c>
      <c r="X33" s="48">
        <v>9</v>
      </c>
      <c r="Y33" s="96">
        <v>90</v>
      </c>
      <c r="Z33" s="118"/>
      <c r="AA33" s="118">
        <f>INDEX(章节关卡!$D$6:$D$34,芦花古楼!X33)*芦花古楼!Y33</f>
        <v>1440</v>
      </c>
      <c r="AB33" s="22">
        <f t="shared" si="2"/>
        <v>40</v>
      </c>
      <c r="AC33" s="22">
        <f t="shared" si="3"/>
        <v>45</v>
      </c>
      <c r="AD33" s="14">
        <f>INDEX(章节关卡!$F$6:$F$34,芦花古楼!X33)*芦花古楼!Y33</f>
        <v>4500</v>
      </c>
      <c r="AE33" s="14">
        <v>100</v>
      </c>
      <c r="AH33" s="17">
        <v>29</v>
      </c>
      <c r="AI33" s="48">
        <v>9</v>
      </c>
      <c r="AJ33" s="96">
        <v>90</v>
      </c>
      <c r="AK33" s="118"/>
      <c r="AL33" s="118">
        <f>INDEX(章节关卡!$D$6:$D$34,芦花古楼!AI33)*芦花古楼!AJ33</f>
        <v>1440</v>
      </c>
      <c r="AM33" s="22">
        <f t="shared" si="7"/>
        <v>45</v>
      </c>
      <c r="AN33" s="22">
        <f t="shared" si="8"/>
        <v>45</v>
      </c>
      <c r="AO33" s="14">
        <f>INDEX(章节关卡!$F$6:$F$34,芦花古楼!AI33)*芦花古楼!AJ33</f>
        <v>4500</v>
      </c>
      <c r="AP33" s="14">
        <v>100</v>
      </c>
      <c r="AS33" s="18">
        <v>28</v>
      </c>
      <c r="AT33" s="118">
        <v>7</v>
      </c>
      <c r="AV33" s="18">
        <v>28</v>
      </c>
      <c r="AW33" s="118">
        <v>9</v>
      </c>
      <c r="AY33" s="18">
        <v>28</v>
      </c>
      <c r="AZ33" s="18">
        <v>9</v>
      </c>
      <c r="BB33" s="18">
        <v>28</v>
      </c>
      <c r="BC33" s="18">
        <v>9</v>
      </c>
      <c r="BF33" s="18">
        <v>28</v>
      </c>
      <c r="BG33" s="14">
        <f t="shared" si="9"/>
        <v>670</v>
      </c>
      <c r="BH33" s="14">
        <f t="shared" si="10"/>
        <v>370</v>
      </c>
      <c r="BI33" s="14">
        <f t="shared" si="11"/>
        <v>59400</v>
      </c>
      <c r="BJ33" s="14">
        <f t="shared" si="12"/>
        <v>850</v>
      </c>
      <c r="BK33" s="14">
        <f t="shared" si="13"/>
        <v>1035</v>
      </c>
      <c r="BL33" s="14">
        <f t="shared" si="14"/>
        <v>2070</v>
      </c>
      <c r="BN33" s="18">
        <v>29</v>
      </c>
      <c r="BO33" s="22">
        <v>20</v>
      </c>
      <c r="BU33" s="55">
        <v>28</v>
      </c>
      <c r="BV33" s="55">
        <v>106</v>
      </c>
      <c r="BW33" s="55">
        <v>1606030</v>
      </c>
      <c r="BX33" s="55" t="s">
        <v>422</v>
      </c>
      <c r="BY33" s="55">
        <v>2</v>
      </c>
      <c r="BZ33" s="55">
        <v>21</v>
      </c>
      <c r="CA33" s="55">
        <f>SUM(BZ$5:BZ33)</f>
        <v>540</v>
      </c>
      <c r="CJ33" s="55">
        <v>29</v>
      </c>
      <c r="CK33" s="55">
        <v>1</v>
      </c>
      <c r="CL33" s="55" t="s">
        <v>306</v>
      </c>
      <c r="CM33" s="55">
        <v>29</v>
      </c>
      <c r="CN33" s="55"/>
      <c r="CO33" s="55"/>
      <c r="CP33" s="55"/>
      <c r="CQ33" s="55" t="s">
        <v>446</v>
      </c>
      <c r="CR33" s="55">
        <v>2400</v>
      </c>
      <c r="CS33" s="55" t="s">
        <v>447</v>
      </c>
      <c r="CT33" s="55">
        <v>30</v>
      </c>
      <c r="CU33" s="55"/>
      <c r="CV33" s="55"/>
      <c r="CW33" s="55" t="s">
        <v>447</v>
      </c>
      <c r="CX33" s="55">
        <v>45</v>
      </c>
      <c r="CY33" s="55"/>
      <c r="CZ33" s="55"/>
      <c r="DA33" s="55"/>
      <c r="DB33" s="55"/>
      <c r="DC33" s="55"/>
      <c r="DD33" s="55"/>
      <c r="DE33" s="55"/>
      <c r="DF33" s="55"/>
      <c r="DG33" s="55"/>
      <c r="DH33" s="55"/>
    </row>
    <row r="34" spans="1:112" ht="16.5" x14ac:dyDescent="0.2">
      <c r="A34" s="17">
        <v>30</v>
      </c>
      <c r="B34" s="109">
        <v>8</v>
      </c>
      <c r="C34" s="96">
        <v>30</v>
      </c>
      <c r="D34" s="118"/>
      <c r="E34" s="109">
        <f>INDEX(章节关卡!$D$6:$D$34,芦花古楼!B34)*芦花古楼!C34</f>
        <v>420</v>
      </c>
      <c r="F34" s="22">
        <f t="shared" si="0"/>
        <v>30</v>
      </c>
      <c r="G34" s="22">
        <f t="shared" si="1"/>
        <v>50</v>
      </c>
      <c r="H34" s="14">
        <f>INDEX(章节关卡!$F$6:$F$34,芦花古楼!B34)*芦花古楼!C34</f>
        <v>1350</v>
      </c>
      <c r="I34" s="14">
        <v>100</v>
      </c>
      <c r="L34" s="17">
        <v>30</v>
      </c>
      <c r="M34" s="109">
        <f t="shared" si="4"/>
        <v>9</v>
      </c>
      <c r="N34" s="96">
        <v>60</v>
      </c>
      <c r="O34" s="118"/>
      <c r="P34" s="109">
        <f>INDEX(章节关卡!$D$6:$D$34,芦花古楼!M34)*芦花古楼!N34</f>
        <v>960</v>
      </c>
      <c r="Q34" s="22">
        <f t="shared" si="5"/>
        <v>35</v>
      </c>
      <c r="R34" s="22">
        <f t="shared" si="6"/>
        <v>50</v>
      </c>
      <c r="S34" s="14">
        <f>INDEX(章节关卡!$F$6:$F$34,芦花古楼!M34)*芦花古楼!N34</f>
        <v>3000</v>
      </c>
      <c r="T34" s="14">
        <v>100</v>
      </c>
      <c r="W34" s="17">
        <v>30</v>
      </c>
      <c r="X34" s="25">
        <v>9</v>
      </c>
      <c r="Y34" s="96">
        <v>90</v>
      </c>
      <c r="Z34" s="118"/>
      <c r="AA34" s="118">
        <f>INDEX(章节关卡!$D$6:$D$34,芦花古楼!X34)*芦花古楼!Y34</f>
        <v>1440</v>
      </c>
      <c r="AB34" s="22">
        <f t="shared" si="2"/>
        <v>40</v>
      </c>
      <c r="AC34" s="22">
        <f t="shared" si="3"/>
        <v>50</v>
      </c>
      <c r="AD34" s="14">
        <f>INDEX(章节关卡!$F$6:$F$34,芦花古楼!X34)*芦花古楼!Y34</f>
        <v>4500</v>
      </c>
      <c r="AE34" s="14">
        <v>100</v>
      </c>
      <c r="AH34" s="17">
        <v>30</v>
      </c>
      <c r="AI34" s="48">
        <v>9</v>
      </c>
      <c r="AJ34" s="96">
        <v>90</v>
      </c>
      <c r="AK34" s="118"/>
      <c r="AL34" s="118">
        <f>INDEX(章节关卡!$D$6:$D$34,芦花古楼!AI34)*芦花古楼!AJ34</f>
        <v>1440</v>
      </c>
      <c r="AM34" s="22">
        <f t="shared" si="7"/>
        <v>45</v>
      </c>
      <c r="AN34" s="22">
        <f t="shared" si="8"/>
        <v>50</v>
      </c>
      <c r="AO34" s="14">
        <f>INDEX(章节关卡!$F$6:$F$34,芦花古楼!AI34)*芦花古楼!AJ34</f>
        <v>4500</v>
      </c>
      <c r="AP34" s="14">
        <v>100</v>
      </c>
      <c r="AS34" s="18">
        <v>29</v>
      </c>
      <c r="AT34" s="118">
        <v>7</v>
      </c>
      <c r="AV34" s="18">
        <v>29</v>
      </c>
      <c r="AW34" s="118">
        <v>9</v>
      </c>
      <c r="AY34" s="18">
        <v>29</v>
      </c>
      <c r="AZ34" s="18">
        <v>9</v>
      </c>
      <c r="BB34" s="18">
        <v>29</v>
      </c>
      <c r="BC34" s="18">
        <v>9</v>
      </c>
      <c r="BF34" s="18">
        <v>29</v>
      </c>
      <c r="BG34" s="14">
        <f t="shared" si="9"/>
        <v>695</v>
      </c>
      <c r="BH34" s="14">
        <f t="shared" si="10"/>
        <v>385</v>
      </c>
      <c r="BI34" s="14">
        <f t="shared" si="11"/>
        <v>62400</v>
      </c>
      <c r="BJ34" s="14">
        <f t="shared" si="12"/>
        <v>850</v>
      </c>
      <c r="BK34" s="14">
        <f t="shared" si="13"/>
        <v>1065</v>
      </c>
      <c r="BL34" s="14">
        <f t="shared" si="14"/>
        <v>2130</v>
      </c>
      <c r="BN34" s="18">
        <v>30</v>
      </c>
      <c r="BO34" s="18">
        <v>30</v>
      </c>
      <c r="BU34" s="55">
        <v>29</v>
      </c>
      <c r="BV34" s="55">
        <v>106</v>
      </c>
      <c r="BW34" s="55">
        <v>1606031</v>
      </c>
      <c r="BX34" s="55" t="s">
        <v>423</v>
      </c>
      <c r="BY34" s="55">
        <v>2</v>
      </c>
      <c r="BZ34" s="55">
        <v>21</v>
      </c>
      <c r="CA34" s="55">
        <f>SUM(BZ$5:BZ34)</f>
        <v>561</v>
      </c>
      <c r="CJ34" s="55">
        <v>30</v>
      </c>
      <c r="CK34" s="55">
        <v>1</v>
      </c>
      <c r="CL34" s="55" t="s">
        <v>306</v>
      </c>
      <c r="CM34" s="55">
        <v>30</v>
      </c>
      <c r="CN34" s="55"/>
      <c r="CO34" s="55"/>
      <c r="CP34" s="55"/>
      <c r="CQ34" s="55" t="s">
        <v>446</v>
      </c>
      <c r="CR34" s="55">
        <v>2400</v>
      </c>
      <c r="CS34" s="55" t="s">
        <v>447</v>
      </c>
      <c r="CT34" s="55">
        <v>30</v>
      </c>
      <c r="CU34" s="55" t="s">
        <v>329</v>
      </c>
      <c r="CV34" s="55">
        <v>2</v>
      </c>
      <c r="CW34" s="55" t="s">
        <v>447</v>
      </c>
      <c r="CX34" s="55">
        <v>50</v>
      </c>
      <c r="CY34" s="55"/>
      <c r="CZ34" s="55"/>
      <c r="DA34" s="55"/>
      <c r="DB34" s="55"/>
      <c r="DC34" s="55"/>
      <c r="DD34" s="55"/>
      <c r="DE34" s="55"/>
      <c r="DF34" s="55"/>
      <c r="DG34" s="55"/>
      <c r="DH34" s="55"/>
    </row>
    <row r="35" spans="1:112" ht="16.5" x14ac:dyDescent="0.2">
      <c r="A35" s="17">
        <v>31</v>
      </c>
      <c r="B35" s="48">
        <v>9</v>
      </c>
      <c r="C35" s="96">
        <v>30</v>
      </c>
      <c r="D35" s="118"/>
      <c r="E35" s="109">
        <f>INDEX(章节关卡!$D$6:$D$34,芦花古楼!B35)*芦花古楼!C35</f>
        <v>480</v>
      </c>
      <c r="F35" s="22">
        <f t="shared" si="0"/>
        <v>35</v>
      </c>
      <c r="G35" s="22">
        <f t="shared" si="1"/>
        <v>50</v>
      </c>
      <c r="H35" s="14">
        <f>INDEX(章节关卡!$F$6:$F$34,芦花古楼!B35)*芦花古楼!C35</f>
        <v>1500</v>
      </c>
      <c r="I35" s="14">
        <v>100</v>
      </c>
      <c r="L35" s="17">
        <v>31</v>
      </c>
      <c r="M35" s="109">
        <f t="shared" si="4"/>
        <v>10</v>
      </c>
      <c r="N35" s="96">
        <v>60</v>
      </c>
      <c r="O35" s="118"/>
      <c r="P35" s="109">
        <f>INDEX(章节关卡!$D$6:$D$34,芦花古楼!M35)*芦花古楼!N35</f>
        <v>1080</v>
      </c>
      <c r="Q35" s="22">
        <f t="shared" si="5"/>
        <v>40</v>
      </c>
      <c r="R35" s="22">
        <f t="shared" si="6"/>
        <v>50</v>
      </c>
      <c r="S35" s="14">
        <f>INDEX(章节关卡!$F$6:$F$34,芦花古楼!M35)*芦花古楼!N35</f>
        <v>3300</v>
      </c>
      <c r="T35" s="14">
        <v>100</v>
      </c>
      <c r="W35" s="17">
        <v>31</v>
      </c>
      <c r="X35" s="48">
        <v>10</v>
      </c>
      <c r="Y35" s="96">
        <v>90</v>
      </c>
      <c r="Z35" s="118"/>
      <c r="AA35" s="118">
        <f>INDEX(章节关卡!$D$6:$D$34,芦花古楼!X35)*芦花古楼!Y35</f>
        <v>1620</v>
      </c>
      <c r="AB35" s="22">
        <f t="shared" si="2"/>
        <v>45</v>
      </c>
      <c r="AC35" s="22">
        <f t="shared" si="3"/>
        <v>50</v>
      </c>
      <c r="AD35" s="14">
        <f>INDEX(章节关卡!$F$6:$F$34,芦花古楼!X35)*芦花古楼!Y35</f>
        <v>4950</v>
      </c>
      <c r="AE35" s="14">
        <v>100</v>
      </c>
      <c r="AH35" s="17">
        <v>31</v>
      </c>
      <c r="AI35" s="48">
        <v>10</v>
      </c>
      <c r="AJ35" s="96">
        <v>90</v>
      </c>
      <c r="AK35" s="118"/>
      <c r="AL35" s="118">
        <f>INDEX(章节关卡!$D$6:$D$34,芦花古楼!AI35)*芦花古楼!AJ35</f>
        <v>1620</v>
      </c>
      <c r="AM35" s="22">
        <f t="shared" si="7"/>
        <v>50</v>
      </c>
      <c r="AN35" s="22">
        <f t="shared" si="8"/>
        <v>50</v>
      </c>
      <c r="AO35" s="14">
        <f>INDEX(章节关卡!$F$6:$F$34,芦花古楼!AI35)*芦花古楼!AJ35</f>
        <v>4950</v>
      </c>
      <c r="AP35" s="14">
        <v>100</v>
      </c>
      <c r="AS35" s="18">
        <v>30</v>
      </c>
      <c r="AT35" s="118">
        <v>7</v>
      </c>
      <c r="AV35" s="18">
        <v>30</v>
      </c>
      <c r="AW35" s="118">
        <v>9</v>
      </c>
      <c r="AY35" s="18">
        <v>30</v>
      </c>
      <c r="AZ35" s="18">
        <v>9</v>
      </c>
      <c r="BB35" s="18">
        <v>30</v>
      </c>
      <c r="BC35" s="18">
        <v>9</v>
      </c>
      <c r="BF35" s="18">
        <v>30</v>
      </c>
      <c r="BG35" s="14">
        <f t="shared" si="9"/>
        <v>710</v>
      </c>
      <c r="BH35" s="14">
        <f t="shared" si="10"/>
        <v>385</v>
      </c>
      <c r="BI35" s="14">
        <f t="shared" si="11"/>
        <v>64800</v>
      </c>
      <c r="BJ35" s="14">
        <f t="shared" si="12"/>
        <v>850</v>
      </c>
      <c r="BK35" s="14">
        <f t="shared" si="13"/>
        <v>1095</v>
      </c>
      <c r="BL35" s="14">
        <f t="shared" si="14"/>
        <v>2190</v>
      </c>
      <c r="BN35" s="18">
        <v>31</v>
      </c>
      <c r="BO35" s="22">
        <v>30</v>
      </c>
      <c r="BU35" s="55">
        <v>30</v>
      </c>
      <c r="BV35" s="55">
        <v>106</v>
      </c>
      <c r="BW35" s="55">
        <v>1606032</v>
      </c>
      <c r="BX35" s="55" t="s">
        <v>424</v>
      </c>
      <c r="BY35" s="55">
        <v>3</v>
      </c>
      <c r="BZ35" s="55">
        <v>21</v>
      </c>
      <c r="CA35" s="55">
        <f>SUM(BZ$5:BZ35)</f>
        <v>582</v>
      </c>
      <c r="CJ35" s="55">
        <v>31</v>
      </c>
      <c r="CK35" s="55">
        <v>1</v>
      </c>
      <c r="CL35" s="55" t="s">
        <v>306</v>
      </c>
      <c r="CM35" s="55">
        <v>31</v>
      </c>
      <c r="CN35" s="55"/>
      <c r="CO35" s="55"/>
      <c r="CP35" s="55"/>
      <c r="CQ35" s="55" t="s">
        <v>446</v>
      </c>
      <c r="CR35" s="55">
        <v>2400</v>
      </c>
      <c r="CS35" s="55" t="s">
        <v>447</v>
      </c>
      <c r="CT35" s="55">
        <v>35</v>
      </c>
      <c r="CU35" s="55"/>
      <c r="CV35" s="55"/>
      <c r="CW35" s="55" t="s">
        <v>447</v>
      </c>
      <c r="CX35" s="55">
        <v>50</v>
      </c>
      <c r="CY35" s="55"/>
      <c r="CZ35" s="55"/>
      <c r="DA35" s="55"/>
      <c r="DB35" s="55"/>
      <c r="DC35" s="55"/>
      <c r="DD35" s="55"/>
      <c r="DE35" s="55"/>
      <c r="DF35" s="55"/>
      <c r="DG35" s="55"/>
      <c r="DH35" s="55"/>
    </row>
    <row r="36" spans="1:112" ht="16.5" x14ac:dyDescent="0.2">
      <c r="A36" s="17">
        <v>32</v>
      </c>
      <c r="B36" s="109">
        <v>9</v>
      </c>
      <c r="C36" s="96">
        <v>30</v>
      </c>
      <c r="D36" s="118"/>
      <c r="E36" s="109">
        <f>INDEX(章节关卡!$D$6:$D$34,芦花古楼!B36)*芦花古楼!C36</f>
        <v>480</v>
      </c>
      <c r="F36" s="22">
        <f t="shared" si="0"/>
        <v>35</v>
      </c>
      <c r="G36" s="22">
        <f t="shared" si="1"/>
        <v>50</v>
      </c>
      <c r="H36" s="14">
        <f>INDEX(章节关卡!$F$6:$F$34,芦花古楼!B36)*芦花古楼!C36</f>
        <v>1500</v>
      </c>
      <c r="I36" s="14">
        <v>100</v>
      </c>
      <c r="L36" s="17">
        <v>32</v>
      </c>
      <c r="M36" s="109">
        <f t="shared" si="4"/>
        <v>10</v>
      </c>
      <c r="N36" s="96">
        <v>60</v>
      </c>
      <c r="O36" s="118"/>
      <c r="P36" s="109">
        <f>INDEX(章节关卡!$D$6:$D$34,芦花古楼!M36)*芦花古楼!N36</f>
        <v>1080</v>
      </c>
      <c r="Q36" s="22">
        <f t="shared" si="5"/>
        <v>40</v>
      </c>
      <c r="R36" s="22">
        <f t="shared" si="6"/>
        <v>50</v>
      </c>
      <c r="S36" s="14">
        <f>INDEX(章节关卡!$F$6:$F$34,芦花古楼!M36)*芦花古楼!N36</f>
        <v>3300</v>
      </c>
      <c r="T36" s="14">
        <v>100</v>
      </c>
      <c r="W36" s="17">
        <v>32</v>
      </c>
      <c r="X36" s="48">
        <v>10</v>
      </c>
      <c r="Y36" s="96">
        <v>90</v>
      </c>
      <c r="Z36" s="118"/>
      <c r="AA36" s="118">
        <f>INDEX(章节关卡!$D$6:$D$34,芦花古楼!X36)*芦花古楼!Y36</f>
        <v>1620</v>
      </c>
      <c r="AB36" s="22">
        <f t="shared" si="2"/>
        <v>45</v>
      </c>
      <c r="AC36" s="22">
        <f t="shared" si="3"/>
        <v>50</v>
      </c>
      <c r="AD36" s="14">
        <f>INDEX(章节关卡!$F$6:$F$34,芦花古楼!X36)*芦花古楼!Y36</f>
        <v>4950</v>
      </c>
      <c r="AE36" s="14">
        <v>100</v>
      </c>
      <c r="AH36" s="17">
        <v>32</v>
      </c>
      <c r="AI36" s="48">
        <v>10</v>
      </c>
      <c r="AJ36" s="96">
        <v>90</v>
      </c>
      <c r="AK36" s="118"/>
      <c r="AL36" s="118">
        <f>INDEX(章节关卡!$D$6:$D$34,芦花古楼!AI36)*芦花古楼!AJ36</f>
        <v>1620</v>
      </c>
      <c r="AM36" s="22">
        <f t="shared" si="7"/>
        <v>50</v>
      </c>
      <c r="AN36" s="22">
        <f t="shared" si="8"/>
        <v>50</v>
      </c>
      <c r="AO36" s="14">
        <f>INDEX(章节关卡!$F$6:$F$34,芦花古楼!AI36)*芦花古楼!AJ36</f>
        <v>4950</v>
      </c>
      <c r="AP36" s="14">
        <v>100</v>
      </c>
      <c r="AS36" s="18">
        <v>31</v>
      </c>
      <c r="AT36" s="18">
        <v>8</v>
      </c>
      <c r="AV36" s="18">
        <v>31</v>
      </c>
      <c r="AW36" s="118">
        <v>10</v>
      </c>
      <c r="AY36" s="18">
        <v>31</v>
      </c>
      <c r="AZ36" s="18">
        <v>10</v>
      </c>
      <c r="BB36" s="18">
        <v>31</v>
      </c>
      <c r="BC36" s="18">
        <v>10</v>
      </c>
      <c r="BF36" s="18">
        <v>31</v>
      </c>
      <c r="BG36" s="14">
        <f t="shared" si="9"/>
        <v>625</v>
      </c>
      <c r="BH36" s="14">
        <f t="shared" si="10"/>
        <v>405</v>
      </c>
      <c r="BI36" s="14">
        <f t="shared" si="11"/>
        <v>61200</v>
      </c>
      <c r="BJ36" s="14">
        <f t="shared" si="12"/>
        <v>1000</v>
      </c>
      <c r="BK36" s="14">
        <f t="shared" si="13"/>
        <v>1010</v>
      </c>
      <c r="BL36" s="14">
        <f t="shared" si="14"/>
        <v>2020</v>
      </c>
      <c r="BN36" s="18">
        <v>32</v>
      </c>
      <c r="BO36" s="22">
        <v>30</v>
      </c>
      <c r="BU36" s="55">
        <v>31</v>
      </c>
      <c r="BV36" s="55">
        <v>106</v>
      </c>
      <c r="BW36" s="55">
        <v>1606033</v>
      </c>
      <c r="BX36" s="55" t="s">
        <v>425</v>
      </c>
      <c r="BY36" s="55">
        <v>3</v>
      </c>
      <c r="BZ36" s="55">
        <v>21</v>
      </c>
      <c r="CA36" s="55">
        <f>SUM(BZ$5:BZ36)</f>
        <v>603</v>
      </c>
      <c r="CJ36" s="55">
        <v>32</v>
      </c>
      <c r="CK36" s="55">
        <v>1</v>
      </c>
      <c r="CL36" s="55" t="s">
        <v>306</v>
      </c>
      <c r="CM36" s="55">
        <v>32</v>
      </c>
      <c r="CN36" s="55"/>
      <c r="CO36" s="55"/>
      <c r="CP36" s="55"/>
      <c r="CQ36" s="55" t="s">
        <v>446</v>
      </c>
      <c r="CR36" s="55">
        <v>2400</v>
      </c>
      <c r="CS36" s="55" t="s">
        <v>447</v>
      </c>
      <c r="CT36" s="55">
        <v>35</v>
      </c>
      <c r="CU36" s="55"/>
      <c r="CV36" s="55"/>
      <c r="CW36" s="55" t="s">
        <v>447</v>
      </c>
      <c r="CX36" s="55">
        <v>50</v>
      </c>
      <c r="CY36" s="55"/>
      <c r="CZ36" s="55"/>
      <c r="DA36" s="55"/>
      <c r="DB36" s="55"/>
      <c r="DC36" s="55"/>
      <c r="DD36" s="55"/>
      <c r="DE36" s="55"/>
      <c r="DF36" s="55"/>
      <c r="DG36" s="55"/>
      <c r="DH36" s="55"/>
    </row>
    <row r="37" spans="1:112" ht="16.5" x14ac:dyDescent="0.2">
      <c r="A37" s="17">
        <v>33</v>
      </c>
      <c r="B37" s="109">
        <v>9</v>
      </c>
      <c r="C37" s="96">
        <v>30</v>
      </c>
      <c r="D37" s="118"/>
      <c r="E37" s="109">
        <f>INDEX(章节关卡!$D$6:$D$34,芦花古楼!B37)*芦花古楼!C37</f>
        <v>480</v>
      </c>
      <c r="F37" s="22">
        <f t="shared" ref="F37:F68" si="15">INT((A37-1)/5+1)*5</f>
        <v>35</v>
      </c>
      <c r="G37" s="22">
        <f t="shared" ref="G37:G68" si="16">INT(A37/5)*5+20</f>
        <v>50</v>
      </c>
      <c r="H37" s="14">
        <f>INDEX(章节关卡!$F$6:$F$34,芦花古楼!B37)*芦花古楼!C37</f>
        <v>1500</v>
      </c>
      <c r="I37" s="14">
        <v>100</v>
      </c>
      <c r="L37" s="17">
        <v>33</v>
      </c>
      <c r="M37" s="109">
        <f t="shared" si="4"/>
        <v>10</v>
      </c>
      <c r="N37" s="96">
        <v>60</v>
      </c>
      <c r="O37" s="118"/>
      <c r="P37" s="109">
        <f>INDEX(章节关卡!$D$6:$D$34,芦花古楼!M37)*芦花古楼!N37</f>
        <v>1080</v>
      </c>
      <c r="Q37" s="22">
        <f t="shared" si="5"/>
        <v>40</v>
      </c>
      <c r="R37" s="22">
        <f t="shared" si="6"/>
        <v>50</v>
      </c>
      <c r="S37" s="14">
        <f>INDEX(章节关卡!$F$6:$F$34,芦花古楼!M37)*芦花古楼!N37</f>
        <v>3300</v>
      </c>
      <c r="T37" s="14">
        <v>100</v>
      </c>
      <c r="W37" s="17">
        <v>33</v>
      </c>
      <c r="X37" s="48">
        <v>10</v>
      </c>
      <c r="Y37" s="96">
        <v>90</v>
      </c>
      <c r="Z37" s="118"/>
      <c r="AA37" s="118">
        <f>INDEX(章节关卡!$D$6:$D$34,芦花古楼!X37)*芦花古楼!Y37</f>
        <v>1620</v>
      </c>
      <c r="AB37" s="22">
        <f t="shared" ref="AB37:AB68" si="17">INT((W37-1)/5+3)*5</f>
        <v>45</v>
      </c>
      <c r="AC37" s="22">
        <f t="shared" ref="AC37:AC68" si="18">INT(W37/5)*5+20</f>
        <v>50</v>
      </c>
      <c r="AD37" s="14">
        <f>INDEX(章节关卡!$F$6:$F$34,芦花古楼!X37)*芦花古楼!Y37</f>
        <v>4950</v>
      </c>
      <c r="AE37" s="14">
        <v>100</v>
      </c>
      <c r="AH37" s="17">
        <v>33</v>
      </c>
      <c r="AI37" s="48">
        <v>10</v>
      </c>
      <c r="AJ37" s="96">
        <v>90</v>
      </c>
      <c r="AK37" s="118"/>
      <c r="AL37" s="118">
        <f>INDEX(章节关卡!$D$6:$D$34,芦花古楼!AI37)*芦花古楼!AJ37</f>
        <v>1620</v>
      </c>
      <c r="AM37" s="22">
        <f t="shared" si="7"/>
        <v>50</v>
      </c>
      <c r="AN37" s="22">
        <f t="shared" si="8"/>
        <v>50</v>
      </c>
      <c r="AO37" s="14">
        <f>INDEX(章节关卡!$F$6:$F$34,芦花古楼!AI37)*芦花古楼!AJ37</f>
        <v>4950</v>
      </c>
      <c r="AP37" s="14">
        <v>100</v>
      </c>
      <c r="AS37" s="18">
        <v>32</v>
      </c>
      <c r="AT37" s="118">
        <v>8</v>
      </c>
      <c r="AV37" s="18">
        <v>32</v>
      </c>
      <c r="AW37" s="118">
        <v>10</v>
      </c>
      <c r="AY37" s="18">
        <v>32</v>
      </c>
      <c r="AZ37" s="18">
        <v>10</v>
      </c>
      <c r="BB37" s="18">
        <v>32</v>
      </c>
      <c r="BC37" s="18">
        <v>10</v>
      </c>
      <c r="BF37" s="18">
        <v>32</v>
      </c>
      <c r="BG37" s="14">
        <f t="shared" si="9"/>
        <v>660</v>
      </c>
      <c r="BH37" s="14">
        <f t="shared" si="10"/>
        <v>405</v>
      </c>
      <c r="BI37" s="14">
        <f t="shared" si="11"/>
        <v>66300</v>
      </c>
      <c r="BJ37" s="14">
        <f t="shared" si="12"/>
        <v>1000</v>
      </c>
      <c r="BK37" s="14">
        <f t="shared" si="13"/>
        <v>1065</v>
      </c>
      <c r="BL37" s="14">
        <f t="shared" si="14"/>
        <v>2130</v>
      </c>
      <c r="BN37" s="18">
        <v>33</v>
      </c>
      <c r="BO37" s="22">
        <v>30</v>
      </c>
      <c r="BU37" s="55">
        <v>32</v>
      </c>
      <c r="BV37" s="55">
        <v>106</v>
      </c>
      <c r="BW37" s="55">
        <v>1606034</v>
      </c>
      <c r="BX37" s="55" t="s">
        <v>426</v>
      </c>
      <c r="BY37" s="55">
        <v>3</v>
      </c>
      <c r="BZ37" s="55">
        <v>21</v>
      </c>
      <c r="CA37" s="55">
        <f>SUM(BZ$5:BZ37)</f>
        <v>624</v>
      </c>
      <c r="CJ37" s="55">
        <v>33</v>
      </c>
      <c r="CK37" s="55">
        <v>1</v>
      </c>
      <c r="CL37" s="55" t="s">
        <v>306</v>
      </c>
      <c r="CM37" s="55">
        <v>33</v>
      </c>
      <c r="CN37" s="55"/>
      <c r="CO37" s="55"/>
      <c r="CP37" s="55"/>
      <c r="CQ37" s="55" t="s">
        <v>446</v>
      </c>
      <c r="CR37" s="55">
        <v>2400</v>
      </c>
      <c r="CS37" s="55" t="s">
        <v>447</v>
      </c>
      <c r="CT37" s="55">
        <v>35</v>
      </c>
      <c r="CU37" s="55"/>
      <c r="CV37" s="55"/>
      <c r="CW37" s="55" t="s">
        <v>447</v>
      </c>
      <c r="CX37" s="55">
        <v>50</v>
      </c>
      <c r="CY37" s="55"/>
      <c r="CZ37" s="55"/>
      <c r="DA37" s="55"/>
      <c r="DB37" s="55"/>
      <c r="DC37" s="55"/>
      <c r="DD37" s="55"/>
      <c r="DE37" s="55"/>
      <c r="DF37" s="55"/>
      <c r="DG37" s="55"/>
      <c r="DH37" s="55"/>
    </row>
    <row r="38" spans="1:112" ht="16.5" x14ac:dyDescent="0.2">
      <c r="A38" s="17">
        <v>34</v>
      </c>
      <c r="B38" s="109">
        <v>9</v>
      </c>
      <c r="C38" s="96">
        <v>30</v>
      </c>
      <c r="D38" s="118"/>
      <c r="E38" s="109">
        <f>INDEX(章节关卡!$D$6:$D$34,芦花古楼!B38)*芦花古楼!C38</f>
        <v>480</v>
      </c>
      <c r="F38" s="22">
        <f t="shared" si="15"/>
        <v>35</v>
      </c>
      <c r="G38" s="22">
        <f t="shared" si="16"/>
        <v>50</v>
      </c>
      <c r="H38" s="14">
        <f>INDEX(章节关卡!$F$6:$F$34,芦花古楼!B38)*芦花古楼!C38</f>
        <v>1500</v>
      </c>
      <c r="I38" s="14">
        <v>100</v>
      </c>
      <c r="L38" s="17">
        <v>34</v>
      </c>
      <c r="M38" s="109">
        <f t="shared" si="4"/>
        <v>10</v>
      </c>
      <c r="N38" s="96">
        <v>60</v>
      </c>
      <c r="O38" s="118"/>
      <c r="P38" s="109">
        <f>INDEX(章节关卡!$D$6:$D$34,芦花古楼!M38)*芦花古楼!N38</f>
        <v>1080</v>
      </c>
      <c r="Q38" s="22">
        <f t="shared" si="5"/>
        <v>40</v>
      </c>
      <c r="R38" s="22">
        <f t="shared" si="6"/>
        <v>50</v>
      </c>
      <c r="S38" s="14">
        <f>INDEX(章节关卡!$F$6:$F$34,芦花古楼!M38)*芦花古楼!N38</f>
        <v>3300</v>
      </c>
      <c r="T38" s="14">
        <v>100</v>
      </c>
      <c r="W38" s="17">
        <v>34</v>
      </c>
      <c r="X38" s="48">
        <v>10</v>
      </c>
      <c r="Y38" s="96">
        <v>90</v>
      </c>
      <c r="Z38" s="118"/>
      <c r="AA38" s="118">
        <f>INDEX(章节关卡!$D$6:$D$34,芦花古楼!X38)*芦花古楼!Y38</f>
        <v>1620</v>
      </c>
      <c r="AB38" s="22">
        <f t="shared" si="17"/>
        <v>45</v>
      </c>
      <c r="AC38" s="22">
        <f t="shared" si="18"/>
        <v>50</v>
      </c>
      <c r="AD38" s="14">
        <f>INDEX(章节关卡!$F$6:$F$34,芦花古楼!X38)*芦花古楼!Y38</f>
        <v>4950</v>
      </c>
      <c r="AE38" s="14">
        <v>100</v>
      </c>
      <c r="AH38" s="17">
        <v>34</v>
      </c>
      <c r="AI38" s="48">
        <v>10</v>
      </c>
      <c r="AJ38" s="96">
        <v>90</v>
      </c>
      <c r="AK38" s="118"/>
      <c r="AL38" s="118">
        <f>INDEX(章节关卡!$D$6:$D$34,芦花古楼!AI38)*芦花古楼!AJ38</f>
        <v>1620</v>
      </c>
      <c r="AM38" s="22">
        <f t="shared" si="7"/>
        <v>50</v>
      </c>
      <c r="AN38" s="22">
        <f t="shared" si="8"/>
        <v>50</v>
      </c>
      <c r="AO38" s="14">
        <f>INDEX(章节关卡!$F$6:$F$34,芦花古楼!AI38)*芦花古楼!AJ38</f>
        <v>4950</v>
      </c>
      <c r="AP38" s="14">
        <v>100</v>
      </c>
      <c r="AS38" s="18">
        <v>33</v>
      </c>
      <c r="AT38" s="118">
        <v>8</v>
      </c>
      <c r="AV38" s="18">
        <v>33</v>
      </c>
      <c r="AW38" s="118">
        <v>10</v>
      </c>
      <c r="AY38" s="18">
        <v>33</v>
      </c>
      <c r="AZ38" s="18">
        <v>10</v>
      </c>
      <c r="BB38" s="18">
        <v>33</v>
      </c>
      <c r="BC38" s="18">
        <v>10</v>
      </c>
      <c r="BF38" s="18">
        <v>33</v>
      </c>
      <c r="BG38" s="14">
        <f t="shared" ref="BG38:BG69" si="19">SUMIFS($F$5:$F$104,$AT$6:$AT$105,"="&amp;BF38)+SUMIFS($Q$5:$Q$104,$AW$6:$AW$105,"="&amp;BF38)+SUMIFS($AB$5:$AB$104,$AZ$6:$AZ$105,"="&amp;BF38)+SUMIFS($AM$5:$AM$104,$BC$6:$BC$105,"="&amp;BF38)</f>
        <v>375</v>
      </c>
      <c r="BH38" s="14">
        <f t="shared" ref="BH38:BH69" si="20">INDEX($G$5:$G$104,MATCH(BF38,$AT$5:$AT$105,1)-1)+INDEX($R$5:$R$104,MATCH(BF38,$AW$5:$AW$105,1)-1)+INDEX($AC$5:$AC$104,MATCH(BF38,$AZ$5:$AZ$105,1)-1)+INDEX($AN$5:$AN$104,MATCH(BF38,$BC$5:$BC$105,1)-1)</f>
        <v>405</v>
      </c>
      <c r="BI38" s="14">
        <f t="shared" ref="BI38:BI69" si="21">SUMIFS($H$5:$H$104,$AT$6:$AT$105,"="&amp;BF38)+SUMIFS($S$5:$S$104,$AW$6:$AW$105,"="&amp;BF38)+SUMIFS($AD$5:$AD$104,$AZ$6:$AZ$105,"="&amp;BF38)+SUMIFS($AO$5:$AO$104,$BC$6:$BC$105,"="&amp;BF38)</f>
        <v>35100</v>
      </c>
      <c r="BJ38" s="14">
        <f t="shared" si="12"/>
        <v>1000</v>
      </c>
      <c r="BK38" s="14">
        <f t="shared" si="13"/>
        <v>780</v>
      </c>
      <c r="BL38" s="14">
        <f t="shared" si="14"/>
        <v>1560</v>
      </c>
      <c r="BN38" s="18">
        <v>34</v>
      </c>
      <c r="BO38" s="22">
        <v>30</v>
      </c>
      <c r="BU38" s="55">
        <v>33</v>
      </c>
      <c r="BV38" s="55">
        <v>106</v>
      </c>
      <c r="BW38" s="55">
        <v>1606035</v>
      </c>
      <c r="BX38" s="55" t="s">
        <v>427</v>
      </c>
      <c r="BY38" s="55">
        <v>4</v>
      </c>
      <c r="BZ38" s="55">
        <v>21</v>
      </c>
      <c r="CA38" s="55">
        <f>SUM(BZ$5:BZ38)</f>
        <v>645</v>
      </c>
      <c r="CJ38" s="55">
        <v>34</v>
      </c>
      <c r="CK38" s="55">
        <v>1</v>
      </c>
      <c r="CL38" s="55" t="s">
        <v>306</v>
      </c>
      <c r="CM38" s="55">
        <v>34</v>
      </c>
      <c r="CN38" s="55"/>
      <c r="CO38" s="55"/>
      <c r="CP38" s="55"/>
      <c r="CQ38" s="55" t="s">
        <v>446</v>
      </c>
      <c r="CR38" s="55">
        <v>2400</v>
      </c>
      <c r="CS38" s="55" t="s">
        <v>447</v>
      </c>
      <c r="CT38" s="55">
        <v>35</v>
      </c>
      <c r="CU38" s="55"/>
      <c r="CV38" s="55"/>
      <c r="CW38" s="55" t="s">
        <v>447</v>
      </c>
      <c r="CX38" s="55">
        <v>50</v>
      </c>
      <c r="CY38" s="55"/>
      <c r="CZ38" s="55"/>
      <c r="DA38" s="55"/>
      <c r="DB38" s="55"/>
      <c r="DC38" s="55"/>
      <c r="DD38" s="55"/>
      <c r="DE38" s="55"/>
      <c r="DF38" s="55"/>
      <c r="DG38" s="55"/>
      <c r="DH38" s="55"/>
    </row>
    <row r="39" spans="1:112" ht="16.5" x14ac:dyDescent="0.2">
      <c r="A39" s="17">
        <v>35</v>
      </c>
      <c r="B39" s="109">
        <v>9</v>
      </c>
      <c r="C39" s="96">
        <v>30</v>
      </c>
      <c r="D39" s="118"/>
      <c r="E39" s="109">
        <f>INDEX(章节关卡!$D$6:$D$34,芦花古楼!B39)*芦花古楼!C39</f>
        <v>480</v>
      </c>
      <c r="F39" s="22">
        <f t="shared" si="15"/>
        <v>35</v>
      </c>
      <c r="G39" s="22">
        <f t="shared" si="16"/>
        <v>55</v>
      </c>
      <c r="H39" s="14">
        <f>INDEX(章节关卡!$F$6:$F$34,芦花古楼!B39)*芦花古楼!C39</f>
        <v>1500</v>
      </c>
      <c r="I39" s="14">
        <v>100</v>
      </c>
      <c r="L39" s="17">
        <v>35</v>
      </c>
      <c r="M39" s="109">
        <f t="shared" si="4"/>
        <v>10</v>
      </c>
      <c r="N39" s="96">
        <v>60</v>
      </c>
      <c r="O39" s="118"/>
      <c r="P39" s="109">
        <f>INDEX(章节关卡!$D$6:$D$34,芦花古楼!M39)*芦花古楼!N39</f>
        <v>1080</v>
      </c>
      <c r="Q39" s="22">
        <f t="shared" si="5"/>
        <v>40</v>
      </c>
      <c r="R39" s="22">
        <f t="shared" si="6"/>
        <v>55</v>
      </c>
      <c r="S39" s="14">
        <f>INDEX(章节关卡!$F$6:$F$34,芦花古楼!M39)*芦花古楼!N39</f>
        <v>3300</v>
      </c>
      <c r="T39" s="14">
        <v>100</v>
      </c>
      <c r="W39" s="17">
        <v>35</v>
      </c>
      <c r="X39" s="48">
        <v>10</v>
      </c>
      <c r="Y39" s="96">
        <v>90</v>
      </c>
      <c r="Z39" s="118"/>
      <c r="AA39" s="118">
        <f>INDEX(章节关卡!$D$6:$D$34,芦花古楼!X39)*芦花古楼!Y39</f>
        <v>1620</v>
      </c>
      <c r="AB39" s="22">
        <f t="shared" si="17"/>
        <v>45</v>
      </c>
      <c r="AC39" s="22">
        <f t="shared" si="18"/>
        <v>55</v>
      </c>
      <c r="AD39" s="14">
        <f>INDEX(章节关卡!$F$6:$F$34,芦花古楼!X39)*芦花古楼!Y39</f>
        <v>4950</v>
      </c>
      <c r="AE39" s="14">
        <v>100</v>
      </c>
      <c r="AH39" s="17">
        <v>35</v>
      </c>
      <c r="AI39" s="48">
        <v>10</v>
      </c>
      <c r="AJ39" s="96">
        <v>90</v>
      </c>
      <c r="AK39" s="118"/>
      <c r="AL39" s="118">
        <f>INDEX(章节关卡!$D$6:$D$34,芦花古楼!AI39)*芦花古楼!AJ39</f>
        <v>1620</v>
      </c>
      <c r="AM39" s="22">
        <f t="shared" si="7"/>
        <v>50</v>
      </c>
      <c r="AN39" s="22">
        <f t="shared" si="8"/>
        <v>55</v>
      </c>
      <c r="AO39" s="14">
        <f>INDEX(章节关卡!$F$6:$F$34,芦花古楼!AI39)*芦花古楼!AJ39</f>
        <v>4950</v>
      </c>
      <c r="AP39" s="14">
        <v>100</v>
      </c>
      <c r="AS39" s="18">
        <v>34</v>
      </c>
      <c r="AT39" s="118">
        <v>9</v>
      </c>
      <c r="AV39" s="18">
        <v>34</v>
      </c>
      <c r="AW39" s="118">
        <v>11</v>
      </c>
      <c r="AY39" s="18">
        <v>34</v>
      </c>
      <c r="AZ39" s="18">
        <v>11</v>
      </c>
      <c r="BB39" s="18">
        <v>34</v>
      </c>
      <c r="BC39" s="18">
        <v>11</v>
      </c>
      <c r="BF39" s="18">
        <v>34</v>
      </c>
      <c r="BG39" s="14">
        <f t="shared" si="19"/>
        <v>375</v>
      </c>
      <c r="BH39" s="14">
        <f t="shared" si="20"/>
        <v>405</v>
      </c>
      <c r="BI39" s="14">
        <f t="shared" si="21"/>
        <v>35100</v>
      </c>
      <c r="BJ39" s="14">
        <f t="shared" si="12"/>
        <v>1000</v>
      </c>
      <c r="BK39" s="14">
        <f t="shared" si="13"/>
        <v>780</v>
      </c>
      <c r="BL39" s="14">
        <f t="shared" si="14"/>
        <v>1560</v>
      </c>
      <c r="BN39" s="18">
        <v>35</v>
      </c>
      <c r="BO39" s="22">
        <v>30</v>
      </c>
      <c r="BU39" s="55">
        <v>34</v>
      </c>
      <c r="BV39" s="55">
        <v>106</v>
      </c>
      <c r="BW39" s="55">
        <v>1606036</v>
      </c>
      <c r="BX39" s="55" t="s">
        <v>428</v>
      </c>
      <c r="BY39" s="55">
        <v>4</v>
      </c>
      <c r="BZ39" s="55">
        <v>21</v>
      </c>
      <c r="CA39" s="55">
        <f>SUM(BZ$5:BZ39)</f>
        <v>666</v>
      </c>
      <c r="CJ39" s="55">
        <v>35</v>
      </c>
      <c r="CK39" s="55">
        <v>1</v>
      </c>
      <c r="CL39" s="55" t="s">
        <v>306</v>
      </c>
      <c r="CM39" s="55">
        <v>35</v>
      </c>
      <c r="CN39" s="55"/>
      <c r="CO39" s="55"/>
      <c r="CP39" s="55"/>
      <c r="CQ39" s="55" t="s">
        <v>446</v>
      </c>
      <c r="CR39" s="55">
        <v>3000</v>
      </c>
      <c r="CS39" s="55" t="s">
        <v>447</v>
      </c>
      <c r="CT39" s="55">
        <v>35</v>
      </c>
      <c r="CU39" s="55" t="s">
        <v>448</v>
      </c>
      <c r="CV39" s="55">
        <v>2</v>
      </c>
      <c r="CW39" s="55" t="s">
        <v>447</v>
      </c>
      <c r="CX39" s="55">
        <v>55</v>
      </c>
      <c r="CY39" s="55"/>
      <c r="CZ39" s="55"/>
      <c r="DA39" s="55"/>
      <c r="DB39" s="55"/>
      <c r="DC39" s="55"/>
      <c r="DD39" s="55"/>
      <c r="DE39" s="55"/>
      <c r="DF39" s="55"/>
      <c r="DG39" s="55"/>
      <c r="DH39" s="55"/>
    </row>
    <row r="40" spans="1:112" ht="16.5" x14ac:dyDescent="0.2">
      <c r="A40" s="17">
        <v>36</v>
      </c>
      <c r="B40" s="25">
        <v>10</v>
      </c>
      <c r="C40" s="96">
        <v>30</v>
      </c>
      <c r="D40" s="118"/>
      <c r="E40" s="109">
        <f>INDEX(章节关卡!$D$6:$D$34,芦花古楼!B40)*芦花古楼!C40</f>
        <v>540</v>
      </c>
      <c r="F40" s="22">
        <f t="shared" si="15"/>
        <v>40</v>
      </c>
      <c r="G40" s="22">
        <f t="shared" si="16"/>
        <v>55</v>
      </c>
      <c r="H40" s="14">
        <f>INDEX(章节关卡!$F$6:$F$34,芦花古楼!B40)*芦花古楼!C40</f>
        <v>1650</v>
      </c>
      <c r="I40" s="14">
        <v>100</v>
      </c>
      <c r="L40" s="17">
        <v>36</v>
      </c>
      <c r="M40" s="109">
        <f t="shared" si="4"/>
        <v>11</v>
      </c>
      <c r="N40" s="96">
        <v>60</v>
      </c>
      <c r="O40" s="118"/>
      <c r="P40" s="109">
        <f>INDEX(章节关卡!$D$6:$D$34,芦花古楼!M40)*芦花古楼!N40</f>
        <v>1200</v>
      </c>
      <c r="Q40" s="22">
        <f t="shared" si="5"/>
        <v>45</v>
      </c>
      <c r="R40" s="22">
        <f t="shared" si="6"/>
        <v>55</v>
      </c>
      <c r="S40" s="14">
        <f>INDEX(章节关卡!$F$6:$F$34,芦花古楼!M40)*芦花古楼!N40</f>
        <v>3600</v>
      </c>
      <c r="T40" s="14">
        <v>100</v>
      </c>
      <c r="W40" s="17">
        <v>36</v>
      </c>
      <c r="X40" s="48">
        <v>11</v>
      </c>
      <c r="Y40" s="96">
        <v>90</v>
      </c>
      <c r="Z40" s="118"/>
      <c r="AA40" s="118">
        <f>INDEX(章节关卡!$D$6:$D$34,芦花古楼!X40)*芦花古楼!Y40</f>
        <v>1800</v>
      </c>
      <c r="AB40" s="22">
        <f t="shared" si="17"/>
        <v>50</v>
      </c>
      <c r="AC40" s="22">
        <f t="shared" si="18"/>
        <v>55</v>
      </c>
      <c r="AD40" s="14">
        <f>INDEX(章节关卡!$F$6:$F$34,芦花古楼!X40)*芦花古楼!Y40</f>
        <v>5400</v>
      </c>
      <c r="AE40" s="14">
        <v>100</v>
      </c>
      <c r="AH40" s="17">
        <v>36</v>
      </c>
      <c r="AI40" s="48">
        <v>11</v>
      </c>
      <c r="AJ40" s="96">
        <v>90</v>
      </c>
      <c r="AK40" s="118"/>
      <c r="AL40" s="118">
        <f>INDEX(章节关卡!$D$6:$D$34,芦花古楼!AI40)*芦花古楼!AJ40</f>
        <v>1800</v>
      </c>
      <c r="AM40" s="22">
        <f t="shared" si="7"/>
        <v>55</v>
      </c>
      <c r="AN40" s="22">
        <f t="shared" si="8"/>
        <v>55</v>
      </c>
      <c r="AO40" s="14">
        <f>INDEX(章节关卡!$F$6:$F$34,芦花古楼!AI40)*芦花古楼!AJ40</f>
        <v>5400</v>
      </c>
      <c r="AP40" s="14">
        <v>100</v>
      </c>
      <c r="AS40" s="18">
        <v>35</v>
      </c>
      <c r="AT40" s="118">
        <v>9</v>
      </c>
      <c r="AV40" s="18">
        <v>35</v>
      </c>
      <c r="AW40" s="118">
        <v>11</v>
      </c>
      <c r="AY40" s="18">
        <v>35</v>
      </c>
      <c r="AZ40" s="18">
        <v>11</v>
      </c>
      <c r="BB40" s="18">
        <v>35</v>
      </c>
      <c r="BC40" s="18">
        <v>11</v>
      </c>
      <c r="BF40" s="18">
        <v>35</v>
      </c>
      <c r="BG40" s="14">
        <f t="shared" si="19"/>
        <v>375</v>
      </c>
      <c r="BH40" s="14">
        <f t="shared" si="20"/>
        <v>420</v>
      </c>
      <c r="BI40" s="14">
        <f t="shared" si="21"/>
        <v>35100</v>
      </c>
      <c r="BJ40" s="14">
        <f t="shared" si="12"/>
        <v>1000</v>
      </c>
      <c r="BK40" s="14">
        <f t="shared" si="13"/>
        <v>780</v>
      </c>
      <c r="BL40" s="14">
        <f t="shared" si="14"/>
        <v>1560</v>
      </c>
      <c r="BN40" s="18">
        <v>36</v>
      </c>
      <c r="BO40" s="22">
        <v>30</v>
      </c>
      <c r="BU40" s="55">
        <v>35</v>
      </c>
      <c r="BV40" s="55">
        <v>107</v>
      </c>
      <c r="BW40" s="55">
        <v>1606037</v>
      </c>
      <c r="BX40" s="55" t="s">
        <v>429</v>
      </c>
      <c r="BY40" s="55">
        <v>2</v>
      </c>
      <c r="BZ40" s="55">
        <v>21</v>
      </c>
      <c r="CA40" s="55">
        <f>SUM(BZ$5:BZ40)</f>
        <v>687</v>
      </c>
      <c r="CJ40" s="55">
        <v>36</v>
      </c>
      <c r="CK40" s="55">
        <v>1</v>
      </c>
      <c r="CL40" s="55" t="s">
        <v>306</v>
      </c>
      <c r="CM40" s="55">
        <v>36</v>
      </c>
      <c r="CN40" s="55"/>
      <c r="CO40" s="55"/>
      <c r="CP40" s="55"/>
      <c r="CQ40" s="55" t="s">
        <v>446</v>
      </c>
      <c r="CR40" s="55">
        <v>3000</v>
      </c>
      <c r="CS40" s="55" t="s">
        <v>447</v>
      </c>
      <c r="CT40" s="55">
        <v>40</v>
      </c>
      <c r="CU40" s="55"/>
      <c r="CV40" s="55"/>
      <c r="CW40" s="55" t="s">
        <v>447</v>
      </c>
      <c r="CX40" s="55">
        <v>55</v>
      </c>
      <c r="CY40" s="55"/>
      <c r="CZ40" s="55"/>
      <c r="DA40" s="55"/>
      <c r="DB40" s="55"/>
      <c r="DC40" s="55"/>
      <c r="DD40" s="55"/>
      <c r="DE40" s="55"/>
      <c r="DF40" s="55"/>
      <c r="DG40" s="55"/>
      <c r="DH40" s="55"/>
    </row>
    <row r="41" spans="1:112" ht="16.5" x14ac:dyDescent="0.2">
      <c r="A41" s="17">
        <v>37</v>
      </c>
      <c r="B41" s="109">
        <v>10</v>
      </c>
      <c r="C41" s="96">
        <v>30</v>
      </c>
      <c r="D41" s="118"/>
      <c r="E41" s="109">
        <f>INDEX(章节关卡!$D$6:$D$34,芦花古楼!B41)*芦花古楼!C41</f>
        <v>540</v>
      </c>
      <c r="F41" s="22">
        <f t="shared" si="15"/>
        <v>40</v>
      </c>
      <c r="G41" s="22">
        <f t="shared" si="16"/>
        <v>55</v>
      </c>
      <c r="H41" s="14">
        <f>INDEX(章节关卡!$F$6:$F$34,芦花古楼!B41)*芦花古楼!C41</f>
        <v>1650</v>
      </c>
      <c r="I41" s="14">
        <v>100</v>
      </c>
      <c r="L41" s="17">
        <v>37</v>
      </c>
      <c r="M41" s="109">
        <f t="shared" si="4"/>
        <v>11</v>
      </c>
      <c r="N41" s="96">
        <v>60</v>
      </c>
      <c r="O41" s="118"/>
      <c r="P41" s="109">
        <f>INDEX(章节关卡!$D$6:$D$34,芦花古楼!M41)*芦花古楼!N41</f>
        <v>1200</v>
      </c>
      <c r="Q41" s="22">
        <f t="shared" si="5"/>
        <v>45</v>
      </c>
      <c r="R41" s="22">
        <f t="shared" si="6"/>
        <v>55</v>
      </c>
      <c r="S41" s="14">
        <f>INDEX(章节关卡!$F$6:$F$34,芦花古楼!M41)*芦花古楼!N41</f>
        <v>3600</v>
      </c>
      <c r="T41" s="14">
        <v>100</v>
      </c>
      <c r="W41" s="17">
        <v>37</v>
      </c>
      <c r="X41" s="48">
        <v>11</v>
      </c>
      <c r="Y41" s="96">
        <v>90</v>
      </c>
      <c r="Z41" s="118"/>
      <c r="AA41" s="118">
        <f>INDEX(章节关卡!$D$6:$D$34,芦花古楼!X41)*芦花古楼!Y41</f>
        <v>1800</v>
      </c>
      <c r="AB41" s="22">
        <f t="shared" si="17"/>
        <v>50</v>
      </c>
      <c r="AC41" s="22">
        <f t="shared" si="18"/>
        <v>55</v>
      </c>
      <c r="AD41" s="14">
        <f>INDEX(章节关卡!$F$6:$F$34,芦花古楼!X41)*芦花古楼!Y41</f>
        <v>5400</v>
      </c>
      <c r="AE41" s="14">
        <v>100</v>
      </c>
      <c r="AH41" s="17">
        <v>37</v>
      </c>
      <c r="AI41" s="48">
        <v>11</v>
      </c>
      <c r="AJ41" s="96">
        <v>90</v>
      </c>
      <c r="AK41" s="118"/>
      <c r="AL41" s="118">
        <f>INDEX(章节关卡!$D$6:$D$34,芦花古楼!AI41)*芦花古楼!AJ41</f>
        <v>1800</v>
      </c>
      <c r="AM41" s="22">
        <f t="shared" si="7"/>
        <v>55</v>
      </c>
      <c r="AN41" s="22">
        <f t="shared" si="8"/>
        <v>55</v>
      </c>
      <c r="AO41" s="14">
        <f>INDEX(章节关卡!$F$6:$F$34,芦花古楼!AI41)*芦花古楼!AJ41</f>
        <v>5400</v>
      </c>
      <c r="AP41" s="14">
        <v>100</v>
      </c>
      <c r="AS41" s="18">
        <v>36</v>
      </c>
      <c r="AT41" s="118">
        <v>9</v>
      </c>
      <c r="AV41" s="18">
        <v>36</v>
      </c>
      <c r="AW41" s="118">
        <v>11</v>
      </c>
      <c r="AY41" s="18">
        <v>36</v>
      </c>
      <c r="AZ41" s="18">
        <v>11</v>
      </c>
      <c r="BB41" s="18">
        <v>36</v>
      </c>
      <c r="BC41" s="18">
        <v>11</v>
      </c>
      <c r="BF41" s="18">
        <v>36</v>
      </c>
      <c r="BG41" s="14">
        <f t="shared" si="19"/>
        <v>390</v>
      </c>
      <c r="BH41" s="14">
        <f t="shared" si="20"/>
        <v>425</v>
      </c>
      <c r="BI41" s="14">
        <f t="shared" si="21"/>
        <v>37500</v>
      </c>
      <c r="BJ41" s="14">
        <f t="shared" si="12"/>
        <v>1050</v>
      </c>
      <c r="BK41" s="14">
        <f t="shared" si="13"/>
        <v>810</v>
      </c>
      <c r="BL41" s="14">
        <f t="shared" si="14"/>
        <v>1620</v>
      </c>
      <c r="BN41" s="18">
        <v>37</v>
      </c>
      <c r="BO41" s="22">
        <v>30</v>
      </c>
      <c r="BU41" s="55">
        <v>36</v>
      </c>
      <c r="BV41" s="55">
        <v>107</v>
      </c>
      <c r="BW41" s="55">
        <v>1606038</v>
      </c>
      <c r="BX41" s="55" t="s">
        <v>430</v>
      </c>
      <c r="BY41" s="55">
        <v>2</v>
      </c>
      <c r="BZ41" s="55">
        <v>21</v>
      </c>
      <c r="CA41" s="55">
        <f>SUM(BZ$5:BZ41)</f>
        <v>708</v>
      </c>
      <c r="CJ41" s="55">
        <v>37</v>
      </c>
      <c r="CK41" s="55">
        <v>1</v>
      </c>
      <c r="CL41" s="55" t="s">
        <v>306</v>
      </c>
      <c r="CM41" s="55">
        <v>37</v>
      </c>
      <c r="CN41" s="55"/>
      <c r="CO41" s="55"/>
      <c r="CP41" s="55"/>
      <c r="CQ41" s="55" t="s">
        <v>446</v>
      </c>
      <c r="CR41" s="55">
        <v>3000</v>
      </c>
      <c r="CS41" s="55" t="s">
        <v>447</v>
      </c>
      <c r="CT41" s="55">
        <v>40</v>
      </c>
      <c r="CU41" s="55"/>
      <c r="CV41" s="55"/>
      <c r="CW41" s="55" t="s">
        <v>447</v>
      </c>
      <c r="CX41" s="55">
        <v>55</v>
      </c>
      <c r="CY41" s="55"/>
      <c r="CZ41" s="55"/>
      <c r="DA41" s="55"/>
      <c r="DB41" s="55"/>
      <c r="DC41" s="55"/>
      <c r="DD41" s="55"/>
      <c r="DE41" s="55"/>
      <c r="DF41" s="55"/>
      <c r="DG41" s="55"/>
      <c r="DH41" s="55"/>
    </row>
    <row r="42" spans="1:112" ht="16.5" x14ac:dyDescent="0.2">
      <c r="A42" s="17">
        <v>38</v>
      </c>
      <c r="B42" s="109">
        <v>10</v>
      </c>
      <c r="C42" s="96">
        <v>30</v>
      </c>
      <c r="D42" s="118"/>
      <c r="E42" s="109">
        <f>INDEX(章节关卡!$D$6:$D$34,芦花古楼!B42)*芦花古楼!C42</f>
        <v>540</v>
      </c>
      <c r="F42" s="22">
        <f t="shared" si="15"/>
        <v>40</v>
      </c>
      <c r="G42" s="22">
        <f t="shared" si="16"/>
        <v>55</v>
      </c>
      <c r="H42" s="14">
        <f>INDEX(章节关卡!$F$6:$F$34,芦花古楼!B42)*芦花古楼!C42</f>
        <v>1650</v>
      </c>
      <c r="I42" s="14">
        <v>100</v>
      </c>
      <c r="L42" s="17">
        <v>38</v>
      </c>
      <c r="M42" s="109">
        <f t="shared" si="4"/>
        <v>11</v>
      </c>
      <c r="N42" s="96">
        <v>60</v>
      </c>
      <c r="O42" s="118"/>
      <c r="P42" s="109">
        <f>INDEX(章节关卡!$D$6:$D$34,芦花古楼!M42)*芦花古楼!N42</f>
        <v>1200</v>
      </c>
      <c r="Q42" s="22">
        <f t="shared" si="5"/>
        <v>45</v>
      </c>
      <c r="R42" s="22">
        <f t="shared" si="6"/>
        <v>55</v>
      </c>
      <c r="S42" s="14">
        <f>INDEX(章节关卡!$F$6:$F$34,芦花古楼!M42)*芦花古楼!N42</f>
        <v>3600</v>
      </c>
      <c r="T42" s="14">
        <v>100</v>
      </c>
      <c r="W42" s="17">
        <v>38</v>
      </c>
      <c r="X42" s="48">
        <v>11</v>
      </c>
      <c r="Y42" s="96">
        <v>90</v>
      </c>
      <c r="Z42" s="118"/>
      <c r="AA42" s="118">
        <f>INDEX(章节关卡!$D$6:$D$34,芦花古楼!X42)*芦花古楼!Y42</f>
        <v>1800</v>
      </c>
      <c r="AB42" s="22">
        <f t="shared" si="17"/>
        <v>50</v>
      </c>
      <c r="AC42" s="22">
        <f t="shared" si="18"/>
        <v>55</v>
      </c>
      <c r="AD42" s="14">
        <f>INDEX(章节关卡!$F$6:$F$34,芦花古楼!X42)*芦花古楼!Y42</f>
        <v>5400</v>
      </c>
      <c r="AE42" s="14">
        <v>100</v>
      </c>
      <c r="AH42" s="17">
        <v>38</v>
      </c>
      <c r="AI42" s="48">
        <v>11</v>
      </c>
      <c r="AJ42" s="96">
        <v>90</v>
      </c>
      <c r="AK42" s="118"/>
      <c r="AL42" s="118">
        <f>INDEX(章节关卡!$D$6:$D$34,芦花古楼!AI42)*芦花古楼!AJ42</f>
        <v>1800</v>
      </c>
      <c r="AM42" s="22">
        <f t="shared" si="7"/>
        <v>55</v>
      </c>
      <c r="AN42" s="22">
        <f t="shared" si="8"/>
        <v>55</v>
      </c>
      <c r="AO42" s="14">
        <f>INDEX(章节关卡!$F$6:$F$34,芦花古楼!AI42)*芦花古楼!AJ42</f>
        <v>5400</v>
      </c>
      <c r="AP42" s="14">
        <v>100</v>
      </c>
      <c r="AS42" s="18">
        <v>37</v>
      </c>
      <c r="AT42" s="118">
        <v>10</v>
      </c>
      <c r="AV42" s="18">
        <v>37</v>
      </c>
      <c r="AW42" s="118">
        <v>12</v>
      </c>
      <c r="AY42" s="18">
        <v>37</v>
      </c>
      <c r="AZ42" s="18">
        <v>12</v>
      </c>
      <c r="BB42" s="18">
        <v>37</v>
      </c>
      <c r="BC42" s="18">
        <v>12</v>
      </c>
      <c r="BF42" s="18">
        <v>37</v>
      </c>
      <c r="BG42" s="14">
        <f t="shared" si="19"/>
        <v>395</v>
      </c>
      <c r="BH42" s="14">
        <f t="shared" si="20"/>
        <v>425</v>
      </c>
      <c r="BI42" s="14">
        <f t="shared" si="21"/>
        <v>37800</v>
      </c>
      <c r="BJ42" s="14">
        <f t="shared" si="12"/>
        <v>1050</v>
      </c>
      <c r="BK42" s="14">
        <f t="shared" si="13"/>
        <v>820</v>
      </c>
      <c r="BL42" s="14">
        <f t="shared" si="14"/>
        <v>1640</v>
      </c>
      <c r="BN42" s="18">
        <v>38</v>
      </c>
      <c r="BO42" s="22">
        <v>30</v>
      </c>
      <c r="BU42" s="55">
        <v>37</v>
      </c>
      <c r="BV42" s="55">
        <v>107</v>
      </c>
      <c r="BW42" s="55">
        <v>1606039</v>
      </c>
      <c r="BX42" s="55" t="s">
        <v>431</v>
      </c>
      <c r="BY42" s="55">
        <v>2</v>
      </c>
      <c r="BZ42" s="55">
        <v>21</v>
      </c>
      <c r="CA42" s="55">
        <f>SUM(BZ$5:BZ42)</f>
        <v>729</v>
      </c>
      <c r="CJ42" s="55">
        <v>38</v>
      </c>
      <c r="CK42" s="55">
        <v>1</v>
      </c>
      <c r="CL42" s="55" t="s">
        <v>306</v>
      </c>
      <c r="CM42" s="55">
        <v>38</v>
      </c>
      <c r="CN42" s="55"/>
      <c r="CO42" s="55"/>
      <c r="CP42" s="55"/>
      <c r="CQ42" s="55" t="s">
        <v>446</v>
      </c>
      <c r="CR42" s="55">
        <v>3000</v>
      </c>
      <c r="CS42" s="55" t="s">
        <v>447</v>
      </c>
      <c r="CT42" s="55">
        <v>40</v>
      </c>
      <c r="CU42" s="55"/>
      <c r="CV42" s="55"/>
      <c r="CW42" s="55" t="s">
        <v>447</v>
      </c>
      <c r="CX42" s="55">
        <v>55</v>
      </c>
      <c r="CY42" s="55"/>
      <c r="CZ42" s="55"/>
      <c r="DA42" s="55"/>
      <c r="DB42" s="55"/>
      <c r="DC42" s="55"/>
      <c r="DD42" s="55"/>
      <c r="DE42" s="55"/>
      <c r="DF42" s="55"/>
      <c r="DG42" s="55"/>
      <c r="DH42" s="55"/>
    </row>
    <row r="43" spans="1:112" ht="16.5" x14ac:dyDescent="0.2">
      <c r="A43" s="17">
        <v>39</v>
      </c>
      <c r="B43" s="109">
        <v>10</v>
      </c>
      <c r="C43" s="96">
        <v>30</v>
      </c>
      <c r="D43" s="118"/>
      <c r="E43" s="109">
        <f>INDEX(章节关卡!$D$6:$D$34,芦花古楼!B43)*芦花古楼!C43</f>
        <v>540</v>
      </c>
      <c r="F43" s="22">
        <f t="shared" si="15"/>
        <v>40</v>
      </c>
      <c r="G43" s="22">
        <f t="shared" si="16"/>
        <v>55</v>
      </c>
      <c r="H43" s="14">
        <f>INDEX(章节关卡!$F$6:$F$34,芦花古楼!B43)*芦花古楼!C43</f>
        <v>1650</v>
      </c>
      <c r="I43" s="14">
        <v>100</v>
      </c>
      <c r="L43" s="17">
        <v>39</v>
      </c>
      <c r="M43" s="109">
        <f t="shared" si="4"/>
        <v>11</v>
      </c>
      <c r="N43" s="96">
        <v>60</v>
      </c>
      <c r="O43" s="118"/>
      <c r="P43" s="109">
        <f>INDEX(章节关卡!$D$6:$D$34,芦花古楼!M43)*芦花古楼!N43</f>
        <v>1200</v>
      </c>
      <c r="Q43" s="22">
        <f t="shared" si="5"/>
        <v>45</v>
      </c>
      <c r="R43" s="22">
        <f t="shared" si="6"/>
        <v>55</v>
      </c>
      <c r="S43" s="14">
        <f>INDEX(章节关卡!$F$6:$F$34,芦花古楼!M43)*芦花古楼!N43</f>
        <v>3600</v>
      </c>
      <c r="T43" s="14">
        <v>100</v>
      </c>
      <c r="W43" s="17">
        <v>39</v>
      </c>
      <c r="X43" s="48">
        <v>11</v>
      </c>
      <c r="Y43" s="96">
        <v>90</v>
      </c>
      <c r="Z43" s="118"/>
      <c r="AA43" s="118">
        <f>INDEX(章节关卡!$D$6:$D$34,芦花古楼!X43)*芦花古楼!Y43</f>
        <v>1800</v>
      </c>
      <c r="AB43" s="22">
        <f t="shared" si="17"/>
        <v>50</v>
      </c>
      <c r="AC43" s="22">
        <f t="shared" si="18"/>
        <v>55</v>
      </c>
      <c r="AD43" s="14">
        <f>INDEX(章节关卡!$F$6:$F$34,芦花古楼!X43)*芦花古楼!Y43</f>
        <v>5400</v>
      </c>
      <c r="AE43" s="14">
        <v>100</v>
      </c>
      <c r="AH43" s="17">
        <v>39</v>
      </c>
      <c r="AI43" s="48">
        <v>11</v>
      </c>
      <c r="AJ43" s="96">
        <v>90</v>
      </c>
      <c r="AK43" s="118"/>
      <c r="AL43" s="118">
        <f>INDEX(章节关卡!$D$6:$D$34,芦花古楼!AI43)*芦花古楼!AJ43</f>
        <v>1800</v>
      </c>
      <c r="AM43" s="22">
        <f t="shared" si="7"/>
        <v>55</v>
      </c>
      <c r="AN43" s="22">
        <f t="shared" si="8"/>
        <v>55</v>
      </c>
      <c r="AO43" s="14">
        <f>INDEX(章节关卡!$F$6:$F$34,芦花古楼!AI43)*芦花古楼!AJ43</f>
        <v>5400</v>
      </c>
      <c r="AP43" s="14">
        <v>100</v>
      </c>
      <c r="AS43" s="18">
        <v>38</v>
      </c>
      <c r="AT43" s="118">
        <v>10</v>
      </c>
      <c r="AV43" s="18">
        <v>38</v>
      </c>
      <c r="AW43" s="118">
        <v>12</v>
      </c>
      <c r="AY43" s="18">
        <v>38</v>
      </c>
      <c r="AZ43" s="18">
        <v>12</v>
      </c>
      <c r="BB43" s="18">
        <v>38</v>
      </c>
      <c r="BC43" s="18">
        <v>12</v>
      </c>
      <c r="BF43" s="18">
        <v>38</v>
      </c>
      <c r="BG43" s="14">
        <f t="shared" si="19"/>
        <v>395</v>
      </c>
      <c r="BH43" s="14">
        <f t="shared" si="20"/>
        <v>425</v>
      </c>
      <c r="BI43" s="14">
        <f t="shared" si="21"/>
        <v>37800</v>
      </c>
      <c r="BJ43" s="14">
        <f t="shared" si="12"/>
        <v>1050</v>
      </c>
      <c r="BK43" s="14">
        <f t="shared" si="13"/>
        <v>820</v>
      </c>
      <c r="BL43" s="14">
        <f t="shared" si="14"/>
        <v>1640</v>
      </c>
      <c r="BN43" s="18">
        <v>39</v>
      </c>
      <c r="BO43" s="22">
        <v>30</v>
      </c>
      <c r="BU43" s="55">
        <v>38</v>
      </c>
      <c r="BV43" s="55">
        <v>107</v>
      </c>
      <c r="BW43" s="55">
        <v>1606040</v>
      </c>
      <c r="BX43" s="55" t="s">
        <v>432</v>
      </c>
      <c r="BY43" s="55">
        <v>3</v>
      </c>
      <c r="BZ43" s="55">
        <v>21</v>
      </c>
      <c r="CA43" s="55">
        <f>SUM(BZ$5:BZ43)</f>
        <v>750</v>
      </c>
      <c r="CJ43" s="55">
        <v>39</v>
      </c>
      <c r="CK43" s="55">
        <v>1</v>
      </c>
      <c r="CL43" s="55" t="s">
        <v>306</v>
      </c>
      <c r="CM43" s="55">
        <v>39</v>
      </c>
      <c r="CN43" s="55"/>
      <c r="CO43" s="55"/>
      <c r="CP43" s="55"/>
      <c r="CQ43" s="55" t="s">
        <v>446</v>
      </c>
      <c r="CR43" s="55">
        <v>3000</v>
      </c>
      <c r="CS43" s="55" t="s">
        <v>447</v>
      </c>
      <c r="CT43" s="55">
        <v>40</v>
      </c>
      <c r="CU43" s="55"/>
      <c r="CV43" s="55"/>
      <c r="CW43" s="55" t="s">
        <v>447</v>
      </c>
      <c r="CX43" s="55">
        <v>55</v>
      </c>
      <c r="CY43" s="55"/>
      <c r="CZ43" s="55"/>
      <c r="DA43" s="55"/>
      <c r="DB43" s="55"/>
      <c r="DC43" s="55"/>
      <c r="DD43" s="55"/>
      <c r="DE43" s="55"/>
      <c r="DF43" s="55"/>
      <c r="DG43" s="55"/>
      <c r="DH43" s="55"/>
    </row>
    <row r="44" spans="1:112" ht="16.5" x14ac:dyDescent="0.2">
      <c r="A44" s="17">
        <v>40</v>
      </c>
      <c r="B44" s="109">
        <v>10</v>
      </c>
      <c r="C44" s="96">
        <v>30</v>
      </c>
      <c r="D44" s="118"/>
      <c r="E44" s="109">
        <f>INDEX(章节关卡!$D$6:$D$34,芦花古楼!B44)*芦花古楼!C44</f>
        <v>540</v>
      </c>
      <c r="F44" s="22">
        <f t="shared" si="15"/>
        <v>40</v>
      </c>
      <c r="G44" s="22">
        <f t="shared" si="16"/>
        <v>60</v>
      </c>
      <c r="H44" s="14">
        <f>INDEX(章节关卡!$F$6:$F$34,芦花古楼!B44)*芦花古楼!C44</f>
        <v>1650</v>
      </c>
      <c r="I44" s="14">
        <v>150</v>
      </c>
      <c r="L44" s="17">
        <v>40</v>
      </c>
      <c r="M44" s="109">
        <f t="shared" si="4"/>
        <v>11</v>
      </c>
      <c r="N44" s="96">
        <v>60</v>
      </c>
      <c r="O44" s="118"/>
      <c r="P44" s="109">
        <f>INDEX(章节关卡!$D$6:$D$34,芦花古楼!M44)*芦花古楼!N44</f>
        <v>1200</v>
      </c>
      <c r="Q44" s="22">
        <f t="shared" si="5"/>
        <v>45</v>
      </c>
      <c r="R44" s="22">
        <f t="shared" si="6"/>
        <v>60</v>
      </c>
      <c r="S44" s="14">
        <f>INDEX(章节关卡!$F$6:$F$34,芦花古楼!M44)*芦花古楼!N44</f>
        <v>3600</v>
      </c>
      <c r="T44" s="14">
        <v>150</v>
      </c>
      <c r="W44" s="17">
        <v>40</v>
      </c>
      <c r="X44" s="25">
        <v>11</v>
      </c>
      <c r="Y44" s="96">
        <v>90</v>
      </c>
      <c r="Z44" s="118"/>
      <c r="AA44" s="118">
        <f>INDEX(章节关卡!$D$6:$D$34,芦花古楼!X44)*芦花古楼!Y44</f>
        <v>1800</v>
      </c>
      <c r="AB44" s="22">
        <f t="shared" si="17"/>
        <v>50</v>
      </c>
      <c r="AC44" s="22">
        <f t="shared" si="18"/>
        <v>60</v>
      </c>
      <c r="AD44" s="14">
        <f>INDEX(章节关卡!$F$6:$F$34,芦花古楼!X44)*芦花古楼!Y44</f>
        <v>5400</v>
      </c>
      <c r="AE44" s="14">
        <v>150</v>
      </c>
      <c r="AH44" s="17">
        <v>40</v>
      </c>
      <c r="AI44" s="48">
        <v>11</v>
      </c>
      <c r="AJ44" s="96">
        <v>90</v>
      </c>
      <c r="AK44" s="118"/>
      <c r="AL44" s="118">
        <f>INDEX(章节关卡!$D$6:$D$34,芦花古楼!AI44)*芦花古楼!AJ44</f>
        <v>1800</v>
      </c>
      <c r="AM44" s="22">
        <f t="shared" si="7"/>
        <v>55</v>
      </c>
      <c r="AN44" s="22">
        <f t="shared" si="8"/>
        <v>60</v>
      </c>
      <c r="AO44" s="14">
        <f>INDEX(章节关卡!$F$6:$F$34,芦花古楼!AI44)*芦花古楼!AJ44</f>
        <v>5400</v>
      </c>
      <c r="AP44" s="14">
        <v>150</v>
      </c>
      <c r="AS44" s="18">
        <v>39</v>
      </c>
      <c r="AT44" s="118">
        <v>10</v>
      </c>
      <c r="AV44" s="18">
        <v>39</v>
      </c>
      <c r="AW44" s="118">
        <v>12</v>
      </c>
      <c r="AY44" s="18">
        <v>39</v>
      </c>
      <c r="AZ44" s="18">
        <v>12</v>
      </c>
      <c r="BB44" s="18">
        <v>39</v>
      </c>
      <c r="BC44" s="18">
        <v>12</v>
      </c>
      <c r="BF44" s="18">
        <v>39</v>
      </c>
      <c r="BG44" s="14">
        <f t="shared" si="19"/>
        <v>395</v>
      </c>
      <c r="BH44" s="14">
        <f t="shared" si="20"/>
        <v>425</v>
      </c>
      <c r="BI44" s="14">
        <f t="shared" si="21"/>
        <v>37800</v>
      </c>
      <c r="BJ44" s="14">
        <f t="shared" si="12"/>
        <v>1050</v>
      </c>
      <c r="BK44" s="14">
        <f t="shared" si="13"/>
        <v>820</v>
      </c>
      <c r="BL44" s="14">
        <f t="shared" si="14"/>
        <v>1640</v>
      </c>
      <c r="BN44" s="18">
        <v>40</v>
      </c>
      <c r="BO44" s="18">
        <v>50</v>
      </c>
      <c r="BU44" s="55">
        <v>39</v>
      </c>
      <c r="BV44" s="55">
        <v>107</v>
      </c>
      <c r="BW44" s="55">
        <v>1606041</v>
      </c>
      <c r="BX44" s="55" t="s">
        <v>433</v>
      </c>
      <c r="BY44" s="55">
        <v>3</v>
      </c>
      <c r="BZ44" s="55">
        <v>21</v>
      </c>
      <c r="CA44" s="55">
        <f>SUM(BZ$5:BZ44)</f>
        <v>771</v>
      </c>
      <c r="CJ44" s="55">
        <v>40</v>
      </c>
      <c r="CK44" s="55">
        <v>1</v>
      </c>
      <c r="CL44" s="55" t="s">
        <v>306</v>
      </c>
      <c r="CM44" s="55">
        <v>40</v>
      </c>
      <c r="CN44" s="55"/>
      <c r="CO44" s="55"/>
      <c r="CP44" s="55"/>
      <c r="CQ44" s="55" t="s">
        <v>446</v>
      </c>
      <c r="CR44" s="55">
        <v>3000</v>
      </c>
      <c r="CS44" s="55" t="s">
        <v>447</v>
      </c>
      <c r="CT44" s="55">
        <v>40</v>
      </c>
      <c r="CU44" s="55" t="s">
        <v>329</v>
      </c>
      <c r="CV44" s="55">
        <v>2</v>
      </c>
      <c r="CW44" s="55" t="s">
        <v>447</v>
      </c>
      <c r="CX44" s="55">
        <v>60</v>
      </c>
      <c r="CY44" s="55"/>
      <c r="CZ44" s="55"/>
      <c r="DA44" s="55"/>
      <c r="DB44" s="55"/>
      <c r="DC44" s="55"/>
      <c r="DD44" s="55"/>
      <c r="DE44" s="55"/>
      <c r="DF44" s="55"/>
      <c r="DG44" s="55"/>
      <c r="DH44" s="55"/>
    </row>
    <row r="45" spans="1:112" ht="16.5" x14ac:dyDescent="0.2">
      <c r="A45" s="17">
        <v>41</v>
      </c>
      <c r="B45" s="48">
        <v>11</v>
      </c>
      <c r="C45" s="96">
        <v>30</v>
      </c>
      <c r="D45" s="118"/>
      <c r="E45" s="109">
        <f>INDEX(章节关卡!$D$6:$D$34,芦花古楼!B45)*芦花古楼!C45</f>
        <v>600</v>
      </c>
      <c r="F45" s="22">
        <f t="shared" si="15"/>
        <v>45</v>
      </c>
      <c r="G45" s="22">
        <f t="shared" si="16"/>
        <v>60</v>
      </c>
      <c r="H45" s="14">
        <f>INDEX(章节关卡!$F$6:$F$34,芦花古楼!B45)*芦花古楼!C45</f>
        <v>1800</v>
      </c>
      <c r="I45" s="14">
        <v>150</v>
      </c>
      <c r="L45" s="17">
        <v>41</v>
      </c>
      <c r="M45" s="109">
        <f t="shared" si="4"/>
        <v>12</v>
      </c>
      <c r="N45" s="96">
        <v>60</v>
      </c>
      <c r="O45" s="118"/>
      <c r="P45" s="109">
        <f>INDEX(章节关卡!$D$6:$D$34,芦花古楼!M45)*芦花古楼!N45</f>
        <v>1320</v>
      </c>
      <c r="Q45" s="22">
        <f t="shared" si="5"/>
        <v>50</v>
      </c>
      <c r="R45" s="22">
        <f t="shared" si="6"/>
        <v>60</v>
      </c>
      <c r="S45" s="14">
        <f>INDEX(章节关卡!$F$6:$F$34,芦花古楼!M45)*芦花古楼!N45</f>
        <v>3900</v>
      </c>
      <c r="T45" s="14">
        <v>150</v>
      </c>
      <c r="W45" s="17">
        <v>41</v>
      </c>
      <c r="X45" s="25">
        <v>12</v>
      </c>
      <c r="Y45" s="96">
        <v>90</v>
      </c>
      <c r="Z45" s="118"/>
      <c r="AA45" s="118">
        <f>INDEX(章节关卡!$D$6:$D$34,芦花古楼!X45)*芦花古楼!Y45</f>
        <v>1980</v>
      </c>
      <c r="AB45" s="22">
        <f t="shared" si="17"/>
        <v>55</v>
      </c>
      <c r="AC45" s="22">
        <f t="shared" si="18"/>
        <v>60</v>
      </c>
      <c r="AD45" s="14">
        <f>INDEX(章节关卡!$F$6:$F$34,芦花古楼!X45)*芦花古楼!Y45</f>
        <v>5850</v>
      </c>
      <c r="AE45" s="14">
        <v>150</v>
      </c>
      <c r="AH45" s="17">
        <v>41</v>
      </c>
      <c r="AI45" s="48">
        <v>12</v>
      </c>
      <c r="AJ45" s="96">
        <v>90</v>
      </c>
      <c r="AK45" s="118"/>
      <c r="AL45" s="118">
        <f>INDEX(章节关卡!$D$6:$D$34,芦花古楼!AI45)*芦花古楼!AJ45</f>
        <v>1980</v>
      </c>
      <c r="AM45" s="22">
        <f t="shared" si="7"/>
        <v>60</v>
      </c>
      <c r="AN45" s="22">
        <f t="shared" si="8"/>
        <v>60</v>
      </c>
      <c r="AO45" s="14">
        <f>INDEX(章节关卡!$F$6:$F$34,芦花古楼!AI45)*芦花古楼!AJ45</f>
        <v>5850</v>
      </c>
      <c r="AP45" s="14">
        <v>150</v>
      </c>
      <c r="AS45" s="18">
        <v>40</v>
      </c>
      <c r="AT45" s="118">
        <v>11</v>
      </c>
      <c r="AV45" s="18">
        <v>40</v>
      </c>
      <c r="AW45" s="118">
        <v>13</v>
      </c>
      <c r="AY45" s="18">
        <v>40</v>
      </c>
      <c r="AZ45" s="18">
        <v>13</v>
      </c>
      <c r="BB45" s="18">
        <v>40</v>
      </c>
      <c r="BC45" s="18">
        <v>13</v>
      </c>
      <c r="BF45" s="18">
        <v>40</v>
      </c>
      <c r="BG45" s="14">
        <f t="shared" si="19"/>
        <v>395</v>
      </c>
      <c r="BH45" s="14">
        <f t="shared" si="20"/>
        <v>440</v>
      </c>
      <c r="BI45" s="14">
        <f t="shared" si="21"/>
        <v>37800</v>
      </c>
      <c r="BJ45" s="14">
        <f t="shared" si="12"/>
        <v>1200</v>
      </c>
      <c r="BK45" s="14">
        <f t="shared" si="13"/>
        <v>820</v>
      </c>
      <c r="BL45" s="14">
        <f t="shared" si="14"/>
        <v>1640</v>
      </c>
      <c r="BU45" s="55">
        <v>40</v>
      </c>
      <c r="BV45" s="55">
        <v>107</v>
      </c>
      <c r="BW45" s="55">
        <v>1606042</v>
      </c>
      <c r="BX45" s="55" t="s">
        <v>434</v>
      </c>
      <c r="BY45" s="55">
        <v>3</v>
      </c>
      <c r="BZ45" s="55">
        <v>21</v>
      </c>
      <c r="CA45" s="55">
        <f>SUM(BZ$5:BZ45)</f>
        <v>792</v>
      </c>
      <c r="CJ45" s="55">
        <v>41</v>
      </c>
      <c r="CK45" s="55">
        <v>1</v>
      </c>
      <c r="CL45" s="55" t="s">
        <v>306</v>
      </c>
      <c r="CM45" s="55">
        <v>41</v>
      </c>
      <c r="CN45" s="55"/>
      <c r="CO45" s="55"/>
      <c r="CP45" s="55"/>
      <c r="CQ45" s="55" t="s">
        <v>446</v>
      </c>
      <c r="CR45" s="55">
        <v>3000</v>
      </c>
      <c r="CS45" s="55" t="s">
        <v>447</v>
      </c>
      <c r="CT45" s="55">
        <v>45</v>
      </c>
      <c r="CU45" s="55"/>
      <c r="CV45" s="55"/>
      <c r="CW45" s="55" t="s">
        <v>447</v>
      </c>
      <c r="CX45" s="55">
        <v>60</v>
      </c>
      <c r="CY45" s="55"/>
      <c r="CZ45" s="55"/>
      <c r="DA45" s="55"/>
      <c r="DB45" s="55"/>
      <c r="DC45" s="55"/>
      <c r="DD45" s="55"/>
      <c r="DE45" s="55"/>
      <c r="DF45" s="55"/>
      <c r="DG45" s="55"/>
      <c r="DH45" s="55"/>
    </row>
    <row r="46" spans="1:112" ht="16.5" x14ac:dyDescent="0.2">
      <c r="A46" s="17">
        <v>42</v>
      </c>
      <c r="B46" s="109">
        <v>11</v>
      </c>
      <c r="C46" s="96">
        <v>30</v>
      </c>
      <c r="D46" s="118"/>
      <c r="E46" s="109">
        <f>INDEX(章节关卡!$D$6:$D$34,芦花古楼!B46)*芦花古楼!C46</f>
        <v>600</v>
      </c>
      <c r="F46" s="22">
        <f t="shared" si="15"/>
        <v>45</v>
      </c>
      <c r="G46" s="22">
        <f t="shared" si="16"/>
        <v>60</v>
      </c>
      <c r="H46" s="14">
        <f>INDEX(章节关卡!$F$6:$F$34,芦花古楼!B46)*芦花古楼!C46</f>
        <v>1800</v>
      </c>
      <c r="I46" s="14">
        <v>150</v>
      </c>
      <c r="L46" s="17">
        <v>42</v>
      </c>
      <c r="M46" s="109">
        <f t="shared" si="4"/>
        <v>12</v>
      </c>
      <c r="N46" s="96">
        <v>60</v>
      </c>
      <c r="O46" s="118"/>
      <c r="P46" s="109">
        <f>INDEX(章节关卡!$D$6:$D$34,芦花古楼!M46)*芦花古楼!N46</f>
        <v>1320</v>
      </c>
      <c r="Q46" s="22">
        <f t="shared" si="5"/>
        <v>50</v>
      </c>
      <c r="R46" s="22">
        <f t="shared" si="6"/>
        <v>60</v>
      </c>
      <c r="S46" s="14">
        <f>INDEX(章节关卡!$F$6:$F$34,芦花古楼!M46)*芦花古楼!N46</f>
        <v>3900</v>
      </c>
      <c r="T46" s="14">
        <v>150</v>
      </c>
      <c r="W46" s="17">
        <v>42</v>
      </c>
      <c r="X46" s="25">
        <v>12</v>
      </c>
      <c r="Y46" s="96">
        <v>90</v>
      </c>
      <c r="Z46" s="118"/>
      <c r="AA46" s="118">
        <f>INDEX(章节关卡!$D$6:$D$34,芦花古楼!X46)*芦花古楼!Y46</f>
        <v>1980</v>
      </c>
      <c r="AB46" s="22">
        <f t="shared" si="17"/>
        <v>55</v>
      </c>
      <c r="AC46" s="22">
        <f t="shared" si="18"/>
        <v>60</v>
      </c>
      <c r="AD46" s="14">
        <f>INDEX(章节关卡!$F$6:$F$34,芦花古楼!X46)*芦花古楼!Y46</f>
        <v>5850</v>
      </c>
      <c r="AE46" s="14">
        <v>150</v>
      </c>
      <c r="AH46" s="17">
        <v>42</v>
      </c>
      <c r="AI46" s="48">
        <v>12</v>
      </c>
      <c r="AJ46" s="96">
        <v>90</v>
      </c>
      <c r="AK46" s="118"/>
      <c r="AL46" s="118">
        <f>INDEX(章节关卡!$D$6:$D$34,芦花古楼!AI46)*芦花古楼!AJ46</f>
        <v>1980</v>
      </c>
      <c r="AM46" s="22">
        <f t="shared" si="7"/>
        <v>60</v>
      </c>
      <c r="AN46" s="22">
        <f t="shared" si="8"/>
        <v>60</v>
      </c>
      <c r="AO46" s="14">
        <f>INDEX(章节关卡!$F$6:$F$34,芦花古楼!AI46)*芦花古楼!AJ46</f>
        <v>5850</v>
      </c>
      <c r="AP46" s="14">
        <v>150</v>
      </c>
      <c r="AS46" s="18">
        <v>41</v>
      </c>
      <c r="AT46" s="118">
        <v>11</v>
      </c>
      <c r="AV46" s="18">
        <v>41</v>
      </c>
      <c r="AW46" s="118">
        <v>13</v>
      </c>
      <c r="AY46" s="18">
        <v>41</v>
      </c>
      <c r="AZ46" s="18">
        <v>13</v>
      </c>
      <c r="BB46" s="18">
        <v>41</v>
      </c>
      <c r="BC46" s="18">
        <v>13</v>
      </c>
      <c r="BF46" s="18">
        <v>41</v>
      </c>
      <c r="BG46" s="14">
        <f t="shared" si="19"/>
        <v>410</v>
      </c>
      <c r="BH46" s="14">
        <f t="shared" si="20"/>
        <v>445</v>
      </c>
      <c r="BI46" s="14">
        <f t="shared" si="21"/>
        <v>40200</v>
      </c>
      <c r="BJ46" s="14">
        <f t="shared" si="12"/>
        <v>1200</v>
      </c>
      <c r="BK46" s="14">
        <f t="shared" si="13"/>
        <v>850</v>
      </c>
      <c r="BL46" s="14">
        <f t="shared" si="14"/>
        <v>1700</v>
      </c>
      <c r="BU46" s="55">
        <v>41</v>
      </c>
      <c r="BV46" s="55">
        <v>107</v>
      </c>
      <c r="BW46" s="55">
        <v>1606043</v>
      </c>
      <c r="BX46" s="55" t="s">
        <v>435</v>
      </c>
      <c r="BY46" s="55">
        <v>4</v>
      </c>
      <c r="BZ46" s="55">
        <v>21</v>
      </c>
      <c r="CA46" s="55">
        <f>SUM(BZ$5:BZ46)</f>
        <v>813</v>
      </c>
      <c r="CJ46" s="55">
        <v>42</v>
      </c>
      <c r="CK46" s="55">
        <v>1</v>
      </c>
      <c r="CL46" s="55" t="s">
        <v>306</v>
      </c>
      <c r="CM46" s="55">
        <v>42</v>
      </c>
      <c r="CN46" s="55"/>
      <c r="CO46" s="55"/>
      <c r="CP46" s="55"/>
      <c r="CQ46" s="55" t="s">
        <v>446</v>
      </c>
      <c r="CR46" s="55">
        <v>3000</v>
      </c>
      <c r="CS46" s="55" t="s">
        <v>447</v>
      </c>
      <c r="CT46" s="55">
        <v>45</v>
      </c>
      <c r="CU46" s="55"/>
      <c r="CV46" s="55"/>
      <c r="CW46" s="55" t="s">
        <v>447</v>
      </c>
      <c r="CX46" s="55">
        <v>60</v>
      </c>
      <c r="CY46" s="55"/>
      <c r="CZ46" s="55"/>
      <c r="DA46" s="55"/>
      <c r="DB46" s="55"/>
      <c r="DC46" s="55"/>
      <c r="DD46" s="55"/>
      <c r="DE46" s="55"/>
      <c r="DF46" s="55"/>
      <c r="DG46" s="55"/>
      <c r="DH46" s="55"/>
    </row>
    <row r="47" spans="1:112" ht="16.5" x14ac:dyDescent="0.2">
      <c r="A47" s="17">
        <v>43</v>
      </c>
      <c r="B47" s="109">
        <v>11</v>
      </c>
      <c r="C47" s="96">
        <v>30</v>
      </c>
      <c r="D47" s="118"/>
      <c r="E47" s="109">
        <f>INDEX(章节关卡!$D$6:$D$34,芦花古楼!B47)*芦花古楼!C47</f>
        <v>600</v>
      </c>
      <c r="F47" s="22">
        <f t="shared" si="15"/>
        <v>45</v>
      </c>
      <c r="G47" s="22">
        <f t="shared" si="16"/>
        <v>60</v>
      </c>
      <c r="H47" s="14">
        <f>INDEX(章节关卡!$F$6:$F$34,芦花古楼!B47)*芦花古楼!C47</f>
        <v>1800</v>
      </c>
      <c r="I47" s="14">
        <v>150</v>
      </c>
      <c r="L47" s="17">
        <v>43</v>
      </c>
      <c r="M47" s="109">
        <f t="shared" si="4"/>
        <v>12</v>
      </c>
      <c r="N47" s="96">
        <v>60</v>
      </c>
      <c r="O47" s="118"/>
      <c r="P47" s="109">
        <f>INDEX(章节关卡!$D$6:$D$34,芦花古楼!M47)*芦花古楼!N47</f>
        <v>1320</v>
      </c>
      <c r="Q47" s="22">
        <f t="shared" si="5"/>
        <v>50</v>
      </c>
      <c r="R47" s="22">
        <f t="shared" si="6"/>
        <v>60</v>
      </c>
      <c r="S47" s="14">
        <f>INDEX(章节关卡!$F$6:$F$34,芦花古楼!M47)*芦花古楼!N47</f>
        <v>3900</v>
      </c>
      <c r="T47" s="14">
        <v>150</v>
      </c>
      <c r="W47" s="17">
        <v>43</v>
      </c>
      <c r="X47" s="25">
        <v>12</v>
      </c>
      <c r="Y47" s="96">
        <v>90</v>
      </c>
      <c r="Z47" s="118"/>
      <c r="AA47" s="118">
        <f>INDEX(章节关卡!$D$6:$D$34,芦花古楼!X47)*芦花古楼!Y47</f>
        <v>1980</v>
      </c>
      <c r="AB47" s="22">
        <f t="shared" si="17"/>
        <v>55</v>
      </c>
      <c r="AC47" s="22">
        <f t="shared" si="18"/>
        <v>60</v>
      </c>
      <c r="AD47" s="14">
        <f>INDEX(章节关卡!$F$6:$F$34,芦花古楼!X47)*芦花古楼!Y47</f>
        <v>5850</v>
      </c>
      <c r="AE47" s="14">
        <v>150</v>
      </c>
      <c r="AH47" s="17">
        <v>43</v>
      </c>
      <c r="AI47" s="48">
        <v>12</v>
      </c>
      <c r="AJ47" s="96">
        <v>90</v>
      </c>
      <c r="AK47" s="118"/>
      <c r="AL47" s="118">
        <f>INDEX(章节关卡!$D$6:$D$34,芦花古楼!AI47)*芦花古楼!AJ47</f>
        <v>1980</v>
      </c>
      <c r="AM47" s="22">
        <f t="shared" si="7"/>
        <v>60</v>
      </c>
      <c r="AN47" s="22">
        <f t="shared" si="8"/>
        <v>60</v>
      </c>
      <c r="AO47" s="14">
        <f>INDEX(章节关卡!$F$6:$F$34,芦花古楼!AI47)*芦花古楼!AJ47</f>
        <v>5850</v>
      </c>
      <c r="AP47" s="14">
        <v>150</v>
      </c>
      <c r="AS47" s="18">
        <v>42</v>
      </c>
      <c r="AT47" s="118">
        <v>11</v>
      </c>
      <c r="AV47" s="18">
        <v>42</v>
      </c>
      <c r="AW47" s="118">
        <v>13</v>
      </c>
      <c r="AY47" s="18">
        <v>42</v>
      </c>
      <c r="AZ47" s="18">
        <v>13</v>
      </c>
      <c r="BB47" s="18">
        <v>42</v>
      </c>
      <c r="BC47" s="18">
        <v>13</v>
      </c>
      <c r="BF47" s="18">
        <v>42</v>
      </c>
      <c r="BG47" s="14">
        <f t="shared" si="19"/>
        <v>415</v>
      </c>
      <c r="BH47" s="14">
        <f t="shared" si="20"/>
        <v>445</v>
      </c>
      <c r="BI47" s="14">
        <f t="shared" si="21"/>
        <v>40500</v>
      </c>
      <c r="BJ47" s="14">
        <f t="shared" si="12"/>
        <v>1200</v>
      </c>
      <c r="BK47" s="14">
        <f t="shared" si="13"/>
        <v>860</v>
      </c>
      <c r="BL47" s="14">
        <f t="shared" si="14"/>
        <v>1720</v>
      </c>
      <c r="BU47" s="55">
        <v>42</v>
      </c>
      <c r="BV47" s="55">
        <v>107</v>
      </c>
      <c r="BW47" s="55">
        <v>1606044</v>
      </c>
      <c r="BX47" s="55" t="s">
        <v>436</v>
      </c>
      <c r="BY47" s="55">
        <v>4</v>
      </c>
      <c r="BZ47" s="55">
        <v>21</v>
      </c>
      <c r="CA47" s="55">
        <f>SUM(BZ$5:BZ47)</f>
        <v>834</v>
      </c>
      <c r="CJ47" s="55">
        <v>43</v>
      </c>
      <c r="CK47" s="55">
        <v>1</v>
      </c>
      <c r="CL47" s="55" t="s">
        <v>306</v>
      </c>
      <c r="CM47" s="55">
        <v>43</v>
      </c>
      <c r="CN47" s="55"/>
      <c r="CO47" s="55"/>
      <c r="CP47" s="55"/>
      <c r="CQ47" s="55" t="s">
        <v>446</v>
      </c>
      <c r="CR47" s="55">
        <v>3000</v>
      </c>
      <c r="CS47" s="55" t="s">
        <v>447</v>
      </c>
      <c r="CT47" s="55">
        <v>45</v>
      </c>
      <c r="CU47" s="55"/>
      <c r="CV47" s="55"/>
      <c r="CW47" s="55" t="s">
        <v>447</v>
      </c>
      <c r="CX47" s="55">
        <v>60</v>
      </c>
      <c r="CY47" s="55"/>
      <c r="CZ47" s="55"/>
      <c r="DA47" s="55"/>
      <c r="DB47" s="55"/>
      <c r="DC47" s="55"/>
      <c r="DD47" s="55"/>
      <c r="DE47" s="55"/>
      <c r="DF47" s="55"/>
      <c r="DG47" s="55"/>
      <c r="DH47" s="55"/>
    </row>
    <row r="48" spans="1:112" ht="16.5" x14ac:dyDescent="0.2">
      <c r="A48" s="17">
        <v>44</v>
      </c>
      <c r="B48" s="109">
        <v>11</v>
      </c>
      <c r="C48" s="96">
        <v>30</v>
      </c>
      <c r="D48" s="118"/>
      <c r="E48" s="109">
        <f>INDEX(章节关卡!$D$6:$D$34,芦花古楼!B48)*芦花古楼!C48</f>
        <v>600</v>
      </c>
      <c r="F48" s="22">
        <f t="shared" si="15"/>
        <v>45</v>
      </c>
      <c r="G48" s="22">
        <f t="shared" si="16"/>
        <v>60</v>
      </c>
      <c r="H48" s="14">
        <f>INDEX(章节关卡!$F$6:$F$34,芦花古楼!B48)*芦花古楼!C48</f>
        <v>1800</v>
      </c>
      <c r="I48" s="14">
        <v>150</v>
      </c>
      <c r="L48" s="17">
        <v>44</v>
      </c>
      <c r="M48" s="109">
        <f t="shared" si="4"/>
        <v>12</v>
      </c>
      <c r="N48" s="96">
        <v>60</v>
      </c>
      <c r="O48" s="118"/>
      <c r="P48" s="109">
        <f>INDEX(章节关卡!$D$6:$D$34,芦花古楼!M48)*芦花古楼!N48</f>
        <v>1320</v>
      </c>
      <c r="Q48" s="22">
        <f t="shared" si="5"/>
        <v>50</v>
      </c>
      <c r="R48" s="22">
        <f t="shared" si="6"/>
        <v>60</v>
      </c>
      <c r="S48" s="14">
        <f>INDEX(章节关卡!$F$6:$F$34,芦花古楼!M48)*芦花古楼!N48</f>
        <v>3900</v>
      </c>
      <c r="T48" s="14">
        <v>150</v>
      </c>
      <c r="W48" s="17">
        <v>44</v>
      </c>
      <c r="X48" s="25">
        <v>12</v>
      </c>
      <c r="Y48" s="96">
        <v>90</v>
      </c>
      <c r="Z48" s="118"/>
      <c r="AA48" s="118">
        <f>INDEX(章节关卡!$D$6:$D$34,芦花古楼!X48)*芦花古楼!Y48</f>
        <v>1980</v>
      </c>
      <c r="AB48" s="22">
        <f t="shared" si="17"/>
        <v>55</v>
      </c>
      <c r="AC48" s="22">
        <f t="shared" si="18"/>
        <v>60</v>
      </c>
      <c r="AD48" s="14">
        <f>INDEX(章节关卡!$F$6:$F$34,芦花古楼!X48)*芦花古楼!Y48</f>
        <v>5850</v>
      </c>
      <c r="AE48" s="14">
        <v>150</v>
      </c>
      <c r="AH48" s="17">
        <v>44</v>
      </c>
      <c r="AI48" s="48">
        <v>12</v>
      </c>
      <c r="AJ48" s="96">
        <v>90</v>
      </c>
      <c r="AK48" s="118"/>
      <c r="AL48" s="118">
        <f>INDEX(章节关卡!$D$6:$D$34,芦花古楼!AI48)*芦花古楼!AJ48</f>
        <v>1980</v>
      </c>
      <c r="AM48" s="22">
        <f t="shared" si="7"/>
        <v>60</v>
      </c>
      <c r="AN48" s="22">
        <f t="shared" si="8"/>
        <v>60</v>
      </c>
      <c r="AO48" s="14">
        <f>INDEX(章节关卡!$F$6:$F$34,芦花古楼!AI48)*芦花古楼!AJ48</f>
        <v>5850</v>
      </c>
      <c r="AP48" s="14">
        <v>150</v>
      </c>
      <c r="AS48" s="18">
        <v>43</v>
      </c>
      <c r="AT48" s="118">
        <v>12</v>
      </c>
      <c r="AV48" s="18">
        <v>43</v>
      </c>
      <c r="AW48" s="118">
        <v>14</v>
      </c>
      <c r="AY48" s="18">
        <v>43</v>
      </c>
      <c r="AZ48" s="18">
        <v>14</v>
      </c>
      <c r="BB48" s="18">
        <v>43</v>
      </c>
      <c r="BC48" s="18">
        <v>14</v>
      </c>
      <c r="BF48" s="18">
        <v>43</v>
      </c>
      <c r="BG48" s="14">
        <f t="shared" si="19"/>
        <v>415</v>
      </c>
      <c r="BH48" s="14">
        <f t="shared" si="20"/>
        <v>445</v>
      </c>
      <c r="BI48" s="14">
        <f t="shared" si="21"/>
        <v>40500</v>
      </c>
      <c r="BJ48" s="14">
        <f t="shared" si="12"/>
        <v>1200</v>
      </c>
      <c r="BK48" s="14">
        <f t="shared" si="13"/>
        <v>860</v>
      </c>
      <c r="BL48" s="14">
        <f t="shared" si="14"/>
        <v>1720</v>
      </c>
      <c r="CJ48" s="55">
        <v>44</v>
      </c>
      <c r="CK48" s="55">
        <v>1</v>
      </c>
      <c r="CL48" s="55" t="s">
        <v>306</v>
      </c>
      <c r="CM48" s="55">
        <v>44</v>
      </c>
      <c r="CN48" s="55"/>
      <c r="CO48" s="55"/>
      <c r="CP48" s="55"/>
      <c r="CQ48" s="55" t="s">
        <v>446</v>
      </c>
      <c r="CR48" s="55">
        <v>3000</v>
      </c>
      <c r="CS48" s="55" t="s">
        <v>447</v>
      </c>
      <c r="CT48" s="55">
        <v>45</v>
      </c>
      <c r="CU48" s="55"/>
      <c r="CV48" s="55"/>
      <c r="CW48" s="55" t="s">
        <v>447</v>
      </c>
      <c r="CX48" s="55">
        <v>60</v>
      </c>
      <c r="CY48" s="55"/>
      <c r="CZ48" s="55"/>
      <c r="DA48" s="55"/>
      <c r="DB48" s="55"/>
      <c r="DC48" s="55"/>
      <c r="DD48" s="55"/>
      <c r="DE48" s="55"/>
      <c r="DF48" s="55"/>
      <c r="DG48" s="55"/>
      <c r="DH48" s="55"/>
    </row>
    <row r="49" spans="1:112" ht="16.5" x14ac:dyDescent="0.2">
      <c r="A49" s="17">
        <v>45</v>
      </c>
      <c r="B49" s="109">
        <v>11</v>
      </c>
      <c r="C49" s="96">
        <v>30</v>
      </c>
      <c r="D49" s="118"/>
      <c r="E49" s="109">
        <f>INDEX(章节关卡!$D$6:$D$34,芦花古楼!B49)*芦花古楼!C49</f>
        <v>600</v>
      </c>
      <c r="F49" s="22">
        <f t="shared" si="15"/>
        <v>45</v>
      </c>
      <c r="G49" s="22">
        <f t="shared" si="16"/>
        <v>65</v>
      </c>
      <c r="H49" s="14">
        <f>INDEX(章节关卡!$F$6:$F$34,芦花古楼!B49)*芦花古楼!C49</f>
        <v>1800</v>
      </c>
      <c r="I49" s="14">
        <v>150</v>
      </c>
      <c r="L49" s="17">
        <v>45</v>
      </c>
      <c r="M49" s="109">
        <f t="shared" si="4"/>
        <v>12</v>
      </c>
      <c r="N49" s="96">
        <v>60</v>
      </c>
      <c r="O49" s="118"/>
      <c r="P49" s="109">
        <f>INDEX(章节关卡!$D$6:$D$34,芦花古楼!M49)*芦花古楼!N49</f>
        <v>1320</v>
      </c>
      <c r="Q49" s="22">
        <f t="shared" si="5"/>
        <v>50</v>
      </c>
      <c r="R49" s="22">
        <f t="shared" si="6"/>
        <v>65</v>
      </c>
      <c r="S49" s="14">
        <f>INDEX(章节关卡!$F$6:$F$34,芦花古楼!M49)*芦花古楼!N49</f>
        <v>3900</v>
      </c>
      <c r="T49" s="14">
        <v>150</v>
      </c>
      <c r="W49" s="17">
        <v>45</v>
      </c>
      <c r="X49" s="25">
        <v>12</v>
      </c>
      <c r="Y49" s="96">
        <v>90</v>
      </c>
      <c r="Z49" s="118"/>
      <c r="AA49" s="118">
        <f>INDEX(章节关卡!$D$6:$D$34,芦花古楼!X49)*芦花古楼!Y49</f>
        <v>1980</v>
      </c>
      <c r="AB49" s="22">
        <f t="shared" si="17"/>
        <v>55</v>
      </c>
      <c r="AC49" s="22">
        <f t="shared" si="18"/>
        <v>65</v>
      </c>
      <c r="AD49" s="14">
        <f>INDEX(章节关卡!$F$6:$F$34,芦花古楼!X49)*芦花古楼!Y49</f>
        <v>5850</v>
      </c>
      <c r="AE49" s="14">
        <v>150</v>
      </c>
      <c r="AH49" s="17">
        <v>45</v>
      </c>
      <c r="AI49" s="48">
        <v>12</v>
      </c>
      <c r="AJ49" s="96">
        <v>90</v>
      </c>
      <c r="AK49" s="118"/>
      <c r="AL49" s="118">
        <f>INDEX(章节关卡!$D$6:$D$34,芦花古楼!AI49)*芦花古楼!AJ49</f>
        <v>1980</v>
      </c>
      <c r="AM49" s="22">
        <f t="shared" si="7"/>
        <v>60</v>
      </c>
      <c r="AN49" s="22">
        <f t="shared" si="8"/>
        <v>65</v>
      </c>
      <c r="AO49" s="14">
        <f>INDEX(章节关卡!$F$6:$F$34,芦花古楼!AI49)*芦花古楼!AJ49</f>
        <v>5850</v>
      </c>
      <c r="AP49" s="14">
        <v>150</v>
      </c>
      <c r="AS49" s="18">
        <v>44</v>
      </c>
      <c r="AT49" s="118">
        <v>12</v>
      </c>
      <c r="AV49" s="18">
        <v>44</v>
      </c>
      <c r="AW49" s="118">
        <v>14</v>
      </c>
      <c r="AY49" s="18">
        <v>44</v>
      </c>
      <c r="AZ49" s="18">
        <v>14</v>
      </c>
      <c r="BB49" s="18">
        <v>44</v>
      </c>
      <c r="BC49" s="18">
        <v>14</v>
      </c>
      <c r="BF49" s="18">
        <v>44</v>
      </c>
      <c r="BG49" s="14">
        <f t="shared" si="19"/>
        <v>415</v>
      </c>
      <c r="BH49" s="14">
        <f t="shared" si="20"/>
        <v>445</v>
      </c>
      <c r="BI49" s="14">
        <f t="shared" si="21"/>
        <v>40500</v>
      </c>
      <c r="BJ49" s="14">
        <f t="shared" si="12"/>
        <v>1200</v>
      </c>
      <c r="BK49" s="14">
        <f t="shared" si="13"/>
        <v>860</v>
      </c>
      <c r="BL49" s="14">
        <f t="shared" si="14"/>
        <v>1720</v>
      </c>
      <c r="CJ49" s="55">
        <v>45</v>
      </c>
      <c r="CK49" s="55">
        <v>1</v>
      </c>
      <c r="CL49" s="55" t="s">
        <v>306</v>
      </c>
      <c r="CM49" s="55">
        <v>45</v>
      </c>
      <c r="CN49" s="55"/>
      <c r="CO49" s="55"/>
      <c r="CP49" s="55"/>
      <c r="CQ49" s="55" t="s">
        <v>446</v>
      </c>
      <c r="CR49" s="55">
        <v>3000</v>
      </c>
      <c r="CS49" s="55" t="s">
        <v>447</v>
      </c>
      <c r="CT49" s="55">
        <v>45</v>
      </c>
      <c r="CU49" s="55" t="s">
        <v>448</v>
      </c>
      <c r="CV49" s="55">
        <v>2</v>
      </c>
      <c r="CW49" s="55" t="s">
        <v>447</v>
      </c>
      <c r="CX49" s="55">
        <v>65</v>
      </c>
      <c r="CY49" s="55"/>
      <c r="CZ49" s="55"/>
      <c r="DA49" s="55"/>
      <c r="DB49" s="55"/>
      <c r="DC49" s="55"/>
      <c r="DD49" s="55"/>
      <c r="DE49" s="55"/>
      <c r="DF49" s="55"/>
      <c r="DG49" s="55"/>
      <c r="DH49" s="55"/>
    </row>
    <row r="50" spans="1:112" ht="16.5" x14ac:dyDescent="0.2">
      <c r="A50" s="17">
        <v>46</v>
      </c>
      <c r="B50" s="48">
        <v>12</v>
      </c>
      <c r="C50" s="96">
        <v>30</v>
      </c>
      <c r="D50" s="118"/>
      <c r="E50" s="109">
        <f>INDEX(章节关卡!$D$6:$D$34,芦花古楼!B50)*芦花古楼!C50</f>
        <v>660</v>
      </c>
      <c r="F50" s="22">
        <f t="shared" si="15"/>
        <v>50</v>
      </c>
      <c r="G50" s="22">
        <f t="shared" si="16"/>
        <v>65</v>
      </c>
      <c r="H50" s="14">
        <f>INDEX(章节关卡!$F$6:$F$34,芦花古楼!B50)*芦花古楼!C50</f>
        <v>1950</v>
      </c>
      <c r="I50" s="14">
        <v>150</v>
      </c>
      <c r="L50" s="17">
        <v>46</v>
      </c>
      <c r="M50" s="109">
        <f t="shared" si="4"/>
        <v>13</v>
      </c>
      <c r="N50" s="96">
        <v>60</v>
      </c>
      <c r="O50" s="118"/>
      <c r="P50" s="109">
        <f>INDEX(章节关卡!$D$6:$D$34,芦花古楼!M50)*芦花古楼!N50</f>
        <v>1500</v>
      </c>
      <c r="Q50" s="22">
        <f t="shared" si="5"/>
        <v>55</v>
      </c>
      <c r="R50" s="22">
        <f t="shared" si="6"/>
        <v>65</v>
      </c>
      <c r="S50" s="14">
        <f>INDEX(章节关卡!$F$6:$F$34,芦花古楼!M50)*芦花古楼!N50</f>
        <v>4200</v>
      </c>
      <c r="T50" s="14">
        <v>150</v>
      </c>
      <c r="W50" s="17">
        <v>46</v>
      </c>
      <c r="X50" s="48">
        <v>13</v>
      </c>
      <c r="Y50" s="96">
        <v>90</v>
      </c>
      <c r="Z50" s="118"/>
      <c r="AA50" s="118">
        <f>INDEX(章节关卡!$D$6:$D$34,芦花古楼!X50)*芦花古楼!Y50</f>
        <v>2250</v>
      </c>
      <c r="AB50" s="22">
        <f t="shared" si="17"/>
        <v>60</v>
      </c>
      <c r="AC50" s="22">
        <f t="shared" si="18"/>
        <v>65</v>
      </c>
      <c r="AD50" s="14">
        <f>INDEX(章节关卡!$F$6:$F$34,芦花古楼!X50)*芦花古楼!Y50</f>
        <v>6300</v>
      </c>
      <c r="AE50" s="14">
        <v>150</v>
      </c>
      <c r="AH50" s="17">
        <v>46</v>
      </c>
      <c r="AI50" s="48">
        <v>13</v>
      </c>
      <c r="AJ50" s="96">
        <v>90</v>
      </c>
      <c r="AK50" s="118"/>
      <c r="AL50" s="118">
        <f>INDEX(章节关卡!$D$6:$D$34,芦花古楼!AI50)*芦花古楼!AJ50</f>
        <v>2250</v>
      </c>
      <c r="AM50" s="22">
        <f t="shared" si="7"/>
        <v>65</v>
      </c>
      <c r="AN50" s="22">
        <f t="shared" si="8"/>
        <v>65</v>
      </c>
      <c r="AO50" s="14">
        <f>INDEX(章节关卡!$F$6:$F$34,芦花古楼!AI50)*芦花古楼!AJ50</f>
        <v>6300</v>
      </c>
      <c r="AP50" s="14">
        <v>150</v>
      </c>
      <c r="AS50" s="18">
        <v>45</v>
      </c>
      <c r="AT50" s="118">
        <v>12</v>
      </c>
      <c r="AV50" s="18">
        <v>45</v>
      </c>
      <c r="AW50" s="118">
        <v>14</v>
      </c>
      <c r="AY50" s="18">
        <v>45</v>
      </c>
      <c r="AZ50" s="18">
        <v>14</v>
      </c>
      <c r="BB50" s="18">
        <v>45</v>
      </c>
      <c r="BC50" s="18">
        <v>14</v>
      </c>
      <c r="BF50" s="18">
        <v>45</v>
      </c>
      <c r="BG50" s="14">
        <f t="shared" si="19"/>
        <v>415</v>
      </c>
      <c r="BH50" s="14">
        <f t="shared" si="20"/>
        <v>460</v>
      </c>
      <c r="BI50" s="14">
        <f t="shared" si="21"/>
        <v>40500</v>
      </c>
      <c r="BJ50" s="14">
        <f t="shared" si="12"/>
        <v>1200</v>
      </c>
      <c r="BK50" s="14">
        <f t="shared" si="13"/>
        <v>860</v>
      </c>
      <c r="BL50" s="14">
        <f t="shared" si="14"/>
        <v>1720</v>
      </c>
      <c r="CJ50" s="55">
        <v>46</v>
      </c>
      <c r="CK50" s="55">
        <v>1</v>
      </c>
      <c r="CL50" s="55" t="s">
        <v>306</v>
      </c>
      <c r="CM50" s="55">
        <v>46</v>
      </c>
      <c r="CN50" s="55"/>
      <c r="CO50" s="55"/>
      <c r="CP50" s="55"/>
      <c r="CQ50" s="55" t="s">
        <v>446</v>
      </c>
      <c r="CR50" s="55">
        <v>3000</v>
      </c>
      <c r="CS50" s="55" t="s">
        <v>447</v>
      </c>
      <c r="CT50" s="55">
        <v>50</v>
      </c>
      <c r="CU50" s="55"/>
      <c r="CV50" s="55"/>
      <c r="CW50" s="55" t="s">
        <v>447</v>
      </c>
      <c r="CX50" s="55">
        <v>65</v>
      </c>
      <c r="CY50" s="55"/>
      <c r="CZ50" s="55"/>
      <c r="DA50" s="55"/>
      <c r="DB50" s="55"/>
      <c r="DC50" s="55"/>
      <c r="DD50" s="55"/>
      <c r="DE50" s="55"/>
      <c r="DF50" s="55"/>
      <c r="DG50" s="55"/>
      <c r="DH50" s="55"/>
    </row>
    <row r="51" spans="1:112" ht="16.5" x14ac:dyDescent="0.2">
      <c r="A51" s="17">
        <v>47</v>
      </c>
      <c r="B51" s="109">
        <v>12</v>
      </c>
      <c r="C51" s="96">
        <v>30</v>
      </c>
      <c r="D51" s="118"/>
      <c r="E51" s="109">
        <f>INDEX(章节关卡!$D$6:$D$34,芦花古楼!B51)*芦花古楼!C51</f>
        <v>660</v>
      </c>
      <c r="F51" s="22">
        <f t="shared" si="15"/>
        <v>50</v>
      </c>
      <c r="G51" s="22">
        <f t="shared" si="16"/>
        <v>65</v>
      </c>
      <c r="H51" s="14">
        <f>INDEX(章节关卡!$F$6:$F$34,芦花古楼!B51)*芦花古楼!C51</f>
        <v>1950</v>
      </c>
      <c r="I51" s="14">
        <v>150</v>
      </c>
      <c r="L51" s="17">
        <v>47</v>
      </c>
      <c r="M51" s="109">
        <f t="shared" si="4"/>
        <v>13</v>
      </c>
      <c r="N51" s="96">
        <v>60</v>
      </c>
      <c r="O51" s="118"/>
      <c r="P51" s="109">
        <f>INDEX(章节关卡!$D$6:$D$34,芦花古楼!M51)*芦花古楼!N51</f>
        <v>1500</v>
      </c>
      <c r="Q51" s="22">
        <f t="shared" si="5"/>
        <v>55</v>
      </c>
      <c r="R51" s="22">
        <f t="shared" si="6"/>
        <v>65</v>
      </c>
      <c r="S51" s="14">
        <f>INDEX(章节关卡!$F$6:$F$34,芦花古楼!M51)*芦花古楼!N51</f>
        <v>4200</v>
      </c>
      <c r="T51" s="14">
        <v>150</v>
      </c>
      <c r="W51" s="17">
        <v>47</v>
      </c>
      <c r="X51" s="48">
        <v>13</v>
      </c>
      <c r="Y51" s="96">
        <v>90</v>
      </c>
      <c r="Z51" s="118"/>
      <c r="AA51" s="118">
        <f>INDEX(章节关卡!$D$6:$D$34,芦花古楼!X51)*芦花古楼!Y51</f>
        <v>2250</v>
      </c>
      <c r="AB51" s="22">
        <f t="shared" si="17"/>
        <v>60</v>
      </c>
      <c r="AC51" s="22">
        <f t="shared" si="18"/>
        <v>65</v>
      </c>
      <c r="AD51" s="14">
        <f>INDEX(章节关卡!$F$6:$F$34,芦花古楼!X51)*芦花古楼!Y51</f>
        <v>6300</v>
      </c>
      <c r="AE51" s="14">
        <v>150</v>
      </c>
      <c r="AH51" s="17">
        <v>47</v>
      </c>
      <c r="AI51" s="48">
        <v>13</v>
      </c>
      <c r="AJ51" s="96">
        <v>90</v>
      </c>
      <c r="AK51" s="118"/>
      <c r="AL51" s="118">
        <f>INDEX(章节关卡!$D$6:$D$34,芦花古楼!AI51)*芦花古楼!AJ51</f>
        <v>2250</v>
      </c>
      <c r="AM51" s="22">
        <f t="shared" si="7"/>
        <v>65</v>
      </c>
      <c r="AN51" s="22">
        <f t="shared" si="8"/>
        <v>65</v>
      </c>
      <c r="AO51" s="14">
        <f>INDEX(章节关卡!$F$6:$F$34,芦花古楼!AI51)*芦花古楼!AJ51</f>
        <v>6300</v>
      </c>
      <c r="AP51" s="14">
        <v>150</v>
      </c>
      <c r="AS51" s="18">
        <v>46</v>
      </c>
      <c r="AT51" s="18">
        <v>13</v>
      </c>
      <c r="AV51" s="18">
        <v>46</v>
      </c>
      <c r="AW51" s="118">
        <v>15</v>
      </c>
      <c r="AY51" s="18">
        <v>46</v>
      </c>
      <c r="AZ51" s="18">
        <v>15</v>
      </c>
      <c r="BB51" s="18">
        <v>46</v>
      </c>
      <c r="BC51" s="18">
        <v>15</v>
      </c>
      <c r="BF51" s="18">
        <v>46</v>
      </c>
      <c r="BG51" s="14">
        <f t="shared" si="19"/>
        <v>430</v>
      </c>
      <c r="BH51" s="14">
        <f t="shared" si="20"/>
        <v>465</v>
      </c>
      <c r="BI51" s="14">
        <f t="shared" si="21"/>
        <v>42900</v>
      </c>
      <c r="BJ51" s="14">
        <f t="shared" si="12"/>
        <v>1200</v>
      </c>
      <c r="BK51" s="14">
        <f t="shared" si="13"/>
        <v>890</v>
      </c>
      <c r="BL51" s="14">
        <f t="shared" si="14"/>
        <v>1780</v>
      </c>
      <c r="CJ51" s="55">
        <v>47</v>
      </c>
      <c r="CK51" s="55">
        <v>1</v>
      </c>
      <c r="CL51" s="55" t="s">
        <v>306</v>
      </c>
      <c r="CM51" s="55">
        <v>47</v>
      </c>
      <c r="CN51" s="55"/>
      <c r="CO51" s="55"/>
      <c r="CP51" s="55"/>
      <c r="CQ51" s="55" t="s">
        <v>446</v>
      </c>
      <c r="CR51" s="55">
        <v>3000</v>
      </c>
      <c r="CS51" s="55" t="s">
        <v>447</v>
      </c>
      <c r="CT51" s="55">
        <v>50</v>
      </c>
      <c r="CU51" s="55"/>
      <c r="CV51" s="55"/>
      <c r="CW51" s="55" t="s">
        <v>447</v>
      </c>
      <c r="CX51" s="55">
        <v>65</v>
      </c>
      <c r="CY51" s="55"/>
      <c r="CZ51" s="55"/>
      <c r="DA51" s="55"/>
      <c r="DB51" s="55"/>
      <c r="DC51" s="55"/>
      <c r="DD51" s="55"/>
      <c r="DE51" s="55"/>
      <c r="DF51" s="55"/>
      <c r="DG51" s="55"/>
      <c r="DH51" s="55"/>
    </row>
    <row r="52" spans="1:112" ht="16.5" x14ac:dyDescent="0.2">
      <c r="A52" s="17">
        <v>48</v>
      </c>
      <c r="B52" s="109">
        <v>12</v>
      </c>
      <c r="C52" s="96">
        <v>30</v>
      </c>
      <c r="D52" s="118"/>
      <c r="E52" s="109">
        <f>INDEX(章节关卡!$D$6:$D$34,芦花古楼!B52)*芦花古楼!C52</f>
        <v>660</v>
      </c>
      <c r="F52" s="22">
        <f t="shared" si="15"/>
        <v>50</v>
      </c>
      <c r="G52" s="22">
        <f t="shared" si="16"/>
        <v>65</v>
      </c>
      <c r="H52" s="14">
        <f>INDEX(章节关卡!$F$6:$F$34,芦花古楼!B52)*芦花古楼!C52</f>
        <v>1950</v>
      </c>
      <c r="I52" s="14">
        <v>150</v>
      </c>
      <c r="L52" s="17">
        <v>48</v>
      </c>
      <c r="M52" s="109">
        <f t="shared" si="4"/>
        <v>13</v>
      </c>
      <c r="N52" s="96">
        <v>60</v>
      </c>
      <c r="O52" s="118"/>
      <c r="P52" s="109">
        <f>INDEX(章节关卡!$D$6:$D$34,芦花古楼!M52)*芦花古楼!N52</f>
        <v>1500</v>
      </c>
      <c r="Q52" s="22">
        <f t="shared" si="5"/>
        <v>55</v>
      </c>
      <c r="R52" s="22">
        <f t="shared" si="6"/>
        <v>65</v>
      </c>
      <c r="S52" s="14">
        <f>INDEX(章节关卡!$F$6:$F$34,芦花古楼!M52)*芦花古楼!N52</f>
        <v>4200</v>
      </c>
      <c r="T52" s="14">
        <v>150</v>
      </c>
      <c r="W52" s="17">
        <v>48</v>
      </c>
      <c r="X52" s="48">
        <v>13</v>
      </c>
      <c r="Y52" s="96">
        <v>90</v>
      </c>
      <c r="Z52" s="118"/>
      <c r="AA52" s="118">
        <f>INDEX(章节关卡!$D$6:$D$34,芦花古楼!X52)*芦花古楼!Y52</f>
        <v>2250</v>
      </c>
      <c r="AB52" s="22">
        <f t="shared" si="17"/>
        <v>60</v>
      </c>
      <c r="AC52" s="22">
        <f t="shared" si="18"/>
        <v>65</v>
      </c>
      <c r="AD52" s="14">
        <f>INDEX(章节关卡!$F$6:$F$34,芦花古楼!X52)*芦花古楼!Y52</f>
        <v>6300</v>
      </c>
      <c r="AE52" s="14">
        <v>150</v>
      </c>
      <c r="AH52" s="17">
        <v>48</v>
      </c>
      <c r="AI52" s="48">
        <v>13</v>
      </c>
      <c r="AJ52" s="96">
        <v>90</v>
      </c>
      <c r="AK52" s="118"/>
      <c r="AL52" s="118">
        <f>INDEX(章节关卡!$D$6:$D$34,芦花古楼!AI52)*芦花古楼!AJ52</f>
        <v>2250</v>
      </c>
      <c r="AM52" s="22">
        <f t="shared" si="7"/>
        <v>65</v>
      </c>
      <c r="AN52" s="22">
        <f t="shared" si="8"/>
        <v>65</v>
      </c>
      <c r="AO52" s="14">
        <f>INDEX(章节关卡!$F$6:$F$34,芦花古楼!AI52)*芦花古楼!AJ52</f>
        <v>6300</v>
      </c>
      <c r="AP52" s="14">
        <v>150</v>
      </c>
      <c r="AS52" s="18">
        <v>47</v>
      </c>
      <c r="AT52" s="118">
        <v>13</v>
      </c>
      <c r="AV52" s="18">
        <v>47</v>
      </c>
      <c r="AW52" s="118">
        <v>15</v>
      </c>
      <c r="AY52" s="18">
        <v>47</v>
      </c>
      <c r="AZ52" s="18">
        <v>15</v>
      </c>
      <c r="BB52" s="18">
        <v>47</v>
      </c>
      <c r="BC52" s="18">
        <v>15</v>
      </c>
      <c r="BF52" s="18">
        <v>47</v>
      </c>
      <c r="BG52" s="14">
        <f t="shared" si="19"/>
        <v>330</v>
      </c>
      <c r="BH52" s="14">
        <f t="shared" si="20"/>
        <v>465</v>
      </c>
      <c r="BI52" s="14">
        <f t="shared" si="21"/>
        <v>38400</v>
      </c>
      <c r="BJ52" s="14">
        <f t="shared" si="12"/>
        <v>1200</v>
      </c>
      <c r="BK52" s="14">
        <f t="shared" si="13"/>
        <v>795</v>
      </c>
      <c r="BL52" s="14">
        <f t="shared" si="14"/>
        <v>1590</v>
      </c>
      <c r="CJ52" s="55">
        <v>48</v>
      </c>
      <c r="CK52" s="55">
        <v>1</v>
      </c>
      <c r="CL52" s="55" t="s">
        <v>306</v>
      </c>
      <c r="CM52" s="55">
        <v>48</v>
      </c>
      <c r="CN52" s="55"/>
      <c r="CO52" s="55"/>
      <c r="CP52" s="55"/>
      <c r="CQ52" s="55" t="s">
        <v>446</v>
      </c>
      <c r="CR52" s="55">
        <v>3000</v>
      </c>
      <c r="CS52" s="55" t="s">
        <v>447</v>
      </c>
      <c r="CT52" s="55">
        <v>50</v>
      </c>
      <c r="CU52" s="55"/>
      <c r="CV52" s="55"/>
      <c r="CW52" s="55" t="s">
        <v>447</v>
      </c>
      <c r="CX52" s="55">
        <v>65</v>
      </c>
      <c r="CY52" s="55"/>
      <c r="CZ52" s="55"/>
      <c r="DA52" s="55"/>
      <c r="DB52" s="55"/>
      <c r="DC52" s="55"/>
      <c r="DD52" s="55"/>
      <c r="DE52" s="55"/>
      <c r="DF52" s="55"/>
      <c r="DG52" s="55"/>
      <c r="DH52" s="55"/>
    </row>
    <row r="53" spans="1:112" ht="16.5" x14ac:dyDescent="0.2">
      <c r="A53" s="17">
        <v>49</v>
      </c>
      <c r="B53" s="109">
        <v>12</v>
      </c>
      <c r="C53" s="96">
        <v>30</v>
      </c>
      <c r="D53" s="118"/>
      <c r="E53" s="109">
        <f>INDEX(章节关卡!$D$6:$D$34,芦花古楼!B53)*芦花古楼!C53</f>
        <v>660</v>
      </c>
      <c r="F53" s="22">
        <f t="shared" si="15"/>
        <v>50</v>
      </c>
      <c r="G53" s="22">
        <f t="shared" si="16"/>
        <v>65</v>
      </c>
      <c r="H53" s="14">
        <f>INDEX(章节关卡!$F$6:$F$34,芦花古楼!B53)*芦花古楼!C53</f>
        <v>1950</v>
      </c>
      <c r="I53" s="14">
        <v>150</v>
      </c>
      <c r="L53" s="17">
        <v>49</v>
      </c>
      <c r="M53" s="109">
        <f t="shared" si="4"/>
        <v>13</v>
      </c>
      <c r="N53" s="96">
        <v>60</v>
      </c>
      <c r="O53" s="118"/>
      <c r="P53" s="109">
        <f>INDEX(章节关卡!$D$6:$D$34,芦花古楼!M53)*芦花古楼!N53</f>
        <v>1500</v>
      </c>
      <c r="Q53" s="22">
        <f t="shared" si="5"/>
        <v>55</v>
      </c>
      <c r="R53" s="22">
        <f t="shared" si="6"/>
        <v>65</v>
      </c>
      <c r="S53" s="14">
        <f>INDEX(章节关卡!$F$6:$F$34,芦花古楼!M53)*芦花古楼!N53</f>
        <v>4200</v>
      </c>
      <c r="T53" s="14">
        <v>150</v>
      </c>
      <c r="W53" s="17">
        <v>49</v>
      </c>
      <c r="X53" s="48">
        <v>13</v>
      </c>
      <c r="Y53" s="96">
        <v>90</v>
      </c>
      <c r="Z53" s="118"/>
      <c r="AA53" s="118">
        <f>INDEX(章节关卡!$D$6:$D$34,芦花古楼!X53)*芦花古楼!Y53</f>
        <v>2250</v>
      </c>
      <c r="AB53" s="22">
        <f t="shared" si="17"/>
        <v>60</v>
      </c>
      <c r="AC53" s="22">
        <f t="shared" si="18"/>
        <v>65</v>
      </c>
      <c r="AD53" s="14">
        <f>INDEX(章节关卡!$F$6:$F$34,芦花古楼!X53)*芦花古楼!Y53</f>
        <v>6300</v>
      </c>
      <c r="AE53" s="14">
        <v>150</v>
      </c>
      <c r="AH53" s="17">
        <v>49</v>
      </c>
      <c r="AI53" s="48">
        <v>13</v>
      </c>
      <c r="AJ53" s="96">
        <v>90</v>
      </c>
      <c r="AK53" s="118"/>
      <c r="AL53" s="118">
        <f>INDEX(章节关卡!$D$6:$D$34,芦花古楼!AI53)*芦花古楼!AJ53</f>
        <v>2250</v>
      </c>
      <c r="AM53" s="22">
        <f t="shared" si="7"/>
        <v>65</v>
      </c>
      <c r="AN53" s="22">
        <f t="shared" si="8"/>
        <v>65</v>
      </c>
      <c r="AO53" s="14">
        <f>INDEX(章节关卡!$F$6:$F$34,芦花古楼!AI53)*芦花古楼!AJ53</f>
        <v>6300</v>
      </c>
      <c r="AP53" s="14">
        <v>150</v>
      </c>
      <c r="AS53" s="18">
        <v>48</v>
      </c>
      <c r="AT53" s="118">
        <v>13</v>
      </c>
      <c r="AV53" s="18">
        <v>48</v>
      </c>
      <c r="AW53" s="118">
        <v>15</v>
      </c>
      <c r="AY53" s="18">
        <v>48</v>
      </c>
      <c r="AZ53" s="18">
        <v>15</v>
      </c>
      <c r="BB53" s="18">
        <v>48</v>
      </c>
      <c r="BC53" s="18">
        <v>15</v>
      </c>
      <c r="BF53" s="18">
        <v>48</v>
      </c>
      <c r="BG53" s="14">
        <f t="shared" si="19"/>
        <v>330</v>
      </c>
      <c r="BH53" s="14">
        <f t="shared" si="20"/>
        <v>465</v>
      </c>
      <c r="BI53" s="14">
        <f t="shared" si="21"/>
        <v>38400</v>
      </c>
      <c r="BJ53" s="14">
        <f t="shared" si="12"/>
        <v>1200</v>
      </c>
      <c r="BK53" s="14">
        <f t="shared" si="13"/>
        <v>795</v>
      </c>
      <c r="BL53" s="14">
        <f t="shared" si="14"/>
        <v>1590</v>
      </c>
      <c r="CJ53" s="55">
        <v>49</v>
      </c>
      <c r="CK53" s="55">
        <v>1</v>
      </c>
      <c r="CL53" s="55" t="s">
        <v>306</v>
      </c>
      <c r="CM53" s="55">
        <v>49</v>
      </c>
      <c r="CN53" s="55"/>
      <c r="CO53" s="55"/>
      <c r="CP53" s="55"/>
      <c r="CQ53" s="55" t="s">
        <v>446</v>
      </c>
      <c r="CR53" s="55">
        <v>3000</v>
      </c>
      <c r="CS53" s="55" t="s">
        <v>447</v>
      </c>
      <c r="CT53" s="55">
        <v>50</v>
      </c>
      <c r="CU53" s="55"/>
      <c r="CV53" s="55"/>
      <c r="CW53" s="55" t="s">
        <v>447</v>
      </c>
      <c r="CX53" s="55">
        <v>65</v>
      </c>
      <c r="CY53" s="55"/>
      <c r="CZ53" s="55"/>
      <c r="DA53" s="55"/>
      <c r="DB53" s="55"/>
      <c r="DC53" s="55"/>
      <c r="DD53" s="55"/>
      <c r="DE53" s="55"/>
      <c r="DF53" s="55"/>
      <c r="DG53" s="55"/>
      <c r="DH53" s="55"/>
    </row>
    <row r="54" spans="1:112" ht="16.5" x14ac:dyDescent="0.2">
      <c r="A54" s="17">
        <v>50</v>
      </c>
      <c r="B54" s="109">
        <v>12</v>
      </c>
      <c r="C54" s="96">
        <v>30</v>
      </c>
      <c r="D54" s="118"/>
      <c r="E54" s="109">
        <f>INDEX(章节关卡!$D$6:$D$34,芦花古楼!B54)*芦花古楼!C54</f>
        <v>660</v>
      </c>
      <c r="F54" s="22">
        <f t="shared" si="15"/>
        <v>50</v>
      </c>
      <c r="G54" s="22">
        <f t="shared" si="16"/>
        <v>70</v>
      </c>
      <c r="H54" s="14">
        <f>INDEX(章节关卡!$F$6:$F$34,芦花古楼!B54)*芦花古楼!C54</f>
        <v>1950</v>
      </c>
      <c r="I54" s="14">
        <v>150</v>
      </c>
      <c r="L54" s="17">
        <v>50</v>
      </c>
      <c r="M54" s="109">
        <f t="shared" si="4"/>
        <v>13</v>
      </c>
      <c r="N54" s="96">
        <v>60</v>
      </c>
      <c r="O54" s="118"/>
      <c r="P54" s="109">
        <f>INDEX(章节关卡!$D$6:$D$34,芦花古楼!M54)*芦花古楼!N54</f>
        <v>1500</v>
      </c>
      <c r="Q54" s="22">
        <f t="shared" si="5"/>
        <v>55</v>
      </c>
      <c r="R54" s="22">
        <f t="shared" si="6"/>
        <v>70</v>
      </c>
      <c r="S54" s="14">
        <f>INDEX(章节关卡!$F$6:$F$34,芦花古楼!M54)*芦花古楼!N54</f>
        <v>4200</v>
      </c>
      <c r="T54" s="14">
        <v>150</v>
      </c>
      <c r="W54" s="17">
        <v>50</v>
      </c>
      <c r="X54" s="48">
        <v>13</v>
      </c>
      <c r="Y54" s="96">
        <v>90</v>
      </c>
      <c r="Z54" s="118"/>
      <c r="AA54" s="118">
        <f>INDEX(章节关卡!$D$6:$D$34,芦花古楼!X54)*芦花古楼!Y54</f>
        <v>2250</v>
      </c>
      <c r="AB54" s="22">
        <f t="shared" si="17"/>
        <v>60</v>
      </c>
      <c r="AC54" s="22">
        <f t="shared" si="18"/>
        <v>70</v>
      </c>
      <c r="AD54" s="14">
        <f>INDEX(章节关卡!$F$6:$F$34,芦花古楼!X54)*芦花古楼!Y54</f>
        <v>6300</v>
      </c>
      <c r="AE54" s="14">
        <v>150</v>
      </c>
      <c r="AH54" s="17">
        <v>50</v>
      </c>
      <c r="AI54" s="48">
        <v>13</v>
      </c>
      <c r="AJ54" s="96">
        <v>90</v>
      </c>
      <c r="AK54" s="118"/>
      <c r="AL54" s="118">
        <f>INDEX(章节关卡!$D$6:$D$34,芦花古楼!AI54)*芦花古楼!AJ54</f>
        <v>2250</v>
      </c>
      <c r="AM54" s="22">
        <f t="shared" si="7"/>
        <v>65</v>
      </c>
      <c r="AN54" s="22">
        <f t="shared" si="8"/>
        <v>70</v>
      </c>
      <c r="AO54" s="14">
        <f>INDEX(章节关卡!$F$6:$F$34,芦花古楼!AI54)*芦花古楼!AJ54</f>
        <v>6300</v>
      </c>
      <c r="AP54" s="14">
        <v>150</v>
      </c>
      <c r="AS54" s="18">
        <v>49</v>
      </c>
      <c r="AT54" s="118">
        <v>14</v>
      </c>
      <c r="AV54" s="18">
        <v>49</v>
      </c>
      <c r="AW54" s="118">
        <v>16</v>
      </c>
      <c r="AY54" s="18">
        <v>49</v>
      </c>
      <c r="AZ54" s="18">
        <v>16</v>
      </c>
      <c r="BB54" s="18">
        <v>49</v>
      </c>
      <c r="BC54" s="18">
        <v>16</v>
      </c>
      <c r="BF54" s="18">
        <v>49</v>
      </c>
      <c r="BG54" s="14">
        <f t="shared" si="19"/>
        <v>330</v>
      </c>
      <c r="BH54" s="14">
        <f t="shared" si="20"/>
        <v>465</v>
      </c>
      <c r="BI54" s="14">
        <f t="shared" si="21"/>
        <v>38400</v>
      </c>
      <c r="BJ54" s="14">
        <f t="shared" si="12"/>
        <v>1200</v>
      </c>
      <c r="BK54" s="14">
        <f t="shared" si="13"/>
        <v>795</v>
      </c>
      <c r="BL54" s="14">
        <f t="shared" si="14"/>
        <v>1590</v>
      </c>
      <c r="CJ54" s="55">
        <v>50</v>
      </c>
      <c r="CK54" s="55">
        <v>1</v>
      </c>
      <c r="CL54" s="55" t="s">
        <v>306</v>
      </c>
      <c r="CM54" s="55">
        <v>50</v>
      </c>
      <c r="CN54" s="55"/>
      <c r="CO54" s="55"/>
      <c r="CP54" s="55"/>
      <c r="CQ54" s="55" t="s">
        <v>446</v>
      </c>
      <c r="CR54" s="55">
        <v>3600</v>
      </c>
      <c r="CS54" s="55" t="s">
        <v>447</v>
      </c>
      <c r="CT54" s="55">
        <v>50</v>
      </c>
      <c r="CU54" s="55" t="s">
        <v>329</v>
      </c>
      <c r="CV54" s="55">
        <v>2</v>
      </c>
      <c r="CW54" s="55" t="s">
        <v>447</v>
      </c>
      <c r="CX54" s="55">
        <v>70</v>
      </c>
      <c r="CY54" s="55"/>
      <c r="CZ54" s="55"/>
      <c r="DA54" s="55"/>
      <c r="DB54" s="55"/>
      <c r="DC54" s="55"/>
      <c r="DD54" s="55"/>
      <c r="DE54" s="55"/>
      <c r="DF54" s="55"/>
      <c r="DG54" s="55"/>
      <c r="DH54" s="55"/>
    </row>
    <row r="55" spans="1:112" ht="16.5" x14ac:dyDescent="0.2">
      <c r="A55" s="17">
        <v>51</v>
      </c>
      <c r="B55" s="48">
        <v>13</v>
      </c>
      <c r="C55" s="96">
        <v>30</v>
      </c>
      <c r="D55" s="118"/>
      <c r="E55" s="109">
        <f>INDEX(章节关卡!$D$6:$D$34,芦花古楼!B55)*芦花古楼!C55</f>
        <v>750</v>
      </c>
      <c r="F55" s="22">
        <f t="shared" si="15"/>
        <v>55</v>
      </c>
      <c r="G55" s="22">
        <f t="shared" si="16"/>
        <v>70</v>
      </c>
      <c r="H55" s="14">
        <f>INDEX(章节关卡!$F$6:$F$34,芦花古楼!B55)*芦花古楼!C55</f>
        <v>2100</v>
      </c>
      <c r="I55" s="14">
        <v>150</v>
      </c>
      <c r="L55" s="17">
        <v>51</v>
      </c>
      <c r="M55" s="109">
        <f t="shared" si="4"/>
        <v>14</v>
      </c>
      <c r="N55" s="96">
        <v>60</v>
      </c>
      <c r="O55" s="118"/>
      <c r="P55" s="109">
        <f>INDEX(章节关卡!$D$6:$D$34,芦花古楼!M55)*芦花古楼!N55</f>
        <v>1620</v>
      </c>
      <c r="Q55" s="22">
        <f t="shared" si="5"/>
        <v>60</v>
      </c>
      <c r="R55" s="22">
        <f t="shared" si="6"/>
        <v>70</v>
      </c>
      <c r="S55" s="14">
        <f>INDEX(章节关卡!$F$6:$F$34,芦花古楼!M55)*芦花古楼!N55</f>
        <v>4500</v>
      </c>
      <c r="T55" s="14">
        <v>150</v>
      </c>
      <c r="W55" s="17">
        <v>51</v>
      </c>
      <c r="X55" s="48">
        <v>14</v>
      </c>
      <c r="Y55" s="96">
        <v>90</v>
      </c>
      <c r="Z55" s="118"/>
      <c r="AA55" s="118">
        <f>INDEX(章节关卡!$D$6:$D$34,芦花古楼!X55)*芦花古楼!Y55</f>
        <v>2430</v>
      </c>
      <c r="AB55" s="22">
        <f t="shared" si="17"/>
        <v>65</v>
      </c>
      <c r="AC55" s="22">
        <f t="shared" si="18"/>
        <v>70</v>
      </c>
      <c r="AD55" s="14">
        <f>INDEX(章节关卡!$F$6:$F$34,芦花古楼!X55)*芦花古楼!Y55</f>
        <v>6750</v>
      </c>
      <c r="AE55" s="14">
        <v>150</v>
      </c>
      <c r="AH55" s="17">
        <v>51</v>
      </c>
      <c r="AI55" s="48">
        <v>14</v>
      </c>
      <c r="AJ55" s="96">
        <v>90</v>
      </c>
      <c r="AK55" s="118"/>
      <c r="AL55" s="118">
        <f>INDEX(章节关卡!$D$6:$D$34,芦花古楼!AI55)*芦花古楼!AJ55</f>
        <v>2430</v>
      </c>
      <c r="AM55" s="22">
        <f t="shared" si="7"/>
        <v>70</v>
      </c>
      <c r="AN55" s="22">
        <f t="shared" si="8"/>
        <v>70</v>
      </c>
      <c r="AO55" s="14">
        <f>INDEX(章节关卡!$F$6:$F$34,芦花古楼!AI55)*芦花古楼!AJ55</f>
        <v>6750</v>
      </c>
      <c r="AP55" s="14">
        <v>150</v>
      </c>
      <c r="AS55" s="18">
        <v>50</v>
      </c>
      <c r="AT55" s="118">
        <v>14</v>
      </c>
      <c r="AV55" s="18">
        <v>50</v>
      </c>
      <c r="AW55" s="118">
        <v>16</v>
      </c>
      <c r="AY55" s="18">
        <v>50</v>
      </c>
      <c r="AZ55" s="18">
        <v>16</v>
      </c>
      <c r="BB55" s="18">
        <v>50</v>
      </c>
      <c r="BC55" s="18">
        <v>16</v>
      </c>
      <c r="BF55" s="18">
        <v>50</v>
      </c>
      <c r="BG55" s="14">
        <f t="shared" si="19"/>
        <v>330</v>
      </c>
      <c r="BH55" s="14">
        <f t="shared" si="20"/>
        <v>480</v>
      </c>
      <c r="BI55" s="14">
        <f t="shared" si="21"/>
        <v>38400</v>
      </c>
      <c r="BJ55" s="14">
        <f t="shared" si="12"/>
        <v>1200</v>
      </c>
      <c r="BK55" s="14">
        <f t="shared" si="13"/>
        <v>795</v>
      </c>
      <c r="BL55" s="14">
        <f t="shared" si="14"/>
        <v>1590</v>
      </c>
      <c r="CJ55" s="55">
        <v>51</v>
      </c>
      <c r="CK55" s="55">
        <v>1</v>
      </c>
      <c r="CL55" s="55" t="s">
        <v>306</v>
      </c>
      <c r="CM55" s="55">
        <v>51</v>
      </c>
      <c r="CN55" s="55"/>
      <c r="CO55" s="55"/>
      <c r="CP55" s="55"/>
      <c r="CQ55" s="55" t="s">
        <v>446</v>
      </c>
      <c r="CR55" s="55">
        <v>3600</v>
      </c>
      <c r="CS55" s="55" t="s">
        <v>447</v>
      </c>
      <c r="CT55" s="55">
        <v>55</v>
      </c>
      <c r="CU55" s="55"/>
      <c r="CV55" s="55"/>
      <c r="CW55" s="55" t="s">
        <v>447</v>
      </c>
      <c r="CX55" s="55">
        <v>70</v>
      </c>
      <c r="CY55" s="55"/>
      <c r="CZ55" s="55"/>
      <c r="DA55" s="55"/>
      <c r="DB55" s="55"/>
      <c r="DC55" s="55"/>
      <c r="DD55" s="55"/>
      <c r="DE55" s="55"/>
      <c r="DF55" s="55"/>
      <c r="DG55" s="55"/>
      <c r="DH55" s="55"/>
    </row>
    <row r="56" spans="1:112" ht="16.5" x14ac:dyDescent="0.2">
      <c r="A56" s="17">
        <v>52</v>
      </c>
      <c r="B56" s="109">
        <v>13</v>
      </c>
      <c r="C56" s="96">
        <v>30</v>
      </c>
      <c r="D56" s="118"/>
      <c r="E56" s="109">
        <f>INDEX(章节关卡!$D$6:$D$34,芦花古楼!B56)*芦花古楼!C56</f>
        <v>750</v>
      </c>
      <c r="F56" s="22">
        <f t="shared" si="15"/>
        <v>55</v>
      </c>
      <c r="G56" s="22">
        <f t="shared" si="16"/>
        <v>70</v>
      </c>
      <c r="H56" s="14">
        <f>INDEX(章节关卡!$F$6:$F$34,芦花古楼!B56)*芦花古楼!C56</f>
        <v>2100</v>
      </c>
      <c r="I56" s="14">
        <v>150</v>
      </c>
      <c r="L56" s="17">
        <v>52</v>
      </c>
      <c r="M56" s="109">
        <f t="shared" si="4"/>
        <v>14</v>
      </c>
      <c r="N56" s="96">
        <v>60</v>
      </c>
      <c r="O56" s="118"/>
      <c r="P56" s="109">
        <f>INDEX(章节关卡!$D$6:$D$34,芦花古楼!M56)*芦花古楼!N56</f>
        <v>1620</v>
      </c>
      <c r="Q56" s="22">
        <f t="shared" si="5"/>
        <v>60</v>
      </c>
      <c r="R56" s="22">
        <f t="shared" si="6"/>
        <v>70</v>
      </c>
      <c r="S56" s="14">
        <f>INDEX(章节关卡!$F$6:$F$34,芦花古楼!M56)*芦花古楼!N56</f>
        <v>4500</v>
      </c>
      <c r="T56" s="14">
        <v>150</v>
      </c>
      <c r="W56" s="17">
        <v>52</v>
      </c>
      <c r="X56" s="48">
        <v>14</v>
      </c>
      <c r="Y56" s="96">
        <v>90</v>
      </c>
      <c r="Z56" s="118"/>
      <c r="AA56" s="118">
        <f>INDEX(章节关卡!$D$6:$D$34,芦花古楼!X56)*芦花古楼!Y56</f>
        <v>2430</v>
      </c>
      <c r="AB56" s="22">
        <f t="shared" si="17"/>
        <v>65</v>
      </c>
      <c r="AC56" s="22">
        <f t="shared" si="18"/>
        <v>70</v>
      </c>
      <c r="AD56" s="14">
        <f>INDEX(章节关卡!$F$6:$F$34,芦花古楼!X56)*芦花古楼!Y56</f>
        <v>6750</v>
      </c>
      <c r="AE56" s="14">
        <v>150</v>
      </c>
      <c r="AH56" s="17">
        <v>52</v>
      </c>
      <c r="AI56" s="48">
        <v>14</v>
      </c>
      <c r="AJ56" s="96">
        <v>90</v>
      </c>
      <c r="AK56" s="118"/>
      <c r="AL56" s="118">
        <f>INDEX(章节关卡!$D$6:$D$34,芦花古楼!AI56)*芦花古楼!AJ56</f>
        <v>2430</v>
      </c>
      <c r="AM56" s="22">
        <f t="shared" si="7"/>
        <v>70</v>
      </c>
      <c r="AN56" s="22">
        <f t="shared" si="8"/>
        <v>70</v>
      </c>
      <c r="AO56" s="14">
        <f>INDEX(章节关卡!$F$6:$F$34,芦花古楼!AI56)*芦花古楼!AJ56</f>
        <v>6750</v>
      </c>
      <c r="AP56" s="14">
        <v>150</v>
      </c>
      <c r="AS56" s="18">
        <v>51</v>
      </c>
      <c r="AT56" s="118">
        <v>14</v>
      </c>
      <c r="AV56" s="18">
        <v>51</v>
      </c>
      <c r="AW56" s="118">
        <v>17</v>
      </c>
      <c r="AY56" s="18">
        <v>51</v>
      </c>
      <c r="AZ56" s="18">
        <v>17</v>
      </c>
      <c r="BB56" s="18">
        <v>51</v>
      </c>
      <c r="BC56" s="18">
        <v>17</v>
      </c>
      <c r="BF56" s="18">
        <v>51</v>
      </c>
      <c r="BG56" s="14">
        <f t="shared" si="19"/>
        <v>0</v>
      </c>
      <c r="BH56" s="14">
        <f t="shared" si="20"/>
        <v>480</v>
      </c>
      <c r="BI56" s="14">
        <f t="shared" si="21"/>
        <v>0</v>
      </c>
      <c r="BJ56" s="14">
        <f t="shared" si="12"/>
        <v>1200</v>
      </c>
      <c r="BK56" s="14">
        <f t="shared" si="13"/>
        <v>480</v>
      </c>
      <c r="BL56" s="14">
        <f t="shared" si="14"/>
        <v>960</v>
      </c>
      <c r="CJ56" s="55">
        <v>52</v>
      </c>
      <c r="CK56" s="55">
        <v>1</v>
      </c>
      <c r="CL56" s="55" t="s">
        <v>306</v>
      </c>
      <c r="CM56" s="55">
        <v>52</v>
      </c>
      <c r="CN56" s="55"/>
      <c r="CO56" s="55"/>
      <c r="CP56" s="55"/>
      <c r="CQ56" s="55" t="s">
        <v>446</v>
      </c>
      <c r="CR56" s="55">
        <v>3600</v>
      </c>
      <c r="CS56" s="55" t="s">
        <v>447</v>
      </c>
      <c r="CT56" s="55">
        <v>55</v>
      </c>
      <c r="CU56" s="55"/>
      <c r="CV56" s="55"/>
      <c r="CW56" s="55" t="s">
        <v>447</v>
      </c>
      <c r="CX56" s="55">
        <v>70</v>
      </c>
      <c r="CY56" s="55"/>
      <c r="CZ56" s="55"/>
      <c r="DA56" s="55"/>
      <c r="DB56" s="55"/>
      <c r="DC56" s="55"/>
      <c r="DD56" s="55"/>
      <c r="DE56" s="55"/>
      <c r="DF56" s="55"/>
      <c r="DG56" s="55"/>
      <c r="DH56" s="55"/>
    </row>
    <row r="57" spans="1:112" ht="16.5" x14ac:dyDescent="0.2">
      <c r="A57" s="17">
        <v>53</v>
      </c>
      <c r="B57" s="109">
        <v>13</v>
      </c>
      <c r="C57" s="96">
        <v>30</v>
      </c>
      <c r="D57" s="118"/>
      <c r="E57" s="109">
        <f>INDEX(章节关卡!$D$6:$D$34,芦花古楼!B57)*芦花古楼!C57</f>
        <v>750</v>
      </c>
      <c r="F57" s="22">
        <f t="shared" si="15"/>
        <v>55</v>
      </c>
      <c r="G57" s="22">
        <f t="shared" si="16"/>
        <v>70</v>
      </c>
      <c r="H57" s="14">
        <f>INDEX(章节关卡!$F$6:$F$34,芦花古楼!B57)*芦花古楼!C57</f>
        <v>2100</v>
      </c>
      <c r="I57" s="14">
        <v>150</v>
      </c>
      <c r="L57" s="17">
        <v>53</v>
      </c>
      <c r="M57" s="109">
        <f t="shared" si="4"/>
        <v>14</v>
      </c>
      <c r="N57" s="96">
        <v>60</v>
      </c>
      <c r="O57" s="118"/>
      <c r="P57" s="109">
        <f>INDEX(章节关卡!$D$6:$D$34,芦花古楼!M57)*芦花古楼!N57</f>
        <v>1620</v>
      </c>
      <c r="Q57" s="22">
        <f t="shared" si="5"/>
        <v>60</v>
      </c>
      <c r="R57" s="22">
        <f t="shared" si="6"/>
        <v>70</v>
      </c>
      <c r="S57" s="14">
        <f>INDEX(章节关卡!$F$6:$F$34,芦花古楼!M57)*芦花古楼!N57</f>
        <v>4500</v>
      </c>
      <c r="T57" s="14">
        <v>150</v>
      </c>
      <c r="W57" s="17">
        <v>53</v>
      </c>
      <c r="X57" s="48">
        <v>14</v>
      </c>
      <c r="Y57" s="96">
        <v>90</v>
      </c>
      <c r="Z57" s="118"/>
      <c r="AA57" s="118">
        <f>INDEX(章节关卡!$D$6:$D$34,芦花古楼!X57)*芦花古楼!Y57</f>
        <v>2430</v>
      </c>
      <c r="AB57" s="22">
        <f t="shared" si="17"/>
        <v>65</v>
      </c>
      <c r="AC57" s="22">
        <f t="shared" si="18"/>
        <v>70</v>
      </c>
      <c r="AD57" s="14">
        <f>INDEX(章节关卡!$F$6:$F$34,芦花古楼!X57)*芦花古楼!Y57</f>
        <v>6750</v>
      </c>
      <c r="AE57" s="14">
        <v>150</v>
      </c>
      <c r="AH57" s="17">
        <v>53</v>
      </c>
      <c r="AI57" s="48">
        <v>14</v>
      </c>
      <c r="AJ57" s="96">
        <v>90</v>
      </c>
      <c r="AK57" s="118"/>
      <c r="AL57" s="118">
        <f>INDEX(章节关卡!$D$6:$D$34,芦花古楼!AI57)*芦花古楼!AJ57</f>
        <v>2430</v>
      </c>
      <c r="AM57" s="22">
        <f t="shared" si="7"/>
        <v>70</v>
      </c>
      <c r="AN57" s="22">
        <f t="shared" si="8"/>
        <v>70</v>
      </c>
      <c r="AO57" s="14">
        <f>INDEX(章节关卡!$F$6:$F$34,芦花古楼!AI57)*芦花古楼!AJ57</f>
        <v>6750</v>
      </c>
      <c r="AP57" s="14">
        <v>150</v>
      </c>
      <c r="AS57" s="18">
        <v>52</v>
      </c>
      <c r="AT57" s="18">
        <v>15</v>
      </c>
      <c r="AV57" s="18">
        <v>52</v>
      </c>
      <c r="AW57" s="118">
        <v>17</v>
      </c>
      <c r="AY57" s="18">
        <v>52</v>
      </c>
      <c r="AZ57" s="18">
        <v>17</v>
      </c>
      <c r="BB57" s="18">
        <v>52</v>
      </c>
      <c r="BC57" s="18">
        <v>17</v>
      </c>
      <c r="BF57" s="18">
        <v>52</v>
      </c>
      <c r="BG57" s="14">
        <f t="shared" si="19"/>
        <v>0</v>
      </c>
      <c r="BH57" s="14">
        <f t="shared" si="20"/>
        <v>480</v>
      </c>
      <c r="BI57" s="14">
        <f t="shared" si="21"/>
        <v>0</v>
      </c>
      <c r="BJ57" s="14">
        <f t="shared" si="12"/>
        <v>1200</v>
      </c>
      <c r="BK57" s="14">
        <f t="shared" si="13"/>
        <v>480</v>
      </c>
      <c r="BL57" s="14">
        <f t="shared" si="14"/>
        <v>960</v>
      </c>
      <c r="CJ57" s="55">
        <v>53</v>
      </c>
      <c r="CK57" s="55">
        <v>1</v>
      </c>
      <c r="CL57" s="55" t="s">
        <v>306</v>
      </c>
      <c r="CM57" s="55">
        <v>53</v>
      </c>
      <c r="CN57" s="55"/>
      <c r="CO57" s="55"/>
      <c r="CP57" s="55"/>
      <c r="CQ57" s="55" t="s">
        <v>446</v>
      </c>
      <c r="CR57" s="55">
        <v>3600</v>
      </c>
      <c r="CS57" s="55" t="s">
        <v>447</v>
      </c>
      <c r="CT57" s="55">
        <v>55</v>
      </c>
      <c r="CU57" s="55"/>
      <c r="CV57" s="55"/>
      <c r="CW57" s="55" t="s">
        <v>447</v>
      </c>
      <c r="CX57" s="55">
        <v>70</v>
      </c>
      <c r="CY57" s="55"/>
      <c r="CZ57" s="55"/>
      <c r="DA57" s="55"/>
      <c r="DB57" s="55"/>
      <c r="DC57" s="55"/>
      <c r="DD57" s="55"/>
      <c r="DE57" s="55"/>
      <c r="DF57" s="55"/>
      <c r="DG57" s="55"/>
      <c r="DH57" s="55"/>
    </row>
    <row r="58" spans="1:112" ht="16.5" x14ac:dyDescent="0.2">
      <c r="A58" s="17">
        <v>54</v>
      </c>
      <c r="B58" s="109">
        <v>13</v>
      </c>
      <c r="C58" s="96">
        <v>30</v>
      </c>
      <c r="D58" s="118"/>
      <c r="E58" s="109">
        <f>INDEX(章节关卡!$D$6:$D$34,芦花古楼!B58)*芦花古楼!C58</f>
        <v>750</v>
      </c>
      <c r="F58" s="22">
        <f t="shared" si="15"/>
        <v>55</v>
      </c>
      <c r="G58" s="22">
        <f t="shared" si="16"/>
        <v>70</v>
      </c>
      <c r="H58" s="14">
        <f>INDEX(章节关卡!$F$6:$F$34,芦花古楼!B58)*芦花古楼!C58</f>
        <v>2100</v>
      </c>
      <c r="I58" s="14">
        <v>150</v>
      </c>
      <c r="L58" s="17">
        <v>54</v>
      </c>
      <c r="M58" s="109">
        <f t="shared" si="4"/>
        <v>14</v>
      </c>
      <c r="N58" s="96">
        <v>60</v>
      </c>
      <c r="O58" s="118"/>
      <c r="P58" s="109">
        <f>INDEX(章节关卡!$D$6:$D$34,芦花古楼!M58)*芦花古楼!N58</f>
        <v>1620</v>
      </c>
      <c r="Q58" s="22">
        <f t="shared" si="5"/>
        <v>60</v>
      </c>
      <c r="R58" s="22">
        <f t="shared" si="6"/>
        <v>70</v>
      </c>
      <c r="S58" s="14">
        <f>INDEX(章节关卡!$F$6:$F$34,芦花古楼!M58)*芦花古楼!N58</f>
        <v>4500</v>
      </c>
      <c r="T58" s="14">
        <v>150</v>
      </c>
      <c r="W58" s="17">
        <v>54</v>
      </c>
      <c r="X58" s="48">
        <v>14</v>
      </c>
      <c r="Y58" s="96">
        <v>90</v>
      </c>
      <c r="Z58" s="118"/>
      <c r="AA58" s="118">
        <f>INDEX(章节关卡!$D$6:$D$34,芦花古楼!X58)*芦花古楼!Y58</f>
        <v>2430</v>
      </c>
      <c r="AB58" s="22">
        <f t="shared" si="17"/>
        <v>65</v>
      </c>
      <c r="AC58" s="22">
        <f t="shared" si="18"/>
        <v>70</v>
      </c>
      <c r="AD58" s="14">
        <f>INDEX(章节关卡!$F$6:$F$34,芦花古楼!X58)*芦花古楼!Y58</f>
        <v>6750</v>
      </c>
      <c r="AE58" s="14">
        <v>150</v>
      </c>
      <c r="AH58" s="17">
        <v>54</v>
      </c>
      <c r="AI58" s="48">
        <v>14</v>
      </c>
      <c r="AJ58" s="96">
        <v>90</v>
      </c>
      <c r="AK58" s="118"/>
      <c r="AL58" s="118">
        <f>INDEX(章节关卡!$D$6:$D$34,芦花古楼!AI58)*芦花古楼!AJ58</f>
        <v>2430</v>
      </c>
      <c r="AM58" s="22">
        <f t="shared" si="7"/>
        <v>70</v>
      </c>
      <c r="AN58" s="22">
        <f t="shared" si="8"/>
        <v>70</v>
      </c>
      <c r="AO58" s="14">
        <f>INDEX(章节关卡!$F$6:$F$34,芦花古楼!AI58)*芦花古楼!AJ58</f>
        <v>6750</v>
      </c>
      <c r="AP58" s="14">
        <v>150</v>
      </c>
      <c r="AS58" s="18">
        <v>53</v>
      </c>
      <c r="AT58" s="18">
        <v>15</v>
      </c>
      <c r="AV58" s="18">
        <v>53</v>
      </c>
      <c r="AW58" s="118">
        <v>18</v>
      </c>
      <c r="AY58" s="18">
        <v>53</v>
      </c>
      <c r="AZ58" s="18">
        <v>18</v>
      </c>
      <c r="BB58" s="18">
        <v>53</v>
      </c>
      <c r="BC58" s="18">
        <v>18</v>
      </c>
      <c r="BF58" s="18">
        <v>53</v>
      </c>
      <c r="BG58" s="14">
        <f t="shared" si="19"/>
        <v>0</v>
      </c>
      <c r="BH58" s="14">
        <f t="shared" si="20"/>
        <v>480</v>
      </c>
      <c r="BI58" s="14">
        <f t="shared" si="21"/>
        <v>0</v>
      </c>
      <c r="BJ58" s="14">
        <f t="shared" si="12"/>
        <v>1200</v>
      </c>
      <c r="BK58" s="14">
        <f t="shared" si="13"/>
        <v>480</v>
      </c>
      <c r="BL58" s="14">
        <f t="shared" si="14"/>
        <v>960</v>
      </c>
      <c r="CJ58" s="55">
        <v>54</v>
      </c>
      <c r="CK58" s="55">
        <v>1</v>
      </c>
      <c r="CL58" s="55" t="s">
        <v>306</v>
      </c>
      <c r="CM58" s="55">
        <v>54</v>
      </c>
      <c r="CN58" s="55"/>
      <c r="CO58" s="55"/>
      <c r="CP58" s="55"/>
      <c r="CQ58" s="55" t="s">
        <v>446</v>
      </c>
      <c r="CR58" s="55">
        <v>3600</v>
      </c>
      <c r="CS58" s="55" t="s">
        <v>447</v>
      </c>
      <c r="CT58" s="55">
        <v>55</v>
      </c>
      <c r="CU58" s="55"/>
      <c r="CV58" s="55"/>
      <c r="CW58" s="55" t="s">
        <v>447</v>
      </c>
      <c r="CX58" s="55">
        <v>70</v>
      </c>
      <c r="CY58" s="55"/>
      <c r="CZ58" s="55"/>
      <c r="DA58" s="55"/>
      <c r="DB58" s="55"/>
      <c r="DC58" s="55"/>
      <c r="DD58" s="55"/>
      <c r="DE58" s="55"/>
      <c r="DF58" s="55"/>
      <c r="DG58" s="55"/>
      <c r="DH58" s="55"/>
    </row>
    <row r="59" spans="1:112" ht="16.5" x14ac:dyDescent="0.2">
      <c r="A59" s="17">
        <v>55</v>
      </c>
      <c r="B59" s="109">
        <v>13</v>
      </c>
      <c r="C59" s="96">
        <v>30</v>
      </c>
      <c r="D59" s="118"/>
      <c r="E59" s="109">
        <f>INDEX(章节关卡!$D$6:$D$34,芦花古楼!B59)*芦花古楼!C59</f>
        <v>750</v>
      </c>
      <c r="F59" s="22">
        <f t="shared" si="15"/>
        <v>55</v>
      </c>
      <c r="G59" s="22">
        <f t="shared" si="16"/>
        <v>75</v>
      </c>
      <c r="H59" s="14">
        <f>INDEX(章节关卡!$F$6:$F$34,芦花古楼!B59)*芦花古楼!C59</f>
        <v>2100</v>
      </c>
      <c r="I59" s="14">
        <v>150</v>
      </c>
      <c r="L59" s="17">
        <v>55</v>
      </c>
      <c r="M59" s="109">
        <f t="shared" si="4"/>
        <v>14</v>
      </c>
      <c r="N59" s="96">
        <v>60</v>
      </c>
      <c r="O59" s="118"/>
      <c r="P59" s="109">
        <f>INDEX(章节关卡!$D$6:$D$34,芦花古楼!M59)*芦花古楼!N59</f>
        <v>1620</v>
      </c>
      <c r="Q59" s="22">
        <f t="shared" si="5"/>
        <v>60</v>
      </c>
      <c r="R59" s="22">
        <f t="shared" si="6"/>
        <v>75</v>
      </c>
      <c r="S59" s="14">
        <f>INDEX(章节关卡!$F$6:$F$34,芦花古楼!M59)*芦花古楼!N59</f>
        <v>4500</v>
      </c>
      <c r="T59" s="14">
        <v>150</v>
      </c>
      <c r="W59" s="17">
        <v>55</v>
      </c>
      <c r="X59" s="48">
        <v>14</v>
      </c>
      <c r="Y59" s="96">
        <v>90</v>
      </c>
      <c r="Z59" s="118"/>
      <c r="AA59" s="118">
        <f>INDEX(章节关卡!$D$6:$D$34,芦花古楼!X59)*芦花古楼!Y59</f>
        <v>2430</v>
      </c>
      <c r="AB59" s="22">
        <f t="shared" si="17"/>
        <v>65</v>
      </c>
      <c r="AC59" s="22">
        <f t="shared" si="18"/>
        <v>75</v>
      </c>
      <c r="AD59" s="14">
        <f>INDEX(章节关卡!$F$6:$F$34,芦花古楼!X59)*芦花古楼!Y59</f>
        <v>6750</v>
      </c>
      <c r="AE59" s="14">
        <v>150</v>
      </c>
      <c r="AH59" s="17">
        <v>55</v>
      </c>
      <c r="AI59" s="48">
        <v>14</v>
      </c>
      <c r="AJ59" s="96">
        <v>90</v>
      </c>
      <c r="AK59" s="118"/>
      <c r="AL59" s="118">
        <f>INDEX(章节关卡!$D$6:$D$34,芦花古楼!AI59)*芦花古楼!AJ59</f>
        <v>2430</v>
      </c>
      <c r="AM59" s="22">
        <f t="shared" si="7"/>
        <v>70</v>
      </c>
      <c r="AN59" s="22">
        <f t="shared" si="8"/>
        <v>75</v>
      </c>
      <c r="AO59" s="14">
        <f>INDEX(章节关卡!$F$6:$F$34,芦花古楼!AI59)*芦花古楼!AJ59</f>
        <v>6750</v>
      </c>
      <c r="AP59" s="14">
        <v>150</v>
      </c>
      <c r="AS59" s="18">
        <v>54</v>
      </c>
      <c r="AT59" s="18">
        <v>15</v>
      </c>
      <c r="AV59" s="18">
        <v>54</v>
      </c>
      <c r="AW59" s="118">
        <v>18</v>
      </c>
      <c r="AY59" s="18">
        <v>54</v>
      </c>
      <c r="AZ59" s="18">
        <v>18</v>
      </c>
      <c r="BB59" s="18">
        <v>54</v>
      </c>
      <c r="BC59" s="18">
        <v>18</v>
      </c>
      <c r="BF59" s="18">
        <v>54</v>
      </c>
      <c r="BG59" s="14">
        <f t="shared" si="19"/>
        <v>0</v>
      </c>
      <c r="BH59" s="14">
        <f t="shared" si="20"/>
        <v>480</v>
      </c>
      <c r="BI59" s="14">
        <f t="shared" si="21"/>
        <v>0</v>
      </c>
      <c r="BJ59" s="14">
        <f t="shared" si="12"/>
        <v>1200</v>
      </c>
      <c r="BK59" s="14">
        <f t="shared" si="13"/>
        <v>480</v>
      </c>
      <c r="BL59" s="14">
        <f t="shared" si="14"/>
        <v>960</v>
      </c>
      <c r="CJ59" s="55">
        <v>55</v>
      </c>
      <c r="CK59" s="55">
        <v>1</v>
      </c>
      <c r="CL59" s="55" t="s">
        <v>306</v>
      </c>
      <c r="CM59" s="55">
        <v>55</v>
      </c>
      <c r="CN59" s="55"/>
      <c r="CO59" s="55"/>
      <c r="CP59" s="55"/>
      <c r="CQ59" s="55" t="s">
        <v>446</v>
      </c>
      <c r="CR59" s="55">
        <v>3600</v>
      </c>
      <c r="CS59" s="55" t="s">
        <v>447</v>
      </c>
      <c r="CT59" s="55">
        <v>55</v>
      </c>
      <c r="CU59" s="55" t="s">
        <v>448</v>
      </c>
      <c r="CV59" s="55">
        <v>2</v>
      </c>
      <c r="CW59" s="55" t="s">
        <v>447</v>
      </c>
      <c r="CX59" s="55">
        <v>75</v>
      </c>
      <c r="CY59" s="55"/>
      <c r="CZ59" s="55"/>
      <c r="DA59" s="55"/>
      <c r="DB59" s="55"/>
      <c r="DC59" s="55"/>
      <c r="DD59" s="55"/>
      <c r="DE59" s="55"/>
      <c r="DF59" s="55"/>
      <c r="DG59" s="55"/>
      <c r="DH59" s="55"/>
    </row>
    <row r="60" spans="1:112" ht="16.5" x14ac:dyDescent="0.2">
      <c r="A60" s="17">
        <v>56</v>
      </c>
      <c r="B60" s="48">
        <v>14</v>
      </c>
      <c r="C60" s="96">
        <v>30</v>
      </c>
      <c r="D60" s="118"/>
      <c r="E60" s="109">
        <f>INDEX(章节关卡!$D$6:$D$34,芦花古楼!B60)*芦花古楼!C60</f>
        <v>810</v>
      </c>
      <c r="F60" s="22">
        <f t="shared" si="15"/>
        <v>60</v>
      </c>
      <c r="G60" s="22">
        <f t="shared" si="16"/>
        <v>75</v>
      </c>
      <c r="H60" s="14">
        <f>INDEX(章节关卡!$F$6:$F$34,芦花古楼!B60)*芦花古楼!C60</f>
        <v>2250</v>
      </c>
      <c r="I60" s="14">
        <v>150</v>
      </c>
      <c r="L60" s="17">
        <v>56</v>
      </c>
      <c r="M60" s="109">
        <f t="shared" si="4"/>
        <v>15</v>
      </c>
      <c r="N60" s="96">
        <v>60</v>
      </c>
      <c r="O60" s="118"/>
      <c r="P60" s="109">
        <f>INDEX(章节关卡!$D$6:$D$34,芦花古楼!M60)*芦花古楼!N60</f>
        <v>1800</v>
      </c>
      <c r="Q60" s="22">
        <f t="shared" si="5"/>
        <v>65</v>
      </c>
      <c r="R60" s="22">
        <f t="shared" si="6"/>
        <v>75</v>
      </c>
      <c r="S60" s="14">
        <f>INDEX(章节关卡!$F$6:$F$34,芦花古楼!M60)*芦花古楼!N60</f>
        <v>4800</v>
      </c>
      <c r="T60" s="14">
        <v>150</v>
      </c>
      <c r="W60" s="17">
        <v>56</v>
      </c>
      <c r="X60" s="48">
        <v>15</v>
      </c>
      <c r="Y60" s="96">
        <v>90</v>
      </c>
      <c r="Z60" s="118"/>
      <c r="AA60" s="118">
        <f>INDEX(章节关卡!$D$6:$D$34,芦花古楼!X60)*芦花古楼!Y60</f>
        <v>2700</v>
      </c>
      <c r="AB60" s="22">
        <f t="shared" si="17"/>
        <v>70</v>
      </c>
      <c r="AC60" s="22">
        <f t="shared" si="18"/>
        <v>75</v>
      </c>
      <c r="AD60" s="14">
        <f>INDEX(章节关卡!$F$6:$F$34,芦花古楼!X60)*芦花古楼!Y60</f>
        <v>7200</v>
      </c>
      <c r="AE60" s="14">
        <v>150</v>
      </c>
      <c r="AH60" s="17">
        <v>56</v>
      </c>
      <c r="AI60" s="48">
        <v>15</v>
      </c>
      <c r="AJ60" s="96">
        <v>90</v>
      </c>
      <c r="AK60" s="118"/>
      <c r="AL60" s="118">
        <f>INDEX(章节关卡!$D$6:$D$34,芦花古楼!AI60)*芦花古楼!AJ60</f>
        <v>2700</v>
      </c>
      <c r="AM60" s="22">
        <f t="shared" si="7"/>
        <v>75</v>
      </c>
      <c r="AN60" s="22">
        <f t="shared" si="8"/>
        <v>75</v>
      </c>
      <c r="AO60" s="14">
        <f>INDEX(章节关卡!$F$6:$F$34,芦花古楼!AI60)*芦花古楼!AJ60</f>
        <v>7200</v>
      </c>
      <c r="AP60" s="14">
        <v>150</v>
      </c>
      <c r="AS60" s="18">
        <v>55</v>
      </c>
      <c r="AT60" s="18">
        <v>16</v>
      </c>
      <c r="AV60" s="18">
        <v>55</v>
      </c>
      <c r="AW60" s="118">
        <v>19</v>
      </c>
      <c r="AY60" s="18">
        <v>55</v>
      </c>
      <c r="AZ60" s="18">
        <v>19</v>
      </c>
      <c r="BB60" s="18">
        <v>55</v>
      </c>
      <c r="BC60" s="18">
        <v>19</v>
      </c>
      <c r="BF60" s="18">
        <v>55</v>
      </c>
      <c r="BG60" s="14">
        <f t="shared" si="19"/>
        <v>0</v>
      </c>
      <c r="BH60" s="14">
        <f t="shared" si="20"/>
        <v>480</v>
      </c>
      <c r="BI60" s="14">
        <f t="shared" si="21"/>
        <v>0</v>
      </c>
      <c r="BJ60" s="14">
        <f t="shared" si="12"/>
        <v>1200</v>
      </c>
      <c r="BK60" s="14">
        <f t="shared" si="13"/>
        <v>480</v>
      </c>
      <c r="BL60" s="14">
        <f t="shared" si="14"/>
        <v>960</v>
      </c>
      <c r="CJ60" s="55">
        <v>56</v>
      </c>
      <c r="CK60" s="55">
        <v>1</v>
      </c>
      <c r="CL60" s="55" t="s">
        <v>306</v>
      </c>
      <c r="CM60" s="55">
        <v>56</v>
      </c>
      <c r="CN60" s="55"/>
      <c r="CO60" s="55"/>
      <c r="CP60" s="55"/>
      <c r="CQ60" s="55" t="s">
        <v>446</v>
      </c>
      <c r="CR60" s="55">
        <v>3600</v>
      </c>
      <c r="CS60" s="55" t="s">
        <v>447</v>
      </c>
      <c r="CT60" s="55">
        <v>60</v>
      </c>
      <c r="CU60" s="55"/>
      <c r="CV60" s="55"/>
      <c r="CW60" s="55" t="s">
        <v>447</v>
      </c>
      <c r="CX60" s="55">
        <v>75</v>
      </c>
      <c r="CY60" s="55"/>
      <c r="CZ60" s="55"/>
      <c r="DA60" s="55"/>
      <c r="DB60" s="55"/>
      <c r="DC60" s="55"/>
      <c r="DD60" s="55"/>
      <c r="DE60" s="55"/>
      <c r="DF60" s="55"/>
      <c r="DG60" s="55"/>
      <c r="DH60" s="55"/>
    </row>
    <row r="61" spans="1:112" ht="16.5" x14ac:dyDescent="0.2">
      <c r="A61" s="17">
        <v>57</v>
      </c>
      <c r="B61" s="109">
        <v>14</v>
      </c>
      <c r="C61" s="96">
        <v>30</v>
      </c>
      <c r="D61" s="118"/>
      <c r="E61" s="109">
        <f>INDEX(章节关卡!$D$6:$D$34,芦花古楼!B61)*芦花古楼!C61</f>
        <v>810</v>
      </c>
      <c r="F61" s="22">
        <f t="shared" si="15"/>
        <v>60</v>
      </c>
      <c r="G61" s="22">
        <f t="shared" si="16"/>
        <v>75</v>
      </c>
      <c r="H61" s="14">
        <f>INDEX(章节关卡!$F$6:$F$34,芦花古楼!B61)*芦花古楼!C61</f>
        <v>2250</v>
      </c>
      <c r="I61" s="14">
        <v>150</v>
      </c>
      <c r="L61" s="17">
        <v>57</v>
      </c>
      <c r="M61" s="109">
        <f t="shared" si="4"/>
        <v>15</v>
      </c>
      <c r="N61" s="96">
        <v>60</v>
      </c>
      <c r="O61" s="118"/>
      <c r="P61" s="109">
        <f>INDEX(章节关卡!$D$6:$D$34,芦花古楼!M61)*芦花古楼!N61</f>
        <v>1800</v>
      </c>
      <c r="Q61" s="22">
        <f t="shared" si="5"/>
        <v>65</v>
      </c>
      <c r="R61" s="22">
        <f t="shared" si="6"/>
        <v>75</v>
      </c>
      <c r="S61" s="14">
        <f>INDEX(章节关卡!$F$6:$F$34,芦花古楼!M61)*芦花古楼!N61</f>
        <v>4800</v>
      </c>
      <c r="T61" s="14">
        <v>150</v>
      </c>
      <c r="W61" s="17">
        <v>57</v>
      </c>
      <c r="X61" s="48">
        <v>15</v>
      </c>
      <c r="Y61" s="96">
        <v>90</v>
      </c>
      <c r="Z61" s="118"/>
      <c r="AA61" s="118">
        <f>INDEX(章节关卡!$D$6:$D$34,芦花古楼!X61)*芦花古楼!Y61</f>
        <v>2700</v>
      </c>
      <c r="AB61" s="22">
        <f t="shared" si="17"/>
        <v>70</v>
      </c>
      <c r="AC61" s="22">
        <f t="shared" si="18"/>
        <v>75</v>
      </c>
      <c r="AD61" s="14">
        <f>INDEX(章节关卡!$F$6:$F$34,芦花古楼!X61)*芦花古楼!Y61</f>
        <v>7200</v>
      </c>
      <c r="AE61" s="14">
        <v>150</v>
      </c>
      <c r="AH61" s="17">
        <v>57</v>
      </c>
      <c r="AI61" s="48">
        <v>15</v>
      </c>
      <c r="AJ61" s="96">
        <v>90</v>
      </c>
      <c r="AK61" s="118"/>
      <c r="AL61" s="118">
        <f>INDEX(章节关卡!$D$6:$D$34,芦花古楼!AI61)*芦花古楼!AJ61</f>
        <v>2700</v>
      </c>
      <c r="AM61" s="22">
        <f t="shared" si="7"/>
        <v>75</v>
      </c>
      <c r="AN61" s="22">
        <f t="shared" si="8"/>
        <v>75</v>
      </c>
      <c r="AO61" s="14">
        <f>INDEX(章节关卡!$F$6:$F$34,芦花古楼!AI61)*芦花古楼!AJ61</f>
        <v>7200</v>
      </c>
      <c r="AP61" s="14">
        <v>150</v>
      </c>
      <c r="AS61" s="18">
        <v>56</v>
      </c>
      <c r="AT61" s="18">
        <v>16</v>
      </c>
      <c r="AV61" s="18">
        <v>56</v>
      </c>
      <c r="AW61" s="118">
        <v>19</v>
      </c>
      <c r="AY61" s="18">
        <v>56</v>
      </c>
      <c r="AZ61" s="18">
        <v>19</v>
      </c>
      <c r="BB61" s="18">
        <v>56</v>
      </c>
      <c r="BC61" s="18">
        <v>19</v>
      </c>
      <c r="BF61" s="18">
        <v>56</v>
      </c>
      <c r="BG61" s="14">
        <f t="shared" si="19"/>
        <v>0</v>
      </c>
      <c r="BH61" s="14">
        <f t="shared" si="20"/>
        <v>480</v>
      </c>
      <c r="BI61" s="14">
        <f t="shared" si="21"/>
        <v>0</v>
      </c>
      <c r="BJ61" s="14">
        <f t="shared" si="12"/>
        <v>1200</v>
      </c>
      <c r="BK61" s="14">
        <f t="shared" si="13"/>
        <v>480</v>
      </c>
      <c r="BL61" s="14">
        <f t="shared" si="14"/>
        <v>960</v>
      </c>
      <c r="CJ61" s="55">
        <v>57</v>
      </c>
      <c r="CK61" s="55">
        <v>1</v>
      </c>
      <c r="CL61" s="55" t="s">
        <v>306</v>
      </c>
      <c r="CM61" s="55">
        <v>57</v>
      </c>
      <c r="CN61" s="55"/>
      <c r="CO61" s="55"/>
      <c r="CP61" s="55"/>
      <c r="CQ61" s="55" t="s">
        <v>446</v>
      </c>
      <c r="CR61" s="55">
        <v>3600</v>
      </c>
      <c r="CS61" s="55" t="s">
        <v>447</v>
      </c>
      <c r="CT61" s="55">
        <v>60</v>
      </c>
      <c r="CU61" s="55"/>
      <c r="CV61" s="55"/>
      <c r="CW61" s="55" t="s">
        <v>447</v>
      </c>
      <c r="CX61" s="55">
        <v>75</v>
      </c>
      <c r="CY61" s="55"/>
      <c r="CZ61" s="55"/>
      <c r="DA61" s="55"/>
      <c r="DB61" s="55"/>
      <c r="DC61" s="55"/>
      <c r="DD61" s="55"/>
      <c r="DE61" s="55"/>
      <c r="DF61" s="55"/>
      <c r="DG61" s="55"/>
      <c r="DH61" s="55"/>
    </row>
    <row r="62" spans="1:112" ht="16.5" x14ac:dyDescent="0.2">
      <c r="A62" s="17">
        <v>58</v>
      </c>
      <c r="B62" s="109">
        <v>14</v>
      </c>
      <c r="C62" s="96">
        <v>30</v>
      </c>
      <c r="D62" s="118"/>
      <c r="E62" s="109">
        <f>INDEX(章节关卡!$D$6:$D$34,芦花古楼!B62)*芦花古楼!C62</f>
        <v>810</v>
      </c>
      <c r="F62" s="22">
        <f t="shared" si="15"/>
        <v>60</v>
      </c>
      <c r="G62" s="22">
        <f t="shared" si="16"/>
        <v>75</v>
      </c>
      <c r="H62" s="14">
        <f>INDEX(章节关卡!$F$6:$F$34,芦花古楼!B62)*芦花古楼!C62</f>
        <v>2250</v>
      </c>
      <c r="I62" s="14">
        <v>150</v>
      </c>
      <c r="L62" s="17">
        <v>58</v>
      </c>
      <c r="M62" s="109">
        <f t="shared" si="4"/>
        <v>15</v>
      </c>
      <c r="N62" s="96">
        <v>60</v>
      </c>
      <c r="O62" s="118"/>
      <c r="P62" s="109">
        <f>INDEX(章节关卡!$D$6:$D$34,芦花古楼!M62)*芦花古楼!N62</f>
        <v>1800</v>
      </c>
      <c r="Q62" s="22">
        <f t="shared" si="5"/>
        <v>65</v>
      </c>
      <c r="R62" s="22">
        <f t="shared" si="6"/>
        <v>75</v>
      </c>
      <c r="S62" s="14">
        <f>INDEX(章节关卡!$F$6:$F$34,芦花古楼!M62)*芦花古楼!N62</f>
        <v>4800</v>
      </c>
      <c r="T62" s="14">
        <v>150</v>
      </c>
      <c r="W62" s="17">
        <v>58</v>
      </c>
      <c r="X62" s="48">
        <v>15</v>
      </c>
      <c r="Y62" s="96">
        <v>90</v>
      </c>
      <c r="Z62" s="118"/>
      <c r="AA62" s="118">
        <f>INDEX(章节关卡!$D$6:$D$34,芦花古楼!X62)*芦花古楼!Y62</f>
        <v>2700</v>
      </c>
      <c r="AB62" s="22">
        <f t="shared" si="17"/>
        <v>70</v>
      </c>
      <c r="AC62" s="22">
        <f t="shared" si="18"/>
        <v>75</v>
      </c>
      <c r="AD62" s="14">
        <f>INDEX(章节关卡!$F$6:$F$34,芦花古楼!X62)*芦花古楼!Y62</f>
        <v>7200</v>
      </c>
      <c r="AE62" s="14">
        <v>150</v>
      </c>
      <c r="AH62" s="17">
        <v>58</v>
      </c>
      <c r="AI62" s="48">
        <v>15</v>
      </c>
      <c r="AJ62" s="96">
        <v>90</v>
      </c>
      <c r="AK62" s="118"/>
      <c r="AL62" s="118">
        <f>INDEX(章节关卡!$D$6:$D$34,芦花古楼!AI62)*芦花古楼!AJ62</f>
        <v>2700</v>
      </c>
      <c r="AM62" s="22">
        <f t="shared" si="7"/>
        <v>75</v>
      </c>
      <c r="AN62" s="22">
        <f t="shared" si="8"/>
        <v>75</v>
      </c>
      <c r="AO62" s="14">
        <f>INDEX(章节关卡!$F$6:$F$34,芦花古楼!AI62)*芦花古楼!AJ62</f>
        <v>7200</v>
      </c>
      <c r="AP62" s="14">
        <v>150</v>
      </c>
      <c r="AS62" s="18">
        <v>57</v>
      </c>
      <c r="AT62" s="118">
        <v>17</v>
      </c>
      <c r="AV62" s="18">
        <v>57</v>
      </c>
      <c r="AW62" s="118">
        <v>20</v>
      </c>
      <c r="AY62" s="18">
        <v>57</v>
      </c>
      <c r="AZ62" s="18">
        <v>20</v>
      </c>
      <c r="BB62" s="18">
        <v>57</v>
      </c>
      <c r="BC62" s="18">
        <v>20</v>
      </c>
      <c r="BF62" s="18">
        <v>57</v>
      </c>
      <c r="BG62" s="14">
        <f t="shared" si="19"/>
        <v>0</v>
      </c>
      <c r="BH62" s="14">
        <f t="shared" si="20"/>
        <v>480</v>
      </c>
      <c r="BI62" s="14">
        <f t="shared" si="21"/>
        <v>0</v>
      </c>
      <c r="BJ62" s="14">
        <f t="shared" si="12"/>
        <v>1200</v>
      </c>
      <c r="BK62" s="14">
        <f t="shared" si="13"/>
        <v>480</v>
      </c>
      <c r="BL62" s="14">
        <f t="shared" si="14"/>
        <v>960</v>
      </c>
      <c r="CJ62" s="55">
        <v>58</v>
      </c>
      <c r="CK62" s="55">
        <v>1</v>
      </c>
      <c r="CL62" s="55" t="s">
        <v>306</v>
      </c>
      <c r="CM62" s="55">
        <v>58</v>
      </c>
      <c r="CN62" s="55"/>
      <c r="CO62" s="55"/>
      <c r="CP62" s="55"/>
      <c r="CQ62" s="55" t="s">
        <v>446</v>
      </c>
      <c r="CR62" s="55">
        <v>3600</v>
      </c>
      <c r="CS62" s="55" t="s">
        <v>447</v>
      </c>
      <c r="CT62" s="55">
        <v>60</v>
      </c>
      <c r="CU62" s="55"/>
      <c r="CV62" s="55"/>
      <c r="CW62" s="55" t="s">
        <v>447</v>
      </c>
      <c r="CX62" s="55">
        <v>75</v>
      </c>
      <c r="CY62" s="55"/>
      <c r="CZ62" s="55"/>
      <c r="DA62" s="55"/>
      <c r="DB62" s="55"/>
      <c r="DC62" s="55"/>
      <c r="DD62" s="55"/>
      <c r="DE62" s="55"/>
      <c r="DF62" s="55"/>
      <c r="DG62" s="55"/>
      <c r="DH62" s="55"/>
    </row>
    <row r="63" spans="1:112" ht="16.5" x14ac:dyDescent="0.2">
      <c r="A63" s="17">
        <v>59</v>
      </c>
      <c r="B63" s="109">
        <v>14</v>
      </c>
      <c r="C63" s="96">
        <v>30</v>
      </c>
      <c r="D63" s="118"/>
      <c r="E63" s="109">
        <f>INDEX(章节关卡!$D$6:$D$34,芦花古楼!B63)*芦花古楼!C63</f>
        <v>810</v>
      </c>
      <c r="F63" s="22">
        <f t="shared" si="15"/>
        <v>60</v>
      </c>
      <c r="G63" s="22">
        <f t="shared" si="16"/>
        <v>75</v>
      </c>
      <c r="H63" s="14">
        <f>INDEX(章节关卡!$F$6:$F$34,芦花古楼!B63)*芦花古楼!C63</f>
        <v>2250</v>
      </c>
      <c r="I63" s="14">
        <v>150</v>
      </c>
      <c r="L63" s="17">
        <v>59</v>
      </c>
      <c r="M63" s="109">
        <f t="shared" si="4"/>
        <v>15</v>
      </c>
      <c r="N63" s="96">
        <v>60</v>
      </c>
      <c r="O63" s="118"/>
      <c r="P63" s="109">
        <f>INDEX(章节关卡!$D$6:$D$34,芦花古楼!M63)*芦花古楼!N63</f>
        <v>1800</v>
      </c>
      <c r="Q63" s="22">
        <f t="shared" si="5"/>
        <v>65</v>
      </c>
      <c r="R63" s="22">
        <f t="shared" si="6"/>
        <v>75</v>
      </c>
      <c r="S63" s="14">
        <f>INDEX(章节关卡!$F$6:$F$34,芦花古楼!M63)*芦花古楼!N63</f>
        <v>4800</v>
      </c>
      <c r="T63" s="14">
        <v>150</v>
      </c>
      <c r="W63" s="17">
        <v>59</v>
      </c>
      <c r="X63" s="48">
        <v>15</v>
      </c>
      <c r="Y63" s="96">
        <v>90</v>
      </c>
      <c r="Z63" s="118"/>
      <c r="AA63" s="118">
        <f>INDEX(章节关卡!$D$6:$D$34,芦花古楼!X63)*芦花古楼!Y63</f>
        <v>2700</v>
      </c>
      <c r="AB63" s="22">
        <f t="shared" si="17"/>
        <v>70</v>
      </c>
      <c r="AC63" s="22">
        <f t="shared" si="18"/>
        <v>75</v>
      </c>
      <c r="AD63" s="14">
        <f>INDEX(章节关卡!$F$6:$F$34,芦花古楼!X63)*芦花古楼!Y63</f>
        <v>7200</v>
      </c>
      <c r="AE63" s="14">
        <v>150</v>
      </c>
      <c r="AH63" s="17">
        <v>59</v>
      </c>
      <c r="AI63" s="48">
        <v>15</v>
      </c>
      <c r="AJ63" s="96">
        <v>90</v>
      </c>
      <c r="AK63" s="118"/>
      <c r="AL63" s="118">
        <f>INDEX(章节关卡!$D$6:$D$34,芦花古楼!AI63)*芦花古楼!AJ63</f>
        <v>2700</v>
      </c>
      <c r="AM63" s="22">
        <f t="shared" si="7"/>
        <v>75</v>
      </c>
      <c r="AN63" s="22">
        <f t="shared" si="8"/>
        <v>75</v>
      </c>
      <c r="AO63" s="14">
        <f>INDEX(章节关卡!$F$6:$F$34,芦花古楼!AI63)*芦花古楼!AJ63</f>
        <v>7200</v>
      </c>
      <c r="AP63" s="14">
        <v>150</v>
      </c>
      <c r="AS63" s="18">
        <v>58</v>
      </c>
      <c r="AT63" s="18">
        <v>17</v>
      </c>
      <c r="AV63" s="18">
        <v>58</v>
      </c>
      <c r="AW63" s="118">
        <v>20</v>
      </c>
      <c r="AY63" s="18">
        <v>58</v>
      </c>
      <c r="AZ63" s="18">
        <v>20</v>
      </c>
      <c r="BB63" s="18">
        <v>58</v>
      </c>
      <c r="BC63" s="18">
        <v>20</v>
      </c>
      <c r="BF63" s="18">
        <v>58</v>
      </c>
      <c r="BG63" s="14">
        <f t="shared" si="19"/>
        <v>0</v>
      </c>
      <c r="BH63" s="14">
        <f t="shared" si="20"/>
        <v>480</v>
      </c>
      <c r="BI63" s="14">
        <f t="shared" si="21"/>
        <v>0</v>
      </c>
      <c r="BJ63" s="14">
        <f t="shared" si="12"/>
        <v>1200</v>
      </c>
      <c r="BK63" s="14">
        <f t="shared" si="13"/>
        <v>480</v>
      </c>
      <c r="BL63" s="14">
        <f t="shared" si="14"/>
        <v>960</v>
      </c>
      <c r="CJ63" s="55">
        <v>59</v>
      </c>
      <c r="CK63" s="55">
        <v>1</v>
      </c>
      <c r="CL63" s="55" t="s">
        <v>306</v>
      </c>
      <c r="CM63" s="55">
        <v>59</v>
      </c>
      <c r="CN63" s="55"/>
      <c r="CO63" s="55"/>
      <c r="CP63" s="55"/>
      <c r="CQ63" s="55" t="s">
        <v>446</v>
      </c>
      <c r="CR63" s="55">
        <v>3600</v>
      </c>
      <c r="CS63" s="55" t="s">
        <v>447</v>
      </c>
      <c r="CT63" s="55">
        <v>60</v>
      </c>
      <c r="CU63" s="55"/>
      <c r="CV63" s="55"/>
      <c r="CW63" s="55" t="s">
        <v>447</v>
      </c>
      <c r="CX63" s="55">
        <v>75</v>
      </c>
      <c r="CY63" s="55"/>
      <c r="CZ63" s="55"/>
      <c r="DA63" s="55"/>
      <c r="DB63" s="55"/>
      <c r="DC63" s="55"/>
      <c r="DD63" s="55"/>
      <c r="DE63" s="55"/>
      <c r="DF63" s="55"/>
      <c r="DG63" s="55"/>
      <c r="DH63" s="55"/>
    </row>
    <row r="64" spans="1:112" ht="16.5" x14ac:dyDescent="0.2">
      <c r="A64" s="17">
        <v>60</v>
      </c>
      <c r="B64" s="109">
        <v>14</v>
      </c>
      <c r="C64" s="96">
        <v>30</v>
      </c>
      <c r="D64" s="118"/>
      <c r="E64" s="109">
        <f>INDEX(章节关卡!$D$6:$D$34,芦花古楼!B64)*芦花古楼!C64</f>
        <v>810</v>
      </c>
      <c r="F64" s="22">
        <f t="shared" si="15"/>
        <v>60</v>
      </c>
      <c r="G64" s="22">
        <f t="shared" si="16"/>
        <v>80</v>
      </c>
      <c r="H64" s="14">
        <f>INDEX(章节关卡!$F$6:$F$34,芦花古楼!B64)*芦花古楼!C64</f>
        <v>2250</v>
      </c>
      <c r="I64" s="14">
        <v>200</v>
      </c>
      <c r="L64" s="17">
        <v>60</v>
      </c>
      <c r="M64" s="109">
        <f t="shared" si="4"/>
        <v>15</v>
      </c>
      <c r="N64" s="96">
        <v>60</v>
      </c>
      <c r="O64" s="118"/>
      <c r="P64" s="109">
        <f>INDEX(章节关卡!$D$6:$D$34,芦花古楼!M64)*芦花古楼!N64</f>
        <v>1800</v>
      </c>
      <c r="Q64" s="22">
        <f t="shared" si="5"/>
        <v>65</v>
      </c>
      <c r="R64" s="22">
        <f t="shared" si="6"/>
        <v>80</v>
      </c>
      <c r="S64" s="14">
        <f>INDEX(章节关卡!$F$6:$F$34,芦花古楼!M64)*芦花古楼!N64</f>
        <v>4800</v>
      </c>
      <c r="T64" s="14">
        <v>200</v>
      </c>
      <c r="W64" s="17">
        <v>60</v>
      </c>
      <c r="X64" s="25">
        <v>15</v>
      </c>
      <c r="Y64" s="96">
        <v>90</v>
      </c>
      <c r="Z64" s="118"/>
      <c r="AA64" s="118">
        <f>INDEX(章节关卡!$D$6:$D$34,芦花古楼!X64)*芦花古楼!Y64</f>
        <v>2700</v>
      </c>
      <c r="AB64" s="22">
        <f t="shared" si="17"/>
        <v>70</v>
      </c>
      <c r="AC64" s="22">
        <f t="shared" si="18"/>
        <v>80</v>
      </c>
      <c r="AD64" s="14">
        <f>INDEX(章节关卡!$F$6:$F$34,芦花古楼!X64)*芦花古楼!Y64</f>
        <v>7200</v>
      </c>
      <c r="AE64" s="14">
        <v>200</v>
      </c>
      <c r="AH64" s="17">
        <v>60</v>
      </c>
      <c r="AI64" s="48">
        <v>15</v>
      </c>
      <c r="AJ64" s="96">
        <v>90</v>
      </c>
      <c r="AK64" s="118"/>
      <c r="AL64" s="118">
        <f>INDEX(章节关卡!$D$6:$D$34,芦花古楼!AI64)*芦花古楼!AJ64</f>
        <v>2700</v>
      </c>
      <c r="AM64" s="22">
        <f t="shared" si="7"/>
        <v>75</v>
      </c>
      <c r="AN64" s="22">
        <f t="shared" si="8"/>
        <v>80</v>
      </c>
      <c r="AO64" s="14">
        <f>INDEX(章节关卡!$F$6:$F$34,芦花古楼!AI64)*芦花古楼!AJ64</f>
        <v>7200</v>
      </c>
      <c r="AP64" s="14">
        <v>200</v>
      </c>
      <c r="AS64" s="18">
        <v>59</v>
      </c>
      <c r="AT64" s="118">
        <v>18</v>
      </c>
      <c r="AV64" s="18">
        <v>59</v>
      </c>
      <c r="AW64" s="118">
        <v>21</v>
      </c>
      <c r="AY64" s="18">
        <v>59</v>
      </c>
      <c r="AZ64" s="18">
        <v>21</v>
      </c>
      <c r="BB64" s="18">
        <v>59</v>
      </c>
      <c r="BC64" s="18">
        <v>21</v>
      </c>
      <c r="BF64" s="18">
        <v>59</v>
      </c>
      <c r="BG64" s="14">
        <f t="shared" si="19"/>
        <v>0</v>
      </c>
      <c r="BH64" s="14">
        <f t="shared" si="20"/>
        <v>480</v>
      </c>
      <c r="BI64" s="14">
        <f t="shared" si="21"/>
        <v>0</v>
      </c>
      <c r="BJ64" s="14">
        <f t="shared" si="12"/>
        <v>1200</v>
      </c>
      <c r="BK64" s="14">
        <f t="shared" si="13"/>
        <v>480</v>
      </c>
      <c r="BL64" s="14">
        <f t="shared" si="14"/>
        <v>960</v>
      </c>
      <c r="CJ64" s="55">
        <v>60</v>
      </c>
      <c r="CK64" s="55">
        <v>1</v>
      </c>
      <c r="CL64" s="55" t="s">
        <v>306</v>
      </c>
      <c r="CM64" s="55">
        <v>60</v>
      </c>
      <c r="CN64" s="55"/>
      <c r="CO64" s="55"/>
      <c r="CP64" s="55"/>
      <c r="CQ64" s="55" t="s">
        <v>446</v>
      </c>
      <c r="CR64" s="55">
        <v>3600</v>
      </c>
      <c r="CS64" s="55" t="s">
        <v>447</v>
      </c>
      <c r="CT64" s="55">
        <v>60</v>
      </c>
      <c r="CU64" s="55" t="s">
        <v>329</v>
      </c>
      <c r="CV64" s="55">
        <v>2</v>
      </c>
      <c r="CW64" s="55" t="s">
        <v>447</v>
      </c>
      <c r="CX64" s="55">
        <v>80</v>
      </c>
      <c r="CY64" s="55"/>
      <c r="CZ64" s="55"/>
      <c r="DA64" s="55"/>
      <c r="DB64" s="55"/>
      <c r="DC64" s="55"/>
      <c r="DD64" s="55"/>
      <c r="DE64" s="55"/>
      <c r="DF64" s="55"/>
      <c r="DG64" s="55"/>
      <c r="DH64" s="55"/>
    </row>
    <row r="65" spans="1:112" ht="16.5" x14ac:dyDescent="0.2">
      <c r="A65" s="17">
        <v>61</v>
      </c>
      <c r="B65" s="48">
        <v>15</v>
      </c>
      <c r="C65" s="96">
        <v>30</v>
      </c>
      <c r="D65" s="118"/>
      <c r="E65" s="109">
        <f>INDEX(章节关卡!$D$6:$D$34,芦花古楼!B65)*芦花古楼!C65</f>
        <v>900</v>
      </c>
      <c r="F65" s="22">
        <f t="shared" si="15"/>
        <v>65</v>
      </c>
      <c r="G65" s="22">
        <f t="shared" si="16"/>
        <v>80</v>
      </c>
      <c r="H65" s="14">
        <f>INDEX(章节关卡!$F$6:$F$34,芦花古楼!B65)*芦花古楼!C65</f>
        <v>2400</v>
      </c>
      <c r="I65" s="14">
        <v>200</v>
      </c>
      <c r="L65" s="17">
        <v>61</v>
      </c>
      <c r="M65" s="109">
        <f t="shared" si="4"/>
        <v>16</v>
      </c>
      <c r="N65" s="96">
        <v>60</v>
      </c>
      <c r="O65" s="118"/>
      <c r="P65" s="109">
        <f>INDEX(章节关卡!$D$6:$D$34,芦花古楼!M65)*芦花古楼!N65</f>
        <v>1920</v>
      </c>
      <c r="Q65" s="22">
        <f t="shared" si="5"/>
        <v>70</v>
      </c>
      <c r="R65" s="22">
        <f t="shared" si="6"/>
        <v>80</v>
      </c>
      <c r="S65" s="14">
        <f>INDEX(章节关卡!$F$6:$F$34,芦花古楼!M65)*芦花古楼!N65</f>
        <v>5400</v>
      </c>
      <c r="T65" s="14">
        <v>200</v>
      </c>
      <c r="W65" s="17">
        <v>61</v>
      </c>
      <c r="X65" s="25">
        <v>16</v>
      </c>
      <c r="Y65" s="96">
        <v>90</v>
      </c>
      <c r="Z65" s="118"/>
      <c r="AA65" s="118">
        <f>INDEX(章节关卡!$D$6:$D$34,芦花古楼!X65)*芦花古楼!Y65</f>
        <v>2880</v>
      </c>
      <c r="AB65" s="22">
        <f t="shared" si="17"/>
        <v>75</v>
      </c>
      <c r="AC65" s="22">
        <f t="shared" si="18"/>
        <v>80</v>
      </c>
      <c r="AD65" s="14">
        <f>INDEX(章节关卡!$F$6:$F$34,芦花古楼!X65)*芦花古楼!Y65</f>
        <v>8100</v>
      </c>
      <c r="AE65" s="14">
        <v>200</v>
      </c>
      <c r="AH65" s="17">
        <v>61</v>
      </c>
      <c r="AI65" s="48">
        <v>16</v>
      </c>
      <c r="AJ65" s="96">
        <v>90</v>
      </c>
      <c r="AK65" s="118"/>
      <c r="AL65" s="118">
        <f>INDEX(章节关卡!$D$6:$D$34,芦花古楼!AI65)*芦花古楼!AJ65</f>
        <v>2880</v>
      </c>
      <c r="AM65" s="22">
        <f t="shared" si="7"/>
        <v>80</v>
      </c>
      <c r="AN65" s="22">
        <f t="shared" si="8"/>
        <v>80</v>
      </c>
      <c r="AO65" s="14">
        <f>INDEX(章节关卡!$F$6:$F$34,芦花古楼!AI65)*芦花古楼!AJ65</f>
        <v>8100</v>
      </c>
      <c r="AP65" s="14">
        <v>200</v>
      </c>
      <c r="AS65" s="18">
        <v>60</v>
      </c>
      <c r="AT65" s="118">
        <v>18</v>
      </c>
      <c r="AV65" s="18">
        <v>60</v>
      </c>
      <c r="AW65" s="118">
        <v>21</v>
      </c>
      <c r="AY65" s="18">
        <v>60</v>
      </c>
      <c r="AZ65" s="18">
        <v>21</v>
      </c>
      <c r="BB65" s="18">
        <v>60</v>
      </c>
      <c r="BC65" s="18">
        <v>21</v>
      </c>
      <c r="BF65" s="18">
        <v>60</v>
      </c>
      <c r="BG65" s="14">
        <f t="shared" si="19"/>
        <v>0</v>
      </c>
      <c r="BH65" s="14">
        <f t="shared" si="20"/>
        <v>480</v>
      </c>
      <c r="BI65" s="14">
        <f t="shared" si="21"/>
        <v>0</v>
      </c>
      <c r="BJ65" s="14">
        <f t="shared" si="12"/>
        <v>1200</v>
      </c>
      <c r="BK65" s="14">
        <f t="shared" si="13"/>
        <v>480</v>
      </c>
      <c r="BL65" s="14">
        <f t="shared" si="14"/>
        <v>960</v>
      </c>
      <c r="CJ65" s="55">
        <v>61</v>
      </c>
      <c r="CK65" s="55">
        <v>1</v>
      </c>
      <c r="CL65" s="55" t="s">
        <v>306</v>
      </c>
      <c r="CM65" s="55">
        <v>61</v>
      </c>
      <c r="CN65" s="55"/>
      <c r="CO65" s="55"/>
      <c r="CP65" s="55"/>
      <c r="CQ65" s="55" t="s">
        <v>446</v>
      </c>
      <c r="CR65" s="55">
        <v>3600</v>
      </c>
      <c r="CS65" s="55" t="s">
        <v>447</v>
      </c>
      <c r="CT65" s="55">
        <v>65</v>
      </c>
      <c r="CU65" s="55"/>
      <c r="CV65" s="55"/>
      <c r="CW65" s="55" t="s">
        <v>447</v>
      </c>
      <c r="CX65" s="55">
        <v>80</v>
      </c>
      <c r="CY65" s="55"/>
      <c r="CZ65" s="55"/>
      <c r="DA65" s="55"/>
      <c r="DB65" s="55"/>
      <c r="DC65" s="55"/>
      <c r="DD65" s="55"/>
      <c r="DE65" s="55"/>
      <c r="DF65" s="55"/>
      <c r="DG65" s="55"/>
      <c r="DH65" s="55"/>
    </row>
    <row r="66" spans="1:112" ht="16.5" x14ac:dyDescent="0.2">
      <c r="A66" s="17">
        <v>62</v>
      </c>
      <c r="B66" s="109">
        <v>15</v>
      </c>
      <c r="C66" s="96">
        <v>30</v>
      </c>
      <c r="D66" s="118"/>
      <c r="E66" s="109">
        <f>INDEX(章节关卡!$D$6:$D$34,芦花古楼!B66)*芦花古楼!C66</f>
        <v>900</v>
      </c>
      <c r="F66" s="22">
        <f t="shared" si="15"/>
        <v>65</v>
      </c>
      <c r="G66" s="22">
        <f t="shared" si="16"/>
        <v>80</v>
      </c>
      <c r="H66" s="14">
        <f>INDEX(章节关卡!$F$6:$F$34,芦花古楼!B66)*芦花古楼!C66</f>
        <v>2400</v>
      </c>
      <c r="I66" s="14">
        <v>200</v>
      </c>
      <c r="L66" s="17">
        <v>62</v>
      </c>
      <c r="M66" s="109">
        <f t="shared" si="4"/>
        <v>16</v>
      </c>
      <c r="N66" s="96">
        <v>60</v>
      </c>
      <c r="O66" s="118"/>
      <c r="P66" s="109">
        <f>INDEX(章节关卡!$D$6:$D$34,芦花古楼!M66)*芦花古楼!N66</f>
        <v>1920</v>
      </c>
      <c r="Q66" s="22">
        <f t="shared" si="5"/>
        <v>70</v>
      </c>
      <c r="R66" s="22">
        <f t="shared" si="6"/>
        <v>80</v>
      </c>
      <c r="S66" s="14">
        <f>INDEX(章节关卡!$F$6:$F$34,芦花古楼!M66)*芦花古楼!N66</f>
        <v>5400</v>
      </c>
      <c r="T66" s="14">
        <v>200</v>
      </c>
      <c r="W66" s="17">
        <v>62</v>
      </c>
      <c r="X66" s="25">
        <v>16</v>
      </c>
      <c r="Y66" s="96">
        <v>90</v>
      </c>
      <c r="Z66" s="118"/>
      <c r="AA66" s="118">
        <f>INDEX(章节关卡!$D$6:$D$34,芦花古楼!X66)*芦花古楼!Y66</f>
        <v>2880</v>
      </c>
      <c r="AB66" s="22">
        <f t="shared" si="17"/>
        <v>75</v>
      </c>
      <c r="AC66" s="22">
        <f t="shared" si="18"/>
        <v>80</v>
      </c>
      <c r="AD66" s="14">
        <f>INDEX(章节关卡!$F$6:$F$34,芦花古楼!X66)*芦花古楼!Y66</f>
        <v>8100</v>
      </c>
      <c r="AE66" s="14">
        <v>200</v>
      </c>
      <c r="AH66" s="17">
        <v>62</v>
      </c>
      <c r="AI66" s="48">
        <v>16</v>
      </c>
      <c r="AJ66" s="96">
        <v>90</v>
      </c>
      <c r="AK66" s="118"/>
      <c r="AL66" s="118">
        <f>INDEX(章节关卡!$D$6:$D$34,芦花古楼!AI66)*芦花古楼!AJ66</f>
        <v>2880</v>
      </c>
      <c r="AM66" s="22">
        <f t="shared" si="7"/>
        <v>80</v>
      </c>
      <c r="AN66" s="22">
        <f t="shared" si="8"/>
        <v>80</v>
      </c>
      <c r="AO66" s="14">
        <f>INDEX(章节关卡!$F$6:$F$34,芦花古楼!AI66)*芦花古楼!AJ66</f>
        <v>8100</v>
      </c>
      <c r="AP66" s="14">
        <v>200</v>
      </c>
      <c r="AS66" s="18">
        <v>61</v>
      </c>
      <c r="AT66" s="18">
        <v>19</v>
      </c>
      <c r="AV66" s="18">
        <v>61</v>
      </c>
      <c r="AW66" s="118">
        <v>22</v>
      </c>
      <c r="AY66" s="18">
        <v>61</v>
      </c>
      <c r="AZ66" s="18">
        <v>22</v>
      </c>
      <c r="BB66" s="18">
        <v>61</v>
      </c>
      <c r="BC66" s="18">
        <v>22</v>
      </c>
      <c r="BF66" s="18">
        <v>61</v>
      </c>
      <c r="BG66" s="14">
        <f t="shared" si="19"/>
        <v>0</v>
      </c>
      <c r="BH66" s="14">
        <f t="shared" si="20"/>
        <v>480</v>
      </c>
      <c r="BI66" s="14">
        <f t="shared" si="21"/>
        <v>0</v>
      </c>
      <c r="BJ66" s="14">
        <f t="shared" si="12"/>
        <v>1200</v>
      </c>
      <c r="BK66" s="14">
        <f t="shared" si="13"/>
        <v>480</v>
      </c>
      <c r="BL66" s="14">
        <f t="shared" si="14"/>
        <v>960</v>
      </c>
      <c r="CJ66" s="55">
        <v>62</v>
      </c>
      <c r="CK66" s="55">
        <v>1</v>
      </c>
      <c r="CL66" s="55" t="s">
        <v>306</v>
      </c>
      <c r="CM66" s="55">
        <v>62</v>
      </c>
      <c r="CN66" s="55"/>
      <c r="CO66" s="55"/>
      <c r="CP66" s="55"/>
      <c r="CQ66" s="55" t="s">
        <v>446</v>
      </c>
      <c r="CR66" s="55">
        <v>3600</v>
      </c>
      <c r="CS66" s="55" t="s">
        <v>447</v>
      </c>
      <c r="CT66" s="55">
        <v>65</v>
      </c>
      <c r="CU66" s="55"/>
      <c r="CV66" s="55"/>
      <c r="CW66" s="55" t="s">
        <v>447</v>
      </c>
      <c r="CX66" s="55">
        <v>80</v>
      </c>
      <c r="CY66" s="55"/>
      <c r="CZ66" s="55"/>
      <c r="DA66" s="55"/>
      <c r="DB66" s="55"/>
      <c r="DC66" s="55"/>
      <c r="DD66" s="55"/>
      <c r="DE66" s="55"/>
      <c r="DF66" s="55"/>
      <c r="DG66" s="55"/>
      <c r="DH66" s="55"/>
    </row>
    <row r="67" spans="1:112" ht="16.5" x14ac:dyDescent="0.2">
      <c r="A67" s="17">
        <v>63</v>
      </c>
      <c r="B67" s="109">
        <v>15</v>
      </c>
      <c r="C67" s="96">
        <v>30</v>
      </c>
      <c r="D67" s="118"/>
      <c r="E67" s="109">
        <f>INDEX(章节关卡!$D$6:$D$34,芦花古楼!B67)*芦花古楼!C67</f>
        <v>900</v>
      </c>
      <c r="F67" s="22">
        <f t="shared" si="15"/>
        <v>65</v>
      </c>
      <c r="G67" s="22">
        <f t="shared" si="16"/>
        <v>80</v>
      </c>
      <c r="H67" s="14">
        <f>INDEX(章节关卡!$F$6:$F$34,芦花古楼!B67)*芦花古楼!C67</f>
        <v>2400</v>
      </c>
      <c r="I67" s="14">
        <v>200</v>
      </c>
      <c r="L67" s="17">
        <v>63</v>
      </c>
      <c r="M67" s="109">
        <f t="shared" si="4"/>
        <v>16</v>
      </c>
      <c r="N67" s="96">
        <v>60</v>
      </c>
      <c r="O67" s="118"/>
      <c r="P67" s="109">
        <f>INDEX(章节关卡!$D$6:$D$34,芦花古楼!M67)*芦花古楼!N67</f>
        <v>1920</v>
      </c>
      <c r="Q67" s="22">
        <f t="shared" si="5"/>
        <v>70</v>
      </c>
      <c r="R67" s="22">
        <f t="shared" si="6"/>
        <v>80</v>
      </c>
      <c r="S67" s="14">
        <f>INDEX(章节关卡!$F$6:$F$34,芦花古楼!M67)*芦花古楼!N67</f>
        <v>5400</v>
      </c>
      <c r="T67" s="14">
        <v>200</v>
      </c>
      <c r="W67" s="17">
        <v>63</v>
      </c>
      <c r="X67" s="25">
        <v>16</v>
      </c>
      <c r="Y67" s="96">
        <v>90</v>
      </c>
      <c r="Z67" s="118"/>
      <c r="AA67" s="118">
        <f>INDEX(章节关卡!$D$6:$D$34,芦花古楼!X67)*芦花古楼!Y67</f>
        <v>2880</v>
      </c>
      <c r="AB67" s="22">
        <f t="shared" si="17"/>
        <v>75</v>
      </c>
      <c r="AC67" s="22">
        <f t="shared" si="18"/>
        <v>80</v>
      </c>
      <c r="AD67" s="14">
        <f>INDEX(章节关卡!$F$6:$F$34,芦花古楼!X67)*芦花古楼!Y67</f>
        <v>8100</v>
      </c>
      <c r="AE67" s="14">
        <v>200</v>
      </c>
      <c r="AH67" s="17">
        <v>63</v>
      </c>
      <c r="AI67" s="48">
        <v>16</v>
      </c>
      <c r="AJ67" s="96">
        <v>90</v>
      </c>
      <c r="AK67" s="118"/>
      <c r="AL67" s="118">
        <f>INDEX(章节关卡!$D$6:$D$34,芦花古楼!AI67)*芦花古楼!AJ67</f>
        <v>2880</v>
      </c>
      <c r="AM67" s="22">
        <f t="shared" si="7"/>
        <v>80</v>
      </c>
      <c r="AN67" s="22">
        <f t="shared" si="8"/>
        <v>80</v>
      </c>
      <c r="AO67" s="14">
        <f>INDEX(章节关卡!$F$6:$F$34,芦花古楼!AI67)*芦花古楼!AJ67</f>
        <v>8100</v>
      </c>
      <c r="AP67" s="14">
        <v>200</v>
      </c>
      <c r="AS67" s="18">
        <v>62</v>
      </c>
      <c r="AT67" s="118">
        <v>19</v>
      </c>
      <c r="AV67" s="18">
        <v>62</v>
      </c>
      <c r="AW67" s="118">
        <v>22</v>
      </c>
      <c r="AY67" s="18">
        <v>62</v>
      </c>
      <c r="AZ67" s="18">
        <v>22</v>
      </c>
      <c r="BB67" s="18">
        <v>62</v>
      </c>
      <c r="BC67" s="18">
        <v>22</v>
      </c>
      <c r="BF67" s="18">
        <v>62</v>
      </c>
      <c r="BG67" s="14">
        <f t="shared" si="19"/>
        <v>0</v>
      </c>
      <c r="BH67" s="14">
        <f t="shared" si="20"/>
        <v>480</v>
      </c>
      <c r="BI67" s="14">
        <f t="shared" si="21"/>
        <v>0</v>
      </c>
      <c r="BJ67" s="14">
        <f t="shared" si="12"/>
        <v>1200</v>
      </c>
      <c r="BK67" s="14">
        <f t="shared" si="13"/>
        <v>480</v>
      </c>
      <c r="BL67" s="14">
        <f t="shared" si="14"/>
        <v>960</v>
      </c>
      <c r="CJ67" s="55">
        <v>63</v>
      </c>
      <c r="CK67" s="55">
        <v>1</v>
      </c>
      <c r="CL67" s="55" t="s">
        <v>306</v>
      </c>
      <c r="CM67" s="55">
        <v>63</v>
      </c>
      <c r="CN67" s="55"/>
      <c r="CO67" s="55"/>
      <c r="CP67" s="55"/>
      <c r="CQ67" s="55" t="s">
        <v>446</v>
      </c>
      <c r="CR67" s="55">
        <v>3600</v>
      </c>
      <c r="CS67" s="55" t="s">
        <v>447</v>
      </c>
      <c r="CT67" s="55">
        <v>65</v>
      </c>
      <c r="CU67" s="55"/>
      <c r="CV67" s="55"/>
      <c r="CW67" s="55" t="s">
        <v>447</v>
      </c>
      <c r="CX67" s="55">
        <v>80</v>
      </c>
      <c r="CY67" s="55"/>
      <c r="CZ67" s="55"/>
      <c r="DA67" s="55"/>
      <c r="DB67" s="55"/>
      <c r="DC67" s="55"/>
      <c r="DD67" s="55"/>
      <c r="DE67" s="55"/>
      <c r="DF67" s="55"/>
      <c r="DG67" s="55"/>
      <c r="DH67" s="55"/>
    </row>
    <row r="68" spans="1:112" ht="16.5" x14ac:dyDescent="0.2">
      <c r="A68" s="17">
        <v>64</v>
      </c>
      <c r="B68" s="109">
        <v>15</v>
      </c>
      <c r="C68" s="96">
        <v>30</v>
      </c>
      <c r="D68" s="118"/>
      <c r="E68" s="109">
        <f>INDEX(章节关卡!$D$6:$D$34,芦花古楼!B68)*芦花古楼!C68</f>
        <v>900</v>
      </c>
      <c r="F68" s="22">
        <f t="shared" si="15"/>
        <v>65</v>
      </c>
      <c r="G68" s="22">
        <f t="shared" si="16"/>
        <v>80</v>
      </c>
      <c r="H68" s="14">
        <f>INDEX(章节关卡!$F$6:$F$34,芦花古楼!B68)*芦花古楼!C68</f>
        <v>2400</v>
      </c>
      <c r="I68" s="14">
        <v>200</v>
      </c>
      <c r="L68" s="17">
        <v>64</v>
      </c>
      <c r="M68" s="109">
        <f t="shared" si="4"/>
        <v>16</v>
      </c>
      <c r="N68" s="96">
        <v>60</v>
      </c>
      <c r="O68" s="118"/>
      <c r="P68" s="109">
        <f>INDEX(章节关卡!$D$6:$D$34,芦花古楼!M68)*芦花古楼!N68</f>
        <v>1920</v>
      </c>
      <c r="Q68" s="22">
        <f t="shared" si="5"/>
        <v>70</v>
      </c>
      <c r="R68" s="22">
        <f t="shared" si="6"/>
        <v>80</v>
      </c>
      <c r="S68" s="14">
        <f>INDEX(章节关卡!$F$6:$F$34,芦花古楼!M68)*芦花古楼!N68</f>
        <v>5400</v>
      </c>
      <c r="T68" s="14">
        <v>200</v>
      </c>
      <c r="W68" s="17">
        <v>64</v>
      </c>
      <c r="X68" s="25">
        <v>16</v>
      </c>
      <c r="Y68" s="96">
        <v>90</v>
      </c>
      <c r="Z68" s="118"/>
      <c r="AA68" s="118">
        <f>INDEX(章节关卡!$D$6:$D$34,芦花古楼!X68)*芦花古楼!Y68</f>
        <v>2880</v>
      </c>
      <c r="AB68" s="22">
        <f t="shared" si="17"/>
        <v>75</v>
      </c>
      <c r="AC68" s="22">
        <f t="shared" si="18"/>
        <v>80</v>
      </c>
      <c r="AD68" s="14">
        <f>INDEX(章节关卡!$F$6:$F$34,芦花古楼!X68)*芦花古楼!Y68</f>
        <v>8100</v>
      </c>
      <c r="AE68" s="14">
        <v>200</v>
      </c>
      <c r="AH68" s="17">
        <v>64</v>
      </c>
      <c r="AI68" s="48">
        <v>16</v>
      </c>
      <c r="AJ68" s="96">
        <v>90</v>
      </c>
      <c r="AK68" s="118"/>
      <c r="AL68" s="118">
        <f>INDEX(章节关卡!$D$6:$D$34,芦花古楼!AI68)*芦花古楼!AJ68</f>
        <v>2880</v>
      </c>
      <c r="AM68" s="22">
        <f t="shared" si="7"/>
        <v>80</v>
      </c>
      <c r="AN68" s="22">
        <f t="shared" si="8"/>
        <v>80</v>
      </c>
      <c r="AO68" s="14">
        <f>INDEX(章节关卡!$F$6:$F$34,芦花古楼!AI68)*芦花古楼!AJ68</f>
        <v>8100</v>
      </c>
      <c r="AP68" s="14">
        <v>200</v>
      </c>
      <c r="AS68" s="18">
        <v>63</v>
      </c>
      <c r="AT68" s="118">
        <v>20</v>
      </c>
      <c r="AV68" s="18">
        <v>63</v>
      </c>
      <c r="AW68" s="118">
        <v>23</v>
      </c>
      <c r="AY68" s="18">
        <v>63</v>
      </c>
      <c r="AZ68" s="18">
        <v>23</v>
      </c>
      <c r="BB68" s="18">
        <v>63</v>
      </c>
      <c r="BC68" s="18">
        <v>23</v>
      </c>
      <c r="BF68" s="18">
        <v>63</v>
      </c>
      <c r="BG68" s="14">
        <f t="shared" si="19"/>
        <v>0</v>
      </c>
      <c r="BH68" s="14">
        <f t="shared" si="20"/>
        <v>480</v>
      </c>
      <c r="BI68" s="14">
        <f t="shared" si="21"/>
        <v>0</v>
      </c>
      <c r="BJ68" s="14">
        <f t="shared" si="12"/>
        <v>1200</v>
      </c>
      <c r="BK68" s="14">
        <f t="shared" si="13"/>
        <v>480</v>
      </c>
      <c r="BL68" s="14">
        <f t="shared" si="14"/>
        <v>960</v>
      </c>
      <c r="CJ68" s="55">
        <v>64</v>
      </c>
      <c r="CK68" s="55">
        <v>1</v>
      </c>
      <c r="CL68" s="55" t="s">
        <v>306</v>
      </c>
      <c r="CM68" s="55">
        <v>64</v>
      </c>
      <c r="CN68" s="55"/>
      <c r="CO68" s="55"/>
      <c r="CP68" s="55"/>
      <c r="CQ68" s="55" t="s">
        <v>446</v>
      </c>
      <c r="CR68" s="55">
        <v>3600</v>
      </c>
      <c r="CS68" s="55" t="s">
        <v>447</v>
      </c>
      <c r="CT68" s="55">
        <v>65</v>
      </c>
      <c r="CU68" s="55"/>
      <c r="CV68" s="55"/>
      <c r="CW68" s="55" t="s">
        <v>447</v>
      </c>
      <c r="CX68" s="55">
        <v>80</v>
      </c>
      <c r="CY68" s="55"/>
      <c r="CZ68" s="55"/>
      <c r="DA68" s="55"/>
      <c r="DB68" s="55"/>
      <c r="DC68" s="55"/>
      <c r="DD68" s="55"/>
      <c r="DE68" s="55"/>
      <c r="DF68" s="55"/>
      <c r="DG68" s="55"/>
      <c r="DH68" s="55"/>
    </row>
    <row r="69" spans="1:112" ht="16.5" x14ac:dyDescent="0.2">
      <c r="A69" s="17">
        <v>65</v>
      </c>
      <c r="B69" s="109">
        <v>15</v>
      </c>
      <c r="C69" s="96">
        <v>30</v>
      </c>
      <c r="D69" s="118"/>
      <c r="E69" s="109">
        <f>INDEX(章节关卡!$D$6:$D$34,芦花古楼!B69)*芦花古楼!C69</f>
        <v>900</v>
      </c>
      <c r="F69" s="22">
        <f t="shared" ref="F69:F104" si="22">INT((A69-1)/5+1)*5</f>
        <v>65</v>
      </c>
      <c r="G69" s="22">
        <f t="shared" ref="G69:G104" si="23">INT(A69/5)*5+20</f>
        <v>85</v>
      </c>
      <c r="H69" s="14">
        <f>INDEX(章节关卡!$F$6:$F$34,芦花古楼!B69)*芦花古楼!C69</f>
        <v>2400</v>
      </c>
      <c r="I69" s="14">
        <v>200</v>
      </c>
      <c r="L69" s="17">
        <v>65</v>
      </c>
      <c r="M69" s="109">
        <f t="shared" si="4"/>
        <v>16</v>
      </c>
      <c r="N69" s="96">
        <v>60</v>
      </c>
      <c r="O69" s="118"/>
      <c r="P69" s="109">
        <f>INDEX(章节关卡!$D$6:$D$34,芦花古楼!M69)*芦花古楼!N69</f>
        <v>1920</v>
      </c>
      <c r="Q69" s="22">
        <f t="shared" si="5"/>
        <v>70</v>
      </c>
      <c r="R69" s="22">
        <f t="shared" si="6"/>
        <v>85</v>
      </c>
      <c r="S69" s="14">
        <f>INDEX(章节关卡!$F$6:$F$34,芦花古楼!M69)*芦花古楼!N69</f>
        <v>5400</v>
      </c>
      <c r="T69" s="14">
        <v>200</v>
      </c>
      <c r="W69" s="17">
        <v>65</v>
      </c>
      <c r="X69" s="25">
        <v>16</v>
      </c>
      <c r="Y69" s="96">
        <v>90</v>
      </c>
      <c r="Z69" s="118"/>
      <c r="AA69" s="118">
        <f>INDEX(章节关卡!$D$6:$D$34,芦花古楼!X69)*芦花古楼!Y69</f>
        <v>2880</v>
      </c>
      <c r="AB69" s="22">
        <f t="shared" ref="AB69:AB104" si="24">INT((W69-1)/5+3)*5</f>
        <v>75</v>
      </c>
      <c r="AC69" s="22">
        <f t="shared" ref="AC69:AC104" si="25">INT(W69/5)*5+20</f>
        <v>85</v>
      </c>
      <c r="AD69" s="14">
        <f>INDEX(章节关卡!$F$6:$F$34,芦花古楼!X69)*芦花古楼!Y69</f>
        <v>8100</v>
      </c>
      <c r="AE69" s="14">
        <v>200</v>
      </c>
      <c r="AH69" s="17">
        <v>65</v>
      </c>
      <c r="AI69" s="48">
        <v>16</v>
      </c>
      <c r="AJ69" s="96">
        <v>90</v>
      </c>
      <c r="AK69" s="118"/>
      <c r="AL69" s="118">
        <f>INDEX(章节关卡!$D$6:$D$34,芦花古楼!AI69)*芦花古楼!AJ69</f>
        <v>2880</v>
      </c>
      <c r="AM69" s="22">
        <f t="shared" si="7"/>
        <v>80</v>
      </c>
      <c r="AN69" s="22">
        <f t="shared" si="8"/>
        <v>85</v>
      </c>
      <c r="AO69" s="14">
        <f>INDEX(章节关卡!$F$6:$F$34,芦花古楼!AI69)*芦花古楼!AJ69</f>
        <v>8100</v>
      </c>
      <c r="AP69" s="14">
        <v>200</v>
      </c>
      <c r="AS69" s="18">
        <v>64</v>
      </c>
      <c r="AT69" s="118">
        <v>20</v>
      </c>
      <c r="AV69" s="18">
        <v>64</v>
      </c>
      <c r="AW69" s="118">
        <v>23</v>
      </c>
      <c r="AY69" s="18">
        <v>64</v>
      </c>
      <c r="AZ69" s="18">
        <v>23</v>
      </c>
      <c r="BB69" s="18">
        <v>64</v>
      </c>
      <c r="BC69" s="18">
        <v>23</v>
      </c>
      <c r="BF69" s="18">
        <v>64</v>
      </c>
      <c r="BG69" s="14">
        <f t="shared" si="19"/>
        <v>0</v>
      </c>
      <c r="BH69" s="14">
        <f t="shared" si="20"/>
        <v>480</v>
      </c>
      <c r="BI69" s="14">
        <f t="shared" si="21"/>
        <v>0</v>
      </c>
      <c r="BJ69" s="14">
        <f t="shared" si="12"/>
        <v>1200</v>
      </c>
      <c r="BK69" s="14">
        <f t="shared" si="13"/>
        <v>480</v>
      </c>
      <c r="BL69" s="14">
        <f t="shared" si="14"/>
        <v>960</v>
      </c>
      <c r="CJ69" s="55">
        <v>65</v>
      </c>
      <c r="CK69" s="55">
        <v>1</v>
      </c>
      <c r="CL69" s="55" t="s">
        <v>306</v>
      </c>
      <c r="CM69" s="55">
        <v>65</v>
      </c>
      <c r="CN69" s="55"/>
      <c r="CO69" s="55"/>
      <c r="CP69" s="55"/>
      <c r="CQ69" s="55" t="s">
        <v>446</v>
      </c>
      <c r="CR69" s="55">
        <v>4320</v>
      </c>
      <c r="CS69" s="55" t="s">
        <v>447</v>
      </c>
      <c r="CT69" s="55">
        <v>65</v>
      </c>
      <c r="CU69" s="55" t="s">
        <v>448</v>
      </c>
      <c r="CV69" s="55">
        <v>2</v>
      </c>
      <c r="CW69" s="55" t="s">
        <v>447</v>
      </c>
      <c r="CX69" s="55">
        <v>85</v>
      </c>
      <c r="CY69" s="55"/>
      <c r="CZ69" s="55"/>
      <c r="DA69" s="55"/>
      <c r="DB69" s="55"/>
      <c r="DC69" s="55"/>
      <c r="DD69" s="55"/>
      <c r="DE69" s="55"/>
      <c r="DF69" s="55"/>
      <c r="DG69" s="55"/>
      <c r="DH69" s="55"/>
    </row>
    <row r="70" spans="1:112" ht="16.5" x14ac:dyDescent="0.2">
      <c r="A70" s="17">
        <v>66</v>
      </c>
      <c r="B70" s="48">
        <v>16</v>
      </c>
      <c r="C70" s="96">
        <v>30</v>
      </c>
      <c r="D70" s="118"/>
      <c r="E70" s="109">
        <f>INDEX(章节关卡!$D$6:$D$34,芦花古楼!B70)*芦花古楼!C70</f>
        <v>960</v>
      </c>
      <c r="F70" s="22">
        <f t="shared" si="22"/>
        <v>70</v>
      </c>
      <c r="G70" s="22">
        <f t="shared" si="23"/>
        <v>85</v>
      </c>
      <c r="H70" s="14">
        <f>INDEX(章节关卡!$F$6:$F$34,芦花古楼!B70)*芦花古楼!C70</f>
        <v>2700</v>
      </c>
      <c r="I70" s="14">
        <v>200</v>
      </c>
      <c r="L70" s="17">
        <v>66</v>
      </c>
      <c r="M70" s="109">
        <f t="shared" ref="M70:M104" si="26">INT((L70-1)/5)+4</f>
        <v>17</v>
      </c>
      <c r="N70" s="96">
        <v>60</v>
      </c>
      <c r="O70" s="118"/>
      <c r="P70" s="109">
        <f>INDEX(章节关卡!$D$6:$D$34,芦花古楼!M70)*芦花古楼!N70</f>
        <v>2100</v>
      </c>
      <c r="Q70" s="22">
        <f t="shared" ref="Q70:Q104" si="27">INT((L70-1)/5+2)*5</f>
        <v>75</v>
      </c>
      <c r="R70" s="22">
        <f t="shared" ref="R70:R104" si="28">INT(L70/5)*5+20</f>
        <v>85</v>
      </c>
      <c r="S70" s="14">
        <f>INDEX(章节关卡!$F$6:$F$34,芦花古楼!M70)*芦花古楼!N70</f>
        <v>6000</v>
      </c>
      <c r="T70" s="14">
        <v>200</v>
      </c>
      <c r="W70" s="17">
        <v>66</v>
      </c>
      <c r="X70" s="25">
        <v>17</v>
      </c>
      <c r="Y70" s="96">
        <v>90</v>
      </c>
      <c r="Z70" s="118"/>
      <c r="AA70" s="118">
        <f>INDEX(章节关卡!$D$6:$D$34,芦花古楼!X70)*芦花古楼!Y70</f>
        <v>3150</v>
      </c>
      <c r="AB70" s="22">
        <f t="shared" si="24"/>
        <v>80</v>
      </c>
      <c r="AC70" s="22">
        <f t="shared" si="25"/>
        <v>85</v>
      </c>
      <c r="AD70" s="14">
        <f>INDEX(章节关卡!$F$6:$F$34,芦花古楼!X70)*芦花古楼!Y70</f>
        <v>9000</v>
      </c>
      <c r="AE70" s="14">
        <v>200</v>
      </c>
      <c r="AH70" s="17">
        <v>66</v>
      </c>
      <c r="AI70" s="48">
        <v>17</v>
      </c>
      <c r="AJ70" s="96">
        <v>90</v>
      </c>
      <c r="AK70" s="118"/>
      <c r="AL70" s="118">
        <f>INDEX(章节关卡!$D$6:$D$34,芦花古楼!AI70)*芦花古楼!AJ70</f>
        <v>3150</v>
      </c>
      <c r="AM70" s="22">
        <f t="shared" ref="AM70:AM104" si="29">INT((AH70-1)/5+4)*5</f>
        <v>85</v>
      </c>
      <c r="AN70" s="22">
        <f t="shared" ref="AN70:AN104" si="30">INT(AH70/5)*5+20</f>
        <v>85</v>
      </c>
      <c r="AO70" s="14">
        <f>INDEX(章节关卡!$F$6:$F$34,芦花古楼!AI70)*芦花古楼!AJ70</f>
        <v>9000</v>
      </c>
      <c r="AP70" s="14">
        <v>200</v>
      </c>
      <c r="AS70" s="18">
        <v>65</v>
      </c>
      <c r="AT70" s="118">
        <v>21</v>
      </c>
      <c r="AV70" s="18">
        <v>65</v>
      </c>
      <c r="AW70" s="118">
        <v>24</v>
      </c>
      <c r="AY70" s="18">
        <v>65</v>
      </c>
      <c r="AZ70" s="18">
        <v>24</v>
      </c>
      <c r="BB70" s="18">
        <v>65</v>
      </c>
      <c r="BC70" s="18">
        <v>24</v>
      </c>
      <c r="BF70" s="18">
        <v>65</v>
      </c>
      <c r="BG70" s="14">
        <f t="shared" ref="BG70:BG101" si="31">SUMIFS($F$5:$F$104,$AT$6:$AT$105,"="&amp;BF70)+SUMIFS($Q$5:$Q$104,$AW$6:$AW$105,"="&amp;BF70)+SUMIFS($AB$5:$AB$104,$AZ$6:$AZ$105,"="&amp;BF70)+SUMIFS($AM$5:$AM$104,$BC$6:$BC$105,"="&amp;BF70)</f>
        <v>0</v>
      </c>
      <c r="BH70" s="14">
        <f t="shared" ref="BH70:BH105" si="32">INDEX($G$5:$G$104,MATCH(BF70,$AT$5:$AT$105,1)-1)+INDEX($R$5:$R$104,MATCH(BF70,$AW$5:$AW$105,1)-1)+INDEX($AC$5:$AC$104,MATCH(BF70,$AZ$5:$AZ$105,1)-1)+INDEX($AN$5:$AN$104,MATCH(BF70,$BC$5:$BC$105,1)-1)</f>
        <v>480</v>
      </c>
      <c r="BI70" s="14">
        <f t="shared" ref="BI70:BI105" si="33">SUMIFS($H$5:$H$104,$AT$6:$AT$105,"="&amp;BF70)+SUMIFS($S$5:$S$104,$AW$6:$AW$105,"="&amp;BF70)+SUMIFS($AD$5:$AD$104,$AZ$6:$AZ$105,"="&amp;BF70)+SUMIFS($AO$5:$AO$104,$BC$6:$BC$105,"="&amp;BF70)</f>
        <v>0</v>
      </c>
      <c r="BJ70" s="14">
        <f t="shared" si="12"/>
        <v>1200</v>
      </c>
      <c r="BK70" s="14">
        <f t="shared" si="13"/>
        <v>480</v>
      </c>
      <c r="BL70" s="14">
        <f t="shared" si="14"/>
        <v>960</v>
      </c>
      <c r="CJ70" s="55">
        <v>66</v>
      </c>
      <c r="CK70" s="55">
        <v>1</v>
      </c>
      <c r="CL70" s="55" t="s">
        <v>306</v>
      </c>
      <c r="CM70" s="55">
        <v>66</v>
      </c>
      <c r="CN70" s="55"/>
      <c r="CO70" s="55"/>
      <c r="CP70" s="55"/>
      <c r="CQ70" s="55" t="s">
        <v>446</v>
      </c>
      <c r="CR70" s="55">
        <v>4320</v>
      </c>
      <c r="CS70" s="55" t="s">
        <v>447</v>
      </c>
      <c r="CT70" s="55">
        <v>70</v>
      </c>
      <c r="CU70" s="55"/>
      <c r="CV70" s="55"/>
      <c r="CW70" s="55" t="s">
        <v>447</v>
      </c>
      <c r="CX70" s="55">
        <v>85</v>
      </c>
      <c r="CY70" s="55"/>
      <c r="CZ70" s="55"/>
      <c r="DA70" s="55"/>
      <c r="DB70" s="55"/>
      <c r="DC70" s="55"/>
      <c r="DD70" s="55"/>
      <c r="DE70" s="55"/>
      <c r="DF70" s="55"/>
      <c r="DG70" s="55"/>
      <c r="DH70" s="55"/>
    </row>
    <row r="71" spans="1:112" ht="16.5" x14ac:dyDescent="0.2">
      <c r="A71" s="17">
        <v>67</v>
      </c>
      <c r="B71" s="109">
        <v>16</v>
      </c>
      <c r="C71" s="96">
        <v>30</v>
      </c>
      <c r="D71" s="118"/>
      <c r="E71" s="109">
        <f>INDEX(章节关卡!$D$6:$D$34,芦花古楼!B71)*芦花古楼!C71</f>
        <v>960</v>
      </c>
      <c r="F71" s="22">
        <f t="shared" si="22"/>
        <v>70</v>
      </c>
      <c r="G71" s="22">
        <f t="shared" si="23"/>
        <v>85</v>
      </c>
      <c r="H71" s="14">
        <f>INDEX(章节关卡!$F$6:$F$34,芦花古楼!B71)*芦花古楼!C71</f>
        <v>2700</v>
      </c>
      <c r="I71" s="14">
        <v>200</v>
      </c>
      <c r="L71" s="17">
        <v>67</v>
      </c>
      <c r="M71" s="109">
        <f t="shared" si="26"/>
        <v>17</v>
      </c>
      <c r="N71" s="96">
        <v>60</v>
      </c>
      <c r="O71" s="118"/>
      <c r="P71" s="109">
        <f>INDEX(章节关卡!$D$6:$D$34,芦花古楼!M71)*芦花古楼!N71</f>
        <v>2100</v>
      </c>
      <c r="Q71" s="22">
        <f t="shared" si="27"/>
        <v>75</v>
      </c>
      <c r="R71" s="22">
        <f t="shared" si="28"/>
        <v>85</v>
      </c>
      <c r="S71" s="14">
        <f>INDEX(章节关卡!$F$6:$F$34,芦花古楼!M71)*芦花古楼!N71</f>
        <v>6000</v>
      </c>
      <c r="T71" s="14">
        <v>200</v>
      </c>
      <c r="W71" s="17">
        <v>67</v>
      </c>
      <c r="X71" s="25">
        <v>17</v>
      </c>
      <c r="Y71" s="96">
        <v>90</v>
      </c>
      <c r="Z71" s="118"/>
      <c r="AA71" s="118">
        <f>INDEX(章节关卡!$D$6:$D$34,芦花古楼!X71)*芦花古楼!Y71</f>
        <v>3150</v>
      </c>
      <c r="AB71" s="22">
        <f t="shared" si="24"/>
        <v>80</v>
      </c>
      <c r="AC71" s="22">
        <f t="shared" si="25"/>
        <v>85</v>
      </c>
      <c r="AD71" s="14">
        <f>INDEX(章节关卡!$F$6:$F$34,芦花古楼!X71)*芦花古楼!Y71</f>
        <v>9000</v>
      </c>
      <c r="AE71" s="14">
        <v>200</v>
      </c>
      <c r="AH71" s="17">
        <v>67</v>
      </c>
      <c r="AI71" s="48">
        <v>17</v>
      </c>
      <c r="AJ71" s="96">
        <v>90</v>
      </c>
      <c r="AK71" s="118"/>
      <c r="AL71" s="118">
        <f>INDEX(章节关卡!$D$6:$D$34,芦花古楼!AI71)*芦花古楼!AJ71</f>
        <v>3150</v>
      </c>
      <c r="AM71" s="22">
        <f t="shared" si="29"/>
        <v>85</v>
      </c>
      <c r="AN71" s="22">
        <f t="shared" si="30"/>
        <v>85</v>
      </c>
      <c r="AO71" s="14">
        <f>INDEX(章节关卡!$F$6:$F$34,芦花古楼!AI71)*芦花古楼!AJ71</f>
        <v>9000</v>
      </c>
      <c r="AP71" s="14">
        <v>200</v>
      </c>
      <c r="AS71" s="18">
        <v>66</v>
      </c>
      <c r="AT71" s="118">
        <v>21</v>
      </c>
      <c r="AV71" s="18">
        <v>66</v>
      </c>
      <c r="AW71" s="118">
        <v>24</v>
      </c>
      <c r="AY71" s="18">
        <v>66</v>
      </c>
      <c r="AZ71" s="18">
        <v>24</v>
      </c>
      <c r="BB71" s="18">
        <v>66</v>
      </c>
      <c r="BC71" s="18">
        <v>24</v>
      </c>
      <c r="BF71" s="18">
        <v>66</v>
      </c>
      <c r="BG71" s="14">
        <f t="shared" si="31"/>
        <v>0</v>
      </c>
      <c r="BH71" s="14">
        <f t="shared" si="32"/>
        <v>480</v>
      </c>
      <c r="BI71" s="14">
        <f t="shared" si="33"/>
        <v>0</v>
      </c>
      <c r="BJ71" s="14">
        <f t="shared" ref="BJ71:BJ105" si="34">INDEX($I$5:$I$104,MATCH(BF71,$AT$5:$AT$105,1)-1)+INDEX($T$5:$T$104,MATCH(BF71,$AW$5:$AW$105,1)-1)+INDEX($AE$5:$AE$104,MATCH(BF71,$AZ$5:$AZ$105,1)-1)+INDEX($AP$5:$AP$104,MATCH(BF71,$BC$5:$BC$105,1)-1)</f>
        <v>1200</v>
      </c>
      <c r="BK71" s="14">
        <f t="shared" ref="BK71:BK134" si="35">BG71+BH70</f>
        <v>480</v>
      </c>
      <c r="BL71" s="14">
        <f t="shared" ref="BL71:BL134" si="36">BK71*BL$3</f>
        <v>960</v>
      </c>
      <c r="CJ71" s="55">
        <v>67</v>
      </c>
      <c r="CK71" s="55">
        <v>1</v>
      </c>
      <c r="CL71" s="55" t="s">
        <v>306</v>
      </c>
      <c r="CM71" s="55">
        <v>67</v>
      </c>
      <c r="CN71" s="55"/>
      <c r="CO71" s="55"/>
      <c r="CP71" s="55"/>
      <c r="CQ71" s="55" t="s">
        <v>446</v>
      </c>
      <c r="CR71" s="55">
        <v>4320</v>
      </c>
      <c r="CS71" s="55" t="s">
        <v>447</v>
      </c>
      <c r="CT71" s="55">
        <v>70</v>
      </c>
      <c r="CU71" s="55"/>
      <c r="CV71" s="55"/>
      <c r="CW71" s="55" t="s">
        <v>447</v>
      </c>
      <c r="CX71" s="55">
        <v>85</v>
      </c>
      <c r="CY71" s="55"/>
      <c r="CZ71" s="55"/>
      <c r="DA71" s="55"/>
      <c r="DB71" s="55"/>
      <c r="DC71" s="55"/>
      <c r="DD71" s="55"/>
      <c r="DE71" s="55"/>
      <c r="DF71" s="55"/>
      <c r="DG71" s="55"/>
      <c r="DH71" s="55"/>
    </row>
    <row r="72" spans="1:112" ht="16.5" x14ac:dyDescent="0.2">
      <c r="A72" s="17">
        <v>68</v>
      </c>
      <c r="B72" s="109">
        <v>16</v>
      </c>
      <c r="C72" s="96">
        <v>30</v>
      </c>
      <c r="D72" s="118"/>
      <c r="E72" s="109">
        <f>INDEX(章节关卡!$D$6:$D$34,芦花古楼!B72)*芦花古楼!C72</f>
        <v>960</v>
      </c>
      <c r="F72" s="22">
        <f t="shared" si="22"/>
        <v>70</v>
      </c>
      <c r="G72" s="22">
        <f t="shared" si="23"/>
        <v>85</v>
      </c>
      <c r="H72" s="14">
        <f>INDEX(章节关卡!$F$6:$F$34,芦花古楼!B72)*芦花古楼!C72</f>
        <v>2700</v>
      </c>
      <c r="I72" s="14">
        <v>200</v>
      </c>
      <c r="L72" s="17">
        <v>68</v>
      </c>
      <c r="M72" s="109">
        <f t="shared" si="26"/>
        <v>17</v>
      </c>
      <c r="N72" s="96">
        <v>60</v>
      </c>
      <c r="O72" s="118"/>
      <c r="P72" s="109">
        <f>INDEX(章节关卡!$D$6:$D$34,芦花古楼!M72)*芦花古楼!N72</f>
        <v>2100</v>
      </c>
      <c r="Q72" s="22">
        <f t="shared" si="27"/>
        <v>75</v>
      </c>
      <c r="R72" s="22">
        <f t="shared" si="28"/>
        <v>85</v>
      </c>
      <c r="S72" s="14">
        <f>INDEX(章节关卡!$F$6:$F$34,芦花古楼!M72)*芦花古楼!N72</f>
        <v>6000</v>
      </c>
      <c r="T72" s="14">
        <v>200</v>
      </c>
      <c r="W72" s="17">
        <v>68</v>
      </c>
      <c r="X72" s="25">
        <v>17</v>
      </c>
      <c r="Y72" s="96">
        <v>90</v>
      </c>
      <c r="Z72" s="118"/>
      <c r="AA72" s="118">
        <f>INDEX(章节关卡!$D$6:$D$34,芦花古楼!X72)*芦花古楼!Y72</f>
        <v>3150</v>
      </c>
      <c r="AB72" s="22">
        <f t="shared" si="24"/>
        <v>80</v>
      </c>
      <c r="AC72" s="22">
        <f t="shared" si="25"/>
        <v>85</v>
      </c>
      <c r="AD72" s="14">
        <f>INDEX(章节关卡!$F$6:$F$34,芦花古楼!X72)*芦花古楼!Y72</f>
        <v>9000</v>
      </c>
      <c r="AE72" s="14">
        <v>200</v>
      </c>
      <c r="AH72" s="17">
        <v>68</v>
      </c>
      <c r="AI72" s="48">
        <v>17</v>
      </c>
      <c r="AJ72" s="96">
        <v>90</v>
      </c>
      <c r="AK72" s="118"/>
      <c r="AL72" s="118">
        <f>INDEX(章节关卡!$D$6:$D$34,芦花古楼!AI72)*芦花古楼!AJ72</f>
        <v>3150</v>
      </c>
      <c r="AM72" s="22">
        <f t="shared" si="29"/>
        <v>85</v>
      </c>
      <c r="AN72" s="22">
        <f t="shared" si="30"/>
        <v>85</v>
      </c>
      <c r="AO72" s="14">
        <f>INDEX(章节关卡!$F$6:$F$34,芦花古楼!AI72)*芦花古楼!AJ72</f>
        <v>9000</v>
      </c>
      <c r="AP72" s="14">
        <v>200</v>
      </c>
      <c r="AS72" s="18">
        <v>67</v>
      </c>
      <c r="AT72" s="18">
        <v>22</v>
      </c>
      <c r="AV72" s="18">
        <v>67</v>
      </c>
      <c r="AW72" s="118">
        <v>25</v>
      </c>
      <c r="AY72" s="18">
        <v>67</v>
      </c>
      <c r="AZ72" s="18">
        <v>25</v>
      </c>
      <c r="BB72" s="18">
        <v>67</v>
      </c>
      <c r="BC72" s="18">
        <v>25</v>
      </c>
      <c r="BF72" s="18">
        <v>67</v>
      </c>
      <c r="BG72" s="14">
        <f t="shared" si="31"/>
        <v>0</v>
      </c>
      <c r="BH72" s="14">
        <f t="shared" si="32"/>
        <v>480</v>
      </c>
      <c r="BI72" s="14">
        <f t="shared" si="33"/>
        <v>0</v>
      </c>
      <c r="BJ72" s="14">
        <f t="shared" si="34"/>
        <v>1200</v>
      </c>
      <c r="BK72" s="14">
        <f t="shared" si="35"/>
        <v>480</v>
      </c>
      <c r="BL72" s="14">
        <f t="shared" si="36"/>
        <v>960</v>
      </c>
      <c r="CJ72" s="55">
        <v>68</v>
      </c>
      <c r="CK72" s="55">
        <v>1</v>
      </c>
      <c r="CL72" s="55" t="s">
        <v>306</v>
      </c>
      <c r="CM72" s="55">
        <v>68</v>
      </c>
      <c r="CN72" s="55"/>
      <c r="CO72" s="55"/>
      <c r="CP72" s="55"/>
      <c r="CQ72" s="55" t="s">
        <v>446</v>
      </c>
      <c r="CR72" s="55">
        <v>4320</v>
      </c>
      <c r="CS72" s="55" t="s">
        <v>447</v>
      </c>
      <c r="CT72" s="55">
        <v>70</v>
      </c>
      <c r="CU72" s="55"/>
      <c r="CV72" s="55"/>
      <c r="CW72" s="55" t="s">
        <v>447</v>
      </c>
      <c r="CX72" s="55">
        <v>85</v>
      </c>
      <c r="CY72" s="55"/>
      <c r="CZ72" s="55"/>
      <c r="DA72" s="55"/>
      <c r="DB72" s="55"/>
      <c r="DC72" s="55"/>
      <c r="DD72" s="55"/>
      <c r="DE72" s="55"/>
      <c r="DF72" s="55"/>
      <c r="DG72" s="55"/>
      <c r="DH72" s="55"/>
    </row>
    <row r="73" spans="1:112" ht="16.5" x14ac:dyDescent="0.2">
      <c r="A73" s="17">
        <v>69</v>
      </c>
      <c r="B73" s="109">
        <v>16</v>
      </c>
      <c r="C73" s="96">
        <v>30</v>
      </c>
      <c r="D73" s="118"/>
      <c r="E73" s="109">
        <f>INDEX(章节关卡!$D$6:$D$34,芦花古楼!B73)*芦花古楼!C73</f>
        <v>960</v>
      </c>
      <c r="F73" s="22">
        <f t="shared" si="22"/>
        <v>70</v>
      </c>
      <c r="G73" s="22">
        <f t="shared" si="23"/>
        <v>85</v>
      </c>
      <c r="H73" s="14">
        <f>INDEX(章节关卡!$F$6:$F$34,芦花古楼!B73)*芦花古楼!C73</f>
        <v>2700</v>
      </c>
      <c r="I73" s="14">
        <v>200</v>
      </c>
      <c r="L73" s="17">
        <v>69</v>
      </c>
      <c r="M73" s="109">
        <f t="shared" si="26"/>
        <v>17</v>
      </c>
      <c r="N73" s="96">
        <v>60</v>
      </c>
      <c r="O73" s="118"/>
      <c r="P73" s="109">
        <f>INDEX(章节关卡!$D$6:$D$34,芦花古楼!M73)*芦花古楼!N73</f>
        <v>2100</v>
      </c>
      <c r="Q73" s="22">
        <f t="shared" si="27"/>
        <v>75</v>
      </c>
      <c r="R73" s="22">
        <f t="shared" si="28"/>
        <v>85</v>
      </c>
      <c r="S73" s="14">
        <f>INDEX(章节关卡!$F$6:$F$34,芦花古楼!M73)*芦花古楼!N73</f>
        <v>6000</v>
      </c>
      <c r="T73" s="14">
        <v>200</v>
      </c>
      <c r="W73" s="17">
        <v>69</v>
      </c>
      <c r="X73" s="25">
        <v>17</v>
      </c>
      <c r="Y73" s="96">
        <v>90</v>
      </c>
      <c r="Z73" s="118"/>
      <c r="AA73" s="118">
        <f>INDEX(章节关卡!$D$6:$D$34,芦花古楼!X73)*芦花古楼!Y73</f>
        <v>3150</v>
      </c>
      <c r="AB73" s="22">
        <f t="shared" si="24"/>
        <v>80</v>
      </c>
      <c r="AC73" s="22">
        <f t="shared" si="25"/>
        <v>85</v>
      </c>
      <c r="AD73" s="14">
        <f>INDEX(章节关卡!$F$6:$F$34,芦花古楼!X73)*芦花古楼!Y73</f>
        <v>9000</v>
      </c>
      <c r="AE73" s="14">
        <v>200</v>
      </c>
      <c r="AH73" s="17">
        <v>69</v>
      </c>
      <c r="AI73" s="48">
        <v>17</v>
      </c>
      <c r="AJ73" s="96">
        <v>90</v>
      </c>
      <c r="AK73" s="118"/>
      <c r="AL73" s="118">
        <f>INDEX(章节关卡!$D$6:$D$34,芦花古楼!AI73)*芦花古楼!AJ73</f>
        <v>3150</v>
      </c>
      <c r="AM73" s="22">
        <f t="shared" si="29"/>
        <v>85</v>
      </c>
      <c r="AN73" s="22">
        <f t="shared" si="30"/>
        <v>85</v>
      </c>
      <c r="AO73" s="14">
        <f>INDEX(章节关卡!$F$6:$F$34,芦花古楼!AI73)*芦花古楼!AJ73</f>
        <v>9000</v>
      </c>
      <c r="AP73" s="14">
        <v>200</v>
      </c>
      <c r="AS73" s="18">
        <v>68</v>
      </c>
      <c r="AT73" s="118">
        <v>22</v>
      </c>
      <c r="AV73" s="18">
        <v>68</v>
      </c>
      <c r="AW73" s="118">
        <v>25</v>
      </c>
      <c r="AY73" s="18">
        <v>68</v>
      </c>
      <c r="AZ73" s="18">
        <v>25</v>
      </c>
      <c r="BB73" s="18">
        <v>68</v>
      </c>
      <c r="BC73" s="18">
        <v>25</v>
      </c>
      <c r="BF73" s="18">
        <v>68</v>
      </c>
      <c r="BG73" s="14">
        <f t="shared" si="31"/>
        <v>0</v>
      </c>
      <c r="BH73" s="14">
        <f t="shared" si="32"/>
        <v>480</v>
      </c>
      <c r="BI73" s="14">
        <f t="shared" si="33"/>
        <v>0</v>
      </c>
      <c r="BJ73" s="14">
        <f t="shared" si="34"/>
        <v>1200</v>
      </c>
      <c r="BK73" s="14">
        <f t="shared" si="35"/>
        <v>480</v>
      </c>
      <c r="BL73" s="14">
        <f t="shared" si="36"/>
        <v>960</v>
      </c>
      <c r="CJ73" s="55">
        <v>69</v>
      </c>
      <c r="CK73" s="55">
        <v>1</v>
      </c>
      <c r="CL73" s="55" t="s">
        <v>306</v>
      </c>
      <c r="CM73" s="55">
        <v>69</v>
      </c>
      <c r="CN73" s="55"/>
      <c r="CO73" s="55"/>
      <c r="CP73" s="55"/>
      <c r="CQ73" s="55" t="s">
        <v>446</v>
      </c>
      <c r="CR73" s="55">
        <v>4320</v>
      </c>
      <c r="CS73" s="55" t="s">
        <v>447</v>
      </c>
      <c r="CT73" s="55">
        <v>70</v>
      </c>
      <c r="CU73" s="55"/>
      <c r="CV73" s="55"/>
      <c r="CW73" s="55" t="s">
        <v>447</v>
      </c>
      <c r="CX73" s="55">
        <v>85</v>
      </c>
      <c r="CY73" s="55"/>
      <c r="CZ73" s="55"/>
      <c r="DA73" s="55"/>
      <c r="DB73" s="55"/>
      <c r="DC73" s="55"/>
      <c r="DD73" s="55"/>
      <c r="DE73" s="55"/>
      <c r="DF73" s="55"/>
      <c r="DG73" s="55"/>
      <c r="DH73" s="55"/>
    </row>
    <row r="74" spans="1:112" ht="16.5" x14ac:dyDescent="0.2">
      <c r="A74" s="17">
        <v>70</v>
      </c>
      <c r="B74" s="109">
        <v>16</v>
      </c>
      <c r="C74" s="96">
        <v>30</v>
      </c>
      <c r="D74" s="118"/>
      <c r="E74" s="109">
        <f>INDEX(章节关卡!$D$6:$D$34,芦花古楼!B74)*芦花古楼!C74</f>
        <v>960</v>
      </c>
      <c r="F74" s="22">
        <f t="shared" si="22"/>
        <v>70</v>
      </c>
      <c r="G74" s="22">
        <f t="shared" si="23"/>
        <v>90</v>
      </c>
      <c r="H74" s="14">
        <f>INDEX(章节关卡!$F$6:$F$34,芦花古楼!B74)*芦花古楼!C74</f>
        <v>2700</v>
      </c>
      <c r="I74" s="14">
        <v>200</v>
      </c>
      <c r="L74" s="17">
        <v>70</v>
      </c>
      <c r="M74" s="109">
        <f t="shared" si="26"/>
        <v>17</v>
      </c>
      <c r="N74" s="96">
        <v>60</v>
      </c>
      <c r="O74" s="118"/>
      <c r="P74" s="109">
        <f>INDEX(章节关卡!$D$6:$D$34,芦花古楼!M74)*芦花古楼!N74</f>
        <v>2100</v>
      </c>
      <c r="Q74" s="22">
        <f t="shared" si="27"/>
        <v>75</v>
      </c>
      <c r="R74" s="22">
        <f t="shared" si="28"/>
        <v>90</v>
      </c>
      <c r="S74" s="14">
        <f>INDEX(章节关卡!$F$6:$F$34,芦花古楼!M74)*芦花古楼!N74</f>
        <v>6000</v>
      </c>
      <c r="T74" s="14">
        <v>200</v>
      </c>
      <c r="W74" s="17">
        <v>70</v>
      </c>
      <c r="X74" s="48">
        <v>17</v>
      </c>
      <c r="Y74" s="96">
        <v>90</v>
      </c>
      <c r="Z74" s="118"/>
      <c r="AA74" s="118">
        <f>INDEX(章节关卡!$D$6:$D$34,芦花古楼!X74)*芦花古楼!Y74</f>
        <v>3150</v>
      </c>
      <c r="AB74" s="22">
        <f t="shared" si="24"/>
        <v>80</v>
      </c>
      <c r="AC74" s="22">
        <f t="shared" si="25"/>
        <v>90</v>
      </c>
      <c r="AD74" s="14">
        <f>INDEX(章节关卡!$F$6:$F$34,芦花古楼!X74)*芦花古楼!Y74</f>
        <v>9000</v>
      </c>
      <c r="AE74" s="14">
        <v>200</v>
      </c>
      <c r="AH74" s="17">
        <v>70</v>
      </c>
      <c r="AI74" s="48">
        <v>17</v>
      </c>
      <c r="AJ74" s="96">
        <v>90</v>
      </c>
      <c r="AK74" s="118"/>
      <c r="AL74" s="118">
        <f>INDEX(章节关卡!$D$6:$D$34,芦花古楼!AI74)*芦花古楼!AJ74</f>
        <v>3150</v>
      </c>
      <c r="AM74" s="22">
        <f t="shared" si="29"/>
        <v>85</v>
      </c>
      <c r="AN74" s="22">
        <f t="shared" si="30"/>
        <v>90</v>
      </c>
      <c r="AO74" s="14">
        <f>INDEX(章节关卡!$F$6:$F$34,芦花古楼!AI74)*芦花古楼!AJ74</f>
        <v>9000</v>
      </c>
      <c r="AP74" s="14">
        <v>200</v>
      </c>
      <c r="AS74" s="18">
        <v>69</v>
      </c>
      <c r="AT74" s="118">
        <v>23</v>
      </c>
      <c r="AV74" s="18">
        <v>69</v>
      </c>
      <c r="AW74" s="118">
        <v>26</v>
      </c>
      <c r="AY74" s="18">
        <v>69</v>
      </c>
      <c r="AZ74" s="18">
        <v>26</v>
      </c>
      <c r="BB74" s="18">
        <v>69</v>
      </c>
      <c r="BC74" s="18">
        <v>26</v>
      </c>
      <c r="BF74" s="18">
        <v>69</v>
      </c>
      <c r="BG74" s="14">
        <f t="shared" si="31"/>
        <v>0</v>
      </c>
      <c r="BH74" s="14">
        <f t="shared" si="32"/>
        <v>480</v>
      </c>
      <c r="BI74" s="14">
        <f t="shared" si="33"/>
        <v>0</v>
      </c>
      <c r="BJ74" s="14">
        <f t="shared" si="34"/>
        <v>1200</v>
      </c>
      <c r="BK74" s="14">
        <f t="shared" si="35"/>
        <v>480</v>
      </c>
      <c r="BL74" s="14">
        <f t="shared" si="36"/>
        <v>960</v>
      </c>
      <c r="CJ74" s="55">
        <v>70</v>
      </c>
      <c r="CK74" s="55">
        <v>1</v>
      </c>
      <c r="CL74" s="55" t="s">
        <v>306</v>
      </c>
      <c r="CM74" s="55">
        <v>70</v>
      </c>
      <c r="CN74" s="55"/>
      <c r="CO74" s="55"/>
      <c r="CP74" s="55"/>
      <c r="CQ74" s="55" t="s">
        <v>446</v>
      </c>
      <c r="CR74" s="55">
        <v>4320</v>
      </c>
      <c r="CS74" s="55" t="s">
        <v>447</v>
      </c>
      <c r="CT74" s="55">
        <v>70</v>
      </c>
      <c r="CU74" s="55" t="s">
        <v>329</v>
      </c>
      <c r="CV74" s="55">
        <v>2</v>
      </c>
      <c r="CW74" s="55" t="s">
        <v>447</v>
      </c>
      <c r="CX74" s="55">
        <v>90</v>
      </c>
      <c r="CY74" s="55"/>
      <c r="CZ74" s="55"/>
      <c r="DA74" s="55"/>
      <c r="DB74" s="55"/>
      <c r="DC74" s="55"/>
      <c r="DD74" s="55"/>
      <c r="DE74" s="55"/>
      <c r="DF74" s="55"/>
      <c r="DG74" s="55"/>
      <c r="DH74" s="55"/>
    </row>
    <row r="75" spans="1:112" ht="16.5" x14ac:dyDescent="0.2">
      <c r="A75" s="22">
        <v>71</v>
      </c>
      <c r="B75" s="48">
        <v>17</v>
      </c>
      <c r="C75" s="96">
        <v>30</v>
      </c>
      <c r="D75" s="118"/>
      <c r="E75" s="109">
        <f>INDEX(章节关卡!$D$6:$D$34,芦花古楼!B75)*芦花古楼!C75</f>
        <v>1050</v>
      </c>
      <c r="F75" s="22">
        <f t="shared" si="22"/>
        <v>75</v>
      </c>
      <c r="G75" s="22">
        <f t="shared" si="23"/>
        <v>90</v>
      </c>
      <c r="H75" s="14">
        <f>INDEX(章节关卡!$F$6:$F$34,芦花古楼!B75)*芦花古楼!C75</f>
        <v>3000</v>
      </c>
      <c r="I75" s="14">
        <v>200</v>
      </c>
      <c r="L75" s="22">
        <v>71</v>
      </c>
      <c r="M75" s="109">
        <f t="shared" si="26"/>
        <v>18</v>
      </c>
      <c r="N75" s="96">
        <v>60</v>
      </c>
      <c r="O75" s="118"/>
      <c r="P75" s="109">
        <f>INDEX(章节关卡!$D$6:$D$34,芦花古楼!M75)*芦花古楼!N75</f>
        <v>2220</v>
      </c>
      <c r="Q75" s="22">
        <f t="shared" si="27"/>
        <v>80</v>
      </c>
      <c r="R75" s="22">
        <f t="shared" si="28"/>
        <v>90</v>
      </c>
      <c r="S75" s="14">
        <f>INDEX(章节关卡!$F$6:$F$34,芦花古楼!M75)*芦花古楼!N75</f>
        <v>6600</v>
      </c>
      <c r="T75" s="14">
        <v>200</v>
      </c>
      <c r="W75" s="22">
        <v>71</v>
      </c>
      <c r="X75" s="48">
        <v>18</v>
      </c>
      <c r="Y75" s="96">
        <v>90</v>
      </c>
      <c r="Z75" s="118"/>
      <c r="AA75" s="118">
        <f>INDEX(章节关卡!$D$6:$D$34,芦花古楼!X75)*芦花古楼!Y75</f>
        <v>3330</v>
      </c>
      <c r="AB75" s="22">
        <f t="shared" si="24"/>
        <v>85</v>
      </c>
      <c r="AC75" s="22">
        <f t="shared" si="25"/>
        <v>90</v>
      </c>
      <c r="AD75" s="14">
        <f>INDEX(章节关卡!$F$6:$F$34,芦花古楼!X75)*芦花古楼!Y75</f>
        <v>9900</v>
      </c>
      <c r="AE75" s="14">
        <v>200</v>
      </c>
      <c r="AH75" s="22">
        <v>71</v>
      </c>
      <c r="AI75" s="48">
        <v>18</v>
      </c>
      <c r="AJ75" s="96">
        <v>90</v>
      </c>
      <c r="AK75" s="118"/>
      <c r="AL75" s="118">
        <f>INDEX(章节关卡!$D$6:$D$34,芦花古楼!AI75)*芦花古楼!AJ75</f>
        <v>3330</v>
      </c>
      <c r="AM75" s="22">
        <f t="shared" si="29"/>
        <v>90</v>
      </c>
      <c r="AN75" s="22">
        <f t="shared" si="30"/>
        <v>90</v>
      </c>
      <c r="AO75" s="14">
        <f>INDEX(章节关卡!$F$6:$F$34,芦花古楼!AI75)*芦花古楼!AJ75</f>
        <v>9900</v>
      </c>
      <c r="AP75" s="14">
        <v>200</v>
      </c>
      <c r="AS75" s="18">
        <v>70</v>
      </c>
      <c r="AT75" s="118">
        <v>23</v>
      </c>
      <c r="AV75" s="18">
        <v>70</v>
      </c>
      <c r="AW75" s="118">
        <v>26</v>
      </c>
      <c r="AY75" s="18">
        <v>70</v>
      </c>
      <c r="AZ75" s="18">
        <v>26</v>
      </c>
      <c r="BB75" s="18">
        <v>70</v>
      </c>
      <c r="BC75" s="18">
        <v>26</v>
      </c>
      <c r="BF75" s="18">
        <v>70</v>
      </c>
      <c r="BG75" s="14">
        <f t="shared" si="31"/>
        <v>0</v>
      </c>
      <c r="BH75" s="14">
        <f t="shared" si="32"/>
        <v>480</v>
      </c>
      <c r="BI75" s="14">
        <f t="shared" si="33"/>
        <v>0</v>
      </c>
      <c r="BJ75" s="14">
        <f t="shared" si="34"/>
        <v>1200</v>
      </c>
      <c r="BK75" s="14">
        <f t="shared" si="35"/>
        <v>480</v>
      </c>
      <c r="BL75" s="14">
        <f t="shared" si="36"/>
        <v>960</v>
      </c>
      <c r="CJ75" s="55">
        <v>71</v>
      </c>
      <c r="CK75" s="55">
        <v>1</v>
      </c>
      <c r="CL75" s="55" t="s">
        <v>306</v>
      </c>
      <c r="CM75" s="55">
        <v>71</v>
      </c>
      <c r="CN75" s="55"/>
      <c r="CO75" s="55"/>
      <c r="CP75" s="55"/>
      <c r="CQ75" s="55" t="s">
        <v>446</v>
      </c>
      <c r="CR75" s="55">
        <v>4320</v>
      </c>
      <c r="CS75" s="55" t="s">
        <v>447</v>
      </c>
      <c r="CT75" s="55">
        <v>75</v>
      </c>
      <c r="CU75" s="55"/>
      <c r="CV75" s="55"/>
      <c r="CW75" s="55" t="s">
        <v>447</v>
      </c>
      <c r="CX75" s="55">
        <v>90</v>
      </c>
      <c r="CY75" s="55"/>
      <c r="CZ75" s="55"/>
      <c r="DA75" s="55"/>
      <c r="DB75" s="55"/>
      <c r="DC75" s="55"/>
      <c r="DD75" s="55"/>
      <c r="DE75" s="55"/>
      <c r="DF75" s="55"/>
      <c r="DG75" s="55"/>
      <c r="DH75" s="55"/>
    </row>
    <row r="76" spans="1:112" ht="16.5" x14ac:dyDescent="0.2">
      <c r="A76" s="22">
        <v>72</v>
      </c>
      <c r="B76" s="109">
        <v>17</v>
      </c>
      <c r="C76" s="96">
        <v>30</v>
      </c>
      <c r="D76" s="118"/>
      <c r="E76" s="109">
        <f>INDEX(章节关卡!$D$6:$D$34,芦花古楼!B76)*芦花古楼!C76</f>
        <v>1050</v>
      </c>
      <c r="F76" s="22">
        <f t="shared" si="22"/>
        <v>75</v>
      </c>
      <c r="G76" s="22">
        <f t="shared" si="23"/>
        <v>90</v>
      </c>
      <c r="H76" s="14">
        <f>INDEX(章节关卡!$F$6:$F$34,芦花古楼!B76)*芦花古楼!C76</f>
        <v>3000</v>
      </c>
      <c r="I76" s="14">
        <v>200</v>
      </c>
      <c r="L76" s="22">
        <v>72</v>
      </c>
      <c r="M76" s="109">
        <f t="shared" si="26"/>
        <v>18</v>
      </c>
      <c r="N76" s="96">
        <v>60</v>
      </c>
      <c r="O76" s="118"/>
      <c r="P76" s="109">
        <f>INDEX(章节关卡!$D$6:$D$34,芦花古楼!M76)*芦花古楼!N76</f>
        <v>2220</v>
      </c>
      <c r="Q76" s="22">
        <f t="shared" si="27"/>
        <v>80</v>
      </c>
      <c r="R76" s="22">
        <f t="shared" si="28"/>
        <v>90</v>
      </c>
      <c r="S76" s="14">
        <f>INDEX(章节关卡!$F$6:$F$34,芦花古楼!M76)*芦花古楼!N76</f>
        <v>6600</v>
      </c>
      <c r="T76" s="14">
        <v>200</v>
      </c>
      <c r="W76" s="22">
        <v>72</v>
      </c>
      <c r="X76" s="48">
        <v>18</v>
      </c>
      <c r="Y76" s="96">
        <v>90</v>
      </c>
      <c r="Z76" s="118"/>
      <c r="AA76" s="118">
        <f>INDEX(章节关卡!$D$6:$D$34,芦花古楼!X76)*芦花古楼!Y76</f>
        <v>3330</v>
      </c>
      <c r="AB76" s="22">
        <f t="shared" si="24"/>
        <v>85</v>
      </c>
      <c r="AC76" s="22">
        <f t="shared" si="25"/>
        <v>90</v>
      </c>
      <c r="AD76" s="14">
        <f>INDEX(章节关卡!$F$6:$F$34,芦花古楼!X76)*芦花古楼!Y76</f>
        <v>9900</v>
      </c>
      <c r="AE76" s="14">
        <v>200</v>
      </c>
      <c r="AH76" s="22">
        <v>72</v>
      </c>
      <c r="AI76" s="48">
        <v>18</v>
      </c>
      <c r="AJ76" s="96">
        <v>90</v>
      </c>
      <c r="AK76" s="118"/>
      <c r="AL76" s="118">
        <f>INDEX(章节关卡!$D$6:$D$34,芦花古楼!AI76)*芦花古楼!AJ76</f>
        <v>3330</v>
      </c>
      <c r="AM76" s="22">
        <f t="shared" si="29"/>
        <v>90</v>
      </c>
      <c r="AN76" s="22">
        <f t="shared" si="30"/>
        <v>90</v>
      </c>
      <c r="AO76" s="14">
        <f>INDEX(章节关卡!$F$6:$F$34,芦花古楼!AI76)*芦花古楼!AJ76</f>
        <v>9900</v>
      </c>
      <c r="AP76" s="14">
        <v>200</v>
      </c>
      <c r="AS76" s="18">
        <v>71</v>
      </c>
      <c r="AT76" s="118">
        <v>24</v>
      </c>
      <c r="AV76" s="18">
        <v>71</v>
      </c>
      <c r="AW76" s="118">
        <v>27</v>
      </c>
      <c r="AY76" s="18">
        <v>71</v>
      </c>
      <c r="AZ76" s="18">
        <v>27</v>
      </c>
      <c r="BB76" s="18">
        <v>71</v>
      </c>
      <c r="BC76" s="18">
        <v>27</v>
      </c>
      <c r="BF76" s="18">
        <v>71</v>
      </c>
      <c r="BG76" s="14">
        <f t="shared" si="31"/>
        <v>0</v>
      </c>
      <c r="BH76" s="14">
        <f t="shared" si="32"/>
        <v>480</v>
      </c>
      <c r="BI76" s="14">
        <f t="shared" si="33"/>
        <v>0</v>
      </c>
      <c r="BJ76" s="14">
        <f t="shared" si="34"/>
        <v>1200</v>
      </c>
      <c r="BK76" s="14">
        <f t="shared" si="35"/>
        <v>480</v>
      </c>
      <c r="BL76" s="14">
        <f t="shared" si="36"/>
        <v>960</v>
      </c>
      <c r="CJ76" s="55">
        <v>72</v>
      </c>
      <c r="CK76" s="55">
        <v>1</v>
      </c>
      <c r="CL76" s="55" t="s">
        <v>306</v>
      </c>
      <c r="CM76" s="55">
        <v>72</v>
      </c>
      <c r="CN76" s="55"/>
      <c r="CO76" s="55"/>
      <c r="CP76" s="55"/>
      <c r="CQ76" s="55" t="s">
        <v>446</v>
      </c>
      <c r="CR76" s="55">
        <v>4320</v>
      </c>
      <c r="CS76" s="55" t="s">
        <v>447</v>
      </c>
      <c r="CT76" s="55">
        <v>75</v>
      </c>
      <c r="CU76" s="55"/>
      <c r="CV76" s="55"/>
      <c r="CW76" s="55" t="s">
        <v>447</v>
      </c>
      <c r="CX76" s="55">
        <v>90</v>
      </c>
      <c r="CY76" s="55"/>
      <c r="CZ76" s="55"/>
      <c r="DA76" s="55"/>
      <c r="DB76" s="55"/>
      <c r="DC76" s="55"/>
      <c r="DD76" s="55"/>
      <c r="DE76" s="55"/>
      <c r="DF76" s="55"/>
      <c r="DG76" s="55"/>
      <c r="DH76" s="55"/>
    </row>
    <row r="77" spans="1:112" ht="16.5" x14ac:dyDescent="0.2">
      <c r="A77" s="22">
        <v>73</v>
      </c>
      <c r="B77" s="109">
        <v>17</v>
      </c>
      <c r="C77" s="96">
        <v>30</v>
      </c>
      <c r="D77" s="118"/>
      <c r="E77" s="109">
        <f>INDEX(章节关卡!$D$6:$D$34,芦花古楼!B77)*芦花古楼!C77</f>
        <v>1050</v>
      </c>
      <c r="F77" s="22">
        <f t="shared" si="22"/>
        <v>75</v>
      </c>
      <c r="G77" s="22">
        <f t="shared" si="23"/>
        <v>90</v>
      </c>
      <c r="H77" s="14">
        <f>INDEX(章节关卡!$F$6:$F$34,芦花古楼!B77)*芦花古楼!C77</f>
        <v>3000</v>
      </c>
      <c r="I77" s="14">
        <v>200</v>
      </c>
      <c r="L77" s="22">
        <v>73</v>
      </c>
      <c r="M77" s="109">
        <f t="shared" si="26"/>
        <v>18</v>
      </c>
      <c r="N77" s="96">
        <v>60</v>
      </c>
      <c r="O77" s="118"/>
      <c r="P77" s="109">
        <f>INDEX(章节关卡!$D$6:$D$34,芦花古楼!M77)*芦花古楼!N77</f>
        <v>2220</v>
      </c>
      <c r="Q77" s="22">
        <f t="shared" si="27"/>
        <v>80</v>
      </c>
      <c r="R77" s="22">
        <f t="shared" si="28"/>
        <v>90</v>
      </c>
      <c r="S77" s="14">
        <f>INDEX(章节关卡!$F$6:$F$34,芦花古楼!M77)*芦花古楼!N77</f>
        <v>6600</v>
      </c>
      <c r="T77" s="14">
        <v>200</v>
      </c>
      <c r="W77" s="22">
        <v>73</v>
      </c>
      <c r="X77" s="48">
        <v>18</v>
      </c>
      <c r="Y77" s="96">
        <v>90</v>
      </c>
      <c r="Z77" s="118"/>
      <c r="AA77" s="118">
        <f>INDEX(章节关卡!$D$6:$D$34,芦花古楼!X77)*芦花古楼!Y77</f>
        <v>3330</v>
      </c>
      <c r="AB77" s="22">
        <f t="shared" si="24"/>
        <v>85</v>
      </c>
      <c r="AC77" s="22">
        <f t="shared" si="25"/>
        <v>90</v>
      </c>
      <c r="AD77" s="14">
        <f>INDEX(章节关卡!$F$6:$F$34,芦花古楼!X77)*芦花古楼!Y77</f>
        <v>9900</v>
      </c>
      <c r="AE77" s="14">
        <v>200</v>
      </c>
      <c r="AH77" s="22">
        <v>73</v>
      </c>
      <c r="AI77" s="48">
        <v>18</v>
      </c>
      <c r="AJ77" s="96">
        <v>90</v>
      </c>
      <c r="AK77" s="118"/>
      <c r="AL77" s="118">
        <f>INDEX(章节关卡!$D$6:$D$34,芦花古楼!AI77)*芦花古楼!AJ77</f>
        <v>3330</v>
      </c>
      <c r="AM77" s="22">
        <f t="shared" si="29"/>
        <v>90</v>
      </c>
      <c r="AN77" s="22">
        <f t="shared" si="30"/>
        <v>90</v>
      </c>
      <c r="AO77" s="14">
        <f>INDEX(章节关卡!$F$6:$F$34,芦花古楼!AI77)*芦花古楼!AJ77</f>
        <v>9900</v>
      </c>
      <c r="AP77" s="14">
        <v>200</v>
      </c>
      <c r="AS77" s="18">
        <v>72</v>
      </c>
      <c r="AT77" s="118">
        <v>24</v>
      </c>
      <c r="AV77" s="18">
        <v>72</v>
      </c>
      <c r="AW77" s="118">
        <v>27</v>
      </c>
      <c r="AY77" s="18">
        <v>72</v>
      </c>
      <c r="AZ77" s="18">
        <v>27</v>
      </c>
      <c r="BB77" s="18">
        <v>72</v>
      </c>
      <c r="BC77" s="18">
        <v>27</v>
      </c>
      <c r="BF77" s="18">
        <v>72</v>
      </c>
      <c r="BG77" s="14">
        <f t="shared" si="31"/>
        <v>0</v>
      </c>
      <c r="BH77" s="14">
        <f t="shared" si="32"/>
        <v>480</v>
      </c>
      <c r="BI77" s="14">
        <f t="shared" si="33"/>
        <v>0</v>
      </c>
      <c r="BJ77" s="14">
        <f t="shared" si="34"/>
        <v>1200</v>
      </c>
      <c r="BK77" s="14">
        <f t="shared" si="35"/>
        <v>480</v>
      </c>
      <c r="BL77" s="14">
        <f t="shared" si="36"/>
        <v>960</v>
      </c>
      <c r="CJ77" s="55">
        <v>73</v>
      </c>
      <c r="CK77" s="55">
        <v>1</v>
      </c>
      <c r="CL77" s="55" t="s">
        <v>306</v>
      </c>
      <c r="CM77" s="55">
        <v>73</v>
      </c>
      <c r="CN77" s="55"/>
      <c r="CO77" s="55"/>
      <c r="CP77" s="55"/>
      <c r="CQ77" s="55" t="s">
        <v>446</v>
      </c>
      <c r="CR77" s="55">
        <v>4320</v>
      </c>
      <c r="CS77" s="55" t="s">
        <v>447</v>
      </c>
      <c r="CT77" s="55">
        <v>75</v>
      </c>
      <c r="CU77" s="55"/>
      <c r="CV77" s="55"/>
      <c r="CW77" s="55" t="s">
        <v>447</v>
      </c>
      <c r="CX77" s="55">
        <v>90</v>
      </c>
      <c r="CY77" s="55"/>
      <c r="CZ77" s="55"/>
      <c r="DA77" s="55"/>
      <c r="DB77" s="55"/>
      <c r="DC77" s="55"/>
      <c r="DD77" s="55"/>
      <c r="DE77" s="55"/>
      <c r="DF77" s="55"/>
      <c r="DG77" s="55"/>
      <c r="DH77" s="55"/>
    </row>
    <row r="78" spans="1:112" ht="16.5" x14ac:dyDescent="0.2">
      <c r="A78" s="22">
        <v>74</v>
      </c>
      <c r="B78" s="109">
        <v>17</v>
      </c>
      <c r="C78" s="96">
        <v>30</v>
      </c>
      <c r="D78" s="118"/>
      <c r="E78" s="109">
        <f>INDEX(章节关卡!$D$6:$D$34,芦花古楼!B78)*芦花古楼!C78</f>
        <v>1050</v>
      </c>
      <c r="F78" s="22">
        <f t="shared" si="22"/>
        <v>75</v>
      </c>
      <c r="G78" s="22">
        <f t="shared" si="23"/>
        <v>90</v>
      </c>
      <c r="H78" s="14">
        <f>INDEX(章节关卡!$F$6:$F$34,芦花古楼!B78)*芦花古楼!C78</f>
        <v>3000</v>
      </c>
      <c r="I78" s="14">
        <v>200</v>
      </c>
      <c r="L78" s="22">
        <v>74</v>
      </c>
      <c r="M78" s="109">
        <f t="shared" si="26"/>
        <v>18</v>
      </c>
      <c r="N78" s="96">
        <v>60</v>
      </c>
      <c r="O78" s="118"/>
      <c r="P78" s="109">
        <f>INDEX(章节关卡!$D$6:$D$34,芦花古楼!M78)*芦花古楼!N78</f>
        <v>2220</v>
      </c>
      <c r="Q78" s="22">
        <f t="shared" si="27"/>
        <v>80</v>
      </c>
      <c r="R78" s="22">
        <f t="shared" si="28"/>
        <v>90</v>
      </c>
      <c r="S78" s="14">
        <f>INDEX(章节关卡!$F$6:$F$34,芦花古楼!M78)*芦花古楼!N78</f>
        <v>6600</v>
      </c>
      <c r="T78" s="14">
        <v>200</v>
      </c>
      <c r="W78" s="22">
        <v>74</v>
      </c>
      <c r="X78" s="48">
        <v>18</v>
      </c>
      <c r="Y78" s="96">
        <v>90</v>
      </c>
      <c r="Z78" s="118"/>
      <c r="AA78" s="118">
        <f>INDEX(章节关卡!$D$6:$D$34,芦花古楼!X78)*芦花古楼!Y78</f>
        <v>3330</v>
      </c>
      <c r="AB78" s="22">
        <f t="shared" si="24"/>
        <v>85</v>
      </c>
      <c r="AC78" s="22">
        <f t="shared" si="25"/>
        <v>90</v>
      </c>
      <c r="AD78" s="14">
        <f>INDEX(章节关卡!$F$6:$F$34,芦花古楼!X78)*芦花古楼!Y78</f>
        <v>9900</v>
      </c>
      <c r="AE78" s="14">
        <v>200</v>
      </c>
      <c r="AH78" s="22">
        <v>74</v>
      </c>
      <c r="AI78" s="48">
        <v>18</v>
      </c>
      <c r="AJ78" s="96">
        <v>90</v>
      </c>
      <c r="AK78" s="118"/>
      <c r="AL78" s="118">
        <f>INDEX(章节关卡!$D$6:$D$34,芦花古楼!AI78)*芦花古楼!AJ78</f>
        <v>3330</v>
      </c>
      <c r="AM78" s="22">
        <f t="shared" si="29"/>
        <v>90</v>
      </c>
      <c r="AN78" s="22">
        <f t="shared" si="30"/>
        <v>90</v>
      </c>
      <c r="AO78" s="14">
        <f>INDEX(章节关卡!$F$6:$F$34,芦花古楼!AI78)*芦花古楼!AJ78</f>
        <v>9900</v>
      </c>
      <c r="AP78" s="14">
        <v>200</v>
      </c>
      <c r="AS78" s="18">
        <v>73</v>
      </c>
      <c r="AT78" s="18">
        <v>25</v>
      </c>
      <c r="AV78" s="18">
        <v>73</v>
      </c>
      <c r="AW78" s="118">
        <v>28</v>
      </c>
      <c r="AY78" s="18">
        <v>73</v>
      </c>
      <c r="AZ78" s="18">
        <v>28</v>
      </c>
      <c r="BB78" s="18">
        <v>73</v>
      </c>
      <c r="BC78" s="18">
        <v>28</v>
      </c>
      <c r="BF78" s="18">
        <v>73</v>
      </c>
      <c r="BG78" s="14">
        <f t="shared" si="31"/>
        <v>0</v>
      </c>
      <c r="BH78" s="14">
        <f t="shared" si="32"/>
        <v>480</v>
      </c>
      <c r="BI78" s="14">
        <f t="shared" si="33"/>
        <v>0</v>
      </c>
      <c r="BJ78" s="14">
        <f t="shared" si="34"/>
        <v>1200</v>
      </c>
      <c r="BK78" s="14">
        <f t="shared" si="35"/>
        <v>480</v>
      </c>
      <c r="BL78" s="14">
        <f t="shared" si="36"/>
        <v>960</v>
      </c>
      <c r="CJ78" s="55">
        <v>74</v>
      </c>
      <c r="CK78" s="55">
        <v>1</v>
      </c>
      <c r="CL78" s="55" t="s">
        <v>306</v>
      </c>
      <c r="CM78" s="55">
        <v>74</v>
      </c>
      <c r="CN78" s="55"/>
      <c r="CO78" s="55"/>
      <c r="CP78" s="55"/>
      <c r="CQ78" s="55" t="s">
        <v>446</v>
      </c>
      <c r="CR78" s="55">
        <v>4320</v>
      </c>
      <c r="CS78" s="55" t="s">
        <v>447</v>
      </c>
      <c r="CT78" s="55">
        <v>75</v>
      </c>
      <c r="CU78" s="55"/>
      <c r="CV78" s="55"/>
      <c r="CW78" s="55" t="s">
        <v>447</v>
      </c>
      <c r="CX78" s="55">
        <v>90</v>
      </c>
      <c r="CY78" s="55"/>
      <c r="CZ78" s="55"/>
      <c r="DA78" s="55"/>
      <c r="DB78" s="55"/>
      <c r="DC78" s="55"/>
      <c r="DD78" s="55"/>
      <c r="DE78" s="55"/>
      <c r="DF78" s="55"/>
      <c r="DG78" s="55"/>
      <c r="DH78" s="55"/>
    </row>
    <row r="79" spans="1:112" ht="16.5" x14ac:dyDescent="0.2">
      <c r="A79" s="22">
        <v>75</v>
      </c>
      <c r="B79" s="109">
        <v>17</v>
      </c>
      <c r="C79" s="96">
        <v>30</v>
      </c>
      <c r="D79" s="118"/>
      <c r="E79" s="109">
        <f>INDEX(章节关卡!$D$6:$D$34,芦花古楼!B79)*芦花古楼!C79</f>
        <v>1050</v>
      </c>
      <c r="F79" s="22">
        <f t="shared" si="22"/>
        <v>75</v>
      </c>
      <c r="G79" s="22">
        <f t="shared" si="23"/>
        <v>95</v>
      </c>
      <c r="H79" s="14">
        <f>INDEX(章节关卡!$F$6:$F$34,芦花古楼!B79)*芦花古楼!C79</f>
        <v>3000</v>
      </c>
      <c r="I79" s="14">
        <v>200</v>
      </c>
      <c r="L79" s="22">
        <v>75</v>
      </c>
      <c r="M79" s="109">
        <f t="shared" si="26"/>
        <v>18</v>
      </c>
      <c r="N79" s="96">
        <v>60</v>
      </c>
      <c r="O79" s="118"/>
      <c r="P79" s="109">
        <f>INDEX(章节关卡!$D$6:$D$34,芦花古楼!M79)*芦花古楼!N79</f>
        <v>2220</v>
      </c>
      <c r="Q79" s="22">
        <f t="shared" si="27"/>
        <v>80</v>
      </c>
      <c r="R79" s="22">
        <f t="shared" si="28"/>
        <v>95</v>
      </c>
      <c r="S79" s="14">
        <f>INDEX(章节关卡!$F$6:$F$34,芦花古楼!M79)*芦花古楼!N79</f>
        <v>6600</v>
      </c>
      <c r="T79" s="14">
        <v>200</v>
      </c>
      <c r="W79" s="22">
        <v>75</v>
      </c>
      <c r="X79" s="48">
        <v>18</v>
      </c>
      <c r="Y79" s="96">
        <v>90</v>
      </c>
      <c r="Z79" s="118"/>
      <c r="AA79" s="118">
        <f>INDEX(章节关卡!$D$6:$D$34,芦花古楼!X79)*芦花古楼!Y79</f>
        <v>3330</v>
      </c>
      <c r="AB79" s="22">
        <f t="shared" si="24"/>
        <v>85</v>
      </c>
      <c r="AC79" s="22">
        <f t="shared" si="25"/>
        <v>95</v>
      </c>
      <c r="AD79" s="14">
        <f>INDEX(章节关卡!$F$6:$F$34,芦花古楼!X79)*芦花古楼!Y79</f>
        <v>9900</v>
      </c>
      <c r="AE79" s="14">
        <v>200</v>
      </c>
      <c r="AH79" s="22">
        <v>75</v>
      </c>
      <c r="AI79" s="48">
        <v>18</v>
      </c>
      <c r="AJ79" s="96">
        <v>90</v>
      </c>
      <c r="AK79" s="118"/>
      <c r="AL79" s="118">
        <f>INDEX(章节关卡!$D$6:$D$34,芦花古楼!AI79)*芦花古楼!AJ79</f>
        <v>3330</v>
      </c>
      <c r="AM79" s="22">
        <f t="shared" si="29"/>
        <v>90</v>
      </c>
      <c r="AN79" s="22">
        <f t="shared" si="30"/>
        <v>95</v>
      </c>
      <c r="AO79" s="14">
        <f>INDEX(章节关卡!$F$6:$F$34,芦花古楼!AI79)*芦花古楼!AJ79</f>
        <v>9900</v>
      </c>
      <c r="AP79" s="14">
        <v>200</v>
      </c>
      <c r="AS79" s="18">
        <v>74</v>
      </c>
      <c r="AT79" s="118">
        <v>25</v>
      </c>
      <c r="AV79" s="18">
        <v>74</v>
      </c>
      <c r="AW79" s="118">
        <v>28</v>
      </c>
      <c r="AY79" s="18">
        <v>74</v>
      </c>
      <c r="AZ79" s="18">
        <v>28</v>
      </c>
      <c r="BB79" s="18">
        <v>74</v>
      </c>
      <c r="BC79" s="18">
        <v>28</v>
      </c>
      <c r="BF79" s="18">
        <v>74</v>
      </c>
      <c r="BG79" s="14">
        <f t="shared" si="31"/>
        <v>0</v>
      </c>
      <c r="BH79" s="14">
        <f t="shared" si="32"/>
        <v>480</v>
      </c>
      <c r="BI79" s="14">
        <f t="shared" si="33"/>
        <v>0</v>
      </c>
      <c r="BJ79" s="14">
        <f t="shared" si="34"/>
        <v>1200</v>
      </c>
      <c r="BK79" s="14">
        <f t="shared" si="35"/>
        <v>480</v>
      </c>
      <c r="BL79" s="14">
        <f t="shared" si="36"/>
        <v>960</v>
      </c>
      <c r="CJ79" s="55">
        <v>75</v>
      </c>
      <c r="CK79" s="55">
        <v>1</v>
      </c>
      <c r="CL79" s="55" t="s">
        <v>306</v>
      </c>
      <c r="CM79" s="55">
        <v>75</v>
      </c>
      <c r="CN79" s="55"/>
      <c r="CO79" s="55"/>
      <c r="CP79" s="55"/>
      <c r="CQ79" s="55" t="s">
        <v>446</v>
      </c>
      <c r="CR79" s="55">
        <v>4320</v>
      </c>
      <c r="CS79" s="55" t="s">
        <v>447</v>
      </c>
      <c r="CT79" s="55">
        <v>75</v>
      </c>
      <c r="CU79" s="55" t="s">
        <v>448</v>
      </c>
      <c r="CV79" s="55">
        <v>2</v>
      </c>
      <c r="CW79" s="55" t="s">
        <v>447</v>
      </c>
      <c r="CX79" s="55">
        <v>95</v>
      </c>
      <c r="CY79" s="55"/>
      <c r="CZ79" s="55"/>
      <c r="DA79" s="55"/>
      <c r="DB79" s="55"/>
      <c r="DC79" s="55"/>
      <c r="DD79" s="55"/>
      <c r="DE79" s="55"/>
      <c r="DF79" s="55"/>
      <c r="DG79" s="55"/>
      <c r="DH79" s="55"/>
    </row>
    <row r="80" spans="1:112" ht="16.5" x14ac:dyDescent="0.2">
      <c r="A80" s="22">
        <v>76</v>
      </c>
      <c r="B80" s="48">
        <v>18</v>
      </c>
      <c r="C80" s="96">
        <v>30</v>
      </c>
      <c r="D80" s="118"/>
      <c r="E80" s="109">
        <f>INDEX(章节关卡!$D$6:$D$34,芦花古楼!B80)*芦花古楼!C80</f>
        <v>1110</v>
      </c>
      <c r="F80" s="22">
        <f t="shared" si="22"/>
        <v>80</v>
      </c>
      <c r="G80" s="22">
        <f t="shared" si="23"/>
        <v>95</v>
      </c>
      <c r="H80" s="14">
        <f>INDEX(章节关卡!$F$6:$F$34,芦花古楼!B80)*芦花古楼!C80</f>
        <v>3300</v>
      </c>
      <c r="I80" s="14">
        <v>200</v>
      </c>
      <c r="L80" s="22">
        <v>76</v>
      </c>
      <c r="M80" s="109">
        <f t="shared" si="26"/>
        <v>19</v>
      </c>
      <c r="N80" s="96">
        <v>60</v>
      </c>
      <c r="O80" s="118"/>
      <c r="P80" s="109">
        <f>INDEX(章节关卡!$D$6:$D$34,芦花古楼!M80)*芦花古楼!N80</f>
        <v>2400</v>
      </c>
      <c r="Q80" s="22">
        <f t="shared" si="27"/>
        <v>85</v>
      </c>
      <c r="R80" s="22">
        <f t="shared" si="28"/>
        <v>95</v>
      </c>
      <c r="S80" s="14">
        <f>INDEX(章节关卡!$F$6:$F$34,芦花古楼!M80)*芦花古楼!N80</f>
        <v>7200</v>
      </c>
      <c r="T80" s="14">
        <v>200</v>
      </c>
      <c r="W80" s="22">
        <v>76</v>
      </c>
      <c r="X80" s="48">
        <v>19</v>
      </c>
      <c r="Y80" s="96">
        <v>90</v>
      </c>
      <c r="Z80" s="118"/>
      <c r="AA80" s="118">
        <f>INDEX(章节关卡!$D$6:$D$34,芦花古楼!X80)*芦花古楼!Y80</f>
        <v>3600</v>
      </c>
      <c r="AB80" s="22">
        <f t="shared" si="24"/>
        <v>90</v>
      </c>
      <c r="AC80" s="22">
        <f t="shared" si="25"/>
        <v>95</v>
      </c>
      <c r="AD80" s="14">
        <f>INDEX(章节关卡!$F$6:$F$34,芦花古楼!X80)*芦花古楼!Y80</f>
        <v>10800</v>
      </c>
      <c r="AE80" s="14">
        <v>200</v>
      </c>
      <c r="AH80" s="22">
        <v>76</v>
      </c>
      <c r="AI80" s="48">
        <v>19</v>
      </c>
      <c r="AJ80" s="96">
        <v>90</v>
      </c>
      <c r="AK80" s="118"/>
      <c r="AL80" s="118">
        <f>INDEX(章节关卡!$D$6:$D$34,芦花古楼!AI80)*芦花古楼!AJ80</f>
        <v>3600</v>
      </c>
      <c r="AM80" s="22">
        <f t="shared" si="29"/>
        <v>95</v>
      </c>
      <c r="AN80" s="22">
        <f t="shared" si="30"/>
        <v>95</v>
      </c>
      <c r="AO80" s="14">
        <f>INDEX(章节关卡!$F$6:$F$34,芦花古楼!AI80)*芦花古楼!AJ80</f>
        <v>10800</v>
      </c>
      <c r="AP80" s="14">
        <v>200</v>
      </c>
      <c r="AS80" s="18">
        <v>75</v>
      </c>
      <c r="AT80" s="118">
        <v>26</v>
      </c>
      <c r="AV80" s="18">
        <v>75</v>
      </c>
      <c r="AW80" s="118">
        <v>29</v>
      </c>
      <c r="AY80" s="18">
        <v>75</v>
      </c>
      <c r="AZ80" s="18">
        <v>29</v>
      </c>
      <c r="BB80" s="18">
        <v>75</v>
      </c>
      <c r="BC80" s="18">
        <v>29</v>
      </c>
      <c r="BF80" s="18">
        <v>75</v>
      </c>
      <c r="BG80" s="14">
        <f t="shared" si="31"/>
        <v>0</v>
      </c>
      <c r="BH80" s="14">
        <f t="shared" si="32"/>
        <v>480</v>
      </c>
      <c r="BI80" s="14">
        <f t="shared" si="33"/>
        <v>0</v>
      </c>
      <c r="BJ80" s="14">
        <f t="shared" si="34"/>
        <v>1200</v>
      </c>
      <c r="BK80" s="14">
        <f t="shared" si="35"/>
        <v>480</v>
      </c>
      <c r="BL80" s="14">
        <f t="shared" si="36"/>
        <v>960</v>
      </c>
      <c r="CJ80" s="55">
        <v>76</v>
      </c>
      <c r="CK80" s="55">
        <v>1</v>
      </c>
      <c r="CL80" s="55" t="s">
        <v>306</v>
      </c>
      <c r="CM80" s="55">
        <v>76</v>
      </c>
      <c r="CN80" s="55"/>
      <c r="CO80" s="55"/>
      <c r="CP80" s="55"/>
      <c r="CQ80" s="55" t="s">
        <v>446</v>
      </c>
      <c r="CR80" s="55">
        <v>4320</v>
      </c>
      <c r="CS80" s="55" t="s">
        <v>447</v>
      </c>
      <c r="CT80" s="55">
        <v>80</v>
      </c>
      <c r="CU80" s="55"/>
      <c r="CV80" s="55"/>
      <c r="CW80" s="55" t="s">
        <v>447</v>
      </c>
      <c r="CX80" s="55">
        <v>95</v>
      </c>
      <c r="CY80" s="55"/>
      <c r="CZ80" s="55"/>
      <c r="DA80" s="55"/>
      <c r="DB80" s="55"/>
      <c r="DC80" s="55"/>
      <c r="DD80" s="55"/>
      <c r="DE80" s="55"/>
      <c r="DF80" s="55"/>
      <c r="DG80" s="55"/>
      <c r="DH80" s="55"/>
    </row>
    <row r="81" spans="1:112" ht="16.5" x14ac:dyDescent="0.2">
      <c r="A81" s="22">
        <v>77</v>
      </c>
      <c r="B81" s="109">
        <v>18</v>
      </c>
      <c r="C81" s="96">
        <v>30</v>
      </c>
      <c r="D81" s="118"/>
      <c r="E81" s="109">
        <f>INDEX(章节关卡!$D$6:$D$34,芦花古楼!B81)*芦花古楼!C81</f>
        <v>1110</v>
      </c>
      <c r="F81" s="22">
        <f t="shared" si="22"/>
        <v>80</v>
      </c>
      <c r="G81" s="22">
        <f t="shared" si="23"/>
        <v>95</v>
      </c>
      <c r="H81" s="14">
        <f>INDEX(章节关卡!$F$6:$F$34,芦花古楼!B81)*芦花古楼!C81</f>
        <v>3300</v>
      </c>
      <c r="I81" s="14">
        <v>200</v>
      </c>
      <c r="L81" s="22">
        <v>77</v>
      </c>
      <c r="M81" s="109">
        <f t="shared" si="26"/>
        <v>19</v>
      </c>
      <c r="N81" s="96">
        <v>60</v>
      </c>
      <c r="O81" s="118"/>
      <c r="P81" s="109">
        <f>INDEX(章节关卡!$D$6:$D$34,芦花古楼!M81)*芦花古楼!N81</f>
        <v>2400</v>
      </c>
      <c r="Q81" s="22">
        <f t="shared" si="27"/>
        <v>85</v>
      </c>
      <c r="R81" s="22">
        <f t="shared" si="28"/>
        <v>95</v>
      </c>
      <c r="S81" s="14">
        <f>INDEX(章节关卡!$F$6:$F$34,芦花古楼!M81)*芦花古楼!N81</f>
        <v>7200</v>
      </c>
      <c r="T81" s="14">
        <v>200</v>
      </c>
      <c r="W81" s="22">
        <v>77</v>
      </c>
      <c r="X81" s="48">
        <v>19</v>
      </c>
      <c r="Y81" s="96">
        <v>90</v>
      </c>
      <c r="Z81" s="118"/>
      <c r="AA81" s="118">
        <f>INDEX(章节关卡!$D$6:$D$34,芦花古楼!X81)*芦花古楼!Y81</f>
        <v>3600</v>
      </c>
      <c r="AB81" s="22">
        <f t="shared" si="24"/>
        <v>90</v>
      </c>
      <c r="AC81" s="22">
        <f t="shared" si="25"/>
        <v>95</v>
      </c>
      <c r="AD81" s="14">
        <f>INDEX(章节关卡!$F$6:$F$34,芦花古楼!X81)*芦花古楼!Y81</f>
        <v>10800</v>
      </c>
      <c r="AE81" s="14">
        <v>200</v>
      </c>
      <c r="AH81" s="22">
        <v>77</v>
      </c>
      <c r="AI81" s="48">
        <v>19</v>
      </c>
      <c r="AJ81" s="96">
        <v>90</v>
      </c>
      <c r="AK81" s="118"/>
      <c r="AL81" s="118">
        <f>INDEX(章节关卡!$D$6:$D$34,芦花古楼!AI81)*芦花古楼!AJ81</f>
        <v>3600</v>
      </c>
      <c r="AM81" s="22">
        <f t="shared" si="29"/>
        <v>95</v>
      </c>
      <c r="AN81" s="22">
        <f t="shared" si="30"/>
        <v>95</v>
      </c>
      <c r="AO81" s="14">
        <f>INDEX(章节关卡!$F$6:$F$34,芦花古楼!AI81)*芦花古楼!AJ81</f>
        <v>10800</v>
      </c>
      <c r="AP81" s="14">
        <v>200</v>
      </c>
      <c r="AS81" s="18">
        <v>76</v>
      </c>
      <c r="AT81" s="118">
        <v>26</v>
      </c>
      <c r="AV81" s="18">
        <v>76</v>
      </c>
      <c r="AW81" s="118">
        <v>29</v>
      </c>
      <c r="AY81" s="18">
        <v>76</v>
      </c>
      <c r="AZ81" s="18">
        <v>29</v>
      </c>
      <c r="BB81" s="18">
        <v>76</v>
      </c>
      <c r="BC81" s="18">
        <v>29</v>
      </c>
      <c r="BF81" s="18">
        <v>76</v>
      </c>
      <c r="BG81" s="14">
        <f t="shared" si="31"/>
        <v>0</v>
      </c>
      <c r="BH81" s="14">
        <f t="shared" si="32"/>
        <v>480</v>
      </c>
      <c r="BI81" s="14">
        <f t="shared" si="33"/>
        <v>0</v>
      </c>
      <c r="BJ81" s="14">
        <f t="shared" si="34"/>
        <v>1200</v>
      </c>
      <c r="BK81" s="14">
        <f t="shared" si="35"/>
        <v>480</v>
      </c>
      <c r="BL81" s="14">
        <f t="shared" si="36"/>
        <v>960</v>
      </c>
      <c r="CJ81" s="55">
        <v>77</v>
      </c>
      <c r="CK81" s="55">
        <v>1</v>
      </c>
      <c r="CL81" s="55" t="s">
        <v>306</v>
      </c>
      <c r="CM81" s="55">
        <v>77</v>
      </c>
      <c r="CN81" s="55"/>
      <c r="CO81" s="55"/>
      <c r="CP81" s="55"/>
      <c r="CQ81" s="55" t="s">
        <v>446</v>
      </c>
      <c r="CR81" s="55">
        <v>4320</v>
      </c>
      <c r="CS81" s="55" t="s">
        <v>447</v>
      </c>
      <c r="CT81" s="55">
        <v>80</v>
      </c>
      <c r="CU81" s="55"/>
      <c r="CV81" s="55"/>
      <c r="CW81" s="55" t="s">
        <v>447</v>
      </c>
      <c r="CX81" s="55">
        <v>95</v>
      </c>
      <c r="CY81" s="55"/>
      <c r="CZ81" s="55"/>
      <c r="DA81" s="55"/>
      <c r="DB81" s="55"/>
      <c r="DC81" s="55"/>
      <c r="DD81" s="55"/>
      <c r="DE81" s="55"/>
      <c r="DF81" s="55"/>
      <c r="DG81" s="55"/>
      <c r="DH81" s="55"/>
    </row>
    <row r="82" spans="1:112" ht="16.5" x14ac:dyDescent="0.2">
      <c r="A82" s="22">
        <v>78</v>
      </c>
      <c r="B82" s="109">
        <v>18</v>
      </c>
      <c r="C82" s="96">
        <v>30</v>
      </c>
      <c r="D82" s="118"/>
      <c r="E82" s="109">
        <f>INDEX(章节关卡!$D$6:$D$34,芦花古楼!B82)*芦花古楼!C82</f>
        <v>1110</v>
      </c>
      <c r="F82" s="22">
        <f t="shared" si="22"/>
        <v>80</v>
      </c>
      <c r="G82" s="22">
        <f t="shared" si="23"/>
        <v>95</v>
      </c>
      <c r="H82" s="14">
        <f>INDEX(章节关卡!$F$6:$F$34,芦花古楼!B82)*芦花古楼!C82</f>
        <v>3300</v>
      </c>
      <c r="I82" s="14">
        <v>200</v>
      </c>
      <c r="L82" s="22">
        <v>78</v>
      </c>
      <c r="M82" s="109">
        <f t="shared" si="26"/>
        <v>19</v>
      </c>
      <c r="N82" s="96">
        <v>60</v>
      </c>
      <c r="O82" s="118"/>
      <c r="P82" s="109">
        <f>INDEX(章节关卡!$D$6:$D$34,芦花古楼!M82)*芦花古楼!N82</f>
        <v>2400</v>
      </c>
      <c r="Q82" s="22">
        <f t="shared" si="27"/>
        <v>85</v>
      </c>
      <c r="R82" s="22">
        <f t="shared" si="28"/>
        <v>95</v>
      </c>
      <c r="S82" s="14">
        <f>INDEX(章节关卡!$F$6:$F$34,芦花古楼!M82)*芦花古楼!N82</f>
        <v>7200</v>
      </c>
      <c r="T82" s="14">
        <v>200</v>
      </c>
      <c r="W82" s="22">
        <v>78</v>
      </c>
      <c r="X82" s="48">
        <v>19</v>
      </c>
      <c r="Y82" s="96">
        <v>90</v>
      </c>
      <c r="Z82" s="118"/>
      <c r="AA82" s="118">
        <f>INDEX(章节关卡!$D$6:$D$34,芦花古楼!X82)*芦花古楼!Y82</f>
        <v>3600</v>
      </c>
      <c r="AB82" s="22">
        <f t="shared" si="24"/>
        <v>90</v>
      </c>
      <c r="AC82" s="22">
        <f t="shared" si="25"/>
        <v>95</v>
      </c>
      <c r="AD82" s="14">
        <f>INDEX(章节关卡!$F$6:$F$34,芦花古楼!X82)*芦花古楼!Y82</f>
        <v>10800</v>
      </c>
      <c r="AE82" s="14">
        <v>200</v>
      </c>
      <c r="AH82" s="22">
        <v>78</v>
      </c>
      <c r="AI82" s="48">
        <v>19</v>
      </c>
      <c r="AJ82" s="96">
        <v>90</v>
      </c>
      <c r="AK82" s="118"/>
      <c r="AL82" s="118">
        <f>INDEX(章节关卡!$D$6:$D$34,芦花古楼!AI82)*芦花古楼!AJ82</f>
        <v>3600</v>
      </c>
      <c r="AM82" s="22">
        <f t="shared" si="29"/>
        <v>95</v>
      </c>
      <c r="AN82" s="22">
        <f t="shared" si="30"/>
        <v>95</v>
      </c>
      <c r="AO82" s="14">
        <f>INDEX(章节关卡!$F$6:$F$34,芦花古楼!AI82)*芦花古楼!AJ82</f>
        <v>10800</v>
      </c>
      <c r="AP82" s="14">
        <v>200</v>
      </c>
      <c r="AS82" s="18">
        <v>77</v>
      </c>
      <c r="AT82" s="118">
        <v>27</v>
      </c>
      <c r="AV82" s="18">
        <v>77</v>
      </c>
      <c r="AW82" s="118">
        <v>30</v>
      </c>
      <c r="AY82" s="18">
        <v>77</v>
      </c>
      <c r="AZ82" s="18">
        <v>30</v>
      </c>
      <c r="BB82" s="18">
        <v>77</v>
      </c>
      <c r="BC82" s="18">
        <v>30</v>
      </c>
      <c r="BF82" s="18">
        <v>77</v>
      </c>
      <c r="BG82" s="14">
        <f t="shared" si="31"/>
        <v>0</v>
      </c>
      <c r="BH82" s="14">
        <f t="shared" si="32"/>
        <v>480</v>
      </c>
      <c r="BI82" s="14">
        <f t="shared" si="33"/>
        <v>0</v>
      </c>
      <c r="BJ82" s="14">
        <f t="shared" si="34"/>
        <v>1200</v>
      </c>
      <c r="BK82" s="14">
        <f t="shared" si="35"/>
        <v>480</v>
      </c>
      <c r="BL82" s="14">
        <f t="shared" si="36"/>
        <v>960</v>
      </c>
      <c r="CJ82" s="55">
        <v>78</v>
      </c>
      <c r="CK82" s="55">
        <v>1</v>
      </c>
      <c r="CL82" s="55" t="s">
        <v>306</v>
      </c>
      <c r="CM82" s="55">
        <v>78</v>
      </c>
      <c r="CN82" s="55"/>
      <c r="CO82" s="55"/>
      <c r="CP82" s="55"/>
      <c r="CQ82" s="55" t="s">
        <v>446</v>
      </c>
      <c r="CR82" s="55">
        <v>4320</v>
      </c>
      <c r="CS82" s="55" t="s">
        <v>447</v>
      </c>
      <c r="CT82" s="55">
        <v>80</v>
      </c>
      <c r="CU82" s="55"/>
      <c r="CV82" s="55"/>
      <c r="CW82" s="55" t="s">
        <v>447</v>
      </c>
      <c r="CX82" s="55">
        <v>95</v>
      </c>
      <c r="CY82" s="55"/>
      <c r="CZ82" s="55"/>
      <c r="DA82" s="55"/>
      <c r="DB82" s="55"/>
      <c r="DC82" s="55"/>
      <c r="DD82" s="55"/>
      <c r="DE82" s="55"/>
      <c r="DF82" s="55"/>
      <c r="DG82" s="55"/>
      <c r="DH82" s="55"/>
    </row>
    <row r="83" spans="1:112" ht="16.5" x14ac:dyDescent="0.2">
      <c r="A83" s="22">
        <v>79</v>
      </c>
      <c r="B83" s="109">
        <v>18</v>
      </c>
      <c r="C83" s="96">
        <v>30</v>
      </c>
      <c r="D83" s="118"/>
      <c r="E83" s="109">
        <f>INDEX(章节关卡!$D$6:$D$34,芦花古楼!B83)*芦花古楼!C83</f>
        <v>1110</v>
      </c>
      <c r="F83" s="22">
        <f t="shared" si="22"/>
        <v>80</v>
      </c>
      <c r="G83" s="22">
        <f t="shared" si="23"/>
        <v>95</v>
      </c>
      <c r="H83" s="14">
        <f>INDEX(章节关卡!$F$6:$F$34,芦花古楼!B83)*芦花古楼!C83</f>
        <v>3300</v>
      </c>
      <c r="I83" s="14">
        <v>200</v>
      </c>
      <c r="L83" s="22">
        <v>79</v>
      </c>
      <c r="M83" s="109">
        <f t="shared" si="26"/>
        <v>19</v>
      </c>
      <c r="N83" s="96">
        <v>60</v>
      </c>
      <c r="O83" s="118"/>
      <c r="P83" s="109">
        <f>INDEX(章节关卡!$D$6:$D$34,芦花古楼!M83)*芦花古楼!N83</f>
        <v>2400</v>
      </c>
      <c r="Q83" s="22">
        <f t="shared" si="27"/>
        <v>85</v>
      </c>
      <c r="R83" s="22">
        <f t="shared" si="28"/>
        <v>95</v>
      </c>
      <c r="S83" s="14">
        <f>INDEX(章节关卡!$F$6:$F$34,芦花古楼!M83)*芦花古楼!N83</f>
        <v>7200</v>
      </c>
      <c r="T83" s="14">
        <v>200</v>
      </c>
      <c r="W83" s="22">
        <v>79</v>
      </c>
      <c r="X83" s="48">
        <v>19</v>
      </c>
      <c r="Y83" s="96">
        <v>90</v>
      </c>
      <c r="Z83" s="118"/>
      <c r="AA83" s="118">
        <f>INDEX(章节关卡!$D$6:$D$34,芦花古楼!X83)*芦花古楼!Y83</f>
        <v>3600</v>
      </c>
      <c r="AB83" s="22">
        <f t="shared" si="24"/>
        <v>90</v>
      </c>
      <c r="AC83" s="22">
        <f t="shared" si="25"/>
        <v>95</v>
      </c>
      <c r="AD83" s="14">
        <f>INDEX(章节关卡!$F$6:$F$34,芦花古楼!X83)*芦花古楼!Y83</f>
        <v>10800</v>
      </c>
      <c r="AE83" s="14">
        <v>200</v>
      </c>
      <c r="AH83" s="22">
        <v>79</v>
      </c>
      <c r="AI83" s="48">
        <v>19</v>
      </c>
      <c r="AJ83" s="96">
        <v>90</v>
      </c>
      <c r="AK83" s="118"/>
      <c r="AL83" s="118">
        <f>INDEX(章节关卡!$D$6:$D$34,芦花古楼!AI83)*芦花古楼!AJ83</f>
        <v>3600</v>
      </c>
      <c r="AM83" s="22">
        <f t="shared" si="29"/>
        <v>95</v>
      </c>
      <c r="AN83" s="22">
        <f t="shared" si="30"/>
        <v>95</v>
      </c>
      <c r="AO83" s="14">
        <f>INDEX(章节关卡!$F$6:$F$34,芦花古楼!AI83)*芦花古楼!AJ83</f>
        <v>10800</v>
      </c>
      <c r="AP83" s="14">
        <v>200</v>
      </c>
      <c r="AS83" s="18">
        <v>78</v>
      </c>
      <c r="AT83" s="118">
        <v>27</v>
      </c>
      <c r="AV83" s="18">
        <v>78</v>
      </c>
      <c r="AW83" s="118">
        <v>30</v>
      </c>
      <c r="AY83" s="18">
        <v>78</v>
      </c>
      <c r="AZ83" s="18">
        <v>30</v>
      </c>
      <c r="BB83" s="18">
        <v>78</v>
      </c>
      <c r="BC83" s="18">
        <v>30</v>
      </c>
      <c r="BF83" s="18">
        <v>78</v>
      </c>
      <c r="BG83" s="14">
        <f t="shared" si="31"/>
        <v>0</v>
      </c>
      <c r="BH83" s="14">
        <f t="shared" si="32"/>
        <v>480</v>
      </c>
      <c r="BI83" s="14">
        <f t="shared" si="33"/>
        <v>0</v>
      </c>
      <c r="BJ83" s="14">
        <f t="shared" si="34"/>
        <v>1200</v>
      </c>
      <c r="BK83" s="14">
        <f t="shared" si="35"/>
        <v>480</v>
      </c>
      <c r="BL83" s="14">
        <f t="shared" si="36"/>
        <v>960</v>
      </c>
      <c r="CJ83" s="55">
        <v>79</v>
      </c>
      <c r="CK83" s="55">
        <v>1</v>
      </c>
      <c r="CL83" s="55" t="s">
        <v>306</v>
      </c>
      <c r="CM83" s="55">
        <v>79</v>
      </c>
      <c r="CN83" s="55"/>
      <c r="CO83" s="55"/>
      <c r="CP83" s="55"/>
      <c r="CQ83" s="55" t="s">
        <v>446</v>
      </c>
      <c r="CR83" s="55">
        <v>4320</v>
      </c>
      <c r="CS83" s="55" t="s">
        <v>447</v>
      </c>
      <c r="CT83" s="55">
        <v>80</v>
      </c>
      <c r="CU83" s="55"/>
      <c r="CV83" s="55"/>
      <c r="CW83" s="55" t="s">
        <v>447</v>
      </c>
      <c r="CX83" s="55">
        <v>95</v>
      </c>
      <c r="CY83" s="55"/>
      <c r="CZ83" s="55"/>
      <c r="DA83" s="55"/>
      <c r="DB83" s="55"/>
      <c r="DC83" s="55"/>
      <c r="DD83" s="55"/>
      <c r="DE83" s="55"/>
      <c r="DF83" s="55"/>
      <c r="DG83" s="55"/>
      <c r="DH83" s="55"/>
    </row>
    <row r="84" spans="1:112" ht="16.5" x14ac:dyDescent="0.2">
      <c r="A84" s="22">
        <v>80</v>
      </c>
      <c r="B84" s="109">
        <v>18</v>
      </c>
      <c r="C84" s="96">
        <v>30</v>
      </c>
      <c r="D84" s="118"/>
      <c r="E84" s="109">
        <f>INDEX(章节关卡!$D$6:$D$34,芦花古楼!B84)*芦花古楼!C84</f>
        <v>1110</v>
      </c>
      <c r="F84" s="22">
        <f t="shared" si="22"/>
        <v>80</v>
      </c>
      <c r="G84" s="22">
        <f t="shared" si="23"/>
        <v>100</v>
      </c>
      <c r="H84" s="14">
        <f>INDEX(章节关卡!$F$6:$F$34,芦花古楼!B84)*芦花古楼!C84</f>
        <v>3300</v>
      </c>
      <c r="I84" s="14">
        <v>250</v>
      </c>
      <c r="L84" s="22">
        <v>80</v>
      </c>
      <c r="M84" s="109">
        <f t="shared" si="26"/>
        <v>19</v>
      </c>
      <c r="N84" s="96">
        <v>60</v>
      </c>
      <c r="O84" s="118"/>
      <c r="P84" s="109">
        <f>INDEX(章节关卡!$D$6:$D$34,芦花古楼!M84)*芦花古楼!N84</f>
        <v>2400</v>
      </c>
      <c r="Q84" s="22">
        <f t="shared" si="27"/>
        <v>85</v>
      </c>
      <c r="R84" s="22">
        <f t="shared" si="28"/>
        <v>100</v>
      </c>
      <c r="S84" s="14">
        <f>INDEX(章节关卡!$F$6:$F$34,芦花古楼!M84)*芦花古楼!N84</f>
        <v>7200</v>
      </c>
      <c r="T84" s="14">
        <v>250</v>
      </c>
      <c r="W84" s="22">
        <v>80</v>
      </c>
      <c r="X84" s="25">
        <v>19</v>
      </c>
      <c r="Y84" s="96">
        <v>90</v>
      </c>
      <c r="Z84" s="118"/>
      <c r="AA84" s="118">
        <f>INDEX(章节关卡!$D$6:$D$34,芦花古楼!X84)*芦花古楼!Y84</f>
        <v>3600</v>
      </c>
      <c r="AB84" s="22">
        <f t="shared" si="24"/>
        <v>90</v>
      </c>
      <c r="AC84" s="22">
        <f t="shared" si="25"/>
        <v>100</v>
      </c>
      <c r="AD84" s="14">
        <f>INDEX(章节关卡!$F$6:$F$34,芦花古楼!X84)*芦花古楼!Y84</f>
        <v>10800</v>
      </c>
      <c r="AE84" s="14">
        <v>250</v>
      </c>
      <c r="AH84" s="22">
        <v>80</v>
      </c>
      <c r="AI84" s="48">
        <v>19</v>
      </c>
      <c r="AJ84" s="96">
        <v>90</v>
      </c>
      <c r="AK84" s="118"/>
      <c r="AL84" s="118">
        <f>INDEX(章节关卡!$D$6:$D$34,芦花古楼!AI84)*芦花古楼!AJ84</f>
        <v>3600</v>
      </c>
      <c r="AM84" s="22">
        <f t="shared" si="29"/>
        <v>95</v>
      </c>
      <c r="AN84" s="22">
        <f t="shared" si="30"/>
        <v>100</v>
      </c>
      <c r="AO84" s="14">
        <f>INDEX(章节关卡!$F$6:$F$34,芦花古楼!AI84)*芦花古楼!AJ84</f>
        <v>10800</v>
      </c>
      <c r="AP84" s="14">
        <v>250</v>
      </c>
      <c r="AS84" s="18">
        <v>79</v>
      </c>
      <c r="AT84" s="18">
        <v>28</v>
      </c>
      <c r="AV84" s="18">
        <v>79</v>
      </c>
      <c r="AW84" s="118">
        <v>31</v>
      </c>
      <c r="AY84" s="18">
        <v>79</v>
      </c>
      <c r="AZ84" s="18">
        <v>31</v>
      </c>
      <c r="BB84" s="18">
        <v>79</v>
      </c>
      <c r="BC84" s="18">
        <v>31</v>
      </c>
      <c r="BF84" s="18">
        <v>79</v>
      </c>
      <c r="BG84" s="14">
        <f t="shared" si="31"/>
        <v>0</v>
      </c>
      <c r="BH84" s="14">
        <f t="shared" si="32"/>
        <v>480</v>
      </c>
      <c r="BI84" s="14">
        <f t="shared" si="33"/>
        <v>0</v>
      </c>
      <c r="BJ84" s="14">
        <f t="shared" si="34"/>
        <v>1200</v>
      </c>
      <c r="BK84" s="14">
        <f t="shared" si="35"/>
        <v>480</v>
      </c>
      <c r="BL84" s="14">
        <f t="shared" si="36"/>
        <v>960</v>
      </c>
      <c r="CJ84" s="55">
        <v>80</v>
      </c>
      <c r="CK84" s="55">
        <v>1</v>
      </c>
      <c r="CL84" s="55" t="s">
        <v>306</v>
      </c>
      <c r="CM84" s="55">
        <v>80</v>
      </c>
      <c r="CN84" s="55"/>
      <c r="CO84" s="55"/>
      <c r="CP84" s="55"/>
      <c r="CQ84" s="55" t="s">
        <v>446</v>
      </c>
      <c r="CR84" s="55">
        <v>5400</v>
      </c>
      <c r="CS84" s="55" t="s">
        <v>447</v>
      </c>
      <c r="CT84" s="55">
        <v>80</v>
      </c>
      <c r="CU84" s="55" t="s">
        <v>329</v>
      </c>
      <c r="CV84" s="55">
        <v>2</v>
      </c>
      <c r="CW84" s="55" t="s">
        <v>447</v>
      </c>
      <c r="CX84" s="55">
        <v>100</v>
      </c>
      <c r="CY84" s="55"/>
      <c r="CZ84" s="55"/>
      <c r="DA84" s="55"/>
      <c r="DB84" s="55"/>
      <c r="DC84" s="55"/>
      <c r="DD84" s="55"/>
      <c r="DE84" s="55"/>
      <c r="DF84" s="55"/>
      <c r="DG84" s="55"/>
      <c r="DH84" s="55"/>
    </row>
    <row r="85" spans="1:112" ht="16.5" x14ac:dyDescent="0.2">
      <c r="A85" s="22">
        <v>81</v>
      </c>
      <c r="B85" s="48">
        <v>19</v>
      </c>
      <c r="C85" s="96">
        <v>30</v>
      </c>
      <c r="D85" s="118"/>
      <c r="E85" s="109">
        <f>INDEX(章节关卡!$D$6:$D$34,芦花古楼!B85)*芦花古楼!C85</f>
        <v>1200</v>
      </c>
      <c r="F85" s="22">
        <f t="shared" si="22"/>
        <v>85</v>
      </c>
      <c r="G85" s="22">
        <f t="shared" si="23"/>
        <v>100</v>
      </c>
      <c r="H85" s="14">
        <f>INDEX(章节关卡!$F$6:$F$34,芦花古楼!B85)*芦花古楼!C85</f>
        <v>3600</v>
      </c>
      <c r="I85" s="14">
        <v>250</v>
      </c>
      <c r="L85" s="22">
        <v>81</v>
      </c>
      <c r="M85" s="109">
        <f t="shared" si="26"/>
        <v>20</v>
      </c>
      <c r="N85" s="96">
        <v>60</v>
      </c>
      <c r="O85" s="118"/>
      <c r="P85" s="109">
        <f>INDEX(章节关卡!$D$6:$D$34,芦花古楼!M85)*芦花古楼!N85</f>
        <v>2520</v>
      </c>
      <c r="Q85" s="22">
        <f t="shared" si="27"/>
        <v>90</v>
      </c>
      <c r="R85" s="22">
        <f t="shared" si="28"/>
        <v>100</v>
      </c>
      <c r="S85" s="14">
        <f>INDEX(章节关卡!$F$6:$F$34,芦花古楼!M85)*芦花古楼!N85</f>
        <v>7800</v>
      </c>
      <c r="T85" s="14">
        <v>250</v>
      </c>
      <c r="W85" s="22">
        <v>81</v>
      </c>
      <c r="X85" s="48">
        <v>20</v>
      </c>
      <c r="Y85" s="96">
        <v>90</v>
      </c>
      <c r="Z85" s="118"/>
      <c r="AA85" s="118">
        <f>INDEX(章节关卡!$D$6:$D$34,芦花古楼!X85)*芦花古楼!Y85</f>
        <v>3780</v>
      </c>
      <c r="AB85" s="22">
        <f t="shared" si="24"/>
        <v>95</v>
      </c>
      <c r="AC85" s="22">
        <f t="shared" si="25"/>
        <v>100</v>
      </c>
      <c r="AD85" s="14">
        <f>INDEX(章节关卡!$F$6:$F$34,芦花古楼!X85)*芦花古楼!Y85</f>
        <v>11700</v>
      </c>
      <c r="AE85" s="14">
        <v>250</v>
      </c>
      <c r="AH85" s="22">
        <v>81</v>
      </c>
      <c r="AI85" s="48">
        <v>20</v>
      </c>
      <c r="AJ85" s="96">
        <v>90</v>
      </c>
      <c r="AK85" s="118"/>
      <c r="AL85" s="118">
        <f>INDEX(章节关卡!$D$6:$D$34,芦花古楼!AI85)*芦花古楼!AJ85</f>
        <v>3780</v>
      </c>
      <c r="AM85" s="22">
        <f t="shared" si="29"/>
        <v>100</v>
      </c>
      <c r="AN85" s="22">
        <f t="shared" si="30"/>
        <v>100</v>
      </c>
      <c r="AO85" s="14">
        <f>INDEX(章节关卡!$F$6:$F$34,芦花古楼!AI85)*芦花古楼!AJ85</f>
        <v>11700</v>
      </c>
      <c r="AP85" s="14">
        <v>250</v>
      </c>
      <c r="AS85" s="18">
        <v>80</v>
      </c>
      <c r="AT85" s="118">
        <v>28</v>
      </c>
      <c r="AV85" s="18">
        <v>80</v>
      </c>
      <c r="AW85" s="118">
        <v>31</v>
      </c>
      <c r="AY85" s="18">
        <v>80</v>
      </c>
      <c r="AZ85" s="18">
        <v>31</v>
      </c>
      <c r="BB85" s="18">
        <v>80</v>
      </c>
      <c r="BC85" s="18">
        <v>31</v>
      </c>
      <c r="BF85" s="18">
        <v>80</v>
      </c>
      <c r="BG85" s="14">
        <f t="shared" si="31"/>
        <v>0</v>
      </c>
      <c r="BH85" s="14">
        <f t="shared" si="32"/>
        <v>480</v>
      </c>
      <c r="BI85" s="14">
        <f t="shared" si="33"/>
        <v>0</v>
      </c>
      <c r="BJ85" s="14">
        <f t="shared" si="34"/>
        <v>1200</v>
      </c>
      <c r="BK85" s="14">
        <f t="shared" si="35"/>
        <v>480</v>
      </c>
      <c r="BL85" s="14">
        <f t="shared" si="36"/>
        <v>960</v>
      </c>
      <c r="CJ85" s="55">
        <v>81</v>
      </c>
      <c r="CK85" s="55">
        <v>1</v>
      </c>
      <c r="CL85" s="55" t="s">
        <v>306</v>
      </c>
      <c r="CM85" s="55">
        <v>81</v>
      </c>
      <c r="CN85" s="55"/>
      <c r="CO85" s="55"/>
      <c r="CP85" s="55"/>
      <c r="CQ85" s="55" t="s">
        <v>446</v>
      </c>
      <c r="CR85" s="55">
        <v>5400</v>
      </c>
      <c r="CS85" s="55" t="s">
        <v>447</v>
      </c>
      <c r="CT85" s="55">
        <v>85</v>
      </c>
      <c r="CU85" s="55"/>
      <c r="CV85" s="55"/>
      <c r="CW85" s="55" t="s">
        <v>447</v>
      </c>
      <c r="CX85" s="55">
        <v>100</v>
      </c>
      <c r="CY85" s="55"/>
      <c r="CZ85" s="55"/>
      <c r="DA85" s="55"/>
      <c r="DB85" s="55"/>
      <c r="DC85" s="55"/>
      <c r="DD85" s="55"/>
      <c r="DE85" s="55"/>
      <c r="DF85" s="55"/>
      <c r="DG85" s="55"/>
      <c r="DH85" s="55"/>
    </row>
    <row r="86" spans="1:112" ht="16.5" x14ac:dyDescent="0.2">
      <c r="A86" s="22">
        <v>82</v>
      </c>
      <c r="B86" s="109">
        <v>19</v>
      </c>
      <c r="C86" s="96">
        <v>30</v>
      </c>
      <c r="D86" s="118"/>
      <c r="E86" s="109">
        <f>INDEX(章节关卡!$D$6:$D$34,芦花古楼!B86)*芦花古楼!C86</f>
        <v>1200</v>
      </c>
      <c r="F86" s="22">
        <f t="shared" si="22"/>
        <v>85</v>
      </c>
      <c r="G86" s="22">
        <f t="shared" si="23"/>
        <v>100</v>
      </c>
      <c r="H86" s="14">
        <f>INDEX(章节关卡!$F$6:$F$34,芦花古楼!B86)*芦花古楼!C86</f>
        <v>3600</v>
      </c>
      <c r="I86" s="14">
        <v>250</v>
      </c>
      <c r="L86" s="22">
        <v>82</v>
      </c>
      <c r="M86" s="109">
        <f t="shared" si="26"/>
        <v>20</v>
      </c>
      <c r="N86" s="96">
        <v>60</v>
      </c>
      <c r="O86" s="118"/>
      <c r="P86" s="109">
        <f>INDEX(章节关卡!$D$6:$D$34,芦花古楼!M86)*芦花古楼!N86</f>
        <v>2520</v>
      </c>
      <c r="Q86" s="22">
        <f t="shared" si="27"/>
        <v>90</v>
      </c>
      <c r="R86" s="22">
        <f t="shared" si="28"/>
        <v>100</v>
      </c>
      <c r="S86" s="14">
        <f>INDEX(章节关卡!$F$6:$F$34,芦花古楼!M86)*芦花古楼!N86</f>
        <v>7800</v>
      </c>
      <c r="T86" s="14">
        <v>250</v>
      </c>
      <c r="W86" s="22">
        <v>82</v>
      </c>
      <c r="X86" s="48">
        <v>20</v>
      </c>
      <c r="Y86" s="96">
        <v>90</v>
      </c>
      <c r="Z86" s="118"/>
      <c r="AA86" s="118">
        <f>INDEX(章节关卡!$D$6:$D$34,芦花古楼!X86)*芦花古楼!Y86</f>
        <v>3780</v>
      </c>
      <c r="AB86" s="22">
        <f t="shared" si="24"/>
        <v>95</v>
      </c>
      <c r="AC86" s="22">
        <f t="shared" si="25"/>
        <v>100</v>
      </c>
      <c r="AD86" s="14">
        <f>INDEX(章节关卡!$F$6:$F$34,芦花古楼!X86)*芦花古楼!Y86</f>
        <v>11700</v>
      </c>
      <c r="AE86" s="14">
        <v>250</v>
      </c>
      <c r="AH86" s="22">
        <v>82</v>
      </c>
      <c r="AI86" s="48">
        <v>20</v>
      </c>
      <c r="AJ86" s="96">
        <v>90</v>
      </c>
      <c r="AK86" s="118"/>
      <c r="AL86" s="118">
        <f>INDEX(章节关卡!$D$6:$D$34,芦花古楼!AI86)*芦花古楼!AJ86</f>
        <v>3780</v>
      </c>
      <c r="AM86" s="22">
        <f t="shared" si="29"/>
        <v>100</v>
      </c>
      <c r="AN86" s="22">
        <f t="shared" si="30"/>
        <v>100</v>
      </c>
      <c r="AO86" s="14">
        <f>INDEX(章节关卡!$F$6:$F$34,芦花古楼!AI86)*芦花古楼!AJ86</f>
        <v>11700</v>
      </c>
      <c r="AP86" s="14">
        <v>250</v>
      </c>
      <c r="AS86" s="18">
        <v>81</v>
      </c>
      <c r="AT86" s="118">
        <v>29</v>
      </c>
      <c r="AV86" s="18">
        <v>81</v>
      </c>
      <c r="AW86" s="118">
        <v>32</v>
      </c>
      <c r="AY86" s="18">
        <v>81</v>
      </c>
      <c r="AZ86" s="18">
        <v>32</v>
      </c>
      <c r="BB86" s="18">
        <v>81</v>
      </c>
      <c r="BC86" s="18">
        <v>32</v>
      </c>
      <c r="BF86" s="18">
        <v>81</v>
      </c>
      <c r="BG86" s="14">
        <f t="shared" si="31"/>
        <v>0</v>
      </c>
      <c r="BH86" s="14">
        <f t="shared" si="32"/>
        <v>480</v>
      </c>
      <c r="BI86" s="14">
        <f t="shared" si="33"/>
        <v>0</v>
      </c>
      <c r="BJ86" s="14">
        <f t="shared" si="34"/>
        <v>1200</v>
      </c>
      <c r="BK86" s="14">
        <f t="shared" si="35"/>
        <v>480</v>
      </c>
      <c r="BL86" s="14">
        <f t="shared" si="36"/>
        <v>960</v>
      </c>
      <c r="CJ86" s="55">
        <v>82</v>
      </c>
      <c r="CK86" s="55">
        <v>1</v>
      </c>
      <c r="CL86" s="55" t="s">
        <v>306</v>
      </c>
      <c r="CM86" s="55">
        <v>82</v>
      </c>
      <c r="CN86" s="55"/>
      <c r="CO86" s="55"/>
      <c r="CP86" s="55"/>
      <c r="CQ86" s="55" t="s">
        <v>446</v>
      </c>
      <c r="CR86" s="55">
        <v>5400</v>
      </c>
      <c r="CS86" s="55" t="s">
        <v>447</v>
      </c>
      <c r="CT86" s="55">
        <v>85</v>
      </c>
      <c r="CU86" s="55"/>
      <c r="CV86" s="55"/>
      <c r="CW86" s="55" t="s">
        <v>447</v>
      </c>
      <c r="CX86" s="55">
        <v>100</v>
      </c>
      <c r="CY86" s="55"/>
      <c r="CZ86" s="55"/>
      <c r="DA86" s="55"/>
      <c r="DB86" s="55"/>
      <c r="DC86" s="55"/>
      <c r="DD86" s="55"/>
      <c r="DE86" s="55"/>
      <c r="DF86" s="55"/>
      <c r="DG86" s="55"/>
      <c r="DH86" s="55"/>
    </row>
    <row r="87" spans="1:112" ht="16.5" x14ac:dyDescent="0.2">
      <c r="A87" s="22">
        <v>83</v>
      </c>
      <c r="B87" s="109">
        <v>19</v>
      </c>
      <c r="C87" s="96">
        <v>30</v>
      </c>
      <c r="D87" s="118"/>
      <c r="E87" s="109">
        <f>INDEX(章节关卡!$D$6:$D$34,芦花古楼!B87)*芦花古楼!C87</f>
        <v>1200</v>
      </c>
      <c r="F87" s="22">
        <f t="shared" si="22"/>
        <v>85</v>
      </c>
      <c r="G87" s="22">
        <f t="shared" si="23"/>
        <v>100</v>
      </c>
      <c r="H87" s="14">
        <f>INDEX(章节关卡!$F$6:$F$34,芦花古楼!B87)*芦花古楼!C87</f>
        <v>3600</v>
      </c>
      <c r="I87" s="14">
        <v>250</v>
      </c>
      <c r="L87" s="22">
        <v>83</v>
      </c>
      <c r="M87" s="109">
        <f t="shared" si="26"/>
        <v>20</v>
      </c>
      <c r="N87" s="96">
        <v>60</v>
      </c>
      <c r="O87" s="118"/>
      <c r="P87" s="109">
        <f>INDEX(章节关卡!$D$6:$D$34,芦花古楼!M87)*芦花古楼!N87</f>
        <v>2520</v>
      </c>
      <c r="Q87" s="22">
        <f t="shared" si="27"/>
        <v>90</v>
      </c>
      <c r="R87" s="22">
        <f t="shared" si="28"/>
        <v>100</v>
      </c>
      <c r="S87" s="14">
        <f>INDEX(章节关卡!$F$6:$F$34,芦花古楼!M87)*芦花古楼!N87</f>
        <v>7800</v>
      </c>
      <c r="T87" s="14">
        <v>250</v>
      </c>
      <c r="W87" s="22">
        <v>83</v>
      </c>
      <c r="X87" s="48">
        <v>20</v>
      </c>
      <c r="Y87" s="96">
        <v>90</v>
      </c>
      <c r="Z87" s="118"/>
      <c r="AA87" s="118">
        <f>INDEX(章节关卡!$D$6:$D$34,芦花古楼!X87)*芦花古楼!Y87</f>
        <v>3780</v>
      </c>
      <c r="AB87" s="22">
        <f t="shared" si="24"/>
        <v>95</v>
      </c>
      <c r="AC87" s="22">
        <f t="shared" si="25"/>
        <v>100</v>
      </c>
      <c r="AD87" s="14">
        <f>INDEX(章节关卡!$F$6:$F$34,芦花古楼!X87)*芦花古楼!Y87</f>
        <v>11700</v>
      </c>
      <c r="AE87" s="14">
        <v>250</v>
      </c>
      <c r="AH87" s="22">
        <v>83</v>
      </c>
      <c r="AI87" s="48">
        <v>20</v>
      </c>
      <c r="AJ87" s="96">
        <v>90</v>
      </c>
      <c r="AK87" s="118"/>
      <c r="AL87" s="118">
        <f>INDEX(章节关卡!$D$6:$D$34,芦花古楼!AI87)*芦花古楼!AJ87</f>
        <v>3780</v>
      </c>
      <c r="AM87" s="22">
        <f t="shared" si="29"/>
        <v>100</v>
      </c>
      <c r="AN87" s="22">
        <f t="shared" si="30"/>
        <v>100</v>
      </c>
      <c r="AO87" s="14">
        <f>INDEX(章节关卡!$F$6:$F$34,芦花古楼!AI87)*芦花古楼!AJ87</f>
        <v>11700</v>
      </c>
      <c r="AP87" s="14">
        <v>250</v>
      </c>
      <c r="AS87" s="18">
        <v>82</v>
      </c>
      <c r="AT87" s="118">
        <v>29</v>
      </c>
      <c r="AV87" s="18">
        <v>82</v>
      </c>
      <c r="AW87" s="118">
        <v>32</v>
      </c>
      <c r="AY87" s="18">
        <v>82</v>
      </c>
      <c r="AZ87" s="18">
        <v>32</v>
      </c>
      <c r="BB87" s="18">
        <v>82</v>
      </c>
      <c r="BC87" s="18">
        <v>32</v>
      </c>
      <c r="BF87" s="18">
        <v>82</v>
      </c>
      <c r="BG87" s="14">
        <f t="shared" si="31"/>
        <v>0</v>
      </c>
      <c r="BH87" s="14">
        <f t="shared" si="32"/>
        <v>480</v>
      </c>
      <c r="BI87" s="14">
        <f t="shared" si="33"/>
        <v>0</v>
      </c>
      <c r="BJ87" s="14">
        <f t="shared" si="34"/>
        <v>1200</v>
      </c>
      <c r="BK87" s="14">
        <f t="shared" si="35"/>
        <v>480</v>
      </c>
      <c r="BL87" s="14">
        <f t="shared" si="36"/>
        <v>960</v>
      </c>
      <c r="CJ87" s="55">
        <v>83</v>
      </c>
      <c r="CK87" s="55">
        <v>1</v>
      </c>
      <c r="CL87" s="55" t="s">
        <v>306</v>
      </c>
      <c r="CM87" s="55">
        <v>83</v>
      </c>
      <c r="CN87" s="55"/>
      <c r="CO87" s="55"/>
      <c r="CP87" s="55"/>
      <c r="CQ87" s="55" t="s">
        <v>446</v>
      </c>
      <c r="CR87" s="55">
        <v>5400</v>
      </c>
      <c r="CS87" s="55" t="s">
        <v>447</v>
      </c>
      <c r="CT87" s="55">
        <v>85</v>
      </c>
      <c r="CU87" s="55"/>
      <c r="CV87" s="55"/>
      <c r="CW87" s="55" t="s">
        <v>447</v>
      </c>
      <c r="CX87" s="55">
        <v>100</v>
      </c>
      <c r="CY87" s="55"/>
      <c r="CZ87" s="55"/>
      <c r="DA87" s="55"/>
      <c r="DB87" s="55"/>
      <c r="DC87" s="55"/>
      <c r="DD87" s="55"/>
      <c r="DE87" s="55"/>
      <c r="DF87" s="55"/>
      <c r="DG87" s="55"/>
      <c r="DH87" s="55"/>
    </row>
    <row r="88" spans="1:112" ht="16.5" x14ac:dyDescent="0.2">
      <c r="A88" s="22">
        <v>84</v>
      </c>
      <c r="B88" s="109">
        <v>19</v>
      </c>
      <c r="C88" s="96">
        <v>30</v>
      </c>
      <c r="D88" s="118"/>
      <c r="E88" s="109">
        <f>INDEX(章节关卡!$D$6:$D$34,芦花古楼!B88)*芦花古楼!C88</f>
        <v>1200</v>
      </c>
      <c r="F88" s="22">
        <f t="shared" si="22"/>
        <v>85</v>
      </c>
      <c r="G88" s="22">
        <f t="shared" si="23"/>
        <v>100</v>
      </c>
      <c r="H88" s="14">
        <f>INDEX(章节关卡!$F$6:$F$34,芦花古楼!B88)*芦花古楼!C88</f>
        <v>3600</v>
      </c>
      <c r="I88" s="14">
        <v>250</v>
      </c>
      <c r="L88" s="22">
        <v>84</v>
      </c>
      <c r="M88" s="109">
        <f t="shared" si="26"/>
        <v>20</v>
      </c>
      <c r="N88" s="96">
        <v>60</v>
      </c>
      <c r="O88" s="118"/>
      <c r="P88" s="109">
        <f>INDEX(章节关卡!$D$6:$D$34,芦花古楼!M88)*芦花古楼!N88</f>
        <v>2520</v>
      </c>
      <c r="Q88" s="22">
        <f t="shared" si="27"/>
        <v>90</v>
      </c>
      <c r="R88" s="22">
        <f t="shared" si="28"/>
        <v>100</v>
      </c>
      <c r="S88" s="14">
        <f>INDEX(章节关卡!$F$6:$F$34,芦花古楼!M88)*芦花古楼!N88</f>
        <v>7800</v>
      </c>
      <c r="T88" s="14">
        <v>250</v>
      </c>
      <c r="W88" s="22">
        <v>84</v>
      </c>
      <c r="X88" s="48">
        <v>20</v>
      </c>
      <c r="Y88" s="96">
        <v>90</v>
      </c>
      <c r="Z88" s="118"/>
      <c r="AA88" s="118">
        <f>INDEX(章节关卡!$D$6:$D$34,芦花古楼!X88)*芦花古楼!Y88</f>
        <v>3780</v>
      </c>
      <c r="AB88" s="22">
        <f t="shared" si="24"/>
        <v>95</v>
      </c>
      <c r="AC88" s="22">
        <f t="shared" si="25"/>
        <v>100</v>
      </c>
      <c r="AD88" s="14">
        <f>INDEX(章节关卡!$F$6:$F$34,芦花古楼!X88)*芦花古楼!Y88</f>
        <v>11700</v>
      </c>
      <c r="AE88" s="14">
        <v>250</v>
      </c>
      <c r="AH88" s="22">
        <v>84</v>
      </c>
      <c r="AI88" s="48">
        <v>20</v>
      </c>
      <c r="AJ88" s="96">
        <v>90</v>
      </c>
      <c r="AK88" s="118"/>
      <c r="AL88" s="118">
        <f>INDEX(章节关卡!$D$6:$D$34,芦花古楼!AI88)*芦花古楼!AJ88</f>
        <v>3780</v>
      </c>
      <c r="AM88" s="22">
        <f t="shared" si="29"/>
        <v>100</v>
      </c>
      <c r="AN88" s="22">
        <f t="shared" si="30"/>
        <v>100</v>
      </c>
      <c r="AO88" s="14">
        <f>INDEX(章节关卡!$F$6:$F$34,芦花古楼!AI88)*芦花古楼!AJ88</f>
        <v>11700</v>
      </c>
      <c r="AP88" s="14">
        <v>250</v>
      </c>
      <c r="AS88" s="18">
        <v>83</v>
      </c>
      <c r="AT88" s="118">
        <v>30</v>
      </c>
      <c r="AV88" s="18">
        <v>83</v>
      </c>
      <c r="AW88" s="118">
        <v>33</v>
      </c>
      <c r="AY88" s="18">
        <v>83</v>
      </c>
      <c r="AZ88" s="18">
        <v>33</v>
      </c>
      <c r="BB88" s="18">
        <v>83</v>
      </c>
      <c r="BC88" s="18">
        <v>33</v>
      </c>
      <c r="BF88" s="18">
        <v>83</v>
      </c>
      <c r="BG88" s="14">
        <f t="shared" si="31"/>
        <v>0</v>
      </c>
      <c r="BH88" s="14">
        <f t="shared" si="32"/>
        <v>480</v>
      </c>
      <c r="BI88" s="14">
        <f t="shared" si="33"/>
        <v>0</v>
      </c>
      <c r="BJ88" s="14">
        <f t="shared" si="34"/>
        <v>1200</v>
      </c>
      <c r="BK88" s="14">
        <f t="shared" si="35"/>
        <v>480</v>
      </c>
      <c r="BL88" s="14">
        <f t="shared" si="36"/>
        <v>960</v>
      </c>
      <c r="CJ88" s="55">
        <v>84</v>
      </c>
      <c r="CK88" s="55">
        <v>1</v>
      </c>
      <c r="CL88" s="55" t="s">
        <v>306</v>
      </c>
      <c r="CM88" s="55">
        <v>84</v>
      </c>
      <c r="CN88" s="55"/>
      <c r="CO88" s="55"/>
      <c r="CP88" s="55"/>
      <c r="CQ88" s="55" t="s">
        <v>446</v>
      </c>
      <c r="CR88" s="55">
        <v>5400</v>
      </c>
      <c r="CS88" s="55" t="s">
        <v>447</v>
      </c>
      <c r="CT88" s="55">
        <v>85</v>
      </c>
      <c r="CU88" s="55"/>
      <c r="CV88" s="55"/>
      <c r="CW88" s="55" t="s">
        <v>447</v>
      </c>
      <c r="CX88" s="55">
        <v>100</v>
      </c>
      <c r="CY88" s="55"/>
      <c r="CZ88" s="55"/>
      <c r="DA88" s="55"/>
      <c r="DB88" s="55"/>
      <c r="DC88" s="55"/>
      <c r="DD88" s="55"/>
      <c r="DE88" s="55"/>
      <c r="DF88" s="55"/>
      <c r="DG88" s="55"/>
      <c r="DH88" s="55"/>
    </row>
    <row r="89" spans="1:112" ht="16.5" x14ac:dyDescent="0.2">
      <c r="A89" s="22">
        <v>85</v>
      </c>
      <c r="B89" s="109">
        <v>19</v>
      </c>
      <c r="C89" s="96">
        <v>30</v>
      </c>
      <c r="D89" s="118"/>
      <c r="E89" s="109">
        <f>INDEX(章节关卡!$D$6:$D$34,芦花古楼!B89)*芦花古楼!C89</f>
        <v>1200</v>
      </c>
      <c r="F89" s="22">
        <f t="shared" si="22"/>
        <v>85</v>
      </c>
      <c r="G89" s="22">
        <f t="shared" si="23"/>
        <v>105</v>
      </c>
      <c r="H89" s="14">
        <f>INDEX(章节关卡!$F$6:$F$34,芦花古楼!B89)*芦花古楼!C89</f>
        <v>3600</v>
      </c>
      <c r="I89" s="14">
        <v>250</v>
      </c>
      <c r="L89" s="22">
        <v>85</v>
      </c>
      <c r="M89" s="109">
        <f t="shared" si="26"/>
        <v>20</v>
      </c>
      <c r="N89" s="96">
        <v>60</v>
      </c>
      <c r="O89" s="118"/>
      <c r="P89" s="109">
        <f>INDEX(章节关卡!$D$6:$D$34,芦花古楼!M89)*芦花古楼!N89</f>
        <v>2520</v>
      </c>
      <c r="Q89" s="22">
        <f t="shared" si="27"/>
        <v>90</v>
      </c>
      <c r="R89" s="22">
        <f t="shared" si="28"/>
        <v>105</v>
      </c>
      <c r="S89" s="14">
        <f>INDEX(章节关卡!$F$6:$F$34,芦花古楼!M89)*芦花古楼!N89</f>
        <v>7800</v>
      </c>
      <c r="T89" s="14">
        <v>250</v>
      </c>
      <c r="W89" s="22">
        <v>85</v>
      </c>
      <c r="X89" s="48">
        <v>20</v>
      </c>
      <c r="Y89" s="96">
        <v>90</v>
      </c>
      <c r="Z89" s="118"/>
      <c r="AA89" s="118">
        <f>INDEX(章节关卡!$D$6:$D$34,芦花古楼!X89)*芦花古楼!Y89</f>
        <v>3780</v>
      </c>
      <c r="AB89" s="22">
        <f t="shared" si="24"/>
        <v>95</v>
      </c>
      <c r="AC89" s="22">
        <f t="shared" si="25"/>
        <v>105</v>
      </c>
      <c r="AD89" s="14">
        <f>INDEX(章节关卡!$F$6:$F$34,芦花古楼!X89)*芦花古楼!Y89</f>
        <v>11700</v>
      </c>
      <c r="AE89" s="14">
        <v>250</v>
      </c>
      <c r="AH89" s="22">
        <v>85</v>
      </c>
      <c r="AI89" s="48">
        <v>20</v>
      </c>
      <c r="AJ89" s="96">
        <v>90</v>
      </c>
      <c r="AK89" s="118"/>
      <c r="AL89" s="118">
        <f>INDEX(章节关卡!$D$6:$D$34,芦花古楼!AI89)*芦花古楼!AJ89</f>
        <v>3780</v>
      </c>
      <c r="AM89" s="22">
        <f t="shared" si="29"/>
        <v>100</v>
      </c>
      <c r="AN89" s="22">
        <f t="shared" si="30"/>
        <v>105</v>
      </c>
      <c r="AO89" s="14">
        <f>INDEX(章节关卡!$F$6:$F$34,芦花古楼!AI89)*芦花古楼!AJ89</f>
        <v>11700</v>
      </c>
      <c r="AP89" s="14">
        <v>250</v>
      </c>
      <c r="AS89" s="18">
        <v>84</v>
      </c>
      <c r="AT89" s="118">
        <v>30</v>
      </c>
      <c r="AV89" s="18">
        <v>84</v>
      </c>
      <c r="AW89" s="118">
        <v>34</v>
      </c>
      <c r="AY89" s="18">
        <v>84</v>
      </c>
      <c r="AZ89" s="18">
        <v>34</v>
      </c>
      <c r="BB89" s="18">
        <v>84</v>
      </c>
      <c r="BC89" s="18">
        <v>34</v>
      </c>
      <c r="BF89" s="18">
        <v>84</v>
      </c>
      <c r="BG89" s="14">
        <f t="shared" si="31"/>
        <v>0</v>
      </c>
      <c r="BH89" s="14">
        <f t="shared" si="32"/>
        <v>480</v>
      </c>
      <c r="BI89" s="14">
        <f t="shared" si="33"/>
        <v>0</v>
      </c>
      <c r="BJ89" s="14">
        <f t="shared" si="34"/>
        <v>1200</v>
      </c>
      <c r="BK89" s="14">
        <f t="shared" si="35"/>
        <v>480</v>
      </c>
      <c r="BL89" s="14">
        <f t="shared" si="36"/>
        <v>960</v>
      </c>
      <c r="CJ89" s="55">
        <v>85</v>
      </c>
      <c r="CK89" s="55">
        <v>1</v>
      </c>
      <c r="CL89" s="55" t="s">
        <v>306</v>
      </c>
      <c r="CM89" s="55">
        <v>85</v>
      </c>
      <c r="CN89" s="55"/>
      <c r="CO89" s="55"/>
      <c r="CP89" s="55"/>
      <c r="CQ89" s="55" t="s">
        <v>446</v>
      </c>
      <c r="CR89" s="55">
        <v>5400</v>
      </c>
      <c r="CS89" s="55" t="s">
        <v>447</v>
      </c>
      <c r="CT89" s="55">
        <v>85</v>
      </c>
      <c r="CU89" s="55" t="s">
        <v>448</v>
      </c>
      <c r="CV89" s="55">
        <v>2</v>
      </c>
      <c r="CW89" s="55" t="s">
        <v>447</v>
      </c>
      <c r="CX89" s="55">
        <v>105</v>
      </c>
      <c r="CY89" s="55"/>
      <c r="CZ89" s="55"/>
      <c r="DA89" s="55"/>
      <c r="DB89" s="55"/>
      <c r="DC89" s="55"/>
      <c r="DD89" s="55"/>
      <c r="DE89" s="55"/>
      <c r="DF89" s="55"/>
      <c r="DG89" s="55"/>
      <c r="DH89" s="55"/>
    </row>
    <row r="90" spans="1:112" ht="16.5" x14ac:dyDescent="0.2">
      <c r="A90" s="22">
        <v>86</v>
      </c>
      <c r="B90" s="48">
        <v>20</v>
      </c>
      <c r="C90" s="96">
        <v>30</v>
      </c>
      <c r="D90" s="118"/>
      <c r="E90" s="109">
        <f>INDEX(章节关卡!$D$6:$D$34,芦花古楼!B90)*芦花古楼!C90</f>
        <v>1260</v>
      </c>
      <c r="F90" s="22">
        <f t="shared" si="22"/>
        <v>90</v>
      </c>
      <c r="G90" s="22">
        <f t="shared" si="23"/>
        <v>105</v>
      </c>
      <c r="H90" s="14">
        <f>INDEX(章节关卡!$F$6:$F$34,芦花古楼!B90)*芦花古楼!C90</f>
        <v>3900</v>
      </c>
      <c r="I90" s="14">
        <v>250</v>
      </c>
      <c r="L90" s="22">
        <v>86</v>
      </c>
      <c r="M90" s="109">
        <f t="shared" si="26"/>
        <v>21</v>
      </c>
      <c r="N90" s="96">
        <v>60</v>
      </c>
      <c r="O90" s="118"/>
      <c r="P90" s="109">
        <f>INDEX(章节关卡!$D$6:$D$34,芦花古楼!M90)*芦花古楼!N90</f>
        <v>2700</v>
      </c>
      <c r="Q90" s="22">
        <f t="shared" si="27"/>
        <v>95</v>
      </c>
      <c r="R90" s="22">
        <f t="shared" si="28"/>
        <v>105</v>
      </c>
      <c r="S90" s="14">
        <f>INDEX(章节关卡!$F$6:$F$34,芦花古楼!M90)*芦花古楼!N90</f>
        <v>8400</v>
      </c>
      <c r="T90" s="14">
        <v>250</v>
      </c>
      <c r="W90" s="22">
        <v>86</v>
      </c>
      <c r="X90" s="48">
        <v>21</v>
      </c>
      <c r="Y90" s="96">
        <v>90</v>
      </c>
      <c r="Z90" s="118"/>
      <c r="AA90" s="118">
        <f>INDEX(章节关卡!$D$6:$D$34,芦花古楼!X90)*芦花古楼!Y90</f>
        <v>4050</v>
      </c>
      <c r="AB90" s="22">
        <f t="shared" si="24"/>
        <v>100</v>
      </c>
      <c r="AC90" s="22">
        <f t="shared" si="25"/>
        <v>105</v>
      </c>
      <c r="AD90" s="14">
        <f>INDEX(章节关卡!$F$6:$F$34,芦花古楼!X90)*芦花古楼!Y90</f>
        <v>12600</v>
      </c>
      <c r="AE90" s="14">
        <v>250</v>
      </c>
      <c r="AH90" s="22">
        <v>86</v>
      </c>
      <c r="AI90" s="48">
        <v>21</v>
      </c>
      <c r="AJ90" s="96">
        <v>90</v>
      </c>
      <c r="AK90" s="118"/>
      <c r="AL90" s="118">
        <f>INDEX(章节关卡!$D$6:$D$34,芦花古楼!AI90)*芦花古楼!AJ90</f>
        <v>4050</v>
      </c>
      <c r="AM90" s="22">
        <f t="shared" si="29"/>
        <v>105</v>
      </c>
      <c r="AN90" s="22">
        <f t="shared" si="30"/>
        <v>105</v>
      </c>
      <c r="AO90" s="14">
        <f>INDEX(章节关卡!$F$6:$F$34,芦花古楼!AI90)*芦花古楼!AJ90</f>
        <v>12600</v>
      </c>
      <c r="AP90" s="14">
        <v>250</v>
      </c>
      <c r="AS90" s="18">
        <v>85</v>
      </c>
      <c r="AT90" s="18">
        <v>31</v>
      </c>
      <c r="AV90" s="18">
        <v>85</v>
      </c>
      <c r="AW90" s="118">
        <v>35</v>
      </c>
      <c r="AY90" s="18">
        <v>85</v>
      </c>
      <c r="AZ90" s="18">
        <v>35</v>
      </c>
      <c r="BB90" s="18">
        <v>85</v>
      </c>
      <c r="BC90" s="18">
        <v>35</v>
      </c>
      <c r="BF90" s="18">
        <v>85</v>
      </c>
      <c r="BG90" s="14">
        <f t="shared" si="31"/>
        <v>0</v>
      </c>
      <c r="BH90" s="14">
        <f t="shared" si="32"/>
        <v>480</v>
      </c>
      <c r="BI90" s="14">
        <f t="shared" si="33"/>
        <v>0</v>
      </c>
      <c r="BJ90" s="14">
        <f t="shared" si="34"/>
        <v>1200</v>
      </c>
      <c r="BK90" s="14">
        <f t="shared" si="35"/>
        <v>480</v>
      </c>
      <c r="BL90" s="14">
        <f t="shared" si="36"/>
        <v>960</v>
      </c>
      <c r="CJ90" s="55">
        <v>86</v>
      </c>
      <c r="CK90" s="55">
        <v>1</v>
      </c>
      <c r="CL90" s="55" t="s">
        <v>306</v>
      </c>
      <c r="CM90" s="55">
        <v>86</v>
      </c>
      <c r="CN90" s="55"/>
      <c r="CO90" s="55"/>
      <c r="CP90" s="55"/>
      <c r="CQ90" s="55" t="s">
        <v>446</v>
      </c>
      <c r="CR90" s="55">
        <v>5400</v>
      </c>
      <c r="CS90" s="55" t="s">
        <v>447</v>
      </c>
      <c r="CT90" s="55">
        <v>90</v>
      </c>
      <c r="CU90" s="55"/>
      <c r="CV90" s="55"/>
      <c r="CW90" s="55" t="s">
        <v>447</v>
      </c>
      <c r="CX90" s="55">
        <v>105</v>
      </c>
      <c r="CY90" s="55"/>
      <c r="CZ90" s="55"/>
      <c r="DA90" s="55"/>
      <c r="DB90" s="55"/>
      <c r="DC90" s="55"/>
      <c r="DD90" s="55"/>
      <c r="DE90" s="55"/>
      <c r="DF90" s="55"/>
      <c r="DG90" s="55"/>
      <c r="DH90" s="55"/>
    </row>
    <row r="91" spans="1:112" ht="16.5" x14ac:dyDescent="0.2">
      <c r="A91" s="22">
        <v>87</v>
      </c>
      <c r="B91" s="109">
        <v>20</v>
      </c>
      <c r="C91" s="96">
        <v>30</v>
      </c>
      <c r="D91" s="118"/>
      <c r="E91" s="109">
        <f>INDEX(章节关卡!$D$6:$D$34,芦花古楼!B91)*芦花古楼!C91</f>
        <v>1260</v>
      </c>
      <c r="F91" s="22">
        <f t="shared" si="22"/>
        <v>90</v>
      </c>
      <c r="G91" s="22">
        <f t="shared" si="23"/>
        <v>105</v>
      </c>
      <c r="H91" s="14">
        <f>INDEX(章节关卡!$F$6:$F$34,芦花古楼!B91)*芦花古楼!C91</f>
        <v>3900</v>
      </c>
      <c r="I91" s="14">
        <v>250</v>
      </c>
      <c r="L91" s="22">
        <v>87</v>
      </c>
      <c r="M91" s="109">
        <f t="shared" si="26"/>
        <v>21</v>
      </c>
      <c r="N91" s="96">
        <v>60</v>
      </c>
      <c r="O91" s="118"/>
      <c r="P91" s="109">
        <f>INDEX(章节关卡!$D$6:$D$34,芦花古楼!M91)*芦花古楼!N91</f>
        <v>2700</v>
      </c>
      <c r="Q91" s="22">
        <f t="shared" si="27"/>
        <v>95</v>
      </c>
      <c r="R91" s="22">
        <f t="shared" si="28"/>
        <v>105</v>
      </c>
      <c r="S91" s="14">
        <f>INDEX(章节关卡!$F$6:$F$34,芦花古楼!M91)*芦花古楼!N91</f>
        <v>8400</v>
      </c>
      <c r="T91" s="14">
        <v>250</v>
      </c>
      <c r="W91" s="22">
        <v>87</v>
      </c>
      <c r="X91" s="48">
        <v>21</v>
      </c>
      <c r="Y91" s="96">
        <v>90</v>
      </c>
      <c r="Z91" s="118"/>
      <c r="AA91" s="118">
        <f>INDEX(章节关卡!$D$6:$D$34,芦花古楼!X91)*芦花古楼!Y91</f>
        <v>4050</v>
      </c>
      <c r="AB91" s="22">
        <f t="shared" si="24"/>
        <v>100</v>
      </c>
      <c r="AC91" s="22">
        <f t="shared" si="25"/>
        <v>105</v>
      </c>
      <c r="AD91" s="14">
        <f>INDEX(章节关卡!$F$6:$F$34,芦花古楼!X91)*芦花古楼!Y91</f>
        <v>12600</v>
      </c>
      <c r="AE91" s="14">
        <v>250</v>
      </c>
      <c r="AH91" s="22">
        <v>87</v>
      </c>
      <c r="AI91" s="48">
        <v>21</v>
      </c>
      <c r="AJ91" s="96">
        <v>90</v>
      </c>
      <c r="AK91" s="118"/>
      <c r="AL91" s="118">
        <f>INDEX(章节关卡!$D$6:$D$34,芦花古楼!AI91)*芦花古楼!AJ91</f>
        <v>4050</v>
      </c>
      <c r="AM91" s="22">
        <f t="shared" si="29"/>
        <v>105</v>
      </c>
      <c r="AN91" s="22">
        <f t="shared" si="30"/>
        <v>105</v>
      </c>
      <c r="AO91" s="14">
        <f>INDEX(章节关卡!$F$6:$F$34,芦花古楼!AI91)*芦花古楼!AJ91</f>
        <v>12600</v>
      </c>
      <c r="AP91" s="14">
        <v>250</v>
      </c>
      <c r="AS91" s="18">
        <v>86</v>
      </c>
      <c r="AT91" s="118">
        <v>32</v>
      </c>
      <c r="AV91" s="18">
        <v>86</v>
      </c>
      <c r="AW91" s="118">
        <v>36</v>
      </c>
      <c r="AY91" s="18">
        <v>86</v>
      </c>
      <c r="AZ91" s="18">
        <v>36</v>
      </c>
      <c r="BB91" s="18">
        <v>86</v>
      </c>
      <c r="BC91" s="18">
        <v>36</v>
      </c>
      <c r="BF91" s="18">
        <v>86</v>
      </c>
      <c r="BG91" s="14">
        <f t="shared" si="31"/>
        <v>0</v>
      </c>
      <c r="BH91" s="14">
        <f t="shared" si="32"/>
        <v>480</v>
      </c>
      <c r="BI91" s="14">
        <f t="shared" si="33"/>
        <v>0</v>
      </c>
      <c r="BJ91" s="14">
        <f t="shared" si="34"/>
        <v>1200</v>
      </c>
      <c r="BK91" s="14">
        <f t="shared" si="35"/>
        <v>480</v>
      </c>
      <c r="BL91" s="14">
        <f t="shared" si="36"/>
        <v>960</v>
      </c>
      <c r="CJ91" s="55">
        <v>87</v>
      </c>
      <c r="CK91" s="55">
        <v>1</v>
      </c>
      <c r="CL91" s="55" t="s">
        <v>306</v>
      </c>
      <c r="CM91" s="55">
        <v>87</v>
      </c>
      <c r="CN91" s="55"/>
      <c r="CO91" s="55"/>
      <c r="CP91" s="55"/>
      <c r="CQ91" s="55" t="s">
        <v>446</v>
      </c>
      <c r="CR91" s="55">
        <v>5400</v>
      </c>
      <c r="CS91" s="55" t="s">
        <v>447</v>
      </c>
      <c r="CT91" s="55">
        <v>90</v>
      </c>
      <c r="CU91" s="55"/>
      <c r="CV91" s="55"/>
      <c r="CW91" s="55" t="s">
        <v>447</v>
      </c>
      <c r="CX91" s="55">
        <v>105</v>
      </c>
      <c r="CY91" s="55"/>
      <c r="CZ91" s="55"/>
      <c r="DA91" s="55"/>
      <c r="DB91" s="55"/>
      <c r="DC91" s="55"/>
      <c r="DD91" s="55"/>
      <c r="DE91" s="55"/>
      <c r="DF91" s="55"/>
      <c r="DG91" s="55"/>
      <c r="DH91" s="55"/>
    </row>
    <row r="92" spans="1:112" ht="16.5" x14ac:dyDescent="0.2">
      <c r="A92" s="22">
        <v>88</v>
      </c>
      <c r="B92" s="109">
        <v>20</v>
      </c>
      <c r="C92" s="96">
        <v>30</v>
      </c>
      <c r="D92" s="118"/>
      <c r="E92" s="109">
        <f>INDEX(章节关卡!$D$6:$D$34,芦花古楼!B92)*芦花古楼!C92</f>
        <v>1260</v>
      </c>
      <c r="F92" s="22">
        <f t="shared" si="22"/>
        <v>90</v>
      </c>
      <c r="G92" s="22">
        <f t="shared" si="23"/>
        <v>105</v>
      </c>
      <c r="H92" s="14">
        <f>INDEX(章节关卡!$F$6:$F$34,芦花古楼!B92)*芦花古楼!C92</f>
        <v>3900</v>
      </c>
      <c r="I92" s="14">
        <v>250</v>
      </c>
      <c r="L92" s="22">
        <v>88</v>
      </c>
      <c r="M92" s="109">
        <f t="shared" si="26"/>
        <v>21</v>
      </c>
      <c r="N92" s="96">
        <v>60</v>
      </c>
      <c r="O92" s="118"/>
      <c r="P92" s="109">
        <f>INDEX(章节关卡!$D$6:$D$34,芦花古楼!M92)*芦花古楼!N92</f>
        <v>2700</v>
      </c>
      <c r="Q92" s="22">
        <f t="shared" si="27"/>
        <v>95</v>
      </c>
      <c r="R92" s="22">
        <f t="shared" si="28"/>
        <v>105</v>
      </c>
      <c r="S92" s="14">
        <f>INDEX(章节关卡!$F$6:$F$34,芦花古楼!M92)*芦花古楼!N92</f>
        <v>8400</v>
      </c>
      <c r="T92" s="14">
        <v>250</v>
      </c>
      <c r="W92" s="22">
        <v>88</v>
      </c>
      <c r="X92" s="48">
        <v>21</v>
      </c>
      <c r="Y92" s="96">
        <v>90</v>
      </c>
      <c r="Z92" s="118"/>
      <c r="AA92" s="118">
        <f>INDEX(章节关卡!$D$6:$D$34,芦花古楼!X92)*芦花古楼!Y92</f>
        <v>4050</v>
      </c>
      <c r="AB92" s="22">
        <f t="shared" si="24"/>
        <v>100</v>
      </c>
      <c r="AC92" s="22">
        <f t="shared" si="25"/>
        <v>105</v>
      </c>
      <c r="AD92" s="14">
        <f>INDEX(章节关卡!$F$6:$F$34,芦花古楼!X92)*芦花古楼!Y92</f>
        <v>12600</v>
      </c>
      <c r="AE92" s="14">
        <v>250</v>
      </c>
      <c r="AH92" s="22">
        <v>88</v>
      </c>
      <c r="AI92" s="48">
        <v>21</v>
      </c>
      <c r="AJ92" s="96">
        <v>90</v>
      </c>
      <c r="AK92" s="118"/>
      <c r="AL92" s="118">
        <f>INDEX(章节关卡!$D$6:$D$34,芦花古楼!AI92)*芦花古楼!AJ92</f>
        <v>4050</v>
      </c>
      <c r="AM92" s="22">
        <f t="shared" si="29"/>
        <v>105</v>
      </c>
      <c r="AN92" s="22">
        <f t="shared" si="30"/>
        <v>105</v>
      </c>
      <c r="AO92" s="14">
        <f>INDEX(章节关卡!$F$6:$F$34,芦花古楼!AI92)*芦花古楼!AJ92</f>
        <v>12600</v>
      </c>
      <c r="AP92" s="14">
        <v>250</v>
      </c>
      <c r="AS92" s="18">
        <v>87</v>
      </c>
      <c r="AT92" s="118">
        <v>33</v>
      </c>
      <c r="AV92" s="18">
        <v>87</v>
      </c>
      <c r="AW92" s="118">
        <v>37</v>
      </c>
      <c r="AY92" s="18">
        <v>87</v>
      </c>
      <c r="AZ92" s="18">
        <v>37</v>
      </c>
      <c r="BB92" s="18">
        <v>87</v>
      </c>
      <c r="BC92" s="18">
        <v>37</v>
      </c>
      <c r="BF92" s="18">
        <v>87</v>
      </c>
      <c r="BG92" s="14">
        <f t="shared" si="31"/>
        <v>0</v>
      </c>
      <c r="BH92" s="14">
        <f t="shared" si="32"/>
        <v>480</v>
      </c>
      <c r="BI92" s="14">
        <f t="shared" si="33"/>
        <v>0</v>
      </c>
      <c r="BJ92" s="14">
        <f t="shared" si="34"/>
        <v>1200</v>
      </c>
      <c r="BK92" s="14">
        <f t="shared" si="35"/>
        <v>480</v>
      </c>
      <c r="BL92" s="14">
        <f t="shared" si="36"/>
        <v>960</v>
      </c>
      <c r="CJ92" s="55">
        <v>88</v>
      </c>
      <c r="CK92" s="55">
        <v>1</v>
      </c>
      <c r="CL92" s="55" t="s">
        <v>306</v>
      </c>
      <c r="CM92" s="55">
        <v>88</v>
      </c>
      <c r="CN92" s="55"/>
      <c r="CO92" s="55"/>
      <c r="CP92" s="55"/>
      <c r="CQ92" s="55" t="s">
        <v>446</v>
      </c>
      <c r="CR92" s="55">
        <v>5400</v>
      </c>
      <c r="CS92" s="55" t="s">
        <v>447</v>
      </c>
      <c r="CT92" s="55">
        <v>90</v>
      </c>
      <c r="CU92" s="55"/>
      <c r="CV92" s="55"/>
      <c r="CW92" s="55" t="s">
        <v>447</v>
      </c>
      <c r="CX92" s="55">
        <v>105</v>
      </c>
      <c r="CY92" s="55"/>
      <c r="CZ92" s="55"/>
      <c r="DA92" s="55"/>
      <c r="DB92" s="55"/>
      <c r="DC92" s="55"/>
      <c r="DD92" s="55"/>
      <c r="DE92" s="55"/>
      <c r="DF92" s="55"/>
      <c r="DG92" s="55"/>
      <c r="DH92" s="55"/>
    </row>
    <row r="93" spans="1:112" ht="16.5" x14ac:dyDescent="0.2">
      <c r="A93" s="22">
        <v>89</v>
      </c>
      <c r="B93" s="109">
        <v>20</v>
      </c>
      <c r="C93" s="96">
        <v>30</v>
      </c>
      <c r="D93" s="118"/>
      <c r="E93" s="109">
        <f>INDEX(章节关卡!$D$6:$D$34,芦花古楼!B93)*芦花古楼!C93</f>
        <v>1260</v>
      </c>
      <c r="F93" s="22">
        <f t="shared" si="22"/>
        <v>90</v>
      </c>
      <c r="G93" s="22">
        <f t="shared" si="23"/>
        <v>105</v>
      </c>
      <c r="H93" s="14">
        <f>INDEX(章节关卡!$F$6:$F$34,芦花古楼!B93)*芦花古楼!C93</f>
        <v>3900</v>
      </c>
      <c r="I93" s="14">
        <v>250</v>
      </c>
      <c r="L93" s="22">
        <v>89</v>
      </c>
      <c r="M93" s="109">
        <f t="shared" si="26"/>
        <v>21</v>
      </c>
      <c r="N93" s="96">
        <v>60</v>
      </c>
      <c r="O93" s="118"/>
      <c r="P93" s="109">
        <f>INDEX(章节关卡!$D$6:$D$34,芦花古楼!M93)*芦花古楼!N93</f>
        <v>2700</v>
      </c>
      <c r="Q93" s="22">
        <f t="shared" si="27"/>
        <v>95</v>
      </c>
      <c r="R93" s="22">
        <f t="shared" si="28"/>
        <v>105</v>
      </c>
      <c r="S93" s="14">
        <f>INDEX(章节关卡!$F$6:$F$34,芦花古楼!M93)*芦花古楼!N93</f>
        <v>8400</v>
      </c>
      <c r="T93" s="14">
        <v>250</v>
      </c>
      <c r="W93" s="22">
        <v>89</v>
      </c>
      <c r="X93" s="48">
        <v>21</v>
      </c>
      <c r="Y93" s="96">
        <v>90</v>
      </c>
      <c r="Z93" s="118"/>
      <c r="AA93" s="118">
        <f>INDEX(章节关卡!$D$6:$D$34,芦花古楼!X93)*芦花古楼!Y93</f>
        <v>4050</v>
      </c>
      <c r="AB93" s="22">
        <f t="shared" si="24"/>
        <v>100</v>
      </c>
      <c r="AC93" s="22">
        <f t="shared" si="25"/>
        <v>105</v>
      </c>
      <c r="AD93" s="14">
        <f>INDEX(章节关卡!$F$6:$F$34,芦花古楼!X93)*芦花古楼!Y93</f>
        <v>12600</v>
      </c>
      <c r="AE93" s="14">
        <v>250</v>
      </c>
      <c r="AH93" s="22">
        <v>89</v>
      </c>
      <c r="AI93" s="48">
        <v>21</v>
      </c>
      <c r="AJ93" s="96">
        <v>90</v>
      </c>
      <c r="AK93" s="118"/>
      <c r="AL93" s="118">
        <f>INDEX(章节关卡!$D$6:$D$34,芦花古楼!AI93)*芦花古楼!AJ93</f>
        <v>4050</v>
      </c>
      <c r="AM93" s="22">
        <f t="shared" si="29"/>
        <v>105</v>
      </c>
      <c r="AN93" s="22">
        <f t="shared" si="30"/>
        <v>105</v>
      </c>
      <c r="AO93" s="14">
        <f>INDEX(章节关卡!$F$6:$F$34,芦花古楼!AI93)*芦花古楼!AJ93</f>
        <v>12600</v>
      </c>
      <c r="AP93" s="14">
        <v>250</v>
      </c>
      <c r="AS93" s="18">
        <v>88</v>
      </c>
      <c r="AT93" s="118">
        <v>34</v>
      </c>
      <c r="AV93" s="18">
        <v>88</v>
      </c>
      <c r="AW93" s="118">
        <v>38</v>
      </c>
      <c r="AY93" s="18">
        <v>88</v>
      </c>
      <c r="AZ93" s="18">
        <v>38</v>
      </c>
      <c r="BB93" s="18">
        <v>88</v>
      </c>
      <c r="BC93" s="18">
        <v>38</v>
      </c>
      <c r="BF93" s="18">
        <v>88</v>
      </c>
      <c r="BG93" s="14">
        <f t="shared" si="31"/>
        <v>0</v>
      </c>
      <c r="BH93" s="14">
        <f t="shared" si="32"/>
        <v>480</v>
      </c>
      <c r="BI93" s="14">
        <f t="shared" si="33"/>
        <v>0</v>
      </c>
      <c r="BJ93" s="14">
        <f t="shared" si="34"/>
        <v>1200</v>
      </c>
      <c r="BK93" s="14">
        <f t="shared" si="35"/>
        <v>480</v>
      </c>
      <c r="BL93" s="14">
        <f t="shared" si="36"/>
        <v>960</v>
      </c>
      <c r="CJ93" s="55">
        <v>89</v>
      </c>
      <c r="CK93" s="55">
        <v>1</v>
      </c>
      <c r="CL93" s="55" t="s">
        <v>306</v>
      </c>
      <c r="CM93" s="55">
        <v>89</v>
      </c>
      <c r="CN93" s="55"/>
      <c r="CO93" s="55"/>
      <c r="CP93" s="55"/>
      <c r="CQ93" s="55" t="s">
        <v>446</v>
      </c>
      <c r="CR93" s="55">
        <v>5400</v>
      </c>
      <c r="CS93" s="55" t="s">
        <v>447</v>
      </c>
      <c r="CT93" s="55">
        <v>90</v>
      </c>
      <c r="CU93" s="55"/>
      <c r="CV93" s="55"/>
      <c r="CW93" s="55" t="s">
        <v>447</v>
      </c>
      <c r="CX93" s="55">
        <v>105</v>
      </c>
      <c r="CY93" s="55"/>
      <c r="CZ93" s="55"/>
      <c r="DA93" s="55"/>
      <c r="DB93" s="55"/>
      <c r="DC93" s="55"/>
      <c r="DD93" s="55"/>
      <c r="DE93" s="55"/>
      <c r="DF93" s="55"/>
      <c r="DG93" s="55"/>
      <c r="DH93" s="55"/>
    </row>
    <row r="94" spans="1:112" ht="16.5" x14ac:dyDescent="0.2">
      <c r="A94" s="22">
        <v>90</v>
      </c>
      <c r="B94" s="109">
        <v>20</v>
      </c>
      <c r="C94" s="96">
        <v>30</v>
      </c>
      <c r="D94" s="118"/>
      <c r="E94" s="109">
        <f>INDEX(章节关卡!$D$6:$D$34,芦花古楼!B94)*芦花古楼!C94</f>
        <v>1260</v>
      </c>
      <c r="F94" s="22">
        <f t="shared" si="22"/>
        <v>90</v>
      </c>
      <c r="G94" s="22">
        <f t="shared" si="23"/>
        <v>110</v>
      </c>
      <c r="H94" s="14">
        <f>INDEX(章节关卡!$F$6:$F$34,芦花古楼!B94)*芦花古楼!C94</f>
        <v>3900</v>
      </c>
      <c r="I94" s="14">
        <v>300</v>
      </c>
      <c r="L94" s="22">
        <v>90</v>
      </c>
      <c r="M94" s="109">
        <f t="shared" si="26"/>
        <v>21</v>
      </c>
      <c r="N94" s="96">
        <v>60</v>
      </c>
      <c r="O94" s="118"/>
      <c r="P94" s="109">
        <f>INDEX(章节关卡!$D$6:$D$34,芦花古楼!M94)*芦花古楼!N94</f>
        <v>2700</v>
      </c>
      <c r="Q94" s="22">
        <f t="shared" si="27"/>
        <v>95</v>
      </c>
      <c r="R94" s="22">
        <f t="shared" si="28"/>
        <v>110</v>
      </c>
      <c r="S94" s="14">
        <f>INDEX(章节关卡!$F$6:$F$34,芦花古楼!M94)*芦花古楼!N94</f>
        <v>8400</v>
      </c>
      <c r="T94" s="14">
        <v>300</v>
      </c>
      <c r="W94" s="22">
        <v>90</v>
      </c>
      <c r="X94" s="25">
        <v>21</v>
      </c>
      <c r="Y94" s="96">
        <v>90</v>
      </c>
      <c r="Z94" s="118"/>
      <c r="AA94" s="118">
        <f>INDEX(章节关卡!$D$6:$D$34,芦花古楼!X94)*芦花古楼!Y94</f>
        <v>4050</v>
      </c>
      <c r="AB94" s="22">
        <f t="shared" si="24"/>
        <v>100</v>
      </c>
      <c r="AC94" s="22">
        <f t="shared" si="25"/>
        <v>110</v>
      </c>
      <c r="AD94" s="14">
        <f>INDEX(章节关卡!$F$6:$F$34,芦花古楼!X94)*芦花古楼!Y94</f>
        <v>12600</v>
      </c>
      <c r="AE94" s="14">
        <v>300</v>
      </c>
      <c r="AH94" s="22">
        <v>90</v>
      </c>
      <c r="AI94" s="48">
        <v>21</v>
      </c>
      <c r="AJ94" s="96">
        <v>90</v>
      </c>
      <c r="AK94" s="118"/>
      <c r="AL94" s="118">
        <f>INDEX(章节关卡!$D$6:$D$34,芦花古楼!AI94)*芦花古楼!AJ94</f>
        <v>4050</v>
      </c>
      <c r="AM94" s="22">
        <f t="shared" si="29"/>
        <v>105</v>
      </c>
      <c r="AN94" s="22">
        <f t="shared" si="30"/>
        <v>110</v>
      </c>
      <c r="AO94" s="14">
        <f>INDEX(章节关卡!$F$6:$F$34,芦花古楼!AI94)*芦花古楼!AJ94</f>
        <v>12600</v>
      </c>
      <c r="AP94" s="14">
        <v>300</v>
      </c>
      <c r="AS94" s="18">
        <v>89</v>
      </c>
      <c r="AT94" s="118">
        <v>35</v>
      </c>
      <c r="AV94" s="18">
        <v>89</v>
      </c>
      <c r="AW94" s="118">
        <v>39</v>
      </c>
      <c r="AY94" s="18">
        <v>89</v>
      </c>
      <c r="AZ94" s="18">
        <v>39</v>
      </c>
      <c r="BB94" s="18">
        <v>89</v>
      </c>
      <c r="BC94" s="18">
        <v>39</v>
      </c>
      <c r="BF94" s="18">
        <v>89</v>
      </c>
      <c r="BG94" s="14">
        <f t="shared" si="31"/>
        <v>0</v>
      </c>
      <c r="BH94" s="14">
        <f t="shared" si="32"/>
        <v>480</v>
      </c>
      <c r="BI94" s="14">
        <f t="shared" si="33"/>
        <v>0</v>
      </c>
      <c r="BJ94" s="14">
        <f t="shared" si="34"/>
        <v>1200</v>
      </c>
      <c r="BK94" s="14">
        <f t="shared" si="35"/>
        <v>480</v>
      </c>
      <c r="BL94" s="14">
        <f t="shared" si="36"/>
        <v>960</v>
      </c>
      <c r="CJ94" s="55">
        <v>90</v>
      </c>
      <c r="CK94" s="55">
        <v>1</v>
      </c>
      <c r="CL94" s="55" t="s">
        <v>306</v>
      </c>
      <c r="CM94" s="55">
        <v>90</v>
      </c>
      <c r="CN94" s="55"/>
      <c r="CO94" s="55"/>
      <c r="CP94" s="55"/>
      <c r="CQ94" s="55" t="s">
        <v>446</v>
      </c>
      <c r="CR94" s="55">
        <v>5400</v>
      </c>
      <c r="CS94" s="55" t="s">
        <v>447</v>
      </c>
      <c r="CT94" s="55">
        <v>90</v>
      </c>
      <c r="CU94" s="55" t="s">
        <v>329</v>
      </c>
      <c r="CV94" s="55">
        <v>2</v>
      </c>
      <c r="CW94" s="55" t="s">
        <v>447</v>
      </c>
      <c r="CX94" s="55">
        <v>110</v>
      </c>
      <c r="CY94" s="55"/>
      <c r="CZ94" s="55"/>
      <c r="DA94" s="55"/>
      <c r="DB94" s="55"/>
      <c r="DC94" s="55"/>
      <c r="DD94" s="55"/>
      <c r="DE94" s="55"/>
      <c r="DF94" s="55"/>
      <c r="DG94" s="55"/>
      <c r="DH94" s="55"/>
    </row>
    <row r="95" spans="1:112" ht="16.5" x14ac:dyDescent="0.2">
      <c r="A95" s="22">
        <v>91</v>
      </c>
      <c r="B95" s="48">
        <v>21</v>
      </c>
      <c r="C95" s="96">
        <v>30</v>
      </c>
      <c r="D95" s="118"/>
      <c r="E95" s="109">
        <f>INDEX(章节关卡!$D$6:$D$34,芦花古楼!B95)*芦花古楼!C95</f>
        <v>1350</v>
      </c>
      <c r="F95" s="22">
        <f t="shared" si="22"/>
        <v>95</v>
      </c>
      <c r="G95" s="22">
        <f t="shared" si="23"/>
        <v>110</v>
      </c>
      <c r="H95" s="14">
        <f>INDEX(章节关卡!$F$6:$F$34,芦花古楼!B95)*芦花古楼!C95</f>
        <v>4200</v>
      </c>
      <c r="I95" s="14">
        <v>300</v>
      </c>
      <c r="L95" s="22">
        <v>91</v>
      </c>
      <c r="M95" s="109">
        <f t="shared" si="26"/>
        <v>22</v>
      </c>
      <c r="N95" s="96">
        <v>60</v>
      </c>
      <c r="O95" s="118"/>
      <c r="P95" s="109">
        <f>INDEX(章节关卡!$D$6:$D$34,芦花古楼!M95)*芦花古楼!N95</f>
        <v>2820</v>
      </c>
      <c r="Q95" s="22">
        <f t="shared" si="27"/>
        <v>100</v>
      </c>
      <c r="R95" s="22">
        <f t="shared" si="28"/>
        <v>110</v>
      </c>
      <c r="S95" s="14">
        <f>INDEX(章节关卡!$F$6:$F$34,芦花古楼!M95)*芦花古楼!N95</f>
        <v>9000</v>
      </c>
      <c r="T95" s="14">
        <v>300</v>
      </c>
      <c r="W95" s="22">
        <v>91</v>
      </c>
      <c r="X95" s="48">
        <v>22</v>
      </c>
      <c r="Y95" s="96">
        <v>90</v>
      </c>
      <c r="Z95" s="118"/>
      <c r="AA95" s="118">
        <f>INDEX(章节关卡!$D$6:$D$34,芦花古楼!X95)*芦花古楼!Y95</f>
        <v>4230</v>
      </c>
      <c r="AB95" s="22">
        <f t="shared" si="24"/>
        <v>105</v>
      </c>
      <c r="AC95" s="22">
        <f t="shared" si="25"/>
        <v>110</v>
      </c>
      <c r="AD95" s="14">
        <f>INDEX(章节关卡!$F$6:$F$34,芦花古楼!X95)*芦花古楼!Y95</f>
        <v>13500</v>
      </c>
      <c r="AE95" s="14">
        <v>300</v>
      </c>
      <c r="AH95" s="22">
        <v>91</v>
      </c>
      <c r="AI95" s="48">
        <v>22</v>
      </c>
      <c r="AJ95" s="96">
        <v>90</v>
      </c>
      <c r="AK95" s="118"/>
      <c r="AL95" s="118">
        <f>INDEX(章节关卡!$D$6:$D$34,芦花古楼!AI95)*芦花古楼!AJ95</f>
        <v>4230</v>
      </c>
      <c r="AM95" s="22">
        <f t="shared" si="29"/>
        <v>110</v>
      </c>
      <c r="AN95" s="22">
        <f t="shared" si="30"/>
        <v>110</v>
      </c>
      <c r="AO95" s="14">
        <f>INDEX(章节关卡!$F$6:$F$34,芦花古楼!AI95)*芦花古楼!AJ95</f>
        <v>13500</v>
      </c>
      <c r="AP95" s="14">
        <v>300</v>
      </c>
      <c r="AS95" s="18">
        <v>90</v>
      </c>
      <c r="AT95" s="118">
        <v>36</v>
      </c>
      <c r="AV95" s="18">
        <v>90</v>
      </c>
      <c r="AW95" s="118">
        <v>40</v>
      </c>
      <c r="AY95" s="18">
        <v>90</v>
      </c>
      <c r="AZ95" s="18">
        <v>40</v>
      </c>
      <c r="BB95" s="18">
        <v>90</v>
      </c>
      <c r="BC95" s="18">
        <v>40</v>
      </c>
      <c r="BF95" s="18">
        <v>90</v>
      </c>
      <c r="BG95" s="14">
        <f t="shared" si="31"/>
        <v>0</v>
      </c>
      <c r="BH95" s="14">
        <f t="shared" si="32"/>
        <v>480</v>
      </c>
      <c r="BI95" s="14">
        <f t="shared" si="33"/>
        <v>0</v>
      </c>
      <c r="BJ95" s="14">
        <f t="shared" si="34"/>
        <v>1200</v>
      </c>
      <c r="BK95" s="14">
        <f t="shared" si="35"/>
        <v>480</v>
      </c>
      <c r="BL95" s="14">
        <f t="shared" si="36"/>
        <v>960</v>
      </c>
      <c r="CJ95" s="55">
        <v>91</v>
      </c>
      <c r="CK95" s="55">
        <v>1</v>
      </c>
      <c r="CL95" s="55" t="s">
        <v>306</v>
      </c>
      <c r="CM95" s="55">
        <v>91</v>
      </c>
      <c r="CN95" s="55"/>
      <c r="CO95" s="55"/>
      <c r="CP95" s="55"/>
      <c r="CQ95" s="55" t="s">
        <v>446</v>
      </c>
      <c r="CR95" s="55">
        <v>5400</v>
      </c>
      <c r="CS95" s="55" t="s">
        <v>447</v>
      </c>
      <c r="CT95" s="55">
        <v>95</v>
      </c>
      <c r="CU95" s="55"/>
      <c r="CV95" s="55"/>
      <c r="CW95" s="55" t="s">
        <v>447</v>
      </c>
      <c r="CX95" s="55">
        <v>110</v>
      </c>
      <c r="CY95" s="55"/>
      <c r="CZ95" s="55"/>
      <c r="DA95" s="55"/>
      <c r="DB95" s="55"/>
      <c r="DC95" s="55"/>
      <c r="DD95" s="55"/>
      <c r="DE95" s="55"/>
      <c r="DF95" s="55"/>
      <c r="DG95" s="55"/>
      <c r="DH95" s="55"/>
    </row>
    <row r="96" spans="1:112" ht="16.5" x14ac:dyDescent="0.2">
      <c r="A96" s="22">
        <v>92</v>
      </c>
      <c r="B96" s="109">
        <v>21</v>
      </c>
      <c r="C96" s="96">
        <v>30</v>
      </c>
      <c r="D96" s="118"/>
      <c r="E96" s="109">
        <f>INDEX(章节关卡!$D$6:$D$34,芦花古楼!B96)*芦花古楼!C96</f>
        <v>1350</v>
      </c>
      <c r="F96" s="22">
        <f t="shared" si="22"/>
        <v>95</v>
      </c>
      <c r="G96" s="22">
        <f t="shared" si="23"/>
        <v>110</v>
      </c>
      <c r="H96" s="14">
        <f>INDEX(章节关卡!$F$6:$F$34,芦花古楼!B96)*芦花古楼!C96</f>
        <v>4200</v>
      </c>
      <c r="I96" s="14">
        <v>300</v>
      </c>
      <c r="L96" s="22">
        <v>92</v>
      </c>
      <c r="M96" s="109">
        <f t="shared" si="26"/>
        <v>22</v>
      </c>
      <c r="N96" s="96">
        <v>60</v>
      </c>
      <c r="O96" s="118"/>
      <c r="P96" s="109">
        <f>INDEX(章节关卡!$D$6:$D$34,芦花古楼!M96)*芦花古楼!N96</f>
        <v>2820</v>
      </c>
      <c r="Q96" s="22">
        <f t="shared" si="27"/>
        <v>100</v>
      </c>
      <c r="R96" s="22">
        <f t="shared" si="28"/>
        <v>110</v>
      </c>
      <c r="S96" s="14">
        <f>INDEX(章节关卡!$F$6:$F$34,芦花古楼!M96)*芦花古楼!N96</f>
        <v>9000</v>
      </c>
      <c r="T96" s="14">
        <v>300</v>
      </c>
      <c r="W96" s="22">
        <v>92</v>
      </c>
      <c r="X96" s="48">
        <v>22</v>
      </c>
      <c r="Y96" s="96">
        <v>90</v>
      </c>
      <c r="Z96" s="118"/>
      <c r="AA96" s="118">
        <f>INDEX(章节关卡!$D$6:$D$34,芦花古楼!X96)*芦花古楼!Y96</f>
        <v>4230</v>
      </c>
      <c r="AB96" s="22">
        <f t="shared" si="24"/>
        <v>105</v>
      </c>
      <c r="AC96" s="22">
        <f t="shared" si="25"/>
        <v>110</v>
      </c>
      <c r="AD96" s="14">
        <f>INDEX(章节关卡!$F$6:$F$34,芦花古楼!X96)*芦花古楼!Y96</f>
        <v>13500</v>
      </c>
      <c r="AE96" s="14">
        <v>300</v>
      </c>
      <c r="AH96" s="22">
        <v>92</v>
      </c>
      <c r="AI96" s="48">
        <v>22</v>
      </c>
      <c r="AJ96" s="96">
        <v>90</v>
      </c>
      <c r="AK96" s="118"/>
      <c r="AL96" s="118">
        <f>INDEX(章节关卡!$D$6:$D$34,芦花古楼!AI96)*芦花古楼!AJ96</f>
        <v>4230</v>
      </c>
      <c r="AM96" s="22">
        <f t="shared" si="29"/>
        <v>110</v>
      </c>
      <c r="AN96" s="22">
        <f t="shared" si="30"/>
        <v>110</v>
      </c>
      <c r="AO96" s="14">
        <f>INDEX(章节关卡!$F$6:$F$34,芦花古楼!AI96)*芦花古楼!AJ96</f>
        <v>13500</v>
      </c>
      <c r="AP96" s="14">
        <v>300</v>
      </c>
      <c r="AS96" s="18">
        <v>91</v>
      </c>
      <c r="AT96" s="118">
        <v>37</v>
      </c>
      <c r="AV96" s="18">
        <v>91</v>
      </c>
      <c r="AW96" s="118">
        <v>41</v>
      </c>
      <c r="AY96" s="18">
        <v>91</v>
      </c>
      <c r="AZ96" s="18">
        <v>41</v>
      </c>
      <c r="BB96" s="18">
        <v>91</v>
      </c>
      <c r="BC96" s="18">
        <v>41</v>
      </c>
      <c r="BF96" s="18">
        <v>91</v>
      </c>
      <c r="BG96" s="14">
        <f t="shared" si="31"/>
        <v>0</v>
      </c>
      <c r="BH96" s="14">
        <f t="shared" si="32"/>
        <v>480</v>
      </c>
      <c r="BI96" s="14">
        <f t="shared" si="33"/>
        <v>0</v>
      </c>
      <c r="BJ96" s="14">
        <f t="shared" si="34"/>
        <v>1200</v>
      </c>
      <c r="BK96" s="14">
        <f t="shared" si="35"/>
        <v>480</v>
      </c>
      <c r="BL96" s="14">
        <f t="shared" si="36"/>
        <v>960</v>
      </c>
      <c r="CJ96" s="55">
        <v>92</v>
      </c>
      <c r="CK96" s="55">
        <v>1</v>
      </c>
      <c r="CL96" s="55" t="s">
        <v>306</v>
      </c>
      <c r="CM96" s="55">
        <v>92</v>
      </c>
      <c r="CN96" s="55"/>
      <c r="CO96" s="55"/>
      <c r="CP96" s="55"/>
      <c r="CQ96" s="55" t="s">
        <v>446</v>
      </c>
      <c r="CR96" s="55">
        <v>5400</v>
      </c>
      <c r="CS96" s="55" t="s">
        <v>447</v>
      </c>
      <c r="CT96" s="55">
        <v>95</v>
      </c>
      <c r="CU96" s="55"/>
      <c r="CV96" s="55"/>
      <c r="CW96" s="55" t="s">
        <v>447</v>
      </c>
      <c r="CX96" s="55">
        <v>110</v>
      </c>
      <c r="CY96" s="55"/>
      <c r="CZ96" s="55"/>
      <c r="DA96" s="55"/>
      <c r="DB96" s="55"/>
      <c r="DC96" s="55"/>
      <c r="DD96" s="55"/>
      <c r="DE96" s="55"/>
      <c r="DF96" s="55"/>
      <c r="DG96" s="55"/>
      <c r="DH96" s="55"/>
    </row>
    <row r="97" spans="1:112" ht="16.5" x14ac:dyDescent="0.2">
      <c r="A97" s="22">
        <v>93</v>
      </c>
      <c r="B97" s="109">
        <v>21</v>
      </c>
      <c r="C97" s="96">
        <v>30</v>
      </c>
      <c r="D97" s="118"/>
      <c r="E97" s="109">
        <f>INDEX(章节关卡!$D$6:$D$34,芦花古楼!B97)*芦花古楼!C97</f>
        <v>1350</v>
      </c>
      <c r="F97" s="22">
        <f t="shared" si="22"/>
        <v>95</v>
      </c>
      <c r="G97" s="22">
        <f t="shared" si="23"/>
        <v>110</v>
      </c>
      <c r="H97" s="14">
        <f>INDEX(章节关卡!$F$6:$F$34,芦花古楼!B97)*芦花古楼!C97</f>
        <v>4200</v>
      </c>
      <c r="I97" s="14">
        <v>300</v>
      </c>
      <c r="L97" s="22">
        <v>93</v>
      </c>
      <c r="M97" s="109">
        <f t="shared" si="26"/>
        <v>22</v>
      </c>
      <c r="N97" s="96">
        <v>60</v>
      </c>
      <c r="O97" s="118"/>
      <c r="P97" s="109">
        <f>INDEX(章节关卡!$D$6:$D$34,芦花古楼!M97)*芦花古楼!N97</f>
        <v>2820</v>
      </c>
      <c r="Q97" s="22">
        <f t="shared" si="27"/>
        <v>100</v>
      </c>
      <c r="R97" s="22">
        <f t="shared" si="28"/>
        <v>110</v>
      </c>
      <c r="S97" s="14">
        <f>INDEX(章节关卡!$F$6:$F$34,芦花古楼!M97)*芦花古楼!N97</f>
        <v>9000</v>
      </c>
      <c r="T97" s="14">
        <v>300</v>
      </c>
      <c r="W97" s="22">
        <v>93</v>
      </c>
      <c r="X97" s="48">
        <v>22</v>
      </c>
      <c r="Y97" s="96">
        <v>90</v>
      </c>
      <c r="Z97" s="118"/>
      <c r="AA97" s="118">
        <f>INDEX(章节关卡!$D$6:$D$34,芦花古楼!X97)*芦花古楼!Y97</f>
        <v>4230</v>
      </c>
      <c r="AB97" s="22">
        <f t="shared" si="24"/>
        <v>105</v>
      </c>
      <c r="AC97" s="22">
        <f t="shared" si="25"/>
        <v>110</v>
      </c>
      <c r="AD97" s="14">
        <f>INDEX(章节关卡!$F$6:$F$34,芦花古楼!X97)*芦花古楼!Y97</f>
        <v>13500</v>
      </c>
      <c r="AE97" s="14">
        <v>300</v>
      </c>
      <c r="AH97" s="22">
        <v>93</v>
      </c>
      <c r="AI97" s="48">
        <v>22</v>
      </c>
      <c r="AJ97" s="96">
        <v>90</v>
      </c>
      <c r="AK97" s="118"/>
      <c r="AL97" s="118">
        <f>INDEX(章节关卡!$D$6:$D$34,芦花古楼!AI97)*芦花古楼!AJ97</f>
        <v>4230</v>
      </c>
      <c r="AM97" s="22">
        <f t="shared" si="29"/>
        <v>110</v>
      </c>
      <c r="AN97" s="22">
        <f t="shared" si="30"/>
        <v>110</v>
      </c>
      <c r="AO97" s="14">
        <f>INDEX(章节关卡!$F$6:$F$34,芦花古楼!AI97)*芦花古楼!AJ97</f>
        <v>13500</v>
      </c>
      <c r="AP97" s="14">
        <v>300</v>
      </c>
      <c r="AS97" s="18">
        <v>92</v>
      </c>
      <c r="AT97" s="118">
        <v>38</v>
      </c>
      <c r="AV97" s="18">
        <v>92</v>
      </c>
      <c r="AW97" s="118">
        <v>42</v>
      </c>
      <c r="AY97" s="18">
        <v>92</v>
      </c>
      <c r="AZ97" s="18">
        <v>42</v>
      </c>
      <c r="BB97" s="18">
        <v>92</v>
      </c>
      <c r="BC97" s="18">
        <v>42</v>
      </c>
      <c r="BF97" s="18">
        <v>92</v>
      </c>
      <c r="BG97" s="14">
        <f t="shared" si="31"/>
        <v>0</v>
      </c>
      <c r="BH97" s="14">
        <f t="shared" si="32"/>
        <v>480</v>
      </c>
      <c r="BI97" s="14">
        <f t="shared" si="33"/>
        <v>0</v>
      </c>
      <c r="BJ97" s="14">
        <f t="shared" si="34"/>
        <v>1200</v>
      </c>
      <c r="BK97" s="14">
        <f t="shared" si="35"/>
        <v>480</v>
      </c>
      <c r="BL97" s="14">
        <f t="shared" si="36"/>
        <v>960</v>
      </c>
      <c r="CJ97" s="55">
        <v>93</v>
      </c>
      <c r="CK97" s="55">
        <v>1</v>
      </c>
      <c r="CL97" s="55" t="s">
        <v>306</v>
      </c>
      <c r="CM97" s="55">
        <v>93</v>
      </c>
      <c r="CN97" s="55"/>
      <c r="CO97" s="55"/>
      <c r="CP97" s="55"/>
      <c r="CQ97" s="55" t="s">
        <v>446</v>
      </c>
      <c r="CR97" s="55">
        <v>5400</v>
      </c>
      <c r="CS97" s="55" t="s">
        <v>447</v>
      </c>
      <c r="CT97" s="55">
        <v>95</v>
      </c>
      <c r="CU97" s="55"/>
      <c r="CV97" s="55"/>
      <c r="CW97" s="55" t="s">
        <v>447</v>
      </c>
      <c r="CX97" s="55">
        <v>110</v>
      </c>
      <c r="CY97" s="55"/>
      <c r="CZ97" s="55"/>
      <c r="DA97" s="55"/>
      <c r="DB97" s="55"/>
      <c r="DC97" s="55"/>
      <c r="DD97" s="55"/>
      <c r="DE97" s="55"/>
      <c r="DF97" s="55"/>
      <c r="DG97" s="55"/>
      <c r="DH97" s="55"/>
    </row>
    <row r="98" spans="1:112" ht="16.5" x14ac:dyDescent="0.2">
      <c r="A98" s="22">
        <v>94</v>
      </c>
      <c r="B98" s="109">
        <v>21</v>
      </c>
      <c r="C98" s="96">
        <v>30</v>
      </c>
      <c r="D98" s="118"/>
      <c r="E98" s="109">
        <f>INDEX(章节关卡!$D$6:$D$34,芦花古楼!B98)*芦花古楼!C98</f>
        <v>1350</v>
      </c>
      <c r="F98" s="22">
        <f t="shared" si="22"/>
        <v>95</v>
      </c>
      <c r="G98" s="22">
        <f t="shared" si="23"/>
        <v>110</v>
      </c>
      <c r="H98" s="14">
        <f>INDEX(章节关卡!$F$6:$F$34,芦花古楼!B98)*芦花古楼!C98</f>
        <v>4200</v>
      </c>
      <c r="I98" s="14">
        <v>300</v>
      </c>
      <c r="L98" s="22">
        <v>94</v>
      </c>
      <c r="M98" s="109">
        <f t="shared" si="26"/>
        <v>22</v>
      </c>
      <c r="N98" s="96">
        <v>60</v>
      </c>
      <c r="O98" s="118"/>
      <c r="P98" s="109">
        <f>INDEX(章节关卡!$D$6:$D$34,芦花古楼!M98)*芦花古楼!N98</f>
        <v>2820</v>
      </c>
      <c r="Q98" s="22">
        <f t="shared" si="27"/>
        <v>100</v>
      </c>
      <c r="R98" s="22">
        <f t="shared" si="28"/>
        <v>110</v>
      </c>
      <c r="S98" s="14">
        <f>INDEX(章节关卡!$F$6:$F$34,芦花古楼!M98)*芦花古楼!N98</f>
        <v>9000</v>
      </c>
      <c r="T98" s="14">
        <v>300</v>
      </c>
      <c r="W98" s="22">
        <v>94</v>
      </c>
      <c r="X98" s="48">
        <v>22</v>
      </c>
      <c r="Y98" s="96">
        <v>90</v>
      </c>
      <c r="Z98" s="118"/>
      <c r="AA98" s="118">
        <f>INDEX(章节关卡!$D$6:$D$34,芦花古楼!X98)*芦花古楼!Y98</f>
        <v>4230</v>
      </c>
      <c r="AB98" s="22">
        <f t="shared" si="24"/>
        <v>105</v>
      </c>
      <c r="AC98" s="22">
        <f t="shared" si="25"/>
        <v>110</v>
      </c>
      <c r="AD98" s="14">
        <f>INDEX(章节关卡!$F$6:$F$34,芦花古楼!X98)*芦花古楼!Y98</f>
        <v>13500</v>
      </c>
      <c r="AE98" s="14">
        <v>300</v>
      </c>
      <c r="AH98" s="22">
        <v>94</v>
      </c>
      <c r="AI98" s="48">
        <v>22</v>
      </c>
      <c r="AJ98" s="96">
        <v>90</v>
      </c>
      <c r="AK98" s="118"/>
      <c r="AL98" s="118">
        <f>INDEX(章节关卡!$D$6:$D$34,芦花古楼!AI98)*芦花古楼!AJ98</f>
        <v>4230</v>
      </c>
      <c r="AM98" s="22">
        <f t="shared" si="29"/>
        <v>110</v>
      </c>
      <c r="AN98" s="22">
        <f t="shared" si="30"/>
        <v>110</v>
      </c>
      <c r="AO98" s="14">
        <f>INDEX(章节关卡!$F$6:$F$34,芦花古楼!AI98)*芦花古楼!AJ98</f>
        <v>13500</v>
      </c>
      <c r="AP98" s="14">
        <v>300</v>
      </c>
      <c r="AS98" s="18">
        <v>93</v>
      </c>
      <c r="AT98" s="118">
        <v>39</v>
      </c>
      <c r="AV98" s="18">
        <v>93</v>
      </c>
      <c r="AW98" s="118">
        <v>43</v>
      </c>
      <c r="AY98" s="18">
        <v>93</v>
      </c>
      <c r="AZ98" s="18">
        <v>43</v>
      </c>
      <c r="BB98" s="18">
        <v>93</v>
      </c>
      <c r="BC98" s="18">
        <v>43</v>
      </c>
      <c r="BF98" s="18">
        <v>93</v>
      </c>
      <c r="BG98" s="14">
        <f t="shared" si="31"/>
        <v>0</v>
      </c>
      <c r="BH98" s="14">
        <f t="shared" si="32"/>
        <v>480</v>
      </c>
      <c r="BI98" s="14">
        <f t="shared" si="33"/>
        <v>0</v>
      </c>
      <c r="BJ98" s="14">
        <f t="shared" si="34"/>
        <v>1200</v>
      </c>
      <c r="BK98" s="14">
        <f t="shared" si="35"/>
        <v>480</v>
      </c>
      <c r="BL98" s="14">
        <f t="shared" si="36"/>
        <v>960</v>
      </c>
      <c r="CJ98" s="55">
        <v>94</v>
      </c>
      <c r="CK98" s="55">
        <v>1</v>
      </c>
      <c r="CL98" s="55" t="s">
        <v>306</v>
      </c>
      <c r="CM98" s="55">
        <v>94</v>
      </c>
      <c r="CN98" s="55"/>
      <c r="CO98" s="55"/>
      <c r="CP98" s="55"/>
      <c r="CQ98" s="55" t="s">
        <v>446</v>
      </c>
      <c r="CR98" s="55">
        <v>5400</v>
      </c>
      <c r="CS98" s="55" t="s">
        <v>447</v>
      </c>
      <c r="CT98" s="55">
        <v>95</v>
      </c>
      <c r="CU98" s="55"/>
      <c r="CV98" s="55"/>
      <c r="CW98" s="55" t="s">
        <v>447</v>
      </c>
      <c r="CX98" s="55">
        <v>110</v>
      </c>
      <c r="CY98" s="55"/>
      <c r="CZ98" s="55"/>
      <c r="DA98" s="55"/>
      <c r="DB98" s="55"/>
      <c r="DC98" s="55"/>
      <c r="DD98" s="55"/>
      <c r="DE98" s="55"/>
      <c r="DF98" s="55"/>
      <c r="DG98" s="55"/>
      <c r="DH98" s="55"/>
    </row>
    <row r="99" spans="1:112" ht="16.5" x14ac:dyDescent="0.2">
      <c r="A99" s="22">
        <v>95</v>
      </c>
      <c r="B99" s="109">
        <v>21</v>
      </c>
      <c r="C99" s="96">
        <v>30</v>
      </c>
      <c r="D99" s="118"/>
      <c r="E99" s="109">
        <f>INDEX(章节关卡!$D$6:$D$34,芦花古楼!B99)*芦花古楼!C99</f>
        <v>1350</v>
      </c>
      <c r="F99" s="22">
        <f t="shared" si="22"/>
        <v>95</v>
      </c>
      <c r="G99" s="22">
        <f t="shared" si="23"/>
        <v>115</v>
      </c>
      <c r="H99" s="14">
        <f>INDEX(章节关卡!$F$6:$F$34,芦花古楼!B99)*芦花古楼!C99</f>
        <v>4200</v>
      </c>
      <c r="I99" s="14">
        <v>300</v>
      </c>
      <c r="L99" s="22">
        <v>95</v>
      </c>
      <c r="M99" s="109">
        <f t="shared" si="26"/>
        <v>22</v>
      </c>
      <c r="N99" s="96">
        <v>60</v>
      </c>
      <c r="O99" s="118"/>
      <c r="P99" s="109">
        <f>INDEX(章节关卡!$D$6:$D$34,芦花古楼!M99)*芦花古楼!N99</f>
        <v>2820</v>
      </c>
      <c r="Q99" s="22">
        <f t="shared" si="27"/>
        <v>100</v>
      </c>
      <c r="R99" s="22">
        <f t="shared" si="28"/>
        <v>115</v>
      </c>
      <c r="S99" s="14">
        <f>INDEX(章节关卡!$F$6:$F$34,芦花古楼!M99)*芦花古楼!N99</f>
        <v>9000</v>
      </c>
      <c r="T99" s="14">
        <v>300</v>
      </c>
      <c r="W99" s="22">
        <v>95</v>
      </c>
      <c r="X99" s="48">
        <v>22</v>
      </c>
      <c r="Y99" s="96">
        <v>90</v>
      </c>
      <c r="Z99" s="118"/>
      <c r="AA99" s="118">
        <f>INDEX(章节关卡!$D$6:$D$34,芦花古楼!X99)*芦花古楼!Y99</f>
        <v>4230</v>
      </c>
      <c r="AB99" s="22">
        <f t="shared" si="24"/>
        <v>105</v>
      </c>
      <c r="AC99" s="22">
        <f t="shared" si="25"/>
        <v>115</v>
      </c>
      <c r="AD99" s="14">
        <f>INDEX(章节关卡!$F$6:$F$34,芦花古楼!X99)*芦花古楼!Y99</f>
        <v>13500</v>
      </c>
      <c r="AE99" s="14">
        <v>300</v>
      </c>
      <c r="AH99" s="22">
        <v>95</v>
      </c>
      <c r="AI99" s="48">
        <v>22</v>
      </c>
      <c r="AJ99" s="96">
        <v>90</v>
      </c>
      <c r="AK99" s="118"/>
      <c r="AL99" s="118">
        <f>INDEX(章节关卡!$D$6:$D$34,芦花古楼!AI99)*芦花古楼!AJ99</f>
        <v>4230</v>
      </c>
      <c r="AM99" s="22">
        <f t="shared" si="29"/>
        <v>110</v>
      </c>
      <c r="AN99" s="22">
        <f t="shared" si="30"/>
        <v>115</v>
      </c>
      <c r="AO99" s="14">
        <f>INDEX(章节关卡!$F$6:$F$34,芦花古楼!AI99)*芦花古楼!AJ99</f>
        <v>13500</v>
      </c>
      <c r="AP99" s="14">
        <v>300</v>
      </c>
      <c r="AS99" s="18">
        <v>94</v>
      </c>
      <c r="AT99" s="118">
        <v>40</v>
      </c>
      <c r="AV99" s="18">
        <v>94</v>
      </c>
      <c r="AW99" s="118">
        <v>44</v>
      </c>
      <c r="AY99" s="18">
        <v>94</v>
      </c>
      <c r="AZ99" s="18">
        <v>44</v>
      </c>
      <c r="BB99" s="18">
        <v>94</v>
      </c>
      <c r="BC99" s="18">
        <v>44</v>
      </c>
      <c r="BF99" s="18">
        <v>94</v>
      </c>
      <c r="BG99" s="14">
        <f t="shared" si="31"/>
        <v>0</v>
      </c>
      <c r="BH99" s="14">
        <f t="shared" si="32"/>
        <v>480</v>
      </c>
      <c r="BI99" s="14">
        <f t="shared" si="33"/>
        <v>0</v>
      </c>
      <c r="BJ99" s="14">
        <f t="shared" si="34"/>
        <v>1200</v>
      </c>
      <c r="BK99" s="14">
        <f t="shared" si="35"/>
        <v>480</v>
      </c>
      <c r="BL99" s="14">
        <f t="shared" si="36"/>
        <v>960</v>
      </c>
      <c r="CJ99" s="55">
        <v>95</v>
      </c>
      <c r="CK99" s="55">
        <v>1</v>
      </c>
      <c r="CL99" s="55" t="s">
        <v>306</v>
      </c>
      <c r="CM99" s="55">
        <v>95</v>
      </c>
      <c r="CN99" s="55"/>
      <c r="CO99" s="55"/>
      <c r="CP99" s="55"/>
      <c r="CQ99" s="55" t="s">
        <v>446</v>
      </c>
      <c r="CR99" s="55">
        <v>5400</v>
      </c>
      <c r="CS99" s="55" t="s">
        <v>447</v>
      </c>
      <c r="CT99" s="55">
        <v>95</v>
      </c>
      <c r="CU99" s="55" t="s">
        <v>448</v>
      </c>
      <c r="CV99" s="55">
        <v>2</v>
      </c>
      <c r="CW99" s="55" t="s">
        <v>447</v>
      </c>
      <c r="CX99" s="55">
        <v>115</v>
      </c>
      <c r="CY99" s="55"/>
      <c r="CZ99" s="55"/>
      <c r="DA99" s="55"/>
      <c r="DB99" s="55"/>
      <c r="DC99" s="55"/>
      <c r="DD99" s="55"/>
      <c r="DE99" s="55"/>
      <c r="DF99" s="55"/>
      <c r="DG99" s="55"/>
      <c r="DH99" s="55"/>
    </row>
    <row r="100" spans="1:112" ht="16.5" x14ac:dyDescent="0.2">
      <c r="A100" s="22">
        <v>96</v>
      </c>
      <c r="B100" s="25">
        <v>22</v>
      </c>
      <c r="C100" s="96">
        <v>30</v>
      </c>
      <c r="D100" s="118"/>
      <c r="E100" s="109">
        <f>INDEX(章节关卡!$D$6:$D$34,芦花古楼!B100)*芦花古楼!C100</f>
        <v>1410</v>
      </c>
      <c r="F100" s="22">
        <f t="shared" si="22"/>
        <v>100</v>
      </c>
      <c r="G100" s="22">
        <f t="shared" si="23"/>
        <v>115</v>
      </c>
      <c r="H100" s="14">
        <f>INDEX(章节关卡!$F$6:$F$34,芦花古楼!B100)*芦花古楼!C100</f>
        <v>4500</v>
      </c>
      <c r="I100" s="14">
        <v>300</v>
      </c>
      <c r="L100" s="22">
        <v>96</v>
      </c>
      <c r="M100" s="109">
        <f t="shared" si="26"/>
        <v>23</v>
      </c>
      <c r="N100" s="96">
        <v>60</v>
      </c>
      <c r="O100" s="118"/>
      <c r="P100" s="109">
        <f>INDEX(章节关卡!$D$6:$D$34,芦花古楼!M100)*芦花古楼!N100</f>
        <v>3000</v>
      </c>
      <c r="Q100" s="22">
        <f t="shared" si="27"/>
        <v>105</v>
      </c>
      <c r="R100" s="22">
        <f t="shared" si="28"/>
        <v>115</v>
      </c>
      <c r="S100" s="14">
        <f>INDEX(章节关卡!$F$6:$F$34,芦花古楼!M100)*芦花古楼!N100</f>
        <v>9600</v>
      </c>
      <c r="T100" s="14">
        <v>300</v>
      </c>
      <c r="W100" s="22">
        <v>96</v>
      </c>
      <c r="X100" s="25">
        <v>23</v>
      </c>
      <c r="Y100" s="96">
        <v>90</v>
      </c>
      <c r="Z100" s="118"/>
      <c r="AA100" s="118">
        <f>INDEX(章节关卡!$D$6:$D$34,芦花古楼!X100)*芦花古楼!Y100</f>
        <v>4500</v>
      </c>
      <c r="AB100" s="22">
        <f t="shared" si="24"/>
        <v>110</v>
      </c>
      <c r="AC100" s="22">
        <f t="shared" si="25"/>
        <v>115</v>
      </c>
      <c r="AD100" s="14">
        <f>INDEX(章节关卡!$F$6:$F$34,芦花古楼!X100)*芦花古楼!Y100</f>
        <v>14400</v>
      </c>
      <c r="AE100" s="14">
        <v>300</v>
      </c>
      <c r="AH100" s="22">
        <v>96</v>
      </c>
      <c r="AI100" s="48">
        <v>23</v>
      </c>
      <c r="AJ100" s="96">
        <v>90</v>
      </c>
      <c r="AK100" s="118"/>
      <c r="AL100" s="118">
        <f>INDEX(章节关卡!$D$6:$D$34,芦花古楼!AI100)*芦花古楼!AJ100</f>
        <v>4500</v>
      </c>
      <c r="AM100" s="22">
        <f t="shared" si="29"/>
        <v>115</v>
      </c>
      <c r="AN100" s="22">
        <f t="shared" si="30"/>
        <v>115</v>
      </c>
      <c r="AO100" s="14">
        <f>INDEX(章节关卡!$F$6:$F$34,芦花古楼!AI100)*芦花古楼!AJ100</f>
        <v>14400</v>
      </c>
      <c r="AP100" s="14">
        <v>300</v>
      </c>
      <c r="AS100" s="18">
        <v>95</v>
      </c>
      <c r="AT100" s="118">
        <v>41</v>
      </c>
      <c r="AV100" s="18">
        <v>95</v>
      </c>
      <c r="AW100" s="118">
        <v>45</v>
      </c>
      <c r="AY100" s="18">
        <v>95</v>
      </c>
      <c r="AZ100" s="18">
        <v>45</v>
      </c>
      <c r="BB100" s="18">
        <v>95</v>
      </c>
      <c r="BC100" s="18">
        <v>45</v>
      </c>
      <c r="BF100" s="18">
        <v>95</v>
      </c>
      <c r="BG100" s="14">
        <f t="shared" si="31"/>
        <v>0</v>
      </c>
      <c r="BH100" s="14">
        <f t="shared" si="32"/>
        <v>480</v>
      </c>
      <c r="BI100" s="14">
        <f t="shared" si="33"/>
        <v>0</v>
      </c>
      <c r="BJ100" s="14">
        <f t="shared" si="34"/>
        <v>1200</v>
      </c>
      <c r="BK100" s="14">
        <f t="shared" si="35"/>
        <v>480</v>
      </c>
      <c r="BL100" s="14">
        <f t="shared" si="36"/>
        <v>960</v>
      </c>
      <c r="CJ100" s="55">
        <v>96</v>
      </c>
      <c r="CK100" s="55">
        <v>1</v>
      </c>
      <c r="CL100" s="55" t="s">
        <v>306</v>
      </c>
      <c r="CM100" s="55">
        <v>96</v>
      </c>
      <c r="CN100" s="55"/>
      <c r="CO100" s="55"/>
      <c r="CP100" s="55"/>
      <c r="CQ100" s="55" t="s">
        <v>446</v>
      </c>
      <c r="CR100" s="55">
        <v>6600</v>
      </c>
      <c r="CS100" s="55" t="s">
        <v>447</v>
      </c>
      <c r="CT100" s="55">
        <v>100</v>
      </c>
      <c r="CU100" s="55"/>
      <c r="CV100" s="55"/>
      <c r="CW100" s="55" t="s">
        <v>447</v>
      </c>
      <c r="CX100" s="55">
        <v>115</v>
      </c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</row>
    <row r="101" spans="1:112" ht="16.5" x14ac:dyDescent="0.2">
      <c r="A101" s="22">
        <v>97</v>
      </c>
      <c r="B101" s="109">
        <v>22</v>
      </c>
      <c r="C101" s="96">
        <v>30</v>
      </c>
      <c r="D101" s="118"/>
      <c r="E101" s="109">
        <f>INDEX(章节关卡!$D$6:$D$34,芦花古楼!B101)*芦花古楼!C101</f>
        <v>1410</v>
      </c>
      <c r="F101" s="22">
        <f t="shared" si="22"/>
        <v>100</v>
      </c>
      <c r="G101" s="22">
        <f t="shared" si="23"/>
        <v>115</v>
      </c>
      <c r="H101" s="14">
        <f>INDEX(章节关卡!$F$6:$F$34,芦花古楼!B101)*芦花古楼!C101</f>
        <v>4500</v>
      </c>
      <c r="I101" s="14">
        <v>300</v>
      </c>
      <c r="L101" s="22">
        <v>97</v>
      </c>
      <c r="M101" s="109">
        <f t="shared" si="26"/>
        <v>23</v>
      </c>
      <c r="N101" s="96">
        <v>60</v>
      </c>
      <c r="O101" s="118"/>
      <c r="P101" s="109">
        <f>INDEX(章节关卡!$D$6:$D$34,芦花古楼!M101)*芦花古楼!N101</f>
        <v>3000</v>
      </c>
      <c r="Q101" s="22">
        <f t="shared" si="27"/>
        <v>105</v>
      </c>
      <c r="R101" s="22">
        <f t="shared" si="28"/>
        <v>115</v>
      </c>
      <c r="S101" s="14">
        <f>INDEX(章节关卡!$F$6:$F$34,芦花古楼!M101)*芦花古楼!N101</f>
        <v>9600</v>
      </c>
      <c r="T101" s="14">
        <v>300</v>
      </c>
      <c r="W101" s="22">
        <v>97</v>
      </c>
      <c r="X101" s="25">
        <v>23</v>
      </c>
      <c r="Y101" s="96">
        <v>90</v>
      </c>
      <c r="Z101" s="118"/>
      <c r="AA101" s="118">
        <f>INDEX(章节关卡!$D$6:$D$34,芦花古楼!X101)*芦花古楼!Y101</f>
        <v>4500</v>
      </c>
      <c r="AB101" s="22">
        <f t="shared" si="24"/>
        <v>110</v>
      </c>
      <c r="AC101" s="22">
        <f t="shared" si="25"/>
        <v>115</v>
      </c>
      <c r="AD101" s="14">
        <f>INDEX(章节关卡!$F$6:$F$34,芦花古楼!X101)*芦花古楼!Y101</f>
        <v>14400</v>
      </c>
      <c r="AE101" s="14">
        <v>300</v>
      </c>
      <c r="AH101" s="22">
        <v>97</v>
      </c>
      <c r="AI101" s="48">
        <v>23</v>
      </c>
      <c r="AJ101" s="96">
        <v>90</v>
      </c>
      <c r="AK101" s="118"/>
      <c r="AL101" s="118">
        <f>INDEX(章节关卡!$D$6:$D$34,芦花古楼!AI101)*芦花古楼!AJ101</f>
        <v>4500</v>
      </c>
      <c r="AM101" s="22">
        <f t="shared" si="29"/>
        <v>115</v>
      </c>
      <c r="AN101" s="22">
        <f t="shared" si="30"/>
        <v>115</v>
      </c>
      <c r="AO101" s="14">
        <f>INDEX(章节关卡!$F$6:$F$34,芦花古楼!AI101)*芦花古楼!AJ101</f>
        <v>14400</v>
      </c>
      <c r="AP101" s="14">
        <v>300</v>
      </c>
      <c r="AS101" s="18">
        <v>96</v>
      </c>
      <c r="AT101" s="118">
        <v>42</v>
      </c>
      <c r="AV101" s="18">
        <v>96</v>
      </c>
      <c r="AW101" s="118">
        <v>46</v>
      </c>
      <c r="AY101" s="18">
        <v>96</v>
      </c>
      <c r="AZ101" s="18">
        <v>46</v>
      </c>
      <c r="BB101" s="18">
        <v>96</v>
      </c>
      <c r="BC101" s="18">
        <v>46</v>
      </c>
      <c r="BF101" s="18">
        <v>96</v>
      </c>
      <c r="BG101" s="14">
        <f t="shared" si="31"/>
        <v>0</v>
      </c>
      <c r="BH101" s="14">
        <f t="shared" si="32"/>
        <v>480</v>
      </c>
      <c r="BI101" s="14">
        <f t="shared" si="33"/>
        <v>0</v>
      </c>
      <c r="BJ101" s="14">
        <f t="shared" si="34"/>
        <v>1200</v>
      </c>
      <c r="BK101" s="14">
        <f t="shared" si="35"/>
        <v>480</v>
      </c>
      <c r="BL101" s="14">
        <f t="shared" si="36"/>
        <v>960</v>
      </c>
      <c r="CJ101" s="55">
        <v>97</v>
      </c>
      <c r="CK101" s="55">
        <v>1</v>
      </c>
      <c r="CL101" s="55" t="s">
        <v>306</v>
      </c>
      <c r="CM101" s="55">
        <v>97</v>
      </c>
      <c r="CN101" s="55"/>
      <c r="CO101" s="55"/>
      <c r="CP101" s="55"/>
      <c r="CQ101" s="55" t="s">
        <v>446</v>
      </c>
      <c r="CR101" s="55">
        <v>6600</v>
      </c>
      <c r="CS101" s="55" t="s">
        <v>447</v>
      </c>
      <c r="CT101" s="55">
        <v>100</v>
      </c>
      <c r="CU101" s="55"/>
      <c r="CV101" s="55"/>
      <c r="CW101" s="55" t="s">
        <v>447</v>
      </c>
      <c r="CX101" s="55">
        <v>115</v>
      </c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</row>
    <row r="102" spans="1:112" ht="16.5" x14ac:dyDescent="0.2">
      <c r="A102" s="22">
        <v>98</v>
      </c>
      <c r="B102" s="109">
        <v>22</v>
      </c>
      <c r="C102" s="96">
        <v>30</v>
      </c>
      <c r="D102" s="118"/>
      <c r="E102" s="109">
        <f>INDEX(章节关卡!$D$6:$D$34,芦花古楼!B102)*芦花古楼!C102</f>
        <v>1410</v>
      </c>
      <c r="F102" s="22">
        <f t="shared" si="22"/>
        <v>100</v>
      </c>
      <c r="G102" s="22">
        <f t="shared" si="23"/>
        <v>115</v>
      </c>
      <c r="H102" s="14">
        <f>INDEX(章节关卡!$F$6:$F$34,芦花古楼!B102)*芦花古楼!C102</f>
        <v>4500</v>
      </c>
      <c r="I102" s="14">
        <v>300</v>
      </c>
      <c r="L102" s="22">
        <v>98</v>
      </c>
      <c r="M102" s="109">
        <f t="shared" si="26"/>
        <v>23</v>
      </c>
      <c r="N102" s="96">
        <v>60</v>
      </c>
      <c r="O102" s="118"/>
      <c r="P102" s="109">
        <f>INDEX(章节关卡!$D$6:$D$34,芦花古楼!M102)*芦花古楼!N102</f>
        <v>3000</v>
      </c>
      <c r="Q102" s="22">
        <f t="shared" si="27"/>
        <v>105</v>
      </c>
      <c r="R102" s="22">
        <f t="shared" si="28"/>
        <v>115</v>
      </c>
      <c r="S102" s="14">
        <f>INDEX(章节关卡!$F$6:$F$34,芦花古楼!M102)*芦花古楼!N102</f>
        <v>9600</v>
      </c>
      <c r="T102" s="14">
        <v>300</v>
      </c>
      <c r="W102" s="22">
        <v>98</v>
      </c>
      <c r="X102" s="25">
        <v>23</v>
      </c>
      <c r="Y102" s="96">
        <v>90</v>
      </c>
      <c r="Z102" s="118"/>
      <c r="AA102" s="118">
        <f>INDEX(章节关卡!$D$6:$D$34,芦花古楼!X102)*芦花古楼!Y102</f>
        <v>4500</v>
      </c>
      <c r="AB102" s="22">
        <f t="shared" si="24"/>
        <v>110</v>
      </c>
      <c r="AC102" s="22">
        <f t="shared" si="25"/>
        <v>115</v>
      </c>
      <c r="AD102" s="14">
        <f>INDEX(章节关卡!$F$6:$F$34,芦花古楼!X102)*芦花古楼!Y102</f>
        <v>14400</v>
      </c>
      <c r="AE102" s="14">
        <v>300</v>
      </c>
      <c r="AH102" s="22">
        <v>98</v>
      </c>
      <c r="AI102" s="48">
        <v>23</v>
      </c>
      <c r="AJ102" s="96">
        <v>90</v>
      </c>
      <c r="AK102" s="118"/>
      <c r="AL102" s="118">
        <f>INDEX(章节关卡!$D$6:$D$34,芦花古楼!AI102)*芦花古楼!AJ102</f>
        <v>4500</v>
      </c>
      <c r="AM102" s="22">
        <f t="shared" si="29"/>
        <v>115</v>
      </c>
      <c r="AN102" s="22">
        <f t="shared" si="30"/>
        <v>115</v>
      </c>
      <c r="AO102" s="14">
        <f>INDEX(章节关卡!$F$6:$F$34,芦花古楼!AI102)*芦花古楼!AJ102</f>
        <v>14400</v>
      </c>
      <c r="AP102" s="14">
        <v>300</v>
      </c>
      <c r="AS102" s="18">
        <v>97</v>
      </c>
      <c r="AT102" s="118">
        <v>43</v>
      </c>
      <c r="AV102" s="18">
        <v>97</v>
      </c>
      <c r="AW102" s="118">
        <v>47</v>
      </c>
      <c r="AY102" s="18">
        <v>97</v>
      </c>
      <c r="AZ102" s="18">
        <v>47</v>
      </c>
      <c r="BB102" s="18">
        <v>97</v>
      </c>
      <c r="BC102" s="18">
        <v>47</v>
      </c>
      <c r="BF102" s="18">
        <v>97</v>
      </c>
      <c r="BG102" s="14">
        <f>SUMIFS($F$5:$F$104,$AT$6:$AT$105,"="&amp;BF102)+SUMIFS($Q$5:$Q$104,$AW$6:$AW$105,"="&amp;BF102)+SUMIFS($AB$5:$AB$104,$AZ$6:$AZ$105,"="&amp;BF102)+SUMIFS($AM$5:$AM$104,$BC$6:$BC$105,"="&amp;BF102)</f>
        <v>0</v>
      </c>
      <c r="BH102" s="14">
        <f t="shared" si="32"/>
        <v>480</v>
      </c>
      <c r="BI102" s="14">
        <f t="shared" si="33"/>
        <v>0</v>
      </c>
      <c r="BJ102" s="14">
        <f t="shared" si="34"/>
        <v>1200</v>
      </c>
      <c r="BK102" s="14">
        <f t="shared" si="35"/>
        <v>480</v>
      </c>
      <c r="BL102" s="14">
        <f t="shared" si="36"/>
        <v>960</v>
      </c>
      <c r="CJ102" s="55">
        <v>98</v>
      </c>
      <c r="CK102" s="55">
        <v>1</v>
      </c>
      <c r="CL102" s="55" t="s">
        <v>306</v>
      </c>
      <c r="CM102" s="55">
        <v>98</v>
      </c>
      <c r="CN102" s="55"/>
      <c r="CO102" s="55"/>
      <c r="CP102" s="55"/>
      <c r="CQ102" s="55" t="s">
        <v>446</v>
      </c>
      <c r="CR102" s="55">
        <v>6600</v>
      </c>
      <c r="CS102" s="55" t="s">
        <v>447</v>
      </c>
      <c r="CT102" s="55">
        <v>100</v>
      </c>
      <c r="CU102" s="55"/>
      <c r="CV102" s="55"/>
      <c r="CW102" s="55" t="s">
        <v>447</v>
      </c>
      <c r="CX102" s="55">
        <v>115</v>
      </c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</row>
    <row r="103" spans="1:112" ht="16.5" x14ac:dyDescent="0.2">
      <c r="A103" s="22">
        <v>99</v>
      </c>
      <c r="B103" s="109">
        <v>22</v>
      </c>
      <c r="C103" s="96">
        <v>30</v>
      </c>
      <c r="D103" s="118"/>
      <c r="E103" s="109">
        <f>INDEX(章节关卡!$D$6:$D$34,芦花古楼!B103)*芦花古楼!C103</f>
        <v>1410</v>
      </c>
      <c r="F103" s="22">
        <f t="shared" si="22"/>
        <v>100</v>
      </c>
      <c r="G103" s="22">
        <f t="shared" si="23"/>
        <v>115</v>
      </c>
      <c r="H103" s="14">
        <f>INDEX(章节关卡!$F$6:$F$34,芦花古楼!B103)*芦花古楼!C103</f>
        <v>4500</v>
      </c>
      <c r="I103" s="14">
        <v>300</v>
      </c>
      <c r="L103" s="22">
        <v>99</v>
      </c>
      <c r="M103" s="109">
        <f t="shared" si="26"/>
        <v>23</v>
      </c>
      <c r="N103" s="96">
        <v>60</v>
      </c>
      <c r="O103" s="118"/>
      <c r="P103" s="109">
        <f>INDEX(章节关卡!$D$6:$D$34,芦花古楼!M103)*芦花古楼!N103</f>
        <v>3000</v>
      </c>
      <c r="Q103" s="22">
        <f t="shared" si="27"/>
        <v>105</v>
      </c>
      <c r="R103" s="22">
        <f t="shared" si="28"/>
        <v>115</v>
      </c>
      <c r="S103" s="14">
        <f>INDEX(章节关卡!$F$6:$F$34,芦花古楼!M103)*芦花古楼!N103</f>
        <v>9600</v>
      </c>
      <c r="T103" s="14">
        <v>300</v>
      </c>
      <c r="W103" s="22">
        <v>99</v>
      </c>
      <c r="X103" s="25">
        <v>23</v>
      </c>
      <c r="Y103" s="96">
        <v>90</v>
      </c>
      <c r="Z103" s="118"/>
      <c r="AA103" s="118">
        <f>INDEX(章节关卡!$D$6:$D$34,芦花古楼!X103)*芦花古楼!Y103</f>
        <v>4500</v>
      </c>
      <c r="AB103" s="22">
        <f t="shared" si="24"/>
        <v>110</v>
      </c>
      <c r="AC103" s="22">
        <f t="shared" si="25"/>
        <v>115</v>
      </c>
      <c r="AD103" s="14">
        <f>INDEX(章节关卡!$F$6:$F$34,芦花古楼!X103)*芦花古楼!Y103</f>
        <v>14400</v>
      </c>
      <c r="AE103" s="14">
        <v>300</v>
      </c>
      <c r="AH103" s="22">
        <v>99</v>
      </c>
      <c r="AI103" s="48">
        <v>23</v>
      </c>
      <c r="AJ103" s="96">
        <v>90</v>
      </c>
      <c r="AK103" s="118"/>
      <c r="AL103" s="118">
        <f>INDEX(章节关卡!$D$6:$D$34,芦花古楼!AI103)*芦花古楼!AJ103</f>
        <v>4500</v>
      </c>
      <c r="AM103" s="22">
        <f t="shared" si="29"/>
        <v>115</v>
      </c>
      <c r="AN103" s="22">
        <f t="shared" si="30"/>
        <v>115</v>
      </c>
      <c r="AO103" s="14">
        <f>INDEX(章节关卡!$F$6:$F$34,芦花古楼!AI103)*芦花古楼!AJ103</f>
        <v>14400</v>
      </c>
      <c r="AP103" s="14">
        <v>300</v>
      </c>
      <c r="AS103" s="18">
        <v>98</v>
      </c>
      <c r="AT103" s="118">
        <v>44</v>
      </c>
      <c r="AV103" s="18">
        <v>98</v>
      </c>
      <c r="AW103" s="118">
        <v>48</v>
      </c>
      <c r="AY103" s="18">
        <v>98</v>
      </c>
      <c r="AZ103" s="18">
        <v>48</v>
      </c>
      <c r="BB103" s="18">
        <v>98</v>
      </c>
      <c r="BC103" s="18">
        <v>48</v>
      </c>
      <c r="BF103" s="18">
        <v>98</v>
      </c>
      <c r="BG103" s="14">
        <f>SUMIFS($F$5:$F$104,$AT$6:$AT$105,"="&amp;BF103)+SUMIFS($Q$5:$Q$104,$AW$6:$AW$105,"="&amp;BF103)+SUMIFS($AB$5:$AB$104,$AZ$6:$AZ$105,"="&amp;BF103)+SUMIFS($AM$5:$AM$104,$BC$6:$BC$105,"="&amp;BF103)</f>
        <v>0</v>
      </c>
      <c r="BH103" s="14">
        <f t="shared" si="32"/>
        <v>480</v>
      </c>
      <c r="BI103" s="14">
        <f t="shared" si="33"/>
        <v>0</v>
      </c>
      <c r="BJ103" s="14">
        <f t="shared" si="34"/>
        <v>1200</v>
      </c>
      <c r="BK103" s="14">
        <f t="shared" si="35"/>
        <v>480</v>
      </c>
      <c r="BL103" s="14">
        <f t="shared" si="36"/>
        <v>960</v>
      </c>
      <c r="CJ103" s="55">
        <v>99</v>
      </c>
      <c r="CK103" s="55">
        <v>1</v>
      </c>
      <c r="CL103" s="55" t="s">
        <v>306</v>
      </c>
      <c r="CM103" s="55">
        <v>99</v>
      </c>
      <c r="CN103" s="55"/>
      <c r="CO103" s="55"/>
      <c r="CP103" s="55"/>
      <c r="CQ103" s="55" t="s">
        <v>446</v>
      </c>
      <c r="CR103" s="55">
        <v>6600</v>
      </c>
      <c r="CS103" s="55" t="s">
        <v>447</v>
      </c>
      <c r="CT103" s="55">
        <v>100</v>
      </c>
      <c r="CU103" s="55"/>
      <c r="CV103" s="55"/>
      <c r="CW103" s="55" t="s">
        <v>447</v>
      </c>
      <c r="CX103" s="55">
        <v>115</v>
      </c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</row>
    <row r="104" spans="1:112" ht="16.5" x14ac:dyDescent="0.2">
      <c r="A104" s="22">
        <v>100</v>
      </c>
      <c r="B104" s="109">
        <v>22</v>
      </c>
      <c r="C104" s="96">
        <v>30</v>
      </c>
      <c r="D104" s="118"/>
      <c r="E104" s="109">
        <f>INDEX(章节关卡!$D$6:$D$34,芦花古楼!B104)*芦花古楼!C104</f>
        <v>1410</v>
      </c>
      <c r="F104" s="22">
        <f t="shared" si="22"/>
        <v>100</v>
      </c>
      <c r="G104" s="22">
        <f t="shared" si="23"/>
        <v>120</v>
      </c>
      <c r="H104" s="14">
        <f>INDEX(章节关卡!$F$6:$F$34,芦花古楼!B104)*芦花古楼!C104</f>
        <v>4500</v>
      </c>
      <c r="I104" s="14">
        <v>300</v>
      </c>
      <c r="L104" s="22">
        <v>100</v>
      </c>
      <c r="M104" s="109">
        <f t="shared" si="26"/>
        <v>23</v>
      </c>
      <c r="N104" s="96">
        <v>60</v>
      </c>
      <c r="O104" s="118"/>
      <c r="P104" s="109">
        <f>INDEX(章节关卡!$D$6:$D$34,芦花古楼!M104)*芦花古楼!N104</f>
        <v>3000</v>
      </c>
      <c r="Q104" s="22">
        <f t="shared" si="27"/>
        <v>105</v>
      </c>
      <c r="R104" s="22">
        <f t="shared" si="28"/>
        <v>120</v>
      </c>
      <c r="S104" s="14">
        <f>INDEX(章节关卡!$F$6:$F$34,芦花古楼!M104)*芦花古楼!N104</f>
        <v>9600</v>
      </c>
      <c r="T104" s="14">
        <v>300</v>
      </c>
      <c r="W104" s="22">
        <v>100</v>
      </c>
      <c r="X104" s="25">
        <v>23</v>
      </c>
      <c r="Y104" s="96">
        <v>90</v>
      </c>
      <c r="Z104" s="118"/>
      <c r="AA104" s="118">
        <f>INDEX(章节关卡!$D$6:$D$34,芦花古楼!X104)*芦花古楼!Y104</f>
        <v>4500</v>
      </c>
      <c r="AB104" s="22">
        <f t="shared" si="24"/>
        <v>110</v>
      </c>
      <c r="AC104" s="22">
        <f t="shared" si="25"/>
        <v>120</v>
      </c>
      <c r="AD104" s="14">
        <f>INDEX(章节关卡!$F$6:$F$34,芦花古楼!X104)*芦花古楼!Y104</f>
        <v>14400</v>
      </c>
      <c r="AE104" s="14">
        <v>300</v>
      </c>
      <c r="AH104" s="22">
        <v>100</v>
      </c>
      <c r="AI104" s="48">
        <v>23</v>
      </c>
      <c r="AJ104" s="96">
        <v>90</v>
      </c>
      <c r="AK104" s="118"/>
      <c r="AL104" s="118">
        <f>INDEX(章节关卡!$D$6:$D$34,芦花古楼!AI104)*芦花古楼!AJ104</f>
        <v>4500</v>
      </c>
      <c r="AM104" s="22">
        <f t="shared" si="29"/>
        <v>115</v>
      </c>
      <c r="AN104" s="22">
        <f t="shared" si="30"/>
        <v>120</v>
      </c>
      <c r="AO104" s="14">
        <f>INDEX(章节关卡!$F$6:$F$34,芦花古楼!AI104)*芦花古楼!AJ104</f>
        <v>14400</v>
      </c>
      <c r="AP104" s="14">
        <v>300</v>
      </c>
      <c r="AS104" s="18">
        <v>99</v>
      </c>
      <c r="AT104" s="118">
        <v>45</v>
      </c>
      <c r="AV104" s="18">
        <v>99</v>
      </c>
      <c r="AW104" s="118">
        <v>49</v>
      </c>
      <c r="AY104" s="18">
        <v>99</v>
      </c>
      <c r="AZ104" s="18">
        <v>49</v>
      </c>
      <c r="BB104" s="18">
        <v>99</v>
      </c>
      <c r="BC104" s="18">
        <v>49</v>
      </c>
      <c r="BF104" s="18">
        <v>99</v>
      </c>
      <c r="BG104" s="14">
        <f>SUMIFS($F$5:$F$104,$AT$6:$AT$105,"="&amp;BF104)+SUMIFS($Q$5:$Q$104,$AW$6:$AW$105,"="&amp;BF104)+SUMIFS($AB$5:$AB$104,$AZ$6:$AZ$105,"="&amp;BF104)+SUMIFS($AM$5:$AM$104,$BC$6:$BC$105,"="&amp;BF104)</f>
        <v>0</v>
      </c>
      <c r="BH104" s="14">
        <f t="shared" si="32"/>
        <v>480</v>
      </c>
      <c r="BI104" s="14">
        <f t="shared" si="33"/>
        <v>0</v>
      </c>
      <c r="BJ104" s="14">
        <f t="shared" si="34"/>
        <v>1200</v>
      </c>
      <c r="BK104" s="14">
        <f t="shared" si="35"/>
        <v>480</v>
      </c>
      <c r="BL104" s="14">
        <f t="shared" si="36"/>
        <v>960</v>
      </c>
      <c r="CJ104" s="55">
        <v>100</v>
      </c>
      <c r="CK104" s="55">
        <v>1</v>
      </c>
      <c r="CL104" s="55" t="s">
        <v>306</v>
      </c>
      <c r="CM104" s="55">
        <v>100</v>
      </c>
      <c r="CN104" s="55"/>
      <c r="CO104" s="55"/>
      <c r="CP104" s="55"/>
      <c r="CQ104" s="55" t="s">
        <v>446</v>
      </c>
      <c r="CR104" s="55">
        <v>6600</v>
      </c>
      <c r="CS104" s="55" t="s">
        <v>447</v>
      </c>
      <c r="CT104" s="55">
        <v>100</v>
      </c>
      <c r="CU104" s="55" t="s">
        <v>329</v>
      </c>
      <c r="CV104" s="55">
        <v>2</v>
      </c>
      <c r="CW104" s="55" t="s">
        <v>447</v>
      </c>
      <c r="CX104" s="55">
        <v>120</v>
      </c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</row>
    <row r="105" spans="1:112" ht="16.5" x14ac:dyDescent="0.2">
      <c r="AS105" s="18">
        <v>100</v>
      </c>
      <c r="AT105" s="118">
        <v>46</v>
      </c>
      <c r="AV105" s="18">
        <v>100</v>
      </c>
      <c r="AW105" s="118">
        <v>50</v>
      </c>
      <c r="AY105" s="18">
        <v>100</v>
      </c>
      <c r="AZ105" s="18">
        <v>50</v>
      </c>
      <c r="BB105" s="18">
        <v>100</v>
      </c>
      <c r="BC105" s="18">
        <v>50</v>
      </c>
      <c r="BF105" s="18">
        <v>100</v>
      </c>
      <c r="BG105" s="14">
        <f>SUMIFS($F$5:$F$104,$AT$6:$AT$105,"="&amp;BF105)+SUMIFS($Q$5:$Q$104,$AW$6:$AW$105,"="&amp;BF105)+SUMIFS($AB$5:$AB$104,$AZ$6:$AZ$105,"="&amp;BF105)+SUMIFS($AM$5:$AM$104,$BC$6:$BC$105,"="&amp;BF105)</f>
        <v>0</v>
      </c>
      <c r="BH105" s="14">
        <f t="shared" si="32"/>
        <v>480</v>
      </c>
      <c r="BI105" s="14">
        <f t="shared" si="33"/>
        <v>0</v>
      </c>
      <c r="BJ105" s="14">
        <f t="shared" si="34"/>
        <v>1200</v>
      </c>
      <c r="BK105" s="14">
        <f t="shared" si="35"/>
        <v>480</v>
      </c>
      <c r="BL105" s="14">
        <f t="shared" si="36"/>
        <v>960</v>
      </c>
      <c r="CJ105" s="55">
        <v>101</v>
      </c>
      <c r="CK105" s="55">
        <v>2</v>
      </c>
      <c r="CL105" s="55" t="s">
        <v>306</v>
      </c>
      <c r="CM105" s="55">
        <v>1</v>
      </c>
      <c r="CN105" s="55"/>
      <c r="CO105" s="55"/>
      <c r="CP105" s="55"/>
      <c r="CQ105" s="55" t="s">
        <v>446</v>
      </c>
      <c r="CR105" s="55">
        <v>3000</v>
      </c>
      <c r="CS105" s="55" t="s">
        <v>447</v>
      </c>
      <c r="CT105" s="55">
        <v>10</v>
      </c>
      <c r="CU105" s="55"/>
      <c r="CV105" s="55"/>
      <c r="CW105" s="55" t="s">
        <v>447</v>
      </c>
      <c r="CX105" s="55">
        <v>20</v>
      </c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</row>
    <row r="106" spans="1:112" ht="16.5" x14ac:dyDescent="0.2">
      <c r="BF106" s="55">
        <v>101</v>
      </c>
      <c r="BG106" s="14">
        <f t="shared" ref="BG106:BG169" si="37">SUMIFS($F$5:$F$104,$AT$6:$AT$105,"="&amp;BF106)+SUMIFS($Q$5:$Q$104,$AW$6:$AW$105,"="&amp;BF106)+SUMIFS($AB$5:$AB$104,$AZ$6:$AZ$105,"="&amp;BF106)+SUMIFS($AM$5:$AM$104,$BC$6:$BC$105,"="&amp;BF106)</f>
        <v>0</v>
      </c>
      <c r="BH106" s="14">
        <f t="shared" ref="BH106:BH169" si="38">INDEX($G$5:$G$104,MATCH(BF106,$AT$5:$AT$105,1)-1)+INDEX($R$5:$R$104,MATCH(BF106,$AW$5:$AW$105,1)-1)+INDEX($AC$5:$AC$104,MATCH(BF106,$AZ$5:$AZ$105,1)-1)+INDEX($AN$5:$AN$104,MATCH(BF106,$BC$5:$BC$105,1)-1)</f>
        <v>480</v>
      </c>
      <c r="BI106" s="14">
        <f t="shared" ref="BI106:BI169" si="39">SUMIFS($H$5:$H$104,$AT$6:$AT$105,"="&amp;BF106)+SUMIFS($S$5:$S$104,$AW$6:$AW$105,"="&amp;BF106)+SUMIFS($AD$5:$AD$104,$AZ$6:$AZ$105,"="&amp;BF106)+SUMIFS($AO$5:$AO$104,$BC$6:$BC$105,"="&amp;BF106)</f>
        <v>0</v>
      </c>
      <c r="BJ106" s="14">
        <f t="shared" ref="BJ106:BJ169" si="40">INDEX($I$5:$I$104,MATCH(BF106,$AT$5:$AT$105,1)-1)+INDEX($T$5:$T$104,MATCH(BF106,$AW$5:$AW$105,1)-1)+INDEX($AE$5:$AE$104,MATCH(BF106,$AZ$5:$AZ$105,1)-1)+INDEX($AP$5:$AP$104,MATCH(BF106,$BC$5:$BC$105,1)-1)</f>
        <v>1200</v>
      </c>
      <c r="BK106" s="14">
        <f t="shared" si="35"/>
        <v>480</v>
      </c>
      <c r="BL106" s="14">
        <f t="shared" si="36"/>
        <v>960</v>
      </c>
      <c r="CJ106" s="55">
        <v>102</v>
      </c>
      <c r="CK106" s="55">
        <v>2</v>
      </c>
      <c r="CL106" s="55" t="s">
        <v>306</v>
      </c>
      <c r="CM106" s="55">
        <v>2</v>
      </c>
      <c r="CN106" s="55"/>
      <c r="CO106" s="55"/>
      <c r="CP106" s="55"/>
      <c r="CQ106" s="55" t="s">
        <v>446</v>
      </c>
      <c r="CR106" s="55">
        <v>3000</v>
      </c>
      <c r="CS106" s="55" t="s">
        <v>447</v>
      </c>
      <c r="CT106" s="55">
        <v>10</v>
      </c>
      <c r="CU106" s="55" t="s">
        <v>330</v>
      </c>
      <c r="CV106" s="55">
        <v>1</v>
      </c>
      <c r="CW106" s="55" t="s">
        <v>447</v>
      </c>
      <c r="CX106" s="55">
        <v>20</v>
      </c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</row>
    <row r="107" spans="1:112" ht="16.5" x14ac:dyDescent="0.2">
      <c r="BF107" s="55">
        <v>102</v>
      </c>
      <c r="BG107" s="14">
        <f t="shared" si="37"/>
        <v>0</v>
      </c>
      <c r="BH107" s="14">
        <f t="shared" si="38"/>
        <v>480</v>
      </c>
      <c r="BI107" s="14">
        <f t="shared" si="39"/>
        <v>0</v>
      </c>
      <c r="BJ107" s="14">
        <f t="shared" si="40"/>
        <v>1200</v>
      </c>
      <c r="BK107" s="14">
        <f t="shared" si="35"/>
        <v>480</v>
      </c>
      <c r="BL107" s="14">
        <f t="shared" si="36"/>
        <v>960</v>
      </c>
      <c r="CJ107" s="55">
        <v>103</v>
      </c>
      <c r="CK107" s="55">
        <v>2</v>
      </c>
      <c r="CL107" s="55" t="s">
        <v>306</v>
      </c>
      <c r="CM107" s="55">
        <v>3</v>
      </c>
      <c r="CN107" s="55"/>
      <c r="CO107" s="55"/>
      <c r="CP107" s="55"/>
      <c r="CQ107" s="55" t="s">
        <v>446</v>
      </c>
      <c r="CR107" s="55">
        <v>3000</v>
      </c>
      <c r="CS107" s="55" t="s">
        <v>447</v>
      </c>
      <c r="CT107" s="55">
        <v>10</v>
      </c>
      <c r="CU107" s="55"/>
      <c r="CV107" s="55"/>
      <c r="CW107" s="55" t="s">
        <v>447</v>
      </c>
      <c r="CX107" s="55">
        <v>20</v>
      </c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</row>
    <row r="108" spans="1:112" ht="16.5" x14ac:dyDescent="0.2">
      <c r="BF108" s="55">
        <v>103</v>
      </c>
      <c r="BG108" s="14">
        <f t="shared" si="37"/>
        <v>0</v>
      </c>
      <c r="BH108" s="14">
        <f t="shared" si="38"/>
        <v>480</v>
      </c>
      <c r="BI108" s="14">
        <f t="shared" si="39"/>
        <v>0</v>
      </c>
      <c r="BJ108" s="14">
        <f t="shared" si="40"/>
        <v>1200</v>
      </c>
      <c r="BK108" s="14">
        <f t="shared" si="35"/>
        <v>480</v>
      </c>
      <c r="BL108" s="14">
        <f t="shared" si="36"/>
        <v>960</v>
      </c>
      <c r="CJ108" s="55">
        <v>104</v>
      </c>
      <c r="CK108" s="55">
        <v>2</v>
      </c>
      <c r="CL108" s="55" t="s">
        <v>306</v>
      </c>
      <c r="CM108" s="55">
        <v>4</v>
      </c>
      <c r="CN108" s="55"/>
      <c r="CO108" s="55"/>
      <c r="CP108" s="55"/>
      <c r="CQ108" s="55" t="s">
        <v>446</v>
      </c>
      <c r="CR108" s="55">
        <v>3000</v>
      </c>
      <c r="CS108" s="55" t="s">
        <v>447</v>
      </c>
      <c r="CT108" s="55">
        <v>10</v>
      </c>
      <c r="CU108" s="55" t="s">
        <v>331</v>
      </c>
      <c r="CV108" s="55">
        <v>1</v>
      </c>
      <c r="CW108" s="55" t="s">
        <v>447</v>
      </c>
      <c r="CX108" s="55">
        <v>20</v>
      </c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</row>
    <row r="109" spans="1:112" ht="16.5" x14ac:dyDescent="0.2">
      <c r="BF109" s="55">
        <v>104</v>
      </c>
      <c r="BG109" s="14">
        <f t="shared" si="37"/>
        <v>0</v>
      </c>
      <c r="BH109" s="14">
        <f t="shared" si="38"/>
        <v>480</v>
      </c>
      <c r="BI109" s="14">
        <f t="shared" si="39"/>
        <v>0</v>
      </c>
      <c r="BJ109" s="14">
        <f t="shared" si="40"/>
        <v>1200</v>
      </c>
      <c r="BK109" s="14">
        <f t="shared" si="35"/>
        <v>480</v>
      </c>
      <c r="BL109" s="14">
        <f t="shared" si="36"/>
        <v>960</v>
      </c>
      <c r="CJ109" s="55">
        <v>105</v>
      </c>
      <c r="CK109" s="55">
        <v>2</v>
      </c>
      <c r="CL109" s="55" t="s">
        <v>306</v>
      </c>
      <c r="CM109" s="55">
        <v>5</v>
      </c>
      <c r="CN109" s="55"/>
      <c r="CO109" s="55"/>
      <c r="CP109" s="55"/>
      <c r="CQ109" s="55" t="s">
        <v>446</v>
      </c>
      <c r="CR109" s="55">
        <v>3840</v>
      </c>
      <c r="CS109" s="55" t="s">
        <v>447</v>
      </c>
      <c r="CT109" s="55">
        <v>10</v>
      </c>
      <c r="CU109" s="55"/>
      <c r="CV109" s="55"/>
      <c r="CW109" s="55" t="s">
        <v>447</v>
      </c>
      <c r="CX109" s="55">
        <v>25</v>
      </c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</row>
    <row r="110" spans="1:112" ht="16.5" x14ac:dyDescent="0.2">
      <c r="BF110" s="55">
        <v>105</v>
      </c>
      <c r="BG110" s="14">
        <f t="shared" si="37"/>
        <v>0</v>
      </c>
      <c r="BH110" s="14">
        <f t="shared" si="38"/>
        <v>480</v>
      </c>
      <c r="BI110" s="14">
        <f t="shared" si="39"/>
        <v>0</v>
      </c>
      <c r="BJ110" s="14">
        <f t="shared" si="40"/>
        <v>1200</v>
      </c>
      <c r="BK110" s="14">
        <f t="shared" si="35"/>
        <v>480</v>
      </c>
      <c r="BL110" s="14">
        <f t="shared" si="36"/>
        <v>960</v>
      </c>
      <c r="CJ110" s="55">
        <v>106</v>
      </c>
      <c r="CK110" s="55">
        <v>2</v>
      </c>
      <c r="CL110" s="55" t="s">
        <v>306</v>
      </c>
      <c r="CM110" s="55">
        <v>6</v>
      </c>
      <c r="CN110" s="55"/>
      <c r="CO110" s="55"/>
      <c r="CP110" s="55"/>
      <c r="CQ110" s="55" t="s">
        <v>446</v>
      </c>
      <c r="CR110" s="55">
        <v>3840</v>
      </c>
      <c r="CS110" s="55" t="s">
        <v>447</v>
      </c>
      <c r="CT110" s="55">
        <v>15</v>
      </c>
      <c r="CU110" s="55"/>
      <c r="CV110" s="55"/>
      <c r="CW110" s="55" t="s">
        <v>447</v>
      </c>
      <c r="CX110" s="55">
        <v>25</v>
      </c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</row>
    <row r="111" spans="1:112" ht="16.5" x14ac:dyDescent="0.2">
      <c r="BF111" s="55">
        <v>106</v>
      </c>
      <c r="BG111" s="14">
        <f t="shared" si="37"/>
        <v>0</v>
      </c>
      <c r="BH111" s="14">
        <f t="shared" si="38"/>
        <v>480</v>
      </c>
      <c r="BI111" s="14">
        <f t="shared" si="39"/>
        <v>0</v>
      </c>
      <c r="BJ111" s="14">
        <f t="shared" si="40"/>
        <v>1200</v>
      </c>
      <c r="BK111" s="14">
        <f t="shared" si="35"/>
        <v>480</v>
      </c>
      <c r="BL111" s="14">
        <f t="shared" si="36"/>
        <v>960</v>
      </c>
      <c r="CJ111" s="55">
        <v>107</v>
      </c>
      <c r="CK111" s="55">
        <v>2</v>
      </c>
      <c r="CL111" s="55" t="s">
        <v>306</v>
      </c>
      <c r="CM111" s="55">
        <v>7</v>
      </c>
      <c r="CN111" s="55"/>
      <c r="CO111" s="55"/>
      <c r="CP111" s="55"/>
      <c r="CQ111" s="55" t="s">
        <v>446</v>
      </c>
      <c r="CR111" s="55">
        <v>3840</v>
      </c>
      <c r="CS111" s="55" t="s">
        <v>447</v>
      </c>
      <c r="CT111" s="55">
        <v>15</v>
      </c>
      <c r="CU111" s="55" t="s">
        <v>330</v>
      </c>
      <c r="CV111" s="55">
        <v>1</v>
      </c>
      <c r="CW111" s="55" t="s">
        <v>447</v>
      </c>
      <c r="CX111" s="55">
        <v>25</v>
      </c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</row>
    <row r="112" spans="1:112" ht="16.5" x14ac:dyDescent="0.2">
      <c r="BF112" s="55">
        <v>107</v>
      </c>
      <c r="BG112" s="14">
        <f t="shared" si="37"/>
        <v>0</v>
      </c>
      <c r="BH112" s="14">
        <f t="shared" si="38"/>
        <v>480</v>
      </c>
      <c r="BI112" s="14">
        <f t="shared" si="39"/>
        <v>0</v>
      </c>
      <c r="BJ112" s="14">
        <f t="shared" si="40"/>
        <v>1200</v>
      </c>
      <c r="BK112" s="14">
        <f t="shared" si="35"/>
        <v>480</v>
      </c>
      <c r="BL112" s="14">
        <f t="shared" si="36"/>
        <v>960</v>
      </c>
      <c r="CJ112" s="55">
        <v>108</v>
      </c>
      <c r="CK112" s="55">
        <v>2</v>
      </c>
      <c r="CL112" s="55" t="s">
        <v>306</v>
      </c>
      <c r="CM112" s="55">
        <v>8</v>
      </c>
      <c r="CN112" s="55"/>
      <c r="CO112" s="55"/>
      <c r="CP112" s="55"/>
      <c r="CQ112" s="55" t="s">
        <v>446</v>
      </c>
      <c r="CR112" s="55">
        <v>3840</v>
      </c>
      <c r="CS112" s="55" t="s">
        <v>447</v>
      </c>
      <c r="CT112" s="55">
        <v>15</v>
      </c>
      <c r="CU112" s="55"/>
      <c r="CV112" s="55"/>
      <c r="CW112" s="55" t="s">
        <v>447</v>
      </c>
      <c r="CX112" s="55">
        <v>25</v>
      </c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</row>
    <row r="113" spans="58:112" ht="16.5" x14ac:dyDescent="0.2">
      <c r="BF113" s="55">
        <v>108</v>
      </c>
      <c r="BG113" s="14">
        <f t="shared" si="37"/>
        <v>0</v>
      </c>
      <c r="BH113" s="14">
        <f t="shared" si="38"/>
        <v>480</v>
      </c>
      <c r="BI113" s="14">
        <f t="shared" si="39"/>
        <v>0</v>
      </c>
      <c r="BJ113" s="14">
        <f t="shared" si="40"/>
        <v>1200</v>
      </c>
      <c r="BK113" s="14">
        <f t="shared" si="35"/>
        <v>480</v>
      </c>
      <c r="BL113" s="14">
        <f t="shared" si="36"/>
        <v>960</v>
      </c>
      <c r="CJ113" s="55">
        <v>109</v>
      </c>
      <c r="CK113" s="55">
        <v>2</v>
      </c>
      <c r="CL113" s="55" t="s">
        <v>306</v>
      </c>
      <c r="CM113" s="55">
        <v>9</v>
      </c>
      <c r="CN113" s="55"/>
      <c r="CO113" s="55"/>
      <c r="CP113" s="55"/>
      <c r="CQ113" s="55" t="s">
        <v>446</v>
      </c>
      <c r="CR113" s="55">
        <v>3840</v>
      </c>
      <c r="CS113" s="55" t="s">
        <v>447</v>
      </c>
      <c r="CT113" s="55">
        <v>15</v>
      </c>
      <c r="CU113" s="55"/>
      <c r="CV113" s="55"/>
      <c r="CW113" s="55" t="s">
        <v>447</v>
      </c>
      <c r="CX113" s="55">
        <v>25</v>
      </c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</row>
    <row r="114" spans="58:112" ht="16.5" x14ac:dyDescent="0.2">
      <c r="BF114" s="55">
        <v>109</v>
      </c>
      <c r="BG114" s="14">
        <f t="shared" si="37"/>
        <v>0</v>
      </c>
      <c r="BH114" s="14">
        <f t="shared" si="38"/>
        <v>480</v>
      </c>
      <c r="BI114" s="14">
        <f t="shared" si="39"/>
        <v>0</v>
      </c>
      <c r="BJ114" s="14">
        <f t="shared" si="40"/>
        <v>1200</v>
      </c>
      <c r="BK114" s="14">
        <f t="shared" si="35"/>
        <v>480</v>
      </c>
      <c r="BL114" s="14">
        <f t="shared" si="36"/>
        <v>960</v>
      </c>
      <c r="CJ114" s="55">
        <v>110</v>
      </c>
      <c r="CK114" s="55">
        <v>2</v>
      </c>
      <c r="CL114" s="55" t="s">
        <v>306</v>
      </c>
      <c r="CM114" s="55">
        <v>10</v>
      </c>
      <c r="CN114" s="55"/>
      <c r="CO114" s="55"/>
      <c r="CP114" s="55"/>
      <c r="CQ114" s="55" t="s">
        <v>446</v>
      </c>
      <c r="CR114" s="55">
        <v>3840</v>
      </c>
      <c r="CS114" s="55" t="s">
        <v>447</v>
      </c>
      <c r="CT114" s="55">
        <v>15</v>
      </c>
      <c r="CU114" s="55" t="s">
        <v>331</v>
      </c>
      <c r="CV114" s="55">
        <v>1</v>
      </c>
      <c r="CW114" s="55" t="s">
        <v>447</v>
      </c>
      <c r="CX114" s="55">
        <v>30</v>
      </c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</row>
    <row r="115" spans="58:112" ht="16.5" x14ac:dyDescent="0.2">
      <c r="BF115" s="55">
        <v>110</v>
      </c>
      <c r="BG115" s="14">
        <f t="shared" si="37"/>
        <v>0</v>
      </c>
      <c r="BH115" s="14">
        <f t="shared" si="38"/>
        <v>480</v>
      </c>
      <c r="BI115" s="14">
        <f t="shared" si="39"/>
        <v>0</v>
      </c>
      <c r="BJ115" s="14">
        <f t="shared" si="40"/>
        <v>1200</v>
      </c>
      <c r="BK115" s="14">
        <f t="shared" si="35"/>
        <v>480</v>
      </c>
      <c r="BL115" s="14">
        <f t="shared" si="36"/>
        <v>960</v>
      </c>
      <c r="CJ115" s="55">
        <v>111</v>
      </c>
      <c r="CK115" s="55">
        <v>2</v>
      </c>
      <c r="CL115" s="55" t="s">
        <v>306</v>
      </c>
      <c r="CM115" s="55">
        <v>11</v>
      </c>
      <c r="CN115" s="55"/>
      <c r="CO115" s="55"/>
      <c r="CP115" s="55"/>
      <c r="CQ115" s="55" t="s">
        <v>446</v>
      </c>
      <c r="CR115" s="55">
        <v>4800</v>
      </c>
      <c r="CS115" s="55" t="s">
        <v>447</v>
      </c>
      <c r="CT115" s="55">
        <v>20</v>
      </c>
      <c r="CU115" s="55"/>
      <c r="CV115" s="55"/>
      <c r="CW115" s="55" t="s">
        <v>447</v>
      </c>
      <c r="CX115" s="55">
        <v>30</v>
      </c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</row>
    <row r="116" spans="58:112" ht="16.5" x14ac:dyDescent="0.2">
      <c r="BF116" s="55">
        <v>111</v>
      </c>
      <c r="BG116" s="14">
        <f t="shared" si="37"/>
        <v>0</v>
      </c>
      <c r="BH116" s="14">
        <f t="shared" si="38"/>
        <v>480</v>
      </c>
      <c r="BI116" s="14">
        <f t="shared" si="39"/>
        <v>0</v>
      </c>
      <c r="BJ116" s="14">
        <f t="shared" si="40"/>
        <v>1200</v>
      </c>
      <c r="BK116" s="14">
        <f t="shared" si="35"/>
        <v>480</v>
      </c>
      <c r="BL116" s="14">
        <f t="shared" si="36"/>
        <v>960</v>
      </c>
      <c r="CJ116" s="55">
        <v>112</v>
      </c>
      <c r="CK116" s="55">
        <v>2</v>
      </c>
      <c r="CL116" s="55" t="s">
        <v>306</v>
      </c>
      <c r="CM116" s="55">
        <v>12</v>
      </c>
      <c r="CN116" s="55"/>
      <c r="CO116" s="55"/>
      <c r="CP116" s="55"/>
      <c r="CQ116" s="55" t="s">
        <v>446</v>
      </c>
      <c r="CR116" s="55">
        <v>4800</v>
      </c>
      <c r="CS116" s="55" t="s">
        <v>447</v>
      </c>
      <c r="CT116" s="55">
        <v>20</v>
      </c>
      <c r="CU116" s="55"/>
      <c r="CV116" s="55"/>
      <c r="CW116" s="55" t="s">
        <v>447</v>
      </c>
      <c r="CX116" s="55">
        <v>30</v>
      </c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</row>
    <row r="117" spans="58:112" ht="16.5" x14ac:dyDescent="0.2">
      <c r="BF117" s="55">
        <v>112</v>
      </c>
      <c r="BG117" s="14">
        <f t="shared" si="37"/>
        <v>0</v>
      </c>
      <c r="BH117" s="14">
        <f t="shared" si="38"/>
        <v>480</v>
      </c>
      <c r="BI117" s="14">
        <f t="shared" si="39"/>
        <v>0</v>
      </c>
      <c r="BJ117" s="14">
        <f t="shared" si="40"/>
        <v>1200</v>
      </c>
      <c r="BK117" s="14">
        <f t="shared" si="35"/>
        <v>480</v>
      </c>
      <c r="BL117" s="14">
        <f t="shared" si="36"/>
        <v>960</v>
      </c>
      <c r="CJ117" s="55">
        <v>113</v>
      </c>
      <c r="CK117" s="55">
        <v>2</v>
      </c>
      <c r="CL117" s="55" t="s">
        <v>306</v>
      </c>
      <c r="CM117" s="55">
        <v>13</v>
      </c>
      <c r="CN117" s="55"/>
      <c r="CO117" s="55"/>
      <c r="CP117" s="55"/>
      <c r="CQ117" s="55" t="s">
        <v>446</v>
      </c>
      <c r="CR117" s="55">
        <v>4800</v>
      </c>
      <c r="CS117" s="55" t="s">
        <v>447</v>
      </c>
      <c r="CT117" s="55">
        <v>20</v>
      </c>
      <c r="CU117" s="55"/>
      <c r="CV117" s="55"/>
      <c r="CW117" s="55" t="s">
        <v>447</v>
      </c>
      <c r="CX117" s="55">
        <v>30</v>
      </c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</row>
    <row r="118" spans="58:112" ht="16.5" x14ac:dyDescent="0.2">
      <c r="BF118" s="55">
        <v>113</v>
      </c>
      <c r="BG118" s="14">
        <f t="shared" si="37"/>
        <v>0</v>
      </c>
      <c r="BH118" s="14">
        <f t="shared" si="38"/>
        <v>480</v>
      </c>
      <c r="BI118" s="14">
        <f t="shared" si="39"/>
        <v>0</v>
      </c>
      <c r="BJ118" s="14">
        <f t="shared" si="40"/>
        <v>1200</v>
      </c>
      <c r="BK118" s="14">
        <f t="shared" si="35"/>
        <v>480</v>
      </c>
      <c r="BL118" s="14">
        <f t="shared" si="36"/>
        <v>960</v>
      </c>
      <c r="CJ118" s="55">
        <v>114</v>
      </c>
      <c r="CK118" s="55">
        <v>2</v>
      </c>
      <c r="CL118" s="55" t="s">
        <v>306</v>
      </c>
      <c r="CM118" s="55">
        <v>14</v>
      </c>
      <c r="CN118" s="55"/>
      <c r="CO118" s="55"/>
      <c r="CP118" s="55"/>
      <c r="CQ118" s="55" t="s">
        <v>446</v>
      </c>
      <c r="CR118" s="55">
        <v>4800</v>
      </c>
      <c r="CS118" s="55" t="s">
        <v>447</v>
      </c>
      <c r="CT118" s="55">
        <v>20</v>
      </c>
      <c r="CU118" s="55"/>
      <c r="CV118" s="55"/>
      <c r="CW118" s="55" t="s">
        <v>447</v>
      </c>
      <c r="CX118" s="55">
        <v>30</v>
      </c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</row>
    <row r="119" spans="58:112" ht="16.5" x14ac:dyDescent="0.2">
      <c r="BF119" s="55">
        <v>114</v>
      </c>
      <c r="BG119" s="14">
        <f t="shared" si="37"/>
        <v>0</v>
      </c>
      <c r="BH119" s="14">
        <f t="shared" si="38"/>
        <v>480</v>
      </c>
      <c r="BI119" s="14">
        <f t="shared" si="39"/>
        <v>0</v>
      </c>
      <c r="BJ119" s="14">
        <f t="shared" si="40"/>
        <v>1200</v>
      </c>
      <c r="BK119" s="14">
        <f t="shared" si="35"/>
        <v>480</v>
      </c>
      <c r="BL119" s="14">
        <f t="shared" si="36"/>
        <v>960</v>
      </c>
      <c r="CJ119" s="55">
        <v>115</v>
      </c>
      <c r="CK119" s="55">
        <v>2</v>
      </c>
      <c r="CL119" s="55" t="s">
        <v>306</v>
      </c>
      <c r="CM119" s="55">
        <v>15</v>
      </c>
      <c r="CN119" s="55"/>
      <c r="CO119" s="55"/>
      <c r="CP119" s="55"/>
      <c r="CQ119" s="55" t="s">
        <v>446</v>
      </c>
      <c r="CR119" s="55">
        <v>4800</v>
      </c>
      <c r="CS119" s="55" t="s">
        <v>447</v>
      </c>
      <c r="CT119" s="55">
        <v>20</v>
      </c>
      <c r="CU119" s="55" t="s">
        <v>330</v>
      </c>
      <c r="CV119" s="55">
        <v>2</v>
      </c>
      <c r="CW119" s="55" t="s">
        <v>447</v>
      </c>
      <c r="CX119" s="55">
        <v>35</v>
      </c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</row>
    <row r="120" spans="58:112" ht="16.5" x14ac:dyDescent="0.2">
      <c r="BF120" s="55">
        <v>115</v>
      </c>
      <c r="BG120" s="14">
        <f t="shared" si="37"/>
        <v>0</v>
      </c>
      <c r="BH120" s="14">
        <f t="shared" si="38"/>
        <v>480</v>
      </c>
      <c r="BI120" s="14">
        <f t="shared" si="39"/>
        <v>0</v>
      </c>
      <c r="BJ120" s="14">
        <f t="shared" si="40"/>
        <v>1200</v>
      </c>
      <c r="BK120" s="14">
        <f t="shared" si="35"/>
        <v>480</v>
      </c>
      <c r="BL120" s="14">
        <f t="shared" si="36"/>
        <v>960</v>
      </c>
      <c r="CJ120" s="55">
        <v>116</v>
      </c>
      <c r="CK120" s="55">
        <v>2</v>
      </c>
      <c r="CL120" s="55" t="s">
        <v>306</v>
      </c>
      <c r="CM120" s="55">
        <v>16</v>
      </c>
      <c r="CN120" s="55"/>
      <c r="CO120" s="55"/>
      <c r="CP120" s="55"/>
      <c r="CQ120" s="55" t="s">
        <v>446</v>
      </c>
      <c r="CR120" s="55">
        <v>4800</v>
      </c>
      <c r="CS120" s="55" t="s">
        <v>447</v>
      </c>
      <c r="CT120" s="55">
        <v>25</v>
      </c>
      <c r="CU120" s="55"/>
      <c r="CV120" s="55"/>
      <c r="CW120" s="55" t="s">
        <v>447</v>
      </c>
      <c r="CX120" s="55">
        <v>35</v>
      </c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</row>
    <row r="121" spans="58:112" ht="16.5" x14ac:dyDescent="0.2">
      <c r="BF121" s="55">
        <v>116</v>
      </c>
      <c r="BG121" s="14">
        <f t="shared" si="37"/>
        <v>0</v>
      </c>
      <c r="BH121" s="14">
        <f t="shared" si="38"/>
        <v>480</v>
      </c>
      <c r="BI121" s="14">
        <f t="shared" si="39"/>
        <v>0</v>
      </c>
      <c r="BJ121" s="14">
        <f t="shared" si="40"/>
        <v>1200</v>
      </c>
      <c r="BK121" s="14">
        <f t="shared" si="35"/>
        <v>480</v>
      </c>
      <c r="BL121" s="14">
        <f t="shared" si="36"/>
        <v>960</v>
      </c>
      <c r="CJ121" s="55">
        <v>117</v>
      </c>
      <c r="CK121" s="55">
        <v>2</v>
      </c>
      <c r="CL121" s="55" t="s">
        <v>306</v>
      </c>
      <c r="CM121" s="55">
        <v>17</v>
      </c>
      <c r="CN121" s="55"/>
      <c r="CO121" s="55"/>
      <c r="CP121" s="55"/>
      <c r="CQ121" s="55" t="s">
        <v>446</v>
      </c>
      <c r="CR121" s="55">
        <v>4800</v>
      </c>
      <c r="CS121" s="55" t="s">
        <v>447</v>
      </c>
      <c r="CT121" s="55">
        <v>25</v>
      </c>
      <c r="CU121" s="55"/>
      <c r="CV121" s="55"/>
      <c r="CW121" s="55" t="s">
        <v>447</v>
      </c>
      <c r="CX121" s="55">
        <v>35</v>
      </c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</row>
    <row r="122" spans="58:112" ht="16.5" x14ac:dyDescent="0.2">
      <c r="BF122" s="55">
        <v>117</v>
      </c>
      <c r="BG122" s="14">
        <f t="shared" si="37"/>
        <v>0</v>
      </c>
      <c r="BH122" s="14">
        <f t="shared" si="38"/>
        <v>480</v>
      </c>
      <c r="BI122" s="14">
        <f t="shared" si="39"/>
        <v>0</v>
      </c>
      <c r="BJ122" s="14">
        <f t="shared" si="40"/>
        <v>1200</v>
      </c>
      <c r="BK122" s="14">
        <f t="shared" si="35"/>
        <v>480</v>
      </c>
      <c r="BL122" s="14">
        <f t="shared" si="36"/>
        <v>960</v>
      </c>
      <c r="CJ122" s="55">
        <v>118</v>
      </c>
      <c r="CK122" s="55">
        <v>2</v>
      </c>
      <c r="CL122" s="55" t="s">
        <v>306</v>
      </c>
      <c r="CM122" s="55">
        <v>18</v>
      </c>
      <c r="CN122" s="55"/>
      <c r="CO122" s="55"/>
      <c r="CP122" s="55"/>
      <c r="CQ122" s="55" t="s">
        <v>446</v>
      </c>
      <c r="CR122" s="55">
        <v>4800</v>
      </c>
      <c r="CS122" s="55" t="s">
        <v>447</v>
      </c>
      <c r="CT122" s="55">
        <v>25</v>
      </c>
      <c r="CU122" s="55"/>
      <c r="CV122" s="55"/>
      <c r="CW122" s="55" t="s">
        <v>447</v>
      </c>
      <c r="CX122" s="55">
        <v>35</v>
      </c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</row>
    <row r="123" spans="58:112" ht="16.5" x14ac:dyDescent="0.2">
      <c r="BF123" s="55">
        <v>118</v>
      </c>
      <c r="BG123" s="14">
        <f t="shared" si="37"/>
        <v>0</v>
      </c>
      <c r="BH123" s="14">
        <f t="shared" si="38"/>
        <v>480</v>
      </c>
      <c r="BI123" s="14">
        <f t="shared" si="39"/>
        <v>0</v>
      </c>
      <c r="BJ123" s="14">
        <f t="shared" si="40"/>
        <v>1200</v>
      </c>
      <c r="BK123" s="14">
        <f t="shared" si="35"/>
        <v>480</v>
      </c>
      <c r="BL123" s="14">
        <f t="shared" si="36"/>
        <v>960</v>
      </c>
      <c r="CJ123" s="55">
        <v>119</v>
      </c>
      <c r="CK123" s="55">
        <v>2</v>
      </c>
      <c r="CL123" s="55" t="s">
        <v>306</v>
      </c>
      <c r="CM123" s="55">
        <v>19</v>
      </c>
      <c r="CN123" s="55"/>
      <c r="CO123" s="55"/>
      <c r="CP123" s="55"/>
      <c r="CQ123" s="55" t="s">
        <v>446</v>
      </c>
      <c r="CR123" s="55">
        <v>4800</v>
      </c>
      <c r="CS123" s="55" t="s">
        <v>447</v>
      </c>
      <c r="CT123" s="55">
        <v>25</v>
      </c>
      <c r="CU123" s="55"/>
      <c r="CV123" s="55"/>
      <c r="CW123" s="55" t="s">
        <v>447</v>
      </c>
      <c r="CX123" s="55">
        <v>35</v>
      </c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</row>
    <row r="124" spans="58:112" ht="16.5" x14ac:dyDescent="0.2">
      <c r="BF124" s="55">
        <v>119</v>
      </c>
      <c r="BG124" s="14">
        <f t="shared" si="37"/>
        <v>0</v>
      </c>
      <c r="BH124" s="14">
        <f t="shared" si="38"/>
        <v>480</v>
      </c>
      <c r="BI124" s="14">
        <f t="shared" si="39"/>
        <v>0</v>
      </c>
      <c r="BJ124" s="14">
        <f t="shared" si="40"/>
        <v>1200</v>
      </c>
      <c r="BK124" s="14">
        <f t="shared" si="35"/>
        <v>480</v>
      </c>
      <c r="BL124" s="14">
        <f t="shared" si="36"/>
        <v>960</v>
      </c>
      <c r="CJ124" s="55">
        <v>120</v>
      </c>
      <c r="CK124" s="55">
        <v>2</v>
      </c>
      <c r="CL124" s="55" t="s">
        <v>306</v>
      </c>
      <c r="CM124" s="55">
        <v>20</v>
      </c>
      <c r="CN124" s="55"/>
      <c r="CO124" s="55"/>
      <c r="CP124" s="55"/>
      <c r="CQ124" s="55" t="s">
        <v>446</v>
      </c>
      <c r="CR124" s="55">
        <v>6000</v>
      </c>
      <c r="CS124" s="55" t="s">
        <v>447</v>
      </c>
      <c r="CT124" s="55">
        <v>25</v>
      </c>
      <c r="CU124" s="55" t="s">
        <v>331</v>
      </c>
      <c r="CV124" s="55">
        <v>2</v>
      </c>
      <c r="CW124" s="55" t="s">
        <v>447</v>
      </c>
      <c r="CX124" s="55">
        <v>40</v>
      </c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</row>
    <row r="125" spans="58:112" ht="16.5" x14ac:dyDescent="0.2">
      <c r="BF125" s="55">
        <v>120</v>
      </c>
      <c r="BG125" s="14">
        <f t="shared" si="37"/>
        <v>0</v>
      </c>
      <c r="BH125" s="14">
        <f t="shared" si="38"/>
        <v>480</v>
      </c>
      <c r="BI125" s="14">
        <f t="shared" si="39"/>
        <v>0</v>
      </c>
      <c r="BJ125" s="14">
        <f t="shared" si="40"/>
        <v>1200</v>
      </c>
      <c r="BK125" s="14">
        <f t="shared" si="35"/>
        <v>480</v>
      </c>
      <c r="BL125" s="14">
        <f t="shared" si="36"/>
        <v>960</v>
      </c>
      <c r="CJ125" s="55">
        <v>121</v>
      </c>
      <c r="CK125" s="55">
        <v>2</v>
      </c>
      <c r="CL125" s="55" t="s">
        <v>306</v>
      </c>
      <c r="CM125" s="55">
        <v>21</v>
      </c>
      <c r="CN125" s="55"/>
      <c r="CO125" s="55"/>
      <c r="CP125" s="55"/>
      <c r="CQ125" s="55" t="s">
        <v>446</v>
      </c>
      <c r="CR125" s="55">
        <v>6000</v>
      </c>
      <c r="CS125" s="55" t="s">
        <v>447</v>
      </c>
      <c r="CT125" s="55">
        <v>30</v>
      </c>
      <c r="CU125" s="55"/>
      <c r="CV125" s="55"/>
      <c r="CW125" s="55" t="s">
        <v>447</v>
      </c>
      <c r="CX125" s="55">
        <v>40</v>
      </c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</row>
    <row r="126" spans="58:112" ht="16.5" x14ac:dyDescent="0.2">
      <c r="BF126" s="55">
        <v>121</v>
      </c>
      <c r="BG126" s="14">
        <f t="shared" si="37"/>
        <v>0</v>
      </c>
      <c r="BH126" s="14">
        <f t="shared" si="38"/>
        <v>480</v>
      </c>
      <c r="BI126" s="14">
        <f t="shared" si="39"/>
        <v>0</v>
      </c>
      <c r="BJ126" s="14">
        <f t="shared" si="40"/>
        <v>1200</v>
      </c>
      <c r="BK126" s="14">
        <f t="shared" si="35"/>
        <v>480</v>
      </c>
      <c r="BL126" s="14">
        <f t="shared" si="36"/>
        <v>960</v>
      </c>
      <c r="CJ126" s="55">
        <v>122</v>
      </c>
      <c r="CK126" s="55">
        <v>2</v>
      </c>
      <c r="CL126" s="55" t="s">
        <v>306</v>
      </c>
      <c r="CM126" s="55">
        <v>22</v>
      </c>
      <c r="CN126" s="55"/>
      <c r="CO126" s="55"/>
      <c r="CP126" s="55"/>
      <c r="CQ126" s="55" t="s">
        <v>446</v>
      </c>
      <c r="CR126" s="55">
        <v>6000</v>
      </c>
      <c r="CS126" s="55" t="s">
        <v>447</v>
      </c>
      <c r="CT126" s="55">
        <v>30</v>
      </c>
      <c r="CU126" s="55"/>
      <c r="CV126" s="55"/>
      <c r="CW126" s="55" t="s">
        <v>447</v>
      </c>
      <c r="CX126" s="55">
        <v>40</v>
      </c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</row>
    <row r="127" spans="58:112" ht="16.5" x14ac:dyDescent="0.2">
      <c r="BF127" s="55">
        <v>122</v>
      </c>
      <c r="BG127" s="14">
        <f t="shared" si="37"/>
        <v>0</v>
      </c>
      <c r="BH127" s="14">
        <f t="shared" si="38"/>
        <v>480</v>
      </c>
      <c r="BI127" s="14">
        <f t="shared" si="39"/>
        <v>0</v>
      </c>
      <c r="BJ127" s="14">
        <f t="shared" si="40"/>
        <v>1200</v>
      </c>
      <c r="BK127" s="14">
        <f t="shared" si="35"/>
        <v>480</v>
      </c>
      <c r="BL127" s="14">
        <f t="shared" si="36"/>
        <v>960</v>
      </c>
      <c r="CJ127" s="55">
        <v>123</v>
      </c>
      <c r="CK127" s="55">
        <v>2</v>
      </c>
      <c r="CL127" s="55" t="s">
        <v>306</v>
      </c>
      <c r="CM127" s="55">
        <v>23</v>
      </c>
      <c r="CN127" s="55"/>
      <c r="CO127" s="55"/>
      <c r="CP127" s="55"/>
      <c r="CQ127" s="55" t="s">
        <v>446</v>
      </c>
      <c r="CR127" s="55">
        <v>6000</v>
      </c>
      <c r="CS127" s="55" t="s">
        <v>447</v>
      </c>
      <c r="CT127" s="55">
        <v>30</v>
      </c>
      <c r="CU127" s="55"/>
      <c r="CV127" s="55"/>
      <c r="CW127" s="55" t="s">
        <v>447</v>
      </c>
      <c r="CX127" s="55">
        <v>40</v>
      </c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</row>
    <row r="128" spans="58:112" ht="16.5" x14ac:dyDescent="0.2">
      <c r="BF128" s="55">
        <v>123</v>
      </c>
      <c r="BG128" s="14">
        <f t="shared" si="37"/>
        <v>0</v>
      </c>
      <c r="BH128" s="14">
        <f t="shared" si="38"/>
        <v>480</v>
      </c>
      <c r="BI128" s="14">
        <f t="shared" si="39"/>
        <v>0</v>
      </c>
      <c r="BJ128" s="14">
        <f t="shared" si="40"/>
        <v>1200</v>
      </c>
      <c r="BK128" s="14">
        <f t="shared" si="35"/>
        <v>480</v>
      </c>
      <c r="BL128" s="14">
        <f t="shared" si="36"/>
        <v>960</v>
      </c>
      <c r="CJ128" s="55">
        <v>124</v>
      </c>
      <c r="CK128" s="55">
        <v>2</v>
      </c>
      <c r="CL128" s="55" t="s">
        <v>306</v>
      </c>
      <c r="CM128" s="55">
        <v>24</v>
      </c>
      <c r="CN128" s="55"/>
      <c r="CO128" s="55"/>
      <c r="CP128" s="55"/>
      <c r="CQ128" s="55" t="s">
        <v>446</v>
      </c>
      <c r="CR128" s="55">
        <v>6000</v>
      </c>
      <c r="CS128" s="55" t="s">
        <v>447</v>
      </c>
      <c r="CT128" s="55">
        <v>30</v>
      </c>
      <c r="CU128" s="55"/>
      <c r="CV128" s="55"/>
      <c r="CW128" s="55" t="s">
        <v>447</v>
      </c>
      <c r="CX128" s="55">
        <v>40</v>
      </c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</row>
    <row r="129" spans="58:112" ht="16.5" x14ac:dyDescent="0.2">
      <c r="BF129" s="55">
        <v>124</v>
      </c>
      <c r="BG129" s="14">
        <f t="shared" si="37"/>
        <v>0</v>
      </c>
      <c r="BH129" s="14">
        <f t="shared" si="38"/>
        <v>480</v>
      </c>
      <c r="BI129" s="14">
        <f t="shared" si="39"/>
        <v>0</v>
      </c>
      <c r="BJ129" s="14">
        <f t="shared" si="40"/>
        <v>1200</v>
      </c>
      <c r="BK129" s="14">
        <f t="shared" si="35"/>
        <v>480</v>
      </c>
      <c r="BL129" s="14">
        <f t="shared" si="36"/>
        <v>960</v>
      </c>
      <c r="CJ129" s="55">
        <v>125</v>
      </c>
      <c r="CK129" s="55">
        <v>2</v>
      </c>
      <c r="CL129" s="55" t="s">
        <v>306</v>
      </c>
      <c r="CM129" s="55">
        <v>25</v>
      </c>
      <c r="CN129" s="55"/>
      <c r="CO129" s="55"/>
      <c r="CP129" s="55"/>
      <c r="CQ129" s="55" t="s">
        <v>446</v>
      </c>
      <c r="CR129" s="55">
        <v>6000</v>
      </c>
      <c r="CS129" s="55" t="s">
        <v>447</v>
      </c>
      <c r="CT129" s="55">
        <v>30</v>
      </c>
      <c r="CU129" s="55" t="s">
        <v>330</v>
      </c>
      <c r="CV129" s="55">
        <v>2</v>
      </c>
      <c r="CW129" s="55" t="s">
        <v>447</v>
      </c>
      <c r="CX129" s="55">
        <v>45</v>
      </c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</row>
    <row r="130" spans="58:112" ht="16.5" x14ac:dyDescent="0.2">
      <c r="BF130" s="55">
        <v>125</v>
      </c>
      <c r="BG130" s="14">
        <f t="shared" si="37"/>
        <v>0</v>
      </c>
      <c r="BH130" s="14">
        <f t="shared" si="38"/>
        <v>480</v>
      </c>
      <c r="BI130" s="14">
        <f t="shared" si="39"/>
        <v>0</v>
      </c>
      <c r="BJ130" s="14">
        <f t="shared" si="40"/>
        <v>1200</v>
      </c>
      <c r="BK130" s="14">
        <f t="shared" si="35"/>
        <v>480</v>
      </c>
      <c r="BL130" s="14">
        <f t="shared" si="36"/>
        <v>960</v>
      </c>
      <c r="CJ130" s="55">
        <v>126</v>
      </c>
      <c r="CK130" s="55">
        <v>2</v>
      </c>
      <c r="CL130" s="55" t="s">
        <v>306</v>
      </c>
      <c r="CM130" s="55">
        <v>26</v>
      </c>
      <c r="CN130" s="55"/>
      <c r="CO130" s="55"/>
      <c r="CP130" s="55"/>
      <c r="CQ130" s="55" t="s">
        <v>446</v>
      </c>
      <c r="CR130" s="55">
        <v>6000</v>
      </c>
      <c r="CS130" s="55" t="s">
        <v>447</v>
      </c>
      <c r="CT130" s="55">
        <v>35</v>
      </c>
      <c r="CU130" s="55"/>
      <c r="CV130" s="55"/>
      <c r="CW130" s="55" t="s">
        <v>447</v>
      </c>
      <c r="CX130" s="55">
        <v>45</v>
      </c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</row>
    <row r="131" spans="58:112" ht="16.5" x14ac:dyDescent="0.2">
      <c r="BF131" s="55">
        <v>126</v>
      </c>
      <c r="BG131" s="14">
        <f t="shared" si="37"/>
        <v>0</v>
      </c>
      <c r="BH131" s="14">
        <f t="shared" si="38"/>
        <v>480</v>
      </c>
      <c r="BI131" s="14">
        <f t="shared" si="39"/>
        <v>0</v>
      </c>
      <c r="BJ131" s="14">
        <f t="shared" si="40"/>
        <v>1200</v>
      </c>
      <c r="BK131" s="14">
        <f t="shared" si="35"/>
        <v>480</v>
      </c>
      <c r="BL131" s="14">
        <f t="shared" si="36"/>
        <v>960</v>
      </c>
      <c r="CJ131" s="55">
        <v>127</v>
      </c>
      <c r="CK131" s="55">
        <v>2</v>
      </c>
      <c r="CL131" s="55" t="s">
        <v>306</v>
      </c>
      <c r="CM131" s="55">
        <v>27</v>
      </c>
      <c r="CN131" s="55"/>
      <c r="CO131" s="55"/>
      <c r="CP131" s="55"/>
      <c r="CQ131" s="55" t="s">
        <v>446</v>
      </c>
      <c r="CR131" s="55">
        <v>6000</v>
      </c>
      <c r="CS131" s="55" t="s">
        <v>447</v>
      </c>
      <c r="CT131" s="55">
        <v>35</v>
      </c>
      <c r="CU131" s="55"/>
      <c r="CV131" s="55"/>
      <c r="CW131" s="55" t="s">
        <v>447</v>
      </c>
      <c r="CX131" s="55">
        <v>45</v>
      </c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</row>
    <row r="132" spans="58:112" ht="16.5" x14ac:dyDescent="0.2">
      <c r="BF132" s="55">
        <v>127</v>
      </c>
      <c r="BG132" s="14">
        <f t="shared" si="37"/>
        <v>0</v>
      </c>
      <c r="BH132" s="14">
        <f t="shared" si="38"/>
        <v>480</v>
      </c>
      <c r="BI132" s="14">
        <f t="shared" si="39"/>
        <v>0</v>
      </c>
      <c r="BJ132" s="14">
        <f t="shared" si="40"/>
        <v>1200</v>
      </c>
      <c r="BK132" s="14">
        <f t="shared" si="35"/>
        <v>480</v>
      </c>
      <c r="BL132" s="14">
        <f t="shared" si="36"/>
        <v>960</v>
      </c>
      <c r="CJ132" s="55">
        <v>128</v>
      </c>
      <c r="CK132" s="55">
        <v>2</v>
      </c>
      <c r="CL132" s="55" t="s">
        <v>306</v>
      </c>
      <c r="CM132" s="55">
        <v>28</v>
      </c>
      <c r="CN132" s="55"/>
      <c r="CO132" s="55"/>
      <c r="CP132" s="55"/>
      <c r="CQ132" s="55" t="s">
        <v>446</v>
      </c>
      <c r="CR132" s="55">
        <v>6000</v>
      </c>
      <c r="CS132" s="55" t="s">
        <v>447</v>
      </c>
      <c r="CT132" s="55">
        <v>35</v>
      </c>
      <c r="CU132" s="55"/>
      <c r="CV132" s="55"/>
      <c r="CW132" s="55" t="s">
        <v>447</v>
      </c>
      <c r="CX132" s="55">
        <v>45</v>
      </c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</row>
    <row r="133" spans="58:112" ht="16.5" x14ac:dyDescent="0.2">
      <c r="BF133" s="55">
        <v>128</v>
      </c>
      <c r="BG133" s="14">
        <f t="shared" si="37"/>
        <v>0</v>
      </c>
      <c r="BH133" s="14">
        <f t="shared" si="38"/>
        <v>480</v>
      </c>
      <c r="BI133" s="14">
        <f t="shared" si="39"/>
        <v>0</v>
      </c>
      <c r="BJ133" s="14">
        <f t="shared" si="40"/>
        <v>1200</v>
      </c>
      <c r="BK133" s="14">
        <f t="shared" si="35"/>
        <v>480</v>
      </c>
      <c r="BL133" s="14">
        <f t="shared" si="36"/>
        <v>960</v>
      </c>
      <c r="CJ133" s="55">
        <v>129</v>
      </c>
      <c r="CK133" s="55">
        <v>2</v>
      </c>
      <c r="CL133" s="55" t="s">
        <v>306</v>
      </c>
      <c r="CM133" s="55">
        <v>29</v>
      </c>
      <c r="CN133" s="55"/>
      <c r="CO133" s="55"/>
      <c r="CP133" s="55"/>
      <c r="CQ133" s="55" t="s">
        <v>446</v>
      </c>
      <c r="CR133" s="55">
        <v>6000</v>
      </c>
      <c r="CS133" s="55" t="s">
        <v>447</v>
      </c>
      <c r="CT133" s="55">
        <v>35</v>
      </c>
      <c r="CU133" s="55"/>
      <c r="CV133" s="55"/>
      <c r="CW133" s="55" t="s">
        <v>447</v>
      </c>
      <c r="CX133" s="55">
        <v>45</v>
      </c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</row>
    <row r="134" spans="58:112" ht="16.5" x14ac:dyDescent="0.2">
      <c r="BF134" s="55">
        <v>129</v>
      </c>
      <c r="BG134" s="14">
        <f t="shared" si="37"/>
        <v>0</v>
      </c>
      <c r="BH134" s="14">
        <f t="shared" si="38"/>
        <v>480</v>
      </c>
      <c r="BI134" s="14">
        <f t="shared" si="39"/>
        <v>0</v>
      </c>
      <c r="BJ134" s="14">
        <f t="shared" si="40"/>
        <v>1200</v>
      </c>
      <c r="BK134" s="14">
        <f t="shared" si="35"/>
        <v>480</v>
      </c>
      <c r="BL134" s="14">
        <f t="shared" si="36"/>
        <v>960</v>
      </c>
      <c r="CJ134" s="55">
        <v>130</v>
      </c>
      <c r="CK134" s="55">
        <v>2</v>
      </c>
      <c r="CL134" s="55" t="s">
        <v>306</v>
      </c>
      <c r="CM134" s="55">
        <v>30</v>
      </c>
      <c r="CN134" s="55"/>
      <c r="CO134" s="55"/>
      <c r="CP134" s="55"/>
      <c r="CQ134" s="55" t="s">
        <v>446</v>
      </c>
      <c r="CR134" s="55">
        <v>7200</v>
      </c>
      <c r="CS134" s="55" t="s">
        <v>447</v>
      </c>
      <c r="CT134" s="55">
        <v>35</v>
      </c>
      <c r="CU134" s="55" t="s">
        <v>330</v>
      </c>
      <c r="CV134" s="55">
        <v>2</v>
      </c>
      <c r="CW134" s="55" t="s">
        <v>447</v>
      </c>
      <c r="CX134" s="55">
        <v>50</v>
      </c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</row>
    <row r="135" spans="58:112" ht="16.5" x14ac:dyDescent="0.2">
      <c r="BF135" s="55">
        <v>130</v>
      </c>
      <c r="BG135" s="14">
        <f t="shared" si="37"/>
        <v>0</v>
      </c>
      <c r="BH135" s="14">
        <f t="shared" si="38"/>
        <v>480</v>
      </c>
      <c r="BI135" s="14">
        <f t="shared" si="39"/>
        <v>0</v>
      </c>
      <c r="BJ135" s="14">
        <f t="shared" si="40"/>
        <v>1200</v>
      </c>
      <c r="BK135" s="14">
        <f t="shared" ref="BK135:BK198" si="41">BG135+BH134</f>
        <v>480</v>
      </c>
      <c r="BL135" s="14">
        <f t="shared" ref="BL135:BL198" si="42">BK135*BL$3</f>
        <v>960</v>
      </c>
      <c r="CJ135" s="55">
        <v>131</v>
      </c>
      <c r="CK135" s="55">
        <v>2</v>
      </c>
      <c r="CL135" s="55" t="s">
        <v>306</v>
      </c>
      <c r="CM135" s="55">
        <v>31</v>
      </c>
      <c r="CN135" s="55"/>
      <c r="CO135" s="55"/>
      <c r="CP135" s="55"/>
      <c r="CQ135" s="55" t="s">
        <v>446</v>
      </c>
      <c r="CR135" s="55">
        <v>7200</v>
      </c>
      <c r="CS135" s="55" t="s">
        <v>447</v>
      </c>
      <c r="CT135" s="55">
        <v>40</v>
      </c>
      <c r="CU135" s="55"/>
      <c r="CV135" s="55"/>
      <c r="CW135" s="55" t="s">
        <v>447</v>
      </c>
      <c r="CX135" s="55">
        <v>50</v>
      </c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</row>
    <row r="136" spans="58:112" ht="16.5" x14ac:dyDescent="0.2">
      <c r="BF136" s="55">
        <v>131</v>
      </c>
      <c r="BG136" s="14">
        <f t="shared" si="37"/>
        <v>0</v>
      </c>
      <c r="BH136" s="14">
        <f t="shared" si="38"/>
        <v>480</v>
      </c>
      <c r="BI136" s="14">
        <f t="shared" si="39"/>
        <v>0</v>
      </c>
      <c r="BJ136" s="14">
        <f t="shared" si="40"/>
        <v>1200</v>
      </c>
      <c r="BK136" s="14">
        <f t="shared" si="41"/>
        <v>480</v>
      </c>
      <c r="BL136" s="14">
        <f t="shared" si="42"/>
        <v>960</v>
      </c>
      <c r="CJ136" s="55">
        <v>132</v>
      </c>
      <c r="CK136" s="55">
        <v>2</v>
      </c>
      <c r="CL136" s="55" t="s">
        <v>306</v>
      </c>
      <c r="CM136" s="55">
        <v>32</v>
      </c>
      <c r="CN136" s="55"/>
      <c r="CO136" s="55"/>
      <c r="CP136" s="55"/>
      <c r="CQ136" s="55" t="s">
        <v>446</v>
      </c>
      <c r="CR136" s="55">
        <v>7200</v>
      </c>
      <c r="CS136" s="55" t="s">
        <v>447</v>
      </c>
      <c r="CT136" s="55">
        <v>40</v>
      </c>
      <c r="CU136" s="55"/>
      <c r="CV136" s="55"/>
      <c r="CW136" s="55" t="s">
        <v>447</v>
      </c>
      <c r="CX136" s="55">
        <v>50</v>
      </c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</row>
    <row r="137" spans="58:112" ht="16.5" x14ac:dyDescent="0.2">
      <c r="BF137" s="55">
        <v>132</v>
      </c>
      <c r="BG137" s="14">
        <f t="shared" si="37"/>
        <v>0</v>
      </c>
      <c r="BH137" s="14">
        <f t="shared" si="38"/>
        <v>480</v>
      </c>
      <c r="BI137" s="14">
        <f t="shared" si="39"/>
        <v>0</v>
      </c>
      <c r="BJ137" s="14">
        <f t="shared" si="40"/>
        <v>1200</v>
      </c>
      <c r="BK137" s="14">
        <f t="shared" si="41"/>
        <v>480</v>
      </c>
      <c r="BL137" s="14">
        <f t="shared" si="42"/>
        <v>960</v>
      </c>
      <c r="CJ137" s="55">
        <v>133</v>
      </c>
      <c r="CK137" s="55">
        <v>2</v>
      </c>
      <c r="CL137" s="55" t="s">
        <v>306</v>
      </c>
      <c r="CM137" s="55">
        <v>33</v>
      </c>
      <c r="CN137" s="55"/>
      <c r="CO137" s="55"/>
      <c r="CP137" s="55"/>
      <c r="CQ137" s="55" t="s">
        <v>446</v>
      </c>
      <c r="CR137" s="55">
        <v>7200</v>
      </c>
      <c r="CS137" s="55" t="s">
        <v>447</v>
      </c>
      <c r="CT137" s="55">
        <v>40</v>
      </c>
      <c r="CU137" s="55"/>
      <c r="CV137" s="55"/>
      <c r="CW137" s="55" t="s">
        <v>447</v>
      </c>
      <c r="CX137" s="55">
        <v>50</v>
      </c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</row>
    <row r="138" spans="58:112" ht="16.5" x14ac:dyDescent="0.2">
      <c r="BF138" s="55">
        <v>133</v>
      </c>
      <c r="BG138" s="14">
        <f t="shared" si="37"/>
        <v>0</v>
      </c>
      <c r="BH138" s="14">
        <f t="shared" si="38"/>
        <v>480</v>
      </c>
      <c r="BI138" s="14">
        <f t="shared" si="39"/>
        <v>0</v>
      </c>
      <c r="BJ138" s="14">
        <f t="shared" si="40"/>
        <v>1200</v>
      </c>
      <c r="BK138" s="14">
        <f t="shared" si="41"/>
        <v>480</v>
      </c>
      <c r="BL138" s="14">
        <f t="shared" si="42"/>
        <v>960</v>
      </c>
      <c r="CJ138" s="55">
        <v>134</v>
      </c>
      <c r="CK138" s="55">
        <v>2</v>
      </c>
      <c r="CL138" s="55" t="s">
        <v>306</v>
      </c>
      <c r="CM138" s="55">
        <v>34</v>
      </c>
      <c r="CN138" s="55"/>
      <c r="CO138" s="55"/>
      <c r="CP138" s="55"/>
      <c r="CQ138" s="55" t="s">
        <v>446</v>
      </c>
      <c r="CR138" s="55">
        <v>7200</v>
      </c>
      <c r="CS138" s="55" t="s">
        <v>447</v>
      </c>
      <c r="CT138" s="55">
        <v>40</v>
      </c>
      <c r="CU138" s="55"/>
      <c r="CV138" s="55"/>
      <c r="CW138" s="55" t="s">
        <v>447</v>
      </c>
      <c r="CX138" s="55">
        <v>50</v>
      </c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</row>
    <row r="139" spans="58:112" ht="16.5" x14ac:dyDescent="0.2">
      <c r="BF139" s="55">
        <v>134</v>
      </c>
      <c r="BG139" s="14">
        <f t="shared" si="37"/>
        <v>0</v>
      </c>
      <c r="BH139" s="14">
        <f t="shared" si="38"/>
        <v>480</v>
      </c>
      <c r="BI139" s="14">
        <f t="shared" si="39"/>
        <v>0</v>
      </c>
      <c r="BJ139" s="14">
        <f t="shared" si="40"/>
        <v>1200</v>
      </c>
      <c r="BK139" s="14">
        <f t="shared" si="41"/>
        <v>480</v>
      </c>
      <c r="BL139" s="14">
        <f t="shared" si="42"/>
        <v>960</v>
      </c>
      <c r="CJ139" s="55">
        <v>135</v>
      </c>
      <c r="CK139" s="55">
        <v>2</v>
      </c>
      <c r="CL139" s="55" t="s">
        <v>306</v>
      </c>
      <c r="CM139" s="55">
        <v>35</v>
      </c>
      <c r="CN139" s="55"/>
      <c r="CO139" s="55"/>
      <c r="CP139" s="55"/>
      <c r="CQ139" s="55" t="s">
        <v>446</v>
      </c>
      <c r="CR139" s="55">
        <v>7200</v>
      </c>
      <c r="CS139" s="55" t="s">
        <v>447</v>
      </c>
      <c r="CT139" s="55">
        <v>40</v>
      </c>
      <c r="CU139" s="55" t="s">
        <v>331</v>
      </c>
      <c r="CV139" s="55">
        <v>2</v>
      </c>
      <c r="CW139" s="55" t="s">
        <v>447</v>
      </c>
      <c r="CX139" s="55">
        <v>55</v>
      </c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</row>
    <row r="140" spans="58:112" ht="16.5" x14ac:dyDescent="0.2">
      <c r="BF140" s="55">
        <v>135</v>
      </c>
      <c r="BG140" s="14">
        <f t="shared" si="37"/>
        <v>0</v>
      </c>
      <c r="BH140" s="14">
        <f t="shared" si="38"/>
        <v>480</v>
      </c>
      <c r="BI140" s="14">
        <f t="shared" si="39"/>
        <v>0</v>
      </c>
      <c r="BJ140" s="14">
        <f t="shared" si="40"/>
        <v>1200</v>
      </c>
      <c r="BK140" s="14">
        <f t="shared" si="41"/>
        <v>480</v>
      </c>
      <c r="BL140" s="14">
        <f t="shared" si="42"/>
        <v>960</v>
      </c>
      <c r="CJ140" s="55">
        <v>136</v>
      </c>
      <c r="CK140" s="55">
        <v>2</v>
      </c>
      <c r="CL140" s="55" t="s">
        <v>306</v>
      </c>
      <c r="CM140" s="55">
        <v>36</v>
      </c>
      <c r="CN140" s="55"/>
      <c r="CO140" s="55"/>
      <c r="CP140" s="55"/>
      <c r="CQ140" s="55" t="s">
        <v>446</v>
      </c>
      <c r="CR140" s="55">
        <v>7200</v>
      </c>
      <c r="CS140" s="55" t="s">
        <v>447</v>
      </c>
      <c r="CT140" s="55">
        <v>45</v>
      </c>
      <c r="CU140" s="55"/>
      <c r="CV140" s="55"/>
      <c r="CW140" s="55" t="s">
        <v>447</v>
      </c>
      <c r="CX140" s="55">
        <v>55</v>
      </c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</row>
    <row r="141" spans="58:112" ht="16.5" x14ac:dyDescent="0.2">
      <c r="BF141" s="55">
        <v>136</v>
      </c>
      <c r="BG141" s="14">
        <f t="shared" si="37"/>
        <v>0</v>
      </c>
      <c r="BH141" s="14">
        <f t="shared" si="38"/>
        <v>480</v>
      </c>
      <c r="BI141" s="14">
        <f t="shared" si="39"/>
        <v>0</v>
      </c>
      <c r="BJ141" s="14">
        <f t="shared" si="40"/>
        <v>1200</v>
      </c>
      <c r="BK141" s="14">
        <f t="shared" si="41"/>
        <v>480</v>
      </c>
      <c r="BL141" s="14">
        <f t="shared" si="42"/>
        <v>960</v>
      </c>
      <c r="CJ141" s="55">
        <v>137</v>
      </c>
      <c r="CK141" s="55">
        <v>2</v>
      </c>
      <c r="CL141" s="55" t="s">
        <v>306</v>
      </c>
      <c r="CM141" s="55">
        <v>37</v>
      </c>
      <c r="CN141" s="55"/>
      <c r="CO141" s="55"/>
      <c r="CP141" s="55"/>
      <c r="CQ141" s="55" t="s">
        <v>446</v>
      </c>
      <c r="CR141" s="55">
        <v>7200</v>
      </c>
      <c r="CS141" s="55" t="s">
        <v>447</v>
      </c>
      <c r="CT141" s="55">
        <v>45</v>
      </c>
      <c r="CU141" s="55"/>
      <c r="CV141" s="55"/>
      <c r="CW141" s="55" t="s">
        <v>447</v>
      </c>
      <c r="CX141" s="55">
        <v>55</v>
      </c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</row>
    <row r="142" spans="58:112" ht="16.5" x14ac:dyDescent="0.2">
      <c r="BF142" s="55">
        <v>137</v>
      </c>
      <c r="BG142" s="14">
        <f t="shared" si="37"/>
        <v>0</v>
      </c>
      <c r="BH142" s="14">
        <f t="shared" si="38"/>
        <v>480</v>
      </c>
      <c r="BI142" s="14">
        <f t="shared" si="39"/>
        <v>0</v>
      </c>
      <c r="BJ142" s="14">
        <f t="shared" si="40"/>
        <v>1200</v>
      </c>
      <c r="BK142" s="14">
        <f t="shared" si="41"/>
        <v>480</v>
      </c>
      <c r="BL142" s="14">
        <f t="shared" si="42"/>
        <v>960</v>
      </c>
      <c r="CJ142" s="55">
        <v>138</v>
      </c>
      <c r="CK142" s="55">
        <v>2</v>
      </c>
      <c r="CL142" s="55" t="s">
        <v>306</v>
      </c>
      <c r="CM142" s="55">
        <v>38</v>
      </c>
      <c r="CN142" s="55"/>
      <c r="CO142" s="55"/>
      <c r="CP142" s="55"/>
      <c r="CQ142" s="55" t="s">
        <v>446</v>
      </c>
      <c r="CR142" s="55">
        <v>7200</v>
      </c>
      <c r="CS142" s="55" t="s">
        <v>447</v>
      </c>
      <c r="CT142" s="55">
        <v>45</v>
      </c>
      <c r="CU142" s="55"/>
      <c r="CV142" s="55"/>
      <c r="CW142" s="55" t="s">
        <v>447</v>
      </c>
      <c r="CX142" s="55">
        <v>55</v>
      </c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</row>
    <row r="143" spans="58:112" ht="16.5" x14ac:dyDescent="0.2">
      <c r="BF143" s="55">
        <v>138</v>
      </c>
      <c r="BG143" s="14">
        <f t="shared" si="37"/>
        <v>0</v>
      </c>
      <c r="BH143" s="14">
        <f t="shared" si="38"/>
        <v>480</v>
      </c>
      <c r="BI143" s="14">
        <f t="shared" si="39"/>
        <v>0</v>
      </c>
      <c r="BJ143" s="14">
        <f t="shared" si="40"/>
        <v>1200</v>
      </c>
      <c r="BK143" s="14">
        <f t="shared" si="41"/>
        <v>480</v>
      </c>
      <c r="BL143" s="14">
        <f t="shared" si="42"/>
        <v>960</v>
      </c>
      <c r="CJ143" s="55">
        <v>139</v>
      </c>
      <c r="CK143" s="55">
        <v>2</v>
      </c>
      <c r="CL143" s="55" t="s">
        <v>306</v>
      </c>
      <c r="CM143" s="55">
        <v>39</v>
      </c>
      <c r="CN143" s="55"/>
      <c r="CO143" s="55"/>
      <c r="CP143" s="55"/>
      <c r="CQ143" s="55" t="s">
        <v>446</v>
      </c>
      <c r="CR143" s="55">
        <v>7200</v>
      </c>
      <c r="CS143" s="55" t="s">
        <v>447</v>
      </c>
      <c r="CT143" s="55">
        <v>45</v>
      </c>
      <c r="CU143" s="55"/>
      <c r="CV143" s="55"/>
      <c r="CW143" s="55" t="s">
        <v>447</v>
      </c>
      <c r="CX143" s="55">
        <v>55</v>
      </c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</row>
    <row r="144" spans="58:112" ht="16.5" x14ac:dyDescent="0.2">
      <c r="BF144" s="55">
        <v>139</v>
      </c>
      <c r="BG144" s="14">
        <f t="shared" si="37"/>
        <v>0</v>
      </c>
      <c r="BH144" s="14">
        <f t="shared" si="38"/>
        <v>480</v>
      </c>
      <c r="BI144" s="14">
        <f t="shared" si="39"/>
        <v>0</v>
      </c>
      <c r="BJ144" s="14">
        <f t="shared" si="40"/>
        <v>1200</v>
      </c>
      <c r="BK144" s="14">
        <f t="shared" si="41"/>
        <v>480</v>
      </c>
      <c r="BL144" s="14">
        <f t="shared" si="42"/>
        <v>960</v>
      </c>
      <c r="CJ144" s="55">
        <v>140</v>
      </c>
      <c r="CK144" s="55">
        <v>2</v>
      </c>
      <c r="CL144" s="55" t="s">
        <v>306</v>
      </c>
      <c r="CM144" s="55">
        <v>40</v>
      </c>
      <c r="CN144" s="55"/>
      <c r="CO144" s="55"/>
      <c r="CP144" s="55"/>
      <c r="CQ144" s="55" t="s">
        <v>446</v>
      </c>
      <c r="CR144" s="55">
        <v>8640</v>
      </c>
      <c r="CS144" s="55" t="s">
        <v>447</v>
      </c>
      <c r="CT144" s="55">
        <v>45</v>
      </c>
      <c r="CU144" s="55" t="s">
        <v>330</v>
      </c>
      <c r="CV144" s="55">
        <v>2</v>
      </c>
      <c r="CW144" s="55" t="s">
        <v>447</v>
      </c>
      <c r="CX144" s="55">
        <v>60</v>
      </c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</row>
    <row r="145" spans="58:112" ht="16.5" x14ac:dyDescent="0.2">
      <c r="BF145" s="55">
        <v>140</v>
      </c>
      <c r="BG145" s="14">
        <f t="shared" si="37"/>
        <v>0</v>
      </c>
      <c r="BH145" s="14">
        <f t="shared" si="38"/>
        <v>480</v>
      </c>
      <c r="BI145" s="14">
        <f t="shared" si="39"/>
        <v>0</v>
      </c>
      <c r="BJ145" s="14">
        <f t="shared" si="40"/>
        <v>1200</v>
      </c>
      <c r="BK145" s="14">
        <f t="shared" si="41"/>
        <v>480</v>
      </c>
      <c r="BL145" s="14">
        <f t="shared" si="42"/>
        <v>960</v>
      </c>
      <c r="CJ145" s="55">
        <v>141</v>
      </c>
      <c r="CK145" s="55">
        <v>2</v>
      </c>
      <c r="CL145" s="55" t="s">
        <v>306</v>
      </c>
      <c r="CM145" s="55">
        <v>41</v>
      </c>
      <c r="CN145" s="55"/>
      <c r="CO145" s="55"/>
      <c r="CP145" s="55"/>
      <c r="CQ145" s="55" t="s">
        <v>446</v>
      </c>
      <c r="CR145" s="55">
        <v>8640</v>
      </c>
      <c r="CS145" s="55" t="s">
        <v>447</v>
      </c>
      <c r="CT145" s="55">
        <v>50</v>
      </c>
      <c r="CU145" s="55"/>
      <c r="CV145" s="55"/>
      <c r="CW145" s="55" t="s">
        <v>447</v>
      </c>
      <c r="CX145" s="55">
        <v>60</v>
      </c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</row>
    <row r="146" spans="58:112" ht="16.5" x14ac:dyDescent="0.2">
      <c r="BF146" s="55">
        <v>141</v>
      </c>
      <c r="BG146" s="14">
        <f t="shared" si="37"/>
        <v>0</v>
      </c>
      <c r="BH146" s="14">
        <f t="shared" si="38"/>
        <v>480</v>
      </c>
      <c r="BI146" s="14">
        <f t="shared" si="39"/>
        <v>0</v>
      </c>
      <c r="BJ146" s="14">
        <f t="shared" si="40"/>
        <v>1200</v>
      </c>
      <c r="BK146" s="14">
        <f t="shared" si="41"/>
        <v>480</v>
      </c>
      <c r="BL146" s="14">
        <f t="shared" si="42"/>
        <v>960</v>
      </c>
      <c r="CJ146" s="55">
        <v>142</v>
      </c>
      <c r="CK146" s="55">
        <v>2</v>
      </c>
      <c r="CL146" s="55" t="s">
        <v>306</v>
      </c>
      <c r="CM146" s="55">
        <v>42</v>
      </c>
      <c r="CN146" s="55"/>
      <c r="CO146" s="55"/>
      <c r="CP146" s="55"/>
      <c r="CQ146" s="55" t="s">
        <v>446</v>
      </c>
      <c r="CR146" s="55">
        <v>8640</v>
      </c>
      <c r="CS146" s="55" t="s">
        <v>447</v>
      </c>
      <c r="CT146" s="55">
        <v>50</v>
      </c>
      <c r="CU146" s="55"/>
      <c r="CV146" s="55"/>
      <c r="CW146" s="55" t="s">
        <v>447</v>
      </c>
      <c r="CX146" s="55">
        <v>60</v>
      </c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</row>
    <row r="147" spans="58:112" ht="16.5" x14ac:dyDescent="0.2">
      <c r="BF147" s="55">
        <v>142</v>
      </c>
      <c r="BG147" s="14">
        <f t="shared" si="37"/>
        <v>0</v>
      </c>
      <c r="BH147" s="14">
        <f t="shared" si="38"/>
        <v>480</v>
      </c>
      <c r="BI147" s="14">
        <f t="shared" si="39"/>
        <v>0</v>
      </c>
      <c r="BJ147" s="14">
        <f t="shared" si="40"/>
        <v>1200</v>
      </c>
      <c r="BK147" s="14">
        <f t="shared" si="41"/>
        <v>480</v>
      </c>
      <c r="BL147" s="14">
        <f t="shared" si="42"/>
        <v>960</v>
      </c>
      <c r="CJ147" s="55">
        <v>143</v>
      </c>
      <c r="CK147" s="55">
        <v>2</v>
      </c>
      <c r="CL147" s="55" t="s">
        <v>306</v>
      </c>
      <c r="CM147" s="55">
        <v>43</v>
      </c>
      <c r="CN147" s="55"/>
      <c r="CO147" s="55"/>
      <c r="CP147" s="55"/>
      <c r="CQ147" s="55" t="s">
        <v>446</v>
      </c>
      <c r="CR147" s="55">
        <v>8640</v>
      </c>
      <c r="CS147" s="55" t="s">
        <v>447</v>
      </c>
      <c r="CT147" s="55">
        <v>50</v>
      </c>
      <c r="CU147" s="55"/>
      <c r="CV147" s="55"/>
      <c r="CW147" s="55" t="s">
        <v>447</v>
      </c>
      <c r="CX147" s="55">
        <v>60</v>
      </c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</row>
    <row r="148" spans="58:112" ht="16.5" x14ac:dyDescent="0.2">
      <c r="BF148" s="55">
        <v>143</v>
      </c>
      <c r="BG148" s="14">
        <f t="shared" si="37"/>
        <v>0</v>
      </c>
      <c r="BH148" s="14">
        <f t="shared" si="38"/>
        <v>480</v>
      </c>
      <c r="BI148" s="14">
        <f t="shared" si="39"/>
        <v>0</v>
      </c>
      <c r="BJ148" s="14">
        <f t="shared" si="40"/>
        <v>1200</v>
      </c>
      <c r="BK148" s="14">
        <f t="shared" si="41"/>
        <v>480</v>
      </c>
      <c r="BL148" s="14">
        <f t="shared" si="42"/>
        <v>960</v>
      </c>
      <c r="CJ148" s="55">
        <v>144</v>
      </c>
      <c r="CK148" s="55">
        <v>2</v>
      </c>
      <c r="CL148" s="55" t="s">
        <v>306</v>
      </c>
      <c r="CM148" s="55">
        <v>44</v>
      </c>
      <c r="CN148" s="55"/>
      <c r="CO148" s="55"/>
      <c r="CP148" s="55"/>
      <c r="CQ148" s="55" t="s">
        <v>446</v>
      </c>
      <c r="CR148" s="55">
        <v>8640</v>
      </c>
      <c r="CS148" s="55" t="s">
        <v>447</v>
      </c>
      <c r="CT148" s="55">
        <v>50</v>
      </c>
      <c r="CU148" s="55"/>
      <c r="CV148" s="55"/>
      <c r="CW148" s="55" t="s">
        <v>447</v>
      </c>
      <c r="CX148" s="55">
        <v>60</v>
      </c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</row>
    <row r="149" spans="58:112" ht="16.5" x14ac:dyDescent="0.2">
      <c r="BF149" s="55">
        <v>144</v>
      </c>
      <c r="BG149" s="14">
        <f t="shared" si="37"/>
        <v>0</v>
      </c>
      <c r="BH149" s="14">
        <f t="shared" si="38"/>
        <v>480</v>
      </c>
      <c r="BI149" s="14">
        <f t="shared" si="39"/>
        <v>0</v>
      </c>
      <c r="BJ149" s="14">
        <f t="shared" si="40"/>
        <v>1200</v>
      </c>
      <c r="BK149" s="14">
        <f t="shared" si="41"/>
        <v>480</v>
      </c>
      <c r="BL149" s="14">
        <f t="shared" si="42"/>
        <v>960</v>
      </c>
      <c r="CJ149" s="55">
        <v>145</v>
      </c>
      <c r="CK149" s="55">
        <v>2</v>
      </c>
      <c r="CL149" s="55" t="s">
        <v>306</v>
      </c>
      <c r="CM149" s="55">
        <v>45</v>
      </c>
      <c r="CN149" s="55"/>
      <c r="CO149" s="55"/>
      <c r="CP149" s="55"/>
      <c r="CQ149" s="55" t="s">
        <v>446</v>
      </c>
      <c r="CR149" s="55">
        <v>8640</v>
      </c>
      <c r="CS149" s="55" t="s">
        <v>447</v>
      </c>
      <c r="CT149" s="55">
        <v>50</v>
      </c>
      <c r="CU149" s="55" t="s">
        <v>331</v>
      </c>
      <c r="CV149" s="55">
        <v>2</v>
      </c>
      <c r="CW149" s="55" t="s">
        <v>447</v>
      </c>
      <c r="CX149" s="55">
        <v>65</v>
      </c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</row>
    <row r="150" spans="58:112" ht="16.5" x14ac:dyDescent="0.2">
      <c r="BF150" s="55">
        <v>145</v>
      </c>
      <c r="BG150" s="14">
        <f t="shared" si="37"/>
        <v>0</v>
      </c>
      <c r="BH150" s="14">
        <f t="shared" si="38"/>
        <v>480</v>
      </c>
      <c r="BI150" s="14">
        <f t="shared" si="39"/>
        <v>0</v>
      </c>
      <c r="BJ150" s="14">
        <f t="shared" si="40"/>
        <v>1200</v>
      </c>
      <c r="BK150" s="14">
        <f t="shared" si="41"/>
        <v>480</v>
      </c>
      <c r="BL150" s="14">
        <f t="shared" si="42"/>
        <v>960</v>
      </c>
      <c r="CJ150" s="55">
        <v>146</v>
      </c>
      <c r="CK150" s="55">
        <v>2</v>
      </c>
      <c r="CL150" s="55" t="s">
        <v>306</v>
      </c>
      <c r="CM150" s="55">
        <v>46</v>
      </c>
      <c r="CN150" s="55"/>
      <c r="CO150" s="55"/>
      <c r="CP150" s="55"/>
      <c r="CQ150" s="55" t="s">
        <v>446</v>
      </c>
      <c r="CR150" s="55">
        <v>8640</v>
      </c>
      <c r="CS150" s="55" t="s">
        <v>447</v>
      </c>
      <c r="CT150" s="55">
        <v>55</v>
      </c>
      <c r="CU150" s="55"/>
      <c r="CV150" s="55"/>
      <c r="CW150" s="55" t="s">
        <v>447</v>
      </c>
      <c r="CX150" s="55">
        <v>65</v>
      </c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</row>
    <row r="151" spans="58:112" ht="16.5" x14ac:dyDescent="0.2">
      <c r="BF151" s="55">
        <v>146</v>
      </c>
      <c r="BG151" s="14">
        <f t="shared" si="37"/>
        <v>0</v>
      </c>
      <c r="BH151" s="14">
        <f t="shared" si="38"/>
        <v>480</v>
      </c>
      <c r="BI151" s="14">
        <f t="shared" si="39"/>
        <v>0</v>
      </c>
      <c r="BJ151" s="14">
        <f t="shared" si="40"/>
        <v>1200</v>
      </c>
      <c r="BK151" s="14">
        <f t="shared" si="41"/>
        <v>480</v>
      </c>
      <c r="BL151" s="14">
        <f t="shared" si="42"/>
        <v>960</v>
      </c>
      <c r="CJ151" s="55">
        <v>147</v>
      </c>
      <c r="CK151" s="55">
        <v>2</v>
      </c>
      <c r="CL151" s="55" t="s">
        <v>306</v>
      </c>
      <c r="CM151" s="55">
        <v>47</v>
      </c>
      <c r="CN151" s="55"/>
      <c r="CO151" s="55"/>
      <c r="CP151" s="55"/>
      <c r="CQ151" s="55" t="s">
        <v>446</v>
      </c>
      <c r="CR151" s="55">
        <v>8640</v>
      </c>
      <c r="CS151" s="55" t="s">
        <v>447</v>
      </c>
      <c r="CT151" s="55">
        <v>55</v>
      </c>
      <c r="CU151" s="55"/>
      <c r="CV151" s="55"/>
      <c r="CW151" s="55" t="s">
        <v>447</v>
      </c>
      <c r="CX151" s="55">
        <v>65</v>
      </c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</row>
    <row r="152" spans="58:112" ht="16.5" x14ac:dyDescent="0.2">
      <c r="BF152" s="55">
        <v>147</v>
      </c>
      <c r="BG152" s="14">
        <f t="shared" si="37"/>
        <v>0</v>
      </c>
      <c r="BH152" s="14">
        <f t="shared" si="38"/>
        <v>480</v>
      </c>
      <c r="BI152" s="14">
        <f t="shared" si="39"/>
        <v>0</v>
      </c>
      <c r="BJ152" s="14">
        <f t="shared" si="40"/>
        <v>1200</v>
      </c>
      <c r="BK152" s="14">
        <f t="shared" si="41"/>
        <v>480</v>
      </c>
      <c r="BL152" s="14">
        <f t="shared" si="42"/>
        <v>960</v>
      </c>
      <c r="CJ152" s="55">
        <v>148</v>
      </c>
      <c r="CK152" s="55">
        <v>2</v>
      </c>
      <c r="CL152" s="55" t="s">
        <v>306</v>
      </c>
      <c r="CM152" s="55">
        <v>48</v>
      </c>
      <c r="CN152" s="55"/>
      <c r="CO152" s="55"/>
      <c r="CP152" s="55"/>
      <c r="CQ152" s="55" t="s">
        <v>446</v>
      </c>
      <c r="CR152" s="55">
        <v>8640</v>
      </c>
      <c r="CS152" s="55" t="s">
        <v>447</v>
      </c>
      <c r="CT152" s="55">
        <v>55</v>
      </c>
      <c r="CU152" s="55"/>
      <c r="CV152" s="55"/>
      <c r="CW152" s="55" t="s">
        <v>447</v>
      </c>
      <c r="CX152" s="55">
        <v>65</v>
      </c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</row>
    <row r="153" spans="58:112" ht="16.5" x14ac:dyDescent="0.2">
      <c r="BF153" s="55">
        <v>148</v>
      </c>
      <c r="BG153" s="14">
        <f t="shared" si="37"/>
        <v>0</v>
      </c>
      <c r="BH153" s="14">
        <f t="shared" si="38"/>
        <v>480</v>
      </c>
      <c r="BI153" s="14">
        <f t="shared" si="39"/>
        <v>0</v>
      </c>
      <c r="BJ153" s="14">
        <f t="shared" si="40"/>
        <v>1200</v>
      </c>
      <c r="BK153" s="14">
        <f t="shared" si="41"/>
        <v>480</v>
      </c>
      <c r="BL153" s="14">
        <f t="shared" si="42"/>
        <v>960</v>
      </c>
      <c r="CJ153" s="55">
        <v>149</v>
      </c>
      <c r="CK153" s="55">
        <v>2</v>
      </c>
      <c r="CL153" s="55" t="s">
        <v>306</v>
      </c>
      <c r="CM153" s="55">
        <v>49</v>
      </c>
      <c r="CN153" s="55"/>
      <c r="CO153" s="55"/>
      <c r="CP153" s="55"/>
      <c r="CQ153" s="55" t="s">
        <v>446</v>
      </c>
      <c r="CR153" s="55">
        <v>8640</v>
      </c>
      <c r="CS153" s="55" t="s">
        <v>447</v>
      </c>
      <c r="CT153" s="55">
        <v>55</v>
      </c>
      <c r="CU153" s="55"/>
      <c r="CV153" s="55"/>
      <c r="CW153" s="55" t="s">
        <v>447</v>
      </c>
      <c r="CX153" s="55">
        <v>65</v>
      </c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</row>
    <row r="154" spans="58:112" ht="16.5" x14ac:dyDescent="0.2">
      <c r="BF154" s="55">
        <v>149</v>
      </c>
      <c r="BG154" s="14">
        <f t="shared" si="37"/>
        <v>0</v>
      </c>
      <c r="BH154" s="14">
        <f t="shared" si="38"/>
        <v>480</v>
      </c>
      <c r="BI154" s="14">
        <f t="shared" si="39"/>
        <v>0</v>
      </c>
      <c r="BJ154" s="14">
        <f t="shared" si="40"/>
        <v>1200</v>
      </c>
      <c r="BK154" s="14">
        <f t="shared" si="41"/>
        <v>480</v>
      </c>
      <c r="BL154" s="14">
        <f t="shared" si="42"/>
        <v>960</v>
      </c>
      <c r="CJ154" s="55">
        <v>150</v>
      </c>
      <c r="CK154" s="55">
        <v>2</v>
      </c>
      <c r="CL154" s="55" t="s">
        <v>306</v>
      </c>
      <c r="CM154" s="55">
        <v>50</v>
      </c>
      <c r="CN154" s="55"/>
      <c r="CO154" s="55"/>
      <c r="CP154" s="55"/>
      <c r="CQ154" s="55" t="s">
        <v>446</v>
      </c>
      <c r="CR154" s="55">
        <v>8640</v>
      </c>
      <c r="CS154" s="55" t="s">
        <v>447</v>
      </c>
      <c r="CT154" s="55">
        <v>55</v>
      </c>
      <c r="CU154" s="55" t="s">
        <v>330</v>
      </c>
      <c r="CV154" s="55">
        <v>2</v>
      </c>
      <c r="CW154" s="55" t="s">
        <v>447</v>
      </c>
      <c r="CX154" s="55">
        <v>70</v>
      </c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</row>
    <row r="155" spans="58:112" ht="16.5" x14ac:dyDescent="0.2">
      <c r="BF155" s="55">
        <v>150</v>
      </c>
      <c r="BG155" s="14">
        <f t="shared" si="37"/>
        <v>0</v>
      </c>
      <c r="BH155" s="14">
        <f t="shared" si="38"/>
        <v>480</v>
      </c>
      <c r="BI155" s="14">
        <f t="shared" si="39"/>
        <v>0</v>
      </c>
      <c r="BJ155" s="14">
        <f t="shared" si="40"/>
        <v>1200</v>
      </c>
      <c r="BK155" s="14">
        <f t="shared" si="41"/>
        <v>480</v>
      </c>
      <c r="BL155" s="14">
        <f t="shared" si="42"/>
        <v>960</v>
      </c>
      <c r="CJ155" s="55">
        <v>151</v>
      </c>
      <c r="CK155" s="55">
        <v>2</v>
      </c>
      <c r="CL155" s="55" t="s">
        <v>306</v>
      </c>
      <c r="CM155" s="55">
        <v>51</v>
      </c>
      <c r="CN155" s="55"/>
      <c r="CO155" s="55"/>
      <c r="CP155" s="55"/>
      <c r="CQ155" s="55" t="s">
        <v>446</v>
      </c>
      <c r="CR155" s="55">
        <v>8640</v>
      </c>
      <c r="CS155" s="55" t="s">
        <v>447</v>
      </c>
      <c r="CT155" s="55">
        <v>60</v>
      </c>
      <c r="CU155" s="55"/>
      <c r="CV155" s="55"/>
      <c r="CW155" s="55" t="s">
        <v>447</v>
      </c>
      <c r="CX155" s="55">
        <v>70</v>
      </c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</row>
    <row r="156" spans="58:112" ht="16.5" x14ac:dyDescent="0.2">
      <c r="BF156" s="55">
        <v>151</v>
      </c>
      <c r="BG156" s="14">
        <f t="shared" si="37"/>
        <v>0</v>
      </c>
      <c r="BH156" s="14">
        <f t="shared" si="38"/>
        <v>480</v>
      </c>
      <c r="BI156" s="14">
        <f t="shared" si="39"/>
        <v>0</v>
      </c>
      <c r="BJ156" s="14">
        <f t="shared" si="40"/>
        <v>1200</v>
      </c>
      <c r="BK156" s="14">
        <f t="shared" si="41"/>
        <v>480</v>
      </c>
      <c r="BL156" s="14">
        <f t="shared" si="42"/>
        <v>960</v>
      </c>
      <c r="CJ156" s="55">
        <v>152</v>
      </c>
      <c r="CK156" s="55">
        <v>2</v>
      </c>
      <c r="CL156" s="55" t="s">
        <v>306</v>
      </c>
      <c r="CM156" s="55">
        <v>52</v>
      </c>
      <c r="CN156" s="55"/>
      <c r="CO156" s="55"/>
      <c r="CP156" s="55"/>
      <c r="CQ156" s="55" t="s">
        <v>446</v>
      </c>
      <c r="CR156" s="55">
        <v>8640</v>
      </c>
      <c r="CS156" s="55" t="s">
        <v>447</v>
      </c>
      <c r="CT156" s="55">
        <v>60</v>
      </c>
      <c r="CU156" s="55"/>
      <c r="CV156" s="55"/>
      <c r="CW156" s="55" t="s">
        <v>447</v>
      </c>
      <c r="CX156" s="55">
        <v>70</v>
      </c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</row>
    <row r="157" spans="58:112" ht="16.5" x14ac:dyDescent="0.2">
      <c r="BF157" s="55">
        <v>152</v>
      </c>
      <c r="BG157" s="14">
        <f t="shared" si="37"/>
        <v>0</v>
      </c>
      <c r="BH157" s="14">
        <f t="shared" si="38"/>
        <v>480</v>
      </c>
      <c r="BI157" s="14">
        <f t="shared" si="39"/>
        <v>0</v>
      </c>
      <c r="BJ157" s="14">
        <f t="shared" si="40"/>
        <v>1200</v>
      </c>
      <c r="BK157" s="14">
        <f t="shared" si="41"/>
        <v>480</v>
      </c>
      <c r="BL157" s="14">
        <f t="shared" si="42"/>
        <v>960</v>
      </c>
      <c r="CJ157" s="55">
        <v>153</v>
      </c>
      <c r="CK157" s="55">
        <v>2</v>
      </c>
      <c r="CL157" s="55" t="s">
        <v>306</v>
      </c>
      <c r="CM157" s="55">
        <v>53</v>
      </c>
      <c r="CN157" s="55"/>
      <c r="CO157" s="55"/>
      <c r="CP157" s="55"/>
      <c r="CQ157" s="55" t="s">
        <v>446</v>
      </c>
      <c r="CR157" s="55">
        <v>8640</v>
      </c>
      <c r="CS157" s="55" t="s">
        <v>447</v>
      </c>
      <c r="CT157" s="55">
        <v>60</v>
      </c>
      <c r="CU157" s="55"/>
      <c r="CV157" s="55"/>
      <c r="CW157" s="55" t="s">
        <v>447</v>
      </c>
      <c r="CX157" s="55">
        <v>70</v>
      </c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</row>
    <row r="158" spans="58:112" ht="16.5" x14ac:dyDescent="0.2">
      <c r="BF158" s="55">
        <v>153</v>
      </c>
      <c r="BG158" s="14">
        <f t="shared" si="37"/>
        <v>0</v>
      </c>
      <c r="BH158" s="14">
        <f t="shared" si="38"/>
        <v>480</v>
      </c>
      <c r="BI158" s="14">
        <f t="shared" si="39"/>
        <v>0</v>
      </c>
      <c r="BJ158" s="14">
        <f t="shared" si="40"/>
        <v>1200</v>
      </c>
      <c r="BK158" s="14">
        <f t="shared" si="41"/>
        <v>480</v>
      </c>
      <c r="BL158" s="14">
        <f t="shared" si="42"/>
        <v>960</v>
      </c>
      <c r="CJ158" s="55">
        <v>154</v>
      </c>
      <c r="CK158" s="55">
        <v>2</v>
      </c>
      <c r="CL158" s="55" t="s">
        <v>306</v>
      </c>
      <c r="CM158" s="55">
        <v>54</v>
      </c>
      <c r="CN158" s="55"/>
      <c r="CO158" s="55"/>
      <c r="CP158" s="55"/>
      <c r="CQ158" s="55" t="s">
        <v>446</v>
      </c>
      <c r="CR158" s="55">
        <v>8640</v>
      </c>
      <c r="CS158" s="55" t="s">
        <v>447</v>
      </c>
      <c r="CT158" s="55">
        <v>60</v>
      </c>
      <c r="CU158" s="55"/>
      <c r="CV158" s="55"/>
      <c r="CW158" s="55" t="s">
        <v>447</v>
      </c>
      <c r="CX158" s="55">
        <v>70</v>
      </c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</row>
    <row r="159" spans="58:112" ht="16.5" x14ac:dyDescent="0.2">
      <c r="BF159" s="55">
        <v>154</v>
      </c>
      <c r="BG159" s="14">
        <f t="shared" si="37"/>
        <v>0</v>
      </c>
      <c r="BH159" s="14">
        <f t="shared" si="38"/>
        <v>480</v>
      </c>
      <c r="BI159" s="14">
        <f t="shared" si="39"/>
        <v>0</v>
      </c>
      <c r="BJ159" s="14">
        <f t="shared" si="40"/>
        <v>1200</v>
      </c>
      <c r="BK159" s="14">
        <f t="shared" si="41"/>
        <v>480</v>
      </c>
      <c r="BL159" s="14">
        <f t="shared" si="42"/>
        <v>960</v>
      </c>
      <c r="CJ159" s="55">
        <v>155</v>
      </c>
      <c r="CK159" s="55">
        <v>2</v>
      </c>
      <c r="CL159" s="55" t="s">
        <v>306</v>
      </c>
      <c r="CM159" s="55">
        <v>55</v>
      </c>
      <c r="CN159" s="55"/>
      <c r="CO159" s="55"/>
      <c r="CP159" s="55"/>
      <c r="CQ159" s="55" t="s">
        <v>446</v>
      </c>
      <c r="CR159" s="55">
        <v>10800</v>
      </c>
      <c r="CS159" s="55" t="s">
        <v>447</v>
      </c>
      <c r="CT159" s="55">
        <v>60</v>
      </c>
      <c r="CU159" s="55" t="s">
        <v>331</v>
      </c>
      <c r="CV159" s="55">
        <v>2</v>
      </c>
      <c r="CW159" s="55" t="s">
        <v>447</v>
      </c>
      <c r="CX159" s="55">
        <v>75</v>
      </c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</row>
    <row r="160" spans="58:112" ht="16.5" x14ac:dyDescent="0.2">
      <c r="BF160" s="55">
        <v>155</v>
      </c>
      <c r="BG160" s="14">
        <f t="shared" si="37"/>
        <v>0</v>
      </c>
      <c r="BH160" s="14">
        <f t="shared" si="38"/>
        <v>480</v>
      </c>
      <c r="BI160" s="14">
        <f t="shared" si="39"/>
        <v>0</v>
      </c>
      <c r="BJ160" s="14">
        <f t="shared" si="40"/>
        <v>1200</v>
      </c>
      <c r="BK160" s="14">
        <f t="shared" si="41"/>
        <v>480</v>
      </c>
      <c r="BL160" s="14">
        <f t="shared" si="42"/>
        <v>960</v>
      </c>
      <c r="CJ160" s="55">
        <v>156</v>
      </c>
      <c r="CK160" s="55">
        <v>2</v>
      </c>
      <c r="CL160" s="55" t="s">
        <v>306</v>
      </c>
      <c r="CM160" s="55">
        <v>56</v>
      </c>
      <c r="CN160" s="55"/>
      <c r="CO160" s="55"/>
      <c r="CP160" s="55"/>
      <c r="CQ160" s="55" t="s">
        <v>446</v>
      </c>
      <c r="CR160" s="55">
        <v>10800</v>
      </c>
      <c r="CS160" s="55" t="s">
        <v>447</v>
      </c>
      <c r="CT160" s="55">
        <v>65</v>
      </c>
      <c r="CU160" s="55"/>
      <c r="CV160" s="55"/>
      <c r="CW160" s="55" t="s">
        <v>447</v>
      </c>
      <c r="CX160" s="55">
        <v>75</v>
      </c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</row>
    <row r="161" spans="58:112" ht="16.5" x14ac:dyDescent="0.2">
      <c r="BF161" s="55">
        <v>156</v>
      </c>
      <c r="BG161" s="14">
        <f t="shared" si="37"/>
        <v>0</v>
      </c>
      <c r="BH161" s="14">
        <f t="shared" si="38"/>
        <v>480</v>
      </c>
      <c r="BI161" s="14">
        <f t="shared" si="39"/>
        <v>0</v>
      </c>
      <c r="BJ161" s="14">
        <f t="shared" si="40"/>
        <v>1200</v>
      </c>
      <c r="BK161" s="14">
        <f t="shared" si="41"/>
        <v>480</v>
      </c>
      <c r="BL161" s="14">
        <f t="shared" si="42"/>
        <v>960</v>
      </c>
      <c r="CJ161" s="55">
        <v>157</v>
      </c>
      <c r="CK161" s="55">
        <v>2</v>
      </c>
      <c r="CL161" s="55" t="s">
        <v>306</v>
      </c>
      <c r="CM161" s="55">
        <v>57</v>
      </c>
      <c r="CN161" s="55"/>
      <c r="CO161" s="55"/>
      <c r="CP161" s="55"/>
      <c r="CQ161" s="55" t="s">
        <v>446</v>
      </c>
      <c r="CR161" s="55">
        <v>10800</v>
      </c>
      <c r="CS161" s="55" t="s">
        <v>447</v>
      </c>
      <c r="CT161" s="55">
        <v>65</v>
      </c>
      <c r="CU161" s="55"/>
      <c r="CV161" s="55"/>
      <c r="CW161" s="55" t="s">
        <v>447</v>
      </c>
      <c r="CX161" s="55">
        <v>75</v>
      </c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</row>
    <row r="162" spans="58:112" ht="16.5" x14ac:dyDescent="0.2">
      <c r="BF162" s="55">
        <v>157</v>
      </c>
      <c r="BG162" s="14">
        <f t="shared" si="37"/>
        <v>0</v>
      </c>
      <c r="BH162" s="14">
        <f t="shared" si="38"/>
        <v>480</v>
      </c>
      <c r="BI162" s="14">
        <f t="shared" si="39"/>
        <v>0</v>
      </c>
      <c r="BJ162" s="14">
        <f t="shared" si="40"/>
        <v>1200</v>
      </c>
      <c r="BK162" s="14">
        <f t="shared" si="41"/>
        <v>480</v>
      </c>
      <c r="BL162" s="14">
        <f t="shared" si="42"/>
        <v>960</v>
      </c>
      <c r="CJ162" s="55">
        <v>158</v>
      </c>
      <c r="CK162" s="55">
        <v>2</v>
      </c>
      <c r="CL162" s="55" t="s">
        <v>306</v>
      </c>
      <c r="CM162" s="55">
        <v>58</v>
      </c>
      <c r="CN162" s="55"/>
      <c r="CO162" s="55"/>
      <c r="CP162" s="55"/>
      <c r="CQ162" s="55" t="s">
        <v>446</v>
      </c>
      <c r="CR162" s="55">
        <v>10800</v>
      </c>
      <c r="CS162" s="55" t="s">
        <v>447</v>
      </c>
      <c r="CT162" s="55">
        <v>65</v>
      </c>
      <c r="CU162" s="55"/>
      <c r="CV162" s="55"/>
      <c r="CW162" s="55" t="s">
        <v>447</v>
      </c>
      <c r="CX162" s="55">
        <v>75</v>
      </c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</row>
    <row r="163" spans="58:112" ht="16.5" x14ac:dyDescent="0.2">
      <c r="BF163" s="55">
        <v>158</v>
      </c>
      <c r="BG163" s="14">
        <f t="shared" si="37"/>
        <v>0</v>
      </c>
      <c r="BH163" s="14">
        <f t="shared" si="38"/>
        <v>480</v>
      </c>
      <c r="BI163" s="14">
        <f t="shared" si="39"/>
        <v>0</v>
      </c>
      <c r="BJ163" s="14">
        <f t="shared" si="40"/>
        <v>1200</v>
      </c>
      <c r="BK163" s="14">
        <f t="shared" si="41"/>
        <v>480</v>
      </c>
      <c r="BL163" s="14">
        <f t="shared" si="42"/>
        <v>960</v>
      </c>
      <c r="CJ163" s="55">
        <v>159</v>
      </c>
      <c r="CK163" s="55">
        <v>2</v>
      </c>
      <c r="CL163" s="55" t="s">
        <v>306</v>
      </c>
      <c r="CM163" s="55">
        <v>59</v>
      </c>
      <c r="CN163" s="55"/>
      <c r="CO163" s="55"/>
      <c r="CP163" s="55"/>
      <c r="CQ163" s="55" t="s">
        <v>446</v>
      </c>
      <c r="CR163" s="55">
        <v>10800</v>
      </c>
      <c r="CS163" s="55" t="s">
        <v>447</v>
      </c>
      <c r="CT163" s="55">
        <v>65</v>
      </c>
      <c r="CU163" s="55"/>
      <c r="CV163" s="55"/>
      <c r="CW163" s="55" t="s">
        <v>447</v>
      </c>
      <c r="CX163" s="55">
        <v>75</v>
      </c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</row>
    <row r="164" spans="58:112" ht="16.5" x14ac:dyDescent="0.2">
      <c r="BF164" s="55">
        <v>159</v>
      </c>
      <c r="BG164" s="14">
        <f t="shared" si="37"/>
        <v>0</v>
      </c>
      <c r="BH164" s="14">
        <f t="shared" si="38"/>
        <v>480</v>
      </c>
      <c r="BI164" s="14">
        <f t="shared" si="39"/>
        <v>0</v>
      </c>
      <c r="BJ164" s="14">
        <f t="shared" si="40"/>
        <v>1200</v>
      </c>
      <c r="BK164" s="14">
        <f t="shared" si="41"/>
        <v>480</v>
      </c>
      <c r="BL164" s="14">
        <f t="shared" si="42"/>
        <v>960</v>
      </c>
      <c r="CJ164" s="55">
        <v>160</v>
      </c>
      <c r="CK164" s="55">
        <v>2</v>
      </c>
      <c r="CL164" s="55" t="s">
        <v>306</v>
      </c>
      <c r="CM164" s="55">
        <v>60</v>
      </c>
      <c r="CN164" s="55"/>
      <c r="CO164" s="55"/>
      <c r="CP164" s="55"/>
      <c r="CQ164" s="55" t="s">
        <v>446</v>
      </c>
      <c r="CR164" s="55">
        <v>10800</v>
      </c>
      <c r="CS164" s="55" t="s">
        <v>447</v>
      </c>
      <c r="CT164" s="55">
        <v>65</v>
      </c>
      <c r="CU164" s="55" t="s">
        <v>330</v>
      </c>
      <c r="CV164" s="55">
        <v>2</v>
      </c>
      <c r="CW164" s="55" t="s">
        <v>447</v>
      </c>
      <c r="CX164" s="55">
        <v>80</v>
      </c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</row>
    <row r="165" spans="58:112" ht="16.5" x14ac:dyDescent="0.2">
      <c r="BF165" s="55">
        <v>160</v>
      </c>
      <c r="BG165" s="14">
        <f t="shared" si="37"/>
        <v>0</v>
      </c>
      <c r="BH165" s="14">
        <f t="shared" si="38"/>
        <v>480</v>
      </c>
      <c r="BI165" s="14">
        <f t="shared" si="39"/>
        <v>0</v>
      </c>
      <c r="BJ165" s="14">
        <f t="shared" si="40"/>
        <v>1200</v>
      </c>
      <c r="BK165" s="14">
        <f t="shared" si="41"/>
        <v>480</v>
      </c>
      <c r="BL165" s="14">
        <f t="shared" si="42"/>
        <v>960</v>
      </c>
      <c r="CJ165" s="55">
        <v>161</v>
      </c>
      <c r="CK165" s="55">
        <v>2</v>
      </c>
      <c r="CL165" s="55" t="s">
        <v>306</v>
      </c>
      <c r="CM165" s="55">
        <v>61</v>
      </c>
      <c r="CN165" s="55"/>
      <c r="CO165" s="55"/>
      <c r="CP165" s="55"/>
      <c r="CQ165" s="55" t="s">
        <v>446</v>
      </c>
      <c r="CR165" s="55">
        <v>10800</v>
      </c>
      <c r="CS165" s="55" t="s">
        <v>447</v>
      </c>
      <c r="CT165" s="55">
        <v>70</v>
      </c>
      <c r="CU165" s="55"/>
      <c r="CV165" s="55"/>
      <c r="CW165" s="55" t="s">
        <v>447</v>
      </c>
      <c r="CX165" s="55">
        <v>80</v>
      </c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</row>
    <row r="166" spans="58:112" ht="16.5" x14ac:dyDescent="0.2">
      <c r="BF166" s="55">
        <v>161</v>
      </c>
      <c r="BG166" s="14">
        <f t="shared" si="37"/>
        <v>0</v>
      </c>
      <c r="BH166" s="14">
        <f t="shared" si="38"/>
        <v>480</v>
      </c>
      <c r="BI166" s="14">
        <f t="shared" si="39"/>
        <v>0</v>
      </c>
      <c r="BJ166" s="14">
        <f t="shared" si="40"/>
        <v>1200</v>
      </c>
      <c r="BK166" s="14">
        <f t="shared" si="41"/>
        <v>480</v>
      </c>
      <c r="BL166" s="14">
        <f t="shared" si="42"/>
        <v>960</v>
      </c>
      <c r="CJ166" s="55">
        <v>162</v>
      </c>
      <c r="CK166" s="55">
        <v>2</v>
      </c>
      <c r="CL166" s="55" t="s">
        <v>306</v>
      </c>
      <c r="CM166" s="55">
        <v>62</v>
      </c>
      <c r="CN166" s="55"/>
      <c r="CO166" s="55"/>
      <c r="CP166" s="55"/>
      <c r="CQ166" s="55" t="s">
        <v>446</v>
      </c>
      <c r="CR166" s="55">
        <v>10800</v>
      </c>
      <c r="CS166" s="55" t="s">
        <v>447</v>
      </c>
      <c r="CT166" s="55">
        <v>70</v>
      </c>
      <c r="CU166" s="55"/>
      <c r="CV166" s="55"/>
      <c r="CW166" s="55" t="s">
        <v>447</v>
      </c>
      <c r="CX166" s="55">
        <v>80</v>
      </c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</row>
    <row r="167" spans="58:112" ht="16.5" x14ac:dyDescent="0.2">
      <c r="BF167" s="55">
        <v>162</v>
      </c>
      <c r="BG167" s="14">
        <f t="shared" si="37"/>
        <v>0</v>
      </c>
      <c r="BH167" s="14">
        <f t="shared" si="38"/>
        <v>480</v>
      </c>
      <c r="BI167" s="14">
        <f t="shared" si="39"/>
        <v>0</v>
      </c>
      <c r="BJ167" s="14">
        <f t="shared" si="40"/>
        <v>1200</v>
      </c>
      <c r="BK167" s="14">
        <f t="shared" si="41"/>
        <v>480</v>
      </c>
      <c r="BL167" s="14">
        <f t="shared" si="42"/>
        <v>960</v>
      </c>
      <c r="CJ167" s="55">
        <v>163</v>
      </c>
      <c r="CK167" s="55">
        <v>2</v>
      </c>
      <c r="CL167" s="55" t="s">
        <v>306</v>
      </c>
      <c r="CM167" s="55">
        <v>63</v>
      </c>
      <c r="CN167" s="55"/>
      <c r="CO167" s="55"/>
      <c r="CP167" s="55"/>
      <c r="CQ167" s="55" t="s">
        <v>446</v>
      </c>
      <c r="CR167" s="55">
        <v>10800</v>
      </c>
      <c r="CS167" s="55" t="s">
        <v>447</v>
      </c>
      <c r="CT167" s="55">
        <v>70</v>
      </c>
      <c r="CU167" s="55"/>
      <c r="CV167" s="55"/>
      <c r="CW167" s="55" t="s">
        <v>447</v>
      </c>
      <c r="CX167" s="55">
        <v>80</v>
      </c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</row>
    <row r="168" spans="58:112" ht="16.5" x14ac:dyDescent="0.2">
      <c r="BF168" s="55">
        <v>163</v>
      </c>
      <c r="BG168" s="14">
        <f t="shared" si="37"/>
        <v>0</v>
      </c>
      <c r="BH168" s="14">
        <f t="shared" si="38"/>
        <v>480</v>
      </c>
      <c r="BI168" s="14">
        <f t="shared" si="39"/>
        <v>0</v>
      </c>
      <c r="BJ168" s="14">
        <f t="shared" si="40"/>
        <v>1200</v>
      </c>
      <c r="BK168" s="14">
        <f t="shared" si="41"/>
        <v>480</v>
      </c>
      <c r="BL168" s="14">
        <f t="shared" si="42"/>
        <v>960</v>
      </c>
      <c r="CJ168" s="55">
        <v>164</v>
      </c>
      <c r="CK168" s="55">
        <v>2</v>
      </c>
      <c r="CL168" s="55" t="s">
        <v>306</v>
      </c>
      <c r="CM168" s="55">
        <v>64</v>
      </c>
      <c r="CN168" s="55"/>
      <c r="CO168" s="55"/>
      <c r="CP168" s="55"/>
      <c r="CQ168" s="55" t="s">
        <v>446</v>
      </c>
      <c r="CR168" s="55">
        <v>10800</v>
      </c>
      <c r="CS168" s="55" t="s">
        <v>447</v>
      </c>
      <c r="CT168" s="55">
        <v>70</v>
      </c>
      <c r="CU168" s="55"/>
      <c r="CV168" s="55"/>
      <c r="CW168" s="55" t="s">
        <v>447</v>
      </c>
      <c r="CX168" s="55">
        <v>80</v>
      </c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</row>
    <row r="169" spans="58:112" ht="16.5" x14ac:dyDescent="0.2">
      <c r="BF169" s="55">
        <v>164</v>
      </c>
      <c r="BG169" s="14">
        <f t="shared" si="37"/>
        <v>0</v>
      </c>
      <c r="BH169" s="14">
        <f t="shared" si="38"/>
        <v>480</v>
      </c>
      <c r="BI169" s="14">
        <f t="shared" si="39"/>
        <v>0</v>
      </c>
      <c r="BJ169" s="14">
        <f t="shared" si="40"/>
        <v>1200</v>
      </c>
      <c r="BK169" s="14">
        <f t="shared" si="41"/>
        <v>480</v>
      </c>
      <c r="BL169" s="14">
        <f t="shared" si="42"/>
        <v>960</v>
      </c>
      <c r="CJ169" s="55">
        <v>165</v>
      </c>
      <c r="CK169" s="55">
        <v>2</v>
      </c>
      <c r="CL169" s="55" t="s">
        <v>306</v>
      </c>
      <c r="CM169" s="55">
        <v>65</v>
      </c>
      <c r="CN169" s="55"/>
      <c r="CO169" s="55"/>
      <c r="CP169" s="55"/>
      <c r="CQ169" s="55" t="s">
        <v>446</v>
      </c>
      <c r="CR169" s="55">
        <v>10800</v>
      </c>
      <c r="CS169" s="55" t="s">
        <v>447</v>
      </c>
      <c r="CT169" s="55">
        <v>70</v>
      </c>
      <c r="CU169" s="55" t="s">
        <v>331</v>
      </c>
      <c r="CV169" s="55">
        <v>2</v>
      </c>
      <c r="CW169" s="55" t="s">
        <v>447</v>
      </c>
      <c r="CX169" s="55">
        <v>85</v>
      </c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</row>
    <row r="170" spans="58:112" ht="16.5" x14ac:dyDescent="0.2">
      <c r="BF170" s="55">
        <v>165</v>
      </c>
      <c r="BG170" s="14">
        <f t="shared" ref="BG170:BG233" si="43">SUMIFS($F$5:$F$104,$AT$6:$AT$105,"="&amp;BF170)+SUMIFS($Q$5:$Q$104,$AW$6:$AW$105,"="&amp;BF170)+SUMIFS($AB$5:$AB$104,$AZ$6:$AZ$105,"="&amp;BF170)+SUMIFS($AM$5:$AM$104,$BC$6:$BC$105,"="&amp;BF170)</f>
        <v>0</v>
      </c>
      <c r="BH170" s="14">
        <f t="shared" ref="BH170:BH233" si="44">INDEX($G$5:$G$104,MATCH(BF170,$AT$5:$AT$105,1)-1)+INDEX($R$5:$R$104,MATCH(BF170,$AW$5:$AW$105,1)-1)+INDEX($AC$5:$AC$104,MATCH(BF170,$AZ$5:$AZ$105,1)-1)+INDEX($AN$5:$AN$104,MATCH(BF170,$BC$5:$BC$105,1)-1)</f>
        <v>480</v>
      </c>
      <c r="BI170" s="14">
        <f t="shared" ref="BI170:BI233" si="45">SUMIFS($H$5:$H$104,$AT$6:$AT$105,"="&amp;BF170)+SUMIFS($S$5:$S$104,$AW$6:$AW$105,"="&amp;BF170)+SUMIFS($AD$5:$AD$104,$AZ$6:$AZ$105,"="&amp;BF170)+SUMIFS($AO$5:$AO$104,$BC$6:$BC$105,"="&amp;BF170)</f>
        <v>0</v>
      </c>
      <c r="BJ170" s="14">
        <f t="shared" ref="BJ170:BJ233" si="46">INDEX($I$5:$I$104,MATCH(BF170,$AT$5:$AT$105,1)-1)+INDEX($T$5:$T$104,MATCH(BF170,$AW$5:$AW$105,1)-1)+INDEX($AE$5:$AE$104,MATCH(BF170,$AZ$5:$AZ$105,1)-1)+INDEX($AP$5:$AP$104,MATCH(BF170,$BC$5:$BC$105,1)-1)</f>
        <v>1200</v>
      </c>
      <c r="BK170" s="14">
        <f t="shared" si="41"/>
        <v>480</v>
      </c>
      <c r="BL170" s="14">
        <f t="shared" si="42"/>
        <v>960</v>
      </c>
      <c r="CJ170" s="55">
        <v>166</v>
      </c>
      <c r="CK170" s="55">
        <v>2</v>
      </c>
      <c r="CL170" s="55" t="s">
        <v>306</v>
      </c>
      <c r="CM170" s="55">
        <v>66</v>
      </c>
      <c r="CN170" s="55"/>
      <c r="CO170" s="55"/>
      <c r="CP170" s="55"/>
      <c r="CQ170" s="55" t="s">
        <v>446</v>
      </c>
      <c r="CR170" s="55">
        <v>10800</v>
      </c>
      <c r="CS170" s="55" t="s">
        <v>447</v>
      </c>
      <c r="CT170" s="55">
        <v>75</v>
      </c>
      <c r="CU170" s="55"/>
      <c r="CV170" s="55"/>
      <c r="CW170" s="55" t="s">
        <v>447</v>
      </c>
      <c r="CX170" s="55">
        <v>85</v>
      </c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</row>
    <row r="171" spans="58:112" ht="16.5" x14ac:dyDescent="0.2">
      <c r="BF171" s="55">
        <v>166</v>
      </c>
      <c r="BG171" s="14">
        <f t="shared" si="43"/>
        <v>0</v>
      </c>
      <c r="BH171" s="14">
        <f t="shared" si="44"/>
        <v>480</v>
      </c>
      <c r="BI171" s="14">
        <f t="shared" si="45"/>
        <v>0</v>
      </c>
      <c r="BJ171" s="14">
        <f t="shared" si="46"/>
        <v>1200</v>
      </c>
      <c r="BK171" s="14">
        <f t="shared" si="41"/>
        <v>480</v>
      </c>
      <c r="BL171" s="14">
        <f t="shared" si="42"/>
        <v>960</v>
      </c>
      <c r="CJ171" s="55">
        <v>167</v>
      </c>
      <c r="CK171" s="55">
        <v>2</v>
      </c>
      <c r="CL171" s="55" t="s">
        <v>306</v>
      </c>
      <c r="CM171" s="55">
        <v>67</v>
      </c>
      <c r="CN171" s="55"/>
      <c r="CO171" s="55"/>
      <c r="CP171" s="55"/>
      <c r="CQ171" s="55" t="s">
        <v>446</v>
      </c>
      <c r="CR171" s="55">
        <v>10800</v>
      </c>
      <c r="CS171" s="55" t="s">
        <v>447</v>
      </c>
      <c r="CT171" s="55">
        <v>75</v>
      </c>
      <c r="CU171" s="55"/>
      <c r="CV171" s="55"/>
      <c r="CW171" s="55" t="s">
        <v>447</v>
      </c>
      <c r="CX171" s="55">
        <v>85</v>
      </c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</row>
    <row r="172" spans="58:112" ht="16.5" x14ac:dyDescent="0.2">
      <c r="BF172" s="55">
        <v>167</v>
      </c>
      <c r="BG172" s="14">
        <f t="shared" si="43"/>
        <v>0</v>
      </c>
      <c r="BH172" s="14">
        <f t="shared" si="44"/>
        <v>480</v>
      </c>
      <c r="BI172" s="14">
        <f t="shared" si="45"/>
        <v>0</v>
      </c>
      <c r="BJ172" s="14">
        <f t="shared" si="46"/>
        <v>1200</v>
      </c>
      <c r="BK172" s="14">
        <f t="shared" si="41"/>
        <v>480</v>
      </c>
      <c r="BL172" s="14">
        <f t="shared" si="42"/>
        <v>960</v>
      </c>
      <c r="CJ172" s="55">
        <v>168</v>
      </c>
      <c r="CK172" s="55">
        <v>2</v>
      </c>
      <c r="CL172" s="55" t="s">
        <v>306</v>
      </c>
      <c r="CM172" s="55">
        <v>68</v>
      </c>
      <c r="CN172" s="55"/>
      <c r="CO172" s="55"/>
      <c r="CP172" s="55"/>
      <c r="CQ172" s="55" t="s">
        <v>446</v>
      </c>
      <c r="CR172" s="55">
        <v>10800</v>
      </c>
      <c r="CS172" s="55" t="s">
        <v>447</v>
      </c>
      <c r="CT172" s="55">
        <v>75</v>
      </c>
      <c r="CU172" s="55"/>
      <c r="CV172" s="55"/>
      <c r="CW172" s="55" t="s">
        <v>447</v>
      </c>
      <c r="CX172" s="55">
        <v>85</v>
      </c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</row>
    <row r="173" spans="58:112" ht="16.5" x14ac:dyDescent="0.2">
      <c r="BF173" s="55">
        <v>168</v>
      </c>
      <c r="BG173" s="14">
        <f t="shared" si="43"/>
        <v>0</v>
      </c>
      <c r="BH173" s="14">
        <f t="shared" si="44"/>
        <v>480</v>
      </c>
      <c r="BI173" s="14">
        <f t="shared" si="45"/>
        <v>0</v>
      </c>
      <c r="BJ173" s="14">
        <f t="shared" si="46"/>
        <v>1200</v>
      </c>
      <c r="BK173" s="14">
        <f t="shared" si="41"/>
        <v>480</v>
      </c>
      <c r="BL173" s="14">
        <f t="shared" si="42"/>
        <v>960</v>
      </c>
      <c r="CJ173" s="55">
        <v>169</v>
      </c>
      <c r="CK173" s="55">
        <v>2</v>
      </c>
      <c r="CL173" s="55" t="s">
        <v>306</v>
      </c>
      <c r="CM173" s="55">
        <v>69</v>
      </c>
      <c r="CN173" s="55"/>
      <c r="CO173" s="55"/>
      <c r="CP173" s="55"/>
      <c r="CQ173" s="55" t="s">
        <v>446</v>
      </c>
      <c r="CR173" s="55">
        <v>10800</v>
      </c>
      <c r="CS173" s="55" t="s">
        <v>447</v>
      </c>
      <c r="CT173" s="55">
        <v>75</v>
      </c>
      <c r="CU173" s="55"/>
      <c r="CV173" s="55"/>
      <c r="CW173" s="55" t="s">
        <v>447</v>
      </c>
      <c r="CX173" s="55">
        <v>85</v>
      </c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</row>
    <row r="174" spans="58:112" ht="16.5" x14ac:dyDescent="0.2">
      <c r="BF174" s="55">
        <v>169</v>
      </c>
      <c r="BG174" s="14">
        <f t="shared" si="43"/>
        <v>0</v>
      </c>
      <c r="BH174" s="14">
        <f t="shared" si="44"/>
        <v>480</v>
      </c>
      <c r="BI174" s="14">
        <f t="shared" si="45"/>
        <v>0</v>
      </c>
      <c r="BJ174" s="14">
        <f t="shared" si="46"/>
        <v>1200</v>
      </c>
      <c r="BK174" s="14">
        <f t="shared" si="41"/>
        <v>480</v>
      </c>
      <c r="BL174" s="14">
        <f t="shared" si="42"/>
        <v>960</v>
      </c>
      <c r="CJ174" s="55">
        <v>170</v>
      </c>
      <c r="CK174" s="55">
        <v>2</v>
      </c>
      <c r="CL174" s="55" t="s">
        <v>306</v>
      </c>
      <c r="CM174" s="55">
        <v>70</v>
      </c>
      <c r="CN174" s="55"/>
      <c r="CO174" s="55"/>
      <c r="CP174" s="55"/>
      <c r="CQ174" s="55" t="s">
        <v>446</v>
      </c>
      <c r="CR174" s="55">
        <v>13200</v>
      </c>
      <c r="CS174" s="55" t="s">
        <v>447</v>
      </c>
      <c r="CT174" s="55">
        <v>75</v>
      </c>
      <c r="CU174" s="55" t="s">
        <v>330</v>
      </c>
      <c r="CV174" s="55">
        <v>2</v>
      </c>
      <c r="CW174" s="55" t="s">
        <v>447</v>
      </c>
      <c r="CX174" s="55">
        <v>90</v>
      </c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</row>
    <row r="175" spans="58:112" ht="16.5" x14ac:dyDescent="0.2">
      <c r="BF175" s="55">
        <v>170</v>
      </c>
      <c r="BG175" s="14">
        <f t="shared" si="43"/>
        <v>0</v>
      </c>
      <c r="BH175" s="14">
        <f t="shared" si="44"/>
        <v>480</v>
      </c>
      <c r="BI175" s="14">
        <f t="shared" si="45"/>
        <v>0</v>
      </c>
      <c r="BJ175" s="14">
        <f t="shared" si="46"/>
        <v>1200</v>
      </c>
      <c r="BK175" s="14">
        <f t="shared" si="41"/>
        <v>480</v>
      </c>
      <c r="BL175" s="14">
        <f t="shared" si="42"/>
        <v>960</v>
      </c>
      <c r="CJ175" s="55">
        <v>171</v>
      </c>
      <c r="CK175" s="55">
        <v>2</v>
      </c>
      <c r="CL175" s="55" t="s">
        <v>306</v>
      </c>
      <c r="CM175" s="55">
        <v>71</v>
      </c>
      <c r="CN175" s="55"/>
      <c r="CO175" s="55"/>
      <c r="CP175" s="55"/>
      <c r="CQ175" s="55" t="s">
        <v>446</v>
      </c>
      <c r="CR175" s="55">
        <v>13200</v>
      </c>
      <c r="CS175" s="55" t="s">
        <v>447</v>
      </c>
      <c r="CT175" s="55">
        <v>80</v>
      </c>
      <c r="CU175" s="55"/>
      <c r="CV175" s="55"/>
      <c r="CW175" s="55" t="s">
        <v>447</v>
      </c>
      <c r="CX175" s="55">
        <v>90</v>
      </c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</row>
    <row r="176" spans="58:112" ht="16.5" x14ac:dyDescent="0.2">
      <c r="BF176" s="55">
        <v>171</v>
      </c>
      <c r="BG176" s="14">
        <f t="shared" si="43"/>
        <v>0</v>
      </c>
      <c r="BH176" s="14">
        <f t="shared" si="44"/>
        <v>480</v>
      </c>
      <c r="BI176" s="14">
        <f t="shared" si="45"/>
        <v>0</v>
      </c>
      <c r="BJ176" s="14">
        <f t="shared" si="46"/>
        <v>1200</v>
      </c>
      <c r="BK176" s="14">
        <f t="shared" si="41"/>
        <v>480</v>
      </c>
      <c r="BL176" s="14">
        <f t="shared" si="42"/>
        <v>960</v>
      </c>
      <c r="CJ176" s="55">
        <v>172</v>
      </c>
      <c r="CK176" s="55">
        <v>2</v>
      </c>
      <c r="CL176" s="55" t="s">
        <v>306</v>
      </c>
      <c r="CM176" s="55">
        <v>72</v>
      </c>
      <c r="CN176" s="55"/>
      <c r="CO176" s="55"/>
      <c r="CP176" s="55"/>
      <c r="CQ176" s="55" t="s">
        <v>446</v>
      </c>
      <c r="CR176" s="55">
        <v>13200</v>
      </c>
      <c r="CS176" s="55" t="s">
        <v>447</v>
      </c>
      <c r="CT176" s="55">
        <v>80</v>
      </c>
      <c r="CU176" s="55"/>
      <c r="CV176" s="55"/>
      <c r="CW176" s="55" t="s">
        <v>447</v>
      </c>
      <c r="CX176" s="55">
        <v>90</v>
      </c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</row>
    <row r="177" spans="58:112" ht="16.5" x14ac:dyDescent="0.2">
      <c r="BF177" s="55">
        <v>172</v>
      </c>
      <c r="BG177" s="14">
        <f t="shared" si="43"/>
        <v>0</v>
      </c>
      <c r="BH177" s="14">
        <f t="shared" si="44"/>
        <v>480</v>
      </c>
      <c r="BI177" s="14">
        <f t="shared" si="45"/>
        <v>0</v>
      </c>
      <c r="BJ177" s="14">
        <f t="shared" si="46"/>
        <v>1200</v>
      </c>
      <c r="BK177" s="14">
        <f t="shared" si="41"/>
        <v>480</v>
      </c>
      <c r="BL177" s="14">
        <f t="shared" si="42"/>
        <v>960</v>
      </c>
      <c r="CJ177" s="55">
        <v>173</v>
      </c>
      <c r="CK177" s="55">
        <v>2</v>
      </c>
      <c r="CL177" s="55" t="s">
        <v>306</v>
      </c>
      <c r="CM177" s="55">
        <v>73</v>
      </c>
      <c r="CN177" s="55"/>
      <c r="CO177" s="55"/>
      <c r="CP177" s="55"/>
      <c r="CQ177" s="55" t="s">
        <v>446</v>
      </c>
      <c r="CR177" s="55">
        <v>13200</v>
      </c>
      <c r="CS177" s="55" t="s">
        <v>447</v>
      </c>
      <c r="CT177" s="55">
        <v>80</v>
      </c>
      <c r="CU177" s="55"/>
      <c r="CV177" s="55"/>
      <c r="CW177" s="55" t="s">
        <v>447</v>
      </c>
      <c r="CX177" s="55">
        <v>90</v>
      </c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</row>
    <row r="178" spans="58:112" ht="16.5" x14ac:dyDescent="0.2">
      <c r="BF178" s="55">
        <v>173</v>
      </c>
      <c r="BG178" s="14">
        <f t="shared" si="43"/>
        <v>0</v>
      </c>
      <c r="BH178" s="14">
        <f t="shared" si="44"/>
        <v>480</v>
      </c>
      <c r="BI178" s="14">
        <f t="shared" si="45"/>
        <v>0</v>
      </c>
      <c r="BJ178" s="14">
        <f t="shared" si="46"/>
        <v>1200</v>
      </c>
      <c r="BK178" s="14">
        <f t="shared" si="41"/>
        <v>480</v>
      </c>
      <c r="BL178" s="14">
        <f t="shared" si="42"/>
        <v>960</v>
      </c>
      <c r="CJ178" s="55">
        <v>174</v>
      </c>
      <c r="CK178" s="55">
        <v>2</v>
      </c>
      <c r="CL178" s="55" t="s">
        <v>306</v>
      </c>
      <c r="CM178" s="55">
        <v>74</v>
      </c>
      <c r="CN178" s="55"/>
      <c r="CO178" s="55"/>
      <c r="CP178" s="55"/>
      <c r="CQ178" s="55" t="s">
        <v>446</v>
      </c>
      <c r="CR178" s="55">
        <v>13200</v>
      </c>
      <c r="CS178" s="55" t="s">
        <v>447</v>
      </c>
      <c r="CT178" s="55">
        <v>80</v>
      </c>
      <c r="CU178" s="55"/>
      <c r="CV178" s="55"/>
      <c r="CW178" s="55" t="s">
        <v>447</v>
      </c>
      <c r="CX178" s="55">
        <v>90</v>
      </c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</row>
    <row r="179" spans="58:112" ht="16.5" x14ac:dyDescent="0.2">
      <c r="BF179" s="55">
        <v>174</v>
      </c>
      <c r="BG179" s="14">
        <f t="shared" si="43"/>
        <v>0</v>
      </c>
      <c r="BH179" s="14">
        <f t="shared" si="44"/>
        <v>480</v>
      </c>
      <c r="BI179" s="14">
        <f t="shared" si="45"/>
        <v>0</v>
      </c>
      <c r="BJ179" s="14">
        <f t="shared" si="46"/>
        <v>1200</v>
      </c>
      <c r="BK179" s="14">
        <f t="shared" si="41"/>
        <v>480</v>
      </c>
      <c r="BL179" s="14">
        <f t="shared" si="42"/>
        <v>960</v>
      </c>
      <c r="CJ179" s="55">
        <v>175</v>
      </c>
      <c r="CK179" s="55">
        <v>2</v>
      </c>
      <c r="CL179" s="55" t="s">
        <v>306</v>
      </c>
      <c r="CM179" s="55">
        <v>75</v>
      </c>
      <c r="CN179" s="55"/>
      <c r="CO179" s="55"/>
      <c r="CP179" s="55"/>
      <c r="CQ179" s="55" t="s">
        <v>446</v>
      </c>
      <c r="CR179" s="55">
        <v>13200</v>
      </c>
      <c r="CS179" s="55" t="s">
        <v>447</v>
      </c>
      <c r="CT179" s="55">
        <v>80</v>
      </c>
      <c r="CU179" s="55" t="s">
        <v>331</v>
      </c>
      <c r="CV179" s="55">
        <v>2</v>
      </c>
      <c r="CW179" s="55" t="s">
        <v>447</v>
      </c>
      <c r="CX179" s="55">
        <v>95</v>
      </c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</row>
    <row r="180" spans="58:112" ht="16.5" x14ac:dyDescent="0.2">
      <c r="BF180" s="55">
        <v>175</v>
      </c>
      <c r="BG180" s="14">
        <f t="shared" si="43"/>
        <v>0</v>
      </c>
      <c r="BH180" s="14">
        <f t="shared" si="44"/>
        <v>480</v>
      </c>
      <c r="BI180" s="14">
        <f t="shared" si="45"/>
        <v>0</v>
      </c>
      <c r="BJ180" s="14">
        <f t="shared" si="46"/>
        <v>1200</v>
      </c>
      <c r="BK180" s="14">
        <f t="shared" si="41"/>
        <v>480</v>
      </c>
      <c r="BL180" s="14">
        <f t="shared" si="42"/>
        <v>960</v>
      </c>
      <c r="CJ180" s="55">
        <v>176</v>
      </c>
      <c r="CK180" s="55">
        <v>2</v>
      </c>
      <c r="CL180" s="55" t="s">
        <v>306</v>
      </c>
      <c r="CM180" s="55">
        <v>76</v>
      </c>
      <c r="CN180" s="55"/>
      <c r="CO180" s="55"/>
      <c r="CP180" s="55"/>
      <c r="CQ180" s="55" t="s">
        <v>446</v>
      </c>
      <c r="CR180" s="55">
        <v>13200</v>
      </c>
      <c r="CS180" s="55" t="s">
        <v>447</v>
      </c>
      <c r="CT180" s="55">
        <v>85</v>
      </c>
      <c r="CU180" s="55"/>
      <c r="CV180" s="55"/>
      <c r="CW180" s="55" t="s">
        <v>447</v>
      </c>
      <c r="CX180" s="55">
        <v>95</v>
      </c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</row>
    <row r="181" spans="58:112" ht="16.5" x14ac:dyDescent="0.2">
      <c r="BF181" s="55">
        <v>176</v>
      </c>
      <c r="BG181" s="14">
        <f t="shared" si="43"/>
        <v>0</v>
      </c>
      <c r="BH181" s="14">
        <f t="shared" si="44"/>
        <v>480</v>
      </c>
      <c r="BI181" s="14">
        <f t="shared" si="45"/>
        <v>0</v>
      </c>
      <c r="BJ181" s="14">
        <f t="shared" si="46"/>
        <v>1200</v>
      </c>
      <c r="BK181" s="14">
        <f t="shared" si="41"/>
        <v>480</v>
      </c>
      <c r="BL181" s="14">
        <f t="shared" si="42"/>
        <v>960</v>
      </c>
      <c r="CJ181" s="55">
        <v>177</v>
      </c>
      <c r="CK181" s="55">
        <v>2</v>
      </c>
      <c r="CL181" s="55" t="s">
        <v>306</v>
      </c>
      <c r="CM181" s="55">
        <v>77</v>
      </c>
      <c r="CN181" s="55"/>
      <c r="CO181" s="55"/>
      <c r="CP181" s="55"/>
      <c r="CQ181" s="55" t="s">
        <v>446</v>
      </c>
      <c r="CR181" s="55">
        <v>13200</v>
      </c>
      <c r="CS181" s="55" t="s">
        <v>447</v>
      </c>
      <c r="CT181" s="55">
        <v>85</v>
      </c>
      <c r="CU181" s="55"/>
      <c r="CV181" s="55"/>
      <c r="CW181" s="55" t="s">
        <v>447</v>
      </c>
      <c r="CX181" s="55">
        <v>95</v>
      </c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</row>
    <row r="182" spans="58:112" ht="16.5" x14ac:dyDescent="0.2">
      <c r="BF182" s="55">
        <v>177</v>
      </c>
      <c r="BG182" s="14">
        <f t="shared" si="43"/>
        <v>0</v>
      </c>
      <c r="BH182" s="14">
        <f t="shared" si="44"/>
        <v>480</v>
      </c>
      <c r="BI182" s="14">
        <f t="shared" si="45"/>
        <v>0</v>
      </c>
      <c r="BJ182" s="14">
        <f t="shared" si="46"/>
        <v>1200</v>
      </c>
      <c r="BK182" s="14">
        <f t="shared" si="41"/>
        <v>480</v>
      </c>
      <c r="BL182" s="14">
        <f t="shared" si="42"/>
        <v>960</v>
      </c>
      <c r="CJ182" s="55">
        <v>178</v>
      </c>
      <c r="CK182" s="55">
        <v>2</v>
      </c>
      <c r="CL182" s="55" t="s">
        <v>306</v>
      </c>
      <c r="CM182" s="55">
        <v>78</v>
      </c>
      <c r="CN182" s="55"/>
      <c r="CO182" s="55"/>
      <c r="CP182" s="55"/>
      <c r="CQ182" s="55" t="s">
        <v>446</v>
      </c>
      <c r="CR182" s="55">
        <v>13200</v>
      </c>
      <c r="CS182" s="55" t="s">
        <v>447</v>
      </c>
      <c r="CT182" s="55">
        <v>85</v>
      </c>
      <c r="CU182" s="55"/>
      <c r="CV182" s="55"/>
      <c r="CW182" s="55" t="s">
        <v>447</v>
      </c>
      <c r="CX182" s="55">
        <v>95</v>
      </c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</row>
    <row r="183" spans="58:112" ht="16.5" x14ac:dyDescent="0.2">
      <c r="BF183" s="55">
        <v>178</v>
      </c>
      <c r="BG183" s="14">
        <f t="shared" si="43"/>
        <v>0</v>
      </c>
      <c r="BH183" s="14">
        <f t="shared" si="44"/>
        <v>480</v>
      </c>
      <c r="BI183" s="14">
        <f t="shared" si="45"/>
        <v>0</v>
      </c>
      <c r="BJ183" s="14">
        <f t="shared" si="46"/>
        <v>1200</v>
      </c>
      <c r="BK183" s="14">
        <f t="shared" si="41"/>
        <v>480</v>
      </c>
      <c r="BL183" s="14">
        <f t="shared" si="42"/>
        <v>960</v>
      </c>
      <c r="CJ183" s="55">
        <v>179</v>
      </c>
      <c r="CK183" s="55">
        <v>2</v>
      </c>
      <c r="CL183" s="55" t="s">
        <v>306</v>
      </c>
      <c r="CM183" s="55">
        <v>79</v>
      </c>
      <c r="CN183" s="55"/>
      <c r="CO183" s="55"/>
      <c r="CP183" s="55"/>
      <c r="CQ183" s="55" t="s">
        <v>446</v>
      </c>
      <c r="CR183" s="55">
        <v>13200</v>
      </c>
      <c r="CS183" s="55" t="s">
        <v>447</v>
      </c>
      <c r="CT183" s="55">
        <v>85</v>
      </c>
      <c r="CU183" s="55"/>
      <c r="CV183" s="55"/>
      <c r="CW183" s="55" t="s">
        <v>447</v>
      </c>
      <c r="CX183" s="55">
        <v>95</v>
      </c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</row>
    <row r="184" spans="58:112" ht="16.5" x14ac:dyDescent="0.2">
      <c r="BF184" s="55">
        <v>179</v>
      </c>
      <c r="BG184" s="14">
        <f t="shared" si="43"/>
        <v>0</v>
      </c>
      <c r="BH184" s="14">
        <f t="shared" si="44"/>
        <v>480</v>
      </c>
      <c r="BI184" s="14">
        <f t="shared" si="45"/>
        <v>0</v>
      </c>
      <c r="BJ184" s="14">
        <f t="shared" si="46"/>
        <v>1200</v>
      </c>
      <c r="BK184" s="14">
        <f t="shared" si="41"/>
        <v>480</v>
      </c>
      <c r="BL184" s="14">
        <f t="shared" si="42"/>
        <v>960</v>
      </c>
      <c r="CJ184" s="55">
        <v>180</v>
      </c>
      <c r="CK184" s="55">
        <v>2</v>
      </c>
      <c r="CL184" s="55" t="s">
        <v>306</v>
      </c>
      <c r="CM184" s="55">
        <v>80</v>
      </c>
      <c r="CN184" s="55"/>
      <c r="CO184" s="55"/>
      <c r="CP184" s="55"/>
      <c r="CQ184" s="55" t="s">
        <v>446</v>
      </c>
      <c r="CR184" s="55">
        <v>13200</v>
      </c>
      <c r="CS184" s="55" t="s">
        <v>447</v>
      </c>
      <c r="CT184" s="55">
        <v>85</v>
      </c>
      <c r="CU184" s="55" t="s">
        <v>330</v>
      </c>
      <c r="CV184" s="55">
        <v>2</v>
      </c>
      <c r="CW184" s="55" t="s">
        <v>447</v>
      </c>
      <c r="CX184" s="55">
        <v>100</v>
      </c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</row>
    <row r="185" spans="58:112" ht="16.5" x14ac:dyDescent="0.2">
      <c r="BF185" s="55">
        <v>180</v>
      </c>
      <c r="BG185" s="14">
        <f t="shared" si="43"/>
        <v>0</v>
      </c>
      <c r="BH185" s="14">
        <f t="shared" si="44"/>
        <v>480</v>
      </c>
      <c r="BI185" s="14">
        <f t="shared" si="45"/>
        <v>0</v>
      </c>
      <c r="BJ185" s="14">
        <f t="shared" si="46"/>
        <v>1200</v>
      </c>
      <c r="BK185" s="14">
        <f t="shared" si="41"/>
        <v>480</v>
      </c>
      <c r="BL185" s="14">
        <f t="shared" si="42"/>
        <v>960</v>
      </c>
      <c r="CJ185" s="55">
        <v>181</v>
      </c>
      <c r="CK185" s="55">
        <v>2</v>
      </c>
      <c r="CL185" s="55" t="s">
        <v>306</v>
      </c>
      <c r="CM185" s="55">
        <v>81</v>
      </c>
      <c r="CN185" s="55"/>
      <c r="CO185" s="55"/>
      <c r="CP185" s="55"/>
      <c r="CQ185" s="55" t="s">
        <v>446</v>
      </c>
      <c r="CR185" s="55">
        <v>13200</v>
      </c>
      <c r="CS185" s="55" t="s">
        <v>447</v>
      </c>
      <c r="CT185" s="55">
        <v>90</v>
      </c>
      <c r="CU185" s="55"/>
      <c r="CV185" s="55"/>
      <c r="CW185" s="55" t="s">
        <v>447</v>
      </c>
      <c r="CX185" s="55">
        <v>100</v>
      </c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</row>
    <row r="186" spans="58:112" ht="16.5" x14ac:dyDescent="0.2">
      <c r="BF186" s="55">
        <v>181</v>
      </c>
      <c r="BG186" s="14">
        <f t="shared" si="43"/>
        <v>0</v>
      </c>
      <c r="BH186" s="14">
        <f t="shared" si="44"/>
        <v>480</v>
      </c>
      <c r="BI186" s="14">
        <f t="shared" si="45"/>
        <v>0</v>
      </c>
      <c r="BJ186" s="14">
        <f t="shared" si="46"/>
        <v>1200</v>
      </c>
      <c r="BK186" s="14">
        <f t="shared" si="41"/>
        <v>480</v>
      </c>
      <c r="BL186" s="14">
        <f t="shared" si="42"/>
        <v>960</v>
      </c>
      <c r="CJ186" s="55">
        <v>182</v>
      </c>
      <c r="CK186" s="55">
        <v>2</v>
      </c>
      <c r="CL186" s="55" t="s">
        <v>306</v>
      </c>
      <c r="CM186" s="55">
        <v>82</v>
      </c>
      <c r="CN186" s="55"/>
      <c r="CO186" s="55"/>
      <c r="CP186" s="55"/>
      <c r="CQ186" s="55" t="s">
        <v>446</v>
      </c>
      <c r="CR186" s="55">
        <v>13200</v>
      </c>
      <c r="CS186" s="55" t="s">
        <v>447</v>
      </c>
      <c r="CT186" s="55">
        <v>90</v>
      </c>
      <c r="CU186" s="55"/>
      <c r="CV186" s="55"/>
      <c r="CW186" s="55" t="s">
        <v>447</v>
      </c>
      <c r="CX186" s="55">
        <v>100</v>
      </c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</row>
    <row r="187" spans="58:112" ht="16.5" x14ac:dyDescent="0.2">
      <c r="BF187" s="55">
        <v>182</v>
      </c>
      <c r="BG187" s="14">
        <f t="shared" si="43"/>
        <v>0</v>
      </c>
      <c r="BH187" s="14">
        <f t="shared" si="44"/>
        <v>480</v>
      </c>
      <c r="BI187" s="14">
        <f t="shared" si="45"/>
        <v>0</v>
      </c>
      <c r="BJ187" s="14">
        <f t="shared" si="46"/>
        <v>1200</v>
      </c>
      <c r="BK187" s="14">
        <f t="shared" si="41"/>
        <v>480</v>
      </c>
      <c r="BL187" s="14">
        <f t="shared" si="42"/>
        <v>960</v>
      </c>
      <c r="CJ187" s="55">
        <v>183</v>
      </c>
      <c r="CK187" s="55">
        <v>2</v>
      </c>
      <c r="CL187" s="55" t="s">
        <v>306</v>
      </c>
      <c r="CM187" s="55">
        <v>83</v>
      </c>
      <c r="CN187" s="55"/>
      <c r="CO187" s="55"/>
      <c r="CP187" s="55"/>
      <c r="CQ187" s="55" t="s">
        <v>446</v>
      </c>
      <c r="CR187" s="55">
        <v>13200</v>
      </c>
      <c r="CS187" s="55" t="s">
        <v>447</v>
      </c>
      <c r="CT187" s="55">
        <v>90</v>
      </c>
      <c r="CU187" s="55"/>
      <c r="CV187" s="55"/>
      <c r="CW187" s="55" t="s">
        <v>447</v>
      </c>
      <c r="CX187" s="55">
        <v>100</v>
      </c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</row>
    <row r="188" spans="58:112" ht="16.5" x14ac:dyDescent="0.2">
      <c r="BF188" s="55">
        <v>183</v>
      </c>
      <c r="BG188" s="14">
        <f t="shared" si="43"/>
        <v>0</v>
      </c>
      <c r="BH188" s="14">
        <f t="shared" si="44"/>
        <v>480</v>
      </c>
      <c r="BI188" s="14">
        <f t="shared" si="45"/>
        <v>0</v>
      </c>
      <c r="BJ188" s="14">
        <f t="shared" si="46"/>
        <v>1200</v>
      </c>
      <c r="BK188" s="14">
        <f t="shared" si="41"/>
        <v>480</v>
      </c>
      <c r="BL188" s="14">
        <f t="shared" si="42"/>
        <v>960</v>
      </c>
      <c r="CJ188" s="55">
        <v>184</v>
      </c>
      <c r="CK188" s="55">
        <v>2</v>
      </c>
      <c r="CL188" s="55" t="s">
        <v>306</v>
      </c>
      <c r="CM188" s="55">
        <v>84</v>
      </c>
      <c r="CN188" s="55"/>
      <c r="CO188" s="55"/>
      <c r="CP188" s="55"/>
      <c r="CQ188" s="55" t="s">
        <v>446</v>
      </c>
      <c r="CR188" s="55">
        <v>13200</v>
      </c>
      <c r="CS188" s="55" t="s">
        <v>447</v>
      </c>
      <c r="CT188" s="55">
        <v>90</v>
      </c>
      <c r="CU188" s="55"/>
      <c r="CV188" s="55"/>
      <c r="CW188" s="55" t="s">
        <v>447</v>
      </c>
      <c r="CX188" s="55">
        <v>100</v>
      </c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</row>
    <row r="189" spans="58:112" ht="16.5" x14ac:dyDescent="0.2">
      <c r="BF189" s="55">
        <v>184</v>
      </c>
      <c r="BG189" s="14">
        <f t="shared" si="43"/>
        <v>0</v>
      </c>
      <c r="BH189" s="14">
        <f t="shared" si="44"/>
        <v>480</v>
      </c>
      <c r="BI189" s="14">
        <f t="shared" si="45"/>
        <v>0</v>
      </c>
      <c r="BJ189" s="14">
        <f t="shared" si="46"/>
        <v>1200</v>
      </c>
      <c r="BK189" s="14">
        <f t="shared" si="41"/>
        <v>480</v>
      </c>
      <c r="BL189" s="14">
        <f t="shared" si="42"/>
        <v>960</v>
      </c>
      <c r="CJ189" s="55">
        <v>185</v>
      </c>
      <c r="CK189" s="55">
        <v>2</v>
      </c>
      <c r="CL189" s="55" t="s">
        <v>306</v>
      </c>
      <c r="CM189" s="55">
        <v>85</v>
      </c>
      <c r="CN189" s="55"/>
      <c r="CO189" s="55"/>
      <c r="CP189" s="55"/>
      <c r="CQ189" s="55" t="s">
        <v>446</v>
      </c>
      <c r="CR189" s="55">
        <v>15600</v>
      </c>
      <c r="CS189" s="55" t="s">
        <v>447</v>
      </c>
      <c r="CT189" s="55">
        <v>90</v>
      </c>
      <c r="CU189" s="55" t="s">
        <v>331</v>
      </c>
      <c r="CV189" s="55">
        <v>2</v>
      </c>
      <c r="CW189" s="55" t="s">
        <v>447</v>
      </c>
      <c r="CX189" s="55">
        <v>105</v>
      </c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</row>
    <row r="190" spans="58:112" ht="16.5" x14ac:dyDescent="0.2">
      <c r="BF190" s="55">
        <v>185</v>
      </c>
      <c r="BG190" s="14">
        <f t="shared" si="43"/>
        <v>0</v>
      </c>
      <c r="BH190" s="14">
        <f t="shared" si="44"/>
        <v>480</v>
      </c>
      <c r="BI190" s="14">
        <f t="shared" si="45"/>
        <v>0</v>
      </c>
      <c r="BJ190" s="14">
        <f t="shared" si="46"/>
        <v>1200</v>
      </c>
      <c r="BK190" s="14">
        <f t="shared" si="41"/>
        <v>480</v>
      </c>
      <c r="BL190" s="14">
        <f t="shared" si="42"/>
        <v>960</v>
      </c>
      <c r="CJ190" s="55">
        <v>186</v>
      </c>
      <c r="CK190" s="55">
        <v>2</v>
      </c>
      <c r="CL190" s="55" t="s">
        <v>306</v>
      </c>
      <c r="CM190" s="55">
        <v>86</v>
      </c>
      <c r="CN190" s="55"/>
      <c r="CO190" s="55"/>
      <c r="CP190" s="55"/>
      <c r="CQ190" s="55" t="s">
        <v>446</v>
      </c>
      <c r="CR190" s="55">
        <v>15600</v>
      </c>
      <c r="CS190" s="55" t="s">
        <v>447</v>
      </c>
      <c r="CT190" s="55">
        <v>95</v>
      </c>
      <c r="CU190" s="55"/>
      <c r="CV190" s="55"/>
      <c r="CW190" s="55" t="s">
        <v>447</v>
      </c>
      <c r="CX190" s="55">
        <v>105</v>
      </c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</row>
    <row r="191" spans="58:112" ht="16.5" x14ac:dyDescent="0.2">
      <c r="BF191" s="55">
        <v>186</v>
      </c>
      <c r="BG191" s="14">
        <f t="shared" si="43"/>
        <v>0</v>
      </c>
      <c r="BH191" s="14">
        <f t="shared" si="44"/>
        <v>480</v>
      </c>
      <c r="BI191" s="14">
        <f t="shared" si="45"/>
        <v>0</v>
      </c>
      <c r="BJ191" s="14">
        <f t="shared" si="46"/>
        <v>1200</v>
      </c>
      <c r="BK191" s="14">
        <f t="shared" si="41"/>
        <v>480</v>
      </c>
      <c r="BL191" s="14">
        <f t="shared" si="42"/>
        <v>960</v>
      </c>
      <c r="CJ191" s="55">
        <v>187</v>
      </c>
      <c r="CK191" s="55">
        <v>2</v>
      </c>
      <c r="CL191" s="55" t="s">
        <v>306</v>
      </c>
      <c r="CM191" s="55">
        <v>87</v>
      </c>
      <c r="CN191" s="55"/>
      <c r="CO191" s="55"/>
      <c r="CP191" s="55"/>
      <c r="CQ191" s="55" t="s">
        <v>446</v>
      </c>
      <c r="CR191" s="55">
        <v>15600</v>
      </c>
      <c r="CS191" s="55" t="s">
        <v>447</v>
      </c>
      <c r="CT191" s="55">
        <v>95</v>
      </c>
      <c r="CU191" s="55"/>
      <c r="CV191" s="55"/>
      <c r="CW191" s="55" t="s">
        <v>447</v>
      </c>
      <c r="CX191" s="55">
        <v>105</v>
      </c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</row>
    <row r="192" spans="58:112" ht="16.5" x14ac:dyDescent="0.2">
      <c r="BF192" s="55">
        <v>187</v>
      </c>
      <c r="BG192" s="14">
        <f t="shared" si="43"/>
        <v>0</v>
      </c>
      <c r="BH192" s="14">
        <f t="shared" si="44"/>
        <v>480</v>
      </c>
      <c r="BI192" s="14">
        <f t="shared" si="45"/>
        <v>0</v>
      </c>
      <c r="BJ192" s="14">
        <f t="shared" si="46"/>
        <v>1200</v>
      </c>
      <c r="BK192" s="14">
        <f t="shared" si="41"/>
        <v>480</v>
      </c>
      <c r="BL192" s="14">
        <f t="shared" si="42"/>
        <v>960</v>
      </c>
      <c r="CJ192" s="55">
        <v>188</v>
      </c>
      <c r="CK192" s="55">
        <v>2</v>
      </c>
      <c r="CL192" s="55" t="s">
        <v>306</v>
      </c>
      <c r="CM192" s="55">
        <v>88</v>
      </c>
      <c r="CN192" s="55"/>
      <c r="CO192" s="55"/>
      <c r="CP192" s="55"/>
      <c r="CQ192" s="55" t="s">
        <v>446</v>
      </c>
      <c r="CR192" s="55">
        <v>15600</v>
      </c>
      <c r="CS192" s="55" t="s">
        <v>447</v>
      </c>
      <c r="CT192" s="55">
        <v>95</v>
      </c>
      <c r="CU192" s="55"/>
      <c r="CV192" s="55"/>
      <c r="CW192" s="55" t="s">
        <v>447</v>
      </c>
      <c r="CX192" s="55">
        <v>105</v>
      </c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</row>
    <row r="193" spans="58:112" ht="16.5" x14ac:dyDescent="0.2">
      <c r="BF193" s="55">
        <v>188</v>
      </c>
      <c r="BG193" s="14">
        <f t="shared" si="43"/>
        <v>0</v>
      </c>
      <c r="BH193" s="14">
        <f t="shared" si="44"/>
        <v>480</v>
      </c>
      <c r="BI193" s="14">
        <f t="shared" si="45"/>
        <v>0</v>
      </c>
      <c r="BJ193" s="14">
        <f t="shared" si="46"/>
        <v>1200</v>
      </c>
      <c r="BK193" s="14">
        <f t="shared" si="41"/>
        <v>480</v>
      </c>
      <c r="BL193" s="14">
        <f t="shared" si="42"/>
        <v>960</v>
      </c>
      <c r="CJ193" s="55">
        <v>189</v>
      </c>
      <c r="CK193" s="55">
        <v>2</v>
      </c>
      <c r="CL193" s="55" t="s">
        <v>306</v>
      </c>
      <c r="CM193" s="55">
        <v>89</v>
      </c>
      <c r="CN193" s="55"/>
      <c r="CO193" s="55"/>
      <c r="CP193" s="55"/>
      <c r="CQ193" s="55" t="s">
        <v>446</v>
      </c>
      <c r="CR193" s="55">
        <v>15600</v>
      </c>
      <c r="CS193" s="55" t="s">
        <v>447</v>
      </c>
      <c r="CT193" s="55">
        <v>95</v>
      </c>
      <c r="CU193" s="55"/>
      <c r="CV193" s="55"/>
      <c r="CW193" s="55" t="s">
        <v>447</v>
      </c>
      <c r="CX193" s="55">
        <v>105</v>
      </c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</row>
    <row r="194" spans="58:112" ht="16.5" x14ac:dyDescent="0.2">
      <c r="BF194" s="55">
        <v>189</v>
      </c>
      <c r="BG194" s="14">
        <f t="shared" si="43"/>
        <v>0</v>
      </c>
      <c r="BH194" s="14">
        <f t="shared" si="44"/>
        <v>480</v>
      </c>
      <c r="BI194" s="14">
        <f t="shared" si="45"/>
        <v>0</v>
      </c>
      <c r="BJ194" s="14">
        <f t="shared" si="46"/>
        <v>1200</v>
      </c>
      <c r="BK194" s="14">
        <f t="shared" si="41"/>
        <v>480</v>
      </c>
      <c r="BL194" s="14">
        <f t="shared" si="42"/>
        <v>960</v>
      </c>
      <c r="CJ194" s="55">
        <v>190</v>
      </c>
      <c r="CK194" s="55">
        <v>2</v>
      </c>
      <c r="CL194" s="55" t="s">
        <v>306</v>
      </c>
      <c r="CM194" s="55">
        <v>90</v>
      </c>
      <c r="CN194" s="55"/>
      <c r="CO194" s="55"/>
      <c r="CP194" s="55"/>
      <c r="CQ194" s="55" t="s">
        <v>446</v>
      </c>
      <c r="CR194" s="55">
        <v>15600</v>
      </c>
      <c r="CS194" s="55" t="s">
        <v>447</v>
      </c>
      <c r="CT194" s="55">
        <v>95</v>
      </c>
      <c r="CU194" s="55" t="s">
        <v>330</v>
      </c>
      <c r="CV194" s="55">
        <v>2</v>
      </c>
      <c r="CW194" s="55" t="s">
        <v>447</v>
      </c>
      <c r="CX194" s="55">
        <v>110</v>
      </c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</row>
    <row r="195" spans="58:112" ht="16.5" x14ac:dyDescent="0.2">
      <c r="BF195" s="55">
        <v>190</v>
      </c>
      <c r="BG195" s="14">
        <f t="shared" si="43"/>
        <v>0</v>
      </c>
      <c r="BH195" s="14">
        <f t="shared" si="44"/>
        <v>480</v>
      </c>
      <c r="BI195" s="14">
        <f t="shared" si="45"/>
        <v>0</v>
      </c>
      <c r="BJ195" s="14">
        <f t="shared" si="46"/>
        <v>1200</v>
      </c>
      <c r="BK195" s="14">
        <f t="shared" si="41"/>
        <v>480</v>
      </c>
      <c r="BL195" s="14">
        <f t="shared" si="42"/>
        <v>960</v>
      </c>
      <c r="CJ195" s="55">
        <v>191</v>
      </c>
      <c r="CK195" s="55">
        <v>2</v>
      </c>
      <c r="CL195" s="55" t="s">
        <v>306</v>
      </c>
      <c r="CM195" s="55">
        <v>91</v>
      </c>
      <c r="CN195" s="55"/>
      <c r="CO195" s="55"/>
      <c r="CP195" s="55"/>
      <c r="CQ195" s="55" t="s">
        <v>446</v>
      </c>
      <c r="CR195" s="55">
        <v>15600</v>
      </c>
      <c r="CS195" s="55" t="s">
        <v>447</v>
      </c>
      <c r="CT195" s="55">
        <v>100</v>
      </c>
      <c r="CU195" s="55"/>
      <c r="CV195" s="55"/>
      <c r="CW195" s="55" t="s">
        <v>447</v>
      </c>
      <c r="CX195" s="55">
        <v>110</v>
      </c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</row>
    <row r="196" spans="58:112" ht="16.5" x14ac:dyDescent="0.2">
      <c r="BF196" s="55">
        <v>191</v>
      </c>
      <c r="BG196" s="14">
        <f t="shared" si="43"/>
        <v>0</v>
      </c>
      <c r="BH196" s="14">
        <f t="shared" si="44"/>
        <v>480</v>
      </c>
      <c r="BI196" s="14">
        <f t="shared" si="45"/>
        <v>0</v>
      </c>
      <c r="BJ196" s="14">
        <f t="shared" si="46"/>
        <v>1200</v>
      </c>
      <c r="BK196" s="14">
        <f t="shared" si="41"/>
        <v>480</v>
      </c>
      <c r="BL196" s="14">
        <f t="shared" si="42"/>
        <v>960</v>
      </c>
      <c r="CJ196" s="55">
        <v>192</v>
      </c>
      <c r="CK196" s="55">
        <v>2</v>
      </c>
      <c r="CL196" s="55" t="s">
        <v>306</v>
      </c>
      <c r="CM196" s="55">
        <v>92</v>
      </c>
      <c r="CN196" s="55"/>
      <c r="CO196" s="55"/>
      <c r="CP196" s="55"/>
      <c r="CQ196" s="55" t="s">
        <v>446</v>
      </c>
      <c r="CR196" s="55">
        <v>15600</v>
      </c>
      <c r="CS196" s="55" t="s">
        <v>447</v>
      </c>
      <c r="CT196" s="55">
        <v>100</v>
      </c>
      <c r="CU196" s="55"/>
      <c r="CV196" s="55"/>
      <c r="CW196" s="55" t="s">
        <v>447</v>
      </c>
      <c r="CX196" s="55">
        <v>110</v>
      </c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</row>
    <row r="197" spans="58:112" ht="16.5" x14ac:dyDescent="0.2">
      <c r="BF197" s="55">
        <v>192</v>
      </c>
      <c r="BG197" s="14">
        <f t="shared" si="43"/>
        <v>0</v>
      </c>
      <c r="BH197" s="14">
        <f t="shared" si="44"/>
        <v>480</v>
      </c>
      <c r="BI197" s="14">
        <f t="shared" si="45"/>
        <v>0</v>
      </c>
      <c r="BJ197" s="14">
        <f t="shared" si="46"/>
        <v>1200</v>
      </c>
      <c r="BK197" s="14">
        <f t="shared" si="41"/>
        <v>480</v>
      </c>
      <c r="BL197" s="14">
        <f t="shared" si="42"/>
        <v>960</v>
      </c>
      <c r="CJ197" s="55">
        <v>193</v>
      </c>
      <c r="CK197" s="55">
        <v>2</v>
      </c>
      <c r="CL197" s="55" t="s">
        <v>306</v>
      </c>
      <c r="CM197" s="55">
        <v>93</v>
      </c>
      <c r="CN197" s="55"/>
      <c r="CO197" s="55"/>
      <c r="CP197" s="55"/>
      <c r="CQ197" s="55" t="s">
        <v>446</v>
      </c>
      <c r="CR197" s="55">
        <v>15600</v>
      </c>
      <c r="CS197" s="55" t="s">
        <v>447</v>
      </c>
      <c r="CT197" s="55">
        <v>100</v>
      </c>
      <c r="CU197" s="55"/>
      <c r="CV197" s="55"/>
      <c r="CW197" s="55" t="s">
        <v>447</v>
      </c>
      <c r="CX197" s="55">
        <v>110</v>
      </c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</row>
    <row r="198" spans="58:112" ht="16.5" x14ac:dyDescent="0.2">
      <c r="BF198" s="55">
        <v>193</v>
      </c>
      <c r="BG198" s="14">
        <f t="shared" si="43"/>
        <v>0</v>
      </c>
      <c r="BH198" s="14">
        <f t="shared" si="44"/>
        <v>480</v>
      </c>
      <c r="BI198" s="14">
        <f t="shared" si="45"/>
        <v>0</v>
      </c>
      <c r="BJ198" s="14">
        <f t="shared" si="46"/>
        <v>1200</v>
      </c>
      <c r="BK198" s="14">
        <f t="shared" si="41"/>
        <v>480</v>
      </c>
      <c r="BL198" s="14">
        <f t="shared" si="42"/>
        <v>960</v>
      </c>
      <c r="CJ198" s="55">
        <v>194</v>
      </c>
      <c r="CK198" s="55">
        <v>2</v>
      </c>
      <c r="CL198" s="55" t="s">
        <v>306</v>
      </c>
      <c r="CM198" s="55">
        <v>94</v>
      </c>
      <c r="CN198" s="55"/>
      <c r="CO198" s="55"/>
      <c r="CP198" s="55"/>
      <c r="CQ198" s="55" t="s">
        <v>446</v>
      </c>
      <c r="CR198" s="55">
        <v>15600</v>
      </c>
      <c r="CS198" s="55" t="s">
        <v>447</v>
      </c>
      <c r="CT198" s="55">
        <v>100</v>
      </c>
      <c r="CU198" s="55"/>
      <c r="CV198" s="55"/>
      <c r="CW198" s="55" t="s">
        <v>447</v>
      </c>
      <c r="CX198" s="55">
        <v>110</v>
      </c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</row>
    <row r="199" spans="58:112" ht="16.5" x14ac:dyDescent="0.2">
      <c r="BF199" s="55">
        <v>194</v>
      </c>
      <c r="BG199" s="14">
        <f t="shared" si="43"/>
        <v>0</v>
      </c>
      <c r="BH199" s="14">
        <f t="shared" si="44"/>
        <v>480</v>
      </c>
      <c r="BI199" s="14">
        <f t="shared" si="45"/>
        <v>0</v>
      </c>
      <c r="BJ199" s="14">
        <f t="shared" si="46"/>
        <v>1200</v>
      </c>
      <c r="BK199" s="14">
        <f t="shared" ref="BK199:BK262" si="47">BG199+BH198</f>
        <v>480</v>
      </c>
      <c r="BL199" s="14">
        <f t="shared" ref="BL199:BL262" si="48">BK199*BL$3</f>
        <v>960</v>
      </c>
      <c r="CJ199" s="55">
        <v>195</v>
      </c>
      <c r="CK199" s="55">
        <v>2</v>
      </c>
      <c r="CL199" s="55" t="s">
        <v>306</v>
      </c>
      <c r="CM199" s="55">
        <v>95</v>
      </c>
      <c r="CN199" s="55"/>
      <c r="CO199" s="55"/>
      <c r="CP199" s="55"/>
      <c r="CQ199" s="55" t="s">
        <v>446</v>
      </c>
      <c r="CR199" s="55">
        <v>15600</v>
      </c>
      <c r="CS199" s="55" t="s">
        <v>447</v>
      </c>
      <c r="CT199" s="55">
        <v>100</v>
      </c>
      <c r="CU199" s="55" t="s">
        <v>331</v>
      </c>
      <c r="CV199" s="55">
        <v>2</v>
      </c>
      <c r="CW199" s="55" t="s">
        <v>447</v>
      </c>
      <c r="CX199" s="55">
        <v>115</v>
      </c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</row>
    <row r="200" spans="58:112" ht="16.5" x14ac:dyDescent="0.2">
      <c r="BF200" s="55">
        <v>195</v>
      </c>
      <c r="BG200" s="14">
        <f t="shared" si="43"/>
        <v>0</v>
      </c>
      <c r="BH200" s="14">
        <f t="shared" si="44"/>
        <v>480</v>
      </c>
      <c r="BI200" s="14">
        <f t="shared" si="45"/>
        <v>0</v>
      </c>
      <c r="BJ200" s="14">
        <f t="shared" si="46"/>
        <v>1200</v>
      </c>
      <c r="BK200" s="14">
        <f t="shared" si="47"/>
        <v>480</v>
      </c>
      <c r="BL200" s="14">
        <f t="shared" si="48"/>
        <v>960</v>
      </c>
      <c r="CJ200" s="55">
        <v>196</v>
      </c>
      <c r="CK200" s="55">
        <v>2</v>
      </c>
      <c r="CL200" s="55" t="s">
        <v>306</v>
      </c>
      <c r="CM200" s="55">
        <v>96</v>
      </c>
      <c r="CN200" s="55"/>
      <c r="CO200" s="55"/>
      <c r="CP200" s="55"/>
      <c r="CQ200" s="55" t="s">
        <v>446</v>
      </c>
      <c r="CR200" s="55">
        <v>15600</v>
      </c>
      <c r="CS200" s="55" t="s">
        <v>447</v>
      </c>
      <c r="CT200" s="55">
        <v>105</v>
      </c>
      <c r="CU200" s="55"/>
      <c r="CV200" s="55"/>
      <c r="CW200" s="55" t="s">
        <v>447</v>
      </c>
      <c r="CX200" s="55">
        <v>115</v>
      </c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</row>
    <row r="201" spans="58:112" ht="16.5" x14ac:dyDescent="0.2">
      <c r="BF201" s="55">
        <v>196</v>
      </c>
      <c r="BG201" s="14">
        <f t="shared" si="43"/>
        <v>0</v>
      </c>
      <c r="BH201" s="14">
        <f t="shared" si="44"/>
        <v>480</v>
      </c>
      <c r="BI201" s="14">
        <f t="shared" si="45"/>
        <v>0</v>
      </c>
      <c r="BJ201" s="14">
        <f t="shared" si="46"/>
        <v>1200</v>
      </c>
      <c r="BK201" s="14">
        <f t="shared" si="47"/>
        <v>480</v>
      </c>
      <c r="BL201" s="14">
        <f t="shared" si="48"/>
        <v>960</v>
      </c>
      <c r="CJ201" s="55">
        <v>197</v>
      </c>
      <c r="CK201" s="55">
        <v>2</v>
      </c>
      <c r="CL201" s="55" t="s">
        <v>306</v>
      </c>
      <c r="CM201" s="55">
        <v>97</v>
      </c>
      <c r="CN201" s="55"/>
      <c r="CO201" s="55"/>
      <c r="CP201" s="55"/>
      <c r="CQ201" s="55" t="s">
        <v>446</v>
      </c>
      <c r="CR201" s="55">
        <v>15600</v>
      </c>
      <c r="CS201" s="55" t="s">
        <v>447</v>
      </c>
      <c r="CT201" s="55">
        <v>105</v>
      </c>
      <c r="CU201" s="55"/>
      <c r="CV201" s="55"/>
      <c r="CW201" s="55" t="s">
        <v>447</v>
      </c>
      <c r="CX201" s="55">
        <v>115</v>
      </c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</row>
    <row r="202" spans="58:112" ht="16.5" x14ac:dyDescent="0.2">
      <c r="BF202" s="55">
        <v>197</v>
      </c>
      <c r="BG202" s="14">
        <f t="shared" si="43"/>
        <v>0</v>
      </c>
      <c r="BH202" s="14">
        <f t="shared" si="44"/>
        <v>480</v>
      </c>
      <c r="BI202" s="14">
        <f t="shared" si="45"/>
        <v>0</v>
      </c>
      <c r="BJ202" s="14">
        <f t="shared" si="46"/>
        <v>1200</v>
      </c>
      <c r="BK202" s="14">
        <f t="shared" si="47"/>
        <v>480</v>
      </c>
      <c r="BL202" s="14">
        <f t="shared" si="48"/>
        <v>960</v>
      </c>
      <c r="CJ202" s="55">
        <v>198</v>
      </c>
      <c r="CK202" s="55">
        <v>2</v>
      </c>
      <c r="CL202" s="55" t="s">
        <v>306</v>
      </c>
      <c r="CM202" s="55">
        <v>98</v>
      </c>
      <c r="CN202" s="55"/>
      <c r="CO202" s="55"/>
      <c r="CP202" s="55"/>
      <c r="CQ202" s="55" t="s">
        <v>446</v>
      </c>
      <c r="CR202" s="55">
        <v>15600</v>
      </c>
      <c r="CS202" s="55" t="s">
        <v>447</v>
      </c>
      <c r="CT202" s="55">
        <v>105</v>
      </c>
      <c r="CU202" s="55"/>
      <c r="CV202" s="55"/>
      <c r="CW202" s="55" t="s">
        <v>447</v>
      </c>
      <c r="CX202" s="55">
        <v>115</v>
      </c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</row>
    <row r="203" spans="58:112" ht="16.5" x14ac:dyDescent="0.2">
      <c r="BF203" s="55">
        <v>198</v>
      </c>
      <c r="BG203" s="14">
        <f t="shared" si="43"/>
        <v>0</v>
      </c>
      <c r="BH203" s="14">
        <f t="shared" si="44"/>
        <v>480</v>
      </c>
      <c r="BI203" s="14">
        <f t="shared" si="45"/>
        <v>0</v>
      </c>
      <c r="BJ203" s="14">
        <f t="shared" si="46"/>
        <v>1200</v>
      </c>
      <c r="BK203" s="14">
        <f t="shared" si="47"/>
        <v>480</v>
      </c>
      <c r="BL203" s="14">
        <f t="shared" si="48"/>
        <v>960</v>
      </c>
      <c r="CJ203" s="55">
        <v>199</v>
      </c>
      <c r="CK203" s="55">
        <v>2</v>
      </c>
      <c r="CL203" s="55" t="s">
        <v>306</v>
      </c>
      <c r="CM203" s="55">
        <v>99</v>
      </c>
      <c r="CN203" s="55"/>
      <c r="CO203" s="55"/>
      <c r="CP203" s="55"/>
      <c r="CQ203" s="55" t="s">
        <v>446</v>
      </c>
      <c r="CR203" s="55">
        <v>15600</v>
      </c>
      <c r="CS203" s="55" t="s">
        <v>447</v>
      </c>
      <c r="CT203" s="55">
        <v>105</v>
      </c>
      <c r="CU203" s="55"/>
      <c r="CV203" s="55"/>
      <c r="CW203" s="55" t="s">
        <v>447</v>
      </c>
      <c r="CX203" s="55">
        <v>115</v>
      </c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</row>
    <row r="204" spans="58:112" ht="16.5" x14ac:dyDescent="0.2">
      <c r="BF204" s="55">
        <v>199</v>
      </c>
      <c r="BG204" s="14">
        <f t="shared" si="43"/>
        <v>0</v>
      </c>
      <c r="BH204" s="14">
        <f t="shared" si="44"/>
        <v>480</v>
      </c>
      <c r="BI204" s="14">
        <f t="shared" si="45"/>
        <v>0</v>
      </c>
      <c r="BJ204" s="14">
        <f t="shared" si="46"/>
        <v>1200</v>
      </c>
      <c r="BK204" s="14">
        <f t="shared" si="47"/>
        <v>480</v>
      </c>
      <c r="BL204" s="14">
        <f t="shared" si="48"/>
        <v>960</v>
      </c>
      <c r="CJ204" s="55">
        <v>200</v>
      </c>
      <c r="CK204" s="55">
        <v>2</v>
      </c>
      <c r="CL204" s="55" t="s">
        <v>306</v>
      </c>
      <c r="CM204" s="55">
        <v>100</v>
      </c>
      <c r="CN204" s="55"/>
      <c r="CO204" s="55"/>
      <c r="CP204" s="55"/>
      <c r="CQ204" s="55" t="s">
        <v>446</v>
      </c>
      <c r="CR204" s="55">
        <v>18000</v>
      </c>
      <c r="CS204" s="55" t="s">
        <v>447</v>
      </c>
      <c r="CT204" s="55">
        <v>105</v>
      </c>
      <c r="CU204" s="55" t="s">
        <v>330</v>
      </c>
      <c r="CV204" s="55">
        <v>2</v>
      </c>
      <c r="CW204" s="55" t="s">
        <v>447</v>
      </c>
      <c r="CX204" s="55">
        <v>120</v>
      </c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</row>
    <row r="205" spans="58:112" ht="16.5" x14ac:dyDescent="0.2">
      <c r="BF205" s="55">
        <v>200</v>
      </c>
      <c r="BG205" s="14">
        <f t="shared" si="43"/>
        <v>0</v>
      </c>
      <c r="BH205" s="14">
        <f t="shared" si="44"/>
        <v>480</v>
      </c>
      <c r="BI205" s="14">
        <f t="shared" si="45"/>
        <v>0</v>
      </c>
      <c r="BJ205" s="14">
        <f t="shared" si="46"/>
        <v>1200</v>
      </c>
      <c r="BK205" s="14">
        <f t="shared" si="47"/>
        <v>480</v>
      </c>
      <c r="BL205" s="14">
        <f t="shared" si="48"/>
        <v>960</v>
      </c>
      <c r="CJ205" s="55">
        <v>201</v>
      </c>
      <c r="CK205" s="55">
        <v>3</v>
      </c>
      <c r="CL205" s="55" t="s">
        <v>306</v>
      </c>
      <c r="CM205" s="55">
        <v>1</v>
      </c>
      <c r="CN205" s="55"/>
      <c r="CO205" s="55"/>
      <c r="CP205" s="55"/>
      <c r="CQ205" s="55" t="s">
        <v>446</v>
      </c>
      <c r="CR205" s="55">
        <v>5760</v>
      </c>
      <c r="CS205" s="55" t="s">
        <v>447</v>
      </c>
      <c r="CT205" s="55">
        <v>15</v>
      </c>
      <c r="CU205" s="55"/>
      <c r="CV205" s="55"/>
      <c r="CW205" s="55" t="s">
        <v>447</v>
      </c>
      <c r="CX205" s="55">
        <v>20</v>
      </c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</row>
    <row r="206" spans="58:112" ht="16.5" x14ac:dyDescent="0.2">
      <c r="BF206" s="55">
        <v>201</v>
      </c>
      <c r="BG206" s="14">
        <f t="shared" si="43"/>
        <v>0</v>
      </c>
      <c r="BH206" s="14">
        <f t="shared" si="44"/>
        <v>480</v>
      </c>
      <c r="BI206" s="14">
        <f t="shared" si="45"/>
        <v>0</v>
      </c>
      <c r="BJ206" s="14">
        <f t="shared" si="46"/>
        <v>1200</v>
      </c>
      <c r="BK206" s="14">
        <f t="shared" si="47"/>
        <v>480</v>
      </c>
      <c r="BL206" s="14">
        <f t="shared" si="48"/>
        <v>960</v>
      </c>
      <c r="CJ206" s="55">
        <v>202</v>
      </c>
      <c r="CK206" s="55">
        <v>3</v>
      </c>
      <c r="CL206" s="55" t="s">
        <v>306</v>
      </c>
      <c r="CM206" s="55">
        <v>2</v>
      </c>
      <c r="CN206" s="55"/>
      <c r="CO206" s="55"/>
      <c r="CP206" s="55"/>
      <c r="CQ206" s="55" t="s">
        <v>446</v>
      </c>
      <c r="CR206" s="55">
        <v>5760</v>
      </c>
      <c r="CS206" s="55" t="s">
        <v>447</v>
      </c>
      <c r="CT206" s="55">
        <v>15</v>
      </c>
      <c r="CU206" s="55" t="s">
        <v>332</v>
      </c>
      <c r="CV206" s="55">
        <v>1</v>
      </c>
      <c r="CW206" s="55" t="s">
        <v>447</v>
      </c>
      <c r="CX206" s="55">
        <v>20</v>
      </c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</row>
    <row r="207" spans="58:112" ht="16.5" x14ac:dyDescent="0.2">
      <c r="BF207" s="55">
        <v>202</v>
      </c>
      <c r="BG207" s="14">
        <f t="shared" si="43"/>
        <v>0</v>
      </c>
      <c r="BH207" s="14">
        <f t="shared" si="44"/>
        <v>480</v>
      </c>
      <c r="BI207" s="14">
        <f t="shared" si="45"/>
        <v>0</v>
      </c>
      <c r="BJ207" s="14">
        <f t="shared" si="46"/>
        <v>1200</v>
      </c>
      <c r="BK207" s="14">
        <f t="shared" si="47"/>
        <v>480</v>
      </c>
      <c r="BL207" s="14">
        <f t="shared" si="48"/>
        <v>960</v>
      </c>
      <c r="CJ207" s="55">
        <v>203</v>
      </c>
      <c r="CK207" s="55">
        <v>3</v>
      </c>
      <c r="CL207" s="55" t="s">
        <v>306</v>
      </c>
      <c r="CM207" s="55">
        <v>3</v>
      </c>
      <c r="CN207" s="55"/>
      <c r="CO207" s="55"/>
      <c r="CP207" s="55"/>
      <c r="CQ207" s="55" t="s">
        <v>446</v>
      </c>
      <c r="CR207" s="55">
        <v>5760</v>
      </c>
      <c r="CS207" s="55" t="s">
        <v>447</v>
      </c>
      <c r="CT207" s="55">
        <v>15</v>
      </c>
      <c r="CU207" s="55"/>
      <c r="CV207" s="55"/>
      <c r="CW207" s="55" t="s">
        <v>447</v>
      </c>
      <c r="CX207" s="55">
        <v>20</v>
      </c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</row>
    <row r="208" spans="58:112" ht="16.5" x14ac:dyDescent="0.2">
      <c r="BF208" s="55">
        <v>203</v>
      </c>
      <c r="BG208" s="14">
        <f t="shared" si="43"/>
        <v>0</v>
      </c>
      <c r="BH208" s="14">
        <f t="shared" si="44"/>
        <v>480</v>
      </c>
      <c r="BI208" s="14">
        <f t="shared" si="45"/>
        <v>0</v>
      </c>
      <c r="BJ208" s="14">
        <f t="shared" si="46"/>
        <v>1200</v>
      </c>
      <c r="BK208" s="14">
        <f t="shared" si="47"/>
        <v>480</v>
      </c>
      <c r="BL208" s="14">
        <f t="shared" si="48"/>
        <v>960</v>
      </c>
      <c r="CJ208" s="55">
        <v>204</v>
      </c>
      <c r="CK208" s="55">
        <v>3</v>
      </c>
      <c r="CL208" s="55" t="s">
        <v>306</v>
      </c>
      <c r="CM208" s="55">
        <v>4</v>
      </c>
      <c r="CN208" s="55"/>
      <c r="CO208" s="55"/>
      <c r="CP208" s="55"/>
      <c r="CQ208" s="55" t="s">
        <v>446</v>
      </c>
      <c r="CR208" s="55">
        <v>5760</v>
      </c>
      <c r="CS208" s="55" t="s">
        <v>447</v>
      </c>
      <c r="CT208" s="55">
        <v>15</v>
      </c>
      <c r="CU208" s="55" t="s">
        <v>333</v>
      </c>
      <c r="CV208" s="55">
        <v>1</v>
      </c>
      <c r="CW208" s="55" t="s">
        <v>447</v>
      </c>
      <c r="CX208" s="55">
        <v>20</v>
      </c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</row>
    <row r="209" spans="58:112" ht="16.5" x14ac:dyDescent="0.2">
      <c r="BF209" s="55">
        <v>204</v>
      </c>
      <c r="BG209" s="14">
        <f t="shared" si="43"/>
        <v>0</v>
      </c>
      <c r="BH209" s="14">
        <f t="shared" si="44"/>
        <v>480</v>
      </c>
      <c r="BI209" s="14">
        <f t="shared" si="45"/>
        <v>0</v>
      </c>
      <c r="BJ209" s="14">
        <f t="shared" si="46"/>
        <v>1200</v>
      </c>
      <c r="BK209" s="14">
        <f t="shared" si="47"/>
        <v>480</v>
      </c>
      <c r="BL209" s="14">
        <f t="shared" si="48"/>
        <v>960</v>
      </c>
      <c r="CJ209" s="55">
        <v>205</v>
      </c>
      <c r="CK209" s="55">
        <v>3</v>
      </c>
      <c r="CL209" s="55" t="s">
        <v>306</v>
      </c>
      <c r="CM209" s="55">
        <v>5</v>
      </c>
      <c r="CN209" s="55"/>
      <c r="CO209" s="55"/>
      <c r="CP209" s="55"/>
      <c r="CQ209" s="55" t="s">
        <v>446</v>
      </c>
      <c r="CR209" s="55">
        <v>5760</v>
      </c>
      <c r="CS209" s="55" t="s">
        <v>447</v>
      </c>
      <c r="CT209" s="55">
        <v>15</v>
      </c>
      <c r="CU209" s="55"/>
      <c r="CV209" s="55"/>
      <c r="CW209" s="55" t="s">
        <v>447</v>
      </c>
      <c r="CX209" s="55">
        <v>25</v>
      </c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</row>
    <row r="210" spans="58:112" ht="16.5" x14ac:dyDescent="0.2">
      <c r="BF210" s="55">
        <v>205</v>
      </c>
      <c r="BG210" s="14">
        <f t="shared" si="43"/>
        <v>0</v>
      </c>
      <c r="BH210" s="14">
        <f t="shared" si="44"/>
        <v>480</v>
      </c>
      <c r="BI210" s="14">
        <f t="shared" si="45"/>
        <v>0</v>
      </c>
      <c r="BJ210" s="14">
        <f t="shared" si="46"/>
        <v>1200</v>
      </c>
      <c r="BK210" s="14">
        <f t="shared" si="47"/>
        <v>480</v>
      </c>
      <c r="BL210" s="14">
        <f t="shared" si="48"/>
        <v>960</v>
      </c>
      <c r="CJ210" s="55">
        <v>206</v>
      </c>
      <c r="CK210" s="55">
        <v>3</v>
      </c>
      <c r="CL210" s="55" t="s">
        <v>306</v>
      </c>
      <c r="CM210" s="55">
        <v>6</v>
      </c>
      <c r="CN210" s="55"/>
      <c r="CO210" s="55"/>
      <c r="CP210" s="55"/>
      <c r="CQ210" s="55" t="s">
        <v>446</v>
      </c>
      <c r="CR210" s="55">
        <v>7200</v>
      </c>
      <c r="CS210" s="55" t="s">
        <v>447</v>
      </c>
      <c r="CT210" s="55">
        <v>20</v>
      </c>
      <c r="CU210" s="55"/>
      <c r="CV210" s="55"/>
      <c r="CW210" s="55" t="s">
        <v>447</v>
      </c>
      <c r="CX210" s="55">
        <v>25</v>
      </c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</row>
    <row r="211" spans="58:112" ht="16.5" x14ac:dyDescent="0.2">
      <c r="BF211" s="55">
        <v>206</v>
      </c>
      <c r="BG211" s="14">
        <f t="shared" si="43"/>
        <v>0</v>
      </c>
      <c r="BH211" s="14">
        <f t="shared" si="44"/>
        <v>480</v>
      </c>
      <c r="BI211" s="14">
        <f t="shared" si="45"/>
        <v>0</v>
      </c>
      <c r="BJ211" s="14">
        <f t="shared" si="46"/>
        <v>1200</v>
      </c>
      <c r="BK211" s="14">
        <f t="shared" si="47"/>
        <v>480</v>
      </c>
      <c r="BL211" s="14">
        <f t="shared" si="48"/>
        <v>960</v>
      </c>
      <c r="CJ211" s="55">
        <v>207</v>
      </c>
      <c r="CK211" s="55">
        <v>3</v>
      </c>
      <c r="CL211" s="55" t="s">
        <v>306</v>
      </c>
      <c r="CM211" s="55">
        <v>7</v>
      </c>
      <c r="CN211" s="55"/>
      <c r="CO211" s="55"/>
      <c r="CP211" s="55"/>
      <c r="CQ211" s="55" t="s">
        <v>446</v>
      </c>
      <c r="CR211" s="55">
        <v>7200</v>
      </c>
      <c r="CS211" s="55" t="s">
        <v>447</v>
      </c>
      <c r="CT211" s="55">
        <v>20</v>
      </c>
      <c r="CU211" s="55" t="s">
        <v>336</v>
      </c>
      <c r="CV211" s="55">
        <v>1</v>
      </c>
      <c r="CW211" s="55" t="s">
        <v>447</v>
      </c>
      <c r="CX211" s="55">
        <v>25</v>
      </c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</row>
    <row r="212" spans="58:112" ht="16.5" x14ac:dyDescent="0.2">
      <c r="BF212" s="55">
        <v>207</v>
      </c>
      <c r="BG212" s="14">
        <f t="shared" si="43"/>
        <v>0</v>
      </c>
      <c r="BH212" s="14">
        <f t="shared" si="44"/>
        <v>480</v>
      </c>
      <c r="BI212" s="14">
        <f t="shared" si="45"/>
        <v>0</v>
      </c>
      <c r="BJ212" s="14">
        <f t="shared" si="46"/>
        <v>1200</v>
      </c>
      <c r="BK212" s="14">
        <f t="shared" si="47"/>
        <v>480</v>
      </c>
      <c r="BL212" s="14">
        <f t="shared" si="48"/>
        <v>960</v>
      </c>
      <c r="CJ212" s="55">
        <v>208</v>
      </c>
      <c r="CK212" s="55">
        <v>3</v>
      </c>
      <c r="CL212" s="55" t="s">
        <v>306</v>
      </c>
      <c r="CM212" s="55">
        <v>8</v>
      </c>
      <c r="CN212" s="55"/>
      <c r="CO212" s="55"/>
      <c r="CP212" s="55"/>
      <c r="CQ212" s="55" t="s">
        <v>446</v>
      </c>
      <c r="CR212" s="55">
        <v>7200</v>
      </c>
      <c r="CS212" s="55" t="s">
        <v>447</v>
      </c>
      <c r="CT212" s="55">
        <v>20</v>
      </c>
      <c r="CU212" s="55"/>
      <c r="CV212" s="55"/>
      <c r="CW212" s="55" t="s">
        <v>447</v>
      </c>
      <c r="CX212" s="55">
        <v>25</v>
      </c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</row>
    <row r="213" spans="58:112" ht="16.5" x14ac:dyDescent="0.2">
      <c r="BF213" s="55">
        <v>208</v>
      </c>
      <c r="BG213" s="14">
        <f t="shared" si="43"/>
        <v>0</v>
      </c>
      <c r="BH213" s="14">
        <f t="shared" si="44"/>
        <v>480</v>
      </c>
      <c r="BI213" s="14">
        <f t="shared" si="45"/>
        <v>0</v>
      </c>
      <c r="BJ213" s="14">
        <f t="shared" si="46"/>
        <v>1200</v>
      </c>
      <c r="BK213" s="14">
        <f t="shared" si="47"/>
        <v>480</v>
      </c>
      <c r="BL213" s="14">
        <f t="shared" si="48"/>
        <v>960</v>
      </c>
      <c r="CJ213" s="55">
        <v>209</v>
      </c>
      <c r="CK213" s="55">
        <v>3</v>
      </c>
      <c r="CL213" s="55" t="s">
        <v>306</v>
      </c>
      <c r="CM213" s="55">
        <v>9</v>
      </c>
      <c r="CN213" s="55"/>
      <c r="CO213" s="55"/>
      <c r="CP213" s="55"/>
      <c r="CQ213" s="55" t="s">
        <v>446</v>
      </c>
      <c r="CR213" s="55">
        <v>7200</v>
      </c>
      <c r="CS213" s="55" t="s">
        <v>447</v>
      </c>
      <c r="CT213" s="55">
        <v>20</v>
      </c>
      <c r="CU213" s="55"/>
      <c r="CV213" s="55"/>
      <c r="CW213" s="55" t="s">
        <v>447</v>
      </c>
      <c r="CX213" s="55">
        <v>25</v>
      </c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</row>
    <row r="214" spans="58:112" ht="16.5" x14ac:dyDescent="0.2">
      <c r="BF214" s="55">
        <v>209</v>
      </c>
      <c r="BG214" s="14">
        <f t="shared" si="43"/>
        <v>0</v>
      </c>
      <c r="BH214" s="14">
        <f t="shared" si="44"/>
        <v>480</v>
      </c>
      <c r="BI214" s="14">
        <f t="shared" si="45"/>
        <v>0</v>
      </c>
      <c r="BJ214" s="14">
        <f t="shared" si="46"/>
        <v>1200</v>
      </c>
      <c r="BK214" s="14">
        <f t="shared" si="47"/>
        <v>480</v>
      </c>
      <c r="BL214" s="14">
        <f t="shared" si="48"/>
        <v>960</v>
      </c>
      <c r="CJ214" s="55">
        <v>210</v>
      </c>
      <c r="CK214" s="55">
        <v>3</v>
      </c>
      <c r="CL214" s="55" t="s">
        <v>306</v>
      </c>
      <c r="CM214" s="55">
        <v>10</v>
      </c>
      <c r="CN214" s="55"/>
      <c r="CO214" s="55"/>
      <c r="CP214" s="55"/>
      <c r="CQ214" s="55" t="s">
        <v>446</v>
      </c>
      <c r="CR214" s="55">
        <v>7200</v>
      </c>
      <c r="CS214" s="55" t="s">
        <v>447</v>
      </c>
      <c r="CT214" s="55">
        <v>20</v>
      </c>
      <c r="CU214" s="55" t="s">
        <v>337</v>
      </c>
      <c r="CV214" s="55">
        <v>1</v>
      </c>
      <c r="CW214" s="55" t="s">
        <v>447</v>
      </c>
      <c r="CX214" s="55">
        <v>30</v>
      </c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</row>
    <row r="215" spans="58:112" ht="16.5" x14ac:dyDescent="0.2">
      <c r="BF215" s="55">
        <v>210</v>
      </c>
      <c r="BG215" s="14">
        <f t="shared" si="43"/>
        <v>0</v>
      </c>
      <c r="BH215" s="14">
        <f t="shared" si="44"/>
        <v>480</v>
      </c>
      <c r="BI215" s="14">
        <f t="shared" si="45"/>
        <v>0</v>
      </c>
      <c r="BJ215" s="14">
        <f t="shared" si="46"/>
        <v>1200</v>
      </c>
      <c r="BK215" s="14">
        <f t="shared" si="47"/>
        <v>480</v>
      </c>
      <c r="BL215" s="14">
        <f t="shared" si="48"/>
        <v>960</v>
      </c>
      <c r="CJ215" s="55">
        <v>211</v>
      </c>
      <c r="CK215" s="55">
        <v>3</v>
      </c>
      <c r="CL215" s="55" t="s">
        <v>306</v>
      </c>
      <c r="CM215" s="55">
        <v>11</v>
      </c>
      <c r="CN215" s="55"/>
      <c r="CO215" s="55"/>
      <c r="CP215" s="55"/>
      <c r="CQ215" s="55" t="s">
        <v>446</v>
      </c>
      <c r="CR215" s="55">
        <v>9000</v>
      </c>
      <c r="CS215" s="55" t="s">
        <v>447</v>
      </c>
      <c r="CT215" s="55">
        <v>25</v>
      </c>
      <c r="CU215" s="55"/>
      <c r="CV215" s="55"/>
      <c r="CW215" s="55" t="s">
        <v>447</v>
      </c>
      <c r="CX215" s="55">
        <v>30</v>
      </c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</row>
    <row r="216" spans="58:112" ht="16.5" x14ac:dyDescent="0.2">
      <c r="BF216" s="55">
        <v>211</v>
      </c>
      <c r="BG216" s="14">
        <f t="shared" si="43"/>
        <v>0</v>
      </c>
      <c r="BH216" s="14">
        <f t="shared" si="44"/>
        <v>480</v>
      </c>
      <c r="BI216" s="14">
        <f t="shared" si="45"/>
        <v>0</v>
      </c>
      <c r="BJ216" s="14">
        <f t="shared" si="46"/>
        <v>1200</v>
      </c>
      <c r="BK216" s="14">
        <f t="shared" si="47"/>
        <v>480</v>
      </c>
      <c r="BL216" s="14">
        <f t="shared" si="48"/>
        <v>960</v>
      </c>
      <c r="CJ216" s="55">
        <v>212</v>
      </c>
      <c r="CK216" s="55">
        <v>3</v>
      </c>
      <c r="CL216" s="55" t="s">
        <v>306</v>
      </c>
      <c r="CM216" s="55">
        <v>12</v>
      </c>
      <c r="CN216" s="55"/>
      <c r="CO216" s="55"/>
      <c r="CP216" s="55"/>
      <c r="CQ216" s="55" t="s">
        <v>446</v>
      </c>
      <c r="CR216" s="55">
        <v>9000</v>
      </c>
      <c r="CS216" s="55" t="s">
        <v>447</v>
      </c>
      <c r="CT216" s="55">
        <v>25</v>
      </c>
      <c r="CU216" s="55"/>
      <c r="CV216" s="55"/>
      <c r="CW216" s="55" t="s">
        <v>447</v>
      </c>
      <c r="CX216" s="55">
        <v>30</v>
      </c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</row>
    <row r="217" spans="58:112" ht="16.5" x14ac:dyDescent="0.2">
      <c r="BF217" s="55">
        <v>212</v>
      </c>
      <c r="BG217" s="14">
        <f t="shared" si="43"/>
        <v>0</v>
      </c>
      <c r="BH217" s="14">
        <f t="shared" si="44"/>
        <v>480</v>
      </c>
      <c r="BI217" s="14">
        <f t="shared" si="45"/>
        <v>0</v>
      </c>
      <c r="BJ217" s="14">
        <f t="shared" si="46"/>
        <v>1200</v>
      </c>
      <c r="BK217" s="14">
        <f t="shared" si="47"/>
        <v>480</v>
      </c>
      <c r="BL217" s="14">
        <f t="shared" si="48"/>
        <v>960</v>
      </c>
      <c r="CJ217" s="55">
        <v>213</v>
      </c>
      <c r="CK217" s="55">
        <v>3</v>
      </c>
      <c r="CL217" s="55" t="s">
        <v>306</v>
      </c>
      <c r="CM217" s="55">
        <v>13</v>
      </c>
      <c r="CN217" s="55"/>
      <c r="CO217" s="55"/>
      <c r="CP217" s="55"/>
      <c r="CQ217" s="55" t="s">
        <v>446</v>
      </c>
      <c r="CR217" s="55">
        <v>9000</v>
      </c>
      <c r="CS217" s="55" t="s">
        <v>447</v>
      </c>
      <c r="CT217" s="55">
        <v>25</v>
      </c>
      <c r="CU217" s="55"/>
      <c r="CV217" s="55"/>
      <c r="CW217" s="55" t="s">
        <v>447</v>
      </c>
      <c r="CX217" s="55">
        <v>30</v>
      </c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</row>
    <row r="218" spans="58:112" ht="16.5" x14ac:dyDescent="0.2">
      <c r="BF218" s="55">
        <v>213</v>
      </c>
      <c r="BG218" s="14">
        <f t="shared" si="43"/>
        <v>0</v>
      </c>
      <c r="BH218" s="14">
        <f t="shared" si="44"/>
        <v>480</v>
      </c>
      <c r="BI218" s="14">
        <f t="shared" si="45"/>
        <v>0</v>
      </c>
      <c r="BJ218" s="14">
        <f t="shared" si="46"/>
        <v>1200</v>
      </c>
      <c r="BK218" s="14">
        <f t="shared" si="47"/>
        <v>480</v>
      </c>
      <c r="BL218" s="14">
        <f t="shared" si="48"/>
        <v>960</v>
      </c>
      <c r="CJ218" s="55">
        <v>214</v>
      </c>
      <c r="CK218" s="55">
        <v>3</v>
      </c>
      <c r="CL218" s="55" t="s">
        <v>306</v>
      </c>
      <c r="CM218" s="55">
        <v>14</v>
      </c>
      <c r="CN218" s="55"/>
      <c r="CO218" s="55"/>
      <c r="CP218" s="55"/>
      <c r="CQ218" s="55" t="s">
        <v>446</v>
      </c>
      <c r="CR218" s="55">
        <v>9000</v>
      </c>
      <c r="CS218" s="55" t="s">
        <v>447</v>
      </c>
      <c r="CT218" s="55">
        <v>25</v>
      </c>
      <c r="CU218" s="55"/>
      <c r="CV218" s="55"/>
      <c r="CW218" s="55" t="s">
        <v>447</v>
      </c>
      <c r="CX218" s="55">
        <v>30</v>
      </c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</row>
    <row r="219" spans="58:112" ht="16.5" x14ac:dyDescent="0.2">
      <c r="BF219" s="55">
        <v>214</v>
      </c>
      <c r="BG219" s="14">
        <f t="shared" si="43"/>
        <v>0</v>
      </c>
      <c r="BH219" s="14">
        <f t="shared" si="44"/>
        <v>480</v>
      </c>
      <c r="BI219" s="14">
        <f t="shared" si="45"/>
        <v>0</v>
      </c>
      <c r="BJ219" s="14">
        <f t="shared" si="46"/>
        <v>1200</v>
      </c>
      <c r="BK219" s="14">
        <f t="shared" si="47"/>
        <v>480</v>
      </c>
      <c r="BL219" s="14">
        <f t="shared" si="48"/>
        <v>960</v>
      </c>
      <c r="CJ219" s="55">
        <v>215</v>
      </c>
      <c r="CK219" s="55">
        <v>3</v>
      </c>
      <c r="CL219" s="55" t="s">
        <v>306</v>
      </c>
      <c r="CM219" s="55">
        <v>15</v>
      </c>
      <c r="CN219" s="55"/>
      <c r="CO219" s="55"/>
      <c r="CP219" s="55"/>
      <c r="CQ219" s="55" t="s">
        <v>446</v>
      </c>
      <c r="CR219" s="55">
        <v>9000</v>
      </c>
      <c r="CS219" s="55" t="s">
        <v>447</v>
      </c>
      <c r="CT219" s="55">
        <v>25</v>
      </c>
      <c r="CU219" s="55" t="s">
        <v>332</v>
      </c>
      <c r="CV219" s="55">
        <v>2</v>
      </c>
      <c r="CW219" s="55" t="s">
        <v>447</v>
      </c>
      <c r="CX219" s="55">
        <v>35</v>
      </c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</row>
    <row r="220" spans="58:112" ht="16.5" x14ac:dyDescent="0.2">
      <c r="BF220" s="55">
        <v>215</v>
      </c>
      <c r="BG220" s="14">
        <f t="shared" si="43"/>
        <v>0</v>
      </c>
      <c r="BH220" s="14">
        <f t="shared" si="44"/>
        <v>480</v>
      </c>
      <c r="BI220" s="14">
        <f t="shared" si="45"/>
        <v>0</v>
      </c>
      <c r="BJ220" s="14">
        <f t="shared" si="46"/>
        <v>1200</v>
      </c>
      <c r="BK220" s="14">
        <f t="shared" si="47"/>
        <v>480</v>
      </c>
      <c r="BL220" s="14">
        <f t="shared" si="48"/>
        <v>960</v>
      </c>
      <c r="CJ220" s="55">
        <v>216</v>
      </c>
      <c r="CK220" s="55">
        <v>3</v>
      </c>
      <c r="CL220" s="55" t="s">
        <v>306</v>
      </c>
      <c r="CM220" s="55">
        <v>16</v>
      </c>
      <c r="CN220" s="55"/>
      <c r="CO220" s="55"/>
      <c r="CP220" s="55"/>
      <c r="CQ220" s="55" t="s">
        <v>446</v>
      </c>
      <c r="CR220" s="55">
        <v>10800</v>
      </c>
      <c r="CS220" s="55" t="s">
        <v>447</v>
      </c>
      <c r="CT220" s="55">
        <v>30</v>
      </c>
      <c r="CU220" s="55"/>
      <c r="CV220" s="55"/>
      <c r="CW220" s="55" t="s">
        <v>447</v>
      </c>
      <c r="CX220" s="55">
        <v>35</v>
      </c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</row>
    <row r="221" spans="58:112" ht="16.5" x14ac:dyDescent="0.2">
      <c r="BF221" s="55">
        <v>216</v>
      </c>
      <c r="BG221" s="14">
        <f t="shared" si="43"/>
        <v>0</v>
      </c>
      <c r="BH221" s="14">
        <f t="shared" si="44"/>
        <v>480</v>
      </c>
      <c r="BI221" s="14">
        <f t="shared" si="45"/>
        <v>0</v>
      </c>
      <c r="BJ221" s="14">
        <f t="shared" si="46"/>
        <v>1200</v>
      </c>
      <c r="BK221" s="14">
        <f t="shared" si="47"/>
        <v>480</v>
      </c>
      <c r="BL221" s="14">
        <f t="shared" si="48"/>
        <v>960</v>
      </c>
      <c r="CJ221" s="55">
        <v>217</v>
      </c>
      <c r="CK221" s="55">
        <v>3</v>
      </c>
      <c r="CL221" s="55" t="s">
        <v>306</v>
      </c>
      <c r="CM221" s="55">
        <v>17</v>
      </c>
      <c r="CN221" s="55"/>
      <c r="CO221" s="55"/>
      <c r="CP221" s="55"/>
      <c r="CQ221" s="55" t="s">
        <v>446</v>
      </c>
      <c r="CR221" s="55">
        <v>10800</v>
      </c>
      <c r="CS221" s="55" t="s">
        <v>447</v>
      </c>
      <c r="CT221" s="55">
        <v>30</v>
      </c>
      <c r="CU221" s="55"/>
      <c r="CV221" s="55"/>
      <c r="CW221" s="55" t="s">
        <v>447</v>
      </c>
      <c r="CX221" s="55">
        <v>35</v>
      </c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</row>
    <row r="222" spans="58:112" ht="16.5" x14ac:dyDescent="0.2">
      <c r="BF222" s="55">
        <v>217</v>
      </c>
      <c r="BG222" s="14">
        <f t="shared" si="43"/>
        <v>0</v>
      </c>
      <c r="BH222" s="14">
        <f t="shared" si="44"/>
        <v>480</v>
      </c>
      <c r="BI222" s="14">
        <f t="shared" si="45"/>
        <v>0</v>
      </c>
      <c r="BJ222" s="14">
        <f t="shared" si="46"/>
        <v>1200</v>
      </c>
      <c r="BK222" s="14">
        <f t="shared" si="47"/>
        <v>480</v>
      </c>
      <c r="BL222" s="14">
        <f t="shared" si="48"/>
        <v>960</v>
      </c>
      <c r="CJ222" s="55">
        <v>218</v>
      </c>
      <c r="CK222" s="55">
        <v>3</v>
      </c>
      <c r="CL222" s="55" t="s">
        <v>306</v>
      </c>
      <c r="CM222" s="55">
        <v>18</v>
      </c>
      <c r="CN222" s="55"/>
      <c r="CO222" s="55"/>
      <c r="CP222" s="55"/>
      <c r="CQ222" s="55" t="s">
        <v>446</v>
      </c>
      <c r="CR222" s="55">
        <v>10800</v>
      </c>
      <c r="CS222" s="55" t="s">
        <v>447</v>
      </c>
      <c r="CT222" s="55">
        <v>30</v>
      </c>
      <c r="CU222" s="55"/>
      <c r="CV222" s="55"/>
      <c r="CW222" s="55" t="s">
        <v>447</v>
      </c>
      <c r="CX222" s="55">
        <v>35</v>
      </c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</row>
    <row r="223" spans="58:112" ht="16.5" x14ac:dyDescent="0.2">
      <c r="BF223" s="55">
        <v>218</v>
      </c>
      <c r="BG223" s="14">
        <f t="shared" si="43"/>
        <v>0</v>
      </c>
      <c r="BH223" s="14">
        <f t="shared" si="44"/>
        <v>480</v>
      </c>
      <c r="BI223" s="14">
        <f t="shared" si="45"/>
        <v>0</v>
      </c>
      <c r="BJ223" s="14">
        <f t="shared" si="46"/>
        <v>1200</v>
      </c>
      <c r="BK223" s="14">
        <f t="shared" si="47"/>
        <v>480</v>
      </c>
      <c r="BL223" s="14">
        <f t="shared" si="48"/>
        <v>960</v>
      </c>
      <c r="CJ223" s="55">
        <v>219</v>
      </c>
      <c r="CK223" s="55">
        <v>3</v>
      </c>
      <c r="CL223" s="55" t="s">
        <v>306</v>
      </c>
      <c r="CM223" s="55">
        <v>19</v>
      </c>
      <c r="CN223" s="55"/>
      <c r="CO223" s="55"/>
      <c r="CP223" s="55"/>
      <c r="CQ223" s="55" t="s">
        <v>446</v>
      </c>
      <c r="CR223" s="55">
        <v>10800</v>
      </c>
      <c r="CS223" s="55" t="s">
        <v>447</v>
      </c>
      <c r="CT223" s="55">
        <v>30</v>
      </c>
      <c r="CU223" s="55"/>
      <c r="CV223" s="55"/>
      <c r="CW223" s="55" t="s">
        <v>447</v>
      </c>
      <c r="CX223" s="55">
        <v>35</v>
      </c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</row>
    <row r="224" spans="58:112" ht="16.5" x14ac:dyDescent="0.2">
      <c r="BF224" s="55">
        <v>219</v>
      </c>
      <c r="BG224" s="14">
        <f t="shared" si="43"/>
        <v>0</v>
      </c>
      <c r="BH224" s="14">
        <f t="shared" si="44"/>
        <v>480</v>
      </c>
      <c r="BI224" s="14">
        <f t="shared" si="45"/>
        <v>0</v>
      </c>
      <c r="BJ224" s="14">
        <f t="shared" si="46"/>
        <v>1200</v>
      </c>
      <c r="BK224" s="14">
        <f t="shared" si="47"/>
        <v>480</v>
      </c>
      <c r="BL224" s="14">
        <f t="shared" si="48"/>
        <v>960</v>
      </c>
      <c r="CJ224" s="55">
        <v>220</v>
      </c>
      <c r="CK224" s="55">
        <v>3</v>
      </c>
      <c r="CL224" s="55" t="s">
        <v>306</v>
      </c>
      <c r="CM224" s="55">
        <v>20</v>
      </c>
      <c r="CN224" s="55"/>
      <c r="CO224" s="55"/>
      <c r="CP224" s="55"/>
      <c r="CQ224" s="55" t="s">
        <v>446</v>
      </c>
      <c r="CR224" s="55">
        <v>12960</v>
      </c>
      <c r="CS224" s="55" t="s">
        <v>447</v>
      </c>
      <c r="CT224" s="55">
        <v>30</v>
      </c>
      <c r="CU224" s="55" t="s">
        <v>333</v>
      </c>
      <c r="CV224" s="55">
        <v>2</v>
      </c>
      <c r="CW224" s="55" t="s">
        <v>447</v>
      </c>
      <c r="CX224" s="55">
        <v>40</v>
      </c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</row>
    <row r="225" spans="58:112" ht="16.5" x14ac:dyDescent="0.2">
      <c r="BF225" s="55">
        <v>220</v>
      </c>
      <c r="BG225" s="14">
        <f t="shared" si="43"/>
        <v>0</v>
      </c>
      <c r="BH225" s="14">
        <f t="shared" si="44"/>
        <v>480</v>
      </c>
      <c r="BI225" s="14">
        <f t="shared" si="45"/>
        <v>0</v>
      </c>
      <c r="BJ225" s="14">
        <f t="shared" si="46"/>
        <v>1200</v>
      </c>
      <c r="BK225" s="14">
        <f t="shared" si="47"/>
        <v>480</v>
      </c>
      <c r="BL225" s="14">
        <f t="shared" si="48"/>
        <v>960</v>
      </c>
      <c r="CJ225" s="55">
        <v>221</v>
      </c>
      <c r="CK225" s="55">
        <v>3</v>
      </c>
      <c r="CL225" s="55" t="s">
        <v>306</v>
      </c>
      <c r="CM225" s="55">
        <v>21</v>
      </c>
      <c r="CN225" s="55"/>
      <c r="CO225" s="55"/>
      <c r="CP225" s="55"/>
      <c r="CQ225" s="55" t="s">
        <v>446</v>
      </c>
      <c r="CR225" s="55">
        <v>12960</v>
      </c>
      <c r="CS225" s="55" t="s">
        <v>447</v>
      </c>
      <c r="CT225" s="55">
        <v>35</v>
      </c>
      <c r="CU225" s="55"/>
      <c r="CV225" s="55"/>
      <c r="CW225" s="55" t="s">
        <v>447</v>
      </c>
      <c r="CX225" s="55">
        <v>40</v>
      </c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</row>
    <row r="226" spans="58:112" ht="16.5" x14ac:dyDescent="0.2">
      <c r="BF226" s="55">
        <v>221</v>
      </c>
      <c r="BG226" s="14">
        <f t="shared" si="43"/>
        <v>0</v>
      </c>
      <c r="BH226" s="14">
        <f t="shared" si="44"/>
        <v>480</v>
      </c>
      <c r="BI226" s="14">
        <f t="shared" si="45"/>
        <v>0</v>
      </c>
      <c r="BJ226" s="14">
        <f t="shared" si="46"/>
        <v>1200</v>
      </c>
      <c r="BK226" s="14">
        <f t="shared" si="47"/>
        <v>480</v>
      </c>
      <c r="BL226" s="14">
        <f t="shared" si="48"/>
        <v>960</v>
      </c>
      <c r="CJ226" s="55">
        <v>222</v>
      </c>
      <c r="CK226" s="55">
        <v>3</v>
      </c>
      <c r="CL226" s="55" t="s">
        <v>306</v>
      </c>
      <c r="CM226" s="55">
        <v>22</v>
      </c>
      <c r="CN226" s="55"/>
      <c r="CO226" s="55"/>
      <c r="CP226" s="55"/>
      <c r="CQ226" s="55" t="s">
        <v>446</v>
      </c>
      <c r="CR226" s="55">
        <v>12960</v>
      </c>
      <c r="CS226" s="55" t="s">
        <v>447</v>
      </c>
      <c r="CT226" s="55">
        <v>35</v>
      </c>
      <c r="CU226" s="55"/>
      <c r="CV226" s="55"/>
      <c r="CW226" s="55" t="s">
        <v>447</v>
      </c>
      <c r="CX226" s="55">
        <v>40</v>
      </c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</row>
    <row r="227" spans="58:112" ht="16.5" x14ac:dyDescent="0.2">
      <c r="BF227" s="55">
        <v>222</v>
      </c>
      <c r="BG227" s="14">
        <f t="shared" si="43"/>
        <v>0</v>
      </c>
      <c r="BH227" s="14">
        <f t="shared" si="44"/>
        <v>480</v>
      </c>
      <c r="BI227" s="14">
        <f t="shared" si="45"/>
        <v>0</v>
      </c>
      <c r="BJ227" s="14">
        <f t="shared" si="46"/>
        <v>1200</v>
      </c>
      <c r="BK227" s="14">
        <f t="shared" si="47"/>
        <v>480</v>
      </c>
      <c r="BL227" s="14">
        <f t="shared" si="48"/>
        <v>960</v>
      </c>
      <c r="CJ227" s="55">
        <v>223</v>
      </c>
      <c r="CK227" s="55">
        <v>3</v>
      </c>
      <c r="CL227" s="55" t="s">
        <v>306</v>
      </c>
      <c r="CM227" s="55">
        <v>23</v>
      </c>
      <c r="CN227" s="55"/>
      <c r="CO227" s="55"/>
      <c r="CP227" s="55"/>
      <c r="CQ227" s="55" t="s">
        <v>446</v>
      </c>
      <c r="CR227" s="55">
        <v>12960</v>
      </c>
      <c r="CS227" s="55" t="s">
        <v>447</v>
      </c>
      <c r="CT227" s="55">
        <v>35</v>
      </c>
      <c r="CU227" s="55"/>
      <c r="CV227" s="55"/>
      <c r="CW227" s="55" t="s">
        <v>447</v>
      </c>
      <c r="CX227" s="55">
        <v>40</v>
      </c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</row>
    <row r="228" spans="58:112" ht="16.5" x14ac:dyDescent="0.2">
      <c r="BF228" s="55">
        <v>223</v>
      </c>
      <c r="BG228" s="14">
        <f t="shared" si="43"/>
        <v>0</v>
      </c>
      <c r="BH228" s="14">
        <f t="shared" si="44"/>
        <v>480</v>
      </c>
      <c r="BI228" s="14">
        <f t="shared" si="45"/>
        <v>0</v>
      </c>
      <c r="BJ228" s="14">
        <f t="shared" si="46"/>
        <v>1200</v>
      </c>
      <c r="BK228" s="14">
        <f t="shared" si="47"/>
        <v>480</v>
      </c>
      <c r="BL228" s="14">
        <f t="shared" si="48"/>
        <v>960</v>
      </c>
      <c r="CJ228" s="55">
        <v>224</v>
      </c>
      <c r="CK228" s="55">
        <v>3</v>
      </c>
      <c r="CL228" s="55" t="s">
        <v>306</v>
      </c>
      <c r="CM228" s="55">
        <v>24</v>
      </c>
      <c r="CN228" s="55"/>
      <c r="CO228" s="55"/>
      <c r="CP228" s="55"/>
      <c r="CQ228" s="55" t="s">
        <v>446</v>
      </c>
      <c r="CR228" s="55">
        <v>12960</v>
      </c>
      <c r="CS228" s="55" t="s">
        <v>447</v>
      </c>
      <c r="CT228" s="55">
        <v>35</v>
      </c>
      <c r="CU228" s="55"/>
      <c r="CV228" s="55"/>
      <c r="CW228" s="55" t="s">
        <v>447</v>
      </c>
      <c r="CX228" s="55">
        <v>40</v>
      </c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</row>
    <row r="229" spans="58:112" ht="16.5" x14ac:dyDescent="0.2">
      <c r="BF229" s="55">
        <v>224</v>
      </c>
      <c r="BG229" s="14">
        <f t="shared" si="43"/>
        <v>0</v>
      </c>
      <c r="BH229" s="14">
        <f t="shared" si="44"/>
        <v>480</v>
      </c>
      <c r="BI229" s="14">
        <f t="shared" si="45"/>
        <v>0</v>
      </c>
      <c r="BJ229" s="14">
        <f t="shared" si="46"/>
        <v>1200</v>
      </c>
      <c r="BK229" s="14">
        <f t="shared" si="47"/>
        <v>480</v>
      </c>
      <c r="BL229" s="14">
        <f t="shared" si="48"/>
        <v>960</v>
      </c>
      <c r="CJ229" s="55">
        <v>225</v>
      </c>
      <c r="CK229" s="55">
        <v>3</v>
      </c>
      <c r="CL229" s="55" t="s">
        <v>306</v>
      </c>
      <c r="CM229" s="55">
        <v>25</v>
      </c>
      <c r="CN229" s="55"/>
      <c r="CO229" s="55"/>
      <c r="CP229" s="55"/>
      <c r="CQ229" s="55" t="s">
        <v>446</v>
      </c>
      <c r="CR229" s="55">
        <v>12960</v>
      </c>
      <c r="CS229" s="55" t="s">
        <v>447</v>
      </c>
      <c r="CT229" s="55">
        <v>35</v>
      </c>
      <c r="CU229" s="55" t="s">
        <v>336</v>
      </c>
      <c r="CV229" s="55">
        <v>2</v>
      </c>
      <c r="CW229" s="55" t="s">
        <v>447</v>
      </c>
      <c r="CX229" s="55">
        <v>45</v>
      </c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</row>
    <row r="230" spans="58:112" ht="16.5" x14ac:dyDescent="0.2">
      <c r="BF230" s="55">
        <v>225</v>
      </c>
      <c r="BG230" s="14">
        <f t="shared" si="43"/>
        <v>0</v>
      </c>
      <c r="BH230" s="14">
        <f t="shared" si="44"/>
        <v>480</v>
      </c>
      <c r="BI230" s="14">
        <f t="shared" si="45"/>
        <v>0</v>
      </c>
      <c r="BJ230" s="14">
        <f t="shared" si="46"/>
        <v>1200</v>
      </c>
      <c r="BK230" s="14">
        <f t="shared" si="47"/>
        <v>480</v>
      </c>
      <c r="BL230" s="14">
        <f t="shared" si="48"/>
        <v>960</v>
      </c>
      <c r="CJ230" s="55">
        <v>226</v>
      </c>
      <c r="CK230" s="55">
        <v>3</v>
      </c>
      <c r="CL230" s="55" t="s">
        <v>306</v>
      </c>
      <c r="CM230" s="55">
        <v>26</v>
      </c>
      <c r="CN230" s="55"/>
      <c r="CO230" s="55"/>
      <c r="CP230" s="55"/>
      <c r="CQ230" s="55" t="s">
        <v>446</v>
      </c>
      <c r="CR230" s="55">
        <v>12960</v>
      </c>
      <c r="CS230" s="55" t="s">
        <v>447</v>
      </c>
      <c r="CT230" s="55">
        <v>40</v>
      </c>
      <c r="CU230" s="55"/>
      <c r="CV230" s="55"/>
      <c r="CW230" s="55" t="s">
        <v>447</v>
      </c>
      <c r="CX230" s="55">
        <v>45</v>
      </c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</row>
    <row r="231" spans="58:112" ht="16.5" x14ac:dyDescent="0.2">
      <c r="BF231" s="55">
        <v>226</v>
      </c>
      <c r="BG231" s="14">
        <f t="shared" si="43"/>
        <v>0</v>
      </c>
      <c r="BH231" s="14">
        <f t="shared" si="44"/>
        <v>480</v>
      </c>
      <c r="BI231" s="14">
        <f t="shared" si="45"/>
        <v>0</v>
      </c>
      <c r="BJ231" s="14">
        <f t="shared" si="46"/>
        <v>1200</v>
      </c>
      <c r="BK231" s="14">
        <f t="shared" si="47"/>
        <v>480</v>
      </c>
      <c r="BL231" s="14">
        <f t="shared" si="48"/>
        <v>960</v>
      </c>
      <c r="CJ231" s="55">
        <v>227</v>
      </c>
      <c r="CK231" s="55">
        <v>3</v>
      </c>
      <c r="CL231" s="55" t="s">
        <v>306</v>
      </c>
      <c r="CM231" s="55">
        <v>27</v>
      </c>
      <c r="CN231" s="55"/>
      <c r="CO231" s="55"/>
      <c r="CP231" s="55"/>
      <c r="CQ231" s="55" t="s">
        <v>446</v>
      </c>
      <c r="CR231" s="55">
        <v>12960</v>
      </c>
      <c r="CS231" s="55" t="s">
        <v>447</v>
      </c>
      <c r="CT231" s="55">
        <v>40</v>
      </c>
      <c r="CU231" s="55"/>
      <c r="CV231" s="55"/>
      <c r="CW231" s="55" t="s">
        <v>447</v>
      </c>
      <c r="CX231" s="55">
        <v>45</v>
      </c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</row>
    <row r="232" spans="58:112" ht="16.5" x14ac:dyDescent="0.2">
      <c r="BF232" s="55">
        <v>227</v>
      </c>
      <c r="BG232" s="14">
        <f t="shared" si="43"/>
        <v>0</v>
      </c>
      <c r="BH232" s="14">
        <f t="shared" si="44"/>
        <v>480</v>
      </c>
      <c r="BI232" s="14">
        <f t="shared" si="45"/>
        <v>0</v>
      </c>
      <c r="BJ232" s="14">
        <f t="shared" si="46"/>
        <v>1200</v>
      </c>
      <c r="BK232" s="14">
        <f t="shared" si="47"/>
        <v>480</v>
      </c>
      <c r="BL232" s="14">
        <f t="shared" si="48"/>
        <v>960</v>
      </c>
      <c r="CJ232" s="55">
        <v>228</v>
      </c>
      <c r="CK232" s="55">
        <v>3</v>
      </c>
      <c r="CL232" s="55" t="s">
        <v>306</v>
      </c>
      <c r="CM232" s="55">
        <v>28</v>
      </c>
      <c r="CN232" s="55"/>
      <c r="CO232" s="55"/>
      <c r="CP232" s="55"/>
      <c r="CQ232" s="55" t="s">
        <v>446</v>
      </c>
      <c r="CR232" s="55">
        <v>12960</v>
      </c>
      <c r="CS232" s="55" t="s">
        <v>447</v>
      </c>
      <c r="CT232" s="55">
        <v>40</v>
      </c>
      <c r="CU232" s="55"/>
      <c r="CV232" s="55"/>
      <c r="CW232" s="55" t="s">
        <v>447</v>
      </c>
      <c r="CX232" s="55">
        <v>45</v>
      </c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</row>
    <row r="233" spans="58:112" ht="16.5" x14ac:dyDescent="0.2">
      <c r="BF233" s="55">
        <v>228</v>
      </c>
      <c r="BG233" s="14">
        <f t="shared" si="43"/>
        <v>0</v>
      </c>
      <c r="BH233" s="14">
        <f t="shared" si="44"/>
        <v>480</v>
      </c>
      <c r="BI233" s="14">
        <f t="shared" si="45"/>
        <v>0</v>
      </c>
      <c r="BJ233" s="14">
        <f t="shared" si="46"/>
        <v>1200</v>
      </c>
      <c r="BK233" s="14">
        <f t="shared" si="47"/>
        <v>480</v>
      </c>
      <c r="BL233" s="14">
        <f t="shared" si="48"/>
        <v>960</v>
      </c>
      <c r="CJ233" s="55">
        <v>229</v>
      </c>
      <c r="CK233" s="55">
        <v>3</v>
      </c>
      <c r="CL233" s="55" t="s">
        <v>306</v>
      </c>
      <c r="CM233" s="55">
        <v>29</v>
      </c>
      <c r="CN233" s="55"/>
      <c r="CO233" s="55"/>
      <c r="CP233" s="55"/>
      <c r="CQ233" s="55" t="s">
        <v>446</v>
      </c>
      <c r="CR233" s="55">
        <v>12960</v>
      </c>
      <c r="CS233" s="55" t="s">
        <v>447</v>
      </c>
      <c r="CT233" s="55">
        <v>40</v>
      </c>
      <c r="CU233" s="55"/>
      <c r="CV233" s="55"/>
      <c r="CW233" s="55" t="s">
        <v>447</v>
      </c>
      <c r="CX233" s="55">
        <v>45</v>
      </c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</row>
    <row r="234" spans="58:112" ht="16.5" x14ac:dyDescent="0.2">
      <c r="BF234" s="55">
        <v>229</v>
      </c>
      <c r="BG234" s="14">
        <f t="shared" ref="BG234:BG297" si="49">SUMIFS($F$5:$F$104,$AT$6:$AT$105,"="&amp;BF234)+SUMIFS($Q$5:$Q$104,$AW$6:$AW$105,"="&amp;BF234)+SUMIFS($AB$5:$AB$104,$AZ$6:$AZ$105,"="&amp;BF234)+SUMIFS($AM$5:$AM$104,$BC$6:$BC$105,"="&amp;BF234)</f>
        <v>0</v>
      </c>
      <c r="BH234" s="14">
        <f t="shared" ref="BH234:BH297" si="50">INDEX($G$5:$G$104,MATCH(BF234,$AT$5:$AT$105,1)-1)+INDEX($R$5:$R$104,MATCH(BF234,$AW$5:$AW$105,1)-1)+INDEX($AC$5:$AC$104,MATCH(BF234,$AZ$5:$AZ$105,1)-1)+INDEX($AN$5:$AN$104,MATCH(BF234,$BC$5:$BC$105,1)-1)</f>
        <v>480</v>
      </c>
      <c r="BI234" s="14">
        <f t="shared" ref="BI234:BI297" si="51">SUMIFS($H$5:$H$104,$AT$6:$AT$105,"="&amp;BF234)+SUMIFS($S$5:$S$104,$AW$6:$AW$105,"="&amp;BF234)+SUMIFS($AD$5:$AD$104,$AZ$6:$AZ$105,"="&amp;BF234)+SUMIFS($AO$5:$AO$104,$BC$6:$BC$105,"="&amp;BF234)</f>
        <v>0</v>
      </c>
      <c r="BJ234" s="14">
        <f t="shared" ref="BJ234:BJ297" si="52">INDEX($I$5:$I$104,MATCH(BF234,$AT$5:$AT$105,1)-1)+INDEX($T$5:$T$104,MATCH(BF234,$AW$5:$AW$105,1)-1)+INDEX($AE$5:$AE$104,MATCH(BF234,$AZ$5:$AZ$105,1)-1)+INDEX($AP$5:$AP$104,MATCH(BF234,$BC$5:$BC$105,1)-1)</f>
        <v>1200</v>
      </c>
      <c r="BK234" s="14">
        <f t="shared" si="47"/>
        <v>480</v>
      </c>
      <c r="BL234" s="14">
        <f t="shared" si="48"/>
        <v>960</v>
      </c>
      <c r="CJ234" s="55">
        <v>230</v>
      </c>
      <c r="CK234" s="55">
        <v>3</v>
      </c>
      <c r="CL234" s="55" t="s">
        <v>306</v>
      </c>
      <c r="CM234" s="55">
        <v>30</v>
      </c>
      <c r="CN234" s="55"/>
      <c r="CO234" s="55"/>
      <c r="CP234" s="55"/>
      <c r="CQ234" s="55" t="s">
        <v>446</v>
      </c>
      <c r="CR234" s="55">
        <v>16200</v>
      </c>
      <c r="CS234" s="55" t="s">
        <v>447</v>
      </c>
      <c r="CT234" s="55">
        <v>40</v>
      </c>
      <c r="CU234" s="55" t="s">
        <v>337</v>
      </c>
      <c r="CV234" s="55">
        <v>2</v>
      </c>
      <c r="CW234" s="55" t="s">
        <v>447</v>
      </c>
      <c r="CX234" s="55">
        <v>50</v>
      </c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</row>
    <row r="235" spans="58:112" ht="16.5" x14ac:dyDescent="0.2">
      <c r="BF235" s="55">
        <v>230</v>
      </c>
      <c r="BG235" s="14">
        <f t="shared" si="49"/>
        <v>0</v>
      </c>
      <c r="BH235" s="14">
        <f t="shared" si="50"/>
        <v>480</v>
      </c>
      <c r="BI235" s="14">
        <f t="shared" si="51"/>
        <v>0</v>
      </c>
      <c r="BJ235" s="14">
        <f t="shared" si="52"/>
        <v>1200</v>
      </c>
      <c r="BK235" s="14">
        <f t="shared" si="47"/>
        <v>480</v>
      </c>
      <c r="BL235" s="14">
        <f t="shared" si="48"/>
        <v>960</v>
      </c>
      <c r="CJ235" s="55">
        <v>231</v>
      </c>
      <c r="CK235" s="55">
        <v>3</v>
      </c>
      <c r="CL235" s="55" t="s">
        <v>306</v>
      </c>
      <c r="CM235" s="55">
        <v>31</v>
      </c>
      <c r="CN235" s="55"/>
      <c r="CO235" s="55"/>
      <c r="CP235" s="55"/>
      <c r="CQ235" s="55" t="s">
        <v>446</v>
      </c>
      <c r="CR235" s="55">
        <v>16200</v>
      </c>
      <c r="CS235" s="55" t="s">
        <v>447</v>
      </c>
      <c r="CT235" s="55">
        <v>45</v>
      </c>
      <c r="CU235" s="55"/>
      <c r="CV235" s="55"/>
      <c r="CW235" s="55" t="s">
        <v>447</v>
      </c>
      <c r="CX235" s="55">
        <v>50</v>
      </c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</row>
    <row r="236" spans="58:112" ht="16.5" x14ac:dyDescent="0.2">
      <c r="BF236" s="55">
        <v>231</v>
      </c>
      <c r="BG236" s="14">
        <f t="shared" si="49"/>
        <v>0</v>
      </c>
      <c r="BH236" s="14">
        <f t="shared" si="50"/>
        <v>480</v>
      </c>
      <c r="BI236" s="14">
        <f t="shared" si="51"/>
        <v>0</v>
      </c>
      <c r="BJ236" s="14">
        <f t="shared" si="52"/>
        <v>1200</v>
      </c>
      <c r="BK236" s="14">
        <f t="shared" si="47"/>
        <v>480</v>
      </c>
      <c r="BL236" s="14">
        <f t="shared" si="48"/>
        <v>960</v>
      </c>
      <c r="CJ236" s="55">
        <v>232</v>
      </c>
      <c r="CK236" s="55">
        <v>3</v>
      </c>
      <c r="CL236" s="55" t="s">
        <v>306</v>
      </c>
      <c r="CM236" s="55">
        <v>32</v>
      </c>
      <c r="CN236" s="55"/>
      <c r="CO236" s="55"/>
      <c r="CP236" s="55"/>
      <c r="CQ236" s="55" t="s">
        <v>446</v>
      </c>
      <c r="CR236" s="55">
        <v>16200</v>
      </c>
      <c r="CS236" s="55" t="s">
        <v>447</v>
      </c>
      <c r="CT236" s="55">
        <v>45</v>
      </c>
      <c r="CU236" s="55"/>
      <c r="CV236" s="55"/>
      <c r="CW236" s="55" t="s">
        <v>447</v>
      </c>
      <c r="CX236" s="55">
        <v>50</v>
      </c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</row>
    <row r="237" spans="58:112" ht="16.5" x14ac:dyDescent="0.2">
      <c r="BF237" s="55">
        <v>232</v>
      </c>
      <c r="BG237" s="14">
        <f t="shared" si="49"/>
        <v>0</v>
      </c>
      <c r="BH237" s="14">
        <f t="shared" si="50"/>
        <v>480</v>
      </c>
      <c r="BI237" s="14">
        <f t="shared" si="51"/>
        <v>0</v>
      </c>
      <c r="BJ237" s="14">
        <f t="shared" si="52"/>
        <v>1200</v>
      </c>
      <c r="BK237" s="14">
        <f t="shared" si="47"/>
        <v>480</v>
      </c>
      <c r="BL237" s="14">
        <f t="shared" si="48"/>
        <v>960</v>
      </c>
      <c r="CJ237" s="55">
        <v>233</v>
      </c>
      <c r="CK237" s="55">
        <v>3</v>
      </c>
      <c r="CL237" s="55" t="s">
        <v>306</v>
      </c>
      <c r="CM237" s="55">
        <v>33</v>
      </c>
      <c r="CN237" s="55"/>
      <c r="CO237" s="55"/>
      <c r="CP237" s="55"/>
      <c r="CQ237" s="55" t="s">
        <v>446</v>
      </c>
      <c r="CR237" s="55">
        <v>16200</v>
      </c>
      <c r="CS237" s="55" t="s">
        <v>447</v>
      </c>
      <c r="CT237" s="55">
        <v>45</v>
      </c>
      <c r="CU237" s="55"/>
      <c r="CV237" s="55"/>
      <c r="CW237" s="55" t="s">
        <v>447</v>
      </c>
      <c r="CX237" s="55">
        <v>50</v>
      </c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</row>
    <row r="238" spans="58:112" ht="16.5" x14ac:dyDescent="0.2">
      <c r="BF238" s="55">
        <v>233</v>
      </c>
      <c r="BG238" s="14">
        <f t="shared" si="49"/>
        <v>0</v>
      </c>
      <c r="BH238" s="14">
        <f t="shared" si="50"/>
        <v>480</v>
      </c>
      <c r="BI238" s="14">
        <f t="shared" si="51"/>
        <v>0</v>
      </c>
      <c r="BJ238" s="14">
        <f t="shared" si="52"/>
        <v>1200</v>
      </c>
      <c r="BK238" s="14">
        <f t="shared" si="47"/>
        <v>480</v>
      </c>
      <c r="BL238" s="14">
        <f t="shared" si="48"/>
        <v>960</v>
      </c>
      <c r="CJ238" s="55">
        <v>234</v>
      </c>
      <c r="CK238" s="55">
        <v>3</v>
      </c>
      <c r="CL238" s="55" t="s">
        <v>306</v>
      </c>
      <c r="CM238" s="55">
        <v>34</v>
      </c>
      <c r="CN238" s="55"/>
      <c r="CO238" s="55"/>
      <c r="CP238" s="55"/>
      <c r="CQ238" s="55" t="s">
        <v>446</v>
      </c>
      <c r="CR238" s="55">
        <v>16200</v>
      </c>
      <c r="CS238" s="55" t="s">
        <v>447</v>
      </c>
      <c r="CT238" s="55">
        <v>45</v>
      </c>
      <c r="CU238" s="55"/>
      <c r="CV238" s="55"/>
      <c r="CW238" s="55" t="s">
        <v>447</v>
      </c>
      <c r="CX238" s="55">
        <v>50</v>
      </c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</row>
    <row r="239" spans="58:112" ht="16.5" x14ac:dyDescent="0.2">
      <c r="BF239" s="55">
        <v>234</v>
      </c>
      <c r="BG239" s="14">
        <f t="shared" si="49"/>
        <v>0</v>
      </c>
      <c r="BH239" s="14">
        <f t="shared" si="50"/>
        <v>480</v>
      </c>
      <c r="BI239" s="14">
        <f t="shared" si="51"/>
        <v>0</v>
      </c>
      <c r="BJ239" s="14">
        <f t="shared" si="52"/>
        <v>1200</v>
      </c>
      <c r="BK239" s="14">
        <f t="shared" si="47"/>
        <v>480</v>
      </c>
      <c r="BL239" s="14">
        <f t="shared" si="48"/>
        <v>960</v>
      </c>
      <c r="CJ239" s="55">
        <v>235</v>
      </c>
      <c r="CK239" s="55">
        <v>3</v>
      </c>
      <c r="CL239" s="55" t="s">
        <v>306</v>
      </c>
      <c r="CM239" s="55">
        <v>35</v>
      </c>
      <c r="CN239" s="55"/>
      <c r="CO239" s="55"/>
      <c r="CP239" s="55"/>
      <c r="CQ239" s="55" t="s">
        <v>446</v>
      </c>
      <c r="CR239" s="55">
        <v>16200</v>
      </c>
      <c r="CS239" s="55" t="s">
        <v>447</v>
      </c>
      <c r="CT239" s="55">
        <v>45</v>
      </c>
      <c r="CU239" s="55" t="s">
        <v>332</v>
      </c>
      <c r="CV239" s="55">
        <v>2</v>
      </c>
      <c r="CW239" s="55" t="s">
        <v>447</v>
      </c>
      <c r="CX239" s="55">
        <v>55</v>
      </c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</row>
    <row r="240" spans="58:112" ht="16.5" x14ac:dyDescent="0.2">
      <c r="BF240" s="55">
        <v>235</v>
      </c>
      <c r="BG240" s="14">
        <f t="shared" si="49"/>
        <v>0</v>
      </c>
      <c r="BH240" s="14">
        <f t="shared" si="50"/>
        <v>480</v>
      </c>
      <c r="BI240" s="14">
        <f t="shared" si="51"/>
        <v>0</v>
      </c>
      <c r="BJ240" s="14">
        <f t="shared" si="52"/>
        <v>1200</v>
      </c>
      <c r="BK240" s="14">
        <f t="shared" si="47"/>
        <v>480</v>
      </c>
      <c r="BL240" s="14">
        <f t="shared" si="48"/>
        <v>960</v>
      </c>
      <c r="CJ240" s="55">
        <v>236</v>
      </c>
      <c r="CK240" s="55">
        <v>3</v>
      </c>
      <c r="CL240" s="55" t="s">
        <v>306</v>
      </c>
      <c r="CM240" s="55">
        <v>36</v>
      </c>
      <c r="CN240" s="55"/>
      <c r="CO240" s="55"/>
      <c r="CP240" s="55"/>
      <c r="CQ240" s="55" t="s">
        <v>446</v>
      </c>
      <c r="CR240" s="55">
        <v>16200</v>
      </c>
      <c r="CS240" s="55" t="s">
        <v>447</v>
      </c>
      <c r="CT240" s="55">
        <v>50</v>
      </c>
      <c r="CU240" s="55"/>
      <c r="CV240" s="55"/>
      <c r="CW240" s="55" t="s">
        <v>447</v>
      </c>
      <c r="CX240" s="55">
        <v>55</v>
      </c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</row>
    <row r="241" spans="58:112" ht="16.5" x14ac:dyDescent="0.2">
      <c r="BF241" s="55">
        <v>236</v>
      </c>
      <c r="BG241" s="14">
        <f t="shared" si="49"/>
        <v>0</v>
      </c>
      <c r="BH241" s="14">
        <f t="shared" si="50"/>
        <v>480</v>
      </c>
      <c r="BI241" s="14">
        <f t="shared" si="51"/>
        <v>0</v>
      </c>
      <c r="BJ241" s="14">
        <f t="shared" si="52"/>
        <v>1200</v>
      </c>
      <c r="BK241" s="14">
        <f t="shared" si="47"/>
        <v>480</v>
      </c>
      <c r="BL241" s="14">
        <f t="shared" si="48"/>
        <v>960</v>
      </c>
      <c r="CJ241" s="55">
        <v>237</v>
      </c>
      <c r="CK241" s="55">
        <v>3</v>
      </c>
      <c r="CL241" s="55" t="s">
        <v>306</v>
      </c>
      <c r="CM241" s="55">
        <v>37</v>
      </c>
      <c r="CN241" s="55"/>
      <c r="CO241" s="55"/>
      <c r="CP241" s="55"/>
      <c r="CQ241" s="55" t="s">
        <v>446</v>
      </c>
      <c r="CR241" s="55">
        <v>16200</v>
      </c>
      <c r="CS241" s="55" t="s">
        <v>447</v>
      </c>
      <c r="CT241" s="55">
        <v>50</v>
      </c>
      <c r="CU241" s="55"/>
      <c r="CV241" s="55"/>
      <c r="CW241" s="55" t="s">
        <v>447</v>
      </c>
      <c r="CX241" s="55">
        <v>55</v>
      </c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</row>
    <row r="242" spans="58:112" ht="16.5" x14ac:dyDescent="0.2">
      <c r="BF242" s="55">
        <v>237</v>
      </c>
      <c r="BG242" s="14">
        <f t="shared" si="49"/>
        <v>0</v>
      </c>
      <c r="BH242" s="14">
        <f t="shared" si="50"/>
        <v>480</v>
      </c>
      <c r="BI242" s="14">
        <f t="shared" si="51"/>
        <v>0</v>
      </c>
      <c r="BJ242" s="14">
        <f t="shared" si="52"/>
        <v>1200</v>
      </c>
      <c r="BK242" s="14">
        <f t="shared" si="47"/>
        <v>480</v>
      </c>
      <c r="BL242" s="14">
        <f t="shared" si="48"/>
        <v>960</v>
      </c>
      <c r="CJ242" s="55">
        <v>238</v>
      </c>
      <c r="CK242" s="55">
        <v>3</v>
      </c>
      <c r="CL242" s="55" t="s">
        <v>306</v>
      </c>
      <c r="CM242" s="55">
        <v>38</v>
      </c>
      <c r="CN242" s="55"/>
      <c r="CO242" s="55"/>
      <c r="CP242" s="55"/>
      <c r="CQ242" s="55" t="s">
        <v>446</v>
      </c>
      <c r="CR242" s="55">
        <v>16200</v>
      </c>
      <c r="CS242" s="55" t="s">
        <v>447</v>
      </c>
      <c r="CT242" s="55">
        <v>50</v>
      </c>
      <c r="CU242" s="55"/>
      <c r="CV242" s="55"/>
      <c r="CW242" s="55" t="s">
        <v>447</v>
      </c>
      <c r="CX242" s="55">
        <v>55</v>
      </c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</row>
    <row r="243" spans="58:112" ht="16.5" x14ac:dyDescent="0.2">
      <c r="BF243" s="55">
        <v>238</v>
      </c>
      <c r="BG243" s="14">
        <f t="shared" si="49"/>
        <v>0</v>
      </c>
      <c r="BH243" s="14">
        <f t="shared" si="50"/>
        <v>480</v>
      </c>
      <c r="BI243" s="14">
        <f t="shared" si="51"/>
        <v>0</v>
      </c>
      <c r="BJ243" s="14">
        <f t="shared" si="52"/>
        <v>1200</v>
      </c>
      <c r="BK243" s="14">
        <f t="shared" si="47"/>
        <v>480</v>
      </c>
      <c r="BL243" s="14">
        <f t="shared" si="48"/>
        <v>960</v>
      </c>
      <c r="CJ243" s="55">
        <v>239</v>
      </c>
      <c r="CK243" s="55">
        <v>3</v>
      </c>
      <c r="CL243" s="55" t="s">
        <v>306</v>
      </c>
      <c r="CM243" s="55">
        <v>39</v>
      </c>
      <c r="CN243" s="55"/>
      <c r="CO243" s="55"/>
      <c r="CP243" s="55"/>
      <c r="CQ243" s="55" t="s">
        <v>446</v>
      </c>
      <c r="CR243" s="55">
        <v>16200</v>
      </c>
      <c r="CS243" s="55" t="s">
        <v>447</v>
      </c>
      <c r="CT243" s="55">
        <v>50</v>
      </c>
      <c r="CU243" s="55"/>
      <c r="CV243" s="55"/>
      <c r="CW243" s="55" t="s">
        <v>447</v>
      </c>
      <c r="CX243" s="55">
        <v>55</v>
      </c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</row>
    <row r="244" spans="58:112" ht="16.5" x14ac:dyDescent="0.2">
      <c r="BF244" s="55">
        <v>239</v>
      </c>
      <c r="BG244" s="14">
        <f t="shared" si="49"/>
        <v>0</v>
      </c>
      <c r="BH244" s="14">
        <f t="shared" si="50"/>
        <v>480</v>
      </c>
      <c r="BI244" s="14">
        <f t="shared" si="51"/>
        <v>0</v>
      </c>
      <c r="BJ244" s="14">
        <f t="shared" si="52"/>
        <v>1200</v>
      </c>
      <c r="BK244" s="14">
        <f t="shared" si="47"/>
        <v>480</v>
      </c>
      <c r="BL244" s="14">
        <f t="shared" si="48"/>
        <v>960</v>
      </c>
      <c r="CJ244" s="55">
        <v>240</v>
      </c>
      <c r="CK244" s="55">
        <v>3</v>
      </c>
      <c r="CL244" s="55" t="s">
        <v>306</v>
      </c>
      <c r="CM244" s="55">
        <v>40</v>
      </c>
      <c r="CN244" s="55"/>
      <c r="CO244" s="55"/>
      <c r="CP244" s="55"/>
      <c r="CQ244" s="55" t="s">
        <v>446</v>
      </c>
      <c r="CR244" s="55">
        <v>16200</v>
      </c>
      <c r="CS244" s="55" t="s">
        <v>447</v>
      </c>
      <c r="CT244" s="55">
        <v>50</v>
      </c>
      <c r="CU244" s="55" t="s">
        <v>333</v>
      </c>
      <c r="CV244" s="55">
        <v>2</v>
      </c>
      <c r="CW244" s="55" t="s">
        <v>447</v>
      </c>
      <c r="CX244" s="55">
        <v>60</v>
      </c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</row>
    <row r="245" spans="58:112" ht="16.5" x14ac:dyDescent="0.2">
      <c r="BF245" s="55">
        <v>240</v>
      </c>
      <c r="BG245" s="14">
        <f t="shared" si="49"/>
        <v>0</v>
      </c>
      <c r="BH245" s="14">
        <f t="shared" si="50"/>
        <v>480</v>
      </c>
      <c r="BI245" s="14">
        <f t="shared" si="51"/>
        <v>0</v>
      </c>
      <c r="BJ245" s="14">
        <f t="shared" si="52"/>
        <v>1200</v>
      </c>
      <c r="BK245" s="14">
        <f t="shared" si="47"/>
        <v>480</v>
      </c>
      <c r="BL245" s="14">
        <f t="shared" si="48"/>
        <v>960</v>
      </c>
      <c r="CJ245" s="55">
        <v>241</v>
      </c>
      <c r="CK245" s="55">
        <v>3</v>
      </c>
      <c r="CL245" s="55" t="s">
        <v>306</v>
      </c>
      <c r="CM245" s="55">
        <v>41</v>
      </c>
      <c r="CN245" s="55"/>
      <c r="CO245" s="55"/>
      <c r="CP245" s="55"/>
      <c r="CQ245" s="55" t="s">
        <v>446</v>
      </c>
      <c r="CR245" s="55">
        <v>16200</v>
      </c>
      <c r="CS245" s="55" t="s">
        <v>447</v>
      </c>
      <c r="CT245" s="55">
        <v>55</v>
      </c>
      <c r="CU245" s="55"/>
      <c r="CV245" s="55"/>
      <c r="CW245" s="55" t="s">
        <v>447</v>
      </c>
      <c r="CX245" s="55">
        <v>60</v>
      </c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</row>
    <row r="246" spans="58:112" ht="16.5" x14ac:dyDescent="0.2">
      <c r="BF246" s="55">
        <v>241</v>
      </c>
      <c r="BG246" s="14">
        <f t="shared" si="49"/>
        <v>0</v>
      </c>
      <c r="BH246" s="14">
        <f t="shared" si="50"/>
        <v>480</v>
      </c>
      <c r="BI246" s="14">
        <f t="shared" si="51"/>
        <v>0</v>
      </c>
      <c r="BJ246" s="14">
        <f t="shared" si="52"/>
        <v>1200</v>
      </c>
      <c r="BK246" s="14">
        <f t="shared" si="47"/>
        <v>480</v>
      </c>
      <c r="BL246" s="14">
        <f t="shared" si="48"/>
        <v>960</v>
      </c>
      <c r="CJ246" s="55">
        <v>242</v>
      </c>
      <c r="CK246" s="55">
        <v>3</v>
      </c>
      <c r="CL246" s="55" t="s">
        <v>306</v>
      </c>
      <c r="CM246" s="55">
        <v>42</v>
      </c>
      <c r="CN246" s="55"/>
      <c r="CO246" s="55"/>
      <c r="CP246" s="55"/>
      <c r="CQ246" s="55" t="s">
        <v>446</v>
      </c>
      <c r="CR246" s="55">
        <v>16200</v>
      </c>
      <c r="CS246" s="55" t="s">
        <v>447</v>
      </c>
      <c r="CT246" s="55">
        <v>55</v>
      </c>
      <c r="CU246" s="55"/>
      <c r="CV246" s="55"/>
      <c r="CW246" s="55" t="s">
        <v>447</v>
      </c>
      <c r="CX246" s="55">
        <v>60</v>
      </c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</row>
    <row r="247" spans="58:112" ht="16.5" x14ac:dyDescent="0.2">
      <c r="BF247" s="55">
        <v>242</v>
      </c>
      <c r="BG247" s="14">
        <f t="shared" si="49"/>
        <v>0</v>
      </c>
      <c r="BH247" s="14">
        <f t="shared" si="50"/>
        <v>480</v>
      </c>
      <c r="BI247" s="14">
        <f t="shared" si="51"/>
        <v>0</v>
      </c>
      <c r="BJ247" s="14">
        <f t="shared" si="52"/>
        <v>1200</v>
      </c>
      <c r="BK247" s="14">
        <f t="shared" si="47"/>
        <v>480</v>
      </c>
      <c r="BL247" s="14">
        <f t="shared" si="48"/>
        <v>960</v>
      </c>
      <c r="CJ247" s="55">
        <v>243</v>
      </c>
      <c r="CK247" s="55">
        <v>3</v>
      </c>
      <c r="CL247" s="55" t="s">
        <v>306</v>
      </c>
      <c r="CM247" s="55">
        <v>43</v>
      </c>
      <c r="CN247" s="55"/>
      <c r="CO247" s="55"/>
      <c r="CP247" s="55"/>
      <c r="CQ247" s="55" t="s">
        <v>446</v>
      </c>
      <c r="CR247" s="55">
        <v>16200</v>
      </c>
      <c r="CS247" s="55" t="s">
        <v>447</v>
      </c>
      <c r="CT247" s="55">
        <v>55</v>
      </c>
      <c r="CU247" s="55"/>
      <c r="CV247" s="55"/>
      <c r="CW247" s="55" t="s">
        <v>447</v>
      </c>
      <c r="CX247" s="55">
        <v>60</v>
      </c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</row>
    <row r="248" spans="58:112" ht="16.5" x14ac:dyDescent="0.2">
      <c r="BF248" s="55">
        <v>243</v>
      </c>
      <c r="BG248" s="14">
        <f t="shared" si="49"/>
        <v>0</v>
      </c>
      <c r="BH248" s="14">
        <f t="shared" si="50"/>
        <v>480</v>
      </c>
      <c r="BI248" s="14">
        <f t="shared" si="51"/>
        <v>0</v>
      </c>
      <c r="BJ248" s="14">
        <f t="shared" si="52"/>
        <v>1200</v>
      </c>
      <c r="BK248" s="14">
        <f t="shared" si="47"/>
        <v>480</v>
      </c>
      <c r="BL248" s="14">
        <f t="shared" si="48"/>
        <v>960</v>
      </c>
      <c r="CJ248" s="55">
        <v>244</v>
      </c>
      <c r="CK248" s="55">
        <v>3</v>
      </c>
      <c r="CL248" s="55" t="s">
        <v>306</v>
      </c>
      <c r="CM248" s="55">
        <v>44</v>
      </c>
      <c r="CN248" s="55"/>
      <c r="CO248" s="55"/>
      <c r="CP248" s="55"/>
      <c r="CQ248" s="55" t="s">
        <v>446</v>
      </c>
      <c r="CR248" s="55">
        <v>16200</v>
      </c>
      <c r="CS248" s="55" t="s">
        <v>447</v>
      </c>
      <c r="CT248" s="55">
        <v>55</v>
      </c>
      <c r="CU248" s="55"/>
      <c r="CV248" s="55"/>
      <c r="CW248" s="55" t="s">
        <v>447</v>
      </c>
      <c r="CX248" s="55">
        <v>60</v>
      </c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</row>
    <row r="249" spans="58:112" ht="16.5" x14ac:dyDescent="0.2">
      <c r="BF249" s="55">
        <v>244</v>
      </c>
      <c r="BG249" s="14">
        <f t="shared" si="49"/>
        <v>0</v>
      </c>
      <c r="BH249" s="14">
        <f t="shared" si="50"/>
        <v>480</v>
      </c>
      <c r="BI249" s="14">
        <f t="shared" si="51"/>
        <v>0</v>
      </c>
      <c r="BJ249" s="14">
        <f t="shared" si="52"/>
        <v>1200</v>
      </c>
      <c r="BK249" s="14">
        <f t="shared" si="47"/>
        <v>480</v>
      </c>
      <c r="BL249" s="14">
        <f t="shared" si="48"/>
        <v>960</v>
      </c>
      <c r="CJ249" s="55">
        <v>245</v>
      </c>
      <c r="CK249" s="55">
        <v>3</v>
      </c>
      <c r="CL249" s="55" t="s">
        <v>306</v>
      </c>
      <c r="CM249" s="55">
        <v>45</v>
      </c>
      <c r="CN249" s="55"/>
      <c r="CO249" s="55"/>
      <c r="CP249" s="55"/>
      <c r="CQ249" s="55" t="s">
        <v>446</v>
      </c>
      <c r="CR249" s="55">
        <v>19800</v>
      </c>
      <c r="CS249" s="55" t="s">
        <v>447</v>
      </c>
      <c r="CT249" s="55">
        <v>55</v>
      </c>
      <c r="CU249" s="55" t="s">
        <v>336</v>
      </c>
      <c r="CV249" s="55">
        <v>2</v>
      </c>
      <c r="CW249" s="55" t="s">
        <v>447</v>
      </c>
      <c r="CX249" s="55">
        <v>65</v>
      </c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</row>
    <row r="250" spans="58:112" ht="16.5" x14ac:dyDescent="0.2">
      <c r="BF250" s="55">
        <v>245</v>
      </c>
      <c r="BG250" s="14">
        <f t="shared" si="49"/>
        <v>0</v>
      </c>
      <c r="BH250" s="14">
        <f t="shared" si="50"/>
        <v>480</v>
      </c>
      <c r="BI250" s="14">
        <f t="shared" si="51"/>
        <v>0</v>
      </c>
      <c r="BJ250" s="14">
        <f t="shared" si="52"/>
        <v>1200</v>
      </c>
      <c r="BK250" s="14">
        <f t="shared" si="47"/>
        <v>480</v>
      </c>
      <c r="BL250" s="14">
        <f t="shared" si="48"/>
        <v>960</v>
      </c>
      <c r="CJ250" s="55">
        <v>246</v>
      </c>
      <c r="CK250" s="55">
        <v>3</v>
      </c>
      <c r="CL250" s="55" t="s">
        <v>306</v>
      </c>
      <c r="CM250" s="55">
        <v>46</v>
      </c>
      <c r="CN250" s="55"/>
      <c r="CO250" s="55"/>
      <c r="CP250" s="55"/>
      <c r="CQ250" s="55" t="s">
        <v>446</v>
      </c>
      <c r="CR250" s="55">
        <v>19800</v>
      </c>
      <c r="CS250" s="55" t="s">
        <v>447</v>
      </c>
      <c r="CT250" s="55">
        <v>60</v>
      </c>
      <c r="CU250" s="55"/>
      <c r="CV250" s="55"/>
      <c r="CW250" s="55" t="s">
        <v>447</v>
      </c>
      <c r="CX250" s="55">
        <v>65</v>
      </c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</row>
    <row r="251" spans="58:112" ht="16.5" x14ac:dyDescent="0.2">
      <c r="BF251" s="55">
        <v>246</v>
      </c>
      <c r="BG251" s="14">
        <f t="shared" si="49"/>
        <v>0</v>
      </c>
      <c r="BH251" s="14">
        <f t="shared" si="50"/>
        <v>480</v>
      </c>
      <c r="BI251" s="14">
        <f t="shared" si="51"/>
        <v>0</v>
      </c>
      <c r="BJ251" s="14">
        <f t="shared" si="52"/>
        <v>1200</v>
      </c>
      <c r="BK251" s="14">
        <f t="shared" si="47"/>
        <v>480</v>
      </c>
      <c r="BL251" s="14">
        <f t="shared" si="48"/>
        <v>960</v>
      </c>
      <c r="CJ251" s="55">
        <v>247</v>
      </c>
      <c r="CK251" s="55">
        <v>3</v>
      </c>
      <c r="CL251" s="55" t="s">
        <v>306</v>
      </c>
      <c r="CM251" s="55">
        <v>47</v>
      </c>
      <c r="CN251" s="55"/>
      <c r="CO251" s="55"/>
      <c r="CP251" s="55"/>
      <c r="CQ251" s="55" t="s">
        <v>446</v>
      </c>
      <c r="CR251" s="55">
        <v>19800</v>
      </c>
      <c r="CS251" s="55" t="s">
        <v>447</v>
      </c>
      <c r="CT251" s="55">
        <v>60</v>
      </c>
      <c r="CU251" s="55"/>
      <c r="CV251" s="55"/>
      <c r="CW251" s="55" t="s">
        <v>447</v>
      </c>
      <c r="CX251" s="55">
        <v>65</v>
      </c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</row>
    <row r="252" spans="58:112" ht="16.5" x14ac:dyDescent="0.2">
      <c r="BF252" s="55">
        <v>247</v>
      </c>
      <c r="BG252" s="14">
        <f t="shared" si="49"/>
        <v>0</v>
      </c>
      <c r="BH252" s="14">
        <f t="shared" si="50"/>
        <v>480</v>
      </c>
      <c r="BI252" s="14">
        <f t="shared" si="51"/>
        <v>0</v>
      </c>
      <c r="BJ252" s="14">
        <f t="shared" si="52"/>
        <v>1200</v>
      </c>
      <c r="BK252" s="14">
        <f t="shared" si="47"/>
        <v>480</v>
      </c>
      <c r="BL252" s="14">
        <f t="shared" si="48"/>
        <v>960</v>
      </c>
      <c r="CJ252" s="55">
        <v>248</v>
      </c>
      <c r="CK252" s="55">
        <v>3</v>
      </c>
      <c r="CL252" s="55" t="s">
        <v>306</v>
      </c>
      <c r="CM252" s="55">
        <v>48</v>
      </c>
      <c r="CN252" s="55"/>
      <c r="CO252" s="55"/>
      <c r="CP252" s="55"/>
      <c r="CQ252" s="55" t="s">
        <v>446</v>
      </c>
      <c r="CR252" s="55">
        <v>19800</v>
      </c>
      <c r="CS252" s="55" t="s">
        <v>447</v>
      </c>
      <c r="CT252" s="55">
        <v>60</v>
      </c>
      <c r="CU252" s="55"/>
      <c r="CV252" s="55"/>
      <c r="CW252" s="55" t="s">
        <v>447</v>
      </c>
      <c r="CX252" s="55">
        <v>65</v>
      </c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</row>
    <row r="253" spans="58:112" ht="16.5" x14ac:dyDescent="0.2">
      <c r="BF253" s="55">
        <v>248</v>
      </c>
      <c r="BG253" s="14">
        <f t="shared" si="49"/>
        <v>0</v>
      </c>
      <c r="BH253" s="14">
        <f t="shared" si="50"/>
        <v>480</v>
      </c>
      <c r="BI253" s="14">
        <f t="shared" si="51"/>
        <v>0</v>
      </c>
      <c r="BJ253" s="14">
        <f t="shared" si="52"/>
        <v>1200</v>
      </c>
      <c r="BK253" s="14">
        <f t="shared" si="47"/>
        <v>480</v>
      </c>
      <c r="BL253" s="14">
        <f t="shared" si="48"/>
        <v>960</v>
      </c>
      <c r="CJ253" s="55">
        <v>249</v>
      </c>
      <c r="CK253" s="55">
        <v>3</v>
      </c>
      <c r="CL253" s="55" t="s">
        <v>306</v>
      </c>
      <c r="CM253" s="55">
        <v>49</v>
      </c>
      <c r="CN253" s="55"/>
      <c r="CO253" s="55"/>
      <c r="CP253" s="55"/>
      <c r="CQ253" s="55" t="s">
        <v>446</v>
      </c>
      <c r="CR253" s="55">
        <v>19800</v>
      </c>
      <c r="CS253" s="55" t="s">
        <v>447</v>
      </c>
      <c r="CT253" s="55">
        <v>60</v>
      </c>
      <c r="CU253" s="55"/>
      <c r="CV253" s="55"/>
      <c r="CW253" s="55" t="s">
        <v>447</v>
      </c>
      <c r="CX253" s="55">
        <v>65</v>
      </c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</row>
    <row r="254" spans="58:112" ht="16.5" x14ac:dyDescent="0.2">
      <c r="BF254" s="55">
        <v>249</v>
      </c>
      <c r="BG254" s="14">
        <f t="shared" si="49"/>
        <v>0</v>
      </c>
      <c r="BH254" s="14">
        <f t="shared" si="50"/>
        <v>480</v>
      </c>
      <c r="BI254" s="14">
        <f t="shared" si="51"/>
        <v>0</v>
      </c>
      <c r="BJ254" s="14">
        <f t="shared" si="52"/>
        <v>1200</v>
      </c>
      <c r="BK254" s="14">
        <f t="shared" si="47"/>
        <v>480</v>
      </c>
      <c r="BL254" s="14">
        <f t="shared" si="48"/>
        <v>960</v>
      </c>
      <c r="CJ254" s="55">
        <v>250</v>
      </c>
      <c r="CK254" s="55">
        <v>3</v>
      </c>
      <c r="CL254" s="55" t="s">
        <v>306</v>
      </c>
      <c r="CM254" s="55">
        <v>50</v>
      </c>
      <c r="CN254" s="55"/>
      <c r="CO254" s="55"/>
      <c r="CP254" s="55"/>
      <c r="CQ254" s="55" t="s">
        <v>446</v>
      </c>
      <c r="CR254" s="55">
        <v>19800</v>
      </c>
      <c r="CS254" s="55" t="s">
        <v>447</v>
      </c>
      <c r="CT254" s="55">
        <v>60</v>
      </c>
      <c r="CU254" s="55" t="s">
        <v>337</v>
      </c>
      <c r="CV254" s="55">
        <v>2</v>
      </c>
      <c r="CW254" s="55" t="s">
        <v>447</v>
      </c>
      <c r="CX254" s="55">
        <v>70</v>
      </c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</row>
    <row r="255" spans="58:112" ht="16.5" x14ac:dyDescent="0.2">
      <c r="BF255" s="55">
        <v>250</v>
      </c>
      <c r="BG255" s="14">
        <f t="shared" si="49"/>
        <v>0</v>
      </c>
      <c r="BH255" s="14">
        <f t="shared" si="50"/>
        <v>480</v>
      </c>
      <c r="BI255" s="14">
        <f t="shared" si="51"/>
        <v>0</v>
      </c>
      <c r="BJ255" s="14">
        <f t="shared" si="52"/>
        <v>1200</v>
      </c>
      <c r="BK255" s="14">
        <f t="shared" si="47"/>
        <v>480</v>
      </c>
      <c r="BL255" s="14">
        <f t="shared" si="48"/>
        <v>960</v>
      </c>
      <c r="CJ255" s="55">
        <v>251</v>
      </c>
      <c r="CK255" s="55">
        <v>3</v>
      </c>
      <c r="CL255" s="55" t="s">
        <v>306</v>
      </c>
      <c r="CM255" s="55">
        <v>51</v>
      </c>
      <c r="CN255" s="55"/>
      <c r="CO255" s="55"/>
      <c r="CP255" s="55"/>
      <c r="CQ255" s="55" t="s">
        <v>446</v>
      </c>
      <c r="CR255" s="55">
        <v>19800</v>
      </c>
      <c r="CS255" s="55" t="s">
        <v>447</v>
      </c>
      <c r="CT255" s="55">
        <v>65</v>
      </c>
      <c r="CU255" s="55"/>
      <c r="CV255" s="55"/>
      <c r="CW255" s="55" t="s">
        <v>447</v>
      </c>
      <c r="CX255" s="55">
        <v>70</v>
      </c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</row>
    <row r="256" spans="58:112" ht="16.5" x14ac:dyDescent="0.2">
      <c r="BF256" s="55">
        <v>251</v>
      </c>
      <c r="BG256" s="14">
        <f t="shared" si="49"/>
        <v>0</v>
      </c>
      <c r="BH256" s="14">
        <f t="shared" si="50"/>
        <v>480</v>
      </c>
      <c r="BI256" s="14">
        <f t="shared" si="51"/>
        <v>0</v>
      </c>
      <c r="BJ256" s="14">
        <f t="shared" si="52"/>
        <v>1200</v>
      </c>
      <c r="BK256" s="14">
        <f t="shared" si="47"/>
        <v>480</v>
      </c>
      <c r="BL256" s="14">
        <f t="shared" si="48"/>
        <v>960</v>
      </c>
      <c r="CJ256" s="55">
        <v>252</v>
      </c>
      <c r="CK256" s="55">
        <v>3</v>
      </c>
      <c r="CL256" s="55" t="s">
        <v>306</v>
      </c>
      <c r="CM256" s="55">
        <v>52</v>
      </c>
      <c r="CN256" s="55"/>
      <c r="CO256" s="55"/>
      <c r="CP256" s="55"/>
      <c r="CQ256" s="55" t="s">
        <v>446</v>
      </c>
      <c r="CR256" s="55">
        <v>19800</v>
      </c>
      <c r="CS256" s="55" t="s">
        <v>447</v>
      </c>
      <c r="CT256" s="55">
        <v>65</v>
      </c>
      <c r="CU256" s="55"/>
      <c r="CV256" s="55"/>
      <c r="CW256" s="55" t="s">
        <v>447</v>
      </c>
      <c r="CX256" s="55">
        <v>70</v>
      </c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</row>
    <row r="257" spans="58:112" ht="16.5" x14ac:dyDescent="0.2">
      <c r="BF257" s="55">
        <v>252</v>
      </c>
      <c r="BG257" s="14">
        <f t="shared" si="49"/>
        <v>0</v>
      </c>
      <c r="BH257" s="14">
        <f t="shared" si="50"/>
        <v>480</v>
      </c>
      <c r="BI257" s="14">
        <f t="shared" si="51"/>
        <v>0</v>
      </c>
      <c r="BJ257" s="14">
        <f t="shared" si="52"/>
        <v>1200</v>
      </c>
      <c r="BK257" s="14">
        <f t="shared" si="47"/>
        <v>480</v>
      </c>
      <c r="BL257" s="14">
        <f t="shared" si="48"/>
        <v>960</v>
      </c>
      <c r="CJ257" s="55">
        <v>253</v>
      </c>
      <c r="CK257" s="55">
        <v>3</v>
      </c>
      <c r="CL257" s="55" t="s">
        <v>306</v>
      </c>
      <c r="CM257" s="55">
        <v>53</v>
      </c>
      <c r="CN257" s="55"/>
      <c r="CO257" s="55"/>
      <c r="CP257" s="55"/>
      <c r="CQ257" s="55" t="s">
        <v>446</v>
      </c>
      <c r="CR257" s="55">
        <v>19800</v>
      </c>
      <c r="CS257" s="55" t="s">
        <v>447</v>
      </c>
      <c r="CT257" s="55">
        <v>65</v>
      </c>
      <c r="CU257" s="55"/>
      <c r="CV257" s="55"/>
      <c r="CW257" s="55" t="s">
        <v>447</v>
      </c>
      <c r="CX257" s="55">
        <v>70</v>
      </c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</row>
    <row r="258" spans="58:112" ht="16.5" x14ac:dyDescent="0.2">
      <c r="BF258" s="55">
        <v>253</v>
      </c>
      <c r="BG258" s="14">
        <f t="shared" si="49"/>
        <v>0</v>
      </c>
      <c r="BH258" s="14">
        <f t="shared" si="50"/>
        <v>480</v>
      </c>
      <c r="BI258" s="14">
        <f t="shared" si="51"/>
        <v>0</v>
      </c>
      <c r="BJ258" s="14">
        <f t="shared" si="52"/>
        <v>1200</v>
      </c>
      <c r="BK258" s="14">
        <f t="shared" si="47"/>
        <v>480</v>
      </c>
      <c r="BL258" s="14">
        <f t="shared" si="48"/>
        <v>960</v>
      </c>
      <c r="CJ258" s="55">
        <v>254</v>
      </c>
      <c r="CK258" s="55">
        <v>3</v>
      </c>
      <c r="CL258" s="55" t="s">
        <v>306</v>
      </c>
      <c r="CM258" s="55">
        <v>54</v>
      </c>
      <c r="CN258" s="55"/>
      <c r="CO258" s="55"/>
      <c r="CP258" s="55"/>
      <c r="CQ258" s="55" t="s">
        <v>446</v>
      </c>
      <c r="CR258" s="55">
        <v>19800</v>
      </c>
      <c r="CS258" s="55" t="s">
        <v>447</v>
      </c>
      <c r="CT258" s="55">
        <v>65</v>
      </c>
      <c r="CU258" s="55"/>
      <c r="CV258" s="55"/>
      <c r="CW258" s="55" t="s">
        <v>447</v>
      </c>
      <c r="CX258" s="55">
        <v>70</v>
      </c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</row>
    <row r="259" spans="58:112" ht="16.5" x14ac:dyDescent="0.2">
      <c r="BF259" s="55">
        <v>254</v>
      </c>
      <c r="BG259" s="14">
        <f t="shared" si="49"/>
        <v>0</v>
      </c>
      <c r="BH259" s="14">
        <f t="shared" si="50"/>
        <v>480</v>
      </c>
      <c r="BI259" s="14">
        <f t="shared" si="51"/>
        <v>0</v>
      </c>
      <c r="BJ259" s="14">
        <f t="shared" si="52"/>
        <v>1200</v>
      </c>
      <c r="BK259" s="14">
        <f t="shared" si="47"/>
        <v>480</v>
      </c>
      <c r="BL259" s="14">
        <f t="shared" si="48"/>
        <v>960</v>
      </c>
      <c r="CJ259" s="55">
        <v>255</v>
      </c>
      <c r="CK259" s="55">
        <v>3</v>
      </c>
      <c r="CL259" s="55" t="s">
        <v>306</v>
      </c>
      <c r="CM259" s="55">
        <v>55</v>
      </c>
      <c r="CN259" s="55"/>
      <c r="CO259" s="55"/>
      <c r="CP259" s="55"/>
      <c r="CQ259" s="55" t="s">
        <v>446</v>
      </c>
      <c r="CR259" s="55">
        <v>19800</v>
      </c>
      <c r="CS259" s="55" t="s">
        <v>447</v>
      </c>
      <c r="CT259" s="55">
        <v>65</v>
      </c>
      <c r="CU259" s="55" t="s">
        <v>332</v>
      </c>
      <c r="CV259" s="55">
        <v>2</v>
      </c>
      <c r="CW259" s="55" t="s">
        <v>447</v>
      </c>
      <c r="CX259" s="55">
        <v>75</v>
      </c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</row>
    <row r="260" spans="58:112" ht="16.5" x14ac:dyDescent="0.2">
      <c r="BF260" s="55">
        <v>255</v>
      </c>
      <c r="BG260" s="14">
        <f t="shared" si="49"/>
        <v>0</v>
      </c>
      <c r="BH260" s="14">
        <f t="shared" si="50"/>
        <v>480</v>
      </c>
      <c r="BI260" s="14">
        <f t="shared" si="51"/>
        <v>0</v>
      </c>
      <c r="BJ260" s="14">
        <f t="shared" si="52"/>
        <v>1200</v>
      </c>
      <c r="BK260" s="14">
        <f t="shared" si="47"/>
        <v>480</v>
      </c>
      <c r="BL260" s="14">
        <f t="shared" si="48"/>
        <v>960</v>
      </c>
      <c r="CJ260" s="55">
        <v>256</v>
      </c>
      <c r="CK260" s="55">
        <v>3</v>
      </c>
      <c r="CL260" s="55" t="s">
        <v>306</v>
      </c>
      <c r="CM260" s="55">
        <v>56</v>
      </c>
      <c r="CN260" s="55"/>
      <c r="CO260" s="55"/>
      <c r="CP260" s="55"/>
      <c r="CQ260" s="55" t="s">
        <v>446</v>
      </c>
      <c r="CR260" s="55">
        <v>19800</v>
      </c>
      <c r="CS260" s="55" t="s">
        <v>447</v>
      </c>
      <c r="CT260" s="55">
        <v>70</v>
      </c>
      <c r="CU260" s="55"/>
      <c r="CV260" s="55"/>
      <c r="CW260" s="55" t="s">
        <v>447</v>
      </c>
      <c r="CX260" s="55">
        <v>75</v>
      </c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</row>
    <row r="261" spans="58:112" ht="16.5" x14ac:dyDescent="0.2">
      <c r="BF261" s="55">
        <v>256</v>
      </c>
      <c r="BG261" s="14">
        <f t="shared" si="49"/>
        <v>0</v>
      </c>
      <c r="BH261" s="14">
        <f t="shared" si="50"/>
        <v>480</v>
      </c>
      <c r="BI261" s="14">
        <f t="shared" si="51"/>
        <v>0</v>
      </c>
      <c r="BJ261" s="14">
        <f t="shared" si="52"/>
        <v>1200</v>
      </c>
      <c r="BK261" s="14">
        <f t="shared" si="47"/>
        <v>480</v>
      </c>
      <c r="BL261" s="14">
        <f t="shared" si="48"/>
        <v>960</v>
      </c>
      <c r="CJ261" s="55">
        <v>257</v>
      </c>
      <c r="CK261" s="55">
        <v>3</v>
      </c>
      <c r="CL261" s="55" t="s">
        <v>306</v>
      </c>
      <c r="CM261" s="55">
        <v>57</v>
      </c>
      <c r="CN261" s="55"/>
      <c r="CO261" s="55"/>
      <c r="CP261" s="55"/>
      <c r="CQ261" s="55" t="s">
        <v>446</v>
      </c>
      <c r="CR261" s="55">
        <v>19800</v>
      </c>
      <c r="CS261" s="55" t="s">
        <v>447</v>
      </c>
      <c r="CT261" s="55">
        <v>70</v>
      </c>
      <c r="CU261" s="55"/>
      <c r="CV261" s="55"/>
      <c r="CW261" s="55" t="s">
        <v>447</v>
      </c>
      <c r="CX261" s="55">
        <v>75</v>
      </c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</row>
    <row r="262" spans="58:112" ht="16.5" x14ac:dyDescent="0.2">
      <c r="BF262" s="55">
        <v>257</v>
      </c>
      <c r="BG262" s="14">
        <f t="shared" si="49"/>
        <v>0</v>
      </c>
      <c r="BH262" s="14">
        <f t="shared" si="50"/>
        <v>480</v>
      </c>
      <c r="BI262" s="14">
        <f t="shared" si="51"/>
        <v>0</v>
      </c>
      <c r="BJ262" s="14">
        <f t="shared" si="52"/>
        <v>1200</v>
      </c>
      <c r="BK262" s="14">
        <f t="shared" si="47"/>
        <v>480</v>
      </c>
      <c r="BL262" s="14">
        <f t="shared" si="48"/>
        <v>960</v>
      </c>
      <c r="CJ262" s="55">
        <v>258</v>
      </c>
      <c r="CK262" s="55">
        <v>3</v>
      </c>
      <c r="CL262" s="55" t="s">
        <v>306</v>
      </c>
      <c r="CM262" s="55">
        <v>58</v>
      </c>
      <c r="CN262" s="55"/>
      <c r="CO262" s="55"/>
      <c r="CP262" s="55"/>
      <c r="CQ262" s="55" t="s">
        <v>446</v>
      </c>
      <c r="CR262" s="55">
        <v>19800</v>
      </c>
      <c r="CS262" s="55" t="s">
        <v>447</v>
      </c>
      <c r="CT262" s="55">
        <v>70</v>
      </c>
      <c r="CU262" s="55"/>
      <c r="CV262" s="55"/>
      <c r="CW262" s="55" t="s">
        <v>447</v>
      </c>
      <c r="CX262" s="55">
        <v>75</v>
      </c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</row>
    <row r="263" spans="58:112" ht="16.5" x14ac:dyDescent="0.2">
      <c r="BF263" s="55">
        <v>258</v>
      </c>
      <c r="BG263" s="14">
        <f t="shared" si="49"/>
        <v>0</v>
      </c>
      <c r="BH263" s="14">
        <f t="shared" si="50"/>
        <v>480</v>
      </c>
      <c r="BI263" s="14">
        <f t="shared" si="51"/>
        <v>0</v>
      </c>
      <c r="BJ263" s="14">
        <f t="shared" si="52"/>
        <v>1200</v>
      </c>
      <c r="BK263" s="14">
        <f t="shared" ref="BK263:BK326" si="53">BG263+BH262</f>
        <v>480</v>
      </c>
      <c r="BL263" s="14">
        <f t="shared" ref="BL263:BL326" si="54">BK263*BL$3</f>
        <v>960</v>
      </c>
      <c r="CJ263" s="55">
        <v>259</v>
      </c>
      <c r="CK263" s="55">
        <v>3</v>
      </c>
      <c r="CL263" s="55" t="s">
        <v>306</v>
      </c>
      <c r="CM263" s="55">
        <v>59</v>
      </c>
      <c r="CN263" s="55"/>
      <c r="CO263" s="55"/>
      <c r="CP263" s="55"/>
      <c r="CQ263" s="55" t="s">
        <v>446</v>
      </c>
      <c r="CR263" s="55">
        <v>19800</v>
      </c>
      <c r="CS263" s="55" t="s">
        <v>447</v>
      </c>
      <c r="CT263" s="55">
        <v>70</v>
      </c>
      <c r="CU263" s="55"/>
      <c r="CV263" s="55"/>
      <c r="CW263" s="55" t="s">
        <v>447</v>
      </c>
      <c r="CX263" s="55">
        <v>75</v>
      </c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</row>
    <row r="264" spans="58:112" ht="16.5" x14ac:dyDescent="0.2">
      <c r="BF264" s="55">
        <v>259</v>
      </c>
      <c r="BG264" s="14">
        <f t="shared" si="49"/>
        <v>0</v>
      </c>
      <c r="BH264" s="14">
        <f t="shared" si="50"/>
        <v>480</v>
      </c>
      <c r="BI264" s="14">
        <f t="shared" si="51"/>
        <v>0</v>
      </c>
      <c r="BJ264" s="14">
        <f t="shared" si="52"/>
        <v>1200</v>
      </c>
      <c r="BK264" s="14">
        <f t="shared" si="53"/>
        <v>480</v>
      </c>
      <c r="BL264" s="14">
        <f t="shared" si="54"/>
        <v>960</v>
      </c>
      <c r="CJ264" s="55">
        <v>260</v>
      </c>
      <c r="CK264" s="55">
        <v>3</v>
      </c>
      <c r="CL264" s="55" t="s">
        <v>306</v>
      </c>
      <c r="CM264" s="55">
        <v>60</v>
      </c>
      <c r="CN264" s="55"/>
      <c r="CO264" s="55"/>
      <c r="CP264" s="55"/>
      <c r="CQ264" s="55" t="s">
        <v>446</v>
      </c>
      <c r="CR264" s="55">
        <v>23400</v>
      </c>
      <c r="CS264" s="55" t="s">
        <v>447</v>
      </c>
      <c r="CT264" s="55">
        <v>70</v>
      </c>
      <c r="CU264" s="55" t="s">
        <v>333</v>
      </c>
      <c r="CV264" s="55">
        <v>2</v>
      </c>
      <c r="CW264" s="55" t="s">
        <v>447</v>
      </c>
      <c r="CX264" s="55">
        <v>80</v>
      </c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</row>
    <row r="265" spans="58:112" ht="16.5" x14ac:dyDescent="0.2">
      <c r="BF265" s="55">
        <v>260</v>
      </c>
      <c r="BG265" s="14">
        <f t="shared" si="49"/>
        <v>0</v>
      </c>
      <c r="BH265" s="14">
        <f t="shared" si="50"/>
        <v>480</v>
      </c>
      <c r="BI265" s="14">
        <f t="shared" si="51"/>
        <v>0</v>
      </c>
      <c r="BJ265" s="14">
        <f t="shared" si="52"/>
        <v>1200</v>
      </c>
      <c r="BK265" s="14">
        <f t="shared" si="53"/>
        <v>480</v>
      </c>
      <c r="BL265" s="14">
        <f t="shared" si="54"/>
        <v>960</v>
      </c>
      <c r="CJ265" s="55">
        <v>261</v>
      </c>
      <c r="CK265" s="55">
        <v>3</v>
      </c>
      <c r="CL265" s="55" t="s">
        <v>306</v>
      </c>
      <c r="CM265" s="55">
        <v>61</v>
      </c>
      <c r="CN265" s="55"/>
      <c r="CO265" s="55"/>
      <c r="CP265" s="55"/>
      <c r="CQ265" s="55" t="s">
        <v>446</v>
      </c>
      <c r="CR265" s="55">
        <v>23400</v>
      </c>
      <c r="CS265" s="55" t="s">
        <v>447</v>
      </c>
      <c r="CT265" s="55">
        <v>75</v>
      </c>
      <c r="CU265" s="55"/>
      <c r="CV265" s="55"/>
      <c r="CW265" s="55" t="s">
        <v>447</v>
      </c>
      <c r="CX265" s="55">
        <v>80</v>
      </c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</row>
    <row r="266" spans="58:112" ht="16.5" x14ac:dyDescent="0.2">
      <c r="BF266" s="55">
        <v>261</v>
      </c>
      <c r="BG266" s="14">
        <f t="shared" si="49"/>
        <v>0</v>
      </c>
      <c r="BH266" s="14">
        <f t="shared" si="50"/>
        <v>480</v>
      </c>
      <c r="BI266" s="14">
        <f t="shared" si="51"/>
        <v>0</v>
      </c>
      <c r="BJ266" s="14">
        <f t="shared" si="52"/>
        <v>1200</v>
      </c>
      <c r="BK266" s="14">
        <f t="shared" si="53"/>
        <v>480</v>
      </c>
      <c r="BL266" s="14">
        <f t="shared" si="54"/>
        <v>960</v>
      </c>
      <c r="CJ266" s="55">
        <v>262</v>
      </c>
      <c r="CK266" s="55">
        <v>3</v>
      </c>
      <c r="CL266" s="55" t="s">
        <v>306</v>
      </c>
      <c r="CM266" s="55">
        <v>62</v>
      </c>
      <c r="CN266" s="55"/>
      <c r="CO266" s="55"/>
      <c r="CP266" s="55"/>
      <c r="CQ266" s="55" t="s">
        <v>446</v>
      </c>
      <c r="CR266" s="55">
        <v>23400</v>
      </c>
      <c r="CS266" s="55" t="s">
        <v>447</v>
      </c>
      <c r="CT266" s="55">
        <v>75</v>
      </c>
      <c r="CU266" s="55"/>
      <c r="CV266" s="55"/>
      <c r="CW266" s="55" t="s">
        <v>447</v>
      </c>
      <c r="CX266" s="55">
        <v>80</v>
      </c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</row>
    <row r="267" spans="58:112" ht="16.5" x14ac:dyDescent="0.2">
      <c r="BF267" s="55">
        <v>262</v>
      </c>
      <c r="BG267" s="14">
        <f t="shared" si="49"/>
        <v>0</v>
      </c>
      <c r="BH267" s="14">
        <f t="shared" si="50"/>
        <v>480</v>
      </c>
      <c r="BI267" s="14">
        <f t="shared" si="51"/>
        <v>0</v>
      </c>
      <c r="BJ267" s="14">
        <f t="shared" si="52"/>
        <v>1200</v>
      </c>
      <c r="BK267" s="14">
        <f t="shared" si="53"/>
        <v>480</v>
      </c>
      <c r="BL267" s="14">
        <f t="shared" si="54"/>
        <v>960</v>
      </c>
      <c r="CJ267" s="55">
        <v>263</v>
      </c>
      <c r="CK267" s="55">
        <v>3</v>
      </c>
      <c r="CL267" s="55" t="s">
        <v>306</v>
      </c>
      <c r="CM267" s="55">
        <v>63</v>
      </c>
      <c r="CN267" s="55"/>
      <c r="CO267" s="55"/>
      <c r="CP267" s="55"/>
      <c r="CQ267" s="55" t="s">
        <v>446</v>
      </c>
      <c r="CR267" s="55">
        <v>23400</v>
      </c>
      <c r="CS267" s="55" t="s">
        <v>447</v>
      </c>
      <c r="CT267" s="55">
        <v>75</v>
      </c>
      <c r="CU267" s="55"/>
      <c r="CV267" s="55"/>
      <c r="CW267" s="55" t="s">
        <v>447</v>
      </c>
      <c r="CX267" s="55">
        <v>80</v>
      </c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</row>
    <row r="268" spans="58:112" ht="16.5" x14ac:dyDescent="0.2">
      <c r="BF268" s="55">
        <v>263</v>
      </c>
      <c r="BG268" s="14">
        <f t="shared" si="49"/>
        <v>0</v>
      </c>
      <c r="BH268" s="14">
        <f t="shared" si="50"/>
        <v>480</v>
      </c>
      <c r="BI268" s="14">
        <f t="shared" si="51"/>
        <v>0</v>
      </c>
      <c r="BJ268" s="14">
        <f t="shared" si="52"/>
        <v>1200</v>
      </c>
      <c r="BK268" s="14">
        <f t="shared" si="53"/>
        <v>480</v>
      </c>
      <c r="BL268" s="14">
        <f t="shared" si="54"/>
        <v>960</v>
      </c>
      <c r="CJ268" s="55">
        <v>264</v>
      </c>
      <c r="CK268" s="55">
        <v>3</v>
      </c>
      <c r="CL268" s="55" t="s">
        <v>306</v>
      </c>
      <c r="CM268" s="55">
        <v>64</v>
      </c>
      <c r="CN268" s="55"/>
      <c r="CO268" s="55"/>
      <c r="CP268" s="55"/>
      <c r="CQ268" s="55" t="s">
        <v>446</v>
      </c>
      <c r="CR268" s="55">
        <v>23400</v>
      </c>
      <c r="CS268" s="55" t="s">
        <v>447</v>
      </c>
      <c r="CT268" s="55">
        <v>75</v>
      </c>
      <c r="CU268" s="55"/>
      <c r="CV268" s="55"/>
      <c r="CW268" s="55" t="s">
        <v>447</v>
      </c>
      <c r="CX268" s="55">
        <v>80</v>
      </c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</row>
    <row r="269" spans="58:112" ht="16.5" x14ac:dyDescent="0.2">
      <c r="BF269" s="55">
        <v>264</v>
      </c>
      <c r="BG269" s="14">
        <f t="shared" si="49"/>
        <v>0</v>
      </c>
      <c r="BH269" s="14">
        <f t="shared" si="50"/>
        <v>480</v>
      </c>
      <c r="BI269" s="14">
        <f t="shared" si="51"/>
        <v>0</v>
      </c>
      <c r="BJ269" s="14">
        <f t="shared" si="52"/>
        <v>1200</v>
      </c>
      <c r="BK269" s="14">
        <f t="shared" si="53"/>
        <v>480</v>
      </c>
      <c r="BL269" s="14">
        <f t="shared" si="54"/>
        <v>960</v>
      </c>
      <c r="CJ269" s="55">
        <v>265</v>
      </c>
      <c r="CK269" s="55">
        <v>3</v>
      </c>
      <c r="CL269" s="55" t="s">
        <v>306</v>
      </c>
      <c r="CM269" s="55">
        <v>65</v>
      </c>
      <c r="CN269" s="55"/>
      <c r="CO269" s="55"/>
      <c r="CP269" s="55"/>
      <c r="CQ269" s="55" t="s">
        <v>446</v>
      </c>
      <c r="CR269" s="55">
        <v>23400</v>
      </c>
      <c r="CS269" s="55" t="s">
        <v>447</v>
      </c>
      <c r="CT269" s="55">
        <v>75</v>
      </c>
      <c r="CU269" s="55" t="s">
        <v>336</v>
      </c>
      <c r="CV269" s="55">
        <v>2</v>
      </c>
      <c r="CW269" s="55" t="s">
        <v>447</v>
      </c>
      <c r="CX269" s="55">
        <v>85</v>
      </c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</row>
    <row r="270" spans="58:112" ht="16.5" x14ac:dyDescent="0.2">
      <c r="BF270" s="55">
        <v>265</v>
      </c>
      <c r="BG270" s="14">
        <f t="shared" si="49"/>
        <v>0</v>
      </c>
      <c r="BH270" s="14">
        <f t="shared" si="50"/>
        <v>480</v>
      </c>
      <c r="BI270" s="14">
        <f t="shared" si="51"/>
        <v>0</v>
      </c>
      <c r="BJ270" s="14">
        <f t="shared" si="52"/>
        <v>1200</v>
      </c>
      <c r="BK270" s="14">
        <f t="shared" si="53"/>
        <v>480</v>
      </c>
      <c r="BL270" s="14">
        <f t="shared" si="54"/>
        <v>960</v>
      </c>
      <c r="CJ270" s="55">
        <v>266</v>
      </c>
      <c r="CK270" s="55">
        <v>3</v>
      </c>
      <c r="CL270" s="55" t="s">
        <v>306</v>
      </c>
      <c r="CM270" s="55">
        <v>66</v>
      </c>
      <c r="CN270" s="55"/>
      <c r="CO270" s="55"/>
      <c r="CP270" s="55"/>
      <c r="CQ270" s="55" t="s">
        <v>446</v>
      </c>
      <c r="CR270" s="55">
        <v>23400</v>
      </c>
      <c r="CS270" s="55" t="s">
        <v>447</v>
      </c>
      <c r="CT270" s="55">
        <v>80</v>
      </c>
      <c r="CU270" s="55"/>
      <c r="CV270" s="55"/>
      <c r="CW270" s="55" t="s">
        <v>447</v>
      </c>
      <c r="CX270" s="55">
        <v>85</v>
      </c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</row>
    <row r="271" spans="58:112" ht="16.5" x14ac:dyDescent="0.2">
      <c r="BF271" s="55">
        <v>266</v>
      </c>
      <c r="BG271" s="14">
        <f t="shared" si="49"/>
        <v>0</v>
      </c>
      <c r="BH271" s="14">
        <f t="shared" si="50"/>
        <v>480</v>
      </c>
      <c r="BI271" s="14">
        <f t="shared" si="51"/>
        <v>0</v>
      </c>
      <c r="BJ271" s="14">
        <f t="shared" si="52"/>
        <v>1200</v>
      </c>
      <c r="BK271" s="14">
        <f t="shared" si="53"/>
        <v>480</v>
      </c>
      <c r="BL271" s="14">
        <f t="shared" si="54"/>
        <v>960</v>
      </c>
      <c r="CJ271" s="55">
        <v>267</v>
      </c>
      <c r="CK271" s="55">
        <v>3</v>
      </c>
      <c r="CL271" s="55" t="s">
        <v>306</v>
      </c>
      <c r="CM271" s="55">
        <v>67</v>
      </c>
      <c r="CN271" s="55"/>
      <c r="CO271" s="55"/>
      <c r="CP271" s="55"/>
      <c r="CQ271" s="55" t="s">
        <v>446</v>
      </c>
      <c r="CR271" s="55">
        <v>23400</v>
      </c>
      <c r="CS271" s="55" t="s">
        <v>447</v>
      </c>
      <c r="CT271" s="55">
        <v>80</v>
      </c>
      <c r="CU271" s="55"/>
      <c r="CV271" s="55"/>
      <c r="CW271" s="55" t="s">
        <v>447</v>
      </c>
      <c r="CX271" s="55">
        <v>85</v>
      </c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</row>
    <row r="272" spans="58:112" ht="16.5" x14ac:dyDescent="0.2">
      <c r="BF272" s="55">
        <v>267</v>
      </c>
      <c r="BG272" s="14">
        <f t="shared" si="49"/>
        <v>0</v>
      </c>
      <c r="BH272" s="14">
        <f t="shared" si="50"/>
        <v>480</v>
      </c>
      <c r="BI272" s="14">
        <f t="shared" si="51"/>
        <v>0</v>
      </c>
      <c r="BJ272" s="14">
        <f t="shared" si="52"/>
        <v>1200</v>
      </c>
      <c r="BK272" s="14">
        <f t="shared" si="53"/>
        <v>480</v>
      </c>
      <c r="BL272" s="14">
        <f t="shared" si="54"/>
        <v>960</v>
      </c>
      <c r="CJ272" s="55">
        <v>268</v>
      </c>
      <c r="CK272" s="55">
        <v>3</v>
      </c>
      <c r="CL272" s="55" t="s">
        <v>306</v>
      </c>
      <c r="CM272" s="55">
        <v>68</v>
      </c>
      <c r="CN272" s="55"/>
      <c r="CO272" s="55"/>
      <c r="CP272" s="55"/>
      <c r="CQ272" s="55" t="s">
        <v>446</v>
      </c>
      <c r="CR272" s="55">
        <v>23400</v>
      </c>
      <c r="CS272" s="55" t="s">
        <v>447</v>
      </c>
      <c r="CT272" s="55">
        <v>80</v>
      </c>
      <c r="CU272" s="55"/>
      <c r="CV272" s="55"/>
      <c r="CW272" s="55" t="s">
        <v>447</v>
      </c>
      <c r="CX272" s="55">
        <v>85</v>
      </c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</row>
    <row r="273" spans="58:112" ht="16.5" x14ac:dyDescent="0.2">
      <c r="BF273" s="55">
        <v>268</v>
      </c>
      <c r="BG273" s="14">
        <f t="shared" si="49"/>
        <v>0</v>
      </c>
      <c r="BH273" s="14">
        <f t="shared" si="50"/>
        <v>480</v>
      </c>
      <c r="BI273" s="14">
        <f t="shared" si="51"/>
        <v>0</v>
      </c>
      <c r="BJ273" s="14">
        <f t="shared" si="52"/>
        <v>1200</v>
      </c>
      <c r="BK273" s="14">
        <f t="shared" si="53"/>
        <v>480</v>
      </c>
      <c r="BL273" s="14">
        <f t="shared" si="54"/>
        <v>960</v>
      </c>
      <c r="CJ273" s="55">
        <v>269</v>
      </c>
      <c r="CK273" s="55">
        <v>3</v>
      </c>
      <c r="CL273" s="55" t="s">
        <v>306</v>
      </c>
      <c r="CM273" s="55">
        <v>69</v>
      </c>
      <c r="CN273" s="55"/>
      <c r="CO273" s="55"/>
      <c r="CP273" s="55"/>
      <c r="CQ273" s="55" t="s">
        <v>446</v>
      </c>
      <c r="CR273" s="55">
        <v>23400</v>
      </c>
      <c r="CS273" s="55" t="s">
        <v>447</v>
      </c>
      <c r="CT273" s="55">
        <v>80</v>
      </c>
      <c r="CU273" s="55"/>
      <c r="CV273" s="55"/>
      <c r="CW273" s="55" t="s">
        <v>447</v>
      </c>
      <c r="CX273" s="55">
        <v>85</v>
      </c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</row>
    <row r="274" spans="58:112" ht="16.5" x14ac:dyDescent="0.2">
      <c r="BF274" s="55">
        <v>269</v>
      </c>
      <c r="BG274" s="14">
        <f t="shared" si="49"/>
        <v>0</v>
      </c>
      <c r="BH274" s="14">
        <f t="shared" si="50"/>
        <v>480</v>
      </c>
      <c r="BI274" s="14">
        <f t="shared" si="51"/>
        <v>0</v>
      </c>
      <c r="BJ274" s="14">
        <f t="shared" si="52"/>
        <v>1200</v>
      </c>
      <c r="BK274" s="14">
        <f t="shared" si="53"/>
        <v>480</v>
      </c>
      <c r="BL274" s="14">
        <f t="shared" si="54"/>
        <v>960</v>
      </c>
      <c r="CJ274" s="55">
        <v>270</v>
      </c>
      <c r="CK274" s="55">
        <v>3</v>
      </c>
      <c r="CL274" s="55" t="s">
        <v>306</v>
      </c>
      <c r="CM274" s="55">
        <v>70</v>
      </c>
      <c r="CN274" s="55"/>
      <c r="CO274" s="55"/>
      <c r="CP274" s="55"/>
      <c r="CQ274" s="55" t="s">
        <v>446</v>
      </c>
      <c r="CR274" s="55">
        <v>23400</v>
      </c>
      <c r="CS274" s="55" t="s">
        <v>447</v>
      </c>
      <c r="CT274" s="55">
        <v>80</v>
      </c>
      <c r="CU274" s="55" t="s">
        <v>337</v>
      </c>
      <c r="CV274" s="55">
        <v>2</v>
      </c>
      <c r="CW274" s="55" t="s">
        <v>447</v>
      </c>
      <c r="CX274" s="55">
        <v>90</v>
      </c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</row>
    <row r="275" spans="58:112" ht="16.5" x14ac:dyDescent="0.2">
      <c r="BF275" s="55">
        <v>270</v>
      </c>
      <c r="BG275" s="14">
        <f t="shared" si="49"/>
        <v>0</v>
      </c>
      <c r="BH275" s="14">
        <f t="shared" si="50"/>
        <v>480</v>
      </c>
      <c r="BI275" s="14">
        <f t="shared" si="51"/>
        <v>0</v>
      </c>
      <c r="BJ275" s="14">
        <f t="shared" si="52"/>
        <v>1200</v>
      </c>
      <c r="BK275" s="14">
        <f t="shared" si="53"/>
        <v>480</v>
      </c>
      <c r="BL275" s="14">
        <f t="shared" si="54"/>
        <v>960</v>
      </c>
      <c r="CJ275" s="55">
        <v>271</v>
      </c>
      <c r="CK275" s="55">
        <v>3</v>
      </c>
      <c r="CL275" s="55" t="s">
        <v>306</v>
      </c>
      <c r="CM275" s="55">
        <v>71</v>
      </c>
      <c r="CN275" s="55"/>
      <c r="CO275" s="55"/>
      <c r="CP275" s="55"/>
      <c r="CQ275" s="55" t="s">
        <v>446</v>
      </c>
      <c r="CR275" s="55">
        <v>23400</v>
      </c>
      <c r="CS275" s="55" t="s">
        <v>447</v>
      </c>
      <c r="CT275" s="55">
        <v>85</v>
      </c>
      <c r="CU275" s="55"/>
      <c r="CV275" s="55"/>
      <c r="CW275" s="55" t="s">
        <v>447</v>
      </c>
      <c r="CX275" s="55">
        <v>90</v>
      </c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</row>
    <row r="276" spans="58:112" ht="16.5" x14ac:dyDescent="0.2">
      <c r="BF276" s="55">
        <v>271</v>
      </c>
      <c r="BG276" s="14">
        <f t="shared" si="49"/>
        <v>0</v>
      </c>
      <c r="BH276" s="14">
        <f t="shared" si="50"/>
        <v>480</v>
      </c>
      <c r="BI276" s="14">
        <f t="shared" si="51"/>
        <v>0</v>
      </c>
      <c r="BJ276" s="14">
        <f t="shared" si="52"/>
        <v>1200</v>
      </c>
      <c r="BK276" s="14">
        <f t="shared" si="53"/>
        <v>480</v>
      </c>
      <c r="BL276" s="14">
        <f t="shared" si="54"/>
        <v>960</v>
      </c>
      <c r="CJ276" s="55">
        <v>272</v>
      </c>
      <c r="CK276" s="55">
        <v>3</v>
      </c>
      <c r="CL276" s="55" t="s">
        <v>306</v>
      </c>
      <c r="CM276" s="55">
        <v>72</v>
      </c>
      <c r="CN276" s="55"/>
      <c r="CO276" s="55"/>
      <c r="CP276" s="55"/>
      <c r="CQ276" s="55" t="s">
        <v>446</v>
      </c>
      <c r="CR276" s="55">
        <v>23400</v>
      </c>
      <c r="CS276" s="55" t="s">
        <v>447</v>
      </c>
      <c r="CT276" s="55">
        <v>85</v>
      </c>
      <c r="CU276" s="55"/>
      <c r="CV276" s="55"/>
      <c r="CW276" s="55" t="s">
        <v>447</v>
      </c>
      <c r="CX276" s="55">
        <v>90</v>
      </c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</row>
    <row r="277" spans="58:112" ht="16.5" x14ac:dyDescent="0.2">
      <c r="BF277" s="55">
        <v>272</v>
      </c>
      <c r="BG277" s="14">
        <f t="shared" si="49"/>
        <v>0</v>
      </c>
      <c r="BH277" s="14">
        <f t="shared" si="50"/>
        <v>480</v>
      </c>
      <c r="BI277" s="14">
        <f t="shared" si="51"/>
        <v>0</v>
      </c>
      <c r="BJ277" s="14">
        <f t="shared" si="52"/>
        <v>1200</v>
      </c>
      <c r="BK277" s="14">
        <f t="shared" si="53"/>
        <v>480</v>
      </c>
      <c r="BL277" s="14">
        <f t="shared" si="54"/>
        <v>960</v>
      </c>
      <c r="CJ277" s="55">
        <v>273</v>
      </c>
      <c r="CK277" s="55">
        <v>3</v>
      </c>
      <c r="CL277" s="55" t="s">
        <v>306</v>
      </c>
      <c r="CM277" s="55">
        <v>73</v>
      </c>
      <c r="CN277" s="55"/>
      <c r="CO277" s="55"/>
      <c r="CP277" s="55"/>
      <c r="CQ277" s="55" t="s">
        <v>446</v>
      </c>
      <c r="CR277" s="55">
        <v>23400</v>
      </c>
      <c r="CS277" s="55" t="s">
        <v>447</v>
      </c>
      <c r="CT277" s="55">
        <v>85</v>
      </c>
      <c r="CU277" s="55"/>
      <c r="CV277" s="55"/>
      <c r="CW277" s="55" t="s">
        <v>447</v>
      </c>
      <c r="CX277" s="55">
        <v>90</v>
      </c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</row>
    <row r="278" spans="58:112" ht="16.5" x14ac:dyDescent="0.2">
      <c r="BF278" s="55">
        <v>273</v>
      </c>
      <c r="BG278" s="14">
        <f t="shared" si="49"/>
        <v>0</v>
      </c>
      <c r="BH278" s="14">
        <f t="shared" si="50"/>
        <v>480</v>
      </c>
      <c r="BI278" s="14">
        <f t="shared" si="51"/>
        <v>0</v>
      </c>
      <c r="BJ278" s="14">
        <f t="shared" si="52"/>
        <v>1200</v>
      </c>
      <c r="BK278" s="14">
        <f t="shared" si="53"/>
        <v>480</v>
      </c>
      <c r="BL278" s="14">
        <f t="shared" si="54"/>
        <v>960</v>
      </c>
      <c r="CJ278" s="55">
        <v>274</v>
      </c>
      <c r="CK278" s="55">
        <v>3</v>
      </c>
      <c r="CL278" s="55" t="s">
        <v>306</v>
      </c>
      <c r="CM278" s="55">
        <v>74</v>
      </c>
      <c r="CN278" s="55"/>
      <c r="CO278" s="55"/>
      <c r="CP278" s="55"/>
      <c r="CQ278" s="55" t="s">
        <v>446</v>
      </c>
      <c r="CR278" s="55">
        <v>23400</v>
      </c>
      <c r="CS278" s="55" t="s">
        <v>447</v>
      </c>
      <c r="CT278" s="55">
        <v>85</v>
      </c>
      <c r="CU278" s="55"/>
      <c r="CV278" s="55"/>
      <c r="CW278" s="55" t="s">
        <v>447</v>
      </c>
      <c r="CX278" s="55">
        <v>90</v>
      </c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</row>
    <row r="279" spans="58:112" ht="16.5" x14ac:dyDescent="0.2">
      <c r="BF279" s="55">
        <v>274</v>
      </c>
      <c r="BG279" s="14">
        <f t="shared" si="49"/>
        <v>0</v>
      </c>
      <c r="BH279" s="14">
        <f t="shared" si="50"/>
        <v>480</v>
      </c>
      <c r="BI279" s="14">
        <f t="shared" si="51"/>
        <v>0</v>
      </c>
      <c r="BJ279" s="14">
        <f t="shared" si="52"/>
        <v>1200</v>
      </c>
      <c r="BK279" s="14">
        <f t="shared" si="53"/>
        <v>480</v>
      </c>
      <c r="BL279" s="14">
        <f t="shared" si="54"/>
        <v>960</v>
      </c>
      <c r="CJ279" s="55">
        <v>275</v>
      </c>
      <c r="CK279" s="55">
        <v>3</v>
      </c>
      <c r="CL279" s="55" t="s">
        <v>306</v>
      </c>
      <c r="CM279" s="55">
        <v>75</v>
      </c>
      <c r="CN279" s="55"/>
      <c r="CO279" s="55"/>
      <c r="CP279" s="55"/>
      <c r="CQ279" s="55" t="s">
        <v>446</v>
      </c>
      <c r="CR279" s="55">
        <v>23400</v>
      </c>
      <c r="CS279" s="55" t="s">
        <v>447</v>
      </c>
      <c r="CT279" s="55">
        <v>85</v>
      </c>
      <c r="CU279" s="55" t="s">
        <v>332</v>
      </c>
      <c r="CV279" s="55">
        <v>2</v>
      </c>
      <c r="CW279" s="55" t="s">
        <v>447</v>
      </c>
      <c r="CX279" s="55">
        <v>95</v>
      </c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</row>
    <row r="280" spans="58:112" ht="16.5" x14ac:dyDescent="0.2">
      <c r="BF280" s="55">
        <v>275</v>
      </c>
      <c r="BG280" s="14">
        <f t="shared" si="49"/>
        <v>0</v>
      </c>
      <c r="BH280" s="14">
        <f t="shared" si="50"/>
        <v>480</v>
      </c>
      <c r="BI280" s="14">
        <f t="shared" si="51"/>
        <v>0</v>
      </c>
      <c r="BJ280" s="14">
        <f t="shared" si="52"/>
        <v>1200</v>
      </c>
      <c r="BK280" s="14">
        <f t="shared" si="53"/>
        <v>480</v>
      </c>
      <c r="BL280" s="14">
        <f t="shared" si="54"/>
        <v>960</v>
      </c>
      <c r="CJ280" s="55">
        <v>276</v>
      </c>
      <c r="CK280" s="55">
        <v>3</v>
      </c>
      <c r="CL280" s="55" t="s">
        <v>306</v>
      </c>
      <c r="CM280" s="55">
        <v>76</v>
      </c>
      <c r="CN280" s="55"/>
      <c r="CO280" s="55"/>
      <c r="CP280" s="55"/>
      <c r="CQ280" s="55" t="s">
        <v>446</v>
      </c>
      <c r="CR280" s="55">
        <v>23400</v>
      </c>
      <c r="CS280" s="55" t="s">
        <v>447</v>
      </c>
      <c r="CT280" s="55">
        <v>90</v>
      </c>
      <c r="CU280" s="55"/>
      <c r="CV280" s="55"/>
      <c r="CW280" s="55" t="s">
        <v>447</v>
      </c>
      <c r="CX280" s="55">
        <v>95</v>
      </c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</row>
    <row r="281" spans="58:112" ht="16.5" x14ac:dyDescent="0.2">
      <c r="BF281" s="55">
        <v>276</v>
      </c>
      <c r="BG281" s="14">
        <f t="shared" si="49"/>
        <v>0</v>
      </c>
      <c r="BH281" s="14">
        <f t="shared" si="50"/>
        <v>480</v>
      </c>
      <c r="BI281" s="14">
        <f t="shared" si="51"/>
        <v>0</v>
      </c>
      <c r="BJ281" s="14">
        <f t="shared" si="52"/>
        <v>1200</v>
      </c>
      <c r="BK281" s="14">
        <f t="shared" si="53"/>
        <v>480</v>
      </c>
      <c r="BL281" s="14">
        <f t="shared" si="54"/>
        <v>960</v>
      </c>
      <c r="CJ281" s="55">
        <v>277</v>
      </c>
      <c r="CK281" s="55">
        <v>3</v>
      </c>
      <c r="CL281" s="55" t="s">
        <v>306</v>
      </c>
      <c r="CM281" s="55">
        <v>77</v>
      </c>
      <c r="CN281" s="55"/>
      <c r="CO281" s="55"/>
      <c r="CP281" s="55"/>
      <c r="CQ281" s="55" t="s">
        <v>446</v>
      </c>
      <c r="CR281" s="55">
        <v>23400</v>
      </c>
      <c r="CS281" s="55" t="s">
        <v>447</v>
      </c>
      <c r="CT281" s="55">
        <v>90</v>
      </c>
      <c r="CU281" s="55"/>
      <c r="CV281" s="55"/>
      <c r="CW281" s="55" t="s">
        <v>447</v>
      </c>
      <c r="CX281" s="55">
        <v>95</v>
      </c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</row>
    <row r="282" spans="58:112" ht="16.5" x14ac:dyDescent="0.2">
      <c r="BF282" s="55">
        <v>277</v>
      </c>
      <c r="BG282" s="14">
        <f t="shared" si="49"/>
        <v>0</v>
      </c>
      <c r="BH282" s="14">
        <f t="shared" si="50"/>
        <v>480</v>
      </c>
      <c r="BI282" s="14">
        <f t="shared" si="51"/>
        <v>0</v>
      </c>
      <c r="BJ282" s="14">
        <f t="shared" si="52"/>
        <v>1200</v>
      </c>
      <c r="BK282" s="14">
        <f t="shared" si="53"/>
        <v>480</v>
      </c>
      <c r="BL282" s="14">
        <f t="shared" si="54"/>
        <v>960</v>
      </c>
      <c r="CJ282" s="55">
        <v>278</v>
      </c>
      <c r="CK282" s="55">
        <v>3</v>
      </c>
      <c r="CL282" s="55" t="s">
        <v>306</v>
      </c>
      <c r="CM282" s="55">
        <v>78</v>
      </c>
      <c r="CN282" s="55"/>
      <c r="CO282" s="55"/>
      <c r="CP282" s="55"/>
      <c r="CQ282" s="55" t="s">
        <v>446</v>
      </c>
      <c r="CR282" s="55">
        <v>23400</v>
      </c>
      <c r="CS282" s="55" t="s">
        <v>447</v>
      </c>
      <c r="CT282" s="55">
        <v>90</v>
      </c>
      <c r="CU282" s="55"/>
      <c r="CV282" s="55"/>
      <c r="CW282" s="55" t="s">
        <v>447</v>
      </c>
      <c r="CX282" s="55">
        <v>95</v>
      </c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</row>
    <row r="283" spans="58:112" ht="16.5" x14ac:dyDescent="0.2">
      <c r="BF283" s="55">
        <v>278</v>
      </c>
      <c r="BG283" s="14">
        <f t="shared" si="49"/>
        <v>0</v>
      </c>
      <c r="BH283" s="14">
        <f t="shared" si="50"/>
        <v>480</v>
      </c>
      <c r="BI283" s="14">
        <f t="shared" si="51"/>
        <v>0</v>
      </c>
      <c r="BJ283" s="14">
        <f t="shared" si="52"/>
        <v>1200</v>
      </c>
      <c r="BK283" s="14">
        <f t="shared" si="53"/>
        <v>480</v>
      </c>
      <c r="BL283" s="14">
        <f t="shared" si="54"/>
        <v>960</v>
      </c>
      <c r="CJ283" s="55">
        <v>279</v>
      </c>
      <c r="CK283" s="55">
        <v>3</v>
      </c>
      <c r="CL283" s="55" t="s">
        <v>306</v>
      </c>
      <c r="CM283" s="55">
        <v>79</v>
      </c>
      <c r="CN283" s="55"/>
      <c r="CO283" s="55"/>
      <c r="CP283" s="55"/>
      <c r="CQ283" s="55" t="s">
        <v>446</v>
      </c>
      <c r="CR283" s="55">
        <v>23400</v>
      </c>
      <c r="CS283" s="55" t="s">
        <v>447</v>
      </c>
      <c r="CT283" s="55">
        <v>90</v>
      </c>
      <c r="CU283" s="55"/>
      <c r="CV283" s="55"/>
      <c r="CW283" s="55" t="s">
        <v>447</v>
      </c>
      <c r="CX283" s="55">
        <v>95</v>
      </c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</row>
    <row r="284" spans="58:112" ht="16.5" x14ac:dyDescent="0.2">
      <c r="BF284" s="55">
        <v>279</v>
      </c>
      <c r="BG284" s="14">
        <f t="shared" si="49"/>
        <v>0</v>
      </c>
      <c r="BH284" s="14">
        <f t="shared" si="50"/>
        <v>480</v>
      </c>
      <c r="BI284" s="14">
        <f t="shared" si="51"/>
        <v>0</v>
      </c>
      <c r="BJ284" s="14">
        <f t="shared" si="52"/>
        <v>1200</v>
      </c>
      <c r="BK284" s="14">
        <f t="shared" si="53"/>
        <v>480</v>
      </c>
      <c r="BL284" s="14">
        <f t="shared" si="54"/>
        <v>960</v>
      </c>
      <c r="CJ284" s="55">
        <v>280</v>
      </c>
      <c r="CK284" s="55">
        <v>3</v>
      </c>
      <c r="CL284" s="55" t="s">
        <v>306</v>
      </c>
      <c r="CM284" s="55">
        <v>80</v>
      </c>
      <c r="CN284" s="55"/>
      <c r="CO284" s="55"/>
      <c r="CP284" s="55"/>
      <c r="CQ284" s="55" t="s">
        <v>446</v>
      </c>
      <c r="CR284" s="55">
        <v>27000</v>
      </c>
      <c r="CS284" s="55" t="s">
        <v>447</v>
      </c>
      <c r="CT284" s="55">
        <v>90</v>
      </c>
      <c r="CU284" s="55" t="s">
        <v>333</v>
      </c>
      <c r="CV284" s="55">
        <v>2</v>
      </c>
      <c r="CW284" s="55" t="s">
        <v>447</v>
      </c>
      <c r="CX284" s="55">
        <v>100</v>
      </c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</row>
    <row r="285" spans="58:112" ht="16.5" x14ac:dyDescent="0.2">
      <c r="BF285" s="55">
        <v>280</v>
      </c>
      <c r="BG285" s="14">
        <f t="shared" si="49"/>
        <v>0</v>
      </c>
      <c r="BH285" s="14">
        <f t="shared" si="50"/>
        <v>480</v>
      </c>
      <c r="BI285" s="14">
        <f t="shared" si="51"/>
        <v>0</v>
      </c>
      <c r="BJ285" s="14">
        <f t="shared" si="52"/>
        <v>1200</v>
      </c>
      <c r="BK285" s="14">
        <f t="shared" si="53"/>
        <v>480</v>
      </c>
      <c r="BL285" s="14">
        <f t="shared" si="54"/>
        <v>960</v>
      </c>
      <c r="CJ285" s="55">
        <v>281</v>
      </c>
      <c r="CK285" s="55">
        <v>3</v>
      </c>
      <c r="CL285" s="55" t="s">
        <v>306</v>
      </c>
      <c r="CM285" s="55">
        <v>81</v>
      </c>
      <c r="CN285" s="55"/>
      <c r="CO285" s="55"/>
      <c r="CP285" s="55"/>
      <c r="CQ285" s="55" t="s">
        <v>446</v>
      </c>
      <c r="CR285" s="55">
        <v>27000</v>
      </c>
      <c r="CS285" s="55" t="s">
        <v>447</v>
      </c>
      <c r="CT285" s="55">
        <v>95</v>
      </c>
      <c r="CU285" s="55"/>
      <c r="CV285" s="55"/>
      <c r="CW285" s="55" t="s">
        <v>447</v>
      </c>
      <c r="CX285" s="55">
        <v>100</v>
      </c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</row>
    <row r="286" spans="58:112" ht="16.5" x14ac:dyDescent="0.2">
      <c r="BF286" s="55">
        <v>281</v>
      </c>
      <c r="BG286" s="14">
        <f t="shared" si="49"/>
        <v>0</v>
      </c>
      <c r="BH286" s="14">
        <f t="shared" si="50"/>
        <v>480</v>
      </c>
      <c r="BI286" s="14">
        <f t="shared" si="51"/>
        <v>0</v>
      </c>
      <c r="BJ286" s="14">
        <f t="shared" si="52"/>
        <v>1200</v>
      </c>
      <c r="BK286" s="14">
        <f t="shared" si="53"/>
        <v>480</v>
      </c>
      <c r="BL286" s="14">
        <f t="shared" si="54"/>
        <v>960</v>
      </c>
      <c r="CJ286" s="55">
        <v>282</v>
      </c>
      <c r="CK286" s="55">
        <v>3</v>
      </c>
      <c r="CL286" s="55" t="s">
        <v>306</v>
      </c>
      <c r="CM286" s="55">
        <v>82</v>
      </c>
      <c r="CN286" s="55"/>
      <c r="CO286" s="55"/>
      <c r="CP286" s="55"/>
      <c r="CQ286" s="55" t="s">
        <v>446</v>
      </c>
      <c r="CR286" s="55">
        <v>27000</v>
      </c>
      <c r="CS286" s="55" t="s">
        <v>447</v>
      </c>
      <c r="CT286" s="55">
        <v>95</v>
      </c>
      <c r="CU286" s="55"/>
      <c r="CV286" s="55"/>
      <c r="CW286" s="55" t="s">
        <v>447</v>
      </c>
      <c r="CX286" s="55">
        <v>100</v>
      </c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</row>
    <row r="287" spans="58:112" ht="16.5" x14ac:dyDescent="0.2">
      <c r="BF287" s="55">
        <v>282</v>
      </c>
      <c r="BG287" s="14">
        <f t="shared" si="49"/>
        <v>0</v>
      </c>
      <c r="BH287" s="14">
        <f t="shared" si="50"/>
        <v>480</v>
      </c>
      <c r="BI287" s="14">
        <f t="shared" si="51"/>
        <v>0</v>
      </c>
      <c r="BJ287" s="14">
        <f t="shared" si="52"/>
        <v>1200</v>
      </c>
      <c r="BK287" s="14">
        <f t="shared" si="53"/>
        <v>480</v>
      </c>
      <c r="BL287" s="14">
        <f t="shared" si="54"/>
        <v>960</v>
      </c>
      <c r="CJ287" s="55">
        <v>283</v>
      </c>
      <c r="CK287" s="55">
        <v>3</v>
      </c>
      <c r="CL287" s="55" t="s">
        <v>306</v>
      </c>
      <c r="CM287" s="55">
        <v>83</v>
      </c>
      <c r="CN287" s="55"/>
      <c r="CO287" s="55"/>
      <c r="CP287" s="55"/>
      <c r="CQ287" s="55" t="s">
        <v>446</v>
      </c>
      <c r="CR287" s="55">
        <v>27000</v>
      </c>
      <c r="CS287" s="55" t="s">
        <v>447</v>
      </c>
      <c r="CT287" s="55">
        <v>95</v>
      </c>
      <c r="CU287" s="55"/>
      <c r="CV287" s="55"/>
      <c r="CW287" s="55" t="s">
        <v>447</v>
      </c>
      <c r="CX287" s="55">
        <v>100</v>
      </c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</row>
    <row r="288" spans="58:112" ht="16.5" x14ac:dyDescent="0.2">
      <c r="BF288" s="55">
        <v>283</v>
      </c>
      <c r="BG288" s="14">
        <f t="shared" si="49"/>
        <v>0</v>
      </c>
      <c r="BH288" s="14">
        <f t="shared" si="50"/>
        <v>480</v>
      </c>
      <c r="BI288" s="14">
        <f t="shared" si="51"/>
        <v>0</v>
      </c>
      <c r="BJ288" s="14">
        <f t="shared" si="52"/>
        <v>1200</v>
      </c>
      <c r="BK288" s="14">
        <f t="shared" si="53"/>
        <v>480</v>
      </c>
      <c r="BL288" s="14">
        <f t="shared" si="54"/>
        <v>960</v>
      </c>
      <c r="CJ288" s="55">
        <v>284</v>
      </c>
      <c r="CK288" s="55">
        <v>3</v>
      </c>
      <c r="CL288" s="55" t="s">
        <v>306</v>
      </c>
      <c r="CM288" s="55">
        <v>84</v>
      </c>
      <c r="CN288" s="55"/>
      <c r="CO288" s="55"/>
      <c r="CP288" s="55"/>
      <c r="CQ288" s="55" t="s">
        <v>446</v>
      </c>
      <c r="CR288" s="55">
        <v>27000</v>
      </c>
      <c r="CS288" s="55" t="s">
        <v>447</v>
      </c>
      <c r="CT288" s="55">
        <v>95</v>
      </c>
      <c r="CU288" s="55"/>
      <c r="CV288" s="55"/>
      <c r="CW288" s="55" t="s">
        <v>447</v>
      </c>
      <c r="CX288" s="55">
        <v>100</v>
      </c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</row>
    <row r="289" spans="58:112" ht="16.5" x14ac:dyDescent="0.2">
      <c r="BF289" s="55">
        <v>284</v>
      </c>
      <c r="BG289" s="14">
        <f t="shared" si="49"/>
        <v>0</v>
      </c>
      <c r="BH289" s="14">
        <f t="shared" si="50"/>
        <v>480</v>
      </c>
      <c r="BI289" s="14">
        <f t="shared" si="51"/>
        <v>0</v>
      </c>
      <c r="BJ289" s="14">
        <f t="shared" si="52"/>
        <v>1200</v>
      </c>
      <c r="BK289" s="14">
        <f t="shared" si="53"/>
        <v>480</v>
      </c>
      <c r="BL289" s="14">
        <f t="shared" si="54"/>
        <v>960</v>
      </c>
      <c r="CJ289" s="55">
        <v>285</v>
      </c>
      <c r="CK289" s="55">
        <v>3</v>
      </c>
      <c r="CL289" s="55" t="s">
        <v>306</v>
      </c>
      <c r="CM289" s="55">
        <v>85</v>
      </c>
      <c r="CN289" s="55"/>
      <c r="CO289" s="55"/>
      <c r="CP289" s="55"/>
      <c r="CQ289" s="55" t="s">
        <v>446</v>
      </c>
      <c r="CR289" s="55">
        <v>27000</v>
      </c>
      <c r="CS289" s="55" t="s">
        <v>447</v>
      </c>
      <c r="CT289" s="55">
        <v>95</v>
      </c>
      <c r="CU289" s="55" t="s">
        <v>336</v>
      </c>
      <c r="CV289" s="55">
        <v>2</v>
      </c>
      <c r="CW289" s="55" t="s">
        <v>447</v>
      </c>
      <c r="CX289" s="55">
        <v>105</v>
      </c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</row>
    <row r="290" spans="58:112" ht="16.5" x14ac:dyDescent="0.2">
      <c r="BF290" s="55">
        <v>285</v>
      </c>
      <c r="BG290" s="14">
        <f t="shared" si="49"/>
        <v>0</v>
      </c>
      <c r="BH290" s="14">
        <f t="shared" si="50"/>
        <v>480</v>
      </c>
      <c r="BI290" s="14">
        <f t="shared" si="51"/>
        <v>0</v>
      </c>
      <c r="BJ290" s="14">
        <f t="shared" si="52"/>
        <v>1200</v>
      </c>
      <c r="BK290" s="14">
        <f t="shared" si="53"/>
        <v>480</v>
      </c>
      <c r="BL290" s="14">
        <f t="shared" si="54"/>
        <v>960</v>
      </c>
      <c r="CJ290" s="55">
        <v>286</v>
      </c>
      <c r="CK290" s="55">
        <v>3</v>
      </c>
      <c r="CL290" s="55" t="s">
        <v>306</v>
      </c>
      <c r="CM290" s="55">
        <v>86</v>
      </c>
      <c r="CN290" s="55"/>
      <c r="CO290" s="55"/>
      <c r="CP290" s="55"/>
      <c r="CQ290" s="55" t="s">
        <v>446</v>
      </c>
      <c r="CR290" s="55">
        <v>27000</v>
      </c>
      <c r="CS290" s="55" t="s">
        <v>447</v>
      </c>
      <c r="CT290" s="55">
        <v>100</v>
      </c>
      <c r="CU290" s="55"/>
      <c r="CV290" s="55"/>
      <c r="CW290" s="55" t="s">
        <v>447</v>
      </c>
      <c r="CX290" s="55">
        <v>105</v>
      </c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</row>
    <row r="291" spans="58:112" ht="16.5" x14ac:dyDescent="0.2">
      <c r="BF291" s="55">
        <v>286</v>
      </c>
      <c r="BG291" s="14">
        <f t="shared" si="49"/>
        <v>0</v>
      </c>
      <c r="BH291" s="14">
        <f t="shared" si="50"/>
        <v>480</v>
      </c>
      <c r="BI291" s="14">
        <f t="shared" si="51"/>
        <v>0</v>
      </c>
      <c r="BJ291" s="14">
        <f t="shared" si="52"/>
        <v>1200</v>
      </c>
      <c r="BK291" s="14">
        <f t="shared" si="53"/>
        <v>480</v>
      </c>
      <c r="BL291" s="14">
        <f t="shared" si="54"/>
        <v>960</v>
      </c>
      <c r="CJ291" s="55">
        <v>287</v>
      </c>
      <c r="CK291" s="55">
        <v>3</v>
      </c>
      <c r="CL291" s="55" t="s">
        <v>306</v>
      </c>
      <c r="CM291" s="55">
        <v>87</v>
      </c>
      <c r="CN291" s="55"/>
      <c r="CO291" s="55"/>
      <c r="CP291" s="55"/>
      <c r="CQ291" s="55" t="s">
        <v>446</v>
      </c>
      <c r="CR291" s="55">
        <v>27000</v>
      </c>
      <c r="CS291" s="55" t="s">
        <v>447</v>
      </c>
      <c r="CT291" s="55">
        <v>100</v>
      </c>
      <c r="CU291" s="55"/>
      <c r="CV291" s="55"/>
      <c r="CW291" s="55" t="s">
        <v>447</v>
      </c>
      <c r="CX291" s="55">
        <v>105</v>
      </c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</row>
    <row r="292" spans="58:112" ht="16.5" x14ac:dyDescent="0.2">
      <c r="BF292" s="55">
        <v>287</v>
      </c>
      <c r="BG292" s="14">
        <f t="shared" si="49"/>
        <v>0</v>
      </c>
      <c r="BH292" s="14">
        <f t="shared" si="50"/>
        <v>480</v>
      </c>
      <c r="BI292" s="14">
        <f t="shared" si="51"/>
        <v>0</v>
      </c>
      <c r="BJ292" s="14">
        <f t="shared" si="52"/>
        <v>1200</v>
      </c>
      <c r="BK292" s="14">
        <f t="shared" si="53"/>
        <v>480</v>
      </c>
      <c r="BL292" s="14">
        <f t="shared" si="54"/>
        <v>960</v>
      </c>
      <c r="CJ292" s="55">
        <v>288</v>
      </c>
      <c r="CK292" s="55">
        <v>3</v>
      </c>
      <c r="CL292" s="55" t="s">
        <v>306</v>
      </c>
      <c r="CM292" s="55">
        <v>88</v>
      </c>
      <c r="CN292" s="55"/>
      <c r="CO292" s="55"/>
      <c r="CP292" s="55"/>
      <c r="CQ292" s="55" t="s">
        <v>446</v>
      </c>
      <c r="CR292" s="55">
        <v>27000</v>
      </c>
      <c r="CS292" s="55" t="s">
        <v>447</v>
      </c>
      <c r="CT292" s="55">
        <v>100</v>
      </c>
      <c r="CU292" s="55"/>
      <c r="CV292" s="55"/>
      <c r="CW292" s="55" t="s">
        <v>447</v>
      </c>
      <c r="CX292" s="55">
        <v>105</v>
      </c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</row>
    <row r="293" spans="58:112" ht="16.5" x14ac:dyDescent="0.2">
      <c r="BF293" s="55">
        <v>288</v>
      </c>
      <c r="BG293" s="14">
        <f t="shared" si="49"/>
        <v>0</v>
      </c>
      <c r="BH293" s="14">
        <f t="shared" si="50"/>
        <v>480</v>
      </c>
      <c r="BI293" s="14">
        <f t="shared" si="51"/>
        <v>0</v>
      </c>
      <c r="BJ293" s="14">
        <f t="shared" si="52"/>
        <v>1200</v>
      </c>
      <c r="BK293" s="14">
        <f t="shared" si="53"/>
        <v>480</v>
      </c>
      <c r="BL293" s="14">
        <f t="shared" si="54"/>
        <v>960</v>
      </c>
      <c r="CJ293" s="55">
        <v>289</v>
      </c>
      <c r="CK293" s="55">
        <v>3</v>
      </c>
      <c r="CL293" s="55" t="s">
        <v>306</v>
      </c>
      <c r="CM293" s="55">
        <v>89</v>
      </c>
      <c r="CN293" s="55"/>
      <c r="CO293" s="55"/>
      <c r="CP293" s="55"/>
      <c r="CQ293" s="55" t="s">
        <v>446</v>
      </c>
      <c r="CR293" s="55">
        <v>27000</v>
      </c>
      <c r="CS293" s="55" t="s">
        <v>447</v>
      </c>
      <c r="CT293" s="55">
        <v>100</v>
      </c>
      <c r="CU293" s="55"/>
      <c r="CV293" s="55"/>
      <c r="CW293" s="55" t="s">
        <v>447</v>
      </c>
      <c r="CX293" s="55">
        <v>105</v>
      </c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</row>
    <row r="294" spans="58:112" ht="16.5" x14ac:dyDescent="0.2">
      <c r="BF294" s="55">
        <v>289</v>
      </c>
      <c r="BG294" s="14">
        <f t="shared" si="49"/>
        <v>0</v>
      </c>
      <c r="BH294" s="14">
        <f t="shared" si="50"/>
        <v>480</v>
      </c>
      <c r="BI294" s="14">
        <f t="shared" si="51"/>
        <v>0</v>
      </c>
      <c r="BJ294" s="14">
        <f t="shared" si="52"/>
        <v>1200</v>
      </c>
      <c r="BK294" s="14">
        <f t="shared" si="53"/>
        <v>480</v>
      </c>
      <c r="BL294" s="14">
        <f t="shared" si="54"/>
        <v>960</v>
      </c>
      <c r="CJ294" s="55">
        <v>290</v>
      </c>
      <c r="CK294" s="55">
        <v>3</v>
      </c>
      <c r="CL294" s="55" t="s">
        <v>306</v>
      </c>
      <c r="CM294" s="55">
        <v>90</v>
      </c>
      <c r="CN294" s="55"/>
      <c r="CO294" s="55"/>
      <c r="CP294" s="55"/>
      <c r="CQ294" s="55" t="s">
        <v>446</v>
      </c>
      <c r="CR294" s="55">
        <v>31500</v>
      </c>
      <c r="CS294" s="55" t="s">
        <v>447</v>
      </c>
      <c r="CT294" s="55">
        <v>100</v>
      </c>
      <c r="CU294" s="55" t="s">
        <v>337</v>
      </c>
      <c r="CV294" s="55">
        <v>2</v>
      </c>
      <c r="CW294" s="55" t="s">
        <v>447</v>
      </c>
      <c r="CX294" s="55">
        <v>110</v>
      </c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</row>
    <row r="295" spans="58:112" ht="16.5" x14ac:dyDescent="0.2">
      <c r="BF295" s="55">
        <v>290</v>
      </c>
      <c r="BG295" s="14">
        <f t="shared" si="49"/>
        <v>0</v>
      </c>
      <c r="BH295" s="14">
        <f t="shared" si="50"/>
        <v>480</v>
      </c>
      <c r="BI295" s="14">
        <f t="shared" si="51"/>
        <v>0</v>
      </c>
      <c r="BJ295" s="14">
        <f t="shared" si="52"/>
        <v>1200</v>
      </c>
      <c r="BK295" s="14">
        <f t="shared" si="53"/>
        <v>480</v>
      </c>
      <c r="BL295" s="14">
        <f t="shared" si="54"/>
        <v>960</v>
      </c>
      <c r="CJ295" s="55">
        <v>291</v>
      </c>
      <c r="CK295" s="55">
        <v>3</v>
      </c>
      <c r="CL295" s="55" t="s">
        <v>306</v>
      </c>
      <c r="CM295" s="55">
        <v>91</v>
      </c>
      <c r="CN295" s="55"/>
      <c r="CO295" s="55"/>
      <c r="CP295" s="55"/>
      <c r="CQ295" s="55" t="s">
        <v>446</v>
      </c>
      <c r="CR295" s="55">
        <v>31500</v>
      </c>
      <c r="CS295" s="55" t="s">
        <v>447</v>
      </c>
      <c r="CT295" s="55">
        <v>105</v>
      </c>
      <c r="CU295" s="55"/>
      <c r="CV295" s="55"/>
      <c r="CW295" s="55" t="s">
        <v>447</v>
      </c>
      <c r="CX295" s="55">
        <v>110</v>
      </c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</row>
    <row r="296" spans="58:112" ht="16.5" x14ac:dyDescent="0.2">
      <c r="BF296" s="55">
        <v>291</v>
      </c>
      <c r="BG296" s="14">
        <f t="shared" si="49"/>
        <v>0</v>
      </c>
      <c r="BH296" s="14">
        <f t="shared" si="50"/>
        <v>480</v>
      </c>
      <c r="BI296" s="14">
        <f t="shared" si="51"/>
        <v>0</v>
      </c>
      <c r="BJ296" s="14">
        <f t="shared" si="52"/>
        <v>1200</v>
      </c>
      <c r="BK296" s="14">
        <f t="shared" si="53"/>
        <v>480</v>
      </c>
      <c r="BL296" s="14">
        <f t="shared" si="54"/>
        <v>960</v>
      </c>
      <c r="CJ296" s="55">
        <v>292</v>
      </c>
      <c r="CK296" s="55">
        <v>3</v>
      </c>
      <c r="CL296" s="55" t="s">
        <v>306</v>
      </c>
      <c r="CM296" s="55">
        <v>92</v>
      </c>
      <c r="CN296" s="55"/>
      <c r="CO296" s="55"/>
      <c r="CP296" s="55"/>
      <c r="CQ296" s="55" t="s">
        <v>446</v>
      </c>
      <c r="CR296" s="55">
        <v>31500</v>
      </c>
      <c r="CS296" s="55" t="s">
        <v>447</v>
      </c>
      <c r="CT296" s="55">
        <v>105</v>
      </c>
      <c r="CU296" s="55"/>
      <c r="CV296" s="55"/>
      <c r="CW296" s="55" t="s">
        <v>447</v>
      </c>
      <c r="CX296" s="55">
        <v>110</v>
      </c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</row>
    <row r="297" spans="58:112" ht="16.5" x14ac:dyDescent="0.2">
      <c r="BF297" s="55">
        <v>292</v>
      </c>
      <c r="BG297" s="14">
        <f t="shared" si="49"/>
        <v>0</v>
      </c>
      <c r="BH297" s="14">
        <f t="shared" si="50"/>
        <v>480</v>
      </c>
      <c r="BI297" s="14">
        <f t="shared" si="51"/>
        <v>0</v>
      </c>
      <c r="BJ297" s="14">
        <f t="shared" si="52"/>
        <v>1200</v>
      </c>
      <c r="BK297" s="14">
        <f t="shared" si="53"/>
        <v>480</v>
      </c>
      <c r="BL297" s="14">
        <f t="shared" si="54"/>
        <v>960</v>
      </c>
      <c r="CJ297" s="55">
        <v>293</v>
      </c>
      <c r="CK297" s="55">
        <v>3</v>
      </c>
      <c r="CL297" s="55" t="s">
        <v>306</v>
      </c>
      <c r="CM297" s="55">
        <v>93</v>
      </c>
      <c r="CN297" s="55"/>
      <c r="CO297" s="55"/>
      <c r="CP297" s="55"/>
      <c r="CQ297" s="55" t="s">
        <v>446</v>
      </c>
      <c r="CR297" s="55">
        <v>31500</v>
      </c>
      <c r="CS297" s="55" t="s">
        <v>447</v>
      </c>
      <c r="CT297" s="55">
        <v>105</v>
      </c>
      <c r="CU297" s="55"/>
      <c r="CV297" s="55"/>
      <c r="CW297" s="55" t="s">
        <v>447</v>
      </c>
      <c r="CX297" s="55">
        <v>110</v>
      </c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</row>
    <row r="298" spans="58:112" ht="16.5" x14ac:dyDescent="0.2">
      <c r="BF298" s="55">
        <v>293</v>
      </c>
      <c r="BG298" s="14">
        <f t="shared" ref="BG298:BG361" si="55">SUMIFS($F$5:$F$104,$AT$6:$AT$105,"="&amp;BF298)+SUMIFS($Q$5:$Q$104,$AW$6:$AW$105,"="&amp;BF298)+SUMIFS($AB$5:$AB$104,$AZ$6:$AZ$105,"="&amp;BF298)+SUMIFS($AM$5:$AM$104,$BC$6:$BC$105,"="&amp;BF298)</f>
        <v>0</v>
      </c>
      <c r="BH298" s="14">
        <f t="shared" ref="BH298:BH361" si="56">INDEX($G$5:$G$104,MATCH(BF298,$AT$5:$AT$105,1)-1)+INDEX($R$5:$R$104,MATCH(BF298,$AW$5:$AW$105,1)-1)+INDEX($AC$5:$AC$104,MATCH(BF298,$AZ$5:$AZ$105,1)-1)+INDEX($AN$5:$AN$104,MATCH(BF298,$BC$5:$BC$105,1)-1)</f>
        <v>480</v>
      </c>
      <c r="BI298" s="14">
        <f t="shared" ref="BI298:BI361" si="57">SUMIFS($H$5:$H$104,$AT$6:$AT$105,"="&amp;BF298)+SUMIFS($S$5:$S$104,$AW$6:$AW$105,"="&amp;BF298)+SUMIFS($AD$5:$AD$104,$AZ$6:$AZ$105,"="&amp;BF298)+SUMIFS($AO$5:$AO$104,$BC$6:$BC$105,"="&amp;BF298)</f>
        <v>0</v>
      </c>
      <c r="BJ298" s="14">
        <f t="shared" ref="BJ298:BJ361" si="58">INDEX($I$5:$I$104,MATCH(BF298,$AT$5:$AT$105,1)-1)+INDEX($T$5:$T$104,MATCH(BF298,$AW$5:$AW$105,1)-1)+INDEX($AE$5:$AE$104,MATCH(BF298,$AZ$5:$AZ$105,1)-1)+INDEX($AP$5:$AP$104,MATCH(BF298,$BC$5:$BC$105,1)-1)</f>
        <v>1200</v>
      </c>
      <c r="BK298" s="14">
        <f t="shared" si="53"/>
        <v>480</v>
      </c>
      <c r="BL298" s="14">
        <f t="shared" si="54"/>
        <v>960</v>
      </c>
      <c r="CJ298" s="55">
        <v>294</v>
      </c>
      <c r="CK298" s="55">
        <v>3</v>
      </c>
      <c r="CL298" s="55" t="s">
        <v>306</v>
      </c>
      <c r="CM298" s="55">
        <v>94</v>
      </c>
      <c r="CN298" s="55"/>
      <c r="CO298" s="55"/>
      <c r="CP298" s="55"/>
      <c r="CQ298" s="55" t="s">
        <v>446</v>
      </c>
      <c r="CR298" s="55">
        <v>31500</v>
      </c>
      <c r="CS298" s="55" t="s">
        <v>447</v>
      </c>
      <c r="CT298" s="55">
        <v>105</v>
      </c>
      <c r="CU298" s="55"/>
      <c r="CV298" s="55"/>
      <c r="CW298" s="55" t="s">
        <v>447</v>
      </c>
      <c r="CX298" s="55">
        <v>110</v>
      </c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</row>
    <row r="299" spans="58:112" ht="16.5" x14ac:dyDescent="0.2">
      <c r="BF299" s="55">
        <v>294</v>
      </c>
      <c r="BG299" s="14">
        <f t="shared" si="55"/>
        <v>0</v>
      </c>
      <c r="BH299" s="14">
        <f t="shared" si="56"/>
        <v>480</v>
      </c>
      <c r="BI299" s="14">
        <f t="shared" si="57"/>
        <v>0</v>
      </c>
      <c r="BJ299" s="14">
        <f t="shared" si="58"/>
        <v>1200</v>
      </c>
      <c r="BK299" s="14">
        <f t="shared" si="53"/>
        <v>480</v>
      </c>
      <c r="BL299" s="14">
        <f t="shared" si="54"/>
        <v>960</v>
      </c>
      <c r="CJ299" s="55">
        <v>295</v>
      </c>
      <c r="CK299" s="55">
        <v>3</v>
      </c>
      <c r="CL299" s="55" t="s">
        <v>306</v>
      </c>
      <c r="CM299" s="55">
        <v>95</v>
      </c>
      <c r="CN299" s="55"/>
      <c r="CO299" s="55"/>
      <c r="CP299" s="55"/>
      <c r="CQ299" s="55" t="s">
        <v>446</v>
      </c>
      <c r="CR299" s="55">
        <v>31500</v>
      </c>
      <c r="CS299" s="55" t="s">
        <v>447</v>
      </c>
      <c r="CT299" s="55">
        <v>105</v>
      </c>
      <c r="CU299" s="55" t="s">
        <v>332</v>
      </c>
      <c r="CV299" s="55">
        <v>3</v>
      </c>
      <c r="CW299" s="55" t="s">
        <v>447</v>
      </c>
      <c r="CX299" s="55">
        <v>115</v>
      </c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</row>
    <row r="300" spans="58:112" ht="16.5" x14ac:dyDescent="0.2">
      <c r="BF300" s="55">
        <v>295</v>
      </c>
      <c r="BG300" s="14">
        <f t="shared" si="55"/>
        <v>0</v>
      </c>
      <c r="BH300" s="14">
        <f t="shared" si="56"/>
        <v>480</v>
      </c>
      <c r="BI300" s="14">
        <f t="shared" si="57"/>
        <v>0</v>
      </c>
      <c r="BJ300" s="14">
        <f t="shared" si="58"/>
        <v>1200</v>
      </c>
      <c r="BK300" s="14">
        <f t="shared" si="53"/>
        <v>480</v>
      </c>
      <c r="BL300" s="14">
        <f t="shared" si="54"/>
        <v>960</v>
      </c>
      <c r="CJ300" s="55">
        <v>296</v>
      </c>
      <c r="CK300" s="55">
        <v>3</v>
      </c>
      <c r="CL300" s="55" t="s">
        <v>306</v>
      </c>
      <c r="CM300" s="55">
        <v>96</v>
      </c>
      <c r="CN300" s="55"/>
      <c r="CO300" s="55"/>
      <c r="CP300" s="55"/>
      <c r="CQ300" s="55" t="s">
        <v>446</v>
      </c>
      <c r="CR300" s="55">
        <v>36000</v>
      </c>
      <c r="CS300" s="55" t="s">
        <v>447</v>
      </c>
      <c r="CT300" s="55">
        <v>110</v>
      </c>
      <c r="CU300" s="55"/>
      <c r="CV300" s="55"/>
      <c r="CW300" s="55" t="s">
        <v>447</v>
      </c>
      <c r="CX300" s="55">
        <v>115</v>
      </c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</row>
    <row r="301" spans="58:112" ht="16.5" x14ac:dyDescent="0.2">
      <c r="BF301" s="55">
        <v>296</v>
      </c>
      <c r="BG301" s="14">
        <f t="shared" si="55"/>
        <v>0</v>
      </c>
      <c r="BH301" s="14">
        <f t="shared" si="56"/>
        <v>480</v>
      </c>
      <c r="BI301" s="14">
        <f t="shared" si="57"/>
        <v>0</v>
      </c>
      <c r="BJ301" s="14">
        <f t="shared" si="58"/>
        <v>1200</v>
      </c>
      <c r="BK301" s="14">
        <f t="shared" si="53"/>
        <v>480</v>
      </c>
      <c r="BL301" s="14">
        <f t="shared" si="54"/>
        <v>960</v>
      </c>
      <c r="CJ301" s="55">
        <v>297</v>
      </c>
      <c r="CK301" s="55">
        <v>3</v>
      </c>
      <c r="CL301" s="55" t="s">
        <v>306</v>
      </c>
      <c r="CM301" s="55">
        <v>97</v>
      </c>
      <c r="CN301" s="55"/>
      <c r="CO301" s="55"/>
      <c r="CP301" s="55"/>
      <c r="CQ301" s="55" t="s">
        <v>446</v>
      </c>
      <c r="CR301" s="55">
        <v>36000</v>
      </c>
      <c r="CS301" s="55" t="s">
        <v>447</v>
      </c>
      <c r="CT301" s="55">
        <v>110</v>
      </c>
      <c r="CU301" s="55"/>
      <c r="CV301" s="55"/>
      <c r="CW301" s="55" t="s">
        <v>447</v>
      </c>
      <c r="CX301" s="55">
        <v>115</v>
      </c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</row>
    <row r="302" spans="58:112" ht="16.5" x14ac:dyDescent="0.2">
      <c r="BF302" s="55">
        <v>297</v>
      </c>
      <c r="BG302" s="14">
        <f t="shared" si="55"/>
        <v>0</v>
      </c>
      <c r="BH302" s="14">
        <f t="shared" si="56"/>
        <v>480</v>
      </c>
      <c r="BI302" s="14">
        <f t="shared" si="57"/>
        <v>0</v>
      </c>
      <c r="BJ302" s="14">
        <f t="shared" si="58"/>
        <v>1200</v>
      </c>
      <c r="BK302" s="14">
        <f t="shared" si="53"/>
        <v>480</v>
      </c>
      <c r="BL302" s="14">
        <f t="shared" si="54"/>
        <v>960</v>
      </c>
      <c r="CJ302" s="55">
        <v>298</v>
      </c>
      <c r="CK302" s="55">
        <v>3</v>
      </c>
      <c r="CL302" s="55" t="s">
        <v>306</v>
      </c>
      <c r="CM302" s="55">
        <v>98</v>
      </c>
      <c r="CN302" s="55"/>
      <c r="CO302" s="55"/>
      <c r="CP302" s="55"/>
      <c r="CQ302" s="55" t="s">
        <v>446</v>
      </c>
      <c r="CR302" s="55">
        <v>36000</v>
      </c>
      <c r="CS302" s="55" t="s">
        <v>447</v>
      </c>
      <c r="CT302" s="55">
        <v>110</v>
      </c>
      <c r="CU302" s="55"/>
      <c r="CV302" s="55"/>
      <c r="CW302" s="55" t="s">
        <v>447</v>
      </c>
      <c r="CX302" s="55">
        <v>115</v>
      </c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</row>
    <row r="303" spans="58:112" ht="16.5" x14ac:dyDescent="0.2">
      <c r="BF303" s="55">
        <v>298</v>
      </c>
      <c r="BG303" s="14">
        <f t="shared" si="55"/>
        <v>0</v>
      </c>
      <c r="BH303" s="14">
        <f t="shared" si="56"/>
        <v>480</v>
      </c>
      <c r="BI303" s="14">
        <f t="shared" si="57"/>
        <v>0</v>
      </c>
      <c r="BJ303" s="14">
        <f t="shared" si="58"/>
        <v>1200</v>
      </c>
      <c r="BK303" s="14">
        <f t="shared" si="53"/>
        <v>480</v>
      </c>
      <c r="BL303" s="14">
        <f t="shared" si="54"/>
        <v>960</v>
      </c>
      <c r="CJ303" s="55">
        <v>299</v>
      </c>
      <c r="CK303" s="55">
        <v>3</v>
      </c>
      <c r="CL303" s="55" t="s">
        <v>306</v>
      </c>
      <c r="CM303" s="55">
        <v>99</v>
      </c>
      <c r="CN303" s="55"/>
      <c r="CO303" s="55"/>
      <c r="CP303" s="55"/>
      <c r="CQ303" s="55" t="s">
        <v>446</v>
      </c>
      <c r="CR303" s="55">
        <v>36000</v>
      </c>
      <c r="CS303" s="55" t="s">
        <v>447</v>
      </c>
      <c r="CT303" s="55">
        <v>110</v>
      </c>
      <c r="CU303" s="55"/>
      <c r="CV303" s="55"/>
      <c r="CW303" s="55" t="s">
        <v>447</v>
      </c>
      <c r="CX303" s="55">
        <v>115</v>
      </c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</row>
    <row r="304" spans="58:112" ht="16.5" x14ac:dyDescent="0.2">
      <c r="BF304" s="55">
        <v>299</v>
      </c>
      <c r="BG304" s="14">
        <f t="shared" si="55"/>
        <v>0</v>
      </c>
      <c r="BH304" s="14">
        <f t="shared" si="56"/>
        <v>480</v>
      </c>
      <c r="BI304" s="14">
        <f t="shared" si="57"/>
        <v>0</v>
      </c>
      <c r="BJ304" s="14">
        <f t="shared" si="58"/>
        <v>1200</v>
      </c>
      <c r="BK304" s="14">
        <f t="shared" si="53"/>
        <v>480</v>
      </c>
      <c r="BL304" s="14">
        <f t="shared" si="54"/>
        <v>960</v>
      </c>
      <c r="CJ304" s="55">
        <v>300</v>
      </c>
      <c r="CK304" s="55">
        <v>3</v>
      </c>
      <c r="CL304" s="55" t="s">
        <v>306</v>
      </c>
      <c r="CM304" s="55">
        <v>100</v>
      </c>
      <c r="CN304" s="55"/>
      <c r="CO304" s="55"/>
      <c r="CP304" s="55"/>
      <c r="CQ304" s="55" t="s">
        <v>446</v>
      </c>
      <c r="CR304" s="55">
        <v>36000</v>
      </c>
      <c r="CS304" s="55" t="s">
        <v>447</v>
      </c>
      <c r="CT304" s="55">
        <v>110</v>
      </c>
      <c r="CU304" s="55" t="s">
        <v>336</v>
      </c>
      <c r="CV304" s="55">
        <v>3</v>
      </c>
      <c r="CW304" s="55" t="s">
        <v>447</v>
      </c>
      <c r="CX304" s="55">
        <v>120</v>
      </c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</row>
    <row r="305" spans="58:112" ht="16.5" x14ac:dyDescent="0.2">
      <c r="BF305" s="55">
        <v>300</v>
      </c>
      <c r="BG305" s="14">
        <f t="shared" si="55"/>
        <v>0</v>
      </c>
      <c r="BH305" s="14">
        <f t="shared" si="56"/>
        <v>480</v>
      </c>
      <c r="BI305" s="14">
        <f t="shared" si="57"/>
        <v>0</v>
      </c>
      <c r="BJ305" s="14">
        <f t="shared" si="58"/>
        <v>1200</v>
      </c>
      <c r="BK305" s="14">
        <f t="shared" si="53"/>
        <v>480</v>
      </c>
      <c r="BL305" s="14">
        <f t="shared" si="54"/>
        <v>960</v>
      </c>
      <c r="CJ305" s="55">
        <v>301</v>
      </c>
      <c r="CK305" s="55">
        <v>4</v>
      </c>
      <c r="CL305" s="55" t="s">
        <v>306</v>
      </c>
      <c r="CM305" s="55">
        <v>1</v>
      </c>
      <c r="CN305" s="55"/>
      <c r="CO305" s="55"/>
      <c r="CP305" s="55"/>
      <c r="CQ305" s="55" t="s">
        <v>446</v>
      </c>
      <c r="CR305" s="55">
        <v>5760</v>
      </c>
      <c r="CS305" s="55" t="s">
        <v>447</v>
      </c>
      <c r="CT305" s="55">
        <v>20</v>
      </c>
      <c r="CU305" s="55"/>
      <c r="CV305" s="55"/>
      <c r="CW305" s="55" t="s">
        <v>447</v>
      </c>
      <c r="CX305" s="55">
        <v>20</v>
      </c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</row>
    <row r="306" spans="58:112" ht="16.5" x14ac:dyDescent="0.2">
      <c r="BF306" s="55">
        <v>301</v>
      </c>
      <c r="BG306" s="14">
        <f t="shared" si="55"/>
        <v>0</v>
      </c>
      <c r="BH306" s="14">
        <f t="shared" si="56"/>
        <v>480</v>
      </c>
      <c r="BI306" s="14">
        <f t="shared" si="57"/>
        <v>0</v>
      </c>
      <c r="BJ306" s="14">
        <f t="shared" si="58"/>
        <v>1200</v>
      </c>
      <c r="BK306" s="14">
        <f t="shared" si="53"/>
        <v>480</v>
      </c>
      <c r="BL306" s="14">
        <f t="shared" si="54"/>
        <v>960</v>
      </c>
      <c r="CJ306" s="55">
        <v>302</v>
      </c>
      <c r="CK306" s="55">
        <v>4</v>
      </c>
      <c r="CL306" s="55" t="s">
        <v>306</v>
      </c>
      <c r="CM306" s="55">
        <v>2</v>
      </c>
      <c r="CN306" s="55"/>
      <c r="CO306" s="55"/>
      <c r="CP306" s="55"/>
      <c r="CQ306" s="55" t="s">
        <v>446</v>
      </c>
      <c r="CR306" s="55">
        <v>5760</v>
      </c>
      <c r="CS306" s="55" t="s">
        <v>447</v>
      </c>
      <c r="CT306" s="55">
        <v>20</v>
      </c>
      <c r="CU306" s="55" t="s">
        <v>334</v>
      </c>
      <c r="CV306" s="55">
        <v>1</v>
      </c>
      <c r="CW306" s="55" t="s">
        <v>447</v>
      </c>
      <c r="CX306" s="55">
        <v>20</v>
      </c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</row>
    <row r="307" spans="58:112" ht="16.5" x14ac:dyDescent="0.2">
      <c r="BF307" s="55">
        <v>302</v>
      </c>
      <c r="BG307" s="14">
        <f t="shared" si="55"/>
        <v>0</v>
      </c>
      <c r="BH307" s="14">
        <f t="shared" si="56"/>
        <v>480</v>
      </c>
      <c r="BI307" s="14">
        <f t="shared" si="57"/>
        <v>0</v>
      </c>
      <c r="BJ307" s="14">
        <f t="shared" si="58"/>
        <v>1200</v>
      </c>
      <c r="BK307" s="14">
        <f t="shared" si="53"/>
        <v>480</v>
      </c>
      <c r="BL307" s="14">
        <f t="shared" si="54"/>
        <v>960</v>
      </c>
      <c r="CJ307" s="55">
        <v>303</v>
      </c>
      <c r="CK307" s="55">
        <v>4</v>
      </c>
      <c r="CL307" s="55" t="s">
        <v>306</v>
      </c>
      <c r="CM307" s="55">
        <v>3</v>
      </c>
      <c r="CN307" s="55"/>
      <c r="CO307" s="55"/>
      <c r="CP307" s="55"/>
      <c r="CQ307" s="55" t="s">
        <v>446</v>
      </c>
      <c r="CR307" s="55">
        <v>5760</v>
      </c>
      <c r="CS307" s="55" t="s">
        <v>447</v>
      </c>
      <c r="CT307" s="55">
        <v>20</v>
      </c>
      <c r="CU307" s="55"/>
      <c r="CV307" s="55"/>
      <c r="CW307" s="55" t="s">
        <v>447</v>
      </c>
      <c r="CX307" s="55">
        <v>20</v>
      </c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</row>
    <row r="308" spans="58:112" ht="16.5" x14ac:dyDescent="0.2">
      <c r="BF308" s="55">
        <v>303</v>
      </c>
      <c r="BG308" s="14">
        <f t="shared" si="55"/>
        <v>0</v>
      </c>
      <c r="BH308" s="14">
        <f t="shared" si="56"/>
        <v>480</v>
      </c>
      <c r="BI308" s="14">
        <f t="shared" si="57"/>
        <v>0</v>
      </c>
      <c r="BJ308" s="14">
        <f t="shared" si="58"/>
        <v>1200</v>
      </c>
      <c r="BK308" s="14">
        <f t="shared" si="53"/>
        <v>480</v>
      </c>
      <c r="BL308" s="14">
        <f t="shared" si="54"/>
        <v>960</v>
      </c>
      <c r="CJ308" s="55">
        <v>304</v>
      </c>
      <c r="CK308" s="55">
        <v>4</v>
      </c>
      <c r="CL308" s="55" t="s">
        <v>306</v>
      </c>
      <c r="CM308" s="55">
        <v>4</v>
      </c>
      <c r="CN308" s="55"/>
      <c r="CO308" s="55"/>
      <c r="CP308" s="55"/>
      <c r="CQ308" s="55" t="s">
        <v>446</v>
      </c>
      <c r="CR308" s="55">
        <v>5760</v>
      </c>
      <c r="CS308" s="55" t="s">
        <v>447</v>
      </c>
      <c r="CT308" s="55">
        <v>20</v>
      </c>
      <c r="CU308" s="55" t="s">
        <v>335</v>
      </c>
      <c r="CV308" s="55">
        <v>1</v>
      </c>
      <c r="CW308" s="55" t="s">
        <v>447</v>
      </c>
      <c r="CX308" s="55">
        <v>20</v>
      </c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</row>
    <row r="309" spans="58:112" ht="16.5" x14ac:dyDescent="0.2">
      <c r="BF309" s="55">
        <v>304</v>
      </c>
      <c r="BG309" s="14">
        <f t="shared" si="55"/>
        <v>0</v>
      </c>
      <c r="BH309" s="14">
        <f t="shared" si="56"/>
        <v>480</v>
      </c>
      <c r="BI309" s="14">
        <f t="shared" si="57"/>
        <v>0</v>
      </c>
      <c r="BJ309" s="14">
        <f t="shared" si="58"/>
        <v>1200</v>
      </c>
      <c r="BK309" s="14">
        <f t="shared" si="53"/>
        <v>480</v>
      </c>
      <c r="BL309" s="14">
        <f t="shared" si="54"/>
        <v>960</v>
      </c>
      <c r="CJ309" s="55">
        <v>305</v>
      </c>
      <c r="CK309" s="55">
        <v>4</v>
      </c>
      <c r="CL309" s="55" t="s">
        <v>306</v>
      </c>
      <c r="CM309" s="55">
        <v>5</v>
      </c>
      <c r="CN309" s="55"/>
      <c r="CO309" s="55"/>
      <c r="CP309" s="55"/>
      <c r="CQ309" s="55" t="s">
        <v>446</v>
      </c>
      <c r="CR309" s="55">
        <v>5760</v>
      </c>
      <c r="CS309" s="55" t="s">
        <v>447</v>
      </c>
      <c r="CT309" s="55">
        <v>20</v>
      </c>
      <c r="CU309" s="55"/>
      <c r="CV309" s="55"/>
      <c r="CW309" s="55" t="s">
        <v>447</v>
      </c>
      <c r="CX309" s="55">
        <v>25</v>
      </c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</row>
    <row r="310" spans="58:112" ht="16.5" x14ac:dyDescent="0.2">
      <c r="BF310" s="55">
        <v>305</v>
      </c>
      <c r="BG310" s="14">
        <f t="shared" si="55"/>
        <v>0</v>
      </c>
      <c r="BH310" s="14">
        <f t="shared" si="56"/>
        <v>480</v>
      </c>
      <c r="BI310" s="14">
        <f t="shared" si="57"/>
        <v>0</v>
      </c>
      <c r="BJ310" s="14">
        <f t="shared" si="58"/>
        <v>1200</v>
      </c>
      <c r="BK310" s="14">
        <f t="shared" si="53"/>
        <v>480</v>
      </c>
      <c r="BL310" s="14">
        <f t="shared" si="54"/>
        <v>960</v>
      </c>
      <c r="CJ310" s="55">
        <v>306</v>
      </c>
      <c r="CK310" s="55">
        <v>4</v>
      </c>
      <c r="CL310" s="55" t="s">
        <v>306</v>
      </c>
      <c r="CM310" s="55">
        <v>6</v>
      </c>
      <c r="CN310" s="55"/>
      <c r="CO310" s="55"/>
      <c r="CP310" s="55"/>
      <c r="CQ310" s="55" t="s">
        <v>446</v>
      </c>
      <c r="CR310" s="55">
        <v>7200</v>
      </c>
      <c r="CS310" s="55" t="s">
        <v>447</v>
      </c>
      <c r="CT310" s="55">
        <v>25</v>
      </c>
      <c r="CU310" s="55"/>
      <c r="CV310" s="55"/>
      <c r="CW310" s="55" t="s">
        <v>447</v>
      </c>
      <c r="CX310" s="55">
        <v>25</v>
      </c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</row>
    <row r="311" spans="58:112" ht="16.5" x14ac:dyDescent="0.2">
      <c r="BF311" s="55">
        <v>306</v>
      </c>
      <c r="BG311" s="14">
        <f t="shared" si="55"/>
        <v>0</v>
      </c>
      <c r="BH311" s="14">
        <f t="shared" si="56"/>
        <v>480</v>
      </c>
      <c r="BI311" s="14">
        <f t="shared" si="57"/>
        <v>0</v>
      </c>
      <c r="BJ311" s="14">
        <f t="shared" si="58"/>
        <v>1200</v>
      </c>
      <c r="BK311" s="14">
        <f t="shared" si="53"/>
        <v>480</v>
      </c>
      <c r="BL311" s="14">
        <f t="shared" si="54"/>
        <v>960</v>
      </c>
      <c r="CJ311" s="55">
        <v>307</v>
      </c>
      <c r="CK311" s="55">
        <v>4</v>
      </c>
      <c r="CL311" s="55" t="s">
        <v>306</v>
      </c>
      <c r="CM311" s="55">
        <v>7</v>
      </c>
      <c r="CN311" s="55"/>
      <c r="CO311" s="55"/>
      <c r="CP311" s="55"/>
      <c r="CQ311" s="55" t="s">
        <v>446</v>
      </c>
      <c r="CR311" s="55">
        <v>7200</v>
      </c>
      <c r="CS311" s="55" t="s">
        <v>447</v>
      </c>
      <c r="CT311" s="55">
        <v>25</v>
      </c>
      <c r="CU311" s="55" t="s">
        <v>338</v>
      </c>
      <c r="CV311" s="55">
        <v>1</v>
      </c>
      <c r="CW311" s="55" t="s">
        <v>447</v>
      </c>
      <c r="CX311" s="55">
        <v>25</v>
      </c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</row>
    <row r="312" spans="58:112" ht="16.5" x14ac:dyDescent="0.2">
      <c r="BF312" s="55">
        <v>307</v>
      </c>
      <c r="BG312" s="14">
        <f t="shared" si="55"/>
        <v>0</v>
      </c>
      <c r="BH312" s="14">
        <f t="shared" si="56"/>
        <v>480</v>
      </c>
      <c r="BI312" s="14">
        <f t="shared" si="57"/>
        <v>0</v>
      </c>
      <c r="BJ312" s="14">
        <f t="shared" si="58"/>
        <v>1200</v>
      </c>
      <c r="BK312" s="14">
        <f t="shared" si="53"/>
        <v>480</v>
      </c>
      <c r="BL312" s="14">
        <f t="shared" si="54"/>
        <v>960</v>
      </c>
      <c r="CJ312" s="55">
        <v>308</v>
      </c>
      <c r="CK312" s="55">
        <v>4</v>
      </c>
      <c r="CL312" s="55" t="s">
        <v>306</v>
      </c>
      <c r="CM312" s="55">
        <v>8</v>
      </c>
      <c r="CN312" s="55"/>
      <c r="CO312" s="55"/>
      <c r="CP312" s="55"/>
      <c r="CQ312" s="55" t="s">
        <v>446</v>
      </c>
      <c r="CR312" s="55">
        <v>7200</v>
      </c>
      <c r="CS312" s="55" t="s">
        <v>447</v>
      </c>
      <c r="CT312" s="55">
        <v>25</v>
      </c>
      <c r="CU312" s="55"/>
      <c r="CV312" s="55"/>
      <c r="CW312" s="55" t="s">
        <v>447</v>
      </c>
      <c r="CX312" s="55">
        <v>25</v>
      </c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</row>
    <row r="313" spans="58:112" ht="16.5" x14ac:dyDescent="0.2">
      <c r="BF313" s="55">
        <v>308</v>
      </c>
      <c r="BG313" s="14">
        <f t="shared" si="55"/>
        <v>0</v>
      </c>
      <c r="BH313" s="14">
        <f t="shared" si="56"/>
        <v>480</v>
      </c>
      <c r="BI313" s="14">
        <f t="shared" si="57"/>
        <v>0</v>
      </c>
      <c r="BJ313" s="14">
        <f t="shared" si="58"/>
        <v>1200</v>
      </c>
      <c r="BK313" s="14">
        <f t="shared" si="53"/>
        <v>480</v>
      </c>
      <c r="BL313" s="14">
        <f t="shared" si="54"/>
        <v>960</v>
      </c>
      <c r="CJ313" s="55">
        <v>309</v>
      </c>
      <c r="CK313" s="55">
        <v>4</v>
      </c>
      <c r="CL313" s="55" t="s">
        <v>306</v>
      </c>
      <c r="CM313" s="55">
        <v>9</v>
      </c>
      <c r="CN313" s="55"/>
      <c r="CO313" s="55"/>
      <c r="CP313" s="55"/>
      <c r="CQ313" s="55" t="s">
        <v>446</v>
      </c>
      <c r="CR313" s="55">
        <v>7200</v>
      </c>
      <c r="CS313" s="55" t="s">
        <v>447</v>
      </c>
      <c r="CT313" s="55">
        <v>25</v>
      </c>
      <c r="CU313" s="55"/>
      <c r="CV313" s="55"/>
      <c r="CW313" s="55" t="s">
        <v>447</v>
      </c>
      <c r="CX313" s="55">
        <v>25</v>
      </c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</row>
    <row r="314" spans="58:112" ht="16.5" x14ac:dyDescent="0.2">
      <c r="BF314" s="55">
        <v>309</v>
      </c>
      <c r="BG314" s="14">
        <f t="shared" si="55"/>
        <v>0</v>
      </c>
      <c r="BH314" s="14">
        <f t="shared" si="56"/>
        <v>480</v>
      </c>
      <c r="BI314" s="14">
        <f t="shared" si="57"/>
        <v>0</v>
      </c>
      <c r="BJ314" s="14">
        <f t="shared" si="58"/>
        <v>1200</v>
      </c>
      <c r="BK314" s="14">
        <f t="shared" si="53"/>
        <v>480</v>
      </c>
      <c r="BL314" s="14">
        <f t="shared" si="54"/>
        <v>960</v>
      </c>
      <c r="CJ314" s="55">
        <v>310</v>
      </c>
      <c r="CK314" s="55">
        <v>4</v>
      </c>
      <c r="CL314" s="55" t="s">
        <v>306</v>
      </c>
      <c r="CM314" s="55">
        <v>10</v>
      </c>
      <c r="CN314" s="55"/>
      <c r="CO314" s="55"/>
      <c r="CP314" s="55"/>
      <c r="CQ314" s="55" t="s">
        <v>446</v>
      </c>
      <c r="CR314" s="55">
        <v>7200</v>
      </c>
      <c r="CS314" s="55" t="s">
        <v>447</v>
      </c>
      <c r="CT314" s="55">
        <v>25</v>
      </c>
      <c r="CU314" s="55" t="s">
        <v>339</v>
      </c>
      <c r="CV314" s="55">
        <v>1</v>
      </c>
      <c r="CW314" s="55" t="s">
        <v>447</v>
      </c>
      <c r="CX314" s="55">
        <v>30</v>
      </c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</row>
    <row r="315" spans="58:112" ht="16.5" x14ac:dyDescent="0.2">
      <c r="BF315" s="55">
        <v>310</v>
      </c>
      <c r="BG315" s="14">
        <f t="shared" si="55"/>
        <v>0</v>
      </c>
      <c r="BH315" s="14">
        <f t="shared" si="56"/>
        <v>480</v>
      </c>
      <c r="BI315" s="14">
        <f t="shared" si="57"/>
        <v>0</v>
      </c>
      <c r="BJ315" s="14">
        <f t="shared" si="58"/>
        <v>1200</v>
      </c>
      <c r="BK315" s="14">
        <f t="shared" si="53"/>
        <v>480</v>
      </c>
      <c r="BL315" s="14">
        <f t="shared" si="54"/>
        <v>960</v>
      </c>
      <c r="CJ315" s="55">
        <v>311</v>
      </c>
      <c r="CK315" s="55">
        <v>4</v>
      </c>
      <c r="CL315" s="55" t="s">
        <v>306</v>
      </c>
      <c r="CM315" s="55">
        <v>11</v>
      </c>
      <c r="CN315" s="55"/>
      <c r="CO315" s="55"/>
      <c r="CP315" s="55"/>
      <c r="CQ315" s="55" t="s">
        <v>446</v>
      </c>
      <c r="CR315" s="55">
        <v>9000</v>
      </c>
      <c r="CS315" s="55" t="s">
        <v>447</v>
      </c>
      <c r="CT315" s="55">
        <v>30</v>
      </c>
      <c r="CU315" s="55"/>
      <c r="CV315" s="55"/>
      <c r="CW315" s="55" t="s">
        <v>447</v>
      </c>
      <c r="CX315" s="55">
        <v>30</v>
      </c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</row>
    <row r="316" spans="58:112" ht="16.5" x14ac:dyDescent="0.2">
      <c r="BF316" s="55">
        <v>311</v>
      </c>
      <c r="BG316" s="14">
        <f t="shared" si="55"/>
        <v>0</v>
      </c>
      <c r="BH316" s="14">
        <f t="shared" si="56"/>
        <v>480</v>
      </c>
      <c r="BI316" s="14">
        <f t="shared" si="57"/>
        <v>0</v>
      </c>
      <c r="BJ316" s="14">
        <f t="shared" si="58"/>
        <v>1200</v>
      </c>
      <c r="BK316" s="14">
        <f t="shared" si="53"/>
        <v>480</v>
      </c>
      <c r="BL316" s="14">
        <f t="shared" si="54"/>
        <v>960</v>
      </c>
      <c r="CJ316" s="55">
        <v>312</v>
      </c>
      <c r="CK316" s="55">
        <v>4</v>
      </c>
      <c r="CL316" s="55" t="s">
        <v>306</v>
      </c>
      <c r="CM316" s="55">
        <v>12</v>
      </c>
      <c r="CN316" s="55"/>
      <c r="CO316" s="55"/>
      <c r="CP316" s="55"/>
      <c r="CQ316" s="55" t="s">
        <v>446</v>
      </c>
      <c r="CR316" s="55">
        <v>9000</v>
      </c>
      <c r="CS316" s="55" t="s">
        <v>447</v>
      </c>
      <c r="CT316" s="55">
        <v>30</v>
      </c>
      <c r="CU316" s="55"/>
      <c r="CV316" s="55"/>
      <c r="CW316" s="55" t="s">
        <v>447</v>
      </c>
      <c r="CX316" s="55">
        <v>30</v>
      </c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</row>
    <row r="317" spans="58:112" ht="16.5" x14ac:dyDescent="0.2">
      <c r="BF317" s="55">
        <v>312</v>
      </c>
      <c r="BG317" s="14">
        <f t="shared" si="55"/>
        <v>0</v>
      </c>
      <c r="BH317" s="14">
        <f t="shared" si="56"/>
        <v>480</v>
      </c>
      <c r="BI317" s="14">
        <f t="shared" si="57"/>
        <v>0</v>
      </c>
      <c r="BJ317" s="14">
        <f t="shared" si="58"/>
        <v>1200</v>
      </c>
      <c r="BK317" s="14">
        <f t="shared" si="53"/>
        <v>480</v>
      </c>
      <c r="BL317" s="14">
        <f t="shared" si="54"/>
        <v>960</v>
      </c>
      <c r="CJ317" s="55">
        <v>313</v>
      </c>
      <c r="CK317" s="55">
        <v>4</v>
      </c>
      <c r="CL317" s="55" t="s">
        <v>306</v>
      </c>
      <c r="CM317" s="55">
        <v>13</v>
      </c>
      <c r="CN317" s="55"/>
      <c r="CO317" s="55"/>
      <c r="CP317" s="55"/>
      <c r="CQ317" s="55" t="s">
        <v>446</v>
      </c>
      <c r="CR317" s="55">
        <v>9000</v>
      </c>
      <c r="CS317" s="55" t="s">
        <v>447</v>
      </c>
      <c r="CT317" s="55">
        <v>30</v>
      </c>
      <c r="CU317" s="55"/>
      <c r="CV317" s="55"/>
      <c r="CW317" s="55" t="s">
        <v>447</v>
      </c>
      <c r="CX317" s="55">
        <v>30</v>
      </c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</row>
    <row r="318" spans="58:112" ht="16.5" x14ac:dyDescent="0.2">
      <c r="BF318" s="55">
        <v>313</v>
      </c>
      <c r="BG318" s="14">
        <f t="shared" si="55"/>
        <v>0</v>
      </c>
      <c r="BH318" s="14">
        <f t="shared" si="56"/>
        <v>480</v>
      </c>
      <c r="BI318" s="14">
        <f t="shared" si="57"/>
        <v>0</v>
      </c>
      <c r="BJ318" s="14">
        <f t="shared" si="58"/>
        <v>1200</v>
      </c>
      <c r="BK318" s="14">
        <f t="shared" si="53"/>
        <v>480</v>
      </c>
      <c r="BL318" s="14">
        <f t="shared" si="54"/>
        <v>960</v>
      </c>
      <c r="CJ318" s="55">
        <v>314</v>
      </c>
      <c r="CK318" s="55">
        <v>4</v>
      </c>
      <c r="CL318" s="55" t="s">
        <v>306</v>
      </c>
      <c r="CM318" s="55">
        <v>14</v>
      </c>
      <c r="CN318" s="55"/>
      <c r="CO318" s="55"/>
      <c r="CP318" s="55"/>
      <c r="CQ318" s="55" t="s">
        <v>446</v>
      </c>
      <c r="CR318" s="55">
        <v>9000</v>
      </c>
      <c r="CS318" s="55" t="s">
        <v>447</v>
      </c>
      <c r="CT318" s="55">
        <v>30</v>
      </c>
      <c r="CU318" s="55"/>
      <c r="CV318" s="55"/>
      <c r="CW318" s="55" t="s">
        <v>447</v>
      </c>
      <c r="CX318" s="55">
        <v>30</v>
      </c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</row>
    <row r="319" spans="58:112" ht="16.5" x14ac:dyDescent="0.2">
      <c r="BF319" s="55">
        <v>314</v>
      </c>
      <c r="BG319" s="14">
        <f t="shared" si="55"/>
        <v>0</v>
      </c>
      <c r="BH319" s="14">
        <f t="shared" si="56"/>
        <v>480</v>
      </c>
      <c r="BI319" s="14">
        <f t="shared" si="57"/>
        <v>0</v>
      </c>
      <c r="BJ319" s="14">
        <f t="shared" si="58"/>
        <v>1200</v>
      </c>
      <c r="BK319" s="14">
        <f t="shared" si="53"/>
        <v>480</v>
      </c>
      <c r="BL319" s="14">
        <f t="shared" si="54"/>
        <v>960</v>
      </c>
      <c r="CJ319" s="55">
        <v>315</v>
      </c>
      <c r="CK319" s="55">
        <v>4</v>
      </c>
      <c r="CL319" s="55" t="s">
        <v>306</v>
      </c>
      <c r="CM319" s="55">
        <v>15</v>
      </c>
      <c r="CN319" s="55"/>
      <c r="CO319" s="55"/>
      <c r="CP319" s="55"/>
      <c r="CQ319" s="55" t="s">
        <v>446</v>
      </c>
      <c r="CR319" s="55">
        <v>9000</v>
      </c>
      <c r="CS319" s="55" t="s">
        <v>447</v>
      </c>
      <c r="CT319" s="55">
        <v>30</v>
      </c>
      <c r="CU319" s="55" t="s">
        <v>334</v>
      </c>
      <c r="CV319" s="55">
        <v>2</v>
      </c>
      <c r="CW319" s="55" t="s">
        <v>447</v>
      </c>
      <c r="CX319" s="55">
        <v>35</v>
      </c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</row>
    <row r="320" spans="58:112" ht="16.5" x14ac:dyDescent="0.2">
      <c r="BF320" s="55">
        <v>315</v>
      </c>
      <c r="BG320" s="14">
        <f t="shared" si="55"/>
        <v>0</v>
      </c>
      <c r="BH320" s="14">
        <f t="shared" si="56"/>
        <v>480</v>
      </c>
      <c r="BI320" s="14">
        <f t="shared" si="57"/>
        <v>0</v>
      </c>
      <c r="BJ320" s="14">
        <f t="shared" si="58"/>
        <v>1200</v>
      </c>
      <c r="BK320" s="14">
        <f t="shared" si="53"/>
        <v>480</v>
      </c>
      <c r="BL320" s="14">
        <f t="shared" si="54"/>
        <v>960</v>
      </c>
      <c r="CJ320" s="55">
        <v>316</v>
      </c>
      <c r="CK320" s="55">
        <v>4</v>
      </c>
      <c r="CL320" s="55" t="s">
        <v>306</v>
      </c>
      <c r="CM320" s="55">
        <v>16</v>
      </c>
      <c r="CN320" s="55"/>
      <c r="CO320" s="55"/>
      <c r="CP320" s="55"/>
      <c r="CQ320" s="55" t="s">
        <v>446</v>
      </c>
      <c r="CR320" s="55">
        <v>10800</v>
      </c>
      <c r="CS320" s="55" t="s">
        <v>447</v>
      </c>
      <c r="CT320" s="55">
        <v>35</v>
      </c>
      <c r="CU320" s="55"/>
      <c r="CV320" s="55"/>
      <c r="CW320" s="55" t="s">
        <v>447</v>
      </c>
      <c r="CX320" s="55">
        <v>35</v>
      </c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</row>
    <row r="321" spans="58:112" ht="16.5" x14ac:dyDescent="0.2">
      <c r="BF321" s="55">
        <v>316</v>
      </c>
      <c r="BG321" s="14">
        <f t="shared" si="55"/>
        <v>0</v>
      </c>
      <c r="BH321" s="14">
        <f t="shared" si="56"/>
        <v>480</v>
      </c>
      <c r="BI321" s="14">
        <f t="shared" si="57"/>
        <v>0</v>
      </c>
      <c r="BJ321" s="14">
        <f t="shared" si="58"/>
        <v>1200</v>
      </c>
      <c r="BK321" s="14">
        <f t="shared" si="53"/>
        <v>480</v>
      </c>
      <c r="BL321" s="14">
        <f t="shared" si="54"/>
        <v>960</v>
      </c>
      <c r="CJ321" s="55">
        <v>317</v>
      </c>
      <c r="CK321" s="55">
        <v>4</v>
      </c>
      <c r="CL321" s="55" t="s">
        <v>306</v>
      </c>
      <c r="CM321" s="55">
        <v>17</v>
      </c>
      <c r="CN321" s="55"/>
      <c r="CO321" s="55"/>
      <c r="CP321" s="55"/>
      <c r="CQ321" s="55" t="s">
        <v>446</v>
      </c>
      <c r="CR321" s="55">
        <v>10800</v>
      </c>
      <c r="CS321" s="55" t="s">
        <v>447</v>
      </c>
      <c r="CT321" s="55">
        <v>35</v>
      </c>
      <c r="CU321" s="55"/>
      <c r="CV321" s="55"/>
      <c r="CW321" s="55" t="s">
        <v>447</v>
      </c>
      <c r="CX321" s="55">
        <v>35</v>
      </c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</row>
    <row r="322" spans="58:112" ht="16.5" x14ac:dyDescent="0.2">
      <c r="BF322" s="55">
        <v>317</v>
      </c>
      <c r="BG322" s="14">
        <f t="shared" si="55"/>
        <v>0</v>
      </c>
      <c r="BH322" s="14">
        <f t="shared" si="56"/>
        <v>480</v>
      </c>
      <c r="BI322" s="14">
        <f t="shared" si="57"/>
        <v>0</v>
      </c>
      <c r="BJ322" s="14">
        <f t="shared" si="58"/>
        <v>1200</v>
      </c>
      <c r="BK322" s="14">
        <f t="shared" si="53"/>
        <v>480</v>
      </c>
      <c r="BL322" s="14">
        <f t="shared" si="54"/>
        <v>960</v>
      </c>
      <c r="CJ322" s="55">
        <v>318</v>
      </c>
      <c r="CK322" s="55">
        <v>4</v>
      </c>
      <c r="CL322" s="55" t="s">
        <v>306</v>
      </c>
      <c r="CM322" s="55">
        <v>18</v>
      </c>
      <c r="CN322" s="55"/>
      <c r="CO322" s="55"/>
      <c r="CP322" s="55"/>
      <c r="CQ322" s="55" t="s">
        <v>446</v>
      </c>
      <c r="CR322" s="55">
        <v>10800</v>
      </c>
      <c r="CS322" s="55" t="s">
        <v>447</v>
      </c>
      <c r="CT322" s="55">
        <v>35</v>
      </c>
      <c r="CU322" s="55"/>
      <c r="CV322" s="55"/>
      <c r="CW322" s="55" t="s">
        <v>447</v>
      </c>
      <c r="CX322" s="55">
        <v>35</v>
      </c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</row>
    <row r="323" spans="58:112" ht="16.5" x14ac:dyDescent="0.2">
      <c r="BF323" s="55">
        <v>318</v>
      </c>
      <c r="BG323" s="14">
        <f t="shared" si="55"/>
        <v>0</v>
      </c>
      <c r="BH323" s="14">
        <f t="shared" si="56"/>
        <v>480</v>
      </c>
      <c r="BI323" s="14">
        <f t="shared" si="57"/>
        <v>0</v>
      </c>
      <c r="BJ323" s="14">
        <f t="shared" si="58"/>
        <v>1200</v>
      </c>
      <c r="BK323" s="14">
        <f t="shared" si="53"/>
        <v>480</v>
      </c>
      <c r="BL323" s="14">
        <f t="shared" si="54"/>
        <v>960</v>
      </c>
      <c r="CJ323" s="55">
        <v>319</v>
      </c>
      <c r="CK323" s="55">
        <v>4</v>
      </c>
      <c r="CL323" s="55" t="s">
        <v>306</v>
      </c>
      <c r="CM323" s="55">
        <v>19</v>
      </c>
      <c r="CN323" s="55"/>
      <c r="CO323" s="55"/>
      <c r="CP323" s="55"/>
      <c r="CQ323" s="55" t="s">
        <v>446</v>
      </c>
      <c r="CR323" s="55">
        <v>10800</v>
      </c>
      <c r="CS323" s="55" t="s">
        <v>447</v>
      </c>
      <c r="CT323" s="55">
        <v>35</v>
      </c>
      <c r="CU323" s="55"/>
      <c r="CV323" s="55"/>
      <c r="CW323" s="55" t="s">
        <v>447</v>
      </c>
      <c r="CX323" s="55">
        <v>35</v>
      </c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</row>
    <row r="324" spans="58:112" ht="16.5" x14ac:dyDescent="0.2">
      <c r="BF324" s="55">
        <v>319</v>
      </c>
      <c r="BG324" s="14">
        <f t="shared" si="55"/>
        <v>0</v>
      </c>
      <c r="BH324" s="14">
        <f t="shared" si="56"/>
        <v>480</v>
      </c>
      <c r="BI324" s="14">
        <f t="shared" si="57"/>
        <v>0</v>
      </c>
      <c r="BJ324" s="14">
        <f t="shared" si="58"/>
        <v>1200</v>
      </c>
      <c r="BK324" s="14">
        <f t="shared" si="53"/>
        <v>480</v>
      </c>
      <c r="BL324" s="14">
        <f t="shared" si="54"/>
        <v>960</v>
      </c>
      <c r="CJ324" s="55">
        <v>320</v>
      </c>
      <c r="CK324" s="55">
        <v>4</v>
      </c>
      <c r="CL324" s="55" t="s">
        <v>306</v>
      </c>
      <c r="CM324" s="55">
        <v>20</v>
      </c>
      <c r="CN324" s="55"/>
      <c r="CO324" s="55"/>
      <c r="CP324" s="55"/>
      <c r="CQ324" s="55" t="s">
        <v>446</v>
      </c>
      <c r="CR324" s="55">
        <v>12960</v>
      </c>
      <c r="CS324" s="55" t="s">
        <v>447</v>
      </c>
      <c r="CT324" s="55">
        <v>35</v>
      </c>
      <c r="CU324" s="55" t="s">
        <v>335</v>
      </c>
      <c r="CV324" s="55">
        <v>2</v>
      </c>
      <c r="CW324" s="55" t="s">
        <v>447</v>
      </c>
      <c r="CX324" s="55">
        <v>40</v>
      </c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</row>
    <row r="325" spans="58:112" ht="16.5" x14ac:dyDescent="0.2">
      <c r="BF325" s="55">
        <v>320</v>
      </c>
      <c r="BG325" s="14">
        <f t="shared" si="55"/>
        <v>0</v>
      </c>
      <c r="BH325" s="14">
        <f t="shared" si="56"/>
        <v>480</v>
      </c>
      <c r="BI325" s="14">
        <f t="shared" si="57"/>
        <v>0</v>
      </c>
      <c r="BJ325" s="14">
        <f t="shared" si="58"/>
        <v>1200</v>
      </c>
      <c r="BK325" s="14">
        <f t="shared" si="53"/>
        <v>480</v>
      </c>
      <c r="BL325" s="14">
        <f t="shared" si="54"/>
        <v>960</v>
      </c>
      <c r="CJ325" s="55">
        <v>321</v>
      </c>
      <c r="CK325" s="55">
        <v>4</v>
      </c>
      <c r="CL325" s="55" t="s">
        <v>306</v>
      </c>
      <c r="CM325" s="55">
        <v>21</v>
      </c>
      <c r="CN325" s="55"/>
      <c r="CO325" s="55"/>
      <c r="CP325" s="55"/>
      <c r="CQ325" s="55" t="s">
        <v>446</v>
      </c>
      <c r="CR325" s="55">
        <v>12960</v>
      </c>
      <c r="CS325" s="55" t="s">
        <v>447</v>
      </c>
      <c r="CT325" s="55">
        <v>40</v>
      </c>
      <c r="CU325" s="55"/>
      <c r="CV325" s="55"/>
      <c r="CW325" s="55" t="s">
        <v>447</v>
      </c>
      <c r="CX325" s="55">
        <v>40</v>
      </c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</row>
    <row r="326" spans="58:112" ht="16.5" x14ac:dyDescent="0.2">
      <c r="BF326" s="55">
        <v>321</v>
      </c>
      <c r="BG326" s="14">
        <f t="shared" si="55"/>
        <v>0</v>
      </c>
      <c r="BH326" s="14">
        <f t="shared" si="56"/>
        <v>480</v>
      </c>
      <c r="BI326" s="14">
        <f t="shared" si="57"/>
        <v>0</v>
      </c>
      <c r="BJ326" s="14">
        <f t="shared" si="58"/>
        <v>1200</v>
      </c>
      <c r="BK326" s="14">
        <f t="shared" si="53"/>
        <v>480</v>
      </c>
      <c r="BL326" s="14">
        <f t="shared" si="54"/>
        <v>960</v>
      </c>
      <c r="CJ326" s="55">
        <v>322</v>
      </c>
      <c r="CK326" s="55">
        <v>4</v>
      </c>
      <c r="CL326" s="55" t="s">
        <v>306</v>
      </c>
      <c r="CM326" s="55">
        <v>22</v>
      </c>
      <c r="CN326" s="55"/>
      <c r="CO326" s="55"/>
      <c r="CP326" s="55"/>
      <c r="CQ326" s="55" t="s">
        <v>446</v>
      </c>
      <c r="CR326" s="55">
        <v>12960</v>
      </c>
      <c r="CS326" s="55" t="s">
        <v>447</v>
      </c>
      <c r="CT326" s="55">
        <v>40</v>
      </c>
      <c r="CU326" s="55"/>
      <c r="CV326" s="55"/>
      <c r="CW326" s="55" t="s">
        <v>447</v>
      </c>
      <c r="CX326" s="55">
        <v>40</v>
      </c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</row>
    <row r="327" spans="58:112" ht="16.5" x14ac:dyDescent="0.2">
      <c r="BF327" s="55">
        <v>322</v>
      </c>
      <c r="BG327" s="14">
        <f t="shared" si="55"/>
        <v>0</v>
      </c>
      <c r="BH327" s="14">
        <f t="shared" si="56"/>
        <v>480</v>
      </c>
      <c r="BI327" s="14">
        <f t="shared" si="57"/>
        <v>0</v>
      </c>
      <c r="BJ327" s="14">
        <f t="shared" si="58"/>
        <v>1200</v>
      </c>
      <c r="BK327" s="14">
        <f t="shared" ref="BK327:BK390" si="59">BG327+BH326</f>
        <v>480</v>
      </c>
      <c r="BL327" s="14">
        <f t="shared" ref="BL327:BL390" si="60">BK327*BL$3</f>
        <v>960</v>
      </c>
      <c r="CJ327" s="55">
        <v>323</v>
      </c>
      <c r="CK327" s="55">
        <v>4</v>
      </c>
      <c r="CL327" s="55" t="s">
        <v>306</v>
      </c>
      <c r="CM327" s="55">
        <v>23</v>
      </c>
      <c r="CN327" s="55"/>
      <c r="CO327" s="55"/>
      <c r="CP327" s="55"/>
      <c r="CQ327" s="55" t="s">
        <v>446</v>
      </c>
      <c r="CR327" s="55">
        <v>12960</v>
      </c>
      <c r="CS327" s="55" t="s">
        <v>447</v>
      </c>
      <c r="CT327" s="55">
        <v>40</v>
      </c>
      <c r="CU327" s="55"/>
      <c r="CV327" s="55"/>
      <c r="CW327" s="55" t="s">
        <v>447</v>
      </c>
      <c r="CX327" s="55">
        <v>40</v>
      </c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</row>
    <row r="328" spans="58:112" ht="16.5" x14ac:dyDescent="0.2">
      <c r="BF328" s="55">
        <v>323</v>
      </c>
      <c r="BG328" s="14">
        <f t="shared" si="55"/>
        <v>0</v>
      </c>
      <c r="BH328" s="14">
        <f t="shared" si="56"/>
        <v>480</v>
      </c>
      <c r="BI328" s="14">
        <f t="shared" si="57"/>
        <v>0</v>
      </c>
      <c r="BJ328" s="14">
        <f t="shared" si="58"/>
        <v>1200</v>
      </c>
      <c r="BK328" s="14">
        <f t="shared" si="59"/>
        <v>480</v>
      </c>
      <c r="BL328" s="14">
        <f t="shared" si="60"/>
        <v>960</v>
      </c>
      <c r="CJ328" s="55">
        <v>324</v>
      </c>
      <c r="CK328" s="55">
        <v>4</v>
      </c>
      <c r="CL328" s="55" t="s">
        <v>306</v>
      </c>
      <c r="CM328" s="55">
        <v>24</v>
      </c>
      <c r="CN328" s="55"/>
      <c r="CO328" s="55"/>
      <c r="CP328" s="55"/>
      <c r="CQ328" s="55" t="s">
        <v>446</v>
      </c>
      <c r="CR328" s="55">
        <v>12960</v>
      </c>
      <c r="CS328" s="55" t="s">
        <v>447</v>
      </c>
      <c r="CT328" s="55">
        <v>40</v>
      </c>
      <c r="CU328" s="55"/>
      <c r="CV328" s="55"/>
      <c r="CW328" s="55" t="s">
        <v>447</v>
      </c>
      <c r="CX328" s="55">
        <v>40</v>
      </c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</row>
    <row r="329" spans="58:112" ht="16.5" x14ac:dyDescent="0.2">
      <c r="BF329" s="55">
        <v>324</v>
      </c>
      <c r="BG329" s="14">
        <f t="shared" si="55"/>
        <v>0</v>
      </c>
      <c r="BH329" s="14">
        <f t="shared" si="56"/>
        <v>480</v>
      </c>
      <c r="BI329" s="14">
        <f t="shared" si="57"/>
        <v>0</v>
      </c>
      <c r="BJ329" s="14">
        <f t="shared" si="58"/>
        <v>1200</v>
      </c>
      <c r="BK329" s="14">
        <f t="shared" si="59"/>
        <v>480</v>
      </c>
      <c r="BL329" s="14">
        <f t="shared" si="60"/>
        <v>960</v>
      </c>
      <c r="CJ329" s="55">
        <v>325</v>
      </c>
      <c r="CK329" s="55">
        <v>4</v>
      </c>
      <c r="CL329" s="55" t="s">
        <v>306</v>
      </c>
      <c r="CM329" s="55">
        <v>25</v>
      </c>
      <c r="CN329" s="55"/>
      <c r="CO329" s="55"/>
      <c r="CP329" s="55"/>
      <c r="CQ329" s="55" t="s">
        <v>446</v>
      </c>
      <c r="CR329" s="55">
        <v>12960</v>
      </c>
      <c r="CS329" s="55" t="s">
        <v>447</v>
      </c>
      <c r="CT329" s="55">
        <v>40</v>
      </c>
      <c r="CU329" s="55" t="s">
        <v>338</v>
      </c>
      <c r="CV329" s="55">
        <v>2</v>
      </c>
      <c r="CW329" s="55" t="s">
        <v>447</v>
      </c>
      <c r="CX329" s="55">
        <v>45</v>
      </c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</row>
    <row r="330" spans="58:112" ht="16.5" x14ac:dyDescent="0.2">
      <c r="BF330" s="55">
        <v>325</v>
      </c>
      <c r="BG330" s="14">
        <f t="shared" si="55"/>
        <v>0</v>
      </c>
      <c r="BH330" s="14">
        <f t="shared" si="56"/>
        <v>480</v>
      </c>
      <c r="BI330" s="14">
        <f t="shared" si="57"/>
        <v>0</v>
      </c>
      <c r="BJ330" s="14">
        <f t="shared" si="58"/>
        <v>1200</v>
      </c>
      <c r="BK330" s="14">
        <f t="shared" si="59"/>
        <v>480</v>
      </c>
      <c r="BL330" s="14">
        <f t="shared" si="60"/>
        <v>960</v>
      </c>
      <c r="CJ330" s="55">
        <v>326</v>
      </c>
      <c r="CK330" s="55">
        <v>4</v>
      </c>
      <c r="CL330" s="55" t="s">
        <v>306</v>
      </c>
      <c r="CM330" s="55">
        <v>26</v>
      </c>
      <c r="CN330" s="55"/>
      <c r="CO330" s="55"/>
      <c r="CP330" s="55"/>
      <c r="CQ330" s="55" t="s">
        <v>446</v>
      </c>
      <c r="CR330" s="55">
        <v>12960</v>
      </c>
      <c r="CS330" s="55" t="s">
        <v>447</v>
      </c>
      <c r="CT330" s="55">
        <v>45</v>
      </c>
      <c r="CU330" s="55"/>
      <c r="CV330" s="55"/>
      <c r="CW330" s="55" t="s">
        <v>447</v>
      </c>
      <c r="CX330" s="55">
        <v>45</v>
      </c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</row>
    <row r="331" spans="58:112" ht="16.5" x14ac:dyDescent="0.2">
      <c r="BF331" s="55">
        <v>326</v>
      </c>
      <c r="BG331" s="14">
        <f t="shared" si="55"/>
        <v>0</v>
      </c>
      <c r="BH331" s="14">
        <f t="shared" si="56"/>
        <v>480</v>
      </c>
      <c r="BI331" s="14">
        <f t="shared" si="57"/>
        <v>0</v>
      </c>
      <c r="BJ331" s="14">
        <f t="shared" si="58"/>
        <v>1200</v>
      </c>
      <c r="BK331" s="14">
        <f t="shared" si="59"/>
        <v>480</v>
      </c>
      <c r="BL331" s="14">
        <f t="shared" si="60"/>
        <v>960</v>
      </c>
      <c r="CJ331" s="55">
        <v>327</v>
      </c>
      <c r="CK331" s="55">
        <v>4</v>
      </c>
      <c r="CL331" s="55" t="s">
        <v>306</v>
      </c>
      <c r="CM331" s="55">
        <v>27</v>
      </c>
      <c r="CN331" s="55"/>
      <c r="CO331" s="55"/>
      <c r="CP331" s="55"/>
      <c r="CQ331" s="55" t="s">
        <v>446</v>
      </c>
      <c r="CR331" s="55">
        <v>12960</v>
      </c>
      <c r="CS331" s="55" t="s">
        <v>447</v>
      </c>
      <c r="CT331" s="55">
        <v>45</v>
      </c>
      <c r="CU331" s="55"/>
      <c r="CV331" s="55"/>
      <c r="CW331" s="55" t="s">
        <v>447</v>
      </c>
      <c r="CX331" s="55">
        <v>45</v>
      </c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</row>
    <row r="332" spans="58:112" ht="16.5" x14ac:dyDescent="0.2">
      <c r="BF332" s="55">
        <v>327</v>
      </c>
      <c r="BG332" s="14">
        <f t="shared" si="55"/>
        <v>0</v>
      </c>
      <c r="BH332" s="14">
        <f t="shared" si="56"/>
        <v>480</v>
      </c>
      <c r="BI332" s="14">
        <f t="shared" si="57"/>
        <v>0</v>
      </c>
      <c r="BJ332" s="14">
        <f t="shared" si="58"/>
        <v>1200</v>
      </c>
      <c r="BK332" s="14">
        <f t="shared" si="59"/>
        <v>480</v>
      </c>
      <c r="BL332" s="14">
        <f t="shared" si="60"/>
        <v>960</v>
      </c>
      <c r="CJ332" s="55">
        <v>328</v>
      </c>
      <c r="CK332" s="55">
        <v>4</v>
      </c>
      <c r="CL332" s="55" t="s">
        <v>306</v>
      </c>
      <c r="CM332" s="55">
        <v>28</v>
      </c>
      <c r="CN332" s="55"/>
      <c r="CO332" s="55"/>
      <c r="CP332" s="55"/>
      <c r="CQ332" s="55" t="s">
        <v>446</v>
      </c>
      <c r="CR332" s="55">
        <v>12960</v>
      </c>
      <c r="CS332" s="55" t="s">
        <v>447</v>
      </c>
      <c r="CT332" s="55">
        <v>45</v>
      </c>
      <c r="CU332" s="55"/>
      <c r="CV332" s="55"/>
      <c r="CW332" s="55" t="s">
        <v>447</v>
      </c>
      <c r="CX332" s="55">
        <v>45</v>
      </c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</row>
    <row r="333" spans="58:112" ht="16.5" x14ac:dyDescent="0.2">
      <c r="BF333" s="55">
        <v>328</v>
      </c>
      <c r="BG333" s="14">
        <f t="shared" si="55"/>
        <v>0</v>
      </c>
      <c r="BH333" s="14">
        <f t="shared" si="56"/>
        <v>480</v>
      </c>
      <c r="BI333" s="14">
        <f t="shared" si="57"/>
        <v>0</v>
      </c>
      <c r="BJ333" s="14">
        <f t="shared" si="58"/>
        <v>1200</v>
      </c>
      <c r="BK333" s="14">
        <f t="shared" si="59"/>
        <v>480</v>
      </c>
      <c r="BL333" s="14">
        <f t="shared" si="60"/>
        <v>960</v>
      </c>
      <c r="CJ333" s="55">
        <v>329</v>
      </c>
      <c r="CK333" s="55">
        <v>4</v>
      </c>
      <c r="CL333" s="55" t="s">
        <v>306</v>
      </c>
      <c r="CM333" s="55">
        <v>29</v>
      </c>
      <c r="CN333" s="55"/>
      <c r="CO333" s="55"/>
      <c r="CP333" s="55"/>
      <c r="CQ333" s="55" t="s">
        <v>446</v>
      </c>
      <c r="CR333" s="55">
        <v>12960</v>
      </c>
      <c r="CS333" s="55" t="s">
        <v>447</v>
      </c>
      <c r="CT333" s="55">
        <v>45</v>
      </c>
      <c r="CU333" s="55"/>
      <c r="CV333" s="55"/>
      <c r="CW333" s="55" t="s">
        <v>447</v>
      </c>
      <c r="CX333" s="55">
        <v>45</v>
      </c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</row>
    <row r="334" spans="58:112" ht="16.5" x14ac:dyDescent="0.2">
      <c r="BF334" s="55">
        <v>329</v>
      </c>
      <c r="BG334" s="14">
        <f t="shared" si="55"/>
        <v>0</v>
      </c>
      <c r="BH334" s="14">
        <f t="shared" si="56"/>
        <v>480</v>
      </c>
      <c r="BI334" s="14">
        <f t="shared" si="57"/>
        <v>0</v>
      </c>
      <c r="BJ334" s="14">
        <f t="shared" si="58"/>
        <v>1200</v>
      </c>
      <c r="BK334" s="14">
        <f t="shared" si="59"/>
        <v>480</v>
      </c>
      <c r="BL334" s="14">
        <f t="shared" si="60"/>
        <v>960</v>
      </c>
      <c r="CJ334" s="55">
        <v>330</v>
      </c>
      <c r="CK334" s="55">
        <v>4</v>
      </c>
      <c r="CL334" s="55" t="s">
        <v>306</v>
      </c>
      <c r="CM334" s="55">
        <v>30</v>
      </c>
      <c r="CN334" s="55"/>
      <c r="CO334" s="55"/>
      <c r="CP334" s="55"/>
      <c r="CQ334" s="55" t="s">
        <v>446</v>
      </c>
      <c r="CR334" s="55">
        <v>16200</v>
      </c>
      <c r="CS334" s="55" t="s">
        <v>447</v>
      </c>
      <c r="CT334" s="55">
        <v>45</v>
      </c>
      <c r="CU334" s="55" t="s">
        <v>339</v>
      </c>
      <c r="CV334" s="55">
        <v>2</v>
      </c>
      <c r="CW334" s="55" t="s">
        <v>447</v>
      </c>
      <c r="CX334" s="55">
        <v>50</v>
      </c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</row>
    <row r="335" spans="58:112" ht="16.5" x14ac:dyDescent="0.2">
      <c r="BF335" s="55">
        <v>330</v>
      </c>
      <c r="BG335" s="14">
        <f t="shared" si="55"/>
        <v>0</v>
      </c>
      <c r="BH335" s="14">
        <f t="shared" si="56"/>
        <v>480</v>
      </c>
      <c r="BI335" s="14">
        <f t="shared" si="57"/>
        <v>0</v>
      </c>
      <c r="BJ335" s="14">
        <f t="shared" si="58"/>
        <v>1200</v>
      </c>
      <c r="BK335" s="14">
        <f t="shared" si="59"/>
        <v>480</v>
      </c>
      <c r="BL335" s="14">
        <f t="shared" si="60"/>
        <v>960</v>
      </c>
      <c r="CJ335" s="55">
        <v>331</v>
      </c>
      <c r="CK335" s="55">
        <v>4</v>
      </c>
      <c r="CL335" s="55" t="s">
        <v>306</v>
      </c>
      <c r="CM335" s="55">
        <v>31</v>
      </c>
      <c r="CN335" s="55"/>
      <c r="CO335" s="55"/>
      <c r="CP335" s="55"/>
      <c r="CQ335" s="55" t="s">
        <v>446</v>
      </c>
      <c r="CR335" s="55">
        <v>16200</v>
      </c>
      <c r="CS335" s="55" t="s">
        <v>447</v>
      </c>
      <c r="CT335" s="55">
        <v>50</v>
      </c>
      <c r="CU335" s="55"/>
      <c r="CV335" s="55"/>
      <c r="CW335" s="55" t="s">
        <v>447</v>
      </c>
      <c r="CX335" s="55">
        <v>50</v>
      </c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</row>
    <row r="336" spans="58:112" ht="16.5" x14ac:dyDescent="0.2">
      <c r="BF336" s="55">
        <v>331</v>
      </c>
      <c r="BG336" s="14">
        <f t="shared" si="55"/>
        <v>0</v>
      </c>
      <c r="BH336" s="14">
        <f t="shared" si="56"/>
        <v>480</v>
      </c>
      <c r="BI336" s="14">
        <f t="shared" si="57"/>
        <v>0</v>
      </c>
      <c r="BJ336" s="14">
        <f t="shared" si="58"/>
        <v>1200</v>
      </c>
      <c r="BK336" s="14">
        <f t="shared" si="59"/>
        <v>480</v>
      </c>
      <c r="BL336" s="14">
        <f t="shared" si="60"/>
        <v>960</v>
      </c>
      <c r="CJ336" s="55">
        <v>332</v>
      </c>
      <c r="CK336" s="55">
        <v>4</v>
      </c>
      <c r="CL336" s="55" t="s">
        <v>306</v>
      </c>
      <c r="CM336" s="55">
        <v>32</v>
      </c>
      <c r="CN336" s="55"/>
      <c r="CO336" s="55"/>
      <c r="CP336" s="55"/>
      <c r="CQ336" s="55" t="s">
        <v>446</v>
      </c>
      <c r="CR336" s="55">
        <v>16200</v>
      </c>
      <c r="CS336" s="55" t="s">
        <v>447</v>
      </c>
      <c r="CT336" s="55">
        <v>50</v>
      </c>
      <c r="CU336" s="55"/>
      <c r="CV336" s="55"/>
      <c r="CW336" s="55" t="s">
        <v>447</v>
      </c>
      <c r="CX336" s="55">
        <v>50</v>
      </c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</row>
    <row r="337" spans="58:112" ht="16.5" x14ac:dyDescent="0.2">
      <c r="BF337" s="55">
        <v>332</v>
      </c>
      <c r="BG337" s="14">
        <f t="shared" si="55"/>
        <v>0</v>
      </c>
      <c r="BH337" s="14">
        <f t="shared" si="56"/>
        <v>480</v>
      </c>
      <c r="BI337" s="14">
        <f t="shared" si="57"/>
        <v>0</v>
      </c>
      <c r="BJ337" s="14">
        <f t="shared" si="58"/>
        <v>1200</v>
      </c>
      <c r="BK337" s="14">
        <f t="shared" si="59"/>
        <v>480</v>
      </c>
      <c r="BL337" s="14">
        <f t="shared" si="60"/>
        <v>960</v>
      </c>
      <c r="CJ337" s="55">
        <v>333</v>
      </c>
      <c r="CK337" s="55">
        <v>4</v>
      </c>
      <c r="CL337" s="55" t="s">
        <v>306</v>
      </c>
      <c r="CM337" s="55">
        <v>33</v>
      </c>
      <c r="CN337" s="55"/>
      <c r="CO337" s="55"/>
      <c r="CP337" s="55"/>
      <c r="CQ337" s="55" t="s">
        <v>446</v>
      </c>
      <c r="CR337" s="55">
        <v>16200</v>
      </c>
      <c r="CS337" s="55" t="s">
        <v>447</v>
      </c>
      <c r="CT337" s="55">
        <v>50</v>
      </c>
      <c r="CU337" s="55"/>
      <c r="CV337" s="55"/>
      <c r="CW337" s="55" t="s">
        <v>447</v>
      </c>
      <c r="CX337" s="55">
        <v>50</v>
      </c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</row>
    <row r="338" spans="58:112" ht="16.5" x14ac:dyDescent="0.2">
      <c r="BF338" s="55">
        <v>333</v>
      </c>
      <c r="BG338" s="14">
        <f t="shared" si="55"/>
        <v>0</v>
      </c>
      <c r="BH338" s="14">
        <f t="shared" si="56"/>
        <v>480</v>
      </c>
      <c r="BI338" s="14">
        <f t="shared" si="57"/>
        <v>0</v>
      </c>
      <c r="BJ338" s="14">
        <f t="shared" si="58"/>
        <v>1200</v>
      </c>
      <c r="BK338" s="14">
        <f t="shared" si="59"/>
        <v>480</v>
      </c>
      <c r="BL338" s="14">
        <f t="shared" si="60"/>
        <v>960</v>
      </c>
      <c r="CJ338" s="55">
        <v>334</v>
      </c>
      <c r="CK338" s="55">
        <v>4</v>
      </c>
      <c r="CL338" s="55" t="s">
        <v>306</v>
      </c>
      <c r="CM338" s="55">
        <v>34</v>
      </c>
      <c r="CN338" s="55"/>
      <c r="CO338" s="55"/>
      <c r="CP338" s="55"/>
      <c r="CQ338" s="55" t="s">
        <v>446</v>
      </c>
      <c r="CR338" s="55">
        <v>16200</v>
      </c>
      <c r="CS338" s="55" t="s">
        <v>447</v>
      </c>
      <c r="CT338" s="55">
        <v>50</v>
      </c>
      <c r="CU338" s="55"/>
      <c r="CV338" s="55"/>
      <c r="CW338" s="55" t="s">
        <v>447</v>
      </c>
      <c r="CX338" s="55">
        <v>50</v>
      </c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</row>
    <row r="339" spans="58:112" ht="16.5" x14ac:dyDescent="0.2">
      <c r="BF339" s="55">
        <v>334</v>
      </c>
      <c r="BG339" s="14">
        <f t="shared" si="55"/>
        <v>0</v>
      </c>
      <c r="BH339" s="14">
        <f t="shared" si="56"/>
        <v>480</v>
      </c>
      <c r="BI339" s="14">
        <f t="shared" si="57"/>
        <v>0</v>
      </c>
      <c r="BJ339" s="14">
        <f t="shared" si="58"/>
        <v>1200</v>
      </c>
      <c r="BK339" s="14">
        <f t="shared" si="59"/>
        <v>480</v>
      </c>
      <c r="BL339" s="14">
        <f t="shared" si="60"/>
        <v>960</v>
      </c>
      <c r="CJ339" s="55">
        <v>335</v>
      </c>
      <c r="CK339" s="55">
        <v>4</v>
      </c>
      <c r="CL339" s="55" t="s">
        <v>306</v>
      </c>
      <c r="CM339" s="55">
        <v>35</v>
      </c>
      <c r="CN339" s="55"/>
      <c r="CO339" s="55"/>
      <c r="CP339" s="55"/>
      <c r="CQ339" s="55" t="s">
        <v>446</v>
      </c>
      <c r="CR339" s="55">
        <v>16200</v>
      </c>
      <c r="CS339" s="55" t="s">
        <v>447</v>
      </c>
      <c r="CT339" s="55">
        <v>50</v>
      </c>
      <c r="CU339" s="55" t="s">
        <v>334</v>
      </c>
      <c r="CV339" s="55">
        <v>2</v>
      </c>
      <c r="CW339" s="55" t="s">
        <v>447</v>
      </c>
      <c r="CX339" s="55">
        <v>55</v>
      </c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</row>
    <row r="340" spans="58:112" ht="16.5" x14ac:dyDescent="0.2">
      <c r="BF340" s="55">
        <v>335</v>
      </c>
      <c r="BG340" s="14">
        <f t="shared" si="55"/>
        <v>0</v>
      </c>
      <c r="BH340" s="14">
        <f t="shared" si="56"/>
        <v>480</v>
      </c>
      <c r="BI340" s="14">
        <f t="shared" si="57"/>
        <v>0</v>
      </c>
      <c r="BJ340" s="14">
        <f t="shared" si="58"/>
        <v>1200</v>
      </c>
      <c r="BK340" s="14">
        <f t="shared" si="59"/>
        <v>480</v>
      </c>
      <c r="BL340" s="14">
        <f t="shared" si="60"/>
        <v>960</v>
      </c>
      <c r="CJ340" s="55">
        <v>336</v>
      </c>
      <c r="CK340" s="55">
        <v>4</v>
      </c>
      <c r="CL340" s="55" t="s">
        <v>306</v>
      </c>
      <c r="CM340" s="55">
        <v>36</v>
      </c>
      <c r="CN340" s="55"/>
      <c r="CO340" s="55"/>
      <c r="CP340" s="55"/>
      <c r="CQ340" s="55" t="s">
        <v>446</v>
      </c>
      <c r="CR340" s="55">
        <v>16200</v>
      </c>
      <c r="CS340" s="55" t="s">
        <v>447</v>
      </c>
      <c r="CT340" s="55">
        <v>55</v>
      </c>
      <c r="CU340" s="55"/>
      <c r="CV340" s="55"/>
      <c r="CW340" s="55" t="s">
        <v>447</v>
      </c>
      <c r="CX340" s="55">
        <v>55</v>
      </c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</row>
    <row r="341" spans="58:112" ht="16.5" x14ac:dyDescent="0.2">
      <c r="BF341" s="55">
        <v>336</v>
      </c>
      <c r="BG341" s="14">
        <f t="shared" si="55"/>
        <v>0</v>
      </c>
      <c r="BH341" s="14">
        <f t="shared" si="56"/>
        <v>480</v>
      </c>
      <c r="BI341" s="14">
        <f t="shared" si="57"/>
        <v>0</v>
      </c>
      <c r="BJ341" s="14">
        <f t="shared" si="58"/>
        <v>1200</v>
      </c>
      <c r="BK341" s="14">
        <f t="shared" si="59"/>
        <v>480</v>
      </c>
      <c r="BL341" s="14">
        <f t="shared" si="60"/>
        <v>960</v>
      </c>
      <c r="CJ341" s="55">
        <v>337</v>
      </c>
      <c r="CK341" s="55">
        <v>4</v>
      </c>
      <c r="CL341" s="55" t="s">
        <v>306</v>
      </c>
      <c r="CM341" s="55">
        <v>37</v>
      </c>
      <c r="CN341" s="55"/>
      <c r="CO341" s="55"/>
      <c r="CP341" s="55"/>
      <c r="CQ341" s="55" t="s">
        <v>446</v>
      </c>
      <c r="CR341" s="55">
        <v>16200</v>
      </c>
      <c r="CS341" s="55" t="s">
        <v>447</v>
      </c>
      <c r="CT341" s="55">
        <v>55</v>
      </c>
      <c r="CU341" s="55"/>
      <c r="CV341" s="55"/>
      <c r="CW341" s="55" t="s">
        <v>447</v>
      </c>
      <c r="CX341" s="55">
        <v>55</v>
      </c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</row>
    <row r="342" spans="58:112" ht="16.5" x14ac:dyDescent="0.2">
      <c r="BF342" s="55">
        <v>337</v>
      </c>
      <c r="BG342" s="14">
        <f t="shared" si="55"/>
        <v>0</v>
      </c>
      <c r="BH342" s="14">
        <f t="shared" si="56"/>
        <v>480</v>
      </c>
      <c r="BI342" s="14">
        <f t="shared" si="57"/>
        <v>0</v>
      </c>
      <c r="BJ342" s="14">
        <f t="shared" si="58"/>
        <v>1200</v>
      </c>
      <c r="BK342" s="14">
        <f t="shared" si="59"/>
        <v>480</v>
      </c>
      <c r="BL342" s="14">
        <f t="shared" si="60"/>
        <v>960</v>
      </c>
      <c r="CJ342" s="55">
        <v>338</v>
      </c>
      <c r="CK342" s="55">
        <v>4</v>
      </c>
      <c r="CL342" s="55" t="s">
        <v>306</v>
      </c>
      <c r="CM342" s="55">
        <v>38</v>
      </c>
      <c r="CN342" s="55"/>
      <c r="CO342" s="55"/>
      <c r="CP342" s="55"/>
      <c r="CQ342" s="55" t="s">
        <v>446</v>
      </c>
      <c r="CR342" s="55">
        <v>16200</v>
      </c>
      <c r="CS342" s="55" t="s">
        <v>447</v>
      </c>
      <c r="CT342" s="55">
        <v>55</v>
      </c>
      <c r="CU342" s="55"/>
      <c r="CV342" s="55"/>
      <c r="CW342" s="55" t="s">
        <v>447</v>
      </c>
      <c r="CX342" s="55">
        <v>55</v>
      </c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</row>
    <row r="343" spans="58:112" ht="16.5" x14ac:dyDescent="0.2">
      <c r="BF343" s="55">
        <v>338</v>
      </c>
      <c r="BG343" s="14">
        <f t="shared" si="55"/>
        <v>0</v>
      </c>
      <c r="BH343" s="14">
        <f t="shared" si="56"/>
        <v>480</v>
      </c>
      <c r="BI343" s="14">
        <f t="shared" si="57"/>
        <v>0</v>
      </c>
      <c r="BJ343" s="14">
        <f t="shared" si="58"/>
        <v>1200</v>
      </c>
      <c r="BK343" s="14">
        <f t="shared" si="59"/>
        <v>480</v>
      </c>
      <c r="BL343" s="14">
        <f t="shared" si="60"/>
        <v>960</v>
      </c>
      <c r="CJ343" s="55">
        <v>339</v>
      </c>
      <c r="CK343" s="55">
        <v>4</v>
      </c>
      <c r="CL343" s="55" t="s">
        <v>306</v>
      </c>
      <c r="CM343" s="55">
        <v>39</v>
      </c>
      <c r="CN343" s="55"/>
      <c r="CO343" s="55"/>
      <c r="CP343" s="55"/>
      <c r="CQ343" s="55" t="s">
        <v>446</v>
      </c>
      <c r="CR343" s="55">
        <v>16200</v>
      </c>
      <c r="CS343" s="55" t="s">
        <v>447</v>
      </c>
      <c r="CT343" s="55">
        <v>55</v>
      </c>
      <c r="CU343" s="55"/>
      <c r="CV343" s="55"/>
      <c r="CW343" s="55" t="s">
        <v>447</v>
      </c>
      <c r="CX343" s="55">
        <v>55</v>
      </c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</row>
    <row r="344" spans="58:112" ht="16.5" x14ac:dyDescent="0.2">
      <c r="BF344" s="55">
        <v>339</v>
      </c>
      <c r="BG344" s="14">
        <f t="shared" si="55"/>
        <v>0</v>
      </c>
      <c r="BH344" s="14">
        <f t="shared" si="56"/>
        <v>480</v>
      </c>
      <c r="BI344" s="14">
        <f t="shared" si="57"/>
        <v>0</v>
      </c>
      <c r="BJ344" s="14">
        <f t="shared" si="58"/>
        <v>1200</v>
      </c>
      <c r="BK344" s="14">
        <f t="shared" si="59"/>
        <v>480</v>
      </c>
      <c r="BL344" s="14">
        <f t="shared" si="60"/>
        <v>960</v>
      </c>
      <c r="CJ344" s="55">
        <v>340</v>
      </c>
      <c r="CK344" s="55">
        <v>4</v>
      </c>
      <c r="CL344" s="55" t="s">
        <v>306</v>
      </c>
      <c r="CM344" s="55">
        <v>40</v>
      </c>
      <c r="CN344" s="55"/>
      <c r="CO344" s="55"/>
      <c r="CP344" s="55"/>
      <c r="CQ344" s="55" t="s">
        <v>446</v>
      </c>
      <c r="CR344" s="55">
        <v>16200</v>
      </c>
      <c r="CS344" s="55" t="s">
        <v>447</v>
      </c>
      <c r="CT344" s="55">
        <v>55</v>
      </c>
      <c r="CU344" s="55" t="s">
        <v>335</v>
      </c>
      <c r="CV344" s="55">
        <v>2</v>
      </c>
      <c r="CW344" s="55" t="s">
        <v>447</v>
      </c>
      <c r="CX344" s="55">
        <v>60</v>
      </c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</row>
    <row r="345" spans="58:112" ht="16.5" x14ac:dyDescent="0.2">
      <c r="BF345" s="55">
        <v>340</v>
      </c>
      <c r="BG345" s="14">
        <f t="shared" si="55"/>
        <v>0</v>
      </c>
      <c r="BH345" s="14">
        <f t="shared" si="56"/>
        <v>480</v>
      </c>
      <c r="BI345" s="14">
        <f t="shared" si="57"/>
        <v>0</v>
      </c>
      <c r="BJ345" s="14">
        <f t="shared" si="58"/>
        <v>1200</v>
      </c>
      <c r="BK345" s="14">
        <f t="shared" si="59"/>
        <v>480</v>
      </c>
      <c r="BL345" s="14">
        <f t="shared" si="60"/>
        <v>960</v>
      </c>
      <c r="CJ345" s="55">
        <v>341</v>
      </c>
      <c r="CK345" s="55">
        <v>4</v>
      </c>
      <c r="CL345" s="55" t="s">
        <v>306</v>
      </c>
      <c r="CM345" s="55">
        <v>41</v>
      </c>
      <c r="CN345" s="55"/>
      <c r="CO345" s="55"/>
      <c r="CP345" s="55"/>
      <c r="CQ345" s="55" t="s">
        <v>446</v>
      </c>
      <c r="CR345" s="55">
        <v>16200</v>
      </c>
      <c r="CS345" s="55" t="s">
        <v>447</v>
      </c>
      <c r="CT345" s="55">
        <v>60</v>
      </c>
      <c r="CU345" s="55"/>
      <c r="CV345" s="55"/>
      <c r="CW345" s="55" t="s">
        <v>447</v>
      </c>
      <c r="CX345" s="55">
        <v>60</v>
      </c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</row>
    <row r="346" spans="58:112" ht="16.5" x14ac:dyDescent="0.2">
      <c r="BF346" s="55">
        <v>341</v>
      </c>
      <c r="BG346" s="14">
        <f t="shared" si="55"/>
        <v>0</v>
      </c>
      <c r="BH346" s="14">
        <f t="shared" si="56"/>
        <v>480</v>
      </c>
      <c r="BI346" s="14">
        <f t="shared" si="57"/>
        <v>0</v>
      </c>
      <c r="BJ346" s="14">
        <f t="shared" si="58"/>
        <v>1200</v>
      </c>
      <c r="BK346" s="14">
        <f t="shared" si="59"/>
        <v>480</v>
      </c>
      <c r="BL346" s="14">
        <f t="shared" si="60"/>
        <v>960</v>
      </c>
      <c r="CJ346" s="55">
        <v>342</v>
      </c>
      <c r="CK346" s="55">
        <v>4</v>
      </c>
      <c r="CL346" s="55" t="s">
        <v>306</v>
      </c>
      <c r="CM346" s="55">
        <v>42</v>
      </c>
      <c r="CN346" s="55"/>
      <c r="CO346" s="55"/>
      <c r="CP346" s="55"/>
      <c r="CQ346" s="55" t="s">
        <v>446</v>
      </c>
      <c r="CR346" s="55">
        <v>16200</v>
      </c>
      <c r="CS346" s="55" t="s">
        <v>447</v>
      </c>
      <c r="CT346" s="55">
        <v>60</v>
      </c>
      <c r="CU346" s="55"/>
      <c r="CV346" s="55"/>
      <c r="CW346" s="55" t="s">
        <v>447</v>
      </c>
      <c r="CX346" s="55">
        <v>60</v>
      </c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</row>
    <row r="347" spans="58:112" ht="16.5" x14ac:dyDescent="0.2">
      <c r="BF347" s="55">
        <v>342</v>
      </c>
      <c r="BG347" s="14">
        <f t="shared" si="55"/>
        <v>0</v>
      </c>
      <c r="BH347" s="14">
        <f t="shared" si="56"/>
        <v>480</v>
      </c>
      <c r="BI347" s="14">
        <f t="shared" si="57"/>
        <v>0</v>
      </c>
      <c r="BJ347" s="14">
        <f t="shared" si="58"/>
        <v>1200</v>
      </c>
      <c r="BK347" s="14">
        <f t="shared" si="59"/>
        <v>480</v>
      </c>
      <c r="BL347" s="14">
        <f t="shared" si="60"/>
        <v>960</v>
      </c>
      <c r="CJ347" s="55">
        <v>343</v>
      </c>
      <c r="CK347" s="55">
        <v>4</v>
      </c>
      <c r="CL347" s="55" t="s">
        <v>306</v>
      </c>
      <c r="CM347" s="55">
        <v>43</v>
      </c>
      <c r="CN347" s="55"/>
      <c r="CO347" s="55"/>
      <c r="CP347" s="55"/>
      <c r="CQ347" s="55" t="s">
        <v>446</v>
      </c>
      <c r="CR347" s="55">
        <v>16200</v>
      </c>
      <c r="CS347" s="55" t="s">
        <v>447</v>
      </c>
      <c r="CT347" s="55">
        <v>60</v>
      </c>
      <c r="CU347" s="55"/>
      <c r="CV347" s="55"/>
      <c r="CW347" s="55" t="s">
        <v>447</v>
      </c>
      <c r="CX347" s="55">
        <v>60</v>
      </c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</row>
    <row r="348" spans="58:112" ht="16.5" x14ac:dyDescent="0.2">
      <c r="BF348" s="55">
        <v>343</v>
      </c>
      <c r="BG348" s="14">
        <f t="shared" si="55"/>
        <v>0</v>
      </c>
      <c r="BH348" s="14">
        <f t="shared" si="56"/>
        <v>480</v>
      </c>
      <c r="BI348" s="14">
        <f t="shared" si="57"/>
        <v>0</v>
      </c>
      <c r="BJ348" s="14">
        <f t="shared" si="58"/>
        <v>1200</v>
      </c>
      <c r="BK348" s="14">
        <f t="shared" si="59"/>
        <v>480</v>
      </c>
      <c r="BL348" s="14">
        <f t="shared" si="60"/>
        <v>960</v>
      </c>
      <c r="CJ348" s="55">
        <v>344</v>
      </c>
      <c r="CK348" s="55">
        <v>4</v>
      </c>
      <c r="CL348" s="55" t="s">
        <v>306</v>
      </c>
      <c r="CM348" s="55">
        <v>44</v>
      </c>
      <c r="CN348" s="55"/>
      <c r="CO348" s="55"/>
      <c r="CP348" s="55"/>
      <c r="CQ348" s="55" t="s">
        <v>446</v>
      </c>
      <c r="CR348" s="55">
        <v>16200</v>
      </c>
      <c r="CS348" s="55" t="s">
        <v>447</v>
      </c>
      <c r="CT348" s="55">
        <v>60</v>
      </c>
      <c r="CU348" s="55"/>
      <c r="CV348" s="55"/>
      <c r="CW348" s="55" t="s">
        <v>447</v>
      </c>
      <c r="CX348" s="55">
        <v>60</v>
      </c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</row>
    <row r="349" spans="58:112" ht="16.5" x14ac:dyDescent="0.2">
      <c r="BF349" s="55">
        <v>344</v>
      </c>
      <c r="BG349" s="14">
        <f t="shared" si="55"/>
        <v>0</v>
      </c>
      <c r="BH349" s="14">
        <f t="shared" si="56"/>
        <v>480</v>
      </c>
      <c r="BI349" s="14">
        <f t="shared" si="57"/>
        <v>0</v>
      </c>
      <c r="BJ349" s="14">
        <f t="shared" si="58"/>
        <v>1200</v>
      </c>
      <c r="BK349" s="14">
        <f t="shared" si="59"/>
        <v>480</v>
      </c>
      <c r="BL349" s="14">
        <f t="shared" si="60"/>
        <v>960</v>
      </c>
      <c r="CJ349" s="55">
        <v>345</v>
      </c>
      <c r="CK349" s="55">
        <v>4</v>
      </c>
      <c r="CL349" s="55" t="s">
        <v>306</v>
      </c>
      <c r="CM349" s="55">
        <v>45</v>
      </c>
      <c r="CN349" s="55"/>
      <c r="CO349" s="55"/>
      <c r="CP349" s="55"/>
      <c r="CQ349" s="55" t="s">
        <v>446</v>
      </c>
      <c r="CR349" s="55">
        <v>19800</v>
      </c>
      <c r="CS349" s="55" t="s">
        <v>447</v>
      </c>
      <c r="CT349" s="55">
        <v>60</v>
      </c>
      <c r="CU349" s="55" t="s">
        <v>338</v>
      </c>
      <c r="CV349" s="55">
        <v>2</v>
      </c>
      <c r="CW349" s="55" t="s">
        <v>447</v>
      </c>
      <c r="CX349" s="55">
        <v>65</v>
      </c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</row>
    <row r="350" spans="58:112" ht="16.5" x14ac:dyDescent="0.2">
      <c r="BF350" s="55">
        <v>345</v>
      </c>
      <c r="BG350" s="14">
        <f t="shared" si="55"/>
        <v>0</v>
      </c>
      <c r="BH350" s="14">
        <f t="shared" si="56"/>
        <v>480</v>
      </c>
      <c r="BI350" s="14">
        <f t="shared" si="57"/>
        <v>0</v>
      </c>
      <c r="BJ350" s="14">
        <f t="shared" si="58"/>
        <v>1200</v>
      </c>
      <c r="BK350" s="14">
        <f t="shared" si="59"/>
        <v>480</v>
      </c>
      <c r="BL350" s="14">
        <f t="shared" si="60"/>
        <v>960</v>
      </c>
      <c r="CJ350" s="55">
        <v>346</v>
      </c>
      <c r="CK350" s="55">
        <v>4</v>
      </c>
      <c r="CL350" s="55" t="s">
        <v>306</v>
      </c>
      <c r="CM350" s="55">
        <v>46</v>
      </c>
      <c r="CN350" s="55"/>
      <c r="CO350" s="55"/>
      <c r="CP350" s="55"/>
      <c r="CQ350" s="55" t="s">
        <v>446</v>
      </c>
      <c r="CR350" s="55">
        <v>19800</v>
      </c>
      <c r="CS350" s="55" t="s">
        <v>447</v>
      </c>
      <c r="CT350" s="55">
        <v>65</v>
      </c>
      <c r="CU350" s="55"/>
      <c r="CV350" s="55"/>
      <c r="CW350" s="55" t="s">
        <v>447</v>
      </c>
      <c r="CX350" s="55">
        <v>65</v>
      </c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</row>
    <row r="351" spans="58:112" ht="16.5" x14ac:dyDescent="0.2">
      <c r="BF351" s="55">
        <v>346</v>
      </c>
      <c r="BG351" s="14">
        <f t="shared" si="55"/>
        <v>0</v>
      </c>
      <c r="BH351" s="14">
        <f t="shared" si="56"/>
        <v>480</v>
      </c>
      <c r="BI351" s="14">
        <f t="shared" si="57"/>
        <v>0</v>
      </c>
      <c r="BJ351" s="14">
        <f t="shared" si="58"/>
        <v>1200</v>
      </c>
      <c r="BK351" s="14">
        <f t="shared" si="59"/>
        <v>480</v>
      </c>
      <c r="BL351" s="14">
        <f t="shared" si="60"/>
        <v>960</v>
      </c>
      <c r="CJ351" s="55">
        <v>347</v>
      </c>
      <c r="CK351" s="55">
        <v>4</v>
      </c>
      <c r="CL351" s="55" t="s">
        <v>306</v>
      </c>
      <c r="CM351" s="55">
        <v>47</v>
      </c>
      <c r="CN351" s="55"/>
      <c r="CO351" s="55"/>
      <c r="CP351" s="55"/>
      <c r="CQ351" s="55" t="s">
        <v>446</v>
      </c>
      <c r="CR351" s="55">
        <v>19800</v>
      </c>
      <c r="CS351" s="55" t="s">
        <v>447</v>
      </c>
      <c r="CT351" s="55">
        <v>65</v>
      </c>
      <c r="CU351" s="55"/>
      <c r="CV351" s="55"/>
      <c r="CW351" s="55" t="s">
        <v>447</v>
      </c>
      <c r="CX351" s="55">
        <v>65</v>
      </c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</row>
    <row r="352" spans="58:112" ht="16.5" x14ac:dyDescent="0.2">
      <c r="BF352" s="55">
        <v>347</v>
      </c>
      <c r="BG352" s="14">
        <f t="shared" si="55"/>
        <v>0</v>
      </c>
      <c r="BH352" s="14">
        <f t="shared" si="56"/>
        <v>480</v>
      </c>
      <c r="BI352" s="14">
        <f t="shared" si="57"/>
        <v>0</v>
      </c>
      <c r="BJ352" s="14">
        <f t="shared" si="58"/>
        <v>1200</v>
      </c>
      <c r="BK352" s="14">
        <f t="shared" si="59"/>
        <v>480</v>
      </c>
      <c r="BL352" s="14">
        <f t="shared" si="60"/>
        <v>960</v>
      </c>
      <c r="CJ352" s="55">
        <v>348</v>
      </c>
      <c r="CK352" s="55">
        <v>4</v>
      </c>
      <c r="CL352" s="55" t="s">
        <v>306</v>
      </c>
      <c r="CM352" s="55">
        <v>48</v>
      </c>
      <c r="CN352" s="55"/>
      <c r="CO352" s="55"/>
      <c r="CP352" s="55"/>
      <c r="CQ352" s="55" t="s">
        <v>446</v>
      </c>
      <c r="CR352" s="55">
        <v>19800</v>
      </c>
      <c r="CS352" s="55" t="s">
        <v>447</v>
      </c>
      <c r="CT352" s="55">
        <v>65</v>
      </c>
      <c r="CU352" s="55"/>
      <c r="CV352" s="55"/>
      <c r="CW352" s="55" t="s">
        <v>447</v>
      </c>
      <c r="CX352" s="55">
        <v>65</v>
      </c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</row>
    <row r="353" spans="58:112" ht="16.5" x14ac:dyDescent="0.2">
      <c r="BF353" s="55">
        <v>348</v>
      </c>
      <c r="BG353" s="14">
        <f t="shared" si="55"/>
        <v>0</v>
      </c>
      <c r="BH353" s="14">
        <f t="shared" si="56"/>
        <v>480</v>
      </c>
      <c r="BI353" s="14">
        <f t="shared" si="57"/>
        <v>0</v>
      </c>
      <c r="BJ353" s="14">
        <f t="shared" si="58"/>
        <v>1200</v>
      </c>
      <c r="BK353" s="14">
        <f t="shared" si="59"/>
        <v>480</v>
      </c>
      <c r="BL353" s="14">
        <f t="shared" si="60"/>
        <v>960</v>
      </c>
      <c r="CJ353" s="55">
        <v>349</v>
      </c>
      <c r="CK353" s="55">
        <v>4</v>
      </c>
      <c r="CL353" s="55" t="s">
        <v>306</v>
      </c>
      <c r="CM353" s="55">
        <v>49</v>
      </c>
      <c r="CN353" s="55"/>
      <c r="CO353" s="55"/>
      <c r="CP353" s="55"/>
      <c r="CQ353" s="55" t="s">
        <v>446</v>
      </c>
      <c r="CR353" s="55">
        <v>19800</v>
      </c>
      <c r="CS353" s="55" t="s">
        <v>447</v>
      </c>
      <c r="CT353" s="55">
        <v>65</v>
      </c>
      <c r="CU353" s="55"/>
      <c r="CV353" s="55"/>
      <c r="CW353" s="55" t="s">
        <v>447</v>
      </c>
      <c r="CX353" s="55">
        <v>65</v>
      </c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</row>
    <row r="354" spans="58:112" ht="16.5" x14ac:dyDescent="0.2">
      <c r="BF354" s="55">
        <v>349</v>
      </c>
      <c r="BG354" s="14">
        <f t="shared" si="55"/>
        <v>0</v>
      </c>
      <c r="BH354" s="14">
        <f t="shared" si="56"/>
        <v>480</v>
      </c>
      <c r="BI354" s="14">
        <f t="shared" si="57"/>
        <v>0</v>
      </c>
      <c r="BJ354" s="14">
        <f t="shared" si="58"/>
        <v>1200</v>
      </c>
      <c r="BK354" s="14">
        <f t="shared" si="59"/>
        <v>480</v>
      </c>
      <c r="BL354" s="14">
        <f t="shared" si="60"/>
        <v>960</v>
      </c>
      <c r="CJ354" s="55">
        <v>350</v>
      </c>
      <c r="CK354" s="55">
        <v>4</v>
      </c>
      <c r="CL354" s="55" t="s">
        <v>306</v>
      </c>
      <c r="CM354" s="55">
        <v>50</v>
      </c>
      <c r="CN354" s="55"/>
      <c r="CO354" s="55"/>
      <c r="CP354" s="55"/>
      <c r="CQ354" s="55" t="s">
        <v>446</v>
      </c>
      <c r="CR354" s="55">
        <v>19800</v>
      </c>
      <c r="CS354" s="55" t="s">
        <v>447</v>
      </c>
      <c r="CT354" s="55">
        <v>65</v>
      </c>
      <c r="CU354" s="55" t="s">
        <v>339</v>
      </c>
      <c r="CV354" s="55">
        <v>2</v>
      </c>
      <c r="CW354" s="55" t="s">
        <v>447</v>
      </c>
      <c r="CX354" s="55">
        <v>70</v>
      </c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</row>
    <row r="355" spans="58:112" ht="16.5" x14ac:dyDescent="0.2">
      <c r="BF355" s="55">
        <v>350</v>
      </c>
      <c r="BG355" s="14">
        <f t="shared" si="55"/>
        <v>0</v>
      </c>
      <c r="BH355" s="14">
        <f t="shared" si="56"/>
        <v>480</v>
      </c>
      <c r="BI355" s="14">
        <f t="shared" si="57"/>
        <v>0</v>
      </c>
      <c r="BJ355" s="14">
        <f t="shared" si="58"/>
        <v>1200</v>
      </c>
      <c r="BK355" s="14">
        <f t="shared" si="59"/>
        <v>480</v>
      </c>
      <c r="BL355" s="14">
        <f t="shared" si="60"/>
        <v>960</v>
      </c>
      <c r="CJ355" s="55">
        <v>351</v>
      </c>
      <c r="CK355" s="55">
        <v>4</v>
      </c>
      <c r="CL355" s="55" t="s">
        <v>306</v>
      </c>
      <c r="CM355" s="55">
        <v>51</v>
      </c>
      <c r="CN355" s="55"/>
      <c r="CO355" s="55"/>
      <c r="CP355" s="55"/>
      <c r="CQ355" s="55" t="s">
        <v>446</v>
      </c>
      <c r="CR355" s="55">
        <v>19800</v>
      </c>
      <c r="CS355" s="55" t="s">
        <v>447</v>
      </c>
      <c r="CT355" s="55">
        <v>70</v>
      </c>
      <c r="CU355" s="55"/>
      <c r="CV355" s="55"/>
      <c r="CW355" s="55" t="s">
        <v>447</v>
      </c>
      <c r="CX355" s="55">
        <v>70</v>
      </c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</row>
    <row r="356" spans="58:112" ht="16.5" x14ac:dyDescent="0.2">
      <c r="BF356" s="55">
        <v>351</v>
      </c>
      <c r="BG356" s="14">
        <f t="shared" si="55"/>
        <v>0</v>
      </c>
      <c r="BH356" s="14">
        <f t="shared" si="56"/>
        <v>480</v>
      </c>
      <c r="BI356" s="14">
        <f t="shared" si="57"/>
        <v>0</v>
      </c>
      <c r="BJ356" s="14">
        <f t="shared" si="58"/>
        <v>1200</v>
      </c>
      <c r="BK356" s="14">
        <f t="shared" si="59"/>
        <v>480</v>
      </c>
      <c r="BL356" s="14">
        <f t="shared" si="60"/>
        <v>960</v>
      </c>
      <c r="CJ356" s="55">
        <v>352</v>
      </c>
      <c r="CK356" s="55">
        <v>4</v>
      </c>
      <c r="CL356" s="55" t="s">
        <v>306</v>
      </c>
      <c r="CM356" s="55">
        <v>52</v>
      </c>
      <c r="CN356" s="55"/>
      <c r="CO356" s="55"/>
      <c r="CP356" s="55"/>
      <c r="CQ356" s="55" t="s">
        <v>446</v>
      </c>
      <c r="CR356" s="55">
        <v>19800</v>
      </c>
      <c r="CS356" s="55" t="s">
        <v>447</v>
      </c>
      <c r="CT356" s="55">
        <v>70</v>
      </c>
      <c r="CU356" s="55"/>
      <c r="CV356" s="55"/>
      <c r="CW356" s="55" t="s">
        <v>447</v>
      </c>
      <c r="CX356" s="55">
        <v>70</v>
      </c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</row>
    <row r="357" spans="58:112" ht="16.5" x14ac:dyDescent="0.2">
      <c r="BF357" s="55">
        <v>352</v>
      </c>
      <c r="BG357" s="14">
        <f t="shared" si="55"/>
        <v>0</v>
      </c>
      <c r="BH357" s="14">
        <f t="shared" si="56"/>
        <v>480</v>
      </c>
      <c r="BI357" s="14">
        <f t="shared" si="57"/>
        <v>0</v>
      </c>
      <c r="BJ357" s="14">
        <f t="shared" si="58"/>
        <v>1200</v>
      </c>
      <c r="BK357" s="14">
        <f t="shared" si="59"/>
        <v>480</v>
      </c>
      <c r="BL357" s="14">
        <f t="shared" si="60"/>
        <v>960</v>
      </c>
      <c r="CJ357" s="55">
        <v>353</v>
      </c>
      <c r="CK357" s="55">
        <v>4</v>
      </c>
      <c r="CL357" s="55" t="s">
        <v>306</v>
      </c>
      <c r="CM357" s="55">
        <v>53</v>
      </c>
      <c r="CN357" s="55"/>
      <c r="CO357" s="55"/>
      <c r="CP357" s="55"/>
      <c r="CQ357" s="55" t="s">
        <v>446</v>
      </c>
      <c r="CR357" s="55">
        <v>19800</v>
      </c>
      <c r="CS357" s="55" t="s">
        <v>447</v>
      </c>
      <c r="CT357" s="55">
        <v>70</v>
      </c>
      <c r="CU357" s="55"/>
      <c r="CV357" s="55"/>
      <c r="CW357" s="55" t="s">
        <v>447</v>
      </c>
      <c r="CX357" s="55">
        <v>70</v>
      </c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</row>
    <row r="358" spans="58:112" ht="16.5" x14ac:dyDescent="0.2">
      <c r="BF358" s="55">
        <v>353</v>
      </c>
      <c r="BG358" s="14">
        <f t="shared" si="55"/>
        <v>0</v>
      </c>
      <c r="BH358" s="14">
        <f t="shared" si="56"/>
        <v>480</v>
      </c>
      <c r="BI358" s="14">
        <f t="shared" si="57"/>
        <v>0</v>
      </c>
      <c r="BJ358" s="14">
        <f t="shared" si="58"/>
        <v>1200</v>
      </c>
      <c r="BK358" s="14">
        <f t="shared" si="59"/>
        <v>480</v>
      </c>
      <c r="BL358" s="14">
        <f t="shared" si="60"/>
        <v>960</v>
      </c>
      <c r="CJ358" s="55">
        <v>354</v>
      </c>
      <c r="CK358" s="55">
        <v>4</v>
      </c>
      <c r="CL358" s="55" t="s">
        <v>306</v>
      </c>
      <c r="CM358" s="55">
        <v>54</v>
      </c>
      <c r="CN358" s="55"/>
      <c r="CO358" s="55"/>
      <c r="CP358" s="55"/>
      <c r="CQ358" s="55" t="s">
        <v>446</v>
      </c>
      <c r="CR358" s="55">
        <v>19800</v>
      </c>
      <c r="CS358" s="55" t="s">
        <v>447</v>
      </c>
      <c r="CT358" s="55">
        <v>70</v>
      </c>
      <c r="CU358" s="55"/>
      <c r="CV358" s="55"/>
      <c r="CW358" s="55" t="s">
        <v>447</v>
      </c>
      <c r="CX358" s="55">
        <v>70</v>
      </c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</row>
    <row r="359" spans="58:112" ht="16.5" x14ac:dyDescent="0.2">
      <c r="BF359" s="55">
        <v>354</v>
      </c>
      <c r="BG359" s="14">
        <f t="shared" si="55"/>
        <v>0</v>
      </c>
      <c r="BH359" s="14">
        <f t="shared" si="56"/>
        <v>480</v>
      </c>
      <c r="BI359" s="14">
        <f t="shared" si="57"/>
        <v>0</v>
      </c>
      <c r="BJ359" s="14">
        <f t="shared" si="58"/>
        <v>1200</v>
      </c>
      <c r="BK359" s="14">
        <f t="shared" si="59"/>
        <v>480</v>
      </c>
      <c r="BL359" s="14">
        <f t="shared" si="60"/>
        <v>960</v>
      </c>
      <c r="CJ359" s="55">
        <v>355</v>
      </c>
      <c r="CK359" s="55">
        <v>4</v>
      </c>
      <c r="CL359" s="55" t="s">
        <v>306</v>
      </c>
      <c r="CM359" s="55">
        <v>55</v>
      </c>
      <c r="CN359" s="55"/>
      <c r="CO359" s="55"/>
      <c r="CP359" s="55"/>
      <c r="CQ359" s="55" t="s">
        <v>446</v>
      </c>
      <c r="CR359" s="55">
        <v>19800</v>
      </c>
      <c r="CS359" s="55" t="s">
        <v>447</v>
      </c>
      <c r="CT359" s="55">
        <v>70</v>
      </c>
      <c r="CU359" s="55" t="s">
        <v>334</v>
      </c>
      <c r="CV359" s="55">
        <v>2</v>
      </c>
      <c r="CW359" s="55" t="s">
        <v>447</v>
      </c>
      <c r="CX359" s="55">
        <v>75</v>
      </c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</row>
    <row r="360" spans="58:112" ht="16.5" x14ac:dyDescent="0.2">
      <c r="BF360" s="55">
        <v>355</v>
      </c>
      <c r="BG360" s="14">
        <f t="shared" si="55"/>
        <v>0</v>
      </c>
      <c r="BH360" s="14">
        <f t="shared" si="56"/>
        <v>480</v>
      </c>
      <c r="BI360" s="14">
        <f t="shared" si="57"/>
        <v>0</v>
      </c>
      <c r="BJ360" s="14">
        <f t="shared" si="58"/>
        <v>1200</v>
      </c>
      <c r="BK360" s="14">
        <f t="shared" si="59"/>
        <v>480</v>
      </c>
      <c r="BL360" s="14">
        <f t="shared" si="60"/>
        <v>960</v>
      </c>
      <c r="CJ360" s="55">
        <v>356</v>
      </c>
      <c r="CK360" s="55">
        <v>4</v>
      </c>
      <c r="CL360" s="55" t="s">
        <v>306</v>
      </c>
      <c r="CM360" s="55">
        <v>56</v>
      </c>
      <c r="CN360" s="55"/>
      <c r="CO360" s="55"/>
      <c r="CP360" s="55"/>
      <c r="CQ360" s="55" t="s">
        <v>446</v>
      </c>
      <c r="CR360" s="55">
        <v>19800</v>
      </c>
      <c r="CS360" s="55" t="s">
        <v>447</v>
      </c>
      <c r="CT360" s="55">
        <v>75</v>
      </c>
      <c r="CU360" s="55"/>
      <c r="CV360" s="55"/>
      <c r="CW360" s="55" t="s">
        <v>447</v>
      </c>
      <c r="CX360" s="55">
        <v>75</v>
      </c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</row>
    <row r="361" spans="58:112" ht="16.5" x14ac:dyDescent="0.2">
      <c r="BF361" s="55">
        <v>356</v>
      </c>
      <c r="BG361" s="14">
        <f t="shared" si="55"/>
        <v>0</v>
      </c>
      <c r="BH361" s="14">
        <f t="shared" si="56"/>
        <v>480</v>
      </c>
      <c r="BI361" s="14">
        <f t="shared" si="57"/>
        <v>0</v>
      </c>
      <c r="BJ361" s="14">
        <f t="shared" si="58"/>
        <v>1200</v>
      </c>
      <c r="BK361" s="14">
        <f t="shared" si="59"/>
        <v>480</v>
      </c>
      <c r="BL361" s="14">
        <f t="shared" si="60"/>
        <v>960</v>
      </c>
      <c r="CJ361" s="55">
        <v>357</v>
      </c>
      <c r="CK361" s="55">
        <v>4</v>
      </c>
      <c r="CL361" s="55" t="s">
        <v>306</v>
      </c>
      <c r="CM361" s="55">
        <v>57</v>
      </c>
      <c r="CN361" s="55"/>
      <c r="CO361" s="55"/>
      <c r="CP361" s="55"/>
      <c r="CQ361" s="55" t="s">
        <v>446</v>
      </c>
      <c r="CR361" s="55">
        <v>19800</v>
      </c>
      <c r="CS361" s="55" t="s">
        <v>447</v>
      </c>
      <c r="CT361" s="55">
        <v>75</v>
      </c>
      <c r="CU361" s="55"/>
      <c r="CV361" s="55"/>
      <c r="CW361" s="55" t="s">
        <v>447</v>
      </c>
      <c r="CX361" s="55">
        <v>75</v>
      </c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</row>
    <row r="362" spans="58:112" ht="16.5" x14ac:dyDescent="0.2">
      <c r="BF362" s="55">
        <v>357</v>
      </c>
      <c r="BG362" s="14">
        <f t="shared" ref="BG362:BG405" si="61">SUMIFS($F$5:$F$104,$AT$6:$AT$105,"="&amp;BF362)+SUMIFS($Q$5:$Q$104,$AW$6:$AW$105,"="&amp;BF362)+SUMIFS($AB$5:$AB$104,$AZ$6:$AZ$105,"="&amp;BF362)+SUMIFS($AM$5:$AM$104,$BC$6:$BC$105,"="&amp;BF362)</f>
        <v>0</v>
      </c>
      <c r="BH362" s="14">
        <f t="shared" ref="BH362:BH405" si="62">INDEX($G$5:$G$104,MATCH(BF362,$AT$5:$AT$105,1)-1)+INDEX($R$5:$R$104,MATCH(BF362,$AW$5:$AW$105,1)-1)+INDEX($AC$5:$AC$104,MATCH(BF362,$AZ$5:$AZ$105,1)-1)+INDEX($AN$5:$AN$104,MATCH(BF362,$BC$5:$BC$105,1)-1)</f>
        <v>480</v>
      </c>
      <c r="BI362" s="14">
        <f t="shared" ref="BI362:BI405" si="63">SUMIFS($H$5:$H$104,$AT$6:$AT$105,"="&amp;BF362)+SUMIFS($S$5:$S$104,$AW$6:$AW$105,"="&amp;BF362)+SUMIFS($AD$5:$AD$104,$AZ$6:$AZ$105,"="&amp;BF362)+SUMIFS($AO$5:$AO$104,$BC$6:$BC$105,"="&amp;BF362)</f>
        <v>0</v>
      </c>
      <c r="BJ362" s="14">
        <f t="shared" ref="BJ362:BJ405" si="64">INDEX($I$5:$I$104,MATCH(BF362,$AT$5:$AT$105,1)-1)+INDEX($T$5:$T$104,MATCH(BF362,$AW$5:$AW$105,1)-1)+INDEX($AE$5:$AE$104,MATCH(BF362,$AZ$5:$AZ$105,1)-1)+INDEX($AP$5:$AP$104,MATCH(BF362,$BC$5:$BC$105,1)-1)</f>
        <v>1200</v>
      </c>
      <c r="BK362" s="14">
        <f t="shared" si="59"/>
        <v>480</v>
      </c>
      <c r="BL362" s="14">
        <f t="shared" si="60"/>
        <v>960</v>
      </c>
      <c r="CJ362" s="55">
        <v>358</v>
      </c>
      <c r="CK362" s="55">
        <v>4</v>
      </c>
      <c r="CL362" s="55" t="s">
        <v>306</v>
      </c>
      <c r="CM362" s="55">
        <v>58</v>
      </c>
      <c r="CN362" s="55"/>
      <c r="CO362" s="55"/>
      <c r="CP362" s="55"/>
      <c r="CQ362" s="55" t="s">
        <v>446</v>
      </c>
      <c r="CR362" s="55">
        <v>19800</v>
      </c>
      <c r="CS362" s="55" t="s">
        <v>447</v>
      </c>
      <c r="CT362" s="55">
        <v>75</v>
      </c>
      <c r="CU362" s="55"/>
      <c r="CV362" s="55"/>
      <c r="CW362" s="55" t="s">
        <v>447</v>
      </c>
      <c r="CX362" s="55">
        <v>75</v>
      </c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</row>
    <row r="363" spans="58:112" ht="16.5" x14ac:dyDescent="0.2">
      <c r="BF363" s="55">
        <v>358</v>
      </c>
      <c r="BG363" s="14">
        <f t="shared" si="61"/>
        <v>0</v>
      </c>
      <c r="BH363" s="14">
        <f t="shared" si="62"/>
        <v>480</v>
      </c>
      <c r="BI363" s="14">
        <f t="shared" si="63"/>
        <v>0</v>
      </c>
      <c r="BJ363" s="14">
        <f t="shared" si="64"/>
        <v>1200</v>
      </c>
      <c r="BK363" s="14">
        <f t="shared" si="59"/>
        <v>480</v>
      </c>
      <c r="BL363" s="14">
        <f t="shared" si="60"/>
        <v>960</v>
      </c>
      <c r="CJ363" s="55">
        <v>359</v>
      </c>
      <c r="CK363" s="55">
        <v>4</v>
      </c>
      <c r="CL363" s="55" t="s">
        <v>306</v>
      </c>
      <c r="CM363" s="55">
        <v>59</v>
      </c>
      <c r="CN363" s="55"/>
      <c r="CO363" s="55"/>
      <c r="CP363" s="55"/>
      <c r="CQ363" s="55" t="s">
        <v>446</v>
      </c>
      <c r="CR363" s="55">
        <v>19800</v>
      </c>
      <c r="CS363" s="55" t="s">
        <v>447</v>
      </c>
      <c r="CT363" s="55">
        <v>75</v>
      </c>
      <c r="CU363" s="55"/>
      <c r="CV363" s="55"/>
      <c r="CW363" s="55" t="s">
        <v>447</v>
      </c>
      <c r="CX363" s="55">
        <v>75</v>
      </c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</row>
    <row r="364" spans="58:112" ht="16.5" x14ac:dyDescent="0.2">
      <c r="BF364" s="55">
        <v>359</v>
      </c>
      <c r="BG364" s="14">
        <f t="shared" si="61"/>
        <v>0</v>
      </c>
      <c r="BH364" s="14">
        <f t="shared" si="62"/>
        <v>480</v>
      </c>
      <c r="BI364" s="14">
        <f t="shared" si="63"/>
        <v>0</v>
      </c>
      <c r="BJ364" s="14">
        <f t="shared" si="64"/>
        <v>1200</v>
      </c>
      <c r="BK364" s="14">
        <f t="shared" si="59"/>
        <v>480</v>
      </c>
      <c r="BL364" s="14">
        <f t="shared" si="60"/>
        <v>960</v>
      </c>
      <c r="CJ364" s="55">
        <v>360</v>
      </c>
      <c r="CK364" s="55">
        <v>4</v>
      </c>
      <c r="CL364" s="55" t="s">
        <v>306</v>
      </c>
      <c r="CM364" s="55">
        <v>60</v>
      </c>
      <c r="CN364" s="55"/>
      <c r="CO364" s="55"/>
      <c r="CP364" s="55"/>
      <c r="CQ364" s="55" t="s">
        <v>446</v>
      </c>
      <c r="CR364" s="55">
        <v>23400</v>
      </c>
      <c r="CS364" s="55" t="s">
        <v>447</v>
      </c>
      <c r="CT364" s="55">
        <v>75</v>
      </c>
      <c r="CU364" s="55" t="s">
        <v>335</v>
      </c>
      <c r="CV364" s="55">
        <v>2</v>
      </c>
      <c r="CW364" s="55" t="s">
        <v>447</v>
      </c>
      <c r="CX364" s="55">
        <v>80</v>
      </c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</row>
    <row r="365" spans="58:112" ht="16.5" x14ac:dyDescent="0.2">
      <c r="BF365" s="55">
        <v>360</v>
      </c>
      <c r="BG365" s="14">
        <f t="shared" si="61"/>
        <v>0</v>
      </c>
      <c r="BH365" s="14">
        <f t="shared" si="62"/>
        <v>480</v>
      </c>
      <c r="BI365" s="14">
        <f t="shared" si="63"/>
        <v>0</v>
      </c>
      <c r="BJ365" s="14">
        <f t="shared" si="64"/>
        <v>1200</v>
      </c>
      <c r="BK365" s="14">
        <f t="shared" si="59"/>
        <v>480</v>
      </c>
      <c r="BL365" s="14">
        <f t="shared" si="60"/>
        <v>960</v>
      </c>
      <c r="CJ365" s="55">
        <v>361</v>
      </c>
      <c r="CK365" s="55">
        <v>4</v>
      </c>
      <c r="CL365" s="55" t="s">
        <v>306</v>
      </c>
      <c r="CM365" s="55">
        <v>61</v>
      </c>
      <c r="CN365" s="55"/>
      <c r="CO365" s="55"/>
      <c r="CP365" s="55"/>
      <c r="CQ365" s="55" t="s">
        <v>446</v>
      </c>
      <c r="CR365" s="55">
        <v>23400</v>
      </c>
      <c r="CS365" s="55" t="s">
        <v>447</v>
      </c>
      <c r="CT365" s="55">
        <v>80</v>
      </c>
      <c r="CU365" s="55"/>
      <c r="CV365" s="55"/>
      <c r="CW365" s="55" t="s">
        <v>447</v>
      </c>
      <c r="CX365" s="55">
        <v>80</v>
      </c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</row>
    <row r="366" spans="58:112" ht="16.5" x14ac:dyDescent="0.2">
      <c r="BF366" s="55">
        <v>361</v>
      </c>
      <c r="BG366" s="14">
        <f t="shared" si="61"/>
        <v>0</v>
      </c>
      <c r="BH366" s="14">
        <f t="shared" si="62"/>
        <v>480</v>
      </c>
      <c r="BI366" s="14">
        <f t="shared" si="63"/>
        <v>0</v>
      </c>
      <c r="BJ366" s="14">
        <f t="shared" si="64"/>
        <v>1200</v>
      </c>
      <c r="BK366" s="14">
        <f t="shared" si="59"/>
        <v>480</v>
      </c>
      <c r="BL366" s="14">
        <f t="shared" si="60"/>
        <v>960</v>
      </c>
      <c r="CJ366" s="55">
        <v>362</v>
      </c>
      <c r="CK366" s="55">
        <v>4</v>
      </c>
      <c r="CL366" s="55" t="s">
        <v>306</v>
      </c>
      <c r="CM366" s="55">
        <v>62</v>
      </c>
      <c r="CN366" s="55"/>
      <c r="CO366" s="55"/>
      <c r="CP366" s="55"/>
      <c r="CQ366" s="55" t="s">
        <v>446</v>
      </c>
      <c r="CR366" s="55">
        <v>23400</v>
      </c>
      <c r="CS366" s="55" t="s">
        <v>447</v>
      </c>
      <c r="CT366" s="55">
        <v>80</v>
      </c>
      <c r="CU366" s="55"/>
      <c r="CV366" s="55"/>
      <c r="CW366" s="55" t="s">
        <v>447</v>
      </c>
      <c r="CX366" s="55">
        <v>80</v>
      </c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</row>
    <row r="367" spans="58:112" ht="16.5" x14ac:dyDescent="0.2">
      <c r="BF367" s="55">
        <v>362</v>
      </c>
      <c r="BG367" s="14">
        <f t="shared" si="61"/>
        <v>0</v>
      </c>
      <c r="BH367" s="14">
        <f t="shared" si="62"/>
        <v>480</v>
      </c>
      <c r="BI367" s="14">
        <f t="shared" si="63"/>
        <v>0</v>
      </c>
      <c r="BJ367" s="14">
        <f t="shared" si="64"/>
        <v>1200</v>
      </c>
      <c r="BK367" s="14">
        <f t="shared" si="59"/>
        <v>480</v>
      </c>
      <c r="BL367" s="14">
        <f t="shared" si="60"/>
        <v>960</v>
      </c>
      <c r="CJ367" s="55">
        <v>363</v>
      </c>
      <c r="CK367" s="55">
        <v>4</v>
      </c>
      <c r="CL367" s="55" t="s">
        <v>306</v>
      </c>
      <c r="CM367" s="55">
        <v>63</v>
      </c>
      <c r="CN367" s="55"/>
      <c r="CO367" s="55"/>
      <c r="CP367" s="55"/>
      <c r="CQ367" s="55" t="s">
        <v>446</v>
      </c>
      <c r="CR367" s="55">
        <v>23400</v>
      </c>
      <c r="CS367" s="55" t="s">
        <v>447</v>
      </c>
      <c r="CT367" s="55">
        <v>80</v>
      </c>
      <c r="CU367" s="55"/>
      <c r="CV367" s="55"/>
      <c r="CW367" s="55" t="s">
        <v>447</v>
      </c>
      <c r="CX367" s="55">
        <v>80</v>
      </c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</row>
    <row r="368" spans="58:112" ht="16.5" x14ac:dyDescent="0.2">
      <c r="BF368" s="55">
        <v>363</v>
      </c>
      <c r="BG368" s="14">
        <f t="shared" si="61"/>
        <v>0</v>
      </c>
      <c r="BH368" s="14">
        <f t="shared" si="62"/>
        <v>480</v>
      </c>
      <c r="BI368" s="14">
        <f t="shared" si="63"/>
        <v>0</v>
      </c>
      <c r="BJ368" s="14">
        <f t="shared" si="64"/>
        <v>1200</v>
      </c>
      <c r="BK368" s="14">
        <f t="shared" si="59"/>
        <v>480</v>
      </c>
      <c r="BL368" s="14">
        <f t="shared" si="60"/>
        <v>960</v>
      </c>
      <c r="CJ368" s="55">
        <v>364</v>
      </c>
      <c r="CK368" s="55">
        <v>4</v>
      </c>
      <c r="CL368" s="55" t="s">
        <v>306</v>
      </c>
      <c r="CM368" s="55">
        <v>64</v>
      </c>
      <c r="CN368" s="55"/>
      <c r="CO368" s="55"/>
      <c r="CP368" s="55"/>
      <c r="CQ368" s="55" t="s">
        <v>446</v>
      </c>
      <c r="CR368" s="55">
        <v>23400</v>
      </c>
      <c r="CS368" s="55" t="s">
        <v>447</v>
      </c>
      <c r="CT368" s="55">
        <v>80</v>
      </c>
      <c r="CU368" s="55"/>
      <c r="CV368" s="55"/>
      <c r="CW368" s="55" t="s">
        <v>447</v>
      </c>
      <c r="CX368" s="55">
        <v>80</v>
      </c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</row>
    <row r="369" spans="58:112" ht="16.5" x14ac:dyDescent="0.2">
      <c r="BF369" s="55">
        <v>364</v>
      </c>
      <c r="BG369" s="14">
        <f t="shared" si="61"/>
        <v>0</v>
      </c>
      <c r="BH369" s="14">
        <f t="shared" si="62"/>
        <v>480</v>
      </c>
      <c r="BI369" s="14">
        <f t="shared" si="63"/>
        <v>0</v>
      </c>
      <c r="BJ369" s="14">
        <f t="shared" si="64"/>
        <v>1200</v>
      </c>
      <c r="BK369" s="14">
        <f t="shared" si="59"/>
        <v>480</v>
      </c>
      <c r="BL369" s="14">
        <f t="shared" si="60"/>
        <v>960</v>
      </c>
      <c r="CJ369" s="55">
        <v>365</v>
      </c>
      <c r="CK369" s="55">
        <v>4</v>
      </c>
      <c r="CL369" s="55" t="s">
        <v>306</v>
      </c>
      <c r="CM369" s="55">
        <v>65</v>
      </c>
      <c r="CN369" s="55"/>
      <c r="CO369" s="55"/>
      <c r="CP369" s="55"/>
      <c r="CQ369" s="55" t="s">
        <v>446</v>
      </c>
      <c r="CR369" s="55">
        <v>23400</v>
      </c>
      <c r="CS369" s="55" t="s">
        <v>447</v>
      </c>
      <c r="CT369" s="55">
        <v>80</v>
      </c>
      <c r="CU369" s="55" t="s">
        <v>338</v>
      </c>
      <c r="CV369" s="55">
        <v>2</v>
      </c>
      <c r="CW369" s="55" t="s">
        <v>447</v>
      </c>
      <c r="CX369" s="55">
        <v>85</v>
      </c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</row>
    <row r="370" spans="58:112" ht="16.5" x14ac:dyDescent="0.2">
      <c r="BF370" s="55">
        <v>365</v>
      </c>
      <c r="BG370" s="14">
        <f t="shared" si="61"/>
        <v>0</v>
      </c>
      <c r="BH370" s="14">
        <f t="shared" si="62"/>
        <v>480</v>
      </c>
      <c r="BI370" s="14">
        <f t="shared" si="63"/>
        <v>0</v>
      </c>
      <c r="BJ370" s="14">
        <f t="shared" si="64"/>
        <v>1200</v>
      </c>
      <c r="BK370" s="14">
        <f t="shared" si="59"/>
        <v>480</v>
      </c>
      <c r="BL370" s="14">
        <f t="shared" si="60"/>
        <v>960</v>
      </c>
      <c r="CJ370" s="55">
        <v>366</v>
      </c>
      <c r="CK370" s="55">
        <v>4</v>
      </c>
      <c r="CL370" s="55" t="s">
        <v>306</v>
      </c>
      <c r="CM370" s="55">
        <v>66</v>
      </c>
      <c r="CN370" s="55"/>
      <c r="CO370" s="55"/>
      <c r="CP370" s="55"/>
      <c r="CQ370" s="55" t="s">
        <v>446</v>
      </c>
      <c r="CR370" s="55">
        <v>23400</v>
      </c>
      <c r="CS370" s="55" t="s">
        <v>447</v>
      </c>
      <c r="CT370" s="55">
        <v>85</v>
      </c>
      <c r="CU370" s="55"/>
      <c r="CV370" s="55"/>
      <c r="CW370" s="55" t="s">
        <v>447</v>
      </c>
      <c r="CX370" s="55">
        <v>85</v>
      </c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</row>
    <row r="371" spans="58:112" ht="16.5" x14ac:dyDescent="0.2">
      <c r="BF371" s="55">
        <v>366</v>
      </c>
      <c r="BG371" s="14">
        <f t="shared" si="61"/>
        <v>0</v>
      </c>
      <c r="BH371" s="14">
        <f t="shared" si="62"/>
        <v>480</v>
      </c>
      <c r="BI371" s="14">
        <f t="shared" si="63"/>
        <v>0</v>
      </c>
      <c r="BJ371" s="14">
        <f t="shared" si="64"/>
        <v>1200</v>
      </c>
      <c r="BK371" s="14">
        <f t="shared" si="59"/>
        <v>480</v>
      </c>
      <c r="BL371" s="14">
        <f t="shared" si="60"/>
        <v>960</v>
      </c>
      <c r="CJ371" s="55">
        <v>367</v>
      </c>
      <c r="CK371" s="55">
        <v>4</v>
      </c>
      <c r="CL371" s="55" t="s">
        <v>306</v>
      </c>
      <c r="CM371" s="55">
        <v>67</v>
      </c>
      <c r="CN371" s="55"/>
      <c r="CO371" s="55"/>
      <c r="CP371" s="55"/>
      <c r="CQ371" s="55" t="s">
        <v>446</v>
      </c>
      <c r="CR371" s="55">
        <v>23400</v>
      </c>
      <c r="CS371" s="55" t="s">
        <v>447</v>
      </c>
      <c r="CT371" s="55">
        <v>85</v>
      </c>
      <c r="CU371" s="55"/>
      <c r="CV371" s="55"/>
      <c r="CW371" s="55" t="s">
        <v>447</v>
      </c>
      <c r="CX371" s="55">
        <v>85</v>
      </c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</row>
    <row r="372" spans="58:112" ht="16.5" x14ac:dyDescent="0.2">
      <c r="BF372" s="55">
        <v>367</v>
      </c>
      <c r="BG372" s="14">
        <f t="shared" si="61"/>
        <v>0</v>
      </c>
      <c r="BH372" s="14">
        <f t="shared" si="62"/>
        <v>480</v>
      </c>
      <c r="BI372" s="14">
        <f t="shared" si="63"/>
        <v>0</v>
      </c>
      <c r="BJ372" s="14">
        <f t="shared" si="64"/>
        <v>1200</v>
      </c>
      <c r="BK372" s="14">
        <f t="shared" si="59"/>
        <v>480</v>
      </c>
      <c r="BL372" s="14">
        <f t="shared" si="60"/>
        <v>960</v>
      </c>
      <c r="CJ372" s="55">
        <v>368</v>
      </c>
      <c r="CK372" s="55">
        <v>4</v>
      </c>
      <c r="CL372" s="55" t="s">
        <v>306</v>
      </c>
      <c r="CM372" s="55">
        <v>68</v>
      </c>
      <c r="CN372" s="55"/>
      <c r="CO372" s="55"/>
      <c r="CP372" s="55"/>
      <c r="CQ372" s="55" t="s">
        <v>446</v>
      </c>
      <c r="CR372" s="55">
        <v>23400</v>
      </c>
      <c r="CS372" s="55" t="s">
        <v>447</v>
      </c>
      <c r="CT372" s="55">
        <v>85</v>
      </c>
      <c r="CU372" s="55"/>
      <c r="CV372" s="55"/>
      <c r="CW372" s="55" t="s">
        <v>447</v>
      </c>
      <c r="CX372" s="55">
        <v>85</v>
      </c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</row>
    <row r="373" spans="58:112" ht="16.5" x14ac:dyDescent="0.2">
      <c r="BF373" s="55">
        <v>368</v>
      </c>
      <c r="BG373" s="14">
        <f t="shared" si="61"/>
        <v>0</v>
      </c>
      <c r="BH373" s="14">
        <f t="shared" si="62"/>
        <v>480</v>
      </c>
      <c r="BI373" s="14">
        <f t="shared" si="63"/>
        <v>0</v>
      </c>
      <c r="BJ373" s="14">
        <f t="shared" si="64"/>
        <v>1200</v>
      </c>
      <c r="BK373" s="14">
        <f t="shared" si="59"/>
        <v>480</v>
      </c>
      <c r="BL373" s="14">
        <f t="shared" si="60"/>
        <v>960</v>
      </c>
      <c r="CJ373" s="55">
        <v>369</v>
      </c>
      <c r="CK373" s="55">
        <v>4</v>
      </c>
      <c r="CL373" s="55" t="s">
        <v>306</v>
      </c>
      <c r="CM373" s="55">
        <v>69</v>
      </c>
      <c r="CN373" s="55"/>
      <c r="CO373" s="55"/>
      <c r="CP373" s="55"/>
      <c r="CQ373" s="55" t="s">
        <v>446</v>
      </c>
      <c r="CR373" s="55">
        <v>23400</v>
      </c>
      <c r="CS373" s="55" t="s">
        <v>447</v>
      </c>
      <c r="CT373" s="55">
        <v>85</v>
      </c>
      <c r="CU373" s="55"/>
      <c r="CV373" s="55"/>
      <c r="CW373" s="55" t="s">
        <v>447</v>
      </c>
      <c r="CX373" s="55">
        <v>85</v>
      </c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</row>
    <row r="374" spans="58:112" ht="16.5" x14ac:dyDescent="0.2">
      <c r="BF374" s="55">
        <v>369</v>
      </c>
      <c r="BG374" s="14">
        <f t="shared" si="61"/>
        <v>0</v>
      </c>
      <c r="BH374" s="14">
        <f t="shared" si="62"/>
        <v>480</v>
      </c>
      <c r="BI374" s="14">
        <f t="shared" si="63"/>
        <v>0</v>
      </c>
      <c r="BJ374" s="14">
        <f t="shared" si="64"/>
        <v>1200</v>
      </c>
      <c r="BK374" s="14">
        <f t="shared" si="59"/>
        <v>480</v>
      </c>
      <c r="BL374" s="14">
        <f t="shared" si="60"/>
        <v>960</v>
      </c>
      <c r="CJ374" s="55">
        <v>370</v>
      </c>
      <c r="CK374" s="55">
        <v>4</v>
      </c>
      <c r="CL374" s="55" t="s">
        <v>306</v>
      </c>
      <c r="CM374" s="55">
        <v>70</v>
      </c>
      <c r="CN374" s="55"/>
      <c r="CO374" s="55"/>
      <c r="CP374" s="55"/>
      <c r="CQ374" s="55" t="s">
        <v>446</v>
      </c>
      <c r="CR374" s="55">
        <v>23400</v>
      </c>
      <c r="CS374" s="55" t="s">
        <v>447</v>
      </c>
      <c r="CT374" s="55">
        <v>85</v>
      </c>
      <c r="CU374" s="55" t="s">
        <v>339</v>
      </c>
      <c r="CV374" s="55">
        <v>2</v>
      </c>
      <c r="CW374" s="55" t="s">
        <v>447</v>
      </c>
      <c r="CX374" s="55">
        <v>90</v>
      </c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</row>
    <row r="375" spans="58:112" ht="16.5" x14ac:dyDescent="0.2">
      <c r="BF375" s="55">
        <v>370</v>
      </c>
      <c r="BG375" s="14">
        <f t="shared" si="61"/>
        <v>0</v>
      </c>
      <c r="BH375" s="14">
        <f t="shared" si="62"/>
        <v>480</v>
      </c>
      <c r="BI375" s="14">
        <f t="shared" si="63"/>
        <v>0</v>
      </c>
      <c r="BJ375" s="14">
        <f t="shared" si="64"/>
        <v>1200</v>
      </c>
      <c r="BK375" s="14">
        <f t="shared" si="59"/>
        <v>480</v>
      </c>
      <c r="BL375" s="14">
        <f t="shared" si="60"/>
        <v>960</v>
      </c>
      <c r="CJ375" s="55">
        <v>371</v>
      </c>
      <c r="CK375" s="55">
        <v>4</v>
      </c>
      <c r="CL375" s="55" t="s">
        <v>306</v>
      </c>
      <c r="CM375" s="55">
        <v>71</v>
      </c>
      <c r="CN375" s="55"/>
      <c r="CO375" s="55"/>
      <c r="CP375" s="55"/>
      <c r="CQ375" s="55" t="s">
        <v>446</v>
      </c>
      <c r="CR375" s="55">
        <v>23400</v>
      </c>
      <c r="CS375" s="55" t="s">
        <v>447</v>
      </c>
      <c r="CT375" s="55">
        <v>90</v>
      </c>
      <c r="CU375" s="55"/>
      <c r="CV375" s="55"/>
      <c r="CW375" s="55" t="s">
        <v>447</v>
      </c>
      <c r="CX375" s="55">
        <v>90</v>
      </c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</row>
    <row r="376" spans="58:112" ht="16.5" x14ac:dyDescent="0.2">
      <c r="BF376" s="55">
        <v>371</v>
      </c>
      <c r="BG376" s="14">
        <f t="shared" si="61"/>
        <v>0</v>
      </c>
      <c r="BH376" s="14">
        <f t="shared" si="62"/>
        <v>480</v>
      </c>
      <c r="BI376" s="14">
        <f t="shared" si="63"/>
        <v>0</v>
      </c>
      <c r="BJ376" s="14">
        <f t="shared" si="64"/>
        <v>1200</v>
      </c>
      <c r="BK376" s="14">
        <f t="shared" si="59"/>
        <v>480</v>
      </c>
      <c r="BL376" s="14">
        <f t="shared" si="60"/>
        <v>960</v>
      </c>
      <c r="CJ376" s="55">
        <v>372</v>
      </c>
      <c r="CK376" s="55">
        <v>4</v>
      </c>
      <c r="CL376" s="55" t="s">
        <v>306</v>
      </c>
      <c r="CM376" s="55">
        <v>72</v>
      </c>
      <c r="CN376" s="55"/>
      <c r="CO376" s="55"/>
      <c r="CP376" s="55"/>
      <c r="CQ376" s="55" t="s">
        <v>446</v>
      </c>
      <c r="CR376" s="55">
        <v>23400</v>
      </c>
      <c r="CS376" s="55" t="s">
        <v>447</v>
      </c>
      <c r="CT376" s="55">
        <v>90</v>
      </c>
      <c r="CU376" s="55"/>
      <c r="CV376" s="55"/>
      <c r="CW376" s="55" t="s">
        <v>447</v>
      </c>
      <c r="CX376" s="55">
        <v>90</v>
      </c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</row>
    <row r="377" spans="58:112" ht="16.5" x14ac:dyDescent="0.2">
      <c r="BF377" s="55">
        <v>372</v>
      </c>
      <c r="BG377" s="14">
        <f t="shared" si="61"/>
        <v>0</v>
      </c>
      <c r="BH377" s="14">
        <f t="shared" si="62"/>
        <v>480</v>
      </c>
      <c r="BI377" s="14">
        <f t="shared" si="63"/>
        <v>0</v>
      </c>
      <c r="BJ377" s="14">
        <f t="shared" si="64"/>
        <v>1200</v>
      </c>
      <c r="BK377" s="14">
        <f t="shared" si="59"/>
        <v>480</v>
      </c>
      <c r="BL377" s="14">
        <f t="shared" si="60"/>
        <v>960</v>
      </c>
      <c r="CJ377" s="55">
        <v>373</v>
      </c>
      <c r="CK377" s="55">
        <v>4</v>
      </c>
      <c r="CL377" s="55" t="s">
        <v>306</v>
      </c>
      <c r="CM377" s="55">
        <v>73</v>
      </c>
      <c r="CN377" s="55"/>
      <c r="CO377" s="55"/>
      <c r="CP377" s="55"/>
      <c r="CQ377" s="55" t="s">
        <v>446</v>
      </c>
      <c r="CR377" s="55">
        <v>23400</v>
      </c>
      <c r="CS377" s="55" t="s">
        <v>447</v>
      </c>
      <c r="CT377" s="55">
        <v>90</v>
      </c>
      <c r="CU377" s="55"/>
      <c r="CV377" s="55"/>
      <c r="CW377" s="55" t="s">
        <v>447</v>
      </c>
      <c r="CX377" s="55">
        <v>90</v>
      </c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</row>
    <row r="378" spans="58:112" ht="16.5" x14ac:dyDescent="0.2">
      <c r="BF378" s="55">
        <v>373</v>
      </c>
      <c r="BG378" s="14">
        <f t="shared" si="61"/>
        <v>0</v>
      </c>
      <c r="BH378" s="14">
        <f t="shared" si="62"/>
        <v>480</v>
      </c>
      <c r="BI378" s="14">
        <f t="shared" si="63"/>
        <v>0</v>
      </c>
      <c r="BJ378" s="14">
        <f t="shared" si="64"/>
        <v>1200</v>
      </c>
      <c r="BK378" s="14">
        <f t="shared" si="59"/>
        <v>480</v>
      </c>
      <c r="BL378" s="14">
        <f t="shared" si="60"/>
        <v>960</v>
      </c>
      <c r="CJ378" s="55">
        <v>374</v>
      </c>
      <c r="CK378" s="55">
        <v>4</v>
      </c>
      <c r="CL378" s="55" t="s">
        <v>306</v>
      </c>
      <c r="CM378" s="55">
        <v>74</v>
      </c>
      <c r="CN378" s="55"/>
      <c r="CO378" s="55"/>
      <c r="CP378" s="55"/>
      <c r="CQ378" s="55" t="s">
        <v>446</v>
      </c>
      <c r="CR378" s="55">
        <v>23400</v>
      </c>
      <c r="CS378" s="55" t="s">
        <v>447</v>
      </c>
      <c r="CT378" s="55">
        <v>90</v>
      </c>
      <c r="CU378" s="55"/>
      <c r="CV378" s="55"/>
      <c r="CW378" s="55" t="s">
        <v>447</v>
      </c>
      <c r="CX378" s="55">
        <v>90</v>
      </c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</row>
    <row r="379" spans="58:112" ht="16.5" x14ac:dyDescent="0.2">
      <c r="BF379" s="55">
        <v>374</v>
      </c>
      <c r="BG379" s="14">
        <f t="shared" si="61"/>
        <v>0</v>
      </c>
      <c r="BH379" s="14">
        <f t="shared" si="62"/>
        <v>480</v>
      </c>
      <c r="BI379" s="14">
        <f t="shared" si="63"/>
        <v>0</v>
      </c>
      <c r="BJ379" s="14">
        <f t="shared" si="64"/>
        <v>1200</v>
      </c>
      <c r="BK379" s="14">
        <f t="shared" si="59"/>
        <v>480</v>
      </c>
      <c r="BL379" s="14">
        <f t="shared" si="60"/>
        <v>960</v>
      </c>
      <c r="CJ379" s="55">
        <v>375</v>
      </c>
      <c r="CK379" s="55">
        <v>4</v>
      </c>
      <c r="CL379" s="55" t="s">
        <v>306</v>
      </c>
      <c r="CM379" s="55">
        <v>75</v>
      </c>
      <c r="CN379" s="55"/>
      <c r="CO379" s="55"/>
      <c r="CP379" s="55"/>
      <c r="CQ379" s="55" t="s">
        <v>446</v>
      </c>
      <c r="CR379" s="55">
        <v>23400</v>
      </c>
      <c r="CS379" s="55" t="s">
        <v>447</v>
      </c>
      <c r="CT379" s="55">
        <v>90</v>
      </c>
      <c r="CU379" s="55" t="s">
        <v>334</v>
      </c>
      <c r="CV379" s="55">
        <v>2</v>
      </c>
      <c r="CW379" s="55" t="s">
        <v>447</v>
      </c>
      <c r="CX379" s="55">
        <v>95</v>
      </c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</row>
    <row r="380" spans="58:112" ht="16.5" x14ac:dyDescent="0.2">
      <c r="BF380" s="55">
        <v>375</v>
      </c>
      <c r="BG380" s="14">
        <f t="shared" si="61"/>
        <v>0</v>
      </c>
      <c r="BH380" s="14">
        <f t="shared" si="62"/>
        <v>480</v>
      </c>
      <c r="BI380" s="14">
        <f t="shared" si="63"/>
        <v>0</v>
      </c>
      <c r="BJ380" s="14">
        <f t="shared" si="64"/>
        <v>1200</v>
      </c>
      <c r="BK380" s="14">
        <f t="shared" si="59"/>
        <v>480</v>
      </c>
      <c r="BL380" s="14">
        <f t="shared" si="60"/>
        <v>960</v>
      </c>
      <c r="CJ380" s="55">
        <v>376</v>
      </c>
      <c r="CK380" s="55">
        <v>4</v>
      </c>
      <c r="CL380" s="55" t="s">
        <v>306</v>
      </c>
      <c r="CM380" s="55">
        <v>76</v>
      </c>
      <c r="CN380" s="55"/>
      <c r="CO380" s="55"/>
      <c r="CP380" s="55"/>
      <c r="CQ380" s="55" t="s">
        <v>446</v>
      </c>
      <c r="CR380" s="55">
        <v>23400</v>
      </c>
      <c r="CS380" s="55" t="s">
        <v>447</v>
      </c>
      <c r="CT380" s="55">
        <v>95</v>
      </c>
      <c r="CU380" s="55"/>
      <c r="CV380" s="55"/>
      <c r="CW380" s="55" t="s">
        <v>447</v>
      </c>
      <c r="CX380" s="55">
        <v>95</v>
      </c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</row>
    <row r="381" spans="58:112" ht="16.5" x14ac:dyDescent="0.2">
      <c r="BF381" s="55">
        <v>376</v>
      </c>
      <c r="BG381" s="14">
        <f t="shared" si="61"/>
        <v>0</v>
      </c>
      <c r="BH381" s="14">
        <f t="shared" si="62"/>
        <v>480</v>
      </c>
      <c r="BI381" s="14">
        <f t="shared" si="63"/>
        <v>0</v>
      </c>
      <c r="BJ381" s="14">
        <f t="shared" si="64"/>
        <v>1200</v>
      </c>
      <c r="BK381" s="14">
        <f t="shared" si="59"/>
        <v>480</v>
      </c>
      <c r="BL381" s="14">
        <f t="shared" si="60"/>
        <v>960</v>
      </c>
      <c r="CJ381" s="55">
        <v>377</v>
      </c>
      <c r="CK381" s="55">
        <v>4</v>
      </c>
      <c r="CL381" s="55" t="s">
        <v>306</v>
      </c>
      <c r="CM381" s="55">
        <v>77</v>
      </c>
      <c r="CN381" s="55"/>
      <c r="CO381" s="55"/>
      <c r="CP381" s="55"/>
      <c r="CQ381" s="55" t="s">
        <v>446</v>
      </c>
      <c r="CR381" s="55">
        <v>23400</v>
      </c>
      <c r="CS381" s="55" t="s">
        <v>447</v>
      </c>
      <c r="CT381" s="55">
        <v>95</v>
      </c>
      <c r="CU381" s="55"/>
      <c r="CV381" s="55"/>
      <c r="CW381" s="55" t="s">
        <v>447</v>
      </c>
      <c r="CX381" s="55">
        <v>95</v>
      </c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</row>
    <row r="382" spans="58:112" ht="16.5" x14ac:dyDescent="0.2">
      <c r="BF382" s="55">
        <v>377</v>
      </c>
      <c r="BG382" s="14">
        <f t="shared" si="61"/>
        <v>0</v>
      </c>
      <c r="BH382" s="14">
        <f t="shared" si="62"/>
        <v>480</v>
      </c>
      <c r="BI382" s="14">
        <f t="shared" si="63"/>
        <v>0</v>
      </c>
      <c r="BJ382" s="14">
        <f t="shared" si="64"/>
        <v>1200</v>
      </c>
      <c r="BK382" s="14">
        <f t="shared" si="59"/>
        <v>480</v>
      </c>
      <c r="BL382" s="14">
        <f t="shared" si="60"/>
        <v>960</v>
      </c>
      <c r="CJ382" s="55">
        <v>378</v>
      </c>
      <c r="CK382" s="55">
        <v>4</v>
      </c>
      <c r="CL382" s="55" t="s">
        <v>306</v>
      </c>
      <c r="CM382" s="55">
        <v>78</v>
      </c>
      <c r="CN382" s="55"/>
      <c r="CO382" s="55"/>
      <c r="CP382" s="55"/>
      <c r="CQ382" s="55" t="s">
        <v>446</v>
      </c>
      <c r="CR382" s="55">
        <v>23400</v>
      </c>
      <c r="CS382" s="55" t="s">
        <v>447</v>
      </c>
      <c r="CT382" s="55">
        <v>95</v>
      </c>
      <c r="CU382" s="55"/>
      <c r="CV382" s="55"/>
      <c r="CW382" s="55" t="s">
        <v>447</v>
      </c>
      <c r="CX382" s="55">
        <v>95</v>
      </c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</row>
    <row r="383" spans="58:112" ht="16.5" x14ac:dyDescent="0.2">
      <c r="BF383" s="55">
        <v>378</v>
      </c>
      <c r="BG383" s="14">
        <f t="shared" si="61"/>
        <v>0</v>
      </c>
      <c r="BH383" s="14">
        <f t="shared" si="62"/>
        <v>480</v>
      </c>
      <c r="BI383" s="14">
        <f t="shared" si="63"/>
        <v>0</v>
      </c>
      <c r="BJ383" s="14">
        <f t="shared" si="64"/>
        <v>1200</v>
      </c>
      <c r="BK383" s="14">
        <f t="shared" si="59"/>
        <v>480</v>
      </c>
      <c r="BL383" s="14">
        <f t="shared" si="60"/>
        <v>960</v>
      </c>
      <c r="CJ383" s="55">
        <v>379</v>
      </c>
      <c r="CK383" s="55">
        <v>4</v>
      </c>
      <c r="CL383" s="55" t="s">
        <v>306</v>
      </c>
      <c r="CM383" s="55">
        <v>79</v>
      </c>
      <c r="CN383" s="55"/>
      <c r="CO383" s="55"/>
      <c r="CP383" s="55"/>
      <c r="CQ383" s="55" t="s">
        <v>446</v>
      </c>
      <c r="CR383" s="55">
        <v>23400</v>
      </c>
      <c r="CS383" s="55" t="s">
        <v>447</v>
      </c>
      <c r="CT383" s="55">
        <v>95</v>
      </c>
      <c r="CU383" s="55"/>
      <c r="CV383" s="55"/>
      <c r="CW383" s="55" t="s">
        <v>447</v>
      </c>
      <c r="CX383" s="55">
        <v>95</v>
      </c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</row>
    <row r="384" spans="58:112" ht="16.5" x14ac:dyDescent="0.2">
      <c r="BF384" s="55">
        <v>379</v>
      </c>
      <c r="BG384" s="14">
        <f t="shared" si="61"/>
        <v>0</v>
      </c>
      <c r="BH384" s="14">
        <f t="shared" si="62"/>
        <v>480</v>
      </c>
      <c r="BI384" s="14">
        <f t="shared" si="63"/>
        <v>0</v>
      </c>
      <c r="BJ384" s="14">
        <f t="shared" si="64"/>
        <v>1200</v>
      </c>
      <c r="BK384" s="14">
        <f t="shared" si="59"/>
        <v>480</v>
      </c>
      <c r="BL384" s="14">
        <f t="shared" si="60"/>
        <v>960</v>
      </c>
      <c r="CJ384" s="55">
        <v>380</v>
      </c>
      <c r="CK384" s="55">
        <v>4</v>
      </c>
      <c r="CL384" s="55" t="s">
        <v>306</v>
      </c>
      <c r="CM384" s="55">
        <v>80</v>
      </c>
      <c r="CN384" s="55"/>
      <c r="CO384" s="55"/>
      <c r="CP384" s="55"/>
      <c r="CQ384" s="55" t="s">
        <v>446</v>
      </c>
      <c r="CR384" s="55">
        <v>27000</v>
      </c>
      <c r="CS384" s="55" t="s">
        <v>447</v>
      </c>
      <c r="CT384" s="55">
        <v>95</v>
      </c>
      <c r="CU384" s="55" t="s">
        <v>335</v>
      </c>
      <c r="CV384" s="55">
        <v>2</v>
      </c>
      <c r="CW384" s="55" t="s">
        <v>447</v>
      </c>
      <c r="CX384" s="55">
        <v>100</v>
      </c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</row>
    <row r="385" spans="58:112" ht="16.5" x14ac:dyDescent="0.2">
      <c r="BF385" s="55">
        <v>380</v>
      </c>
      <c r="BG385" s="14">
        <f t="shared" si="61"/>
        <v>0</v>
      </c>
      <c r="BH385" s="14">
        <f t="shared" si="62"/>
        <v>480</v>
      </c>
      <c r="BI385" s="14">
        <f t="shared" si="63"/>
        <v>0</v>
      </c>
      <c r="BJ385" s="14">
        <f t="shared" si="64"/>
        <v>1200</v>
      </c>
      <c r="BK385" s="14">
        <f t="shared" si="59"/>
        <v>480</v>
      </c>
      <c r="BL385" s="14">
        <f t="shared" si="60"/>
        <v>960</v>
      </c>
      <c r="CJ385" s="55">
        <v>381</v>
      </c>
      <c r="CK385" s="55">
        <v>4</v>
      </c>
      <c r="CL385" s="55" t="s">
        <v>306</v>
      </c>
      <c r="CM385" s="55">
        <v>81</v>
      </c>
      <c r="CN385" s="55"/>
      <c r="CO385" s="55"/>
      <c r="CP385" s="55"/>
      <c r="CQ385" s="55" t="s">
        <v>446</v>
      </c>
      <c r="CR385" s="55">
        <v>27000</v>
      </c>
      <c r="CS385" s="55" t="s">
        <v>447</v>
      </c>
      <c r="CT385" s="55">
        <v>100</v>
      </c>
      <c r="CU385" s="55"/>
      <c r="CV385" s="55"/>
      <c r="CW385" s="55" t="s">
        <v>447</v>
      </c>
      <c r="CX385" s="55">
        <v>100</v>
      </c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</row>
    <row r="386" spans="58:112" ht="16.5" x14ac:dyDescent="0.2">
      <c r="BF386" s="55">
        <v>381</v>
      </c>
      <c r="BG386" s="14">
        <f t="shared" si="61"/>
        <v>0</v>
      </c>
      <c r="BH386" s="14">
        <f t="shared" si="62"/>
        <v>480</v>
      </c>
      <c r="BI386" s="14">
        <f t="shared" si="63"/>
        <v>0</v>
      </c>
      <c r="BJ386" s="14">
        <f t="shared" si="64"/>
        <v>1200</v>
      </c>
      <c r="BK386" s="14">
        <f t="shared" si="59"/>
        <v>480</v>
      </c>
      <c r="BL386" s="14">
        <f t="shared" si="60"/>
        <v>960</v>
      </c>
      <c r="CJ386" s="55">
        <v>382</v>
      </c>
      <c r="CK386" s="55">
        <v>4</v>
      </c>
      <c r="CL386" s="55" t="s">
        <v>306</v>
      </c>
      <c r="CM386" s="55">
        <v>82</v>
      </c>
      <c r="CN386" s="55"/>
      <c r="CO386" s="55"/>
      <c r="CP386" s="55"/>
      <c r="CQ386" s="55" t="s">
        <v>446</v>
      </c>
      <c r="CR386" s="55">
        <v>27000</v>
      </c>
      <c r="CS386" s="55" t="s">
        <v>447</v>
      </c>
      <c r="CT386" s="55">
        <v>100</v>
      </c>
      <c r="CU386" s="55"/>
      <c r="CV386" s="55"/>
      <c r="CW386" s="55" t="s">
        <v>447</v>
      </c>
      <c r="CX386" s="55">
        <v>100</v>
      </c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</row>
    <row r="387" spans="58:112" ht="16.5" x14ac:dyDescent="0.2">
      <c r="BF387" s="55">
        <v>382</v>
      </c>
      <c r="BG387" s="14">
        <f t="shared" si="61"/>
        <v>0</v>
      </c>
      <c r="BH387" s="14">
        <f t="shared" si="62"/>
        <v>480</v>
      </c>
      <c r="BI387" s="14">
        <f t="shared" si="63"/>
        <v>0</v>
      </c>
      <c r="BJ387" s="14">
        <f t="shared" si="64"/>
        <v>1200</v>
      </c>
      <c r="BK387" s="14">
        <f t="shared" si="59"/>
        <v>480</v>
      </c>
      <c r="BL387" s="14">
        <f t="shared" si="60"/>
        <v>960</v>
      </c>
      <c r="CJ387" s="55">
        <v>383</v>
      </c>
      <c r="CK387" s="55">
        <v>4</v>
      </c>
      <c r="CL387" s="55" t="s">
        <v>306</v>
      </c>
      <c r="CM387" s="55">
        <v>83</v>
      </c>
      <c r="CN387" s="55"/>
      <c r="CO387" s="55"/>
      <c r="CP387" s="55"/>
      <c r="CQ387" s="55" t="s">
        <v>446</v>
      </c>
      <c r="CR387" s="55">
        <v>27000</v>
      </c>
      <c r="CS387" s="55" t="s">
        <v>447</v>
      </c>
      <c r="CT387" s="55">
        <v>100</v>
      </c>
      <c r="CU387" s="55"/>
      <c r="CV387" s="55"/>
      <c r="CW387" s="55" t="s">
        <v>447</v>
      </c>
      <c r="CX387" s="55">
        <v>100</v>
      </c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</row>
    <row r="388" spans="58:112" ht="16.5" x14ac:dyDescent="0.2">
      <c r="BF388" s="55">
        <v>383</v>
      </c>
      <c r="BG388" s="14">
        <f t="shared" si="61"/>
        <v>0</v>
      </c>
      <c r="BH388" s="14">
        <f t="shared" si="62"/>
        <v>480</v>
      </c>
      <c r="BI388" s="14">
        <f t="shared" si="63"/>
        <v>0</v>
      </c>
      <c r="BJ388" s="14">
        <f t="shared" si="64"/>
        <v>1200</v>
      </c>
      <c r="BK388" s="14">
        <f t="shared" si="59"/>
        <v>480</v>
      </c>
      <c r="BL388" s="14">
        <f t="shared" si="60"/>
        <v>960</v>
      </c>
      <c r="CJ388" s="55">
        <v>384</v>
      </c>
      <c r="CK388" s="55">
        <v>4</v>
      </c>
      <c r="CL388" s="55" t="s">
        <v>306</v>
      </c>
      <c r="CM388" s="55">
        <v>84</v>
      </c>
      <c r="CN388" s="55"/>
      <c r="CO388" s="55"/>
      <c r="CP388" s="55"/>
      <c r="CQ388" s="55" t="s">
        <v>446</v>
      </c>
      <c r="CR388" s="55">
        <v>27000</v>
      </c>
      <c r="CS388" s="55" t="s">
        <v>447</v>
      </c>
      <c r="CT388" s="55">
        <v>100</v>
      </c>
      <c r="CU388" s="55"/>
      <c r="CV388" s="55"/>
      <c r="CW388" s="55" t="s">
        <v>447</v>
      </c>
      <c r="CX388" s="55">
        <v>100</v>
      </c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</row>
    <row r="389" spans="58:112" ht="16.5" x14ac:dyDescent="0.2">
      <c r="BF389" s="55">
        <v>384</v>
      </c>
      <c r="BG389" s="14">
        <f t="shared" si="61"/>
        <v>0</v>
      </c>
      <c r="BH389" s="14">
        <f t="shared" si="62"/>
        <v>480</v>
      </c>
      <c r="BI389" s="14">
        <f t="shared" si="63"/>
        <v>0</v>
      </c>
      <c r="BJ389" s="14">
        <f t="shared" si="64"/>
        <v>1200</v>
      </c>
      <c r="BK389" s="14">
        <f t="shared" si="59"/>
        <v>480</v>
      </c>
      <c r="BL389" s="14">
        <f t="shared" si="60"/>
        <v>960</v>
      </c>
      <c r="CJ389" s="55">
        <v>385</v>
      </c>
      <c r="CK389" s="55">
        <v>4</v>
      </c>
      <c r="CL389" s="55" t="s">
        <v>306</v>
      </c>
      <c r="CM389" s="55">
        <v>85</v>
      </c>
      <c r="CN389" s="55"/>
      <c r="CO389" s="55"/>
      <c r="CP389" s="55"/>
      <c r="CQ389" s="55" t="s">
        <v>446</v>
      </c>
      <c r="CR389" s="55">
        <v>27000</v>
      </c>
      <c r="CS389" s="55" t="s">
        <v>447</v>
      </c>
      <c r="CT389" s="55">
        <v>100</v>
      </c>
      <c r="CU389" s="55" t="s">
        <v>338</v>
      </c>
      <c r="CV389" s="55">
        <v>2</v>
      </c>
      <c r="CW389" s="55" t="s">
        <v>447</v>
      </c>
      <c r="CX389" s="55">
        <v>105</v>
      </c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</row>
    <row r="390" spans="58:112" ht="16.5" x14ac:dyDescent="0.2">
      <c r="BF390" s="55">
        <v>385</v>
      </c>
      <c r="BG390" s="14">
        <f t="shared" si="61"/>
        <v>0</v>
      </c>
      <c r="BH390" s="14">
        <f t="shared" si="62"/>
        <v>480</v>
      </c>
      <c r="BI390" s="14">
        <f t="shared" si="63"/>
        <v>0</v>
      </c>
      <c r="BJ390" s="14">
        <f t="shared" si="64"/>
        <v>1200</v>
      </c>
      <c r="BK390" s="14">
        <f t="shared" si="59"/>
        <v>480</v>
      </c>
      <c r="BL390" s="14">
        <f t="shared" si="60"/>
        <v>960</v>
      </c>
      <c r="CJ390" s="55">
        <v>386</v>
      </c>
      <c r="CK390" s="55">
        <v>4</v>
      </c>
      <c r="CL390" s="55" t="s">
        <v>306</v>
      </c>
      <c r="CM390" s="55">
        <v>86</v>
      </c>
      <c r="CN390" s="55"/>
      <c r="CO390" s="55"/>
      <c r="CP390" s="55"/>
      <c r="CQ390" s="55" t="s">
        <v>446</v>
      </c>
      <c r="CR390" s="55">
        <v>27000</v>
      </c>
      <c r="CS390" s="55" t="s">
        <v>447</v>
      </c>
      <c r="CT390" s="55">
        <v>105</v>
      </c>
      <c r="CU390" s="55"/>
      <c r="CV390" s="55"/>
      <c r="CW390" s="55" t="s">
        <v>447</v>
      </c>
      <c r="CX390" s="55">
        <v>105</v>
      </c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</row>
    <row r="391" spans="58:112" ht="16.5" x14ac:dyDescent="0.2">
      <c r="BF391" s="55">
        <v>386</v>
      </c>
      <c r="BG391" s="14">
        <f t="shared" si="61"/>
        <v>0</v>
      </c>
      <c r="BH391" s="14">
        <f t="shared" si="62"/>
        <v>480</v>
      </c>
      <c r="BI391" s="14">
        <f t="shared" si="63"/>
        <v>0</v>
      </c>
      <c r="BJ391" s="14">
        <f t="shared" si="64"/>
        <v>1200</v>
      </c>
      <c r="BK391" s="14">
        <f t="shared" ref="BK391:BK405" si="65">BG391+BH390</f>
        <v>480</v>
      </c>
      <c r="BL391" s="14">
        <f t="shared" ref="BL391:BL454" si="66">BK391*BL$3</f>
        <v>960</v>
      </c>
      <c r="CJ391" s="55">
        <v>387</v>
      </c>
      <c r="CK391" s="55">
        <v>4</v>
      </c>
      <c r="CL391" s="55" t="s">
        <v>306</v>
      </c>
      <c r="CM391" s="55">
        <v>87</v>
      </c>
      <c r="CN391" s="55"/>
      <c r="CO391" s="55"/>
      <c r="CP391" s="55"/>
      <c r="CQ391" s="55" t="s">
        <v>446</v>
      </c>
      <c r="CR391" s="55">
        <v>27000</v>
      </c>
      <c r="CS391" s="55" t="s">
        <v>447</v>
      </c>
      <c r="CT391" s="55">
        <v>105</v>
      </c>
      <c r="CU391" s="55"/>
      <c r="CV391" s="55"/>
      <c r="CW391" s="55" t="s">
        <v>447</v>
      </c>
      <c r="CX391" s="55">
        <v>105</v>
      </c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</row>
    <row r="392" spans="58:112" ht="16.5" x14ac:dyDescent="0.2">
      <c r="BF392" s="55">
        <v>387</v>
      </c>
      <c r="BG392" s="14">
        <f t="shared" si="61"/>
        <v>0</v>
      </c>
      <c r="BH392" s="14">
        <f t="shared" si="62"/>
        <v>480</v>
      </c>
      <c r="BI392" s="14">
        <f t="shared" si="63"/>
        <v>0</v>
      </c>
      <c r="BJ392" s="14">
        <f t="shared" si="64"/>
        <v>1200</v>
      </c>
      <c r="BK392" s="14">
        <f t="shared" si="65"/>
        <v>480</v>
      </c>
      <c r="BL392" s="14">
        <f t="shared" si="66"/>
        <v>960</v>
      </c>
      <c r="CJ392" s="55">
        <v>388</v>
      </c>
      <c r="CK392" s="55">
        <v>4</v>
      </c>
      <c r="CL392" s="55" t="s">
        <v>306</v>
      </c>
      <c r="CM392" s="55">
        <v>88</v>
      </c>
      <c r="CN392" s="55"/>
      <c r="CO392" s="55"/>
      <c r="CP392" s="55"/>
      <c r="CQ392" s="55" t="s">
        <v>446</v>
      </c>
      <c r="CR392" s="55">
        <v>27000</v>
      </c>
      <c r="CS392" s="55" t="s">
        <v>447</v>
      </c>
      <c r="CT392" s="55">
        <v>105</v>
      </c>
      <c r="CU392" s="55"/>
      <c r="CV392" s="55"/>
      <c r="CW392" s="55" t="s">
        <v>447</v>
      </c>
      <c r="CX392" s="55">
        <v>105</v>
      </c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</row>
    <row r="393" spans="58:112" ht="16.5" x14ac:dyDescent="0.2">
      <c r="BF393" s="55">
        <v>388</v>
      </c>
      <c r="BG393" s="14">
        <f t="shared" si="61"/>
        <v>0</v>
      </c>
      <c r="BH393" s="14">
        <f t="shared" si="62"/>
        <v>480</v>
      </c>
      <c r="BI393" s="14">
        <f t="shared" si="63"/>
        <v>0</v>
      </c>
      <c r="BJ393" s="14">
        <f t="shared" si="64"/>
        <v>1200</v>
      </c>
      <c r="BK393" s="14">
        <f t="shared" si="65"/>
        <v>480</v>
      </c>
      <c r="BL393" s="14">
        <f t="shared" si="66"/>
        <v>960</v>
      </c>
      <c r="CJ393" s="55">
        <v>389</v>
      </c>
      <c r="CK393" s="55">
        <v>4</v>
      </c>
      <c r="CL393" s="55" t="s">
        <v>306</v>
      </c>
      <c r="CM393" s="55">
        <v>89</v>
      </c>
      <c r="CN393" s="55"/>
      <c r="CO393" s="55"/>
      <c r="CP393" s="55"/>
      <c r="CQ393" s="55" t="s">
        <v>446</v>
      </c>
      <c r="CR393" s="55">
        <v>27000</v>
      </c>
      <c r="CS393" s="55" t="s">
        <v>447</v>
      </c>
      <c r="CT393" s="55">
        <v>105</v>
      </c>
      <c r="CU393" s="55"/>
      <c r="CV393" s="55"/>
      <c r="CW393" s="55" t="s">
        <v>447</v>
      </c>
      <c r="CX393" s="55">
        <v>105</v>
      </c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</row>
    <row r="394" spans="58:112" ht="16.5" x14ac:dyDescent="0.2">
      <c r="BF394" s="55">
        <v>389</v>
      </c>
      <c r="BG394" s="14">
        <f t="shared" si="61"/>
        <v>0</v>
      </c>
      <c r="BH394" s="14">
        <f t="shared" si="62"/>
        <v>480</v>
      </c>
      <c r="BI394" s="14">
        <f t="shared" si="63"/>
        <v>0</v>
      </c>
      <c r="BJ394" s="14">
        <f t="shared" si="64"/>
        <v>1200</v>
      </c>
      <c r="BK394" s="14">
        <f t="shared" si="65"/>
        <v>480</v>
      </c>
      <c r="BL394" s="14">
        <f t="shared" si="66"/>
        <v>960</v>
      </c>
      <c r="CJ394" s="55">
        <v>390</v>
      </c>
      <c r="CK394" s="55">
        <v>4</v>
      </c>
      <c r="CL394" s="55" t="s">
        <v>306</v>
      </c>
      <c r="CM394" s="55">
        <v>90</v>
      </c>
      <c r="CN394" s="55"/>
      <c r="CO394" s="55"/>
      <c r="CP394" s="55"/>
      <c r="CQ394" s="55" t="s">
        <v>446</v>
      </c>
      <c r="CR394" s="55">
        <v>31500</v>
      </c>
      <c r="CS394" s="55" t="s">
        <v>447</v>
      </c>
      <c r="CT394" s="55">
        <v>105</v>
      </c>
      <c r="CU394" s="55" t="s">
        <v>339</v>
      </c>
      <c r="CV394" s="55">
        <v>2</v>
      </c>
      <c r="CW394" s="55" t="s">
        <v>447</v>
      </c>
      <c r="CX394" s="55">
        <v>110</v>
      </c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</row>
    <row r="395" spans="58:112" ht="16.5" x14ac:dyDescent="0.2">
      <c r="BF395" s="55">
        <v>390</v>
      </c>
      <c r="BG395" s="14">
        <f t="shared" si="61"/>
        <v>0</v>
      </c>
      <c r="BH395" s="14">
        <f t="shared" si="62"/>
        <v>480</v>
      </c>
      <c r="BI395" s="14">
        <f t="shared" si="63"/>
        <v>0</v>
      </c>
      <c r="BJ395" s="14">
        <f t="shared" si="64"/>
        <v>1200</v>
      </c>
      <c r="BK395" s="14">
        <f t="shared" si="65"/>
        <v>480</v>
      </c>
      <c r="BL395" s="14">
        <f t="shared" si="66"/>
        <v>960</v>
      </c>
      <c r="CJ395" s="55">
        <v>391</v>
      </c>
      <c r="CK395" s="55">
        <v>4</v>
      </c>
      <c r="CL395" s="55" t="s">
        <v>306</v>
      </c>
      <c r="CM395" s="55">
        <v>91</v>
      </c>
      <c r="CN395" s="55"/>
      <c r="CO395" s="55"/>
      <c r="CP395" s="55"/>
      <c r="CQ395" s="55" t="s">
        <v>446</v>
      </c>
      <c r="CR395" s="55">
        <v>31500</v>
      </c>
      <c r="CS395" s="55" t="s">
        <v>447</v>
      </c>
      <c r="CT395" s="55">
        <v>110</v>
      </c>
      <c r="CU395" s="55"/>
      <c r="CV395" s="55"/>
      <c r="CW395" s="55" t="s">
        <v>447</v>
      </c>
      <c r="CX395" s="55">
        <v>110</v>
      </c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</row>
    <row r="396" spans="58:112" ht="16.5" x14ac:dyDescent="0.2">
      <c r="BF396" s="55">
        <v>391</v>
      </c>
      <c r="BG396" s="14">
        <f t="shared" si="61"/>
        <v>0</v>
      </c>
      <c r="BH396" s="14">
        <f t="shared" si="62"/>
        <v>480</v>
      </c>
      <c r="BI396" s="14">
        <f t="shared" si="63"/>
        <v>0</v>
      </c>
      <c r="BJ396" s="14">
        <f t="shared" si="64"/>
        <v>1200</v>
      </c>
      <c r="BK396" s="14">
        <f t="shared" si="65"/>
        <v>480</v>
      </c>
      <c r="BL396" s="14">
        <f t="shared" si="66"/>
        <v>960</v>
      </c>
      <c r="CJ396" s="55">
        <v>392</v>
      </c>
      <c r="CK396" s="55">
        <v>4</v>
      </c>
      <c r="CL396" s="55" t="s">
        <v>306</v>
      </c>
      <c r="CM396" s="55">
        <v>92</v>
      </c>
      <c r="CN396" s="55"/>
      <c r="CO396" s="55"/>
      <c r="CP396" s="55"/>
      <c r="CQ396" s="55" t="s">
        <v>446</v>
      </c>
      <c r="CR396" s="55">
        <v>31500</v>
      </c>
      <c r="CS396" s="55" t="s">
        <v>447</v>
      </c>
      <c r="CT396" s="55">
        <v>110</v>
      </c>
      <c r="CU396" s="55"/>
      <c r="CV396" s="55"/>
      <c r="CW396" s="55" t="s">
        <v>447</v>
      </c>
      <c r="CX396" s="55">
        <v>110</v>
      </c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</row>
    <row r="397" spans="58:112" ht="16.5" x14ac:dyDescent="0.2">
      <c r="BF397" s="55">
        <v>392</v>
      </c>
      <c r="BG397" s="14">
        <f t="shared" si="61"/>
        <v>0</v>
      </c>
      <c r="BH397" s="14">
        <f t="shared" si="62"/>
        <v>480</v>
      </c>
      <c r="BI397" s="14">
        <f t="shared" si="63"/>
        <v>0</v>
      </c>
      <c r="BJ397" s="14">
        <f t="shared" si="64"/>
        <v>1200</v>
      </c>
      <c r="BK397" s="14">
        <f t="shared" si="65"/>
        <v>480</v>
      </c>
      <c r="BL397" s="14">
        <f t="shared" si="66"/>
        <v>960</v>
      </c>
      <c r="CJ397" s="55">
        <v>393</v>
      </c>
      <c r="CK397" s="55">
        <v>4</v>
      </c>
      <c r="CL397" s="55" t="s">
        <v>306</v>
      </c>
      <c r="CM397" s="55">
        <v>93</v>
      </c>
      <c r="CN397" s="55"/>
      <c r="CO397" s="55"/>
      <c r="CP397" s="55"/>
      <c r="CQ397" s="55" t="s">
        <v>446</v>
      </c>
      <c r="CR397" s="55">
        <v>31500</v>
      </c>
      <c r="CS397" s="55" t="s">
        <v>447</v>
      </c>
      <c r="CT397" s="55">
        <v>110</v>
      </c>
      <c r="CU397" s="55"/>
      <c r="CV397" s="55"/>
      <c r="CW397" s="55" t="s">
        <v>447</v>
      </c>
      <c r="CX397" s="55">
        <v>110</v>
      </c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</row>
    <row r="398" spans="58:112" ht="16.5" x14ac:dyDescent="0.2">
      <c r="BF398" s="55">
        <v>393</v>
      </c>
      <c r="BG398" s="14">
        <f t="shared" si="61"/>
        <v>0</v>
      </c>
      <c r="BH398" s="14">
        <f t="shared" si="62"/>
        <v>480</v>
      </c>
      <c r="BI398" s="14">
        <f t="shared" si="63"/>
        <v>0</v>
      </c>
      <c r="BJ398" s="14">
        <f t="shared" si="64"/>
        <v>1200</v>
      </c>
      <c r="BK398" s="14">
        <f t="shared" si="65"/>
        <v>480</v>
      </c>
      <c r="BL398" s="14">
        <f t="shared" si="66"/>
        <v>960</v>
      </c>
      <c r="CJ398" s="55">
        <v>394</v>
      </c>
      <c r="CK398" s="55">
        <v>4</v>
      </c>
      <c r="CL398" s="55" t="s">
        <v>306</v>
      </c>
      <c r="CM398" s="55">
        <v>94</v>
      </c>
      <c r="CN398" s="55"/>
      <c r="CO398" s="55"/>
      <c r="CP398" s="55"/>
      <c r="CQ398" s="55" t="s">
        <v>446</v>
      </c>
      <c r="CR398" s="55">
        <v>31500</v>
      </c>
      <c r="CS398" s="55" t="s">
        <v>447</v>
      </c>
      <c r="CT398" s="55">
        <v>110</v>
      </c>
      <c r="CU398" s="55"/>
      <c r="CV398" s="55"/>
      <c r="CW398" s="55" t="s">
        <v>447</v>
      </c>
      <c r="CX398" s="55">
        <v>110</v>
      </c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</row>
    <row r="399" spans="58:112" ht="16.5" x14ac:dyDescent="0.2">
      <c r="BF399" s="55">
        <v>394</v>
      </c>
      <c r="BG399" s="14">
        <f t="shared" si="61"/>
        <v>0</v>
      </c>
      <c r="BH399" s="14">
        <f t="shared" si="62"/>
        <v>480</v>
      </c>
      <c r="BI399" s="14">
        <f t="shared" si="63"/>
        <v>0</v>
      </c>
      <c r="BJ399" s="14">
        <f t="shared" si="64"/>
        <v>1200</v>
      </c>
      <c r="BK399" s="14">
        <f t="shared" si="65"/>
        <v>480</v>
      </c>
      <c r="BL399" s="14">
        <f t="shared" si="66"/>
        <v>960</v>
      </c>
      <c r="CJ399" s="55">
        <v>395</v>
      </c>
      <c r="CK399" s="55">
        <v>4</v>
      </c>
      <c r="CL399" s="55" t="s">
        <v>306</v>
      </c>
      <c r="CM399" s="55">
        <v>95</v>
      </c>
      <c r="CN399" s="55"/>
      <c r="CO399" s="55"/>
      <c r="CP399" s="55"/>
      <c r="CQ399" s="55" t="s">
        <v>446</v>
      </c>
      <c r="CR399" s="55">
        <v>31500</v>
      </c>
      <c r="CS399" s="55" t="s">
        <v>447</v>
      </c>
      <c r="CT399" s="55">
        <v>110</v>
      </c>
      <c r="CU399" s="55" t="s">
        <v>334</v>
      </c>
      <c r="CV399" s="55">
        <v>3</v>
      </c>
      <c r="CW399" s="55" t="s">
        <v>447</v>
      </c>
      <c r="CX399" s="55">
        <v>115</v>
      </c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</row>
    <row r="400" spans="58:112" ht="16.5" x14ac:dyDescent="0.2">
      <c r="BF400" s="55">
        <v>395</v>
      </c>
      <c r="BG400" s="14">
        <f t="shared" si="61"/>
        <v>0</v>
      </c>
      <c r="BH400" s="14">
        <f t="shared" si="62"/>
        <v>480</v>
      </c>
      <c r="BI400" s="14">
        <f t="shared" si="63"/>
        <v>0</v>
      </c>
      <c r="BJ400" s="14">
        <f t="shared" si="64"/>
        <v>1200</v>
      </c>
      <c r="BK400" s="14">
        <f t="shared" si="65"/>
        <v>480</v>
      </c>
      <c r="BL400" s="14">
        <f t="shared" si="66"/>
        <v>960</v>
      </c>
      <c r="CJ400" s="55">
        <v>396</v>
      </c>
      <c r="CK400" s="55">
        <v>4</v>
      </c>
      <c r="CL400" s="55" t="s">
        <v>306</v>
      </c>
      <c r="CM400" s="55">
        <v>96</v>
      </c>
      <c r="CN400" s="55"/>
      <c r="CO400" s="55"/>
      <c r="CP400" s="55"/>
      <c r="CQ400" s="55" t="s">
        <v>446</v>
      </c>
      <c r="CR400" s="55">
        <v>36000</v>
      </c>
      <c r="CS400" s="55" t="s">
        <v>447</v>
      </c>
      <c r="CT400" s="55">
        <v>115</v>
      </c>
      <c r="CU400" s="55"/>
      <c r="CV400" s="55"/>
      <c r="CW400" s="55" t="s">
        <v>447</v>
      </c>
      <c r="CX400" s="55">
        <v>115</v>
      </c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</row>
    <row r="401" spans="58:112" ht="16.5" x14ac:dyDescent="0.2">
      <c r="BF401" s="55">
        <v>396</v>
      </c>
      <c r="BG401" s="14">
        <f t="shared" si="61"/>
        <v>0</v>
      </c>
      <c r="BH401" s="14">
        <f t="shared" si="62"/>
        <v>480</v>
      </c>
      <c r="BI401" s="14">
        <f t="shared" si="63"/>
        <v>0</v>
      </c>
      <c r="BJ401" s="14">
        <f t="shared" si="64"/>
        <v>1200</v>
      </c>
      <c r="BK401" s="14">
        <f t="shared" si="65"/>
        <v>480</v>
      </c>
      <c r="BL401" s="14">
        <f t="shared" si="66"/>
        <v>960</v>
      </c>
      <c r="CJ401" s="55">
        <v>397</v>
      </c>
      <c r="CK401" s="55">
        <v>4</v>
      </c>
      <c r="CL401" s="55" t="s">
        <v>306</v>
      </c>
      <c r="CM401" s="55">
        <v>97</v>
      </c>
      <c r="CN401" s="55"/>
      <c r="CO401" s="55"/>
      <c r="CP401" s="55"/>
      <c r="CQ401" s="55" t="s">
        <v>446</v>
      </c>
      <c r="CR401" s="55">
        <v>36000</v>
      </c>
      <c r="CS401" s="55" t="s">
        <v>447</v>
      </c>
      <c r="CT401" s="55">
        <v>115</v>
      </c>
      <c r="CU401" s="55"/>
      <c r="CV401" s="55"/>
      <c r="CW401" s="55" t="s">
        <v>447</v>
      </c>
      <c r="CX401" s="55">
        <v>115</v>
      </c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</row>
    <row r="402" spans="58:112" ht="16.5" x14ac:dyDescent="0.2">
      <c r="BF402" s="55">
        <v>397</v>
      </c>
      <c r="BG402" s="14">
        <f t="shared" si="61"/>
        <v>0</v>
      </c>
      <c r="BH402" s="14">
        <f t="shared" si="62"/>
        <v>480</v>
      </c>
      <c r="BI402" s="14">
        <f t="shared" si="63"/>
        <v>0</v>
      </c>
      <c r="BJ402" s="14">
        <f t="shared" si="64"/>
        <v>1200</v>
      </c>
      <c r="BK402" s="14">
        <f t="shared" si="65"/>
        <v>480</v>
      </c>
      <c r="BL402" s="14">
        <f t="shared" si="66"/>
        <v>960</v>
      </c>
      <c r="CJ402" s="55">
        <v>398</v>
      </c>
      <c r="CK402" s="55">
        <v>4</v>
      </c>
      <c r="CL402" s="55" t="s">
        <v>306</v>
      </c>
      <c r="CM402" s="55">
        <v>98</v>
      </c>
      <c r="CN402" s="55"/>
      <c r="CO402" s="55"/>
      <c r="CP402" s="55"/>
      <c r="CQ402" s="55" t="s">
        <v>446</v>
      </c>
      <c r="CR402" s="55">
        <v>36000</v>
      </c>
      <c r="CS402" s="55" t="s">
        <v>447</v>
      </c>
      <c r="CT402" s="55">
        <v>115</v>
      </c>
      <c r="CU402" s="55"/>
      <c r="CV402" s="55"/>
      <c r="CW402" s="55" t="s">
        <v>447</v>
      </c>
      <c r="CX402" s="55">
        <v>115</v>
      </c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</row>
    <row r="403" spans="58:112" ht="16.5" x14ac:dyDescent="0.2">
      <c r="BF403" s="55">
        <v>398</v>
      </c>
      <c r="BG403" s="14">
        <f t="shared" si="61"/>
        <v>0</v>
      </c>
      <c r="BH403" s="14">
        <f t="shared" si="62"/>
        <v>480</v>
      </c>
      <c r="BI403" s="14">
        <f t="shared" si="63"/>
        <v>0</v>
      </c>
      <c r="BJ403" s="14">
        <f t="shared" si="64"/>
        <v>1200</v>
      </c>
      <c r="BK403" s="14">
        <f t="shared" si="65"/>
        <v>480</v>
      </c>
      <c r="BL403" s="14">
        <f t="shared" si="66"/>
        <v>960</v>
      </c>
      <c r="CJ403" s="55">
        <v>399</v>
      </c>
      <c r="CK403" s="55">
        <v>4</v>
      </c>
      <c r="CL403" s="55" t="s">
        <v>306</v>
      </c>
      <c r="CM403" s="55">
        <v>99</v>
      </c>
      <c r="CN403" s="55"/>
      <c r="CO403" s="55"/>
      <c r="CP403" s="55"/>
      <c r="CQ403" s="55" t="s">
        <v>446</v>
      </c>
      <c r="CR403" s="55">
        <v>36000</v>
      </c>
      <c r="CS403" s="55" t="s">
        <v>447</v>
      </c>
      <c r="CT403" s="55">
        <v>115</v>
      </c>
      <c r="CU403" s="55"/>
      <c r="CV403" s="55"/>
      <c r="CW403" s="55" t="s">
        <v>447</v>
      </c>
      <c r="CX403" s="55">
        <v>115</v>
      </c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</row>
    <row r="404" spans="58:112" ht="16.5" x14ac:dyDescent="0.2">
      <c r="BF404" s="55">
        <v>399</v>
      </c>
      <c r="BG404" s="14">
        <f t="shared" si="61"/>
        <v>0</v>
      </c>
      <c r="BH404" s="14">
        <f t="shared" si="62"/>
        <v>480</v>
      </c>
      <c r="BI404" s="14">
        <f t="shared" si="63"/>
        <v>0</v>
      </c>
      <c r="BJ404" s="14">
        <f t="shared" si="64"/>
        <v>1200</v>
      </c>
      <c r="BK404" s="14">
        <f t="shared" si="65"/>
        <v>480</v>
      </c>
      <c r="BL404" s="14">
        <f t="shared" si="66"/>
        <v>960</v>
      </c>
      <c r="CJ404" s="55">
        <v>400</v>
      </c>
      <c r="CK404" s="55">
        <v>4</v>
      </c>
      <c r="CL404" s="55" t="s">
        <v>306</v>
      </c>
      <c r="CM404" s="55">
        <v>100</v>
      </c>
      <c r="CN404" s="55"/>
      <c r="CO404" s="55"/>
      <c r="CP404" s="55"/>
      <c r="CQ404" s="55" t="s">
        <v>446</v>
      </c>
      <c r="CR404" s="55">
        <v>36000</v>
      </c>
      <c r="CS404" s="55" t="s">
        <v>447</v>
      </c>
      <c r="CT404" s="55">
        <v>115</v>
      </c>
      <c r="CU404" s="55" t="s">
        <v>338</v>
      </c>
      <c r="CV404" s="55">
        <v>3</v>
      </c>
      <c r="CW404" s="55" t="s">
        <v>447</v>
      </c>
      <c r="CX404" s="55">
        <v>120</v>
      </c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</row>
    <row r="405" spans="58:112" ht="16.5" x14ac:dyDescent="0.2">
      <c r="BF405" s="55">
        <v>400</v>
      </c>
      <c r="BG405" s="14">
        <f t="shared" si="61"/>
        <v>0</v>
      </c>
      <c r="BH405" s="14">
        <f t="shared" si="62"/>
        <v>480</v>
      </c>
      <c r="BI405" s="14">
        <f t="shared" si="63"/>
        <v>0</v>
      </c>
      <c r="BJ405" s="14">
        <f t="shared" si="64"/>
        <v>1200</v>
      </c>
      <c r="BK405" s="14">
        <f t="shared" si="65"/>
        <v>480</v>
      </c>
      <c r="BL405" s="14">
        <f t="shared" si="66"/>
        <v>960</v>
      </c>
    </row>
    <row r="406" spans="58:112" ht="16.5" x14ac:dyDescent="0.2">
      <c r="BF406" s="55">
        <v>401</v>
      </c>
      <c r="BG406" s="14">
        <f t="shared" ref="BG406:BG469" si="67">SUMIFS($F$5:$F$104,$AT$6:$AT$105,"="&amp;BF406)+SUMIFS($Q$5:$Q$104,$AW$6:$AW$105,"="&amp;BF406)+SUMIFS($AB$5:$AB$104,$AZ$6:$AZ$105,"="&amp;BF406)+SUMIFS($AM$5:$AM$104,$BC$6:$BC$105,"="&amp;BF406)</f>
        <v>0</v>
      </c>
      <c r="BH406" s="14">
        <f t="shared" ref="BH406:BH469" si="68">INDEX($G$5:$G$104,MATCH(BF406,$AT$5:$AT$105,1)-1)+INDEX($R$5:$R$104,MATCH(BF406,$AW$5:$AW$105,1)-1)+INDEX($AC$5:$AC$104,MATCH(BF406,$AZ$5:$AZ$105,1)-1)+INDEX($AN$5:$AN$104,MATCH(BF406,$BC$5:$BC$105,1)-1)</f>
        <v>480</v>
      </c>
      <c r="BI406" s="14">
        <f t="shared" ref="BI406:BI469" si="69">SUMIFS($H$5:$H$104,$AT$6:$AT$105,"="&amp;BF406)+SUMIFS($S$5:$S$104,$AW$6:$AW$105,"="&amp;BF406)+SUMIFS($AD$5:$AD$104,$AZ$6:$AZ$105,"="&amp;BF406)+SUMIFS($AO$5:$AO$104,$BC$6:$BC$105,"="&amp;BF406)</f>
        <v>0</v>
      </c>
      <c r="BJ406" s="14">
        <f t="shared" ref="BJ406:BJ469" si="70">INDEX($I$5:$I$104,MATCH(BF406,$AT$5:$AT$105,1)-1)+INDEX($T$5:$T$104,MATCH(BF406,$AW$5:$AW$105,1)-1)+INDEX($AE$5:$AE$104,MATCH(BF406,$AZ$5:$AZ$105,1)-1)+INDEX($AP$5:$AP$104,MATCH(BF406,$BC$5:$BC$105,1)-1)</f>
        <v>1200</v>
      </c>
      <c r="BK406" s="14">
        <f t="shared" ref="BK406:BK469" si="71">BG406+BH405</f>
        <v>480</v>
      </c>
      <c r="BL406" s="14">
        <f t="shared" si="66"/>
        <v>960</v>
      </c>
    </row>
    <row r="407" spans="58:112" ht="16.5" x14ac:dyDescent="0.2">
      <c r="BF407" s="55">
        <v>402</v>
      </c>
      <c r="BG407" s="14">
        <f t="shared" si="67"/>
        <v>0</v>
      </c>
      <c r="BH407" s="14">
        <f t="shared" si="68"/>
        <v>480</v>
      </c>
      <c r="BI407" s="14">
        <f t="shared" si="69"/>
        <v>0</v>
      </c>
      <c r="BJ407" s="14">
        <f t="shared" si="70"/>
        <v>1200</v>
      </c>
      <c r="BK407" s="14">
        <f t="shared" si="71"/>
        <v>480</v>
      </c>
      <c r="BL407" s="14">
        <f t="shared" si="66"/>
        <v>960</v>
      </c>
    </row>
    <row r="408" spans="58:112" ht="16.5" x14ac:dyDescent="0.2">
      <c r="BF408" s="55">
        <v>403</v>
      </c>
      <c r="BG408" s="14">
        <f t="shared" si="67"/>
        <v>0</v>
      </c>
      <c r="BH408" s="14">
        <f t="shared" si="68"/>
        <v>480</v>
      </c>
      <c r="BI408" s="14">
        <f t="shared" si="69"/>
        <v>0</v>
      </c>
      <c r="BJ408" s="14">
        <f t="shared" si="70"/>
        <v>1200</v>
      </c>
      <c r="BK408" s="14">
        <f t="shared" si="71"/>
        <v>480</v>
      </c>
      <c r="BL408" s="14">
        <f t="shared" si="66"/>
        <v>960</v>
      </c>
    </row>
    <row r="409" spans="58:112" ht="16.5" x14ac:dyDescent="0.2">
      <c r="BF409" s="55">
        <v>404</v>
      </c>
      <c r="BG409" s="14">
        <f t="shared" si="67"/>
        <v>0</v>
      </c>
      <c r="BH409" s="14">
        <f t="shared" si="68"/>
        <v>480</v>
      </c>
      <c r="BI409" s="14">
        <f t="shared" si="69"/>
        <v>0</v>
      </c>
      <c r="BJ409" s="14">
        <f t="shared" si="70"/>
        <v>1200</v>
      </c>
      <c r="BK409" s="14">
        <f t="shared" si="71"/>
        <v>480</v>
      </c>
      <c r="BL409" s="14">
        <f t="shared" si="66"/>
        <v>960</v>
      </c>
    </row>
    <row r="410" spans="58:112" ht="16.5" x14ac:dyDescent="0.2">
      <c r="BF410" s="55">
        <v>405</v>
      </c>
      <c r="BG410" s="14">
        <f t="shared" si="67"/>
        <v>0</v>
      </c>
      <c r="BH410" s="14">
        <f t="shared" si="68"/>
        <v>480</v>
      </c>
      <c r="BI410" s="14">
        <f t="shared" si="69"/>
        <v>0</v>
      </c>
      <c r="BJ410" s="14">
        <f t="shared" si="70"/>
        <v>1200</v>
      </c>
      <c r="BK410" s="14">
        <f t="shared" si="71"/>
        <v>480</v>
      </c>
      <c r="BL410" s="14">
        <f t="shared" si="66"/>
        <v>960</v>
      </c>
    </row>
    <row r="411" spans="58:112" ht="16.5" x14ac:dyDescent="0.2">
      <c r="BF411" s="55">
        <v>406</v>
      </c>
      <c r="BG411" s="14">
        <f t="shared" si="67"/>
        <v>0</v>
      </c>
      <c r="BH411" s="14">
        <f t="shared" si="68"/>
        <v>480</v>
      </c>
      <c r="BI411" s="14">
        <f t="shared" si="69"/>
        <v>0</v>
      </c>
      <c r="BJ411" s="14">
        <f t="shared" si="70"/>
        <v>1200</v>
      </c>
      <c r="BK411" s="14">
        <f t="shared" si="71"/>
        <v>480</v>
      </c>
      <c r="BL411" s="14">
        <f t="shared" si="66"/>
        <v>960</v>
      </c>
    </row>
    <row r="412" spans="58:112" ht="16.5" x14ac:dyDescent="0.2">
      <c r="BF412" s="55">
        <v>407</v>
      </c>
      <c r="BG412" s="14">
        <f t="shared" si="67"/>
        <v>0</v>
      </c>
      <c r="BH412" s="14">
        <f t="shared" si="68"/>
        <v>480</v>
      </c>
      <c r="BI412" s="14">
        <f t="shared" si="69"/>
        <v>0</v>
      </c>
      <c r="BJ412" s="14">
        <f t="shared" si="70"/>
        <v>1200</v>
      </c>
      <c r="BK412" s="14">
        <f t="shared" si="71"/>
        <v>480</v>
      </c>
      <c r="BL412" s="14">
        <f t="shared" si="66"/>
        <v>960</v>
      </c>
    </row>
    <row r="413" spans="58:112" ht="16.5" x14ac:dyDescent="0.2">
      <c r="BF413" s="55">
        <v>408</v>
      </c>
      <c r="BG413" s="14">
        <f t="shared" si="67"/>
        <v>0</v>
      </c>
      <c r="BH413" s="14">
        <f t="shared" si="68"/>
        <v>480</v>
      </c>
      <c r="BI413" s="14">
        <f t="shared" si="69"/>
        <v>0</v>
      </c>
      <c r="BJ413" s="14">
        <f t="shared" si="70"/>
        <v>1200</v>
      </c>
      <c r="BK413" s="14">
        <f t="shared" si="71"/>
        <v>480</v>
      </c>
      <c r="BL413" s="14">
        <f t="shared" si="66"/>
        <v>960</v>
      </c>
    </row>
    <row r="414" spans="58:112" ht="16.5" x14ac:dyDescent="0.2">
      <c r="BF414" s="55">
        <v>409</v>
      </c>
      <c r="BG414" s="14">
        <f t="shared" si="67"/>
        <v>0</v>
      </c>
      <c r="BH414" s="14">
        <f t="shared" si="68"/>
        <v>480</v>
      </c>
      <c r="BI414" s="14">
        <f t="shared" si="69"/>
        <v>0</v>
      </c>
      <c r="BJ414" s="14">
        <f t="shared" si="70"/>
        <v>1200</v>
      </c>
      <c r="BK414" s="14">
        <f t="shared" si="71"/>
        <v>480</v>
      </c>
      <c r="BL414" s="14">
        <f t="shared" si="66"/>
        <v>960</v>
      </c>
    </row>
    <row r="415" spans="58:112" ht="16.5" x14ac:dyDescent="0.2">
      <c r="BF415" s="55">
        <v>410</v>
      </c>
      <c r="BG415" s="14">
        <f t="shared" si="67"/>
        <v>0</v>
      </c>
      <c r="BH415" s="14">
        <f t="shared" si="68"/>
        <v>480</v>
      </c>
      <c r="BI415" s="14">
        <f t="shared" si="69"/>
        <v>0</v>
      </c>
      <c r="BJ415" s="14">
        <f t="shared" si="70"/>
        <v>1200</v>
      </c>
      <c r="BK415" s="14">
        <f t="shared" si="71"/>
        <v>480</v>
      </c>
      <c r="BL415" s="14">
        <f t="shared" si="66"/>
        <v>960</v>
      </c>
    </row>
    <row r="416" spans="58:112" ht="16.5" x14ac:dyDescent="0.2">
      <c r="BF416" s="55">
        <v>411</v>
      </c>
      <c r="BG416" s="14">
        <f t="shared" si="67"/>
        <v>0</v>
      </c>
      <c r="BH416" s="14">
        <f t="shared" si="68"/>
        <v>480</v>
      </c>
      <c r="BI416" s="14">
        <f t="shared" si="69"/>
        <v>0</v>
      </c>
      <c r="BJ416" s="14">
        <f t="shared" si="70"/>
        <v>1200</v>
      </c>
      <c r="BK416" s="14">
        <f t="shared" si="71"/>
        <v>480</v>
      </c>
      <c r="BL416" s="14">
        <f t="shared" si="66"/>
        <v>960</v>
      </c>
    </row>
    <row r="417" spans="58:64" ht="16.5" x14ac:dyDescent="0.2">
      <c r="BF417" s="55">
        <v>412</v>
      </c>
      <c r="BG417" s="14">
        <f t="shared" si="67"/>
        <v>0</v>
      </c>
      <c r="BH417" s="14">
        <f t="shared" si="68"/>
        <v>480</v>
      </c>
      <c r="BI417" s="14">
        <f t="shared" si="69"/>
        <v>0</v>
      </c>
      <c r="BJ417" s="14">
        <f t="shared" si="70"/>
        <v>1200</v>
      </c>
      <c r="BK417" s="14">
        <f t="shared" si="71"/>
        <v>480</v>
      </c>
      <c r="BL417" s="14">
        <f t="shared" si="66"/>
        <v>960</v>
      </c>
    </row>
    <row r="418" spans="58:64" ht="16.5" x14ac:dyDescent="0.2">
      <c r="BF418" s="55">
        <v>413</v>
      </c>
      <c r="BG418" s="14">
        <f t="shared" si="67"/>
        <v>0</v>
      </c>
      <c r="BH418" s="14">
        <f t="shared" si="68"/>
        <v>480</v>
      </c>
      <c r="BI418" s="14">
        <f t="shared" si="69"/>
        <v>0</v>
      </c>
      <c r="BJ418" s="14">
        <f t="shared" si="70"/>
        <v>1200</v>
      </c>
      <c r="BK418" s="14">
        <f t="shared" si="71"/>
        <v>480</v>
      </c>
      <c r="BL418" s="14">
        <f t="shared" si="66"/>
        <v>960</v>
      </c>
    </row>
    <row r="419" spans="58:64" ht="16.5" x14ac:dyDescent="0.2">
      <c r="BF419" s="55">
        <v>414</v>
      </c>
      <c r="BG419" s="14">
        <f t="shared" si="67"/>
        <v>0</v>
      </c>
      <c r="BH419" s="14">
        <f t="shared" si="68"/>
        <v>480</v>
      </c>
      <c r="BI419" s="14">
        <f t="shared" si="69"/>
        <v>0</v>
      </c>
      <c r="BJ419" s="14">
        <f t="shared" si="70"/>
        <v>1200</v>
      </c>
      <c r="BK419" s="14">
        <f t="shared" si="71"/>
        <v>480</v>
      </c>
      <c r="BL419" s="14">
        <f t="shared" si="66"/>
        <v>960</v>
      </c>
    </row>
    <row r="420" spans="58:64" ht="16.5" x14ac:dyDescent="0.2">
      <c r="BF420" s="55">
        <v>415</v>
      </c>
      <c r="BG420" s="14">
        <f t="shared" si="67"/>
        <v>0</v>
      </c>
      <c r="BH420" s="14">
        <f t="shared" si="68"/>
        <v>480</v>
      </c>
      <c r="BI420" s="14">
        <f t="shared" si="69"/>
        <v>0</v>
      </c>
      <c r="BJ420" s="14">
        <f t="shared" si="70"/>
        <v>1200</v>
      </c>
      <c r="BK420" s="14">
        <f t="shared" si="71"/>
        <v>480</v>
      </c>
      <c r="BL420" s="14">
        <f t="shared" si="66"/>
        <v>960</v>
      </c>
    </row>
    <row r="421" spans="58:64" ht="16.5" x14ac:dyDescent="0.2">
      <c r="BF421" s="55">
        <v>416</v>
      </c>
      <c r="BG421" s="14">
        <f t="shared" si="67"/>
        <v>0</v>
      </c>
      <c r="BH421" s="14">
        <f t="shared" si="68"/>
        <v>480</v>
      </c>
      <c r="BI421" s="14">
        <f t="shared" si="69"/>
        <v>0</v>
      </c>
      <c r="BJ421" s="14">
        <f t="shared" si="70"/>
        <v>1200</v>
      </c>
      <c r="BK421" s="14">
        <f t="shared" si="71"/>
        <v>480</v>
      </c>
      <c r="BL421" s="14">
        <f t="shared" si="66"/>
        <v>960</v>
      </c>
    </row>
    <row r="422" spans="58:64" ht="16.5" x14ac:dyDescent="0.2">
      <c r="BF422" s="55">
        <v>417</v>
      </c>
      <c r="BG422" s="14">
        <f t="shared" si="67"/>
        <v>0</v>
      </c>
      <c r="BH422" s="14">
        <f t="shared" si="68"/>
        <v>480</v>
      </c>
      <c r="BI422" s="14">
        <f t="shared" si="69"/>
        <v>0</v>
      </c>
      <c r="BJ422" s="14">
        <f t="shared" si="70"/>
        <v>1200</v>
      </c>
      <c r="BK422" s="14">
        <f t="shared" si="71"/>
        <v>480</v>
      </c>
      <c r="BL422" s="14">
        <f t="shared" si="66"/>
        <v>960</v>
      </c>
    </row>
    <row r="423" spans="58:64" ht="16.5" x14ac:dyDescent="0.2">
      <c r="BF423" s="55">
        <v>418</v>
      </c>
      <c r="BG423" s="14">
        <f t="shared" si="67"/>
        <v>0</v>
      </c>
      <c r="BH423" s="14">
        <f t="shared" si="68"/>
        <v>480</v>
      </c>
      <c r="BI423" s="14">
        <f t="shared" si="69"/>
        <v>0</v>
      </c>
      <c r="BJ423" s="14">
        <f t="shared" si="70"/>
        <v>1200</v>
      </c>
      <c r="BK423" s="14">
        <f t="shared" si="71"/>
        <v>480</v>
      </c>
      <c r="BL423" s="14">
        <f t="shared" si="66"/>
        <v>960</v>
      </c>
    </row>
    <row r="424" spans="58:64" ht="16.5" x14ac:dyDescent="0.2">
      <c r="BF424" s="55">
        <v>419</v>
      </c>
      <c r="BG424" s="14">
        <f t="shared" si="67"/>
        <v>0</v>
      </c>
      <c r="BH424" s="14">
        <f t="shared" si="68"/>
        <v>480</v>
      </c>
      <c r="BI424" s="14">
        <f t="shared" si="69"/>
        <v>0</v>
      </c>
      <c r="BJ424" s="14">
        <f t="shared" si="70"/>
        <v>1200</v>
      </c>
      <c r="BK424" s="14">
        <f t="shared" si="71"/>
        <v>480</v>
      </c>
      <c r="BL424" s="14">
        <f t="shared" si="66"/>
        <v>960</v>
      </c>
    </row>
    <row r="425" spans="58:64" ht="16.5" x14ac:dyDescent="0.2">
      <c r="BF425" s="55">
        <v>420</v>
      </c>
      <c r="BG425" s="14">
        <f t="shared" si="67"/>
        <v>0</v>
      </c>
      <c r="BH425" s="14">
        <f t="shared" si="68"/>
        <v>480</v>
      </c>
      <c r="BI425" s="14">
        <f t="shared" si="69"/>
        <v>0</v>
      </c>
      <c r="BJ425" s="14">
        <f t="shared" si="70"/>
        <v>1200</v>
      </c>
      <c r="BK425" s="14">
        <f t="shared" si="71"/>
        <v>480</v>
      </c>
      <c r="BL425" s="14">
        <f t="shared" si="66"/>
        <v>960</v>
      </c>
    </row>
    <row r="426" spans="58:64" ht="16.5" x14ac:dyDescent="0.2">
      <c r="BF426" s="55">
        <v>421</v>
      </c>
      <c r="BG426" s="14">
        <f t="shared" si="67"/>
        <v>0</v>
      </c>
      <c r="BH426" s="14">
        <f t="shared" si="68"/>
        <v>480</v>
      </c>
      <c r="BI426" s="14">
        <f t="shared" si="69"/>
        <v>0</v>
      </c>
      <c r="BJ426" s="14">
        <f t="shared" si="70"/>
        <v>1200</v>
      </c>
      <c r="BK426" s="14">
        <f t="shared" si="71"/>
        <v>480</v>
      </c>
      <c r="BL426" s="14">
        <f t="shared" si="66"/>
        <v>960</v>
      </c>
    </row>
    <row r="427" spans="58:64" ht="16.5" x14ac:dyDescent="0.2">
      <c r="BF427" s="55">
        <v>422</v>
      </c>
      <c r="BG427" s="14">
        <f t="shared" si="67"/>
        <v>0</v>
      </c>
      <c r="BH427" s="14">
        <f t="shared" si="68"/>
        <v>480</v>
      </c>
      <c r="BI427" s="14">
        <f t="shared" si="69"/>
        <v>0</v>
      </c>
      <c r="BJ427" s="14">
        <f t="shared" si="70"/>
        <v>1200</v>
      </c>
      <c r="BK427" s="14">
        <f t="shared" si="71"/>
        <v>480</v>
      </c>
      <c r="BL427" s="14">
        <f t="shared" si="66"/>
        <v>960</v>
      </c>
    </row>
    <row r="428" spans="58:64" ht="16.5" x14ac:dyDescent="0.2">
      <c r="BF428" s="55">
        <v>423</v>
      </c>
      <c r="BG428" s="14">
        <f t="shared" si="67"/>
        <v>0</v>
      </c>
      <c r="BH428" s="14">
        <f t="shared" si="68"/>
        <v>480</v>
      </c>
      <c r="BI428" s="14">
        <f t="shared" si="69"/>
        <v>0</v>
      </c>
      <c r="BJ428" s="14">
        <f t="shared" si="70"/>
        <v>1200</v>
      </c>
      <c r="BK428" s="14">
        <f t="shared" si="71"/>
        <v>480</v>
      </c>
      <c r="BL428" s="14">
        <f t="shared" si="66"/>
        <v>960</v>
      </c>
    </row>
    <row r="429" spans="58:64" ht="16.5" x14ac:dyDescent="0.2">
      <c r="BF429" s="55">
        <v>424</v>
      </c>
      <c r="BG429" s="14">
        <f t="shared" si="67"/>
        <v>0</v>
      </c>
      <c r="BH429" s="14">
        <f t="shared" si="68"/>
        <v>480</v>
      </c>
      <c r="BI429" s="14">
        <f t="shared" si="69"/>
        <v>0</v>
      </c>
      <c r="BJ429" s="14">
        <f t="shared" si="70"/>
        <v>1200</v>
      </c>
      <c r="BK429" s="14">
        <f t="shared" si="71"/>
        <v>480</v>
      </c>
      <c r="BL429" s="14">
        <f t="shared" si="66"/>
        <v>960</v>
      </c>
    </row>
    <row r="430" spans="58:64" ht="16.5" x14ac:dyDescent="0.2">
      <c r="BF430" s="55">
        <v>425</v>
      </c>
      <c r="BG430" s="14">
        <f t="shared" si="67"/>
        <v>0</v>
      </c>
      <c r="BH430" s="14">
        <f t="shared" si="68"/>
        <v>480</v>
      </c>
      <c r="BI430" s="14">
        <f t="shared" si="69"/>
        <v>0</v>
      </c>
      <c r="BJ430" s="14">
        <f t="shared" si="70"/>
        <v>1200</v>
      </c>
      <c r="BK430" s="14">
        <f t="shared" si="71"/>
        <v>480</v>
      </c>
      <c r="BL430" s="14">
        <f t="shared" si="66"/>
        <v>960</v>
      </c>
    </row>
    <row r="431" spans="58:64" ht="16.5" x14ac:dyDescent="0.2">
      <c r="BF431" s="55">
        <v>426</v>
      </c>
      <c r="BG431" s="14">
        <f t="shared" si="67"/>
        <v>0</v>
      </c>
      <c r="BH431" s="14">
        <f t="shared" si="68"/>
        <v>480</v>
      </c>
      <c r="BI431" s="14">
        <f t="shared" si="69"/>
        <v>0</v>
      </c>
      <c r="BJ431" s="14">
        <f t="shared" si="70"/>
        <v>1200</v>
      </c>
      <c r="BK431" s="14">
        <f t="shared" si="71"/>
        <v>480</v>
      </c>
      <c r="BL431" s="14">
        <f t="shared" si="66"/>
        <v>960</v>
      </c>
    </row>
    <row r="432" spans="58:64" ht="16.5" x14ac:dyDescent="0.2">
      <c r="BF432" s="55">
        <v>427</v>
      </c>
      <c r="BG432" s="14">
        <f t="shared" si="67"/>
        <v>0</v>
      </c>
      <c r="BH432" s="14">
        <f t="shared" si="68"/>
        <v>480</v>
      </c>
      <c r="BI432" s="14">
        <f t="shared" si="69"/>
        <v>0</v>
      </c>
      <c r="BJ432" s="14">
        <f t="shared" si="70"/>
        <v>1200</v>
      </c>
      <c r="BK432" s="14">
        <f t="shared" si="71"/>
        <v>480</v>
      </c>
      <c r="BL432" s="14">
        <f t="shared" si="66"/>
        <v>960</v>
      </c>
    </row>
    <row r="433" spans="58:64" ht="16.5" x14ac:dyDescent="0.2">
      <c r="BF433" s="55">
        <v>428</v>
      </c>
      <c r="BG433" s="14">
        <f t="shared" si="67"/>
        <v>0</v>
      </c>
      <c r="BH433" s="14">
        <f t="shared" si="68"/>
        <v>480</v>
      </c>
      <c r="BI433" s="14">
        <f t="shared" si="69"/>
        <v>0</v>
      </c>
      <c r="BJ433" s="14">
        <f t="shared" si="70"/>
        <v>1200</v>
      </c>
      <c r="BK433" s="14">
        <f t="shared" si="71"/>
        <v>480</v>
      </c>
      <c r="BL433" s="14">
        <f t="shared" si="66"/>
        <v>960</v>
      </c>
    </row>
    <row r="434" spans="58:64" ht="16.5" x14ac:dyDescent="0.2">
      <c r="BF434" s="55">
        <v>429</v>
      </c>
      <c r="BG434" s="14">
        <f t="shared" si="67"/>
        <v>0</v>
      </c>
      <c r="BH434" s="14">
        <f t="shared" si="68"/>
        <v>480</v>
      </c>
      <c r="BI434" s="14">
        <f t="shared" si="69"/>
        <v>0</v>
      </c>
      <c r="BJ434" s="14">
        <f t="shared" si="70"/>
        <v>1200</v>
      </c>
      <c r="BK434" s="14">
        <f t="shared" si="71"/>
        <v>480</v>
      </c>
      <c r="BL434" s="14">
        <f t="shared" si="66"/>
        <v>960</v>
      </c>
    </row>
    <row r="435" spans="58:64" ht="16.5" x14ac:dyDescent="0.2">
      <c r="BF435" s="55">
        <v>430</v>
      </c>
      <c r="BG435" s="14">
        <f t="shared" si="67"/>
        <v>0</v>
      </c>
      <c r="BH435" s="14">
        <f t="shared" si="68"/>
        <v>480</v>
      </c>
      <c r="BI435" s="14">
        <f t="shared" si="69"/>
        <v>0</v>
      </c>
      <c r="BJ435" s="14">
        <f t="shared" si="70"/>
        <v>1200</v>
      </c>
      <c r="BK435" s="14">
        <f t="shared" si="71"/>
        <v>480</v>
      </c>
      <c r="BL435" s="14">
        <f t="shared" si="66"/>
        <v>960</v>
      </c>
    </row>
    <row r="436" spans="58:64" ht="16.5" x14ac:dyDescent="0.2">
      <c r="BF436" s="55">
        <v>431</v>
      </c>
      <c r="BG436" s="14">
        <f t="shared" si="67"/>
        <v>0</v>
      </c>
      <c r="BH436" s="14">
        <f t="shared" si="68"/>
        <v>480</v>
      </c>
      <c r="BI436" s="14">
        <f t="shared" si="69"/>
        <v>0</v>
      </c>
      <c r="BJ436" s="14">
        <f t="shared" si="70"/>
        <v>1200</v>
      </c>
      <c r="BK436" s="14">
        <f t="shared" si="71"/>
        <v>480</v>
      </c>
      <c r="BL436" s="14">
        <f t="shared" si="66"/>
        <v>960</v>
      </c>
    </row>
    <row r="437" spans="58:64" ht="16.5" x14ac:dyDescent="0.2">
      <c r="BF437" s="55">
        <v>432</v>
      </c>
      <c r="BG437" s="14">
        <f t="shared" si="67"/>
        <v>0</v>
      </c>
      <c r="BH437" s="14">
        <f t="shared" si="68"/>
        <v>480</v>
      </c>
      <c r="BI437" s="14">
        <f t="shared" si="69"/>
        <v>0</v>
      </c>
      <c r="BJ437" s="14">
        <f t="shared" si="70"/>
        <v>1200</v>
      </c>
      <c r="BK437" s="14">
        <f t="shared" si="71"/>
        <v>480</v>
      </c>
      <c r="BL437" s="14">
        <f t="shared" si="66"/>
        <v>960</v>
      </c>
    </row>
    <row r="438" spans="58:64" ht="16.5" x14ac:dyDescent="0.2">
      <c r="BF438" s="55">
        <v>433</v>
      </c>
      <c r="BG438" s="14">
        <f t="shared" si="67"/>
        <v>0</v>
      </c>
      <c r="BH438" s="14">
        <f t="shared" si="68"/>
        <v>480</v>
      </c>
      <c r="BI438" s="14">
        <f t="shared" si="69"/>
        <v>0</v>
      </c>
      <c r="BJ438" s="14">
        <f t="shared" si="70"/>
        <v>1200</v>
      </c>
      <c r="BK438" s="14">
        <f t="shared" si="71"/>
        <v>480</v>
      </c>
      <c r="BL438" s="14">
        <f t="shared" si="66"/>
        <v>960</v>
      </c>
    </row>
    <row r="439" spans="58:64" ht="16.5" x14ac:dyDescent="0.2">
      <c r="BF439" s="55">
        <v>434</v>
      </c>
      <c r="BG439" s="14">
        <f t="shared" si="67"/>
        <v>0</v>
      </c>
      <c r="BH439" s="14">
        <f t="shared" si="68"/>
        <v>480</v>
      </c>
      <c r="BI439" s="14">
        <f t="shared" si="69"/>
        <v>0</v>
      </c>
      <c r="BJ439" s="14">
        <f t="shared" si="70"/>
        <v>1200</v>
      </c>
      <c r="BK439" s="14">
        <f t="shared" si="71"/>
        <v>480</v>
      </c>
      <c r="BL439" s="14">
        <f t="shared" si="66"/>
        <v>960</v>
      </c>
    </row>
    <row r="440" spans="58:64" ht="16.5" x14ac:dyDescent="0.2">
      <c r="BF440" s="55">
        <v>435</v>
      </c>
      <c r="BG440" s="14">
        <f t="shared" si="67"/>
        <v>0</v>
      </c>
      <c r="BH440" s="14">
        <f t="shared" si="68"/>
        <v>480</v>
      </c>
      <c r="BI440" s="14">
        <f t="shared" si="69"/>
        <v>0</v>
      </c>
      <c r="BJ440" s="14">
        <f t="shared" si="70"/>
        <v>1200</v>
      </c>
      <c r="BK440" s="14">
        <f t="shared" si="71"/>
        <v>480</v>
      </c>
      <c r="BL440" s="14">
        <f t="shared" si="66"/>
        <v>960</v>
      </c>
    </row>
    <row r="441" spans="58:64" ht="16.5" x14ac:dyDescent="0.2">
      <c r="BF441" s="55">
        <v>436</v>
      </c>
      <c r="BG441" s="14">
        <f t="shared" si="67"/>
        <v>0</v>
      </c>
      <c r="BH441" s="14">
        <f t="shared" si="68"/>
        <v>480</v>
      </c>
      <c r="BI441" s="14">
        <f t="shared" si="69"/>
        <v>0</v>
      </c>
      <c r="BJ441" s="14">
        <f t="shared" si="70"/>
        <v>1200</v>
      </c>
      <c r="BK441" s="14">
        <f t="shared" si="71"/>
        <v>480</v>
      </c>
      <c r="BL441" s="14">
        <f t="shared" si="66"/>
        <v>960</v>
      </c>
    </row>
    <row r="442" spans="58:64" ht="16.5" x14ac:dyDescent="0.2">
      <c r="BF442" s="55">
        <v>437</v>
      </c>
      <c r="BG442" s="14">
        <f t="shared" si="67"/>
        <v>0</v>
      </c>
      <c r="BH442" s="14">
        <f t="shared" si="68"/>
        <v>480</v>
      </c>
      <c r="BI442" s="14">
        <f t="shared" si="69"/>
        <v>0</v>
      </c>
      <c r="BJ442" s="14">
        <f t="shared" si="70"/>
        <v>1200</v>
      </c>
      <c r="BK442" s="14">
        <f t="shared" si="71"/>
        <v>480</v>
      </c>
      <c r="BL442" s="14">
        <f t="shared" si="66"/>
        <v>960</v>
      </c>
    </row>
    <row r="443" spans="58:64" ht="16.5" x14ac:dyDescent="0.2">
      <c r="BF443" s="55">
        <v>438</v>
      </c>
      <c r="BG443" s="14">
        <f t="shared" si="67"/>
        <v>0</v>
      </c>
      <c r="BH443" s="14">
        <f t="shared" si="68"/>
        <v>480</v>
      </c>
      <c r="BI443" s="14">
        <f t="shared" si="69"/>
        <v>0</v>
      </c>
      <c r="BJ443" s="14">
        <f t="shared" si="70"/>
        <v>1200</v>
      </c>
      <c r="BK443" s="14">
        <f t="shared" si="71"/>
        <v>480</v>
      </c>
      <c r="BL443" s="14">
        <f t="shared" si="66"/>
        <v>960</v>
      </c>
    </row>
    <row r="444" spans="58:64" ht="16.5" x14ac:dyDescent="0.2">
      <c r="BF444" s="55">
        <v>439</v>
      </c>
      <c r="BG444" s="14">
        <f t="shared" si="67"/>
        <v>0</v>
      </c>
      <c r="BH444" s="14">
        <f t="shared" si="68"/>
        <v>480</v>
      </c>
      <c r="BI444" s="14">
        <f t="shared" si="69"/>
        <v>0</v>
      </c>
      <c r="BJ444" s="14">
        <f t="shared" si="70"/>
        <v>1200</v>
      </c>
      <c r="BK444" s="14">
        <f t="shared" si="71"/>
        <v>480</v>
      </c>
      <c r="BL444" s="14">
        <f t="shared" si="66"/>
        <v>960</v>
      </c>
    </row>
    <row r="445" spans="58:64" ht="16.5" x14ac:dyDescent="0.2">
      <c r="BF445" s="55">
        <v>440</v>
      </c>
      <c r="BG445" s="14">
        <f t="shared" si="67"/>
        <v>0</v>
      </c>
      <c r="BH445" s="14">
        <f t="shared" si="68"/>
        <v>480</v>
      </c>
      <c r="BI445" s="14">
        <f t="shared" si="69"/>
        <v>0</v>
      </c>
      <c r="BJ445" s="14">
        <f t="shared" si="70"/>
        <v>1200</v>
      </c>
      <c r="BK445" s="14">
        <f t="shared" si="71"/>
        <v>480</v>
      </c>
      <c r="BL445" s="14">
        <f t="shared" si="66"/>
        <v>960</v>
      </c>
    </row>
    <row r="446" spans="58:64" ht="16.5" x14ac:dyDescent="0.2">
      <c r="BF446" s="55">
        <v>441</v>
      </c>
      <c r="BG446" s="14">
        <f t="shared" si="67"/>
        <v>0</v>
      </c>
      <c r="BH446" s="14">
        <f t="shared" si="68"/>
        <v>480</v>
      </c>
      <c r="BI446" s="14">
        <f t="shared" si="69"/>
        <v>0</v>
      </c>
      <c r="BJ446" s="14">
        <f t="shared" si="70"/>
        <v>1200</v>
      </c>
      <c r="BK446" s="14">
        <f t="shared" si="71"/>
        <v>480</v>
      </c>
      <c r="BL446" s="14">
        <f t="shared" si="66"/>
        <v>960</v>
      </c>
    </row>
    <row r="447" spans="58:64" ht="16.5" x14ac:dyDescent="0.2">
      <c r="BF447" s="55">
        <v>442</v>
      </c>
      <c r="BG447" s="14">
        <f t="shared" si="67"/>
        <v>0</v>
      </c>
      <c r="BH447" s="14">
        <f t="shared" si="68"/>
        <v>480</v>
      </c>
      <c r="BI447" s="14">
        <f t="shared" si="69"/>
        <v>0</v>
      </c>
      <c r="BJ447" s="14">
        <f t="shared" si="70"/>
        <v>1200</v>
      </c>
      <c r="BK447" s="14">
        <f t="shared" si="71"/>
        <v>480</v>
      </c>
      <c r="BL447" s="14">
        <f t="shared" si="66"/>
        <v>960</v>
      </c>
    </row>
    <row r="448" spans="58:64" ht="16.5" x14ac:dyDescent="0.2">
      <c r="BF448" s="55">
        <v>443</v>
      </c>
      <c r="BG448" s="14">
        <f t="shared" si="67"/>
        <v>0</v>
      </c>
      <c r="BH448" s="14">
        <f t="shared" si="68"/>
        <v>480</v>
      </c>
      <c r="BI448" s="14">
        <f t="shared" si="69"/>
        <v>0</v>
      </c>
      <c r="BJ448" s="14">
        <f t="shared" si="70"/>
        <v>1200</v>
      </c>
      <c r="BK448" s="14">
        <f t="shared" si="71"/>
        <v>480</v>
      </c>
      <c r="BL448" s="14">
        <f t="shared" si="66"/>
        <v>960</v>
      </c>
    </row>
    <row r="449" spans="58:64" ht="16.5" x14ac:dyDescent="0.2">
      <c r="BF449" s="55">
        <v>444</v>
      </c>
      <c r="BG449" s="14">
        <f t="shared" si="67"/>
        <v>0</v>
      </c>
      <c r="BH449" s="14">
        <f t="shared" si="68"/>
        <v>480</v>
      </c>
      <c r="BI449" s="14">
        <f t="shared" si="69"/>
        <v>0</v>
      </c>
      <c r="BJ449" s="14">
        <f t="shared" si="70"/>
        <v>1200</v>
      </c>
      <c r="BK449" s="14">
        <f t="shared" si="71"/>
        <v>480</v>
      </c>
      <c r="BL449" s="14">
        <f t="shared" si="66"/>
        <v>960</v>
      </c>
    </row>
    <row r="450" spans="58:64" ht="16.5" x14ac:dyDescent="0.2">
      <c r="BF450" s="55">
        <v>445</v>
      </c>
      <c r="BG450" s="14">
        <f t="shared" si="67"/>
        <v>0</v>
      </c>
      <c r="BH450" s="14">
        <f t="shared" si="68"/>
        <v>480</v>
      </c>
      <c r="BI450" s="14">
        <f t="shared" si="69"/>
        <v>0</v>
      </c>
      <c r="BJ450" s="14">
        <f t="shared" si="70"/>
        <v>1200</v>
      </c>
      <c r="BK450" s="14">
        <f t="shared" si="71"/>
        <v>480</v>
      </c>
      <c r="BL450" s="14">
        <f t="shared" si="66"/>
        <v>960</v>
      </c>
    </row>
    <row r="451" spans="58:64" ht="16.5" x14ac:dyDescent="0.2">
      <c r="BF451" s="55">
        <v>446</v>
      </c>
      <c r="BG451" s="14">
        <f t="shared" si="67"/>
        <v>0</v>
      </c>
      <c r="BH451" s="14">
        <f t="shared" si="68"/>
        <v>480</v>
      </c>
      <c r="BI451" s="14">
        <f t="shared" si="69"/>
        <v>0</v>
      </c>
      <c r="BJ451" s="14">
        <f t="shared" si="70"/>
        <v>1200</v>
      </c>
      <c r="BK451" s="14">
        <f t="shared" si="71"/>
        <v>480</v>
      </c>
      <c r="BL451" s="14">
        <f t="shared" si="66"/>
        <v>960</v>
      </c>
    </row>
    <row r="452" spans="58:64" ht="16.5" x14ac:dyDescent="0.2">
      <c r="BF452" s="55">
        <v>447</v>
      </c>
      <c r="BG452" s="14">
        <f t="shared" si="67"/>
        <v>0</v>
      </c>
      <c r="BH452" s="14">
        <f t="shared" si="68"/>
        <v>480</v>
      </c>
      <c r="BI452" s="14">
        <f t="shared" si="69"/>
        <v>0</v>
      </c>
      <c r="BJ452" s="14">
        <f t="shared" si="70"/>
        <v>1200</v>
      </c>
      <c r="BK452" s="14">
        <f t="shared" si="71"/>
        <v>480</v>
      </c>
      <c r="BL452" s="14">
        <f t="shared" si="66"/>
        <v>960</v>
      </c>
    </row>
    <row r="453" spans="58:64" ht="16.5" x14ac:dyDescent="0.2">
      <c r="BF453" s="55">
        <v>448</v>
      </c>
      <c r="BG453" s="14">
        <f t="shared" si="67"/>
        <v>0</v>
      </c>
      <c r="BH453" s="14">
        <f t="shared" si="68"/>
        <v>480</v>
      </c>
      <c r="BI453" s="14">
        <f t="shared" si="69"/>
        <v>0</v>
      </c>
      <c r="BJ453" s="14">
        <f t="shared" si="70"/>
        <v>1200</v>
      </c>
      <c r="BK453" s="14">
        <f t="shared" si="71"/>
        <v>480</v>
      </c>
      <c r="BL453" s="14">
        <f t="shared" si="66"/>
        <v>960</v>
      </c>
    </row>
    <row r="454" spans="58:64" ht="16.5" x14ac:dyDescent="0.2">
      <c r="BF454" s="55">
        <v>449</v>
      </c>
      <c r="BG454" s="14">
        <f t="shared" si="67"/>
        <v>0</v>
      </c>
      <c r="BH454" s="14">
        <f t="shared" si="68"/>
        <v>480</v>
      </c>
      <c r="BI454" s="14">
        <f t="shared" si="69"/>
        <v>0</v>
      </c>
      <c r="BJ454" s="14">
        <f t="shared" si="70"/>
        <v>1200</v>
      </c>
      <c r="BK454" s="14">
        <f t="shared" si="71"/>
        <v>480</v>
      </c>
      <c r="BL454" s="14">
        <f t="shared" si="66"/>
        <v>960</v>
      </c>
    </row>
    <row r="455" spans="58:64" ht="16.5" x14ac:dyDescent="0.2">
      <c r="BF455" s="55">
        <v>450</v>
      </c>
      <c r="BG455" s="14">
        <f t="shared" si="67"/>
        <v>0</v>
      </c>
      <c r="BH455" s="14">
        <f t="shared" si="68"/>
        <v>480</v>
      </c>
      <c r="BI455" s="14">
        <f t="shared" si="69"/>
        <v>0</v>
      </c>
      <c r="BJ455" s="14">
        <f t="shared" si="70"/>
        <v>1200</v>
      </c>
      <c r="BK455" s="14">
        <f t="shared" si="71"/>
        <v>480</v>
      </c>
      <c r="BL455" s="14">
        <f t="shared" ref="BL455:BL505" si="72">BK455*BL$3</f>
        <v>960</v>
      </c>
    </row>
    <row r="456" spans="58:64" ht="16.5" x14ac:dyDescent="0.2">
      <c r="BF456" s="55">
        <v>451</v>
      </c>
      <c r="BG456" s="14">
        <f t="shared" si="67"/>
        <v>0</v>
      </c>
      <c r="BH456" s="14">
        <f t="shared" si="68"/>
        <v>480</v>
      </c>
      <c r="BI456" s="14">
        <f t="shared" si="69"/>
        <v>0</v>
      </c>
      <c r="BJ456" s="14">
        <f t="shared" si="70"/>
        <v>1200</v>
      </c>
      <c r="BK456" s="14">
        <f t="shared" si="71"/>
        <v>480</v>
      </c>
      <c r="BL456" s="14">
        <f t="shared" si="72"/>
        <v>960</v>
      </c>
    </row>
    <row r="457" spans="58:64" ht="16.5" x14ac:dyDescent="0.2">
      <c r="BF457" s="55">
        <v>452</v>
      </c>
      <c r="BG457" s="14">
        <f t="shared" si="67"/>
        <v>0</v>
      </c>
      <c r="BH457" s="14">
        <f t="shared" si="68"/>
        <v>480</v>
      </c>
      <c r="BI457" s="14">
        <f t="shared" si="69"/>
        <v>0</v>
      </c>
      <c r="BJ457" s="14">
        <f t="shared" si="70"/>
        <v>1200</v>
      </c>
      <c r="BK457" s="14">
        <f t="shared" si="71"/>
        <v>480</v>
      </c>
      <c r="BL457" s="14">
        <f t="shared" si="72"/>
        <v>960</v>
      </c>
    </row>
    <row r="458" spans="58:64" ht="16.5" x14ac:dyDescent="0.2">
      <c r="BF458" s="55">
        <v>453</v>
      </c>
      <c r="BG458" s="14">
        <f t="shared" si="67"/>
        <v>0</v>
      </c>
      <c r="BH458" s="14">
        <f t="shared" si="68"/>
        <v>480</v>
      </c>
      <c r="BI458" s="14">
        <f t="shared" si="69"/>
        <v>0</v>
      </c>
      <c r="BJ458" s="14">
        <f t="shared" si="70"/>
        <v>1200</v>
      </c>
      <c r="BK458" s="14">
        <f t="shared" si="71"/>
        <v>480</v>
      </c>
      <c r="BL458" s="14">
        <f t="shared" si="72"/>
        <v>960</v>
      </c>
    </row>
    <row r="459" spans="58:64" ht="16.5" x14ac:dyDescent="0.2">
      <c r="BF459" s="55">
        <v>454</v>
      </c>
      <c r="BG459" s="14">
        <f t="shared" si="67"/>
        <v>0</v>
      </c>
      <c r="BH459" s="14">
        <f t="shared" si="68"/>
        <v>480</v>
      </c>
      <c r="BI459" s="14">
        <f t="shared" si="69"/>
        <v>0</v>
      </c>
      <c r="BJ459" s="14">
        <f t="shared" si="70"/>
        <v>1200</v>
      </c>
      <c r="BK459" s="14">
        <f t="shared" si="71"/>
        <v>480</v>
      </c>
      <c r="BL459" s="14">
        <f t="shared" si="72"/>
        <v>960</v>
      </c>
    </row>
    <row r="460" spans="58:64" ht="16.5" x14ac:dyDescent="0.2">
      <c r="BF460" s="55">
        <v>455</v>
      </c>
      <c r="BG460" s="14">
        <f t="shared" si="67"/>
        <v>0</v>
      </c>
      <c r="BH460" s="14">
        <f t="shared" si="68"/>
        <v>480</v>
      </c>
      <c r="BI460" s="14">
        <f t="shared" si="69"/>
        <v>0</v>
      </c>
      <c r="BJ460" s="14">
        <f t="shared" si="70"/>
        <v>1200</v>
      </c>
      <c r="BK460" s="14">
        <f t="shared" si="71"/>
        <v>480</v>
      </c>
      <c r="BL460" s="14">
        <f t="shared" si="72"/>
        <v>960</v>
      </c>
    </row>
    <row r="461" spans="58:64" ht="16.5" x14ac:dyDescent="0.2">
      <c r="BF461" s="55">
        <v>456</v>
      </c>
      <c r="BG461" s="14">
        <f t="shared" si="67"/>
        <v>0</v>
      </c>
      <c r="BH461" s="14">
        <f t="shared" si="68"/>
        <v>480</v>
      </c>
      <c r="BI461" s="14">
        <f t="shared" si="69"/>
        <v>0</v>
      </c>
      <c r="BJ461" s="14">
        <f t="shared" si="70"/>
        <v>1200</v>
      </c>
      <c r="BK461" s="14">
        <f t="shared" si="71"/>
        <v>480</v>
      </c>
      <c r="BL461" s="14">
        <f t="shared" si="72"/>
        <v>960</v>
      </c>
    </row>
    <row r="462" spans="58:64" ht="16.5" x14ac:dyDescent="0.2">
      <c r="BF462" s="55">
        <v>457</v>
      </c>
      <c r="BG462" s="14">
        <f t="shared" si="67"/>
        <v>0</v>
      </c>
      <c r="BH462" s="14">
        <f t="shared" si="68"/>
        <v>480</v>
      </c>
      <c r="BI462" s="14">
        <f t="shared" si="69"/>
        <v>0</v>
      </c>
      <c r="BJ462" s="14">
        <f t="shared" si="70"/>
        <v>1200</v>
      </c>
      <c r="BK462" s="14">
        <f t="shared" si="71"/>
        <v>480</v>
      </c>
      <c r="BL462" s="14">
        <f t="shared" si="72"/>
        <v>960</v>
      </c>
    </row>
    <row r="463" spans="58:64" ht="16.5" x14ac:dyDescent="0.2">
      <c r="BF463" s="55">
        <v>458</v>
      </c>
      <c r="BG463" s="14">
        <f t="shared" si="67"/>
        <v>0</v>
      </c>
      <c r="BH463" s="14">
        <f t="shared" si="68"/>
        <v>480</v>
      </c>
      <c r="BI463" s="14">
        <f t="shared" si="69"/>
        <v>0</v>
      </c>
      <c r="BJ463" s="14">
        <f t="shared" si="70"/>
        <v>1200</v>
      </c>
      <c r="BK463" s="14">
        <f t="shared" si="71"/>
        <v>480</v>
      </c>
      <c r="BL463" s="14">
        <f t="shared" si="72"/>
        <v>960</v>
      </c>
    </row>
    <row r="464" spans="58:64" ht="16.5" x14ac:dyDescent="0.2">
      <c r="BF464" s="55">
        <v>459</v>
      </c>
      <c r="BG464" s="14">
        <f t="shared" si="67"/>
        <v>0</v>
      </c>
      <c r="BH464" s="14">
        <f t="shared" si="68"/>
        <v>480</v>
      </c>
      <c r="BI464" s="14">
        <f t="shared" si="69"/>
        <v>0</v>
      </c>
      <c r="BJ464" s="14">
        <f t="shared" si="70"/>
        <v>1200</v>
      </c>
      <c r="BK464" s="14">
        <f t="shared" si="71"/>
        <v>480</v>
      </c>
      <c r="BL464" s="14">
        <f t="shared" si="72"/>
        <v>960</v>
      </c>
    </row>
    <row r="465" spans="58:64" ht="16.5" x14ac:dyDescent="0.2">
      <c r="BF465" s="55">
        <v>460</v>
      </c>
      <c r="BG465" s="14">
        <f t="shared" si="67"/>
        <v>0</v>
      </c>
      <c r="BH465" s="14">
        <f t="shared" si="68"/>
        <v>480</v>
      </c>
      <c r="BI465" s="14">
        <f t="shared" si="69"/>
        <v>0</v>
      </c>
      <c r="BJ465" s="14">
        <f t="shared" si="70"/>
        <v>1200</v>
      </c>
      <c r="BK465" s="14">
        <f t="shared" si="71"/>
        <v>480</v>
      </c>
      <c r="BL465" s="14">
        <f t="shared" si="72"/>
        <v>960</v>
      </c>
    </row>
    <row r="466" spans="58:64" ht="16.5" x14ac:dyDescent="0.2">
      <c r="BF466" s="55">
        <v>461</v>
      </c>
      <c r="BG466" s="14">
        <f t="shared" si="67"/>
        <v>0</v>
      </c>
      <c r="BH466" s="14">
        <f t="shared" si="68"/>
        <v>480</v>
      </c>
      <c r="BI466" s="14">
        <f t="shared" si="69"/>
        <v>0</v>
      </c>
      <c r="BJ466" s="14">
        <f t="shared" si="70"/>
        <v>1200</v>
      </c>
      <c r="BK466" s="14">
        <f t="shared" si="71"/>
        <v>480</v>
      </c>
      <c r="BL466" s="14">
        <f t="shared" si="72"/>
        <v>960</v>
      </c>
    </row>
    <row r="467" spans="58:64" ht="16.5" x14ac:dyDescent="0.2">
      <c r="BF467" s="55">
        <v>462</v>
      </c>
      <c r="BG467" s="14">
        <f t="shared" si="67"/>
        <v>0</v>
      </c>
      <c r="BH467" s="14">
        <f t="shared" si="68"/>
        <v>480</v>
      </c>
      <c r="BI467" s="14">
        <f t="shared" si="69"/>
        <v>0</v>
      </c>
      <c r="BJ467" s="14">
        <f t="shared" si="70"/>
        <v>1200</v>
      </c>
      <c r="BK467" s="14">
        <f t="shared" si="71"/>
        <v>480</v>
      </c>
      <c r="BL467" s="14">
        <f t="shared" si="72"/>
        <v>960</v>
      </c>
    </row>
    <row r="468" spans="58:64" ht="16.5" x14ac:dyDescent="0.2">
      <c r="BF468" s="55">
        <v>463</v>
      </c>
      <c r="BG468" s="14">
        <f t="shared" si="67"/>
        <v>0</v>
      </c>
      <c r="BH468" s="14">
        <f t="shared" si="68"/>
        <v>480</v>
      </c>
      <c r="BI468" s="14">
        <f t="shared" si="69"/>
        <v>0</v>
      </c>
      <c r="BJ468" s="14">
        <f t="shared" si="70"/>
        <v>1200</v>
      </c>
      <c r="BK468" s="14">
        <f t="shared" si="71"/>
        <v>480</v>
      </c>
      <c r="BL468" s="14">
        <f t="shared" si="72"/>
        <v>960</v>
      </c>
    </row>
    <row r="469" spans="58:64" ht="16.5" x14ac:dyDescent="0.2">
      <c r="BF469" s="55">
        <v>464</v>
      </c>
      <c r="BG469" s="14">
        <f t="shared" si="67"/>
        <v>0</v>
      </c>
      <c r="BH469" s="14">
        <f t="shared" si="68"/>
        <v>480</v>
      </c>
      <c r="BI469" s="14">
        <f t="shared" si="69"/>
        <v>0</v>
      </c>
      <c r="BJ469" s="14">
        <f t="shared" si="70"/>
        <v>1200</v>
      </c>
      <c r="BK469" s="14">
        <f t="shared" si="71"/>
        <v>480</v>
      </c>
      <c r="BL469" s="14">
        <f t="shared" si="72"/>
        <v>960</v>
      </c>
    </row>
    <row r="470" spans="58:64" ht="16.5" x14ac:dyDescent="0.2">
      <c r="BF470" s="55">
        <v>465</v>
      </c>
      <c r="BG470" s="14">
        <f t="shared" ref="BG470:BG505" si="73">SUMIFS($F$5:$F$104,$AT$6:$AT$105,"="&amp;BF470)+SUMIFS($Q$5:$Q$104,$AW$6:$AW$105,"="&amp;BF470)+SUMIFS($AB$5:$AB$104,$AZ$6:$AZ$105,"="&amp;BF470)+SUMIFS($AM$5:$AM$104,$BC$6:$BC$105,"="&amp;BF470)</f>
        <v>0</v>
      </c>
      <c r="BH470" s="14">
        <f t="shared" ref="BH470:BH505" si="74">INDEX($G$5:$G$104,MATCH(BF470,$AT$5:$AT$105,1)-1)+INDEX($R$5:$R$104,MATCH(BF470,$AW$5:$AW$105,1)-1)+INDEX($AC$5:$AC$104,MATCH(BF470,$AZ$5:$AZ$105,1)-1)+INDEX($AN$5:$AN$104,MATCH(BF470,$BC$5:$BC$105,1)-1)</f>
        <v>480</v>
      </c>
      <c r="BI470" s="14">
        <f t="shared" ref="BI470:BI505" si="75">SUMIFS($H$5:$H$104,$AT$6:$AT$105,"="&amp;BF470)+SUMIFS($S$5:$S$104,$AW$6:$AW$105,"="&amp;BF470)+SUMIFS($AD$5:$AD$104,$AZ$6:$AZ$105,"="&amp;BF470)+SUMIFS($AO$5:$AO$104,$BC$6:$BC$105,"="&amp;BF470)</f>
        <v>0</v>
      </c>
      <c r="BJ470" s="14">
        <f t="shared" ref="BJ470:BJ505" si="76">INDEX($I$5:$I$104,MATCH(BF470,$AT$5:$AT$105,1)-1)+INDEX($T$5:$T$104,MATCH(BF470,$AW$5:$AW$105,1)-1)+INDEX($AE$5:$AE$104,MATCH(BF470,$AZ$5:$AZ$105,1)-1)+INDEX($AP$5:$AP$104,MATCH(BF470,$BC$5:$BC$105,1)-1)</f>
        <v>1200</v>
      </c>
      <c r="BK470" s="14">
        <f t="shared" ref="BK470:BK505" si="77">BG470+BH469</f>
        <v>480</v>
      </c>
      <c r="BL470" s="14">
        <f t="shared" si="72"/>
        <v>960</v>
      </c>
    </row>
    <row r="471" spans="58:64" ht="16.5" x14ac:dyDescent="0.2">
      <c r="BF471" s="55">
        <v>466</v>
      </c>
      <c r="BG471" s="14">
        <f t="shared" si="73"/>
        <v>0</v>
      </c>
      <c r="BH471" s="14">
        <f t="shared" si="74"/>
        <v>480</v>
      </c>
      <c r="BI471" s="14">
        <f t="shared" si="75"/>
        <v>0</v>
      </c>
      <c r="BJ471" s="14">
        <f t="shared" si="76"/>
        <v>1200</v>
      </c>
      <c r="BK471" s="14">
        <f t="shared" si="77"/>
        <v>480</v>
      </c>
      <c r="BL471" s="14">
        <f t="shared" si="72"/>
        <v>960</v>
      </c>
    </row>
    <row r="472" spans="58:64" ht="16.5" x14ac:dyDescent="0.2">
      <c r="BF472" s="55">
        <v>467</v>
      </c>
      <c r="BG472" s="14">
        <f t="shared" si="73"/>
        <v>0</v>
      </c>
      <c r="BH472" s="14">
        <f t="shared" si="74"/>
        <v>480</v>
      </c>
      <c r="BI472" s="14">
        <f t="shared" si="75"/>
        <v>0</v>
      </c>
      <c r="BJ472" s="14">
        <f t="shared" si="76"/>
        <v>1200</v>
      </c>
      <c r="BK472" s="14">
        <f t="shared" si="77"/>
        <v>480</v>
      </c>
      <c r="BL472" s="14">
        <f t="shared" si="72"/>
        <v>960</v>
      </c>
    </row>
    <row r="473" spans="58:64" ht="16.5" x14ac:dyDescent="0.2">
      <c r="BF473" s="55">
        <v>468</v>
      </c>
      <c r="BG473" s="14">
        <f t="shared" si="73"/>
        <v>0</v>
      </c>
      <c r="BH473" s="14">
        <f t="shared" si="74"/>
        <v>480</v>
      </c>
      <c r="BI473" s="14">
        <f t="shared" si="75"/>
        <v>0</v>
      </c>
      <c r="BJ473" s="14">
        <f t="shared" si="76"/>
        <v>1200</v>
      </c>
      <c r="BK473" s="14">
        <f t="shared" si="77"/>
        <v>480</v>
      </c>
      <c r="BL473" s="14">
        <f t="shared" si="72"/>
        <v>960</v>
      </c>
    </row>
    <row r="474" spans="58:64" ht="16.5" x14ac:dyDescent="0.2">
      <c r="BF474" s="55">
        <v>469</v>
      </c>
      <c r="BG474" s="14">
        <f t="shared" si="73"/>
        <v>0</v>
      </c>
      <c r="BH474" s="14">
        <f t="shared" si="74"/>
        <v>480</v>
      </c>
      <c r="BI474" s="14">
        <f t="shared" si="75"/>
        <v>0</v>
      </c>
      <c r="BJ474" s="14">
        <f t="shared" si="76"/>
        <v>1200</v>
      </c>
      <c r="BK474" s="14">
        <f t="shared" si="77"/>
        <v>480</v>
      </c>
      <c r="BL474" s="14">
        <f t="shared" si="72"/>
        <v>960</v>
      </c>
    </row>
    <row r="475" spans="58:64" ht="16.5" x14ac:dyDescent="0.2">
      <c r="BF475" s="55">
        <v>470</v>
      </c>
      <c r="BG475" s="14">
        <f t="shared" si="73"/>
        <v>0</v>
      </c>
      <c r="BH475" s="14">
        <f t="shared" si="74"/>
        <v>480</v>
      </c>
      <c r="BI475" s="14">
        <f t="shared" si="75"/>
        <v>0</v>
      </c>
      <c r="BJ475" s="14">
        <f t="shared" si="76"/>
        <v>1200</v>
      </c>
      <c r="BK475" s="14">
        <f t="shared" si="77"/>
        <v>480</v>
      </c>
      <c r="BL475" s="14">
        <f t="shared" si="72"/>
        <v>960</v>
      </c>
    </row>
    <row r="476" spans="58:64" ht="16.5" x14ac:dyDescent="0.2">
      <c r="BF476" s="55">
        <v>471</v>
      </c>
      <c r="BG476" s="14">
        <f t="shared" si="73"/>
        <v>0</v>
      </c>
      <c r="BH476" s="14">
        <f t="shared" si="74"/>
        <v>480</v>
      </c>
      <c r="BI476" s="14">
        <f t="shared" si="75"/>
        <v>0</v>
      </c>
      <c r="BJ476" s="14">
        <f t="shared" si="76"/>
        <v>1200</v>
      </c>
      <c r="BK476" s="14">
        <f t="shared" si="77"/>
        <v>480</v>
      </c>
      <c r="BL476" s="14">
        <f t="shared" si="72"/>
        <v>960</v>
      </c>
    </row>
    <row r="477" spans="58:64" ht="16.5" x14ac:dyDescent="0.2">
      <c r="BF477" s="55">
        <v>472</v>
      </c>
      <c r="BG477" s="14">
        <f t="shared" si="73"/>
        <v>0</v>
      </c>
      <c r="BH477" s="14">
        <f t="shared" si="74"/>
        <v>480</v>
      </c>
      <c r="BI477" s="14">
        <f t="shared" si="75"/>
        <v>0</v>
      </c>
      <c r="BJ477" s="14">
        <f t="shared" si="76"/>
        <v>1200</v>
      </c>
      <c r="BK477" s="14">
        <f t="shared" si="77"/>
        <v>480</v>
      </c>
      <c r="BL477" s="14">
        <f t="shared" si="72"/>
        <v>960</v>
      </c>
    </row>
    <row r="478" spans="58:64" ht="16.5" x14ac:dyDescent="0.2">
      <c r="BF478" s="55">
        <v>473</v>
      </c>
      <c r="BG478" s="14">
        <f t="shared" si="73"/>
        <v>0</v>
      </c>
      <c r="BH478" s="14">
        <f t="shared" si="74"/>
        <v>480</v>
      </c>
      <c r="BI478" s="14">
        <f t="shared" si="75"/>
        <v>0</v>
      </c>
      <c r="BJ478" s="14">
        <f t="shared" si="76"/>
        <v>1200</v>
      </c>
      <c r="BK478" s="14">
        <f t="shared" si="77"/>
        <v>480</v>
      </c>
      <c r="BL478" s="14">
        <f t="shared" si="72"/>
        <v>960</v>
      </c>
    </row>
    <row r="479" spans="58:64" ht="16.5" x14ac:dyDescent="0.2">
      <c r="BF479" s="55">
        <v>474</v>
      </c>
      <c r="BG479" s="14">
        <f t="shared" si="73"/>
        <v>0</v>
      </c>
      <c r="BH479" s="14">
        <f t="shared" si="74"/>
        <v>480</v>
      </c>
      <c r="BI479" s="14">
        <f t="shared" si="75"/>
        <v>0</v>
      </c>
      <c r="BJ479" s="14">
        <f t="shared" si="76"/>
        <v>1200</v>
      </c>
      <c r="BK479" s="14">
        <f t="shared" si="77"/>
        <v>480</v>
      </c>
      <c r="BL479" s="14">
        <f t="shared" si="72"/>
        <v>960</v>
      </c>
    </row>
    <row r="480" spans="58:64" ht="16.5" x14ac:dyDescent="0.2">
      <c r="BF480" s="55">
        <v>475</v>
      </c>
      <c r="BG480" s="14">
        <f t="shared" si="73"/>
        <v>0</v>
      </c>
      <c r="BH480" s="14">
        <f t="shared" si="74"/>
        <v>480</v>
      </c>
      <c r="BI480" s="14">
        <f t="shared" si="75"/>
        <v>0</v>
      </c>
      <c r="BJ480" s="14">
        <f t="shared" si="76"/>
        <v>1200</v>
      </c>
      <c r="BK480" s="14">
        <f t="shared" si="77"/>
        <v>480</v>
      </c>
      <c r="BL480" s="14">
        <f t="shared" si="72"/>
        <v>960</v>
      </c>
    </row>
    <row r="481" spans="58:64" ht="16.5" x14ac:dyDescent="0.2">
      <c r="BF481" s="55">
        <v>476</v>
      </c>
      <c r="BG481" s="14">
        <f t="shared" si="73"/>
        <v>0</v>
      </c>
      <c r="BH481" s="14">
        <f t="shared" si="74"/>
        <v>480</v>
      </c>
      <c r="BI481" s="14">
        <f t="shared" si="75"/>
        <v>0</v>
      </c>
      <c r="BJ481" s="14">
        <f t="shared" si="76"/>
        <v>1200</v>
      </c>
      <c r="BK481" s="14">
        <f t="shared" si="77"/>
        <v>480</v>
      </c>
      <c r="BL481" s="14">
        <f t="shared" si="72"/>
        <v>960</v>
      </c>
    </row>
    <row r="482" spans="58:64" ht="16.5" x14ac:dyDescent="0.2">
      <c r="BF482" s="55">
        <v>477</v>
      </c>
      <c r="BG482" s="14">
        <f t="shared" si="73"/>
        <v>0</v>
      </c>
      <c r="BH482" s="14">
        <f t="shared" si="74"/>
        <v>480</v>
      </c>
      <c r="BI482" s="14">
        <f t="shared" si="75"/>
        <v>0</v>
      </c>
      <c r="BJ482" s="14">
        <f t="shared" si="76"/>
        <v>1200</v>
      </c>
      <c r="BK482" s="14">
        <f t="shared" si="77"/>
        <v>480</v>
      </c>
      <c r="BL482" s="14">
        <f t="shared" si="72"/>
        <v>960</v>
      </c>
    </row>
    <row r="483" spans="58:64" ht="16.5" x14ac:dyDescent="0.2">
      <c r="BF483" s="55">
        <v>478</v>
      </c>
      <c r="BG483" s="14">
        <f t="shared" si="73"/>
        <v>0</v>
      </c>
      <c r="BH483" s="14">
        <f t="shared" si="74"/>
        <v>480</v>
      </c>
      <c r="BI483" s="14">
        <f t="shared" si="75"/>
        <v>0</v>
      </c>
      <c r="BJ483" s="14">
        <f t="shared" si="76"/>
        <v>1200</v>
      </c>
      <c r="BK483" s="14">
        <f t="shared" si="77"/>
        <v>480</v>
      </c>
      <c r="BL483" s="14">
        <f t="shared" si="72"/>
        <v>960</v>
      </c>
    </row>
    <row r="484" spans="58:64" ht="16.5" x14ac:dyDescent="0.2">
      <c r="BF484" s="55">
        <v>479</v>
      </c>
      <c r="BG484" s="14">
        <f t="shared" si="73"/>
        <v>0</v>
      </c>
      <c r="BH484" s="14">
        <f t="shared" si="74"/>
        <v>480</v>
      </c>
      <c r="BI484" s="14">
        <f t="shared" si="75"/>
        <v>0</v>
      </c>
      <c r="BJ484" s="14">
        <f t="shared" si="76"/>
        <v>1200</v>
      </c>
      <c r="BK484" s="14">
        <f t="shared" si="77"/>
        <v>480</v>
      </c>
      <c r="BL484" s="14">
        <f t="shared" si="72"/>
        <v>960</v>
      </c>
    </row>
    <row r="485" spans="58:64" ht="16.5" x14ac:dyDescent="0.2">
      <c r="BF485" s="55">
        <v>480</v>
      </c>
      <c r="BG485" s="14">
        <f t="shared" si="73"/>
        <v>0</v>
      </c>
      <c r="BH485" s="14">
        <f t="shared" si="74"/>
        <v>480</v>
      </c>
      <c r="BI485" s="14">
        <f t="shared" si="75"/>
        <v>0</v>
      </c>
      <c r="BJ485" s="14">
        <f t="shared" si="76"/>
        <v>1200</v>
      </c>
      <c r="BK485" s="14">
        <f t="shared" si="77"/>
        <v>480</v>
      </c>
      <c r="BL485" s="14">
        <f t="shared" si="72"/>
        <v>960</v>
      </c>
    </row>
    <row r="486" spans="58:64" ht="16.5" x14ac:dyDescent="0.2">
      <c r="BF486" s="55">
        <v>481</v>
      </c>
      <c r="BG486" s="14">
        <f t="shared" si="73"/>
        <v>0</v>
      </c>
      <c r="BH486" s="14">
        <f t="shared" si="74"/>
        <v>480</v>
      </c>
      <c r="BI486" s="14">
        <f t="shared" si="75"/>
        <v>0</v>
      </c>
      <c r="BJ486" s="14">
        <f t="shared" si="76"/>
        <v>1200</v>
      </c>
      <c r="BK486" s="14">
        <f t="shared" si="77"/>
        <v>480</v>
      </c>
      <c r="BL486" s="14">
        <f t="shared" si="72"/>
        <v>960</v>
      </c>
    </row>
    <row r="487" spans="58:64" ht="16.5" x14ac:dyDescent="0.2">
      <c r="BF487" s="55">
        <v>482</v>
      </c>
      <c r="BG487" s="14">
        <f t="shared" si="73"/>
        <v>0</v>
      </c>
      <c r="BH487" s="14">
        <f t="shared" si="74"/>
        <v>480</v>
      </c>
      <c r="BI487" s="14">
        <f t="shared" si="75"/>
        <v>0</v>
      </c>
      <c r="BJ487" s="14">
        <f t="shared" si="76"/>
        <v>1200</v>
      </c>
      <c r="BK487" s="14">
        <f t="shared" si="77"/>
        <v>480</v>
      </c>
      <c r="BL487" s="14">
        <f t="shared" si="72"/>
        <v>960</v>
      </c>
    </row>
    <row r="488" spans="58:64" ht="16.5" x14ac:dyDescent="0.2">
      <c r="BF488" s="55">
        <v>483</v>
      </c>
      <c r="BG488" s="14">
        <f t="shared" si="73"/>
        <v>0</v>
      </c>
      <c r="BH488" s="14">
        <f t="shared" si="74"/>
        <v>480</v>
      </c>
      <c r="BI488" s="14">
        <f t="shared" si="75"/>
        <v>0</v>
      </c>
      <c r="BJ488" s="14">
        <f t="shared" si="76"/>
        <v>1200</v>
      </c>
      <c r="BK488" s="14">
        <f t="shared" si="77"/>
        <v>480</v>
      </c>
      <c r="BL488" s="14">
        <f t="shared" si="72"/>
        <v>960</v>
      </c>
    </row>
    <row r="489" spans="58:64" ht="16.5" x14ac:dyDescent="0.2">
      <c r="BF489" s="55">
        <v>484</v>
      </c>
      <c r="BG489" s="14">
        <f t="shared" si="73"/>
        <v>0</v>
      </c>
      <c r="BH489" s="14">
        <f t="shared" si="74"/>
        <v>480</v>
      </c>
      <c r="BI489" s="14">
        <f t="shared" si="75"/>
        <v>0</v>
      </c>
      <c r="BJ489" s="14">
        <f t="shared" si="76"/>
        <v>1200</v>
      </c>
      <c r="BK489" s="14">
        <f t="shared" si="77"/>
        <v>480</v>
      </c>
      <c r="BL489" s="14">
        <f t="shared" si="72"/>
        <v>960</v>
      </c>
    </row>
    <row r="490" spans="58:64" ht="16.5" x14ac:dyDescent="0.2">
      <c r="BF490" s="55">
        <v>485</v>
      </c>
      <c r="BG490" s="14">
        <f t="shared" si="73"/>
        <v>0</v>
      </c>
      <c r="BH490" s="14">
        <f t="shared" si="74"/>
        <v>480</v>
      </c>
      <c r="BI490" s="14">
        <f t="shared" si="75"/>
        <v>0</v>
      </c>
      <c r="BJ490" s="14">
        <f t="shared" si="76"/>
        <v>1200</v>
      </c>
      <c r="BK490" s="14">
        <f t="shared" si="77"/>
        <v>480</v>
      </c>
      <c r="BL490" s="14">
        <f t="shared" si="72"/>
        <v>960</v>
      </c>
    </row>
    <row r="491" spans="58:64" ht="16.5" x14ac:dyDescent="0.2">
      <c r="BF491" s="55">
        <v>486</v>
      </c>
      <c r="BG491" s="14">
        <f t="shared" si="73"/>
        <v>0</v>
      </c>
      <c r="BH491" s="14">
        <f t="shared" si="74"/>
        <v>480</v>
      </c>
      <c r="BI491" s="14">
        <f t="shared" si="75"/>
        <v>0</v>
      </c>
      <c r="BJ491" s="14">
        <f t="shared" si="76"/>
        <v>1200</v>
      </c>
      <c r="BK491" s="14">
        <f t="shared" si="77"/>
        <v>480</v>
      </c>
      <c r="BL491" s="14">
        <f t="shared" si="72"/>
        <v>960</v>
      </c>
    </row>
    <row r="492" spans="58:64" ht="16.5" x14ac:dyDescent="0.2">
      <c r="BF492" s="55">
        <v>487</v>
      </c>
      <c r="BG492" s="14">
        <f t="shared" si="73"/>
        <v>0</v>
      </c>
      <c r="BH492" s="14">
        <f t="shared" si="74"/>
        <v>480</v>
      </c>
      <c r="BI492" s="14">
        <f t="shared" si="75"/>
        <v>0</v>
      </c>
      <c r="BJ492" s="14">
        <f t="shared" si="76"/>
        <v>1200</v>
      </c>
      <c r="BK492" s="14">
        <f t="shared" si="77"/>
        <v>480</v>
      </c>
      <c r="BL492" s="14">
        <f t="shared" si="72"/>
        <v>960</v>
      </c>
    </row>
    <row r="493" spans="58:64" ht="16.5" x14ac:dyDescent="0.2">
      <c r="BF493" s="55">
        <v>488</v>
      </c>
      <c r="BG493" s="14">
        <f t="shared" si="73"/>
        <v>0</v>
      </c>
      <c r="BH493" s="14">
        <f t="shared" si="74"/>
        <v>480</v>
      </c>
      <c r="BI493" s="14">
        <f t="shared" si="75"/>
        <v>0</v>
      </c>
      <c r="BJ493" s="14">
        <f t="shared" si="76"/>
        <v>1200</v>
      </c>
      <c r="BK493" s="14">
        <f t="shared" si="77"/>
        <v>480</v>
      </c>
      <c r="BL493" s="14">
        <f t="shared" si="72"/>
        <v>960</v>
      </c>
    </row>
    <row r="494" spans="58:64" ht="16.5" x14ac:dyDescent="0.2">
      <c r="BF494" s="55">
        <v>489</v>
      </c>
      <c r="BG494" s="14">
        <f t="shared" si="73"/>
        <v>0</v>
      </c>
      <c r="BH494" s="14">
        <f t="shared" si="74"/>
        <v>480</v>
      </c>
      <c r="BI494" s="14">
        <f t="shared" si="75"/>
        <v>0</v>
      </c>
      <c r="BJ494" s="14">
        <f t="shared" si="76"/>
        <v>1200</v>
      </c>
      <c r="BK494" s="14">
        <f t="shared" si="77"/>
        <v>480</v>
      </c>
      <c r="BL494" s="14">
        <f t="shared" si="72"/>
        <v>960</v>
      </c>
    </row>
    <row r="495" spans="58:64" ht="16.5" x14ac:dyDescent="0.2">
      <c r="BF495" s="55">
        <v>490</v>
      </c>
      <c r="BG495" s="14">
        <f t="shared" si="73"/>
        <v>0</v>
      </c>
      <c r="BH495" s="14">
        <f t="shared" si="74"/>
        <v>480</v>
      </c>
      <c r="BI495" s="14">
        <f t="shared" si="75"/>
        <v>0</v>
      </c>
      <c r="BJ495" s="14">
        <f t="shared" si="76"/>
        <v>1200</v>
      </c>
      <c r="BK495" s="14">
        <f t="shared" si="77"/>
        <v>480</v>
      </c>
      <c r="BL495" s="14">
        <f t="shared" si="72"/>
        <v>960</v>
      </c>
    </row>
    <row r="496" spans="58:64" ht="16.5" x14ac:dyDescent="0.2">
      <c r="BF496" s="55">
        <v>491</v>
      </c>
      <c r="BG496" s="14">
        <f t="shared" si="73"/>
        <v>0</v>
      </c>
      <c r="BH496" s="14">
        <f t="shared" si="74"/>
        <v>480</v>
      </c>
      <c r="BI496" s="14">
        <f t="shared" si="75"/>
        <v>0</v>
      </c>
      <c r="BJ496" s="14">
        <f t="shared" si="76"/>
        <v>1200</v>
      </c>
      <c r="BK496" s="14">
        <f t="shared" si="77"/>
        <v>480</v>
      </c>
      <c r="BL496" s="14">
        <f t="shared" si="72"/>
        <v>960</v>
      </c>
    </row>
    <row r="497" spans="58:64" ht="16.5" x14ac:dyDescent="0.2">
      <c r="BF497" s="55">
        <v>492</v>
      </c>
      <c r="BG497" s="14">
        <f t="shared" si="73"/>
        <v>0</v>
      </c>
      <c r="BH497" s="14">
        <f t="shared" si="74"/>
        <v>480</v>
      </c>
      <c r="BI497" s="14">
        <f t="shared" si="75"/>
        <v>0</v>
      </c>
      <c r="BJ497" s="14">
        <f t="shared" si="76"/>
        <v>1200</v>
      </c>
      <c r="BK497" s="14">
        <f t="shared" si="77"/>
        <v>480</v>
      </c>
      <c r="BL497" s="14">
        <f t="shared" si="72"/>
        <v>960</v>
      </c>
    </row>
    <row r="498" spans="58:64" ht="16.5" x14ac:dyDescent="0.2">
      <c r="BF498" s="55">
        <v>493</v>
      </c>
      <c r="BG498" s="14">
        <f t="shared" si="73"/>
        <v>0</v>
      </c>
      <c r="BH498" s="14">
        <f t="shared" si="74"/>
        <v>480</v>
      </c>
      <c r="BI498" s="14">
        <f t="shared" si="75"/>
        <v>0</v>
      </c>
      <c r="BJ498" s="14">
        <f t="shared" si="76"/>
        <v>1200</v>
      </c>
      <c r="BK498" s="14">
        <f t="shared" si="77"/>
        <v>480</v>
      </c>
      <c r="BL498" s="14">
        <f t="shared" si="72"/>
        <v>960</v>
      </c>
    </row>
    <row r="499" spans="58:64" ht="16.5" x14ac:dyDescent="0.2">
      <c r="BF499" s="55">
        <v>494</v>
      </c>
      <c r="BG499" s="14">
        <f t="shared" si="73"/>
        <v>0</v>
      </c>
      <c r="BH499" s="14">
        <f t="shared" si="74"/>
        <v>480</v>
      </c>
      <c r="BI499" s="14">
        <f t="shared" si="75"/>
        <v>0</v>
      </c>
      <c r="BJ499" s="14">
        <f t="shared" si="76"/>
        <v>1200</v>
      </c>
      <c r="BK499" s="14">
        <f t="shared" si="77"/>
        <v>480</v>
      </c>
      <c r="BL499" s="14">
        <f t="shared" si="72"/>
        <v>960</v>
      </c>
    </row>
    <row r="500" spans="58:64" ht="16.5" x14ac:dyDescent="0.2">
      <c r="BF500" s="55">
        <v>495</v>
      </c>
      <c r="BG500" s="14">
        <f t="shared" si="73"/>
        <v>0</v>
      </c>
      <c r="BH500" s="14">
        <f t="shared" si="74"/>
        <v>480</v>
      </c>
      <c r="BI500" s="14">
        <f t="shared" si="75"/>
        <v>0</v>
      </c>
      <c r="BJ500" s="14">
        <f t="shared" si="76"/>
        <v>1200</v>
      </c>
      <c r="BK500" s="14">
        <f t="shared" si="77"/>
        <v>480</v>
      </c>
      <c r="BL500" s="14">
        <f t="shared" si="72"/>
        <v>960</v>
      </c>
    </row>
    <row r="501" spans="58:64" ht="16.5" x14ac:dyDescent="0.2">
      <c r="BF501" s="55">
        <v>496</v>
      </c>
      <c r="BG501" s="14">
        <f t="shared" si="73"/>
        <v>0</v>
      </c>
      <c r="BH501" s="14">
        <f t="shared" si="74"/>
        <v>480</v>
      </c>
      <c r="BI501" s="14">
        <f t="shared" si="75"/>
        <v>0</v>
      </c>
      <c r="BJ501" s="14">
        <f t="shared" si="76"/>
        <v>1200</v>
      </c>
      <c r="BK501" s="14">
        <f t="shared" si="77"/>
        <v>480</v>
      </c>
      <c r="BL501" s="14">
        <f t="shared" si="72"/>
        <v>960</v>
      </c>
    </row>
    <row r="502" spans="58:64" ht="16.5" x14ac:dyDescent="0.2">
      <c r="BF502" s="55">
        <v>497</v>
      </c>
      <c r="BG502" s="14">
        <f t="shared" si="73"/>
        <v>0</v>
      </c>
      <c r="BH502" s="14">
        <f t="shared" si="74"/>
        <v>480</v>
      </c>
      <c r="BI502" s="14">
        <f t="shared" si="75"/>
        <v>0</v>
      </c>
      <c r="BJ502" s="14">
        <f t="shared" si="76"/>
        <v>1200</v>
      </c>
      <c r="BK502" s="14">
        <f t="shared" si="77"/>
        <v>480</v>
      </c>
      <c r="BL502" s="14">
        <f t="shared" si="72"/>
        <v>960</v>
      </c>
    </row>
    <row r="503" spans="58:64" ht="16.5" x14ac:dyDescent="0.2">
      <c r="BF503" s="55">
        <v>498</v>
      </c>
      <c r="BG503" s="14">
        <f t="shared" si="73"/>
        <v>0</v>
      </c>
      <c r="BH503" s="14">
        <f t="shared" si="74"/>
        <v>480</v>
      </c>
      <c r="BI503" s="14">
        <f t="shared" si="75"/>
        <v>0</v>
      </c>
      <c r="BJ503" s="14">
        <f t="shared" si="76"/>
        <v>1200</v>
      </c>
      <c r="BK503" s="14">
        <f t="shared" si="77"/>
        <v>480</v>
      </c>
      <c r="BL503" s="14">
        <f t="shared" si="72"/>
        <v>960</v>
      </c>
    </row>
    <row r="504" spans="58:64" ht="16.5" x14ac:dyDescent="0.2">
      <c r="BF504" s="55">
        <v>499</v>
      </c>
      <c r="BG504" s="14">
        <f t="shared" si="73"/>
        <v>0</v>
      </c>
      <c r="BH504" s="14">
        <f t="shared" si="74"/>
        <v>480</v>
      </c>
      <c r="BI504" s="14">
        <f t="shared" si="75"/>
        <v>0</v>
      </c>
      <c r="BJ504" s="14">
        <f t="shared" si="76"/>
        <v>1200</v>
      </c>
      <c r="BK504" s="14">
        <f t="shared" si="77"/>
        <v>480</v>
      </c>
      <c r="BL504" s="14">
        <f t="shared" si="72"/>
        <v>960</v>
      </c>
    </row>
    <row r="505" spans="58:64" ht="16.5" x14ac:dyDescent="0.2">
      <c r="BF505" s="55">
        <v>500</v>
      </c>
      <c r="BG505" s="14">
        <f t="shared" si="73"/>
        <v>0</v>
      </c>
      <c r="BH505" s="14">
        <f t="shared" si="74"/>
        <v>480</v>
      </c>
      <c r="BI505" s="14">
        <f t="shared" si="75"/>
        <v>0</v>
      </c>
      <c r="BJ505" s="14">
        <f t="shared" si="76"/>
        <v>1200</v>
      </c>
      <c r="BK505" s="14">
        <f t="shared" si="77"/>
        <v>480</v>
      </c>
      <c r="BL505" s="14">
        <f t="shared" si="72"/>
        <v>960</v>
      </c>
    </row>
  </sheetData>
  <mergeCells count="9">
    <mergeCell ref="A3:I3"/>
    <mergeCell ref="L3:T3"/>
    <mergeCell ref="W3:AE3"/>
    <mergeCell ref="AH3:AP3"/>
    <mergeCell ref="BQ3:BR3"/>
    <mergeCell ref="AS3:AT3"/>
    <mergeCell ref="AV3:AW3"/>
    <mergeCell ref="AY3:AZ3"/>
    <mergeCell ref="BB3:BC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workbookViewId="0">
      <selection activeCell="Q14" sqref="Q14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3" width="11.75" customWidth="1"/>
    <col min="14" max="14" width="10.625" customWidth="1"/>
    <col min="15" max="15" width="12.25" customWidth="1"/>
    <col min="16" max="17" width="14" customWidth="1"/>
    <col min="18" max="34" width="10.625" customWidth="1"/>
  </cols>
  <sheetData>
    <row r="2" spans="1:20" ht="20.25" x14ac:dyDescent="0.2">
      <c r="A2" s="152" t="s">
        <v>132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"/>
      <c r="T2" s="37">
        <v>0.1</v>
      </c>
    </row>
    <row r="3" spans="1:20" ht="17.25" x14ac:dyDescent="0.2">
      <c r="A3" s="12" t="s">
        <v>124</v>
      </c>
      <c r="B3" s="12" t="s">
        <v>131</v>
      </c>
      <c r="C3" s="12" t="s">
        <v>134</v>
      </c>
      <c r="D3" s="12" t="s">
        <v>125</v>
      </c>
      <c r="E3" s="12" t="s">
        <v>126</v>
      </c>
      <c r="F3" s="12" t="s">
        <v>267</v>
      </c>
      <c r="G3" s="12" t="s">
        <v>130</v>
      </c>
      <c r="H3" s="12" t="s">
        <v>268</v>
      </c>
      <c r="I3" s="12" t="s">
        <v>136</v>
      </c>
      <c r="J3" s="12" t="s">
        <v>127</v>
      </c>
      <c r="K3" s="12" t="s">
        <v>128</v>
      </c>
      <c r="L3" s="12" t="s">
        <v>129</v>
      </c>
      <c r="M3" s="12" t="s">
        <v>133</v>
      </c>
      <c r="N3" s="12" t="s">
        <v>139</v>
      </c>
      <c r="O3" s="12" t="s">
        <v>587</v>
      </c>
      <c r="P3" s="12" t="s">
        <v>137</v>
      </c>
      <c r="S3" s="12" t="s">
        <v>277</v>
      </c>
      <c r="T3" s="12" t="s">
        <v>591</v>
      </c>
    </row>
    <row r="4" spans="1:20" ht="16.5" x14ac:dyDescent="0.2">
      <c r="A4" s="25">
        <v>1</v>
      </c>
      <c r="B4" s="14">
        <f>节奏总表!Y4</f>
        <v>0.04</v>
      </c>
      <c r="C4" s="14">
        <f>节奏总表!L4*60</f>
        <v>240</v>
      </c>
      <c r="D4" s="14">
        <f>INDEX(章节关卡!$F$6:$F$25,金币总产!A4)*C4</f>
        <v>2400</v>
      </c>
      <c r="E4" s="14">
        <f>SUMIFS(章节关卡!$AW$5:$AW$205,章节关卡!$AT$5:$AT$205,"="&amp;金币总产!A4)</f>
        <v>2700</v>
      </c>
      <c r="F4" s="14">
        <f>章节关卡!V6</f>
        <v>1500</v>
      </c>
      <c r="G4" s="25">
        <v>0</v>
      </c>
      <c r="H4" s="36">
        <v>0</v>
      </c>
      <c r="I4" s="14">
        <f>SUMIFS(芦花古楼!$H$5:$H$104,芦花古楼!$B$5:$B$104,"="&amp;金币总产!A4)</f>
        <v>600</v>
      </c>
      <c r="J4" s="14">
        <f>SUMIFS(芦花古楼!$S$5:$S$104,芦花古楼!$M$5:$M$104,"="&amp;金币总产!A4)</f>
        <v>0</v>
      </c>
      <c r="K4" s="14">
        <f>SUMIFS(芦花古楼!$AD$5:$AD$104,芦花古楼!$AI$5:$AI$104,"="&amp;金币总产!A4)</f>
        <v>0</v>
      </c>
      <c r="L4" s="14">
        <f>SUMIFS(芦花古楼!$AO$5:$AO$104,芦花古楼!$AI$5:$AI$104,"="&amp;金币总产!A4)</f>
        <v>0</v>
      </c>
      <c r="M4" s="14"/>
      <c r="N4" s="14"/>
      <c r="O4" s="14"/>
      <c r="P4" s="14">
        <f>SUM(D4:O4)</f>
        <v>7200</v>
      </c>
      <c r="S4" s="14">
        <f>ROUND(P4/B4/价值概述!$B$3,0)</f>
        <v>180</v>
      </c>
      <c r="T4">
        <f>INT(S4*价值概述!$B$3*$T$2/50/5)*5</f>
        <v>360</v>
      </c>
    </row>
    <row r="5" spans="1:20" ht="16.5" x14ac:dyDescent="0.2">
      <c r="A5" s="25">
        <v>2</v>
      </c>
      <c r="B5" s="14">
        <f>节奏总表!Y5</f>
        <v>3.0000000000000006E-2</v>
      </c>
      <c r="C5" s="14">
        <f>节奏总表!L5*60</f>
        <v>360</v>
      </c>
      <c r="D5" s="14">
        <f>INDEX(章节关卡!$F$6:$F$25,金币总产!A5)*C5</f>
        <v>5400</v>
      </c>
      <c r="E5" s="14">
        <f>SUMIFS(章节关卡!$AW$5:$AW$205,章节关卡!$AT$5:$AT$205,"="&amp;金币总产!A5)</f>
        <v>4050</v>
      </c>
      <c r="F5" s="14">
        <f>章节关卡!V7</f>
        <v>2700</v>
      </c>
      <c r="G5" s="14">
        <f>SUMIFS(章节关卡!$BE$5:$BE$205,章节关卡!$BB$5:$BB$205,"="&amp;金币总产!A4)</f>
        <v>7200</v>
      </c>
      <c r="H5" s="14">
        <f>章节关卡!AH6</f>
        <v>3000</v>
      </c>
      <c r="I5" s="14">
        <f>SUMIFS(芦花古楼!$H$5:$H$104,芦花古楼!$B$5:$B$104,"="&amp;金币总产!A5)</f>
        <v>900</v>
      </c>
      <c r="J5" s="14">
        <f>SUMIFS(芦花古楼!$S$5:$S$104,芦花古楼!$M$5:$M$104,"="&amp;金币总产!A5)</f>
        <v>0</v>
      </c>
      <c r="K5" s="14">
        <f>SUMIFS(芦花古楼!$AD$5:$AD$104,芦花古楼!$AI$5:$AI$104,"="&amp;金币总产!A5)</f>
        <v>0</v>
      </c>
      <c r="L5" s="14">
        <f>SUMIFS(芦花古楼!$AO$5:$AO$104,芦花古楼!$AI$5:$AI$104,"="&amp;金币总产!A5)</f>
        <v>0</v>
      </c>
      <c r="M5" s="14"/>
      <c r="N5" s="14"/>
      <c r="O5" s="14"/>
      <c r="P5" s="14">
        <f t="shared" ref="P5:P18" si="0">SUM(D5:O5)</f>
        <v>23250</v>
      </c>
      <c r="S5" s="14">
        <f>ROUND(P5/B5/价值概述!$B$3,0)</f>
        <v>775</v>
      </c>
      <c r="T5">
        <f>INT(S5*价值概述!$B$3*$T$2/50/5)*5</f>
        <v>1550</v>
      </c>
    </row>
    <row r="6" spans="1:20" ht="16.5" x14ac:dyDescent="0.2">
      <c r="A6" s="25">
        <v>3</v>
      </c>
      <c r="B6" s="14">
        <f>节奏总表!Y6</f>
        <v>0.12</v>
      </c>
      <c r="C6" s="14">
        <f>节奏总表!L6*60</f>
        <v>720</v>
      </c>
      <c r="D6" s="14">
        <f>INDEX(章节关卡!$F$6:$F$25,金币总产!A6)*C6</f>
        <v>14400</v>
      </c>
      <c r="E6" s="14">
        <f>SUMIFS(章节关卡!$AW$5:$AW$205,章节关卡!$AT$5:$AT$205,"="&amp;金币总产!A6)</f>
        <v>5400</v>
      </c>
      <c r="F6" s="14">
        <f>章节关卡!V8</f>
        <v>4200</v>
      </c>
      <c r="G6" s="14">
        <f>SUMIFS(章节关卡!$BE$5:$BE$205,章节关卡!$BB$5:$BB$205,"="&amp;金币总产!A5)</f>
        <v>8100</v>
      </c>
      <c r="H6" s="14">
        <f>章节关卡!AH7</f>
        <v>5400</v>
      </c>
      <c r="I6" s="14">
        <f>SUMIFS(芦花古楼!$H$5:$H$104,芦花古楼!$B$5:$B$104,"="&amp;金币总产!A6)</f>
        <v>1800</v>
      </c>
      <c r="J6" s="14">
        <f>SUMIFS(芦花古楼!$S$5:$S$104,芦花古楼!$M$5:$M$104,"="&amp;金币总产!A6)</f>
        <v>0</v>
      </c>
      <c r="K6" s="14">
        <f>SUMIFS(芦花古楼!$AD$5:$AD$104,芦花古楼!$AI$5:$AI$104,"="&amp;金币总产!A6)</f>
        <v>0</v>
      </c>
      <c r="L6" s="14">
        <f>SUMIFS(芦花古楼!$AO$5:$AO$104,芦花古楼!$AI$5:$AI$104,"="&amp;金币总产!A6)</f>
        <v>0</v>
      </c>
      <c r="M6" s="14"/>
      <c r="N6" s="14"/>
      <c r="O6" s="14"/>
      <c r="P6" s="14">
        <f t="shared" si="0"/>
        <v>39300</v>
      </c>
      <c r="S6" s="14">
        <f>ROUND(P6/B6/价值概述!$B$3,0)</f>
        <v>328</v>
      </c>
      <c r="T6">
        <f>INT(S6*价值概述!$B$3*$T$2/50/5)*5</f>
        <v>655</v>
      </c>
    </row>
    <row r="7" spans="1:20" ht="16.5" x14ac:dyDescent="0.2">
      <c r="A7" s="25">
        <v>4</v>
      </c>
      <c r="B7" s="14">
        <f>节奏总表!Y7</f>
        <v>7.4999999999999997E-2</v>
      </c>
      <c r="C7" s="14">
        <f>节奏总表!L7*60</f>
        <v>1200</v>
      </c>
      <c r="D7" s="14">
        <f>INDEX(章节关卡!$F$6:$F$25,金币总产!A7)*C7</f>
        <v>30000</v>
      </c>
      <c r="E7" s="14">
        <f>SUMIFS(章节关卡!$AW$5:$AW$205,章节关卡!$AT$5:$AT$205,"="&amp;金币总产!A7)</f>
        <v>6750</v>
      </c>
      <c r="F7" s="14">
        <f>章节关卡!V9</f>
        <v>4800</v>
      </c>
      <c r="G7" s="14">
        <f>SUMIFS(章节关卡!$BE$5:$BE$205,章节关卡!$BB$5:$BB$205,"="&amp;金币总产!A6)</f>
        <v>10800</v>
      </c>
      <c r="H7" s="14">
        <f>章节关卡!AH8</f>
        <v>8400</v>
      </c>
      <c r="I7" s="14">
        <f>SUMIFS(芦花古楼!$H$5:$H$104,芦花古楼!$B$5:$B$104,"="&amp;金币总产!A7)</f>
        <v>2250</v>
      </c>
      <c r="J7" s="14">
        <f>SUMIFS(芦花古楼!$S$5:$S$104,芦花古楼!$M$5:$M$104,"="&amp;金币总产!A7)</f>
        <v>7500</v>
      </c>
      <c r="K7" s="14">
        <f>SUMIFS(芦花古楼!$AD$5:$AD$104,芦花古楼!$AI$5:$AI$104,"="&amp;金币总产!A7)</f>
        <v>11250</v>
      </c>
      <c r="L7" s="14">
        <f>SUMIFS(芦花古楼!$AO$5:$AO$104,芦花古楼!$AI$5:$AI$104,"="&amp;金币总产!A7)</f>
        <v>11250</v>
      </c>
      <c r="M7" s="14"/>
      <c r="N7" s="14">
        <f>日常任务!$E$2*金币总产!B7</f>
        <v>1500</v>
      </c>
      <c r="O7" s="14"/>
      <c r="P7" s="14">
        <f t="shared" si="0"/>
        <v>94500</v>
      </c>
      <c r="S7" s="14">
        <f>ROUND(P7/B7/价值概述!$B$3,0)</f>
        <v>1260</v>
      </c>
      <c r="T7">
        <f>INT(S7*价值概述!$B$3*$T$2/50/5)*5</f>
        <v>2520</v>
      </c>
    </row>
    <row r="8" spans="1:20" ht="16.5" x14ac:dyDescent="0.2">
      <c r="A8" s="25">
        <v>5</v>
      </c>
      <c r="B8" s="14">
        <f>节奏总表!Y8</f>
        <v>0.56000000000000005</v>
      </c>
      <c r="C8" s="14">
        <f>节奏总表!L8*60</f>
        <v>1440</v>
      </c>
      <c r="D8" s="14">
        <f>INDEX(章节关卡!$F$6:$F$25,金币总产!A8)*C8</f>
        <v>43200</v>
      </c>
      <c r="E8" s="14">
        <f>SUMIFS(章节关卡!$AW$5:$AW$205,章节关卡!$AT$5:$AT$205,"="&amp;金币总产!A8)</f>
        <v>8100</v>
      </c>
      <c r="F8" s="14">
        <f>章节关卡!V10</f>
        <v>6750</v>
      </c>
      <c r="G8" s="14">
        <f>SUMIFS(章节关卡!$BE$5:$BE$205,章节关卡!$BB$5:$BB$205,"="&amp;金币总产!A7)</f>
        <v>13500</v>
      </c>
      <c r="H8" s="14">
        <f>章节关卡!AH9</f>
        <v>9600</v>
      </c>
      <c r="I8" s="14">
        <f>SUMIFS(芦花古楼!$H$5:$H$104,芦花古楼!$B$5:$B$104,"="&amp;金币总产!A8)</f>
        <v>4500</v>
      </c>
      <c r="J8" s="14">
        <f>SUMIFS(芦花古楼!$S$5:$S$104,芦花古楼!$M$5:$M$104,"="&amp;金币总产!A8)</f>
        <v>9000</v>
      </c>
      <c r="K8" s="14">
        <f>SUMIFS(芦花古楼!$AD$5:$AD$104,芦花古楼!$AI$5:$AI$104,"="&amp;金币总产!A8)</f>
        <v>13500</v>
      </c>
      <c r="L8" s="14">
        <f>SUMIFS(芦花古楼!$AO$5:$AO$104,芦花古楼!$AI$5:$AI$104,"="&amp;金币总产!A8)</f>
        <v>13500</v>
      </c>
      <c r="M8" s="14"/>
      <c r="N8" s="14">
        <f>日常任务!$E$2*金币总产!B8</f>
        <v>11200.000000000002</v>
      </c>
      <c r="O8" s="14"/>
      <c r="P8" s="14">
        <f t="shared" si="0"/>
        <v>132850</v>
      </c>
      <c r="S8" s="14">
        <f>ROUND(P8/B8/价值概述!$B$3,0)</f>
        <v>237</v>
      </c>
      <c r="T8">
        <f>INT(S8*价值概述!$B$3*$T$2/50/5)*5</f>
        <v>470</v>
      </c>
    </row>
    <row r="9" spans="1:20" ht="16.5" x14ac:dyDescent="0.2">
      <c r="A9" s="25">
        <v>6</v>
      </c>
      <c r="B9" s="14">
        <f>节奏总表!Y9</f>
        <v>0.43999999999999995</v>
      </c>
      <c r="C9" s="14">
        <f>节奏总表!L9*60</f>
        <v>1800</v>
      </c>
      <c r="D9" s="14">
        <f>INDEX(章节关卡!$F$6:$F$25,金币总产!A9)*C9</f>
        <v>63000</v>
      </c>
      <c r="E9" s="14">
        <f>SUMIFS(章节关卡!$AW$5:$AW$205,章节关卡!$AT$5:$AT$205,"="&amp;金币总产!A9)</f>
        <v>9450</v>
      </c>
      <c r="F9" s="14">
        <f>章节关卡!V11</f>
        <v>7500</v>
      </c>
      <c r="G9" s="14">
        <f>SUMIFS(章节关卡!$BE$5:$BE$205,章节关卡!$BB$5:$BB$205,"="&amp;金币总产!A8)</f>
        <v>16200</v>
      </c>
      <c r="H9" s="14">
        <f>章节关卡!AH10</f>
        <v>13500</v>
      </c>
      <c r="I9" s="14">
        <f>SUMIFS(芦花古楼!$H$5:$H$104,芦花古楼!$B$5:$B$104,"="&amp;金币总产!A9)</f>
        <v>5250</v>
      </c>
      <c r="J9" s="14">
        <f>SUMIFS(芦花古楼!$S$5:$S$104,芦花古楼!$M$5:$M$104,"="&amp;金币总产!A9)</f>
        <v>10500</v>
      </c>
      <c r="K9" s="14">
        <f>SUMIFS(芦花古楼!$AD$5:$AD$104,芦花古楼!$AI$5:$AI$104,"="&amp;金币总产!A9)</f>
        <v>15750</v>
      </c>
      <c r="L9" s="14">
        <f>SUMIFS(芦花古楼!$AO$5:$AO$104,芦花古楼!$AI$5:$AI$104,"="&amp;金币总产!A9)</f>
        <v>15750</v>
      </c>
      <c r="M9" s="14"/>
      <c r="N9" s="14">
        <f>日常任务!$E$2*金币总产!B9</f>
        <v>8799.9999999999982</v>
      </c>
      <c r="O9" s="14"/>
      <c r="P9" s="14">
        <f t="shared" si="0"/>
        <v>165700</v>
      </c>
      <c r="S9" s="14">
        <f>ROUND(P9/B9/价值概述!$B$3,0)</f>
        <v>377</v>
      </c>
      <c r="T9">
        <f>INT(S9*价值概述!$B$3*$T$2/50/5)*5</f>
        <v>750</v>
      </c>
    </row>
    <row r="10" spans="1:20" ht="16.5" x14ac:dyDescent="0.2">
      <c r="A10" s="25">
        <v>7</v>
      </c>
      <c r="B10" s="14">
        <f>节奏总表!Y10</f>
        <v>0.56000000000000005</v>
      </c>
      <c r="C10" s="14">
        <f>节奏总表!L10*60</f>
        <v>2160</v>
      </c>
      <c r="D10" s="14">
        <f>INDEX(章节关卡!$F$6:$F$25,金币总产!A10)*C10</f>
        <v>86400</v>
      </c>
      <c r="E10" s="14">
        <f>SUMIFS(章节关卡!$AW$5:$AW$205,章节关卡!$AT$5:$AT$205,"="&amp;金币总产!A10)</f>
        <v>10800</v>
      </c>
      <c r="F10" s="14">
        <f>章节关卡!V12</f>
        <v>9000</v>
      </c>
      <c r="G10" s="14">
        <f>SUMIFS(章节关卡!$BE$5:$BE$205,章节关卡!$BB$5:$BB$205,"="&amp;金币总产!A9)</f>
        <v>18900</v>
      </c>
      <c r="H10" s="14">
        <f>章节关卡!AH11</f>
        <v>15000</v>
      </c>
      <c r="I10" s="14">
        <f>SUMIFS(芦花古楼!$H$5:$H$104,芦花古楼!$B$5:$B$104,"="&amp;金币总产!A10)</f>
        <v>6000</v>
      </c>
      <c r="J10" s="14">
        <f>SUMIFS(芦花古楼!$S$5:$S$104,芦花古楼!$M$5:$M$104,"="&amp;金币总产!A10)</f>
        <v>12000</v>
      </c>
      <c r="K10" s="14">
        <f>SUMIFS(芦花古楼!$AD$5:$AD$104,芦花古楼!$AI$5:$AI$104,"="&amp;金币总产!A10)</f>
        <v>18000</v>
      </c>
      <c r="L10" s="14">
        <f>SUMIFS(芦花古楼!$AO$5:$AO$104,芦花古楼!$AI$5:$AI$104,"="&amp;金币总产!A10)</f>
        <v>18000</v>
      </c>
      <c r="M10" s="14"/>
      <c r="N10" s="14">
        <f>日常任务!$E$2*金币总产!B10</f>
        <v>11200.000000000002</v>
      </c>
      <c r="O10" s="14"/>
      <c r="P10" s="14">
        <f t="shared" si="0"/>
        <v>205300</v>
      </c>
      <c r="S10" s="14">
        <f>ROUND(P10/B10/价值概述!$B$3,0)</f>
        <v>367</v>
      </c>
      <c r="T10">
        <f>INT(S10*价值概述!$B$3*$T$2/50/5)*5</f>
        <v>730</v>
      </c>
    </row>
    <row r="11" spans="1:20" ht="16.5" x14ac:dyDescent="0.2">
      <c r="A11" s="25">
        <v>8</v>
      </c>
      <c r="B11" s="14">
        <f>节奏总表!Y11</f>
        <v>0.62999999999999989</v>
      </c>
      <c r="C11" s="14">
        <f>节奏总表!L11*60</f>
        <v>2400</v>
      </c>
      <c r="D11" s="14">
        <f>INDEX(章节关卡!$F$6:$F$25,金币总产!A11)*C11</f>
        <v>108000</v>
      </c>
      <c r="E11" s="14">
        <f>SUMIFS(章节关卡!$AW$5:$AW$205,章节关卡!$AT$5:$AT$205,"="&amp;金币总产!A11)</f>
        <v>12150</v>
      </c>
      <c r="F11" s="14">
        <f>章节关卡!V13</f>
        <v>10500</v>
      </c>
      <c r="G11" s="14">
        <f>SUMIFS(章节关卡!$BE$5:$BE$205,章节关卡!$BB$5:$BB$205,"="&amp;金币总产!A10)</f>
        <v>21600</v>
      </c>
      <c r="H11" s="14">
        <f>章节关卡!AH12</f>
        <v>18000</v>
      </c>
      <c r="I11" s="14">
        <f>SUMIFS(芦花古楼!$H$5:$H$104,芦花古楼!$B$5:$B$104,"="&amp;金币总产!A11)</f>
        <v>6750</v>
      </c>
      <c r="J11" s="14">
        <f>SUMIFS(芦花古楼!$S$5:$S$104,芦花古楼!$M$5:$M$104,"="&amp;金币总产!A11)</f>
        <v>13500</v>
      </c>
      <c r="K11" s="14">
        <f>SUMIFS(芦花古楼!$AD$5:$AD$104,芦花古楼!$AI$5:$AI$104,"="&amp;金币总产!A11)</f>
        <v>20250</v>
      </c>
      <c r="L11" s="14">
        <f>SUMIFS(芦花古楼!$AO$5:$AO$104,芦花古楼!$AI$5:$AI$104,"="&amp;金币总产!A11)</f>
        <v>20250</v>
      </c>
      <c r="M11" s="14"/>
      <c r="N11" s="14">
        <f>日常任务!$E$2*金币总产!B11</f>
        <v>12599.999999999998</v>
      </c>
      <c r="O11" s="14"/>
      <c r="P11" s="14">
        <f t="shared" si="0"/>
        <v>243600</v>
      </c>
      <c r="S11" s="14">
        <f>ROUND(P11/B11/价值概述!$B$3,0)</f>
        <v>387</v>
      </c>
      <c r="T11">
        <f>INT(S11*价值概述!$B$3*$T$2/50/5)*5</f>
        <v>770</v>
      </c>
    </row>
    <row r="12" spans="1:20" ht="16.5" x14ac:dyDescent="0.2">
      <c r="A12" s="25">
        <v>9</v>
      </c>
      <c r="B12" s="14">
        <f>节奏总表!Y12</f>
        <v>0.66999999999999993</v>
      </c>
      <c r="C12" s="14">
        <f>节奏总表!L12*60</f>
        <v>2520</v>
      </c>
      <c r="D12" s="14">
        <f>INDEX(章节关卡!$F$6:$F$25,金币总产!A12)*C12</f>
        <v>126000</v>
      </c>
      <c r="E12" s="14">
        <f>SUMIFS(章节关卡!$AW$5:$AW$205,章节关卡!$AT$5:$AT$205,"="&amp;金币总产!A12)</f>
        <v>13500</v>
      </c>
      <c r="F12" s="14">
        <f>章节关卡!V14</f>
        <v>12000</v>
      </c>
      <c r="G12" s="14">
        <f>SUMIFS(章节关卡!$BE$5:$BE$205,章节关卡!$BB$5:$BB$205,"="&amp;金币总产!A11)</f>
        <v>24300</v>
      </c>
      <c r="H12" s="14">
        <f>章节关卡!AH13</f>
        <v>21000</v>
      </c>
      <c r="I12" s="14">
        <f>SUMIFS(芦花古楼!$H$5:$H$104,芦花古楼!$B$5:$B$104,"="&amp;金币总产!A12)</f>
        <v>7500</v>
      </c>
      <c r="J12" s="14">
        <f>SUMIFS(芦花古楼!$S$5:$S$104,芦花古楼!$M$5:$M$104,"="&amp;金币总产!A12)</f>
        <v>15000</v>
      </c>
      <c r="K12" s="14">
        <f>SUMIFS(芦花古楼!$AD$5:$AD$104,芦花古楼!$AI$5:$AI$104,"="&amp;金币总产!A12)</f>
        <v>22500</v>
      </c>
      <c r="L12" s="14">
        <f>SUMIFS(芦花古楼!$AO$5:$AO$104,芦花古楼!$AI$5:$AI$104,"="&amp;金币总产!A12)</f>
        <v>22500</v>
      </c>
      <c r="M12" s="14"/>
      <c r="N12" s="14">
        <f>日常任务!$E$2*金币总产!B12</f>
        <v>13399.999999999998</v>
      </c>
      <c r="O12" s="14"/>
      <c r="P12" s="14">
        <f t="shared" si="0"/>
        <v>277700</v>
      </c>
      <c r="S12" s="14">
        <f>ROUND(P12/B12/价值概述!$B$3,0)</f>
        <v>414</v>
      </c>
      <c r="T12">
        <f>INT(S12*价值概述!$B$3*$T$2/50/5)*5</f>
        <v>825</v>
      </c>
    </row>
    <row r="13" spans="1:20" ht="16.5" x14ac:dyDescent="0.2">
      <c r="A13" s="25">
        <v>10</v>
      </c>
      <c r="B13" s="14">
        <f>节奏总表!Y13</f>
        <v>0.70000000000000018</v>
      </c>
      <c r="C13" s="14">
        <f>节奏总表!L13*60</f>
        <v>2640</v>
      </c>
      <c r="D13" s="14">
        <f>INDEX(章节关卡!$F$6:$F$25,金币总产!A13)*C13</f>
        <v>145200</v>
      </c>
      <c r="E13" s="14">
        <f>SUMIFS(章节关卡!$AW$5:$AW$205,章节关卡!$AT$5:$AT$205,"="&amp;金币总产!A13)</f>
        <v>14850</v>
      </c>
      <c r="F13" s="14">
        <f>章节关卡!V15</f>
        <v>13500</v>
      </c>
      <c r="G13" s="14">
        <f>SUMIFS(章节关卡!$BE$5:$BE$205,章节关卡!$BB$5:$BB$205,"="&amp;金币总产!A12)</f>
        <v>27000</v>
      </c>
      <c r="H13" s="14">
        <f>章节关卡!AH14</f>
        <v>24000</v>
      </c>
      <c r="I13" s="14">
        <f>SUMIFS(芦花古楼!$H$5:$H$104,芦花古楼!$B$5:$B$104,"="&amp;金币总产!A13)</f>
        <v>8250</v>
      </c>
      <c r="J13" s="14">
        <f>SUMIFS(芦花古楼!$S$5:$S$104,芦花古楼!$M$5:$M$104,"="&amp;金币总产!A13)</f>
        <v>16500</v>
      </c>
      <c r="K13" s="14">
        <f>SUMIFS(芦花古楼!$AD$5:$AD$104,芦花古楼!$AI$5:$AI$104,"="&amp;金币总产!A13)</f>
        <v>24750</v>
      </c>
      <c r="L13" s="14">
        <f>SUMIFS(芦花古楼!$AO$5:$AO$104,芦花古楼!$AI$5:$AI$104,"="&amp;金币总产!A13)</f>
        <v>24750</v>
      </c>
      <c r="M13" s="14"/>
      <c r="N13" s="14">
        <f>日常任务!$E$2*金币总产!B13</f>
        <v>14000.000000000004</v>
      </c>
      <c r="O13" s="14"/>
      <c r="P13" s="14">
        <f t="shared" si="0"/>
        <v>312800</v>
      </c>
      <c r="S13" s="14">
        <f>ROUND(P13/B13/价值概述!$B$3,0)</f>
        <v>447</v>
      </c>
      <c r="T13">
        <f>INT(S13*价值概述!$B$3*$T$2/50/5)*5</f>
        <v>890</v>
      </c>
    </row>
    <row r="14" spans="1:20" ht="16.5" x14ac:dyDescent="0.2">
      <c r="A14" s="25">
        <v>11</v>
      </c>
      <c r="B14" s="14">
        <f>节奏总表!Y14</f>
        <v>0.84999999999999964</v>
      </c>
      <c r="C14" s="14">
        <f>节奏总表!L14*60</f>
        <v>3120</v>
      </c>
      <c r="D14" s="14">
        <f>INDEX(章节关卡!$F$6:$F$25,金币总产!A14)*C14</f>
        <v>187200</v>
      </c>
      <c r="E14" s="14">
        <f>SUMIFS(章节关卡!$AW$5:$AW$205,章节关卡!$AT$5:$AT$205,"="&amp;金币总产!A14)</f>
        <v>16200</v>
      </c>
      <c r="F14" s="14">
        <f>章节关卡!V16</f>
        <v>15000</v>
      </c>
      <c r="G14" s="14">
        <f>SUMIFS(章节关卡!$BE$5:$BE$205,章节关卡!$BB$5:$BB$205,"="&amp;金币总产!A13)</f>
        <v>29700</v>
      </c>
      <c r="H14" s="14">
        <f>章节关卡!AH15</f>
        <v>27000</v>
      </c>
      <c r="I14" s="14">
        <f>SUMIFS(芦花古楼!$H$5:$H$104,芦花古楼!$B$5:$B$104,"="&amp;金币总产!A14)</f>
        <v>9000</v>
      </c>
      <c r="J14" s="14">
        <f>SUMIFS(芦花古楼!$S$5:$S$104,芦花古楼!$M$5:$M$104,"="&amp;金币总产!A14)</f>
        <v>18000</v>
      </c>
      <c r="K14" s="14">
        <f>SUMIFS(芦花古楼!$AD$5:$AD$104,芦花古楼!$AI$5:$AI$104,"="&amp;金币总产!A14)</f>
        <v>27000</v>
      </c>
      <c r="L14" s="14">
        <f>SUMIFS(芦花古楼!$AO$5:$AO$104,芦花古楼!$AI$5:$AI$104,"="&amp;金币总产!A14)</f>
        <v>27000</v>
      </c>
      <c r="M14" s="14"/>
      <c r="N14" s="14">
        <f>日常任务!$E$2*金币总产!B14</f>
        <v>16999.999999999993</v>
      </c>
      <c r="O14" s="14"/>
      <c r="P14" s="14">
        <f t="shared" si="0"/>
        <v>373100</v>
      </c>
      <c r="S14" s="14">
        <f>ROUND(P14/B14/价值概述!$B$3,0)</f>
        <v>439</v>
      </c>
      <c r="T14">
        <f>INT(S14*价值概述!$B$3*$T$2/50/5)*5</f>
        <v>875</v>
      </c>
    </row>
    <row r="15" spans="1:20" ht="16.5" x14ac:dyDescent="0.2">
      <c r="A15" s="25">
        <v>12</v>
      </c>
      <c r="B15" s="14">
        <f>节奏总表!Y15</f>
        <v>1</v>
      </c>
      <c r="C15" s="14">
        <f>节奏总表!L15*60</f>
        <v>3600</v>
      </c>
      <c r="D15" s="14">
        <f>INDEX(章节关卡!$F$6:$F$25,金币总产!A15)*C15</f>
        <v>234000</v>
      </c>
      <c r="E15" s="14">
        <f>SUMIFS(章节关卡!$AW$5:$AW$205,章节关卡!$AT$5:$AT$205,"="&amp;金币总产!A15)</f>
        <v>17550</v>
      </c>
      <c r="F15" s="14">
        <f>章节关卡!V17</f>
        <v>16500</v>
      </c>
      <c r="G15" s="14">
        <f>SUMIFS(章节关卡!$BE$5:$BE$205,章节关卡!$BB$5:$BB$205,"="&amp;金币总产!A14)</f>
        <v>32400</v>
      </c>
      <c r="H15" s="14">
        <f>章节关卡!AH16</f>
        <v>30000</v>
      </c>
      <c r="I15" s="14">
        <f>SUMIFS(芦花古楼!$H$5:$H$104,芦花古楼!$B$5:$B$104,"="&amp;金币总产!A15)</f>
        <v>9750</v>
      </c>
      <c r="J15" s="14">
        <f>SUMIFS(芦花古楼!$S$5:$S$104,芦花古楼!$M$5:$M$104,"="&amp;金币总产!A15)</f>
        <v>19500</v>
      </c>
      <c r="K15" s="14">
        <f>SUMIFS(芦花古楼!$AD$5:$AD$104,芦花古楼!$AI$5:$AI$104,"="&amp;金币总产!A15)</f>
        <v>29250</v>
      </c>
      <c r="L15" s="14">
        <f>SUMIFS(芦花古楼!$AO$5:$AO$104,芦花古楼!$AI$5:$AI$104,"="&amp;金币总产!A15)</f>
        <v>29250</v>
      </c>
      <c r="M15" s="14"/>
      <c r="N15" s="14">
        <f>日常任务!$E$2*金币总产!B15</f>
        <v>20000</v>
      </c>
      <c r="O15" s="14"/>
      <c r="P15" s="14">
        <f t="shared" si="0"/>
        <v>438200</v>
      </c>
      <c r="S15" s="14">
        <f>ROUND(P15/B15/价值概述!$B$3,0)</f>
        <v>438</v>
      </c>
      <c r="T15">
        <f>INT(S15*价值概述!$B$3*$T$2/50/5)*5</f>
        <v>875</v>
      </c>
    </row>
    <row r="16" spans="1:20" ht="16.5" x14ac:dyDescent="0.2">
      <c r="A16" s="25">
        <v>13</v>
      </c>
      <c r="B16" s="14">
        <f>节奏总表!Y16</f>
        <v>1.1500000000000004</v>
      </c>
      <c r="C16" s="14">
        <f>节奏总表!L16*60</f>
        <v>4080</v>
      </c>
      <c r="D16" s="14">
        <f>INDEX(章节关卡!$F$6:$F$25,金币总产!A16)*C16</f>
        <v>285600</v>
      </c>
      <c r="E16" s="14">
        <f>SUMIFS(章节关卡!$AW$5:$AW$205,章节关卡!$AT$5:$AT$205,"="&amp;金币总产!A16)</f>
        <v>18900</v>
      </c>
      <c r="F16" s="14">
        <f>章节关卡!V18</f>
        <v>18750</v>
      </c>
      <c r="G16" s="14">
        <f>SUMIFS(章节关卡!$BE$5:$BE$205,章节关卡!$BB$5:$BB$205,"="&amp;金币总产!A15)</f>
        <v>35100</v>
      </c>
      <c r="H16" s="14">
        <f>章节关卡!AH17</f>
        <v>33000</v>
      </c>
      <c r="I16" s="14">
        <f>SUMIFS(芦花古楼!$H$5:$H$104,芦花古楼!$B$5:$B$104,"="&amp;金币总产!A16)</f>
        <v>10500</v>
      </c>
      <c r="J16" s="14">
        <f>SUMIFS(芦花古楼!$S$5:$S$104,芦花古楼!$M$5:$M$104,"="&amp;金币总产!A16)</f>
        <v>21000</v>
      </c>
      <c r="K16" s="14">
        <f>SUMIFS(芦花古楼!$AD$5:$AD$104,芦花古楼!$AI$5:$AI$104,"="&amp;金币总产!A16)</f>
        <v>31500</v>
      </c>
      <c r="L16" s="14">
        <f>SUMIFS(芦花古楼!$AO$5:$AO$104,芦花古楼!$AI$5:$AI$104,"="&amp;金币总产!A16)</f>
        <v>31500</v>
      </c>
      <c r="M16" s="14"/>
      <c r="N16" s="14">
        <f>日常任务!$E$2*金币总产!B16</f>
        <v>23000.000000000007</v>
      </c>
      <c r="O16" s="14"/>
      <c r="P16" s="14">
        <f t="shared" si="0"/>
        <v>508850</v>
      </c>
      <c r="S16" s="14">
        <f>ROUND(P16/B16/价值概述!$B$3,0)</f>
        <v>442</v>
      </c>
      <c r="T16">
        <f>INT(S16*价值概述!$B$3*$T$2/50/5)*5</f>
        <v>880</v>
      </c>
    </row>
    <row r="17" spans="1:23" ht="16.5" x14ac:dyDescent="0.2">
      <c r="A17" s="25">
        <v>14</v>
      </c>
      <c r="B17" s="14">
        <f>节奏总表!Y17</f>
        <v>1.33</v>
      </c>
      <c r="C17" s="14">
        <f>节奏总表!L17*60</f>
        <v>4680</v>
      </c>
      <c r="D17" s="14">
        <f>INDEX(章节关卡!$F$6:$F$25,金币总产!A17)*C17</f>
        <v>351000</v>
      </c>
      <c r="E17" s="14">
        <f>SUMIFS(章节关卡!$AW$5:$AW$205,章节关卡!$AT$5:$AT$205,"="&amp;金币总产!A17)</f>
        <v>20250</v>
      </c>
      <c r="F17" s="14">
        <f>章节关卡!V19</f>
        <v>20250</v>
      </c>
      <c r="G17" s="14">
        <f>SUMIFS(章节关卡!$BE$5:$BE$205,章节关卡!$BB$5:$BB$205,"="&amp;金币总产!A16)</f>
        <v>37800</v>
      </c>
      <c r="H17" s="14">
        <f>章节关卡!AH18</f>
        <v>37500</v>
      </c>
      <c r="I17" s="14">
        <f>SUMIFS(芦花古楼!$H$5:$H$104,芦花古楼!$B$5:$B$104,"="&amp;金币总产!A17)</f>
        <v>11250</v>
      </c>
      <c r="J17" s="14">
        <f>SUMIFS(芦花古楼!$S$5:$S$104,芦花古楼!$M$5:$M$104,"="&amp;金币总产!A17)</f>
        <v>22500</v>
      </c>
      <c r="K17" s="14">
        <f>SUMIFS(芦花古楼!$AD$5:$AD$104,芦花古楼!$AI$5:$AI$104,"="&amp;金币总产!A17)</f>
        <v>33750</v>
      </c>
      <c r="L17" s="14">
        <f>SUMIFS(芦花古楼!$AO$5:$AO$104,芦花古楼!$AI$5:$AI$104,"="&amp;金币总产!A17)</f>
        <v>33750</v>
      </c>
      <c r="M17" s="14"/>
      <c r="N17" s="14">
        <f>日常任务!$E$2*金币总产!B17</f>
        <v>26600</v>
      </c>
      <c r="O17" s="14"/>
      <c r="P17" s="14">
        <f t="shared" si="0"/>
        <v>594650</v>
      </c>
      <c r="S17" s="14">
        <f>ROUND(P17/B17/价值概述!$B$3,0)</f>
        <v>447</v>
      </c>
      <c r="T17">
        <f>INT(S17*价值概述!$B$3*$T$2/50/5)*5</f>
        <v>890</v>
      </c>
    </row>
    <row r="18" spans="1:23" ht="16.5" x14ac:dyDescent="0.2">
      <c r="A18" s="25">
        <v>15</v>
      </c>
      <c r="B18" s="14">
        <f>节奏总表!Y18</f>
        <v>1.5600000000000005</v>
      </c>
      <c r="C18" s="14">
        <f>节奏总表!L18*60</f>
        <v>5400</v>
      </c>
      <c r="D18" s="14">
        <f>INDEX(章节关卡!$F$6:$F$25,金币总产!A18)*C18</f>
        <v>432000</v>
      </c>
      <c r="E18" s="14">
        <f>SUMIFS(章节关卡!$AW$5:$AW$205,章节关卡!$AT$5:$AT$205,"="&amp;金币总产!A18)</f>
        <v>21600</v>
      </c>
      <c r="F18" s="14">
        <f>章节关卡!V20</f>
        <v>22500</v>
      </c>
      <c r="G18" s="14">
        <f>SUMIFS(章节关卡!$BE$5:$BE$205,章节关卡!$BB$5:$BB$205,"="&amp;金币总产!A17)</f>
        <v>40500</v>
      </c>
      <c r="H18" s="14">
        <f>章节关卡!AH19</f>
        <v>40500</v>
      </c>
      <c r="I18" s="14">
        <f>SUMIFS(芦花古楼!$H$5:$H$104,芦花古楼!$B$5:$B$104,"="&amp;金币总产!A18)</f>
        <v>12000</v>
      </c>
      <c r="J18" s="14">
        <f>SUMIFS(芦花古楼!$S$5:$S$104,芦花古楼!$M$5:$M$104,"="&amp;金币总产!A18)</f>
        <v>24000</v>
      </c>
      <c r="K18" s="14">
        <f>SUMIFS(芦花古楼!$AD$5:$AD$104,芦花古楼!$AI$5:$AI$104,"="&amp;金币总产!A18)</f>
        <v>36000</v>
      </c>
      <c r="L18" s="14">
        <f>SUMIFS(芦花古楼!$AO$5:$AO$104,芦花古楼!$AI$5:$AI$104,"="&amp;金币总产!A18)</f>
        <v>36000</v>
      </c>
      <c r="M18" s="14"/>
      <c r="N18" s="14">
        <f>日常任务!$E$2*金币总产!B18</f>
        <v>31200.000000000011</v>
      </c>
      <c r="O18" s="14"/>
      <c r="P18" s="14">
        <f t="shared" si="0"/>
        <v>696300</v>
      </c>
      <c r="S18" s="14">
        <f>ROUND(P18/B18/价值概述!$B$3,0)</f>
        <v>446</v>
      </c>
      <c r="T18">
        <f>INT(S18*价值概述!$B$3*$T$2/50/5)*5</f>
        <v>890</v>
      </c>
    </row>
    <row r="19" spans="1:23" ht="16.5" x14ac:dyDescent="0.2">
      <c r="A19" s="86">
        <v>16</v>
      </c>
      <c r="B19" s="14">
        <f>节奏总表!Y19</f>
        <v>1.92</v>
      </c>
      <c r="C19" s="14">
        <f>节奏总表!L19*60</f>
        <v>6600</v>
      </c>
      <c r="D19" s="14">
        <f>INDEX(章节关卡!$F$6:$F$25,金币总产!A19)*C19</f>
        <v>594000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S19" s="14"/>
    </row>
    <row r="20" spans="1:23" ht="16.5" x14ac:dyDescent="0.2">
      <c r="A20" s="86">
        <v>17</v>
      </c>
      <c r="B20" s="14">
        <f>节奏总表!Y20</f>
        <v>2.1899999999999995</v>
      </c>
      <c r="C20" s="14">
        <f>节奏总表!L20*60</f>
        <v>7440</v>
      </c>
      <c r="D20" s="14">
        <f>INDEX(章节关卡!$F$6:$F$25,金币总产!A20)*C20</f>
        <v>744000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S20" s="14"/>
    </row>
    <row r="21" spans="1:23" ht="16.5" x14ac:dyDescent="0.2">
      <c r="A21" s="86">
        <v>18</v>
      </c>
      <c r="B21" s="14">
        <f>节奏总表!Y21</f>
        <v>2.3000000000000007</v>
      </c>
      <c r="C21" s="14">
        <f>节奏总表!L21*60</f>
        <v>7800</v>
      </c>
      <c r="D21" s="14">
        <f>INDEX(章节关卡!$F$6:$F$25,金币总产!A21)*C21</f>
        <v>858000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S21" s="14"/>
    </row>
    <row r="22" spans="1:23" ht="16.5" x14ac:dyDescent="0.2">
      <c r="A22" s="86">
        <v>19</v>
      </c>
      <c r="B22" s="14">
        <f>节奏总表!Y22</f>
        <v>2.4399999999999977</v>
      </c>
      <c r="C22" s="14">
        <f>节奏总表!L22*60</f>
        <v>8280</v>
      </c>
      <c r="D22" s="14">
        <f>INDEX(章节关卡!$F$6:$F$25,金币总产!A22)*C22</f>
        <v>993600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S22" s="14"/>
    </row>
    <row r="23" spans="1:23" ht="16.5" x14ac:dyDescent="0.2">
      <c r="A23" s="86">
        <v>20</v>
      </c>
      <c r="B23" s="14">
        <f>节奏总表!Y23</f>
        <v>2.59</v>
      </c>
      <c r="C23" s="14">
        <f>节奏总表!L23*60</f>
        <v>8760</v>
      </c>
      <c r="D23" s="14">
        <f>INDEX(章节关卡!$F$6:$F$25,金币总产!A23)*C23</f>
        <v>1138800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S23" s="14"/>
    </row>
    <row r="24" spans="1:23" ht="16.5" x14ac:dyDescent="0.2">
      <c r="D24" s="21">
        <f t="shared" ref="D24:N24" si="1">D13/$P13</f>
        <v>0.46419437340153452</v>
      </c>
      <c r="E24" s="21">
        <f t="shared" si="1"/>
        <v>4.7474424552429666E-2</v>
      </c>
      <c r="F24" s="21">
        <f t="shared" si="1"/>
        <v>4.3158567774936062E-2</v>
      </c>
      <c r="G24" s="21">
        <f t="shared" si="1"/>
        <v>8.6317135549872123E-2</v>
      </c>
      <c r="H24" s="21">
        <f t="shared" si="1"/>
        <v>7.6726342710997444E-2</v>
      </c>
      <c r="I24" s="21">
        <f t="shared" si="1"/>
        <v>2.637468030690537E-2</v>
      </c>
      <c r="J24" s="21">
        <f t="shared" si="1"/>
        <v>5.274936061381074E-2</v>
      </c>
      <c r="K24" s="21">
        <f t="shared" si="1"/>
        <v>7.9124040920716107E-2</v>
      </c>
      <c r="L24" s="21">
        <f t="shared" si="1"/>
        <v>7.9124040920716107E-2</v>
      </c>
      <c r="M24" s="21">
        <f t="shared" si="1"/>
        <v>0</v>
      </c>
      <c r="N24" s="21">
        <f t="shared" si="1"/>
        <v>4.4757033248081855E-2</v>
      </c>
      <c r="P24" s="15"/>
      <c r="Q24" s="15"/>
    </row>
    <row r="25" spans="1:23" x14ac:dyDescent="0.2">
      <c r="Q25" s="15"/>
    </row>
    <row r="26" spans="1:23" ht="20.25" x14ac:dyDescent="0.2">
      <c r="A26" s="152" t="s">
        <v>166</v>
      </c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</row>
    <row r="27" spans="1:23" ht="20.25" x14ac:dyDescent="0.2">
      <c r="A27" s="152" t="s">
        <v>276</v>
      </c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O27" s="152" t="s">
        <v>172</v>
      </c>
      <c r="P27" s="152"/>
      <c r="Q27" s="152"/>
      <c r="R27" s="152"/>
      <c r="S27" s="152"/>
      <c r="T27" s="152"/>
      <c r="U27" s="152"/>
      <c r="V27" s="152"/>
      <c r="W27" s="152"/>
    </row>
    <row r="28" spans="1:23" ht="17.25" x14ac:dyDescent="0.2">
      <c r="A28" s="12" t="s">
        <v>175</v>
      </c>
      <c r="B28" s="12" t="s">
        <v>181</v>
      </c>
      <c r="C28" s="12" t="s">
        <v>174</v>
      </c>
      <c r="D28" s="12" t="s">
        <v>275</v>
      </c>
      <c r="E28" s="12" t="s">
        <v>171</v>
      </c>
      <c r="F28" s="12" t="s">
        <v>168</v>
      </c>
      <c r="G28" s="33" t="s">
        <v>173</v>
      </c>
      <c r="H28" s="12" t="s">
        <v>170</v>
      </c>
      <c r="I28" s="12" t="s">
        <v>260</v>
      </c>
      <c r="J28" s="12" t="s">
        <v>261</v>
      </c>
      <c r="K28" s="12" t="s">
        <v>482</v>
      </c>
      <c r="L28" s="12" t="s">
        <v>540</v>
      </c>
      <c r="M28" s="12" t="s">
        <v>588</v>
      </c>
      <c r="O28" s="12" t="s">
        <v>167</v>
      </c>
      <c r="P28" s="12" t="s">
        <v>168</v>
      </c>
      <c r="Q28" s="33" t="s">
        <v>173</v>
      </c>
      <c r="R28" s="12" t="s">
        <v>170</v>
      </c>
      <c r="S28" s="12" t="s">
        <v>169</v>
      </c>
      <c r="T28" s="12" t="s">
        <v>261</v>
      </c>
      <c r="U28" s="12" t="s">
        <v>483</v>
      </c>
      <c r="V28" s="12" t="s">
        <v>557</v>
      </c>
      <c r="W28" s="12" t="s">
        <v>589</v>
      </c>
    </row>
    <row r="29" spans="1:23" ht="16.5" x14ac:dyDescent="0.2">
      <c r="A29" s="32" t="s">
        <v>176</v>
      </c>
      <c r="B29" s="32">
        <v>4</v>
      </c>
      <c r="C29" s="14">
        <f>SUMIFS($P$4:$P$18,$A$4:$A$18,"&lt;="&amp;B29)</f>
        <v>164250</v>
      </c>
      <c r="D29" s="39">
        <v>1</v>
      </c>
      <c r="E29" s="19">
        <v>0</v>
      </c>
      <c r="F29" s="19">
        <v>0.15</v>
      </c>
      <c r="G29" s="19">
        <v>0.1</v>
      </c>
      <c r="H29" s="19">
        <v>0.2</v>
      </c>
      <c r="I29" s="19">
        <v>0.4</v>
      </c>
      <c r="J29" s="19">
        <v>0.35</v>
      </c>
      <c r="K29" s="19">
        <v>0.5</v>
      </c>
      <c r="L29" s="19">
        <v>0.5</v>
      </c>
      <c r="M29" s="19">
        <v>0.1</v>
      </c>
      <c r="O29" s="14">
        <f>INT($P4*E29)</f>
        <v>0</v>
      </c>
      <c r="P29" s="14">
        <f t="shared" ref="P29:T33" si="2">INT($C29*F29*$D29)</f>
        <v>24637</v>
      </c>
      <c r="Q29" s="14">
        <f t="shared" si="2"/>
        <v>16425</v>
      </c>
      <c r="R29" s="14">
        <f t="shared" si="2"/>
        <v>32850</v>
      </c>
      <c r="S29" s="14">
        <f t="shared" si="2"/>
        <v>65700</v>
      </c>
      <c r="T29" s="14">
        <f t="shared" si="2"/>
        <v>57487</v>
      </c>
      <c r="U29" s="14">
        <f>C29*K29</f>
        <v>82125</v>
      </c>
      <c r="V29" s="14">
        <f>C29*L29</f>
        <v>82125</v>
      </c>
      <c r="W29" s="14">
        <f>C29*M29</f>
        <v>16425</v>
      </c>
    </row>
    <row r="30" spans="1:23" ht="16.5" x14ac:dyDescent="0.2">
      <c r="A30" s="32" t="s">
        <v>177</v>
      </c>
      <c r="B30" s="32">
        <v>8</v>
      </c>
      <c r="C30" s="14">
        <f>SUMIFS($P$4:$P$18,$A$4:$A$18,"&lt;="&amp;B30,$A$4:$A$18,"&gt;"&amp;B29)</f>
        <v>747450</v>
      </c>
      <c r="D30" s="39">
        <v>1</v>
      </c>
      <c r="E30" s="19">
        <v>0</v>
      </c>
      <c r="F30" s="19">
        <v>0.15</v>
      </c>
      <c r="G30" s="19">
        <v>0.1</v>
      </c>
      <c r="H30" s="19">
        <v>0.25</v>
      </c>
      <c r="I30" s="19">
        <v>0.4</v>
      </c>
      <c r="J30" s="19">
        <v>0.35</v>
      </c>
      <c r="K30" s="19">
        <v>0.5</v>
      </c>
      <c r="L30" s="19">
        <v>0.5</v>
      </c>
      <c r="M30" s="19">
        <v>0.1</v>
      </c>
      <c r="O30" s="14">
        <f>INT($P5*E30)</f>
        <v>0</v>
      </c>
      <c r="P30" s="14">
        <f t="shared" si="2"/>
        <v>112117</v>
      </c>
      <c r="Q30" s="14">
        <f t="shared" si="2"/>
        <v>74745</v>
      </c>
      <c r="R30" s="14">
        <f t="shared" si="2"/>
        <v>186862</v>
      </c>
      <c r="S30" s="14">
        <f t="shared" si="2"/>
        <v>298980</v>
      </c>
      <c r="T30" s="14">
        <f t="shared" si="2"/>
        <v>261607</v>
      </c>
      <c r="U30" s="14">
        <f>C30*K30</f>
        <v>373725</v>
      </c>
      <c r="V30" s="14">
        <f>C30*L30</f>
        <v>373725</v>
      </c>
      <c r="W30" s="14">
        <f>C30*M30</f>
        <v>74745</v>
      </c>
    </row>
    <row r="31" spans="1:23" ht="16.5" x14ac:dyDescent="0.2">
      <c r="A31" s="32" t="s">
        <v>178</v>
      </c>
      <c r="B31" s="32">
        <v>10</v>
      </c>
      <c r="C31" s="14">
        <f>SUMIFS($P$4:$P$18,$A$4:$A$18,"&lt;="&amp;B31,$A$4:$A$18,"&gt;"&amp;B30)</f>
        <v>590500</v>
      </c>
      <c r="D31" s="39">
        <v>1</v>
      </c>
      <c r="E31" s="19">
        <v>0</v>
      </c>
      <c r="F31" s="19">
        <v>0.15</v>
      </c>
      <c r="G31" s="19">
        <v>0.1</v>
      </c>
      <c r="H31" s="19">
        <v>0.3</v>
      </c>
      <c r="I31" s="19">
        <v>0.4</v>
      </c>
      <c r="J31" s="19">
        <v>0.35</v>
      </c>
      <c r="K31" s="19">
        <v>0.5</v>
      </c>
      <c r="L31" s="19">
        <v>0.5</v>
      </c>
      <c r="M31" s="19">
        <v>0.1</v>
      </c>
      <c r="O31" s="14">
        <f>INT($P6*E31)</f>
        <v>0</v>
      </c>
      <c r="P31" s="14">
        <f t="shared" si="2"/>
        <v>88575</v>
      </c>
      <c r="Q31" s="14">
        <f t="shared" si="2"/>
        <v>59050</v>
      </c>
      <c r="R31" s="14">
        <f t="shared" si="2"/>
        <v>177150</v>
      </c>
      <c r="S31" s="14">
        <f t="shared" si="2"/>
        <v>236200</v>
      </c>
      <c r="T31" s="14">
        <f t="shared" si="2"/>
        <v>206675</v>
      </c>
      <c r="U31" s="14">
        <f>C31*K31</f>
        <v>295250</v>
      </c>
      <c r="V31" s="14">
        <f>C31*L31</f>
        <v>295250</v>
      </c>
      <c r="W31" s="14">
        <f>C31*M31</f>
        <v>59050</v>
      </c>
    </row>
    <row r="32" spans="1:23" ht="16.5" x14ac:dyDescent="0.2">
      <c r="A32" s="32" t="s">
        <v>179</v>
      </c>
      <c r="B32" s="32">
        <v>12</v>
      </c>
      <c r="C32" s="14">
        <f>SUMIFS($P$4:$P$18,$A$4:$A$18,"&lt;="&amp;B32,$A$4:$A$18,"&gt;"&amp;B31)</f>
        <v>811300</v>
      </c>
      <c r="D32" s="39">
        <v>1</v>
      </c>
      <c r="E32" s="19">
        <v>0</v>
      </c>
      <c r="F32" s="19">
        <v>0.15</v>
      </c>
      <c r="G32" s="19">
        <v>0.1</v>
      </c>
      <c r="H32" s="19">
        <v>0.35</v>
      </c>
      <c r="I32" s="19">
        <v>0.4</v>
      </c>
      <c r="J32" s="19">
        <v>0.35</v>
      </c>
      <c r="K32" s="19">
        <v>0.5</v>
      </c>
      <c r="L32" s="19">
        <v>0.5</v>
      </c>
      <c r="M32" s="19">
        <v>0.1</v>
      </c>
      <c r="O32" s="14">
        <f>INT($P7*E32)</f>
        <v>0</v>
      </c>
      <c r="P32" s="14">
        <f t="shared" si="2"/>
        <v>121695</v>
      </c>
      <c r="Q32" s="14">
        <f t="shared" si="2"/>
        <v>81130</v>
      </c>
      <c r="R32" s="14">
        <f t="shared" si="2"/>
        <v>283955</v>
      </c>
      <c r="S32" s="14">
        <f t="shared" si="2"/>
        <v>324520</v>
      </c>
      <c r="T32" s="14">
        <f t="shared" si="2"/>
        <v>283955</v>
      </c>
      <c r="U32" s="14">
        <f>C32*K32</f>
        <v>405650</v>
      </c>
      <c r="V32" s="14">
        <f>C32*L32</f>
        <v>405650</v>
      </c>
      <c r="W32" s="14">
        <f>C32*M32</f>
        <v>81130</v>
      </c>
    </row>
    <row r="33" spans="1:23" ht="16.5" x14ac:dyDescent="0.2">
      <c r="A33" s="32" t="s">
        <v>180</v>
      </c>
      <c r="B33" s="32">
        <v>15</v>
      </c>
      <c r="C33" s="14">
        <f>SUMIFS($P$4:$P$18,$A$4:$A$18,"&lt;="&amp;B33,$A$4:$A$18,"&gt;"&amp;B32)</f>
        <v>1799800</v>
      </c>
      <c r="D33" s="39">
        <v>1</v>
      </c>
      <c r="E33" s="19">
        <v>0</v>
      </c>
      <c r="F33" s="19">
        <v>0.15</v>
      </c>
      <c r="G33" s="19">
        <v>0.1</v>
      </c>
      <c r="H33" s="19">
        <v>0.4</v>
      </c>
      <c r="I33" s="19">
        <v>0.4</v>
      </c>
      <c r="J33" s="19">
        <v>0.35</v>
      </c>
      <c r="K33" s="19">
        <v>0.5</v>
      </c>
      <c r="L33" s="19">
        <v>0.5</v>
      </c>
      <c r="M33" s="19">
        <v>0.1</v>
      </c>
      <c r="O33" s="14">
        <f>INT($P8*E33)</f>
        <v>0</v>
      </c>
      <c r="P33" s="14">
        <f t="shared" si="2"/>
        <v>269970</v>
      </c>
      <c r="Q33" s="14">
        <f t="shared" si="2"/>
        <v>179980</v>
      </c>
      <c r="R33" s="14">
        <f t="shared" si="2"/>
        <v>719920</v>
      </c>
      <c r="S33" s="14">
        <f t="shared" si="2"/>
        <v>719920</v>
      </c>
      <c r="T33" s="14">
        <f t="shared" si="2"/>
        <v>629930</v>
      </c>
      <c r="U33" s="14">
        <f>C33*K33</f>
        <v>899900</v>
      </c>
      <c r="V33" s="14">
        <f>C33*L33</f>
        <v>899900</v>
      </c>
      <c r="W33" s="14">
        <f>C33*M33</f>
        <v>179980</v>
      </c>
    </row>
    <row r="34" spans="1:23" x14ac:dyDescent="0.2">
      <c r="M34" s="15"/>
      <c r="N34" s="15"/>
      <c r="O34" s="15"/>
      <c r="P34" s="15"/>
      <c r="Q34" s="15"/>
    </row>
    <row r="36" spans="1:23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</row>
    <row r="37" spans="1:2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</row>
    <row r="38" spans="1:2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39" spans="1:2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</row>
    <row r="40" spans="1:2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</row>
    <row r="41" spans="1:2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Q41">
        <v>0</v>
      </c>
    </row>
    <row r="42" spans="1:2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</row>
  </sheetData>
  <mergeCells count="4">
    <mergeCell ref="A26:S26"/>
    <mergeCell ref="A2:P2"/>
    <mergeCell ref="A27:M27"/>
    <mergeCell ref="O27:W27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K21" sqref="K21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4">
        <f>SUM(C4:C18)</f>
        <v>20</v>
      </c>
      <c r="D2" s="25">
        <v>10000</v>
      </c>
      <c r="E2" s="25">
        <v>20000</v>
      </c>
    </row>
    <row r="3" spans="1:5" ht="17.25" x14ac:dyDescent="0.2">
      <c r="A3" s="12" t="s">
        <v>33</v>
      </c>
      <c r="B3" s="12" t="s">
        <v>62</v>
      </c>
      <c r="C3" s="12" t="s">
        <v>63</v>
      </c>
      <c r="D3" s="12" t="s">
        <v>61</v>
      </c>
      <c r="E3" s="12" t="s">
        <v>138</v>
      </c>
    </row>
    <row r="4" spans="1:5" ht="16.5" x14ac:dyDescent="0.2">
      <c r="A4" s="17">
        <v>1</v>
      </c>
      <c r="B4" s="17" t="s">
        <v>345</v>
      </c>
      <c r="C4" s="17">
        <v>1</v>
      </c>
      <c r="D4" s="14">
        <f>D$2/C$2*C4</f>
        <v>500</v>
      </c>
      <c r="E4" s="14">
        <f>E$2/$C$2*$C4</f>
        <v>1000</v>
      </c>
    </row>
    <row r="5" spans="1:5" ht="16.5" x14ac:dyDescent="0.2">
      <c r="A5" s="17">
        <v>2</v>
      </c>
      <c r="B5" s="17" t="s">
        <v>51</v>
      </c>
      <c r="C5" s="17">
        <v>1</v>
      </c>
      <c r="D5" s="14">
        <f t="shared" ref="D5:D17" si="0">D$2/C$2*C5</f>
        <v>500</v>
      </c>
      <c r="E5" s="14">
        <f t="shared" ref="E5:E18" si="1">E$2/$C$2*$C5</f>
        <v>1000</v>
      </c>
    </row>
    <row r="6" spans="1:5" ht="16.5" x14ac:dyDescent="0.2">
      <c r="A6" s="17">
        <v>3</v>
      </c>
      <c r="B6" s="17" t="s">
        <v>52</v>
      </c>
      <c r="C6" s="17">
        <v>1</v>
      </c>
      <c r="D6" s="14">
        <f t="shared" si="0"/>
        <v>500</v>
      </c>
      <c r="E6" s="14">
        <f t="shared" si="1"/>
        <v>1000</v>
      </c>
    </row>
    <row r="7" spans="1:5" ht="16.5" x14ac:dyDescent="0.2">
      <c r="A7" s="17">
        <v>4</v>
      </c>
      <c r="B7" s="17" t="s">
        <v>346</v>
      </c>
      <c r="C7" s="17">
        <v>1</v>
      </c>
      <c r="D7" s="14">
        <f t="shared" si="0"/>
        <v>500</v>
      </c>
      <c r="E7" s="14">
        <f t="shared" si="1"/>
        <v>1000</v>
      </c>
    </row>
    <row r="8" spans="1:5" ht="16.5" x14ac:dyDescent="0.2">
      <c r="A8" s="17">
        <v>5</v>
      </c>
      <c r="B8" s="17" t="s">
        <v>53</v>
      </c>
      <c r="C8" s="17">
        <v>1</v>
      </c>
      <c r="D8" s="14">
        <f t="shared" si="0"/>
        <v>500</v>
      </c>
      <c r="E8" s="14">
        <f t="shared" si="1"/>
        <v>1000</v>
      </c>
    </row>
    <row r="9" spans="1:5" ht="16.5" x14ac:dyDescent="0.2">
      <c r="A9" s="17">
        <v>6</v>
      </c>
      <c r="B9" s="17" t="s">
        <v>54</v>
      </c>
      <c r="C9" s="17">
        <v>1</v>
      </c>
      <c r="D9" s="14">
        <f t="shared" si="0"/>
        <v>500</v>
      </c>
      <c r="E9" s="14">
        <f t="shared" si="1"/>
        <v>1000</v>
      </c>
    </row>
    <row r="10" spans="1:5" ht="16.5" x14ac:dyDescent="0.2">
      <c r="A10" s="17">
        <v>7</v>
      </c>
      <c r="B10" s="17" t="s">
        <v>55</v>
      </c>
      <c r="C10" s="17">
        <v>1</v>
      </c>
      <c r="D10" s="14">
        <f t="shared" si="0"/>
        <v>500</v>
      </c>
      <c r="E10" s="14">
        <f t="shared" si="1"/>
        <v>1000</v>
      </c>
    </row>
    <row r="11" spans="1:5" ht="16.5" x14ac:dyDescent="0.2">
      <c r="A11" s="17">
        <v>8</v>
      </c>
      <c r="B11" s="17" t="s">
        <v>56</v>
      </c>
      <c r="C11" s="17">
        <v>1</v>
      </c>
      <c r="D11" s="14">
        <f t="shared" si="0"/>
        <v>500</v>
      </c>
      <c r="E11" s="14">
        <f t="shared" si="1"/>
        <v>1000</v>
      </c>
    </row>
    <row r="12" spans="1:5" ht="16.5" x14ac:dyDescent="0.2">
      <c r="A12" s="17">
        <v>9</v>
      </c>
      <c r="B12" s="17" t="s">
        <v>57</v>
      </c>
      <c r="C12" s="17">
        <v>1</v>
      </c>
      <c r="D12" s="14">
        <f t="shared" si="0"/>
        <v>500</v>
      </c>
      <c r="E12" s="14">
        <f t="shared" si="1"/>
        <v>1000</v>
      </c>
    </row>
    <row r="13" spans="1:5" ht="16.5" x14ac:dyDescent="0.2">
      <c r="A13" s="80">
        <v>10</v>
      </c>
      <c r="B13" s="17" t="s">
        <v>58</v>
      </c>
      <c r="C13" s="17">
        <v>1</v>
      </c>
      <c r="D13" s="14">
        <f t="shared" si="0"/>
        <v>500</v>
      </c>
      <c r="E13" s="14">
        <f t="shared" si="1"/>
        <v>1000</v>
      </c>
    </row>
    <row r="14" spans="1:5" ht="16.5" x14ac:dyDescent="0.2">
      <c r="A14" s="80">
        <v>11</v>
      </c>
      <c r="B14" s="17" t="s">
        <v>59</v>
      </c>
      <c r="C14" s="17">
        <v>2</v>
      </c>
      <c r="D14" s="14">
        <f t="shared" si="0"/>
        <v>1000</v>
      </c>
      <c r="E14" s="14">
        <f t="shared" si="1"/>
        <v>2000</v>
      </c>
    </row>
    <row r="15" spans="1:5" ht="16.5" x14ac:dyDescent="0.2">
      <c r="A15" s="80">
        <v>12</v>
      </c>
      <c r="B15" s="17" t="s">
        <v>347</v>
      </c>
      <c r="C15" s="17">
        <v>3</v>
      </c>
      <c r="D15" s="14">
        <f t="shared" si="0"/>
        <v>1500</v>
      </c>
      <c r="E15" s="14">
        <f t="shared" si="1"/>
        <v>3000</v>
      </c>
    </row>
    <row r="16" spans="1:5" ht="16.5" x14ac:dyDescent="0.2">
      <c r="A16" s="80">
        <v>13</v>
      </c>
      <c r="B16" s="17" t="s">
        <v>41</v>
      </c>
      <c r="C16" s="17">
        <v>1</v>
      </c>
      <c r="D16" s="14">
        <f t="shared" si="0"/>
        <v>500</v>
      </c>
      <c r="E16" s="14">
        <f t="shared" si="1"/>
        <v>1000</v>
      </c>
    </row>
    <row r="17" spans="1:5" ht="16.5" x14ac:dyDescent="0.2">
      <c r="A17" s="80">
        <v>14</v>
      </c>
      <c r="B17" s="17" t="s">
        <v>60</v>
      </c>
      <c r="C17" s="17">
        <v>2</v>
      </c>
      <c r="D17" s="14">
        <f t="shared" si="0"/>
        <v>1000</v>
      </c>
      <c r="E17" s="14">
        <f t="shared" si="1"/>
        <v>2000</v>
      </c>
    </row>
    <row r="18" spans="1:5" ht="16.5" x14ac:dyDescent="0.2">
      <c r="A18" s="80">
        <v>15</v>
      </c>
      <c r="B18" s="80" t="s">
        <v>594</v>
      </c>
      <c r="C18" s="80">
        <v>2</v>
      </c>
      <c r="D18" s="14">
        <f>D$2/C$2*C18</f>
        <v>1000</v>
      </c>
      <c r="E18" s="14">
        <f t="shared" si="1"/>
        <v>2000</v>
      </c>
    </row>
    <row r="19" spans="1:5" x14ac:dyDescent="0.2">
      <c r="A19" s="15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18"/>
  <sheetViews>
    <sheetView workbookViewId="0">
      <selection activeCell="T6" sqref="T6"/>
    </sheetView>
  </sheetViews>
  <sheetFormatPr defaultRowHeight="14.25" x14ac:dyDescent="0.2"/>
  <cols>
    <col min="1" max="1" width="8.875" customWidth="1"/>
    <col min="2" max="3" width="8.75" customWidth="1"/>
    <col min="4" max="4" width="8.875" customWidth="1"/>
    <col min="7" max="7" width="11" customWidth="1"/>
    <col min="8" max="8" width="9.25" customWidth="1"/>
    <col min="9" max="10" width="9.125" bestFit="1" customWidth="1"/>
    <col min="11" max="11" width="11.375" bestFit="1" customWidth="1"/>
    <col min="12" max="12" width="11.375" customWidth="1"/>
    <col min="13" max="13" width="10.125" bestFit="1" customWidth="1"/>
    <col min="14" max="14" width="9.125" bestFit="1" customWidth="1"/>
    <col min="15" max="15" width="9.625" bestFit="1" customWidth="1"/>
    <col min="16" max="17" width="9.125" customWidth="1"/>
    <col min="18" max="18" width="12" customWidth="1"/>
    <col min="19" max="19" width="10.25" customWidth="1"/>
    <col min="20" max="21" width="14" customWidth="1"/>
    <col min="22" max="23" width="10.125" customWidth="1"/>
    <col min="24" max="33" width="12.625" customWidth="1"/>
    <col min="37" max="37" width="9" customWidth="1"/>
    <col min="38" max="38" width="9.75" customWidth="1"/>
    <col min="43" max="43" width="9.625" customWidth="1"/>
    <col min="44" max="44" width="8.875" customWidth="1"/>
    <col min="46" max="46" width="12" customWidth="1"/>
    <col min="47" max="48" width="9.125" bestFit="1" customWidth="1"/>
    <col min="49" max="49" width="11.375" bestFit="1" customWidth="1"/>
    <col min="50" max="50" width="12.625" bestFit="1" customWidth="1"/>
    <col min="51" max="51" width="9.75" customWidth="1"/>
    <col min="52" max="52" width="10.25" customWidth="1"/>
    <col min="53" max="54" width="10.625" customWidth="1"/>
    <col min="55" max="55" width="9.125" bestFit="1" customWidth="1"/>
    <col min="58" max="58" width="13.5" customWidth="1"/>
    <col min="60" max="60" width="12" customWidth="1"/>
    <col min="61" max="61" width="11.25" customWidth="1"/>
    <col min="62" max="62" width="10.125" bestFit="1" customWidth="1"/>
    <col min="64" max="64" width="11.5" customWidth="1"/>
    <col min="66" max="66" width="12.375" customWidth="1"/>
  </cols>
  <sheetData>
    <row r="1" spans="1:71" ht="16.5" x14ac:dyDescent="0.2">
      <c r="AL1" s="27" t="s">
        <v>155</v>
      </c>
      <c r="AM1" s="28">
        <v>3</v>
      </c>
      <c r="AN1" s="104"/>
      <c r="AO1" s="15"/>
    </row>
    <row r="2" spans="1:71" ht="16.5" x14ac:dyDescent="0.2">
      <c r="A2" s="27" t="s">
        <v>153</v>
      </c>
      <c r="B2" s="28">
        <v>1</v>
      </c>
      <c r="C2" s="104"/>
      <c r="G2" s="83" t="s">
        <v>598</v>
      </c>
      <c r="H2" s="14">
        <f>60*H4/H5</f>
        <v>10</v>
      </c>
      <c r="I2" s="14">
        <f t="shared" ref="I2:O2" si="0">60*I4/I5</f>
        <v>5</v>
      </c>
      <c r="J2" s="14">
        <f t="shared" si="0"/>
        <v>2</v>
      </c>
      <c r="K2" s="14">
        <f t="shared" si="0"/>
        <v>1</v>
      </c>
      <c r="L2" s="14">
        <f t="shared" si="0"/>
        <v>0.5</v>
      </c>
      <c r="M2" s="14">
        <f t="shared" si="0"/>
        <v>1.5</v>
      </c>
      <c r="N2" s="14">
        <f t="shared" si="0"/>
        <v>0.6</v>
      </c>
      <c r="O2" s="14">
        <f t="shared" si="0"/>
        <v>0.3</v>
      </c>
      <c r="P2" s="14"/>
      <c r="Q2" s="14"/>
      <c r="R2" s="14"/>
      <c r="S2" s="14"/>
    </row>
    <row r="3" spans="1:71" ht="20.25" x14ac:dyDescent="0.2">
      <c r="A3" s="152" t="s">
        <v>99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AL3" s="152" t="s">
        <v>607</v>
      </c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</row>
    <row r="4" spans="1:71" ht="20.25" x14ac:dyDescent="0.2">
      <c r="A4" s="15"/>
      <c r="B4" s="15"/>
      <c r="C4" s="15"/>
      <c r="D4" s="15"/>
      <c r="E4" s="15"/>
      <c r="F4" s="15"/>
      <c r="G4" s="27" t="s">
        <v>147</v>
      </c>
      <c r="H4" s="28">
        <v>1</v>
      </c>
      <c r="I4" s="28">
        <v>0.5</v>
      </c>
      <c r="J4" s="28">
        <v>0.2</v>
      </c>
      <c r="K4" s="28">
        <v>0.1</v>
      </c>
      <c r="L4" s="86">
        <v>0.05</v>
      </c>
      <c r="M4" s="28">
        <v>0.5</v>
      </c>
      <c r="N4" s="28">
        <v>0.2</v>
      </c>
      <c r="O4" s="28">
        <v>0.1</v>
      </c>
      <c r="P4" s="86">
        <v>0.05</v>
      </c>
      <c r="Q4" s="86">
        <v>0.05</v>
      </c>
      <c r="R4" s="32">
        <v>1</v>
      </c>
      <c r="S4" s="32">
        <v>1</v>
      </c>
      <c r="V4" s="152" t="s">
        <v>728</v>
      </c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L4" s="47" t="s">
        <v>716</v>
      </c>
      <c r="AM4" s="12" t="s">
        <v>729</v>
      </c>
      <c r="AN4" s="12" t="s">
        <v>730</v>
      </c>
      <c r="AO4" s="12" t="s">
        <v>154</v>
      </c>
      <c r="AP4" s="12" t="s">
        <v>146</v>
      </c>
      <c r="AQ4" s="12" t="s">
        <v>142</v>
      </c>
      <c r="AR4" s="12" t="s">
        <v>143</v>
      </c>
      <c r="AS4" s="12" t="s">
        <v>144</v>
      </c>
      <c r="AT4" s="12" t="s">
        <v>145</v>
      </c>
      <c r="AU4" s="33" t="s">
        <v>624</v>
      </c>
      <c r="AV4" s="12" t="s">
        <v>601</v>
      </c>
      <c r="AW4" s="12" t="s">
        <v>602</v>
      </c>
      <c r="AX4" s="12" t="s">
        <v>603</v>
      </c>
      <c r="AY4" s="33" t="s">
        <v>628</v>
      </c>
      <c r="AZ4" s="12" t="s">
        <v>627</v>
      </c>
      <c r="BH4" s="12" t="s">
        <v>182</v>
      </c>
      <c r="BI4" s="12" t="s">
        <v>183</v>
      </c>
      <c r="BJ4" s="12" t="s">
        <v>184</v>
      </c>
      <c r="BK4" s="12" t="s">
        <v>185</v>
      </c>
      <c r="BL4" s="12" t="s">
        <v>163</v>
      </c>
      <c r="BO4" s="12" t="s">
        <v>352</v>
      </c>
      <c r="BP4" s="12" t="s">
        <v>183</v>
      </c>
      <c r="BQ4" s="12" t="s">
        <v>353</v>
      </c>
      <c r="BR4" s="12" t="s">
        <v>185</v>
      </c>
      <c r="BS4" s="12" t="s">
        <v>64</v>
      </c>
    </row>
    <row r="5" spans="1:71" ht="16.5" x14ac:dyDescent="0.2">
      <c r="A5" s="15"/>
      <c r="B5" s="15"/>
      <c r="C5" s="15"/>
      <c r="D5" s="15"/>
      <c r="E5" s="15"/>
      <c r="F5" s="15"/>
      <c r="G5" s="27" t="s">
        <v>148</v>
      </c>
      <c r="H5" s="28">
        <v>6</v>
      </c>
      <c r="I5" s="28">
        <v>6</v>
      </c>
      <c r="J5" s="28">
        <v>6</v>
      </c>
      <c r="K5" s="28">
        <v>6</v>
      </c>
      <c r="L5" s="86">
        <v>6</v>
      </c>
      <c r="M5" s="28">
        <v>20</v>
      </c>
      <c r="N5" s="28">
        <v>20</v>
      </c>
      <c r="O5" s="28">
        <v>20</v>
      </c>
      <c r="P5" s="86">
        <v>20</v>
      </c>
      <c r="Q5" s="86">
        <v>60</v>
      </c>
      <c r="R5" s="32">
        <v>1</v>
      </c>
      <c r="S5" s="32">
        <v>1</v>
      </c>
      <c r="X5" s="46">
        <v>480</v>
      </c>
      <c r="Y5" s="46">
        <v>480</v>
      </c>
      <c r="Z5" s="46">
        <v>480</v>
      </c>
      <c r="AA5" s="46">
        <v>480</v>
      </c>
      <c r="AB5" s="46">
        <v>480</v>
      </c>
      <c r="AC5" s="46">
        <v>720</v>
      </c>
      <c r="AD5" s="46">
        <v>720</v>
      </c>
      <c r="AE5" s="46">
        <v>720</v>
      </c>
      <c r="AF5" s="46">
        <v>720</v>
      </c>
      <c r="AI5" s="46"/>
      <c r="AL5" s="104">
        <v>1</v>
      </c>
      <c r="AM5" s="104">
        <v>1</v>
      </c>
      <c r="AN5" s="14" t="str">
        <f>INDEX(节奏总表!$CD$4:$CD$23,MATCH(挂机升级突破!AL5+1,节奏总表!$CG$4:$CG$22,1))</f>
        <v>等活</v>
      </c>
      <c r="AO5" s="104"/>
      <c r="AP5" s="14">
        <f>INDEX(节奏总表!$BJ$4:$BJ$55,挂机升级突破!AL5)</f>
        <v>5</v>
      </c>
      <c r="AQ5" s="19">
        <v>0.05</v>
      </c>
      <c r="AR5" s="104"/>
      <c r="AS5" s="104"/>
      <c r="AT5" s="104"/>
      <c r="AU5" s="104"/>
      <c r="AV5" s="104"/>
      <c r="AW5" s="104"/>
      <c r="AX5" s="104"/>
      <c r="AY5" s="104"/>
      <c r="AZ5" s="104"/>
      <c r="BH5" s="14">
        <f>金币总产!P29</f>
        <v>24637</v>
      </c>
      <c r="BI5" s="19">
        <v>0.1</v>
      </c>
      <c r="BJ5" s="14">
        <f>INT(BH$5*BI5)</f>
        <v>2463</v>
      </c>
      <c r="BK5" s="32">
        <v>1</v>
      </c>
      <c r="BL5" s="14">
        <f>INT(BJ5/BK5/$AM$1/500)*500</f>
        <v>500</v>
      </c>
    </row>
    <row r="6" spans="1:71" ht="17.25" x14ac:dyDescent="0.2">
      <c r="A6" s="12" t="s">
        <v>124</v>
      </c>
      <c r="B6" s="12" t="s">
        <v>150</v>
      </c>
      <c r="C6" s="12" t="s">
        <v>721</v>
      </c>
      <c r="D6" s="12" t="s">
        <v>149</v>
      </c>
      <c r="E6" s="12" t="s">
        <v>84</v>
      </c>
      <c r="F6" s="12" t="s">
        <v>722</v>
      </c>
      <c r="G6" s="12" t="s">
        <v>140</v>
      </c>
      <c r="H6" s="12" t="s">
        <v>142</v>
      </c>
      <c r="I6" s="12" t="s">
        <v>143</v>
      </c>
      <c r="J6" s="12" t="s">
        <v>144</v>
      </c>
      <c r="K6" s="12" t="s">
        <v>145</v>
      </c>
      <c r="L6" s="12" t="s">
        <v>619</v>
      </c>
      <c r="M6" s="12" t="s">
        <v>604</v>
      </c>
      <c r="N6" s="12" t="s">
        <v>605</v>
      </c>
      <c r="O6" s="12" t="s">
        <v>606</v>
      </c>
      <c r="P6" s="12" t="s">
        <v>625</v>
      </c>
      <c r="Q6" s="12" t="s">
        <v>621</v>
      </c>
      <c r="R6" s="12" t="s">
        <v>165</v>
      </c>
      <c r="S6" s="12" t="s">
        <v>164</v>
      </c>
      <c r="V6" s="12" t="s">
        <v>124</v>
      </c>
      <c r="W6" s="12" t="s">
        <v>721</v>
      </c>
      <c r="X6" s="12" t="s">
        <v>142</v>
      </c>
      <c r="Y6" s="12" t="s">
        <v>143</v>
      </c>
      <c r="Z6" s="12" t="s">
        <v>144</v>
      </c>
      <c r="AA6" s="12" t="s">
        <v>145</v>
      </c>
      <c r="AB6" s="12" t="s">
        <v>624</v>
      </c>
      <c r="AC6" s="12" t="s">
        <v>604</v>
      </c>
      <c r="AD6" s="12" t="s">
        <v>605</v>
      </c>
      <c r="AE6" s="12" t="s">
        <v>606</v>
      </c>
      <c r="AF6" s="12" t="s">
        <v>626</v>
      </c>
      <c r="AG6" s="15"/>
      <c r="AL6" s="104">
        <v>2</v>
      </c>
      <c r="AM6" s="104">
        <v>1</v>
      </c>
      <c r="AN6" s="14" t="str">
        <f>INDEX(节奏总表!$CD$4:$CD$23,MATCH(挂机升级突破!AL6+1,节奏总表!$CG$4:$CG$22,1))</f>
        <v>黑绳</v>
      </c>
      <c r="AO6" s="104"/>
      <c r="AP6" s="14">
        <f>INDEX(节奏总表!$BJ$4:$BJ$55,挂机升级突破!AL6)</f>
        <v>10</v>
      </c>
      <c r="AQ6" s="19">
        <v>0.15</v>
      </c>
      <c r="AR6" s="104"/>
      <c r="AS6" s="104"/>
      <c r="AT6" s="104"/>
      <c r="AU6" s="104"/>
      <c r="AV6" s="104"/>
      <c r="AW6" s="104"/>
      <c r="AX6" s="104"/>
      <c r="AY6" s="104"/>
      <c r="AZ6" s="104"/>
      <c r="BI6" s="19">
        <v>0.3</v>
      </c>
      <c r="BJ6" s="14">
        <f>INT(BH$5*BI6)</f>
        <v>7391</v>
      </c>
      <c r="BK6" s="32">
        <v>1</v>
      </c>
      <c r="BL6" s="14">
        <f t="shared" ref="BL6:BL38" si="1">INT(BJ6/BK6/$AM$1/500)*500</f>
        <v>2000</v>
      </c>
    </row>
    <row r="7" spans="1:71" ht="16.5" x14ac:dyDescent="0.2">
      <c r="A7" s="28">
        <v>0</v>
      </c>
      <c r="B7" s="28">
        <v>0</v>
      </c>
      <c r="C7" s="104"/>
      <c r="D7" s="28">
        <v>0</v>
      </c>
      <c r="E7" s="14">
        <v>0</v>
      </c>
      <c r="F7" s="14"/>
      <c r="G7" s="14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4">
        <f>章节关卡!I5</f>
        <v>10</v>
      </c>
      <c r="S7" s="14">
        <f>章节关卡!F5</f>
        <v>0</v>
      </c>
      <c r="T7" s="15"/>
      <c r="U7" s="15"/>
      <c r="V7" s="85">
        <v>0</v>
      </c>
      <c r="W7" s="104"/>
      <c r="X7" s="85">
        <f t="shared" ref="X7:AF7" si="2">X$5*H8*H$4/H$5*3</f>
        <v>0</v>
      </c>
      <c r="Y7" s="85">
        <f t="shared" si="2"/>
        <v>0</v>
      </c>
      <c r="Z7" s="85">
        <f t="shared" si="2"/>
        <v>0</v>
      </c>
      <c r="AA7" s="85">
        <f t="shared" si="2"/>
        <v>0</v>
      </c>
      <c r="AB7" s="86">
        <f t="shared" si="2"/>
        <v>0</v>
      </c>
      <c r="AC7" s="85">
        <f t="shared" si="2"/>
        <v>0</v>
      </c>
      <c r="AD7" s="85">
        <f t="shared" si="2"/>
        <v>0</v>
      </c>
      <c r="AE7" s="85">
        <f t="shared" si="2"/>
        <v>0</v>
      </c>
      <c r="AF7" s="86">
        <f t="shared" si="2"/>
        <v>0</v>
      </c>
      <c r="AL7" s="104">
        <v>3</v>
      </c>
      <c r="AM7" s="104">
        <v>2</v>
      </c>
      <c r="AN7" s="14" t="str">
        <f>INDEX(节奏总表!$CD$4:$CD$23,MATCH(挂机升级突破!AL7+1,节奏总表!$CG$4:$CG$22,1))</f>
        <v>黑绳</v>
      </c>
      <c r="AO7" s="104"/>
      <c r="AP7" s="14">
        <f>INDEX(节奏总表!$BJ$4:$BJ$55,挂机升级突破!AL7)</f>
        <v>15</v>
      </c>
      <c r="AQ7" s="19">
        <v>0.2</v>
      </c>
      <c r="AR7" s="104"/>
      <c r="AS7" s="104"/>
      <c r="AT7" s="104"/>
      <c r="AU7" s="104"/>
      <c r="AV7" s="104"/>
      <c r="AW7" s="104"/>
      <c r="AX7" s="104"/>
      <c r="AY7" s="104"/>
      <c r="AZ7" s="104"/>
      <c r="BI7" s="19">
        <v>0.6</v>
      </c>
      <c r="BJ7" s="14">
        <f>INT(BH$5*BI7)</f>
        <v>14782</v>
      </c>
      <c r="BK7" s="32">
        <v>1</v>
      </c>
      <c r="BL7" s="14">
        <f t="shared" si="1"/>
        <v>4500</v>
      </c>
    </row>
    <row r="8" spans="1:71" ht="16.5" x14ac:dyDescent="0.2">
      <c r="A8" s="28">
        <v>1</v>
      </c>
      <c r="B8" s="28">
        <v>4</v>
      </c>
      <c r="C8" s="104">
        <v>10</v>
      </c>
      <c r="D8" s="28">
        <v>1</v>
      </c>
      <c r="E8" s="14">
        <f>节奏总表!Y4</f>
        <v>0.04</v>
      </c>
      <c r="F8" s="14">
        <f>节奏总表!Z4</f>
        <v>0.04</v>
      </c>
      <c r="G8" s="14">
        <f>节奏总表!L5*60</f>
        <v>360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4">
        <f>章节关卡!I6</f>
        <v>25</v>
      </c>
      <c r="S8" s="14">
        <f>章节关卡!F6</f>
        <v>10</v>
      </c>
      <c r="T8" s="15"/>
      <c r="U8" s="15"/>
      <c r="V8" s="85">
        <v>1</v>
      </c>
      <c r="W8" s="104"/>
      <c r="X8" s="85">
        <f t="shared" ref="X8:AF8" si="3">X$5*H8*H$4/H$5*3</f>
        <v>0</v>
      </c>
      <c r="Y8" s="104">
        <f t="shared" si="3"/>
        <v>0</v>
      </c>
      <c r="Z8" s="104">
        <f t="shared" si="3"/>
        <v>0</v>
      </c>
      <c r="AA8" s="104">
        <f t="shared" si="3"/>
        <v>0</v>
      </c>
      <c r="AB8" s="104">
        <f t="shared" si="3"/>
        <v>0</v>
      </c>
      <c r="AC8" s="104">
        <f t="shared" si="3"/>
        <v>0</v>
      </c>
      <c r="AD8" s="104">
        <f t="shared" si="3"/>
        <v>0</v>
      </c>
      <c r="AE8" s="104">
        <f t="shared" si="3"/>
        <v>0</v>
      </c>
      <c r="AF8" s="104">
        <f t="shared" si="3"/>
        <v>0</v>
      </c>
      <c r="AL8" s="104">
        <v>4</v>
      </c>
      <c r="AM8" s="104">
        <v>1</v>
      </c>
      <c r="AN8" s="14" t="str">
        <f>INDEX(节奏总表!$CD$4:$CD$23,MATCH(挂机升级突破!AL8+1,节奏总表!$CG$4:$CG$22,1))</f>
        <v>黑绳+1</v>
      </c>
      <c r="AO8" s="104"/>
      <c r="AP8" s="14">
        <f>INDEX(节奏总表!$BJ$4:$BJ$55,挂机升级突破!AL8)</f>
        <v>20</v>
      </c>
      <c r="AQ8" s="19">
        <v>0.3</v>
      </c>
      <c r="AR8" s="104"/>
      <c r="AS8" s="104"/>
      <c r="AT8" s="104"/>
      <c r="AU8" s="104"/>
      <c r="AV8" s="104"/>
      <c r="AW8" s="104"/>
      <c r="AX8" s="104"/>
      <c r="AY8" s="104"/>
      <c r="AZ8" s="104"/>
      <c r="BH8" s="14">
        <f>金币总产!P30</f>
        <v>112117</v>
      </c>
      <c r="BI8" s="19">
        <v>0.1</v>
      </c>
      <c r="BJ8" s="14">
        <f>INT(BH$8*BI8)</f>
        <v>11211</v>
      </c>
      <c r="BK8" s="32">
        <v>1.5</v>
      </c>
      <c r="BL8" s="14">
        <f t="shared" si="1"/>
        <v>2000</v>
      </c>
    </row>
    <row r="9" spans="1:71" ht="16.5" x14ac:dyDescent="0.2">
      <c r="A9" s="28">
        <v>2</v>
      </c>
      <c r="B9" s="104">
        <v>4</v>
      </c>
      <c r="C9" s="104">
        <v>15</v>
      </c>
      <c r="D9" s="28">
        <v>1</v>
      </c>
      <c r="E9" s="14">
        <f>节奏总表!Y5</f>
        <v>3.0000000000000006E-2</v>
      </c>
      <c r="F9" s="14">
        <f>节奏总表!Z5</f>
        <v>7.0000000000000007E-2</v>
      </c>
      <c r="G9" s="14">
        <f>节奏总表!L5*60</f>
        <v>360</v>
      </c>
      <c r="H9" s="19">
        <v>0.5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4">
        <f>章节关卡!I7</f>
        <v>30</v>
      </c>
      <c r="S9" s="14">
        <f>章节关卡!F7</f>
        <v>15</v>
      </c>
      <c r="T9" s="15"/>
      <c r="U9" s="15"/>
      <c r="V9" s="85">
        <v>2</v>
      </c>
      <c r="W9" s="104">
        <v>15</v>
      </c>
      <c r="X9" s="104">
        <f t="shared" ref="X9:Y16" si="4">X$5*H9*H$4/H$5*3</f>
        <v>120</v>
      </c>
      <c r="Y9" s="104">
        <f t="shared" si="4"/>
        <v>0</v>
      </c>
      <c r="Z9" s="104">
        <f t="shared" ref="Z9:Z26" si="5">Z$5*J9*J$4/J$5*3</f>
        <v>0</v>
      </c>
      <c r="AA9" s="104">
        <f t="shared" ref="AA9:AA26" si="6">AA$5*K9*K$4/K$5*3</f>
        <v>0</v>
      </c>
      <c r="AB9" s="104">
        <f t="shared" ref="AB9:AB26" si="7">AB$5*L9*L$4/L$5*3</f>
        <v>0</v>
      </c>
      <c r="AC9" s="104">
        <f t="shared" ref="AC9:AC26" si="8">AC$5*M9*M$4/M$5*3</f>
        <v>0</v>
      </c>
      <c r="AD9" s="104">
        <f t="shared" ref="AD9:AD26" si="9">AD$5*N9*N$4/N$5*3</f>
        <v>0</v>
      </c>
      <c r="AE9" s="104">
        <f t="shared" ref="AE9:AE26" si="10">AE$5*O9*O$4/O$5*3</f>
        <v>0</v>
      </c>
      <c r="AF9" s="104">
        <f t="shared" ref="AF9:AF26" si="11">AF$5*P9*P$4/P$5*3</f>
        <v>0</v>
      </c>
      <c r="AL9" s="104">
        <v>5</v>
      </c>
      <c r="AM9" s="104">
        <v>2</v>
      </c>
      <c r="AN9" s="14" t="str">
        <f>INDEX(节奏总表!$CD$4:$CD$23,MATCH(挂机升级突破!AL9+1,节奏总表!$CG$4:$CG$22,1))</f>
        <v>黑绳+1</v>
      </c>
      <c r="AO9" s="104"/>
      <c r="AP9" s="14">
        <f>INDEX(节奏总表!$BJ$4:$BJ$55,挂机升级突破!AL9)</f>
        <v>25</v>
      </c>
      <c r="AQ9" s="19">
        <v>0.3</v>
      </c>
      <c r="AR9" s="104"/>
      <c r="AS9" s="104"/>
      <c r="AT9" s="104"/>
      <c r="AU9" s="104"/>
      <c r="AV9" s="104"/>
      <c r="AW9" s="104"/>
      <c r="AX9" s="104"/>
      <c r="AY9" s="104"/>
      <c r="AZ9" s="104"/>
      <c r="BI9" s="19">
        <v>0.25</v>
      </c>
      <c r="BJ9" s="14">
        <f>INT(BH$8*BI9)</f>
        <v>28029</v>
      </c>
      <c r="BK9" s="32">
        <v>1.6</v>
      </c>
      <c r="BL9" s="14">
        <f t="shared" si="1"/>
        <v>5500</v>
      </c>
    </row>
    <row r="10" spans="1:71" ht="16.5" x14ac:dyDescent="0.2">
      <c r="A10" s="104">
        <v>3</v>
      </c>
      <c r="B10" s="104">
        <v>4</v>
      </c>
      <c r="C10" s="104">
        <v>20</v>
      </c>
      <c r="D10" s="28">
        <v>1</v>
      </c>
      <c r="E10" s="14">
        <f>节奏总表!Y6</f>
        <v>0.12</v>
      </c>
      <c r="F10" s="14">
        <f>节奏总表!Z6</f>
        <v>0.19</v>
      </c>
      <c r="G10" s="14">
        <f>节奏总表!L6*60</f>
        <v>720</v>
      </c>
      <c r="H10" s="19">
        <v>0.75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4">
        <f>章节关卡!I8</f>
        <v>35</v>
      </c>
      <c r="S10" s="14">
        <f>章节关卡!F8</f>
        <v>20</v>
      </c>
      <c r="T10" s="15"/>
      <c r="U10" s="15"/>
      <c r="V10" s="104">
        <v>3</v>
      </c>
      <c r="W10" s="104">
        <v>20</v>
      </c>
      <c r="X10" s="104">
        <f t="shared" si="4"/>
        <v>180</v>
      </c>
      <c r="Y10" s="104">
        <f t="shared" si="4"/>
        <v>0</v>
      </c>
      <c r="Z10" s="104">
        <f t="shared" si="5"/>
        <v>0</v>
      </c>
      <c r="AA10" s="104">
        <f t="shared" si="6"/>
        <v>0</v>
      </c>
      <c r="AB10" s="104">
        <f t="shared" si="7"/>
        <v>0</v>
      </c>
      <c r="AC10" s="104">
        <f t="shared" si="8"/>
        <v>0</v>
      </c>
      <c r="AD10" s="104">
        <f t="shared" si="9"/>
        <v>0</v>
      </c>
      <c r="AE10" s="104">
        <f t="shared" si="10"/>
        <v>0</v>
      </c>
      <c r="AF10" s="104">
        <f t="shared" si="11"/>
        <v>0</v>
      </c>
      <c r="AL10" s="104">
        <v>6</v>
      </c>
      <c r="AM10" s="104">
        <v>1</v>
      </c>
      <c r="AN10" s="14" t="str">
        <f>INDEX(节奏总表!$CD$4:$CD$23,MATCH(挂机升级突破!AL10+1,节奏总表!$CG$4:$CG$22,1))</f>
        <v>众合</v>
      </c>
      <c r="AO10" s="104"/>
      <c r="AP10" s="14">
        <f>INDEX(节奏总表!$BJ$4:$BJ$55,挂机升级突破!AL10)</f>
        <v>30</v>
      </c>
      <c r="AQ10" s="104"/>
      <c r="AR10" s="19">
        <v>0.05</v>
      </c>
      <c r="AS10" s="104"/>
      <c r="AT10" s="104"/>
      <c r="AU10" s="104"/>
      <c r="AV10" s="104"/>
      <c r="AW10" s="104"/>
      <c r="AX10" s="104"/>
      <c r="AY10" s="104"/>
      <c r="AZ10" s="104"/>
      <c r="BI10" s="19">
        <v>0.3</v>
      </c>
      <c r="BJ10" s="14">
        <f>INT(BH$8*BI10)</f>
        <v>33635</v>
      </c>
      <c r="BK10" s="32">
        <v>1.7</v>
      </c>
      <c r="BL10" s="14">
        <f t="shared" si="1"/>
        <v>6500</v>
      </c>
    </row>
    <row r="11" spans="1:71" ht="16.5" x14ac:dyDescent="0.2">
      <c r="A11" s="104">
        <v>4</v>
      </c>
      <c r="B11" s="104">
        <v>4</v>
      </c>
      <c r="C11" s="104">
        <v>25</v>
      </c>
      <c r="D11" s="28">
        <v>1</v>
      </c>
      <c r="E11" s="14">
        <f>节奏总表!Y7</f>
        <v>7.4999999999999997E-2</v>
      </c>
      <c r="F11" s="14">
        <f>节奏总表!Z7</f>
        <v>0.26500000000000001</v>
      </c>
      <c r="G11" s="14">
        <f>节奏总表!L7*60</f>
        <v>1200</v>
      </c>
      <c r="H11" s="19">
        <v>1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4">
        <f>章节关卡!I9</f>
        <v>40</v>
      </c>
      <c r="S11" s="14">
        <f>章节关卡!F9</f>
        <v>25</v>
      </c>
      <c r="T11" s="15"/>
      <c r="U11" s="15"/>
      <c r="V11" s="104">
        <v>4</v>
      </c>
      <c r="W11" s="104">
        <v>25</v>
      </c>
      <c r="X11" s="104">
        <f t="shared" si="4"/>
        <v>240</v>
      </c>
      <c r="Y11" s="104">
        <f t="shared" si="4"/>
        <v>0</v>
      </c>
      <c r="Z11" s="104">
        <f t="shared" si="5"/>
        <v>0</v>
      </c>
      <c r="AA11" s="104">
        <f t="shared" si="6"/>
        <v>0</v>
      </c>
      <c r="AB11" s="104">
        <f t="shared" si="7"/>
        <v>0</v>
      </c>
      <c r="AC11" s="104">
        <f t="shared" si="8"/>
        <v>0</v>
      </c>
      <c r="AD11" s="104">
        <f t="shared" si="9"/>
        <v>0</v>
      </c>
      <c r="AE11" s="104">
        <f t="shared" si="10"/>
        <v>0</v>
      </c>
      <c r="AF11" s="104">
        <f t="shared" si="11"/>
        <v>0</v>
      </c>
      <c r="AL11" s="104">
        <v>7</v>
      </c>
      <c r="AM11" s="104">
        <v>2</v>
      </c>
      <c r="AN11" s="14" t="str">
        <f>INDEX(节奏总表!$CD$4:$CD$23,MATCH(挂机升级突破!AL11+1,节奏总表!$CG$4:$CG$22,1))</f>
        <v>众合</v>
      </c>
      <c r="AO11" s="104"/>
      <c r="AP11" s="14">
        <f>INDEX(节奏总表!$BJ$4:$BJ$55,挂机升级突破!AL11)</f>
        <v>35</v>
      </c>
      <c r="AQ11" s="104"/>
      <c r="AR11" s="19">
        <v>0.05</v>
      </c>
      <c r="AS11" s="104"/>
      <c r="AT11" s="104"/>
      <c r="AU11" s="104"/>
      <c r="AV11" s="104"/>
      <c r="AW11" s="104"/>
      <c r="AX11" s="104"/>
      <c r="AY11" s="104"/>
      <c r="AZ11" s="104"/>
      <c r="BI11" s="19">
        <v>0.35</v>
      </c>
      <c r="BJ11" s="14">
        <f>INT(BH$8*BI11)</f>
        <v>39240</v>
      </c>
      <c r="BK11" s="32">
        <v>1.8</v>
      </c>
      <c r="BL11" s="14">
        <f t="shared" si="1"/>
        <v>7000</v>
      </c>
    </row>
    <row r="12" spans="1:71" ht="16.5" x14ac:dyDescent="0.2">
      <c r="A12" s="104">
        <v>5</v>
      </c>
      <c r="B12" s="104">
        <v>4</v>
      </c>
      <c r="C12" s="104">
        <v>30</v>
      </c>
      <c r="D12" s="28">
        <v>1</v>
      </c>
      <c r="E12" s="14">
        <f>节奏总表!Y8</f>
        <v>0.56000000000000005</v>
      </c>
      <c r="F12" s="14">
        <f>节奏总表!Z8</f>
        <v>0.82500000000000007</v>
      </c>
      <c r="G12" s="14">
        <f>节奏总表!L8*60</f>
        <v>1440</v>
      </c>
      <c r="H12" s="19">
        <v>0.8</v>
      </c>
      <c r="I12" s="19">
        <v>0.2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4">
        <f>章节关卡!I10</f>
        <v>45</v>
      </c>
      <c r="S12" s="14">
        <f>章节关卡!F10</f>
        <v>30</v>
      </c>
      <c r="T12" s="15"/>
      <c r="U12" s="15"/>
      <c r="V12" s="104">
        <v>5</v>
      </c>
      <c r="W12" s="104">
        <v>30</v>
      </c>
      <c r="X12" s="104">
        <f t="shared" si="4"/>
        <v>192</v>
      </c>
      <c r="Y12" s="104">
        <f t="shared" si="4"/>
        <v>24</v>
      </c>
      <c r="Z12" s="104">
        <f t="shared" si="5"/>
        <v>0</v>
      </c>
      <c r="AA12" s="104">
        <f t="shared" si="6"/>
        <v>0</v>
      </c>
      <c r="AB12" s="104">
        <f t="shared" si="7"/>
        <v>0</v>
      </c>
      <c r="AC12" s="104">
        <f t="shared" si="8"/>
        <v>0</v>
      </c>
      <c r="AD12" s="104">
        <f t="shared" si="9"/>
        <v>0</v>
      </c>
      <c r="AE12" s="104">
        <f t="shared" si="10"/>
        <v>0</v>
      </c>
      <c r="AF12" s="104">
        <f t="shared" si="11"/>
        <v>0</v>
      </c>
      <c r="AL12" s="104">
        <v>8</v>
      </c>
      <c r="AM12" s="104">
        <v>1</v>
      </c>
      <c r="AN12" s="14" t="str">
        <f>INDEX(节奏总表!$CD$4:$CD$23,MATCH(挂机升级突破!AL12+1,节奏总表!$CG$4:$CG$22,1))</f>
        <v>众合+1</v>
      </c>
      <c r="AO12" s="104"/>
      <c r="AP12" s="14">
        <f>INDEX(节奏总表!$BJ$4:$BJ$55,挂机升级突破!AL12)</f>
        <v>40</v>
      </c>
      <c r="AQ12" s="104"/>
      <c r="AR12" s="19">
        <v>0.1</v>
      </c>
      <c r="AS12" s="104"/>
      <c r="AT12" s="104"/>
      <c r="AU12" s="104"/>
      <c r="AV12" s="19">
        <v>0.05</v>
      </c>
      <c r="AW12" s="104"/>
      <c r="AX12" s="104"/>
      <c r="AY12" s="104"/>
      <c r="AZ12" s="104"/>
      <c r="BH12" s="14">
        <f>金币总产!P31</f>
        <v>88575</v>
      </c>
      <c r="BI12" s="19">
        <v>0.22</v>
      </c>
      <c r="BJ12" s="14">
        <f>INT(BH$12*BI12)</f>
        <v>19486</v>
      </c>
      <c r="BK12" s="32">
        <v>1.8</v>
      </c>
      <c r="BL12" s="14">
        <f t="shared" si="1"/>
        <v>3500</v>
      </c>
    </row>
    <row r="13" spans="1:71" ht="16.5" x14ac:dyDescent="0.2">
      <c r="A13" s="104">
        <v>6</v>
      </c>
      <c r="B13" s="104">
        <v>4</v>
      </c>
      <c r="C13" s="104">
        <v>35</v>
      </c>
      <c r="D13" s="28">
        <v>1</v>
      </c>
      <c r="E13" s="14">
        <f>节奏总表!Y9</f>
        <v>0.43999999999999995</v>
      </c>
      <c r="F13" s="14">
        <f>节奏总表!Z9</f>
        <v>1.2650000000000001</v>
      </c>
      <c r="G13" s="14">
        <f>节奏总表!L9*60</f>
        <v>1800</v>
      </c>
      <c r="H13" s="19">
        <v>0.65</v>
      </c>
      <c r="I13" s="19">
        <v>0.35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4">
        <f>章节关卡!I11</f>
        <v>50</v>
      </c>
      <c r="S13" s="14">
        <f>章节关卡!F11</f>
        <v>35</v>
      </c>
      <c r="T13" s="15"/>
      <c r="U13" s="15"/>
      <c r="V13" s="104">
        <v>6</v>
      </c>
      <c r="W13" s="104">
        <v>35</v>
      </c>
      <c r="X13" s="104">
        <f t="shared" si="4"/>
        <v>156</v>
      </c>
      <c r="Y13" s="104">
        <f t="shared" si="4"/>
        <v>42</v>
      </c>
      <c r="Z13" s="104">
        <f t="shared" si="5"/>
        <v>0</v>
      </c>
      <c r="AA13" s="104">
        <f t="shared" si="6"/>
        <v>0</v>
      </c>
      <c r="AB13" s="104">
        <f t="shared" si="7"/>
        <v>0</v>
      </c>
      <c r="AC13" s="104">
        <f t="shared" si="8"/>
        <v>0</v>
      </c>
      <c r="AD13" s="104">
        <f t="shared" si="9"/>
        <v>0</v>
      </c>
      <c r="AE13" s="104">
        <f t="shared" si="10"/>
        <v>0</v>
      </c>
      <c r="AF13" s="104">
        <f t="shared" si="11"/>
        <v>0</v>
      </c>
      <c r="AL13" s="104">
        <v>9</v>
      </c>
      <c r="AM13" s="104">
        <v>2</v>
      </c>
      <c r="AN13" s="14" t="str">
        <f>INDEX(节奏总表!$CD$4:$CD$23,MATCH(挂机升级突破!AL13+1,节奏总表!$CG$4:$CG$22,1))</f>
        <v>众合+1</v>
      </c>
      <c r="AO13" s="104"/>
      <c r="AP13" s="14">
        <f>INDEX(节奏总表!$BJ$4:$BJ$55,挂机升级突破!AL13)</f>
        <v>42</v>
      </c>
      <c r="AQ13" s="104"/>
      <c r="AR13" s="19">
        <v>0.1</v>
      </c>
      <c r="AS13" s="104"/>
      <c r="AT13" s="104"/>
      <c r="AU13" s="104"/>
      <c r="AV13" s="19">
        <v>0.05</v>
      </c>
      <c r="AW13" s="104"/>
      <c r="AX13" s="104"/>
      <c r="AY13" s="104"/>
      <c r="AZ13" s="104"/>
      <c r="BI13" s="19">
        <v>0.24</v>
      </c>
      <c r="BJ13" s="14">
        <f>INT(BH$12*BI13)</f>
        <v>21258</v>
      </c>
      <c r="BK13" s="32">
        <v>1.8</v>
      </c>
      <c r="BL13" s="14">
        <f t="shared" si="1"/>
        <v>3500</v>
      </c>
    </row>
    <row r="14" spans="1:71" ht="16.5" x14ac:dyDescent="0.2">
      <c r="A14" s="104">
        <v>7</v>
      </c>
      <c r="B14" s="104">
        <v>4</v>
      </c>
      <c r="C14" s="104">
        <v>40</v>
      </c>
      <c r="D14" s="104">
        <v>1</v>
      </c>
      <c r="E14" s="14">
        <f>节奏总表!Y10</f>
        <v>0.56000000000000005</v>
      </c>
      <c r="F14" s="14">
        <f>节奏总表!Z10</f>
        <v>1.8250000000000002</v>
      </c>
      <c r="G14" s="14">
        <f>节奏总表!L10*60</f>
        <v>2160</v>
      </c>
      <c r="H14" s="19">
        <v>0.5</v>
      </c>
      <c r="I14" s="19">
        <v>0.5</v>
      </c>
      <c r="J14" s="19">
        <v>0</v>
      </c>
      <c r="K14" s="19">
        <v>0</v>
      </c>
      <c r="L14" s="19">
        <v>0</v>
      </c>
      <c r="M14" s="19">
        <v>0.2</v>
      </c>
      <c r="N14" s="19">
        <v>0</v>
      </c>
      <c r="O14" s="19">
        <v>0</v>
      </c>
      <c r="P14" s="19">
        <v>0</v>
      </c>
      <c r="Q14" s="19">
        <v>0</v>
      </c>
      <c r="R14" s="14">
        <f>章节关卡!I12</f>
        <v>60</v>
      </c>
      <c r="S14" s="14">
        <f>章节关卡!F12</f>
        <v>40</v>
      </c>
      <c r="T14" s="15"/>
      <c r="U14" s="15"/>
      <c r="V14" s="104">
        <v>7</v>
      </c>
      <c r="W14" s="104">
        <v>40</v>
      </c>
      <c r="X14" s="104">
        <f t="shared" si="4"/>
        <v>120</v>
      </c>
      <c r="Y14" s="104">
        <f t="shared" si="4"/>
        <v>60</v>
      </c>
      <c r="Z14" s="104">
        <f t="shared" si="5"/>
        <v>0</v>
      </c>
      <c r="AA14" s="104">
        <f t="shared" si="6"/>
        <v>0</v>
      </c>
      <c r="AB14" s="104">
        <f t="shared" si="7"/>
        <v>0</v>
      </c>
      <c r="AC14" s="104">
        <f t="shared" si="8"/>
        <v>10.8</v>
      </c>
      <c r="AD14" s="104">
        <f t="shared" si="9"/>
        <v>0</v>
      </c>
      <c r="AE14" s="104">
        <f t="shared" si="10"/>
        <v>0</v>
      </c>
      <c r="AF14" s="104">
        <f t="shared" si="11"/>
        <v>0</v>
      </c>
      <c r="AL14" s="104">
        <v>10</v>
      </c>
      <c r="AM14" s="104">
        <v>1</v>
      </c>
      <c r="AN14" s="14" t="str">
        <f>INDEX(节奏总表!$CD$4:$CD$23,MATCH(挂机升级突破!AL14+1,节奏总表!$CG$4:$CG$22,1))</f>
        <v>众合+2</v>
      </c>
      <c r="AO14" s="104"/>
      <c r="AP14" s="14">
        <f>INDEX(节奏总表!$BJ$4:$BJ$55,挂机升级突破!AL14)</f>
        <v>45</v>
      </c>
      <c r="AQ14" s="104"/>
      <c r="AR14" s="19">
        <v>0.15</v>
      </c>
      <c r="AS14" s="104"/>
      <c r="AT14" s="104"/>
      <c r="AU14" s="104"/>
      <c r="AV14" s="19">
        <v>0.1</v>
      </c>
      <c r="AW14" s="104"/>
      <c r="AX14" s="104"/>
      <c r="AY14" s="104"/>
      <c r="AZ14" s="104"/>
      <c r="BI14" s="19">
        <v>0.26</v>
      </c>
      <c r="BJ14" s="14">
        <f>INT(BH$12*BI14)</f>
        <v>23029</v>
      </c>
      <c r="BK14" s="32">
        <v>1.8</v>
      </c>
      <c r="BL14" s="14">
        <f t="shared" si="1"/>
        <v>4000</v>
      </c>
    </row>
    <row r="15" spans="1:71" ht="16.5" x14ac:dyDescent="0.2">
      <c r="A15" s="104">
        <v>8</v>
      </c>
      <c r="B15" s="104">
        <v>4</v>
      </c>
      <c r="C15" s="104">
        <v>45</v>
      </c>
      <c r="D15" s="104">
        <v>1</v>
      </c>
      <c r="E15" s="14">
        <f>节奏总表!Y11</f>
        <v>0.62999999999999989</v>
      </c>
      <c r="F15" s="14">
        <f>节奏总表!Z11</f>
        <v>2.4550000000000001</v>
      </c>
      <c r="G15" s="14">
        <f>节奏总表!L11*60</f>
        <v>2400</v>
      </c>
      <c r="H15" s="19">
        <v>0.35</v>
      </c>
      <c r="I15" s="19">
        <v>0.65</v>
      </c>
      <c r="J15" s="19">
        <v>0</v>
      </c>
      <c r="K15" s="19">
        <v>0</v>
      </c>
      <c r="L15" s="19">
        <v>0</v>
      </c>
      <c r="M15" s="19">
        <v>0.4</v>
      </c>
      <c r="N15" s="19">
        <v>0</v>
      </c>
      <c r="O15" s="19">
        <v>0</v>
      </c>
      <c r="P15" s="19">
        <v>0</v>
      </c>
      <c r="Q15" s="19">
        <v>0</v>
      </c>
      <c r="R15" s="14">
        <f>章节关卡!I13</f>
        <v>70</v>
      </c>
      <c r="S15" s="14">
        <f>章节关卡!F13</f>
        <v>45</v>
      </c>
      <c r="T15" s="15"/>
      <c r="U15" s="15"/>
      <c r="V15" s="104">
        <v>8</v>
      </c>
      <c r="W15" s="104">
        <v>45</v>
      </c>
      <c r="X15" s="104">
        <f t="shared" si="4"/>
        <v>84</v>
      </c>
      <c r="Y15" s="104">
        <f t="shared" si="4"/>
        <v>78</v>
      </c>
      <c r="Z15" s="104">
        <f t="shared" si="5"/>
        <v>0</v>
      </c>
      <c r="AA15" s="104">
        <f t="shared" si="6"/>
        <v>0</v>
      </c>
      <c r="AB15" s="104">
        <f t="shared" si="7"/>
        <v>0</v>
      </c>
      <c r="AC15" s="104">
        <f t="shared" si="8"/>
        <v>21.6</v>
      </c>
      <c r="AD15" s="104">
        <f t="shared" si="9"/>
        <v>0</v>
      </c>
      <c r="AE15" s="104">
        <f t="shared" si="10"/>
        <v>0</v>
      </c>
      <c r="AF15" s="104">
        <f t="shared" si="11"/>
        <v>0</v>
      </c>
      <c r="AL15" s="104">
        <v>11</v>
      </c>
      <c r="AM15" s="104">
        <v>2</v>
      </c>
      <c r="AN15" s="14" t="str">
        <f>INDEX(节奏总表!$CD$4:$CD$23,MATCH(挂机升级突破!AL15+1,节奏总表!$CG$4:$CG$22,1))</f>
        <v>众合+2</v>
      </c>
      <c r="AO15" s="104"/>
      <c r="AP15" s="14">
        <f>INDEX(节奏总表!$BJ$4:$BJ$55,挂机升级突破!AL15)</f>
        <v>47</v>
      </c>
      <c r="AQ15" s="104"/>
      <c r="AR15" s="19">
        <v>0.15</v>
      </c>
      <c r="AS15" s="104"/>
      <c r="AT15" s="104"/>
      <c r="AU15" s="104"/>
      <c r="AV15" s="19">
        <v>0.1</v>
      </c>
      <c r="AW15" s="104"/>
      <c r="AX15" s="104"/>
      <c r="AY15" s="104"/>
      <c r="AZ15" s="104"/>
      <c r="BI15" s="19">
        <v>0.28000000000000003</v>
      </c>
      <c r="BJ15" s="14">
        <f>INT(BH$12*BI15)</f>
        <v>24801</v>
      </c>
      <c r="BK15" s="32">
        <v>1.8</v>
      </c>
      <c r="BL15" s="14">
        <f t="shared" si="1"/>
        <v>4500</v>
      </c>
    </row>
    <row r="16" spans="1:71" ht="16.5" x14ac:dyDescent="0.2">
      <c r="A16" s="104">
        <v>9</v>
      </c>
      <c r="B16" s="104">
        <v>4</v>
      </c>
      <c r="C16" s="104">
        <v>50</v>
      </c>
      <c r="D16" s="104">
        <v>1</v>
      </c>
      <c r="E16" s="14">
        <f>节奏总表!Y12</f>
        <v>0.66999999999999993</v>
      </c>
      <c r="F16" s="14">
        <f>节奏总表!Z12</f>
        <v>3.125</v>
      </c>
      <c r="G16" s="14">
        <f>节奏总表!L12*60</f>
        <v>2520</v>
      </c>
      <c r="H16" s="19">
        <v>0.2</v>
      </c>
      <c r="I16" s="19">
        <v>0.8</v>
      </c>
      <c r="J16" s="19">
        <v>0</v>
      </c>
      <c r="K16" s="19">
        <v>0</v>
      </c>
      <c r="L16" s="19">
        <v>0</v>
      </c>
      <c r="M16" s="19">
        <v>0.6</v>
      </c>
      <c r="N16" s="19">
        <v>0</v>
      </c>
      <c r="O16" s="19">
        <v>0</v>
      </c>
      <c r="P16" s="19">
        <v>0</v>
      </c>
      <c r="Q16" s="19">
        <v>0</v>
      </c>
      <c r="R16" s="14">
        <f>章节关卡!I14</f>
        <v>80</v>
      </c>
      <c r="S16" s="14">
        <f>章节关卡!F14</f>
        <v>50</v>
      </c>
      <c r="T16" s="15"/>
      <c r="U16" s="15"/>
      <c r="V16" s="104">
        <v>9</v>
      </c>
      <c r="W16" s="104">
        <v>50</v>
      </c>
      <c r="X16" s="104">
        <f t="shared" si="4"/>
        <v>48</v>
      </c>
      <c r="Y16" s="104">
        <f t="shared" si="4"/>
        <v>96</v>
      </c>
      <c r="Z16" s="104">
        <f t="shared" si="5"/>
        <v>0</v>
      </c>
      <c r="AA16" s="104">
        <f t="shared" si="6"/>
        <v>0</v>
      </c>
      <c r="AB16" s="104">
        <f t="shared" si="7"/>
        <v>0</v>
      </c>
      <c r="AC16" s="104">
        <f t="shared" si="8"/>
        <v>32.400000000000006</v>
      </c>
      <c r="AD16" s="104">
        <f t="shared" si="9"/>
        <v>0</v>
      </c>
      <c r="AE16" s="104">
        <f t="shared" si="10"/>
        <v>0</v>
      </c>
      <c r="AF16" s="104">
        <f t="shared" si="11"/>
        <v>0</v>
      </c>
      <c r="AL16" s="104">
        <v>12</v>
      </c>
      <c r="AM16" s="104">
        <v>1</v>
      </c>
      <c r="AN16" s="14" t="str">
        <f>INDEX(节奏总表!$CD$4:$CD$23,MATCH(挂机升级突破!AL16+1,节奏总表!$CG$4:$CG$22,1))</f>
        <v>叫唤</v>
      </c>
      <c r="AO16" s="104"/>
      <c r="AP16" s="14">
        <f>INDEX(节奏总表!$BJ$4:$BJ$55,挂机升级突破!AL16)</f>
        <v>50</v>
      </c>
      <c r="AQ16" s="104"/>
      <c r="AR16" s="19">
        <v>0.2</v>
      </c>
      <c r="AS16" s="104"/>
      <c r="AT16" s="104"/>
      <c r="AU16" s="104"/>
      <c r="AV16" s="19">
        <v>0.12</v>
      </c>
      <c r="AW16" s="104"/>
      <c r="AX16" s="104"/>
      <c r="AY16" s="104"/>
      <c r="AZ16" s="104"/>
      <c r="BH16" s="14">
        <f>金币总产!P32</f>
        <v>121695</v>
      </c>
      <c r="BI16" s="19">
        <v>0.15</v>
      </c>
      <c r="BJ16" s="14">
        <f>INT(BH$16*BI16)</f>
        <v>18254</v>
      </c>
      <c r="BK16" s="32">
        <v>2</v>
      </c>
      <c r="BL16" s="14">
        <f t="shared" si="1"/>
        <v>3000</v>
      </c>
    </row>
    <row r="17" spans="1:64" ht="16.5" x14ac:dyDescent="0.2">
      <c r="A17" s="104">
        <v>10</v>
      </c>
      <c r="B17" s="104">
        <v>4</v>
      </c>
      <c r="C17" s="104">
        <v>55</v>
      </c>
      <c r="D17" s="104">
        <v>1</v>
      </c>
      <c r="E17" s="14">
        <f>节奏总表!Y13</f>
        <v>0.70000000000000018</v>
      </c>
      <c r="F17" s="14">
        <f>节奏总表!Z13</f>
        <v>3.8250000000000002</v>
      </c>
      <c r="G17" s="14">
        <f>节奏总表!L13*60</f>
        <v>2640</v>
      </c>
      <c r="H17" s="19">
        <v>0</v>
      </c>
      <c r="I17" s="19">
        <v>1</v>
      </c>
      <c r="J17" s="19">
        <v>0</v>
      </c>
      <c r="K17" s="19">
        <v>0</v>
      </c>
      <c r="L17" s="19">
        <v>0</v>
      </c>
      <c r="M17" s="19">
        <v>0.8</v>
      </c>
      <c r="N17" s="19">
        <v>0</v>
      </c>
      <c r="O17" s="19">
        <v>0</v>
      </c>
      <c r="P17" s="19">
        <v>0</v>
      </c>
      <c r="Q17" s="19">
        <v>0</v>
      </c>
      <c r="R17" s="14">
        <f>章节关卡!I15</f>
        <v>90</v>
      </c>
      <c r="S17" s="14">
        <f>章节关卡!F15</f>
        <v>55</v>
      </c>
      <c r="T17" s="15"/>
      <c r="U17" s="15"/>
      <c r="V17" s="104">
        <v>10</v>
      </c>
      <c r="W17" s="104">
        <v>55</v>
      </c>
      <c r="X17" s="104">
        <f t="shared" ref="X17:X36" si="12">X$5*H17*H$4/H$5*3</f>
        <v>0</v>
      </c>
      <c r="Y17" s="104">
        <f t="shared" ref="Y17:Y36" si="13">Y$5*I17*I$4/I$5*3</f>
        <v>120</v>
      </c>
      <c r="Z17" s="104">
        <f t="shared" si="5"/>
        <v>0</v>
      </c>
      <c r="AA17" s="104">
        <f t="shared" si="6"/>
        <v>0</v>
      </c>
      <c r="AB17" s="104">
        <f t="shared" si="7"/>
        <v>0</v>
      </c>
      <c r="AC17" s="104">
        <f t="shared" si="8"/>
        <v>43.2</v>
      </c>
      <c r="AD17" s="104">
        <f t="shared" si="9"/>
        <v>0</v>
      </c>
      <c r="AE17" s="104">
        <f t="shared" si="10"/>
        <v>0</v>
      </c>
      <c r="AF17" s="104">
        <f t="shared" si="11"/>
        <v>0</v>
      </c>
      <c r="AL17" s="104">
        <v>13</v>
      </c>
      <c r="AM17" s="104">
        <v>2</v>
      </c>
      <c r="AN17" s="14" t="str">
        <f>INDEX(节奏总表!$CD$4:$CD$23,MATCH(挂机升级突破!AL17+1,节奏总表!$CG$4:$CG$22,1))</f>
        <v>叫唤</v>
      </c>
      <c r="AO17" s="104"/>
      <c r="AP17" s="14">
        <f>INDEX(节奏总表!$BJ$4:$BJ$55,挂机升级突破!AL17)</f>
        <v>52</v>
      </c>
      <c r="AQ17" s="104"/>
      <c r="AR17" s="19">
        <v>0.2</v>
      </c>
      <c r="AS17" s="104"/>
      <c r="AT17" s="104"/>
      <c r="AU17" s="104"/>
      <c r="AV17" s="19">
        <v>0.12</v>
      </c>
      <c r="AW17" s="104"/>
      <c r="AX17" s="104"/>
      <c r="AY17" s="104"/>
      <c r="AZ17" s="104"/>
      <c r="BI17" s="19">
        <v>0.22</v>
      </c>
      <c r="BJ17" s="14">
        <f>INT(BH$16*BI17)</f>
        <v>26772</v>
      </c>
      <c r="BK17" s="32">
        <v>2.2000000000000002</v>
      </c>
      <c r="BL17" s="14">
        <f t="shared" si="1"/>
        <v>4000</v>
      </c>
    </row>
    <row r="18" spans="1:64" ht="16.5" x14ac:dyDescent="0.2">
      <c r="A18" s="104">
        <v>11</v>
      </c>
      <c r="B18" s="104">
        <v>4</v>
      </c>
      <c r="C18" s="104">
        <v>60</v>
      </c>
      <c r="D18" s="104">
        <v>1</v>
      </c>
      <c r="E18" s="14">
        <f>节奏总表!Y14</f>
        <v>0.84999999999999964</v>
      </c>
      <c r="F18" s="14">
        <f>节奏总表!Z14</f>
        <v>4.6749999999999998</v>
      </c>
      <c r="G18" s="14">
        <f>节奏总表!L14*60</f>
        <v>3120</v>
      </c>
      <c r="H18" s="19">
        <v>0</v>
      </c>
      <c r="I18" s="19">
        <v>0.8</v>
      </c>
      <c r="J18" s="19">
        <v>0.2</v>
      </c>
      <c r="K18" s="19">
        <v>0</v>
      </c>
      <c r="L18" s="19">
        <v>0</v>
      </c>
      <c r="M18" s="19">
        <v>1</v>
      </c>
      <c r="N18" s="19">
        <v>0</v>
      </c>
      <c r="O18" s="19">
        <v>0</v>
      </c>
      <c r="P18" s="19">
        <v>0</v>
      </c>
      <c r="Q18" s="19">
        <v>0</v>
      </c>
      <c r="R18" s="14">
        <f>章节关卡!I16</f>
        <v>100</v>
      </c>
      <c r="S18" s="14">
        <f>章节关卡!F16</f>
        <v>60</v>
      </c>
      <c r="T18" s="15"/>
      <c r="U18" s="15"/>
      <c r="V18" s="104">
        <v>11</v>
      </c>
      <c r="W18" s="104">
        <v>60</v>
      </c>
      <c r="X18" s="104">
        <f t="shared" si="12"/>
        <v>0</v>
      </c>
      <c r="Y18" s="104">
        <f t="shared" si="13"/>
        <v>96</v>
      </c>
      <c r="Z18" s="104">
        <f t="shared" si="5"/>
        <v>9.6000000000000014</v>
      </c>
      <c r="AA18" s="104">
        <f t="shared" si="6"/>
        <v>0</v>
      </c>
      <c r="AB18" s="104">
        <f t="shared" si="7"/>
        <v>0</v>
      </c>
      <c r="AC18" s="104">
        <f t="shared" si="8"/>
        <v>54</v>
      </c>
      <c r="AD18" s="104">
        <f t="shared" si="9"/>
        <v>0</v>
      </c>
      <c r="AE18" s="104">
        <f t="shared" si="10"/>
        <v>0</v>
      </c>
      <c r="AF18" s="104">
        <f t="shared" si="11"/>
        <v>0</v>
      </c>
      <c r="AL18" s="104">
        <v>14</v>
      </c>
      <c r="AM18" s="104">
        <v>1</v>
      </c>
      <c r="AN18" s="14" t="str">
        <f>INDEX(节奏总表!$CD$4:$CD$23,MATCH(挂机升级突破!AL18+1,节奏总表!$CG$4:$CG$22,1))</f>
        <v>叫唤+1</v>
      </c>
      <c r="AO18" s="104"/>
      <c r="AP18" s="14">
        <f>INDEX(节奏总表!$BJ$4:$BJ$55,挂机升级突破!AL18)</f>
        <v>55</v>
      </c>
      <c r="AQ18" s="104"/>
      <c r="AR18" s="19"/>
      <c r="AS18" s="19">
        <v>0.05</v>
      </c>
      <c r="AT18" s="104"/>
      <c r="AU18" s="104"/>
      <c r="AV18" s="19">
        <v>0.15</v>
      </c>
      <c r="AW18" s="104"/>
      <c r="AX18" s="104"/>
      <c r="AY18" s="104"/>
      <c r="AZ18" s="104"/>
      <c r="BI18" s="19">
        <v>0.28000000000000003</v>
      </c>
      <c r="BJ18" s="14">
        <f>INT(BH$16*BI18)</f>
        <v>34074</v>
      </c>
      <c r="BK18" s="32">
        <v>2.4</v>
      </c>
      <c r="BL18" s="14">
        <f t="shared" si="1"/>
        <v>4500</v>
      </c>
    </row>
    <row r="19" spans="1:64" ht="16.5" x14ac:dyDescent="0.2">
      <c r="A19" s="104">
        <v>12</v>
      </c>
      <c r="B19" s="104">
        <v>4</v>
      </c>
      <c r="C19" s="104">
        <v>65</v>
      </c>
      <c r="D19" s="104">
        <v>1</v>
      </c>
      <c r="E19" s="14">
        <f>节奏总表!Y15</f>
        <v>1</v>
      </c>
      <c r="F19" s="14">
        <f>节奏总表!Z15</f>
        <v>5.6749999999999998</v>
      </c>
      <c r="G19" s="14">
        <f>节奏总表!L15*60</f>
        <v>3600</v>
      </c>
      <c r="H19" s="19">
        <v>0</v>
      </c>
      <c r="I19" s="19">
        <v>0.65</v>
      </c>
      <c r="J19" s="19">
        <v>0.35</v>
      </c>
      <c r="K19" s="19">
        <v>0</v>
      </c>
      <c r="L19" s="19">
        <v>0</v>
      </c>
      <c r="M19" s="19">
        <v>0.8</v>
      </c>
      <c r="N19" s="19">
        <v>0.2</v>
      </c>
      <c r="O19" s="19">
        <v>0</v>
      </c>
      <c r="P19" s="19">
        <v>0</v>
      </c>
      <c r="Q19" s="19">
        <v>0</v>
      </c>
      <c r="R19" s="14">
        <f>章节关卡!I17</f>
        <v>110</v>
      </c>
      <c r="S19" s="14">
        <f>章节关卡!F17</f>
        <v>65</v>
      </c>
      <c r="T19" s="15"/>
      <c r="U19" s="15"/>
      <c r="V19" s="104">
        <v>12</v>
      </c>
      <c r="W19" s="104">
        <v>65</v>
      </c>
      <c r="X19" s="104">
        <f t="shared" si="12"/>
        <v>0</v>
      </c>
      <c r="Y19" s="104">
        <f t="shared" si="13"/>
        <v>78</v>
      </c>
      <c r="Z19" s="104">
        <f t="shared" si="5"/>
        <v>16.8</v>
      </c>
      <c r="AA19" s="104">
        <f t="shared" si="6"/>
        <v>0</v>
      </c>
      <c r="AB19" s="104">
        <f t="shared" si="7"/>
        <v>0</v>
      </c>
      <c r="AC19" s="104">
        <f t="shared" si="8"/>
        <v>43.2</v>
      </c>
      <c r="AD19" s="104">
        <f t="shared" si="9"/>
        <v>4.32</v>
      </c>
      <c r="AE19" s="104">
        <f t="shared" si="10"/>
        <v>0</v>
      </c>
      <c r="AF19" s="104">
        <f t="shared" si="11"/>
        <v>0</v>
      </c>
      <c r="AL19" s="104">
        <v>15</v>
      </c>
      <c r="AM19" s="104">
        <v>2</v>
      </c>
      <c r="AN19" s="14" t="str">
        <f>INDEX(节奏总表!$CD$4:$CD$23,MATCH(挂机升级突破!AL19+1,节奏总表!$CG$4:$CG$22,1))</f>
        <v>叫唤+1</v>
      </c>
      <c r="AO19" s="104"/>
      <c r="AP19" s="14">
        <f>INDEX(节奏总表!$BJ$4:$BJ$55,挂机升级突破!AL19)</f>
        <v>57</v>
      </c>
      <c r="AQ19" s="104"/>
      <c r="AR19" s="104"/>
      <c r="AS19" s="19">
        <v>0.05</v>
      </c>
      <c r="AT19" s="104"/>
      <c r="AU19" s="104"/>
      <c r="AV19" s="19">
        <v>0.15</v>
      </c>
      <c r="AW19" s="104"/>
      <c r="AX19" s="104"/>
      <c r="AY19" s="104"/>
      <c r="AZ19" s="104"/>
      <c r="BI19" s="19">
        <v>0.35</v>
      </c>
      <c r="BJ19" s="14">
        <f>INT(BH$16*BI19)</f>
        <v>42593</v>
      </c>
      <c r="BK19" s="32">
        <v>2.6</v>
      </c>
      <c r="BL19" s="14">
        <f t="shared" si="1"/>
        <v>5000</v>
      </c>
    </row>
    <row r="20" spans="1:64" ht="16.5" x14ac:dyDescent="0.2">
      <c r="A20" s="104">
        <v>13</v>
      </c>
      <c r="B20" s="104">
        <v>4</v>
      </c>
      <c r="C20" s="104">
        <v>70</v>
      </c>
      <c r="D20" s="104">
        <v>1</v>
      </c>
      <c r="E20" s="14">
        <f>节奏总表!Y16</f>
        <v>1.1500000000000004</v>
      </c>
      <c r="F20" s="14">
        <f>节奏总表!Z16</f>
        <v>6.8250000000000002</v>
      </c>
      <c r="G20" s="14">
        <f>节奏总表!L16*60</f>
        <v>4080</v>
      </c>
      <c r="H20" s="19">
        <v>0</v>
      </c>
      <c r="I20" s="19">
        <v>0.5</v>
      </c>
      <c r="J20" s="19">
        <v>0.5</v>
      </c>
      <c r="K20" s="19">
        <v>0</v>
      </c>
      <c r="L20" s="19">
        <v>0</v>
      </c>
      <c r="M20" s="19">
        <v>0.65</v>
      </c>
      <c r="N20" s="19">
        <v>0.35</v>
      </c>
      <c r="O20" s="19">
        <v>0</v>
      </c>
      <c r="P20" s="19">
        <v>0</v>
      </c>
      <c r="Q20" s="19">
        <v>0</v>
      </c>
      <c r="R20" s="14">
        <f>章节关卡!I18</f>
        <v>125</v>
      </c>
      <c r="S20" s="14">
        <f>章节关卡!F18</f>
        <v>70</v>
      </c>
      <c r="T20" s="15"/>
      <c r="U20" s="15"/>
      <c r="V20" s="104">
        <v>13</v>
      </c>
      <c r="W20" s="104">
        <v>70</v>
      </c>
      <c r="X20" s="104">
        <f t="shared" si="12"/>
        <v>0</v>
      </c>
      <c r="Y20" s="104">
        <f t="shared" si="13"/>
        <v>60</v>
      </c>
      <c r="Z20" s="104">
        <f t="shared" si="5"/>
        <v>24</v>
      </c>
      <c r="AA20" s="104">
        <f t="shared" si="6"/>
        <v>0</v>
      </c>
      <c r="AB20" s="104">
        <f t="shared" si="7"/>
        <v>0</v>
      </c>
      <c r="AC20" s="104">
        <f t="shared" si="8"/>
        <v>35.099999999999994</v>
      </c>
      <c r="AD20" s="104">
        <f t="shared" si="9"/>
        <v>7.5600000000000005</v>
      </c>
      <c r="AE20" s="104">
        <f t="shared" si="10"/>
        <v>0</v>
      </c>
      <c r="AF20" s="104">
        <f t="shared" si="11"/>
        <v>0</v>
      </c>
      <c r="AL20" s="104">
        <v>16</v>
      </c>
      <c r="AM20" s="107">
        <v>3</v>
      </c>
      <c r="AN20" s="14" t="str">
        <f>INDEX(节奏总表!$CD$4:$CD$23,MATCH(挂机升级突破!AL20+1,节奏总表!$CG$4:$CG$22,1))</f>
        <v>叫唤+1</v>
      </c>
      <c r="AO20" s="104"/>
      <c r="AP20" s="14">
        <f>INDEX(节奏总表!$BJ$4:$BJ$55,挂机升级突破!AL20)</f>
        <v>60</v>
      </c>
      <c r="AQ20" s="104"/>
      <c r="AR20" s="104"/>
      <c r="AS20" s="19">
        <v>0.05</v>
      </c>
      <c r="AT20" s="104"/>
      <c r="AU20" s="104"/>
      <c r="AV20" s="19">
        <v>0.16</v>
      </c>
      <c r="AW20" s="104"/>
      <c r="AX20" s="104"/>
      <c r="AY20" s="104"/>
      <c r="AZ20" s="104"/>
      <c r="BH20" s="14">
        <f>金币总产!P33</f>
        <v>269970</v>
      </c>
      <c r="BI20" s="19">
        <v>0.1</v>
      </c>
      <c r="BJ20" s="14">
        <f>INT(BH$20*BI20)</f>
        <v>26997</v>
      </c>
      <c r="BK20" s="32">
        <v>2.8</v>
      </c>
      <c r="BL20" s="14">
        <f t="shared" si="1"/>
        <v>3000</v>
      </c>
    </row>
    <row r="21" spans="1:64" ht="16.5" x14ac:dyDescent="0.2">
      <c r="A21" s="104">
        <v>14</v>
      </c>
      <c r="B21" s="104">
        <v>4</v>
      </c>
      <c r="C21" s="104">
        <v>75</v>
      </c>
      <c r="D21" s="104">
        <v>1</v>
      </c>
      <c r="E21" s="14">
        <f>节奏总表!Y17</f>
        <v>1.33</v>
      </c>
      <c r="F21" s="14">
        <f>节奏总表!Z17</f>
        <v>8.1550000000000011</v>
      </c>
      <c r="G21" s="14">
        <f>节奏总表!L17*60</f>
        <v>4680</v>
      </c>
      <c r="H21" s="19">
        <v>0</v>
      </c>
      <c r="I21" s="19">
        <v>0.35</v>
      </c>
      <c r="J21" s="19">
        <v>0.65</v>
      </c>
      <c r="K21" s="19">
        <v>0</v>
      </c>
      <c r="L21" s="19">
        <v>0</v>
      </c>
      <c r="M21" s="19">
        <v>0.5</v>
      </c>
      <c r="N21" s="19">
        <v>0.5</v>
      </c>
      <c r="O21" s="19">
        <v>0</v>
      </c>
      <c r="P21" s="19">
        <v>0</v>
      </c>
      <c r="Q21" s="19">
        <v>0</v>
      </c>
      <c r="R21" s="14">
        <f>章节关卡!I19</f>
        <v>135</v>
      </c>
      <c r="S21" s="14">
        <f>章节关卡!F19</f>
        <v>75</v>
      </c>
      <c r="T21" s="15"/>
      <c r="U21" s="15"/>
      <c r="V21" s="104">
        <v>14</v>
      </c>
      <c r="W21" s="104">
        <v>75</v>
      </c>
      <c r="X21" s="104">
        <f t="shared" si="12"/>
        <v>0</v>
      </c>
      <c r="Y21" s="104">
        <f t="shared" si="13"/>
        <v>42</v>
      </c>
      <c r="Z21" s="104">
        <f t="shared" si="5"/>
        <v>31.200000000000003</v>
      </c>
      <c r="AA21" s="104">
        <f t="shared" si="6"/>
        <v>0</v>
      </c>
      <c r="AB21" s="104">
        <f t="shared" si="7"/>
        <v>0</v>
      </c>
      <c r="AC21" s="104">
        <f t="shared" si="8"/>
        <v>27</v>
      </c>
      <c r="AD21" s="104">
        <f t="shared" si="9"/>
        <v>10.8</v>
      </c>
      <c r="AE21" s="104">
        <f t="shared" si="10"/>
        <v>0</v>
      </c>
      <c r="AF21" s="104">
        <f t="shared" si="11"/>
        <v>0</v>
      </c>
      <c r="AL21" s="104">
        <v>17</v>
      </c>
      <c r="AM21" s="104">
        <v>2</v>
      </c>
      <c r="AN21" s="14" t="str">
        <f>INDEX(节奏总表!$CD$4:$CD$23,MATCH(挂机升级突破!AL21+1,节奏总表!$CG$4:$CG$22,1))</f>
        <v>叫唤+2</v>
      </c>
      <c r="AO21" s="104"/>
      <c r="AP21" s="14">
        <f>INDEX(节奏总表!$BJ$4:$BJ$55,挂机升级突破!AL21)</f>
        <v>62</v>
      </c>
      <c r="AQ21" s="104"/>
      <c r="AR21" s="104"/>
      <c r="AS21" s="19">
        <v>0.1</v>
      </c>
      <c r="AT21" s="104"/>
      <c r="AU21" s="104"/>
      <c r="AV21" s="104"/>
      <c r="AW21" s="19">
        <v>0.05</v>
      </c>
      <c r="AX21" s="104"/>
      <c r="AY21" s="104"/>
      <c r="AZ21" s="104"/>
      <c r="BI21" s="19">
        <v>0.15</v>
      </c>
      <c r="BJ21" s="14">
        <f t="shared" ref="BJ21:BJ38" si="14">INT(BH$20*BI21)</f>
        <v>40495</v>
      </c>
      <c r="BK21" s="32">
        <v>3</v>
      </c>
      <c r="BL21" s="14">
        <f t="shared" si="1"/>
        <v>4000</v>
      </c>
    </row>
    <row r="22" spans="1:64" ht="16.5" x14ac:dyDescent="0.2">
      <c r="A22" s="104">
        <v>15</v>
      </c>
      <c r="B22" s="104">
        <v>4</v>
      </c>
      <c r="C22" s="104">
        <v>80</v>
      </c>
      <c r="D22" s="104">
        <v>1</v>
      </c>
      <c r="E22" s="14">
        <f>节奏总表!Y18</f>
        <v>1.5600000000000005</v>
      </c>
      <c r="F22" s="14">
        <f>节奏总表!Z18</f>
        <v>9.7150000000000016</v>
      </c>
      <c r="G22" s="14">
        <f>节奏总表!L18*60</f>
        <v>5400</v>
      </c>
      <c r="H22" s="19">
        <v>0</v>
      </c>
      <c r="I22" s="19">
        <v>0.2</v>
      </c>
      <c r="J22" s="19">
        <v>0.8</v>
      </c>
      <c r="K22" s="19">
        <v>0</v>
      </c>
      <c r="L22" s="19">
        <v>0</v>
      </c>
      <c r="M22" s="19">
        <v>0.35</v>
      </c>
      <c r="N22" s="19">
        <v>0.65</v>
      </c>
      <c r="O22" s="19">
        <v>0</v>
      </c>
      <c r="P22" s="19">
        <v>0</v>
      </c>
      <c r="Q22" s="19">
        <v>0</v>
      </c>
      <c r="R22" s="14">
        <f>章节关卡!I20</f>
        <v>150</v>
      </c>
      <c r="S22" s="14">
        <f>章节关卡!F20</f>
        <v>80</v>
      </c>
      <c r="T22" s="15"/>
      <c r="U22" s="15"/>
      <c r="V22" s="104">
        <v>15</v>
      </c>
      <c r="W22" s="104">
        <v>80</v>
      </c>
      <c r="X22" s="104">
        <f t="shared" si="12"/>
        <v>0</v>
      </c>
      <c r="Y22" s="104">
        <f t="shared" si="13"/>
        <v>24</v>
      </c>
      <c r="Z22" s="104">
        <f t="shared" si="5"/>
        <v>38.400000000000006</v>
      </c>
      <c r="AA22" s="104">
        <f t="shared" si="6"/>
        <v>0</v>
      </c>
      <c r="AB22" s="104">
        <f t="shared" si="7"/>
        <v>0</v>
      </c>
      <c r="AC22" s="104">
        <f t="shared" si="8"/>
        <v>18.899999999999999</v>
      </c>
      <c r="AD22" s="104">
        <f t="shared" si="9"/>
        <v>14.040000000000003</v>
      </c>
      <c r="AE22" s="104">
        <f t="shared" si="10"/>
        <v>0</v>
      </c>
      <c r="AF22" s="104">
        <f t="shared" si="11"/>
        <v>0</v>
      </c>
      <c r="AL22" s="104">
        <v>18</v>
      </c>
      <c r="AM22" s="104">
        <v>3</v>
      </c>
      <c r="AN22" s="14" t="str">
        <f>INDEX(节奏总表!$CD$4:$CD$23,MATCH(挂机升级突破!AL22+1,节奏总表!$CG$4:$CG$22,1))</f>
        <v>叫唤+2</v>
      </c>
      <c r="AO22" s="104"/>
      <c r="AP22" s="14">
        <f>INDEX(节奏总表!$BJ$4:$BJ$55,挂机升级突破!AL22)</f>
        <v>65</v>
      </c>
      <c r="AQ22" s="104"/>
      <c r="AR22" s="104"/>
      <c r="AS22" s="19">
        <v>0.1</v>
      </c>
      <c r="AT22" s="104"/>
      <c r="AU22" s="104"/>
      <c r="AV22" s="104"/>
      <c r="AW22" s="19">
        <v>0.05</v>
      </c>
      <c r="AX22" s="104"/>
      <c r="AY22" s="104"/>
      <c r="AZ22" s="104"/>
      <c r="BI22" s="19">
        <v>0.2</v>
      </c>
      <c r="BJ22" s="14">
        <f t="shared" si="14"/>
        <v>53994</v>
      </c>
      <c r="BK22" s="32">
        <v>3</v>
      </c>
      <c r="BL22" s="14">
        <f t="shared" si="1"/>
        <v>5500</v>
      </c>
    </row>
    <row r="23" spans="1:64" ht="16.5" x14ac:dyDescent="0.2">
      <c r="A23" s="104">
        <v>16</v>
      </c>
      <c r="B23" s="104">
        <v>4</v>
      </c>
      <c r="C23" s="104">
        <v>85</v>
      </c>
      <c r="D23" s="104">
        <v>1</v>
      </c>
      <c r="E23" s="14">
        <f>节奏总表!Y19</f>
        <v>1.92</v>
      </c>
      <c r="F23" s="14">
        <f>节奏总表!Z19</f>
        <v>11.635000000000002</v>
      </c>
      <c r="G23" s="14">
        <f>节奏总表!L19*60</f>
        <v>6600</v>
      </c>
      <c r="H23" s="19">
        <v>0</v>
      </c>
      <c r="I23" s="19">
        <v>0</v>
      </c>
      <c r="J23" s="19">
        <v>1</v>
      </c>
      <c r="K23" s="19">
        <v>0</v>
      </c>
      <c r="L23" s="19">
        <v>0</v>
      </c>
      <c r="M23" s="19">
        <v>0.2</v>
      </c>
      <c r="N23" s="19">
        <v>0.8</v>
      </c>
      <c r="O23" s="19">
        <v>0</v>
      </c>
      <c r="P23" s="19">
        <v>0</v>
      </c>
      <c r="Q23" s="19">
        <v>0</v>
      </c>
      <c r="R23" s="14">
        <f>章节关卡!I21</f>
        <v>160</v>
      </c>
      <c r="S23" s="14">
        <f>章节关卡!F21</f>
        <v>90</v>
      </c>
      <c r="T23" s="15"/>
      <c r="U23" s="15"/>
      <c r="V23" s="104">
        <v>16</v>
      </c>
      <c r="W23" s="104">
        <v>85</v>
      </c>
      <c r="X23" s="104">
        <f t="shared" si="12"/>
        <v>0</v>
      </c>
      <c r="Y23" s="104">
        <f t="shared" si="13"/>
        <v>0</v>
      </c>
      <c r="Z23" s="104">
        <f t="shared" si="5"/>
        <v>48</v>
      </c>
      <c r="AA23" s="104">
        <f t="shared" si="6"/>
        <v>0</v>
      </c>
      <c r="AB23" s="104">
        <f t="shared" si="7"/>
        <v>0</v>
      </c>
      <c r="AC23" s="104">
        <f t="shared" si="8"/>
        <v>10.8</v>
      </c>
      <c r="AD23" s="104">
        <f t="shared" si="9"/>
        <v>17.28</v>
      </c>
      <c r="AE23" s="104">
        <f t="shared" si="10"/>
        <v>0</v>
      </c>
      <c r="AF23" s="104">
        <f t="shared" si="11"/>
        <v>0</v>
      </c>
      <c r="AL23" s="104">
        <v>19</v>
      </c>
      <c r="AM23" s="104">
        <v>1</v>
      </c>
      <c r="AN23" s="14" t="str">
        <f>INDEX(节奏总表!$CD$4:$CD$23,MATCH(挂机升级突破!AL23+1,节奏总表!$CG$4:$CG$22,1))</f>
        <v>叫唤+2</v>
      </c>
      <c r="AO23" s="104"/>
      <c r="AP23" s="14">
        <f>INDEX(节奏总表!$BJ$4:$BJ$55,挂机升级突破!AL23)</f>
        <v>67</v>
      </c>
      <c r="AQ23" s="104"/>
      <c r="AR23" s="104"/>
      <c r="AS23" s="19">
        <v>0.1</v>
      </c>
      <c r="AT23" s="104"/>
      <c r="AU23" s="104"/>
      <c r="AV23" s="104"/>
      <c r="AW23" s="19">
        <v>0.05</v>
      </c>
      <c r="AX23" s="104"/>
      <c r="AY23" s="104"/>
      <c r="AZ23" s="104"/>
      <c r="BI23" s="19"/>
      <c r="BJ23" s="14"/>
      <c r="BK23" s="86"/>
      <c r="BL23" s="14"/>
    </row>
    <row r="24" spans="1:64" ht="16.5" x14ac:dyDescent="0.2">
      <c r="A24" s="104">
        <v>17</v>
      </c>
      <c r="B24" s="104">
        <v>4</v>
      </c>
      <c r="C24" s="104">
        <v>90</v>
      </c>
      <c r="D24" s="104">
        <v>1</v>
      </c>
      <c r="E24" s="14">
        <f>节奏总表!Y20</f>
        <v>2.1899999999999995</v>
      </c>
      <c r="F24" s="14">
        <f>节奏总表!Z20</f>
        <v>13.825000000000001</v>
      </c>
      <c r="G24" s="14">
        <f>节奏总表!L20*60</f>
        <v>7440</v>
      </c>
      <c r="H24" s="19">
        <v>0</v>
      </c>
      <c r="I24" s="19">
        <v>0</v>
      </c>
      <c r="J24" s="19">
        <v>0.8</v>
      </c>
      <c r="K24" s="19">
        <v>0.2</v>
      </c>
      <c r="L24" s="19">
        <v>0</v>
      </c>
      <c r="M24" s="19">
        <v>0</v>
      </c>
      <c r="N24" s="19">
        <v>1</v>
      </c>
      <c r="O24" s="19">
        <v>0</v>
      </c>
      <c r="P24" s="19">
        <v>0</v>
      </c>
      <c r="Q24" s="19">
        <v>0</v>
      </c>
      <c r="R24" s="14">
        <f>章节关卡!I22</f>
        <v>175</v>
      </c>
      <c r="S24" s="14">
        <f>章节关卡!F22</f>
        <v>100</v>
      </c>
      <c r="T24" s="15"/>
      <c r="U24" s="15"/>
      <c r="V24" s="104">
        <v>17</v>
      </c>
      <c r="W24" s="104">
        <v>90</v>
      </c>
      <c r="X24" s="104">
        <f t="shared" si="12"/>
        <v>0</v>
      </c>
      <c r="Y24" s="104">
        <f t="shared" si="13"/>
        <v>0</v>
      </c>
      <c r="Z24" s="104">
        <f t="shared" si="5"/>
        <v>38.400000000000006</v>
      </c>
      <c r="AA24" s="104">
        <f t="shared" si="6"/>
        <v>4.8000000000000007</v>
      </c>
      <c r="AB24" s="104">
        <f t="shared" si="7"/>
        <v>0</v>
      </c>
      <c r="AC24" s="104">
        <f t="shared" si="8"/>
        <v>0</v>
      </c>
      <c r="AD24" s="104">
        <f t="shared" si="9"/>
        <v>21.6</v>
      </c>
      <c r="AE24" s="104">
        <f t="shared" si="10"/>
        <v>0</v>
      </c>
      <c r="AF24" s="104">
        <f t="shared" si="11"/>
        <v>0</v>
      </c>
      <c r="AL24" s="104">
        <v>20</v>
      </c>
      <c r="AM24" s="104">
        <v>2</v>
      </c>
      <c r="AN24" s="14" t="str">
        <f>INDEX(节奏总表!$CD$4:$CD$23,MATCH(挂机升级突破!AL24+1,节奏总表!$CG$4:$CG$22,1))</f>
        <v>大叫唤</v>
      </c>
      <c r="AO24" s="104"/>
      <c r="AP24" s="14">
        <f>INDEX(节奏总表!$BJ$4:$BJ$55,挂机升级突破!AL24)</f>
        <v>70</v>
      </c>
      <c r="AQ24" s="104"/>
      <c r="AR24" s="104"/>
      <c r="AS24" s="19">
        <v>0.15</v>
      </c>
      <c r="AT24" s="104"/>
      <c r="AU24" s="104"/>
      <c r="AV24" s="104"/>
      <c r="AW24" s="19">
        <v>7.0000000000000007E-2</v>
      </c>
      <c r="AX24" s="104"/>
      <c r="AY24" s="104"/>
      <c r="AZ24" s="104"/>
      <c r="BI24" s="19"/>
      <c r="BJ24" s="14"/>
      <c r="BK24" s="86"/>
      <c r="BL24" s="14"/>
    </row>
    <row r="25" spans="1:64" ht="16.5" x14ac:dyDescent="0.2">
      <c r="A25" s="104">
        <v>18</v>
      </c>
      <c r="B25" s="104">
        <v>4</v>
      </c>
      <c r="C25" s="104">
        <v>95</v>
      </c>
      <c r="D25" s="104">
        <v>1</v>
      </c>
      <c r="E25" s="14">
        <f>节奏总表!Y21</f>
        <v>2.3000000000000007</v>
      </c>
      <c r="F25" s="14">
        <f>节奏总表!Z21</f>
        <v>16.125</v>
      </c>
      <c r="G25" s="14">
        <f>节奏总表!L21*60</f>
        <v>7800</v>
      </c>
      <c r="H25" s="19">
        <v>0</v>
      </c>
      <c r="I25" s="19">
        <v>0</v>
      </c>
      <c r="J25" s="19">
        <v>0.65</v>
      </c>
      <c r="K25" s="19">
        <v>0.35</v>
      </c>
      <c r="L25" s="19">
        <v>0</v>
      </c>
      <c r="M25" s="19">
        <v>0</v>
      </c>
      <c r="N25" s="19">
        <v>0.8</v>
      </c>
      <c r="O25" s="19">
        <v>0.2</v>
      </c>
      <c r="P25" s="19">
        <v>0</v>
      </c>
      <c r="Q25" s="19">
        <v>0</v>
      </c>
      <c r="R25" s="14">
        <f>章节关卡!I23</f>
        <v>185</v>
      </c>
      <c r="S25" s="14">
        <f>章节关卡!F23</f>
        <v>110</v>
      </c>
      <c r="T25" s="15"/>
      <c r="U25" s="15"/>
      <c r="V25" s="104">
        <v>18</v>
      </c>
      <c r="W25" s="104">
        <v>95</v>
      </c>
      <c r="X25" s="104">
        <f t="shared" si="12"/>
        <v>0</v>
      </c>
      <c r="Y25" s="104">
        <f t="shared" si="13"/>
        <v>0</v>
      </c>
      <c r="Z25" s="104">
        <f t="shared" si="5"/>
        <v>31.200000000000003</v>
      </c>
      <c r="AA25" s="104">
        <f t="shared" si="6"/>
        <v>8.4</v>
      </c>
      <c r="AB25" s="104">
        <f t="shared" si="7"/>
        <v>0</v>
      </c>
      <c r="AC25" s="104">
        <f t="shared" si="8"/>
        <v>0</v>
      </c>
      <c r="AD25" s="104">
        <f t="shared" si="9"/>
        <v>17.28</v>
      </c>
      <c r="AE25" s="104">
        <f t="shared" si="10"/>
        <v>2.16</v>
      </c>
      <c r="AF25" s="104">
        <f t="shared" si="11"/>
        <v>0</v>
      </c>
      <c r="AL25" s="104">
        <v>21</v>
      </c>
      <c r="AM25" s="104">
        <v>3</v>
      </c>
      <c r="AN25" s="14" t="str">
        <f>INDEX(节奏总表!$CD$4:$CD$23,MATCH(挂机升级突破!AL25+1,节奏总表!$CG$4:$CG$22,1))</f>
        <v>大叫唤</v>
      </c>
      <c r="AO25" s="104"/>
      <c r="AP25" s="14">
        <f>INDEX(节奏总表!$BJ$4:$BJ$55,挂机升级突破!AL25)</f>
        <v>72</v>
      </c>
      <c r="AQ25" s="104"/>
      <c r="AR25" s="104"/>
      <c r="AS25" s="19">
        <v>0.15</v>
      </c>
      <c r="AT25" s="104"/>
      <c r="AU25" s="104"/>
      <c r="AV25" s="104"/>
      <c r="AW25" s="19">
        <v>7.0000000000000007E-2</v>
      </c>
      <c r="AX25" s="104"/>
      <c r="AY25" s="104"/>
      <c r="AZ25" s="104"/>
      <c r="BI25" s="19"/>
      <c r="BJ25" s="14"/>
      <c r="BK25" s="86"/>
      <c r="BL25" s="14"/>
    </row>
    <row r="26" spans="1:64" ht="16.5" x14ac:dyDescent="0.2">
      <c r="A26" s="104">
        <v>19</v>
      </c>
      <c r="B26" s="104">
        <v>4</v>
      </c>
      <c r="C26" s="104">
        <v>100</v>
      </c>
      <c r="D26" s="104">
        <v>1</v>
      </c>
      <c r="E26" s="14">
        <f>节奏总表!Y22</f>
        <v>2.4399999999999977</v>
      </c>
      <c r="F26" s="14">
        <f>节奏总表!Z22</f>
        <v>18.564999999999998</v>
      </c>
      <c r="G26" s="14">
        <f>节奏总表!L22*60</f>
        <v>8280</v>
      </c>
      <c r="H26" s="19">
        <v>0</v>
      </c>
      <c r="I26" s="19">
        <v>0</v>
      </c>
      <c r="J26" s="19">
        <v>0.5</v>
      </c>
      <c r="K26" s="19">
        <v>0.5</v>
      </c>
      <c r="L26" s="19">
        <v>0</v>
      </c>
      <c r="M26" s="19">
        <v>0</v>
      </c>
      <c r="N26" s="19">
        <v>0.65</v>
      </c>
      <c r="O26" s="19">
        <v>0.35</v>
      </c>
      <c r="P26" s="19">
        <v>0</v>
      </c>
      <c r="Q26" s="19">
        <v>0.05</v>
      </c>
      <c r="R26" s="14">
        <f>章节关卡!I24</f>
        <v>200</v>
      </c>
      <c r="S26" s="14">
        <f>章节关卡!F24</f>
        <v>120</v>
      </c>
      <c r="T26" s="15"/>
      <c r="U26" s="15"/>
      <c r="V26" s="104">
        <v>19</v>
      </c>
      <c r="W26" s="104">
        <v>100</v>
      </c>
      <c r="X26" s="104">
        <f t="shared" si="12"/>
        <v>0</v>
      </c>
      <c r="Y26" s="104">
        <f t="shared" si="13"/>
        <v>0</v>
      </c>
      <c r="Z26" s="104">
        <f t="shared" si="5"/>
        <v>24</v>
      </c>
      <c r="AA26" s="104">
        <f t="shared" si="6"/>
        <v>12</v>
      </c>
      <c r="AB26" s="104">
        <f t="shared" si="7"/>
        <v>0</v>
      </c>
      <c r="AC26" s="104">
        <f t="shared" si="8"/>
        <v>0</v>
      </c>
      <c r="AD26" s="104">
        <f t="shared" si="9"/>
        <v>14.040000000000003</v>
      </c>
      <c r="AE26" s="104">
        <f t="shared" si="10"/>
        <v>3.7800000000000002</v>
      </c>
      <c r="AF26" s="104">
        <f t="shared" si="11"/>
        <v>0</v>
      </c>
      <c r="AL26" s="104">
        <v>22</v>
      </c>
      <c r="AM26" s="104">
        <v>1</v>
      </c>
      <c r="AN26" s="14" t="str">
        <f>INDEX(节奏总表!$CD$4:$CD$23,MATCH(挂机升级突破!AL26+1,节奏总表!$CG$4:$CG$22,1))</f>
        <v>大叫唤</v>
      </c>
      <c r="AO26" s="104"/>
      <c r="AP26" s="14">
        <f>INDEX(节奏总表!$BJ$4:$BJ$55,挂机升级突破!AL26)</f>
        <v>75</v>
      </c>
      <c r="AQ26" s="104"/>
      <c r="AR26" s="104"/>
      <c r="AS26" s="19">
        <v>0.15</v>
      </c>
      <c r="AT26" s="104"/>
      <c r="AU26" s="104"/>
      <c r="AV26" s="104"/>
      <c r="AW26" s="19">
        <v>7.0000000000000007E-2</v>
      </c>
      <c r="AX26" s="104"/>
      <c r="AY26" s="104"/>
      <c r="AZ26" s="104"/>
      <c r="BI26" s="19"/>
      <c r="BJ26" s="14"/>
      <c r="BK26" s="86"/>
      <c r="BL26" s="14"/>
    </row>
    <row r="27" spans="1:64" ht="16.5" x14ac:dyDescent="0.2">
      <c r="A27" s="104">
        <v>20</v>
      </c>
      <c r="B27" s="104">
        <v>4</v>
      </c>
      <c r="C27" s="104">
        <v>105</v>
      </c>
      <c r="D27" s="104">
        <v>1</v>
      </c>
      <c r="E27" s="14">
        <f>节奏总表!Y23</f>
        <v>2.59</v>
      </c>
      <c r="F27" s="14">
        <f>节奏总表!Z23</f>
        <v>21.154999999999998</v>
      </c>
      <c r="G27" s="14">
        <f>节奏总表!L23*60</f>
        <v>8760</v>
      </c>
      <c r="H27" s="19">
        <v>0</v>
      </c>
      <c r="I27" s="19">
        <v>0</v>
      </c>
      <c r="J27" s="19">
        <v>0.35</v>
      </c>
      <c r="K27" s="19">
        <v>0.65</v>
      </c>
      <c r="L27" s="19">
        <v>0</v>
      </c>
      <c r="M27" s="19">
        <v>0</v>
      </c>
      <c r="N27" s="19">
        <v>0.5</v>
      </c>
      <c r="O27" s="19">
        <v>0.5</v>
      </c>
      <c r="P27" s="19">
        <v>0</v>
      </c>
      <c r="Q27" s="19">
        <v>0.1</v>
      </c>
      <c r="R27" s="14">
        <f>章节关卡!I25</f>
        <v>210</v>
      </c>
      <c r="S27" s="14">
        <f>章节关卡!F25</f>
        <v>130</v>
      </c>
      <c r="T27" s="15"/>
      <c r="U27" s="15"/>
      <c r="V27" s="104">
        <v>20</v>
      </c>
      <c r="W27" s="104">
        <v>105</v>
      </c>
      <c r="X27" s="104">
        <f t="shared" si="12"/>
        <v>0</v>
      </c>
      <c r="Y27" s="104">
        <f t="shared" si="13"/>
        <v>0</v>
      </c>
      <c r="Z27" s="104">
        <f t="shared" ref="Z27:Z36" si="15">Z$5*J27*J$4/J$5*3</f>
        <v>16.8</v>
      </c>
      <c r="AA27" s="104">
        <f t="shared" ref="AA27:AA36" si="16">AA$5*K27*K$4/K$5*3</f>
        <v>15.600000000000001</v>
      </c>
      <c r="AB27" s="104">
        <f t="shared" ref="AB27:AB36" si="17">AB$5*L27*L$4/L$5*3</f>
        <v>0</v>
      </c>
      <c r="AC27" s="104">
        <f t="shared" ref="AC27:AC36" si="18">AC$5*M27*M$4/M$5*3</f>
        <v>0</v>
      </c>
      <c r="AD27" s="104">
        <f t="shared" ref="AD27:AD36" si="19">AD$5*N27*N$4/N$5*3</f>
        <v>10.8</v>
      </c>
      <c r="AE27" s="104">
        <f t="shared" ref="AE27:AE36" si="20">AE$5*O27*O$4/O$5*3</f>
        <v>5.4</v>
      </c>
      <c r="AF27" s="104">
        <f t="shared" ref="AF27:AF36" si="21">AF$5*P27*P$4/P$5*3</f>
        <v>0</v>
      </c>
      <c r="AL27" s="104">
        <v>23</v>
      </c>
      <c r="AM27" s="104">
        <v>2</v>
      </c>
      <c r="AN27" s="14" t="str">
        <f>INDEX(节奏总表!$CD$4:$CD$23,MATCH(挂机升级突破!AL27+1,节奏总表!$CG$4:$CG$22,1))</f>
        <v>大叫唤+1</v>
      </c>
      <c r="AO27" s="104"/>
      <c r="AP27" s="14">
        <f>INDEX(节奏总表!$BJ$4:$BJ$55,挂机升级突破!AL27)</f>
        <v>77</v>
      </c>
      <c r="AQ27" s="104"/>
      <c r="AR27" s="104"/>
      <c r="AS27" s="19"/>
      <c r="AT27" s="19">
        <v>0.05</v>
      </c>
      <c r="AU27" s="104"/>
      <c r="AV27" s="104"/>
      <c r="AW27" s="19">
        <v>0.09</v>
      </c>
      <c r="AX27" s="104"/>
      <c r="AY27" s="104"/>
      <c r="AZ27" s="104"/>
      <c r="BI27" s="19"/>
      <c r="BJ27" s="14"/>
      <c r="BK27" s="86"/>
      <c r="BL27" s="14"/>
    </row>
    <row r="28" spans="1:64" ht="16.5" x14ac:dyDescent="0.2">
      <c r="A28" s="104">
        <v>21</v>
      </c>
      <c r="B28" s="104">
        <v>4</v>
      </c>
      <c r="C28" s="104">
        <v>110</v>
      </c>
      <c r="D28" s="104">
        <v>1</v>
      </c>
      <c r="E28" s="14">
        <f>节奏总表!Y24</f>
        <v>2.740000000000002</v>
      </c>
      <c r="F28" s="14">
        <f>节奏总表!Z24</f>
        <v>23.895</v>
      </c>
      <c r="G28" s="14">
        <f>节奏总表!L24*60</f>
        <v>9240</v>
      </c>
      <c r="H28" s="19">
        <v>0</v>
      </c>
      <c r="I28" s="19">
        <v>0</v>
      </c>
      <c r="J28" s="19">
        <v>0.2</v>
      </c>
      <c r="K28" s="19">
        <v>0.8</v>
      </c>
      <c r="L28" s="19">
        <v>0</v>
      </c>
      <c r="M28" s="19">
        <v>0</v>
      </c>
      <c r="N28" s="19">
        <v>0.35</v>
      </c>
      <c r="O28" s="19">
        <v>0.65</v>
      </c>
      <c r="P28" s="19">
        <v>0</v>
      </c>
      <c r="Q28" s="19">
        <v>0.2</v>
      </c>
      <c r="R28" s="14"/>
      <c r="S28" s="14"/>
      <c r="T28" s="15"/>
      <c r="U28" s="15"/>
      <c r="V28" s="104">
        <v>21</v>
      </c>
      <c r="W28" s="104">
        <v>110</v>
      </c>
      <c r="X28" s="104">
        <f t="shared" si="12"/>
        <v>0</v>
      </c>
      <c r="Y28" s="104">
        <f t="shared" si="13"/>
        <v>0</v>
      </c>
      <c r="Z28" s="104">
        <f t="shared" si="15"/>
        <v>9.6000000000000014</v>
      </c>
      <c r="AA28" s="104">
        <f t="shared" si="16"/>
        <v>19.200000000000003</v>
      </c>
      <c r="AB28" s="104">
        <f t="shared" si="17"/>
        <v>0</v>
      </c>
      <c r="AC28" s="104">
        <f t="shared" si="18"/>
        <v>0</v>
      </c>
      <c r="AD28" s="104">
        <f t="shared" si="19"/>
        <v>7.5600000000000005</v>
      </c>
      <c r="AE28" s="104">
        <f t="shared" si="20"/>
        <v>7.0200000000000014</v>
      </c>
      <c r="AF28" s="104">
        <f t="shared" si="21"/>
        <v>0</v>
      </c>
      <c r="AL28" s="104">
        <v>24</v>
      </c>
      <c r="AM28" s="104">
        <v>3</v>
      </c>
      <c r="AN28" s="14" t="str">
        <f>INDEX(节奏总表!$CD$4:$CD$23,MATCH(挂机升级突破!AL28+1,节奏总表!$CG$4:$CG$22,1))</f>
        <v>大叫唤+1</v>
      </c>
      <c r="AO28" s="104"/>
      <c r="AP28" s="14">
        <f>INDEX(节奏总表!$BJ$4:$BJ$55,挂机升级突破!AL28)</f>
        <v>80</v>
      </c>
      <c r="AQ28" s="104"/>
      <c r="AR28" s="104"/>
      <c r="AS28" s="19"/>
      <c r="AT28" s="19">
        <v>0.05</v>
      </c>
      <c r="AU28" s="104"/>
      <c r="AV28" s="104"/>
      <c r="AW28" s="19">
        <v>0.09</v>
      </c>
      <c r="AX28" s="104"/>
      <c r="AY28" s="104"/>
      <c r="AZ28" s="104"/>
      <c r="BI28" s="19"/>
      <c r="BJ28" s="14"/>
      <c r="BK28" s="104"/>
      <c r="BL28" s="14"/>
    </row>
    <row r="29" spans="1:64" ht="16.5" x14ac:dyDescent="0.2">
      <c r="A29" s="104">
        <v>22</v>
      </c>
      <c r="B29" s="104">
        <v>4</v>
      </c>
      <c r="C29" s="104">
        <v>115</v>
      </c>
      <c r="D29" s="104">
        <v>1</v>
      </c>
      <c r="E29" s="14">
        <f>节奏总表!Y25</f>
        <v>2.8900000000000006</v>
      </c>
      <c r="F29" s="14">
        <f>节奏总表!Z25</f>
        <v>26.785</v>
      </c>
      <c r="G29" s="14">
        <f>节奏总表!L25*60</f>
        <v>9720</v>
      </c>
      <c r="H29" s="19">
        <v>0</v>
      </c>
      <c r="I29" s="19">
        <v>0</v>
      </c>
      <c r="J29" s="19">
        <v>0</v>
      </c>
      <c r="K29" s="19">
        <v>1</v>
      </c>
      <c r="L29" s="19">
        <v>0</v>
      </c>
      <c r="M29" s="19">
        <v>0</v>
      </c>
      <c r="N29" s="19">
        <v>0.2</v>
      </c>
      <c r="O29" s="19">
        <v>0.8</v>
      </c>
      <c r="P29" s="19">
        <v>0</v>
      </c>
      <c r="Q29" s="19">
        <v>0.3</v>
      </c>
      <c r="R29" s="14"/>
      <c r="S29" s="14"/>
      <c r="V29" s="104">
        <v>22</v>
      </c>
      <c r="W29" s="104">
        <v>115</v>
      </c>
      <c r="X29" s="104">
        <f t="shared" si="12"/>
        <v>0</v>
      </c>
      <c r="Y29" s="104">
        <f t="shared" si="13"/>
        <v>0</v>
      </c>
      <c r="Z29" s="104">
        <f t="shared" si="15"/>
        <v>0</v>
      </c>
      <c r="AA29" s="104">
        <f t="shared" si="16"/>
        <v>24</v>
      </c>
      <c r="AB29" s="104">
        <f t="shared" si="17"/>
        <v>0</v>
      </c>
      <c r="AC29" s="104">
        <f t="shared" si="18"/>
        <v>0</v>
      </c>
      <c r="AD29" s="104">
        <f t="shared" si="19"/>
        <v>4.32</v>
      </c>
      <c r="AE29" s="104">
        <f t="shared" si="20"/>
        <v>8.64</v>
      </c>
      <c r="AF29" s="104">
        <f t="shared" si="21"/>
        <v>0</v>
      </c>
      <c r="AL29" s="104">
        <v>25</v>
      </c>
      <c r="AM29" s="104">
        <v>1</v>
      </c>
      <c r="AN29" s="14" t="str">
        <f>INDEX(节奏总表!$CD$4:$CD$23,MATCH(挂机升级突破!AL29+1,节奏总表!$CG$4:$CG$22,1))</f>
        <v>大叫唤+1</v>
      </c>
      <c r="AO29" s="104"/>
      <c r="AP29" s="14">
        <f>INDEX(节奏总表!$BJ$4:$BJ$55,挂机升级突破!AL29)</f>
        <v>82</v>
      </c>
      <c r="AQ29" s="104"/>
      <c r="AR29" s="104"/>
      <c r="AS29" s="104"/>
      <c r="AT29" s="19">
        <v>0.05</v>
      </c>
      <c r="AU29" s="104"/>
      <c r="AV29" s="104"/>
      <c r="AW29" s="19">
        <v>0.1</v>
      </c>
      <c r="AX29" s="104"/>
      <c r="AY29" s="104"/>
      <c r="AZ29" s="104"/>
      <c r="BI29" s="19"/>
      <c r="BJ29" s="14"/>
      <c r="BK29" s="104"/>
      <c r="BL29" s="14"/>
    </row>
    <row r="30" spans="1:64" ht="16.5" x14ac:dyDescent="0.2">
      <c r="A30" s="104">
        <v>23</v>
      </c>
      <c r="B30" s="104">
        <v>4</v>
      </c>
      <c r="C30" s="104">
        <v>120</v>
      </c>
      <c r="D30" s="104">
        <v>1</v>
      </c>
      <c r="E30" s="14">
        <f>节奏总表!Y26</f>
        <v>3.0399999999999991</v>
      </c>
      <c r="F30" s="14">
        <f>节奏总表!Z26</f>
        <v>29.824999999999999</v>
      </c>
      <c r="G30" s="14">
        <f>节奏总表!L26*60</f>
        <v>10200</v>
      </c>
      <c r="H30" s="19">
        <v>0</v>
      </c>
      <c r="I30" s="19">
        <v>0</v>
      </c>
      <c r="J30" s="19">
        <v>0</v>
      </c>
      <c r="K30" s="19">
        <v>0.8</v>
      </c>
      <c r="L30" s="19">
        <v>0.2</v>
      </c>
      <c r="M30" s="19">
        <v>0</v>
      </c>
      <c r="N30" s="19">
        <v>0</v>
      </c>
      <c r="O30" s="19">
        <v>1</v>
      </c>
      <c r="P30" s="19">
        <v>0</v>
      </c>
      <c r="Q30" s="19">
        <v>0.4</v>
      </c>
      <c r="R30" s="14"/>
      <c r="S30" s="14"/>
      <c r="V30" s="104">
        <v>23</v>
      </c>
      <c r="W30" s="104">
        <v>120</v>
      </c>
      <c r="X30" s="104">
        <f t="shared" si="12"/>
        <v>0</v>
      </c>
      <c r="Y30" s="104">
        <f t="shared" si="13"/>
        <v>0</v>
      </c>
      <c r="Z30" s="104">
        <f t="shared" si="15"/>
        <v>0</v>
      </c>
      <c r="AA30" s="104">
        <f t="shared" si="16"/>
        <v>19.200000000000003</v>
      </c>
      <c r="AB30" s="104">
        <f t="shared" si="17"/>
        <v>2.4000000000000004</v>
      </c>
      <c r="AC30" s="104">
        <f t="shared" si="18"/>
        <v>0</v>
      </c>
      <c r="AD30" s="104">
        <f t="shared" si="19"/>
        <v>0</v>
      </c>
      <c r="AE30" s="104">
        <f t="shared" si="20"/>
        <v>10.8</v>
      </c>
      <c r="AF30" s="104">
        <f t="shared" si="21"/>
        <v>0</v>
      </c>
      <c r="AL30" s="104">
        <v>26</v>
      </c>
      <c r="AM30" s="104">
        <v>2</v>
      </c>
      <c r="AN30" s="14" t="str">
        <f>INDEX(节奏总表!$CD$4:$CD$23,MATCH(挂机升级突破!AL30+1,节奏总表!$CG$4:$CG$22,1))</f>
        <v>大叫唤+2</v>
      </c>
      <c r="AO30" s="104"/>
      <c r="AP30" s="14">
        <f>INDEX(节奏总表!$BJ$4:$BJ$55,挂机升级突破!AL30)</f>
        <v>85</v>
      </c>
      <c r="AQ30" s="104"/>
      <c r="AR30" s="104"/>
      <c r="AS30" s="104"/>
      <c r="AT30" s="19">
        <v>0.06</v>
      </c>
      <c r="AU30" s="104"/>
      <c r="AV30" s="104"/>
      <c r="AW30" s="19">
        <v>0.12</v>
      </c>
      <c r="AX30" s="104"/>
      <c r="AY30" s="104"/>
      <c r="AZ30" s="104"/>
      <c r="BI30" s="19"/>
      <c r="BJ30" s="14"/>
      <c r="BK30" s="104"/>
      <c r="BL30" s="14"/>
    </row>
    <row r="31" spans="1:64" ht="16.5" x14ac:dyDescent="0.2">
      <c r="A31" s="104">
        <v>24</v>
      </c>
      <c r="B31" s="104">
        <v>4</v>
      </c>
      <c r="C31" s="104">
        <v>125</v>
      </c>
      <c r="D31" s="104">
        <v>1</v>
      </c>
      <c r="E31" s="14">
        <f>节奏总表!Y27</f>
        <v>3.5900000000000034</v>
      </c>
      <c r="F31" s="14">
        <f>节奏总表!Z27</f>
        <v>33.415000000000006</v>
      </c>
      <c r="G31" s="14">
        <f>节奏总表!L27*60</f>
        <v>12000</v>
      </c>
      <c r="H31" s="19">
        <v>0</v>
      </c>
      <c r="I31" s="19">
        <v>0</v>
      </c>
      <c r="J31" s="19">
        <v>0</v>
      </c>
      <c r="K31" s="19">
        <v>0.65</v>
      </c>
      <c r="L31" s="19">
        <v>0.35</v>
      </c>
      <c r="M31" s="19">
        <v>0</v>
      </c>
      <c r="N31" s="19">
        <v>0</v>
      </c>
      <c r="O31" s="19">
        <v>0.8</v>
      </c>
      <c r="P31" s="19">
        <v>0.2</v>
      </c>
      <c r="Q31" s="19">
        <v>0.5</v>
      </c>
      <c r="R31" s="14"/>
      <c r="S31" s="14"/>
      <c r="V31" s="104">
        <v>24</v>
      </c>
      <c r="W31" s="104">
        <v>125</v>
      </c>
      <c r="X31" s="104">
        <f t="shared" si="12"/>
        <v>0</v>
      </c>
      <c r="Y31" s="104">
        <f t="shared" si="13"/>
        <v>0</v>
      </c>
      <c r="Z31" s="104">
        <f t="shared" si="15"/>
        <v>0</v>
      </c>
      <c r="AA31" s="104">
        <f t="shared" si="16"/>
        <v>15.600000000000001</v>
      </c>
      <c r="AB31" s="104">
        <f t="shared" si="17"/>
        <v>4.2</v>
      </c>
      <c r="AC31" s="104">
        <f t="shared" si="18"/>
        <v>0</v>
      </c>
      <c r="AD31" s="104">
        <f t="shared" si="19"/>
        <v>0</v>
      </c>
      <c r="AE31" s="104">
        <f t="shared" si="20"/>
        <v>8.64</v>
      </c>
      <c r="AF31" s="104">
        <f t="shared" si="21"/>
        <v>1.08</v>
      </c>
      <c r="AL31" s="104">
        <v>27</v>
      </c>
      <c r="AM31" s="104">
        <v>3</v>
      </c>
      <c r="AN31" s="14" t="str">
        <f>INDEX(节奏总表!$CD$4:$CD$23,MATCH(挂机升级突破!AL31+1,节奏总表!$CG$4:$CG$22,1))</f>
        <v>大叫唤+2</v>
      </c>
      <c r="AO31" s="104"/>
      <c r="AP31" s="14">
        <f>INDEX(节奏总表!$BJ$4:$BJ$55,挂机升级突破!AL31)</f>
        <v>87</v>
      </c>
      <c r="AQ31" s="104"/>
      <c r="AR31" s="104"/>
      <c r="AS31" s="104"/>
      <c r="AT31" s="19">
        <v>0.06</v>
      </c>
      <c r="AU31" s="104"/>
      <c r="AV31" s="104"/>
      <c r="AW31" s="19">
        <v>0.12</v>
      </c>
      <c r="AX31" s="104"/>
      <c r="AY31" s="104"/>
      <c r="AZ31" s="104"/>
      <c r="BI31" s="19"/>
      <c r="BJ31" s="14"/>
      <c r="BK31" s="104"/>
      <c r="BL31" s="14"/>
    </row>
    <row r="32" spans="1:64" ht="16.5" x14ac:dyDescent="0.2">
      <c r="A32" s="104">
        <v>25</v>
      </c>
      <c r="B32" s="104">
        <v>4</v>
      </c>
      <c r="C32" s="104">
        <v>130</v>
      </c>
      <c r="D32" s="104">
        <v>1</v>
      </c>
      <c r="E32" s="14">
        <f>节奏总表!Y28</f>
        <v>4.0599999999999952</v>
      </c>
      <c r="F32" s="14">
        <f>节奏总表!Z28</f>
        <v>37.475000000000001</v>
      </c>
      <c r="G32" s="14">
        <f>节奏总表!L28*60</f>
        <v>13500</v>
      </c>
      <c r="H32" s="19">
        <v>0</v>
      </c>
      <c r="I32" s="19">
        <v>0</v>
      </c>
      <c r="J32" s="19">
        <v>0</v>
      </c>
      <c r="K32" s="19">
        <v>0.5</v>
      </c>
      <c r="L32" s="19">
        <v>0.5</v>
      </c>
      <c r="M32" s="19">
        <v>0</v>
      </c>
      <c r="N32" s="19">
        <v>0</v>
      </c>
      <c r="O32" s="19">
        <v>0.65</v>
      </c>
      <c r="P32" s="19">
        <v>0.35</v>
      </c>
      <c r="Q32" s="19">
        <v>0.6</v>
      </c>
      <c r="R32" s="14"/>
      <c r="S32" s="14"/>
      <c r="V32" s="104">
        <v>25</v>
      </c>
      <c r="W32" s="104">
        <v>130</v>
      </c>
      <c r="X32" s="104">
        <f t="shared" si="12"/>
        <v>0</v>
      </c>
      <c r="Y32" s="104">
        <f t="shared" si="13"/>
        <v>0</v>
      </c>
      <c r="Z32" s="104">
        <f t="shared" si="15"/>
        <v>0</v>
      </c>
      <c r="AA32" s="104">
        <f t="shared" si="16"/>
        <v>12</v>
      </c>
      <c r="AB32" s="104">
        <f t="shared" si="17"/>
        <v>6</v>
      </c>
      <c r="AC32" s="104">
        <f t="shared" si="18"/>
        <v>0</v>
      </c>
      <c r="AD32" s="104">
        <f t="shared" si="19"/>
        <v>0</v>
      </c>
      <c r="AE32" s="104">
        <f t="shared" si="20"/>
        <v>7.0200000000000014</v>
      </c>
      <c r="AF32" s="104">
        <f t="shared" si="21"/>
        <v>1.8900000000000001</v>
      </c>
      <c r="AL32" s="104">
        <v>28</v>
      </c>
      <c r="AM32" s="104">
        <v>1</v>
      </c>
      <c r="AN32" s="14" t="str">
        <f>INDEX(节奏总表!$CD$4:$CD$23,MATCH(挂机升级突破!AL32+1,节奏总表!$CG$4:$CG$22,1))</f>
        <v>大叫唤+2</v>
      </c>
      <c r="AO32" s="104"/>
      <c r="AP32" s="14">
        <f>INDEX(节奏总表!$BJ$4:$BJ$55,挂机升级突破!AL32)</f>
        <v>90</v>
      </c>
      <c r="AQ32" s="104"/>
      <c r="AR32" s="104"/>
      <c r="AS32" s="104"/>
      <c r="AT32" s="19">
        <v>0.06</v>
      </c>
      <c r="AU32" s="104"/>
      <c r="AV32" s="104"/>
      <c r="AW32" s="19">
        <v>0.12</v>
      </c>
      <c r="AX32" s="104"/>
      <c r="AY32" s="104"/>
      <c r="AZ32" s="104"/>
      <c r="BI32" s="19"/>
      <c r="BJ32" s="14"/>
      <c r="BK32" s="104"/>
      <c r="BL32" s="14"/>
    </row>
    <row r="33" spans="1:72" ht="16.5" x14ac:dyDescent="0.2">
      <c r="A33" s="104">
        <v>26</v>
      </c>
      <c r="B33" s="104">
        <v>4</v>
      </c>
      <c r="C33" s="104">
        <v>135</v>
      </c>
      <c r="D33" s="104">
        <v>1</v>
      </c>
      <c r="E33" s="14">
        <f>节奏总表!Y29</f>
        <v>4.6499999999999986</v>
      </c>
      <c r="F33" s="14">
        <f>节奏总表!Z29</f>
        <v>42.125</v>
      </c>
      <c r="G33" s="14">
        <f>节奏总表!L29*60</f>
        <v>15420</v>
      </c>
      <c r="H33" s="19">
        <v>0</v>
      </c>
      <c r="I33" s="19">
        <v>0</v>
      </c>
      <c r="J33" s="19">
        <v>0</v>
      </c>
      <c r="K33" s="19">
        <v>0.35</v>
      </c>
      <c r="L33" s="19">
        <v>0.65</v>
      </c>
      <c r="M33" s="19">
        <v>0</v>
      </c>
      <c r="N33" s="19">
        <v>0</v>
      </c>
      <c r="O33" s="19">
        <v>0.5</v>
      </c>
      <c r="P33" s="19">
        <v>0.5</v>
      </c>
      <c r="Q33" s="19">
        <v>0.7</v>
      </c>
      <c r="R33" s="14"/>
      <c r="S33" s="14"/>
      <c r="V33" s="104">
        <v>26</v>
      </c>
      <c r="W33" s="104">
        <v>135</v>
      </c>
      <c r="X33" s="104">
        <f t="shared" si="12"/>
        <v>0</v>
      </c>
      <c r="Y33" s="104">
        <f t="shared" si="13"/>
        <v>0</v>
      </c>
      <c r="Z33" s="104">
        <f t="shared" si="15"/>
        <v>0</v>
      </c>
      <c r="AA33" s="104">
        <f t="shared" si="16"/>
        <v>8.4</v>
      </c>
      <c r="AB33" s="104">
        <f t="shared" si="17"/>
        <v>7.8000000000000007</v>
      </c>
      <c r="AC33" s="104">
        <f t="shared" si="18"/>
        <v>0</v>
      </c>
      <c r="AD33" s="104">
        <f t="shared" si="19"/>
        <v>0</v>
      </c>
      <c r="AE33" s="104">
        <f t="shared" si="20"/>
        <v>5.4</v>
      </c>
      <c r="AF33" s="104">
        <f t="shared" si="21"/>
        <v>2.7</v>
      </c>
      <c r="AL33" s="104">
        <v>29</v>
      </c>
      <c r="AM33" s="104">
        <v>2</v>
      </c>
      <c r="AN33" s="14" t="str">
        <f>INDEX(节奏总表!$CD$4:$CD$23,MATCH(挂机升级突破!AL33+1,节奏总表!$CG$4:$CG$22,1))</f>
        <v>焦热</v>
      </c>
      <c r="AO33" s="104"/>
      <c r="AP33" s="14">
        <f>INDEX(节奏总表!$BJ$4:$BJ$55,挂机升级突破!AL33)</f>
        <v>92</v>
      </c>
      <c r="AQ33" s="104"/>
      <c r="AR33" s="104"/>
      <c r="AS33" s="104"/>
      <c r="AT33" s="19">
        <v>7.0000000000000007E-2</v>
      </c>
      <c r="AU33" s="104"/>
      <c r="AV33" s="104"/>
      <c r="AW33" s="104"/>
      <c r="AX33" s="19">
        <v>0.05</v>
      </c>
      <c r="AY33" s="104"/>
      <c r="AZ33" s="104"/>
      <c r="BI33" s="19"/>
      <c r="BJ33" s="14"/>
      <c r="BK33" s="104"/>
      <c r="BL33" s="14"/>
    </row>
    <row r="34" spans="1:72" ht="16.5" x14ac:dyDescent="0.2">
      <c r="A34" s="104">
        <v>27</v>
      </c>
      <c r="B34" s="104">
        <v>4</v>
      </c>
      <c r="C34" s="104">
        <v>140</v>
      </c>
      <c r="D34" s="104">
        <v>1</v>
      </c>
      <c r="E34" s="14">
        <f>节奏总表!Y30</f>
        <v>5.2600000000000051</v>
      </c>
      <c r="F34" s="14">
        <f>节奏总表!Z30</f>
        <v>47.385000000000005</v>
      </c>
      <c r="G34" s="14">
        <f>节奏总表!L30*60</f>
        <v>17400</v>
      </c>
      <c r="H34" s="19">
        <v>0</v>
      </c>
      <c r="I34" s="19">
        <v>0</v>
      </c>
      <c r="J34" s="19">
        <v>0</v>
      </c>
      <c r="K34" s="19">
        <v>0.2</v>
      </c>
      <c r="L34" s="19">
        <v>0.8</v>
      </c>
      <c r="M34" s="19">
        <v>0</v>
      </c>
      <c r="N34" s="19">
        <v>0</v>
      </c>
      <c r="O34" s="19">
        <v>0.35</v>
      </c>
      <c r="P34" s="19">
        <v>0.65</v>
      </c>
      <c r="Q34" s="19">
        <v>0.8</v>
      </c>
      <c r="R34" s="14"/>
      <c r="S34" s="14"/>
      <c r="V34" s="104">
        <v>27</v>
      </c>
      <c r="W34" s="104">
        <v>140</v>
      </c>
      <c r="X34" s="104">
        <f t="shared" si="12"/>
        <v>0</v>
      </c>
      <c r="Y34" s="104">
        <f t="shared" si="13"/>
        <v>0</v>
      </c>
      <c r="Z34" s="104">
        <f t="shared" si="15"/>
        <v>0</v>
      </c>
      <c r="AA34" s="104">
        <f t="shared" si="16"/>
        <v>4.8000000000000007</v>
      </c>
      <c r="AB34" s="104">
        <f t="shared" si="17"/>
        <v>9.6000000000000014</v>
      </c>
      <c r="AC34" s="104">
        <f t="shared" si="18"/>
        <v>0</v>
      </c>
      <c r="AD34" s="104">
        <f t="shared" si="19"/>
        <v>0</v>
      </c>
      <c r="AE34" s="104">
        <f t="shared" si="20"/>
        <v>3.7800000000000002</v>
      </c>
      <c r="AF34" s="104">
        <f t="shared" si="21"/>
        <v>3.5100000000000007</v>
      </c>
      <c r="AL34" s="104">
        <v>30</v>
      </c>
      <c r="AM34" s="104">
        <v>3</v>
      </c>
      <c r="AN34" s="14" t="str">
        <f>INDEX(节奏总表!$CD$4:$CD$23,MATCH(挂机升级突破!AL34+1,节奏总表!$CG$4:$CG$22,1))</f>
        <v>焦热</v>
      </c>
      <c r="AO34" s="104"/>
      <c r="AP34" s="14">
        <f>INDEX(节奏总表!$BJ$4:$BJ$55,挂机升级突破!AL34)</f>
        <v>95</v>
      </c>
      <c r="AQ34" s="104"/>
      <c r="AR34" s="104"/>
      <c r="AS34" s="104"/>
      <c r="AT34" s="19">
        <v>7.0000000000000007E-2</v>
      </c>
      <c r="AU34" s="104"/>
      <c r="AV34" s="104"/>
      <c r="AW34" s="104"/>
      <c r="AX34" s="19">
        <v>0.05</v>
      </c>
      <c r="AY34" s="104"/>
      <c r="AZ34" s="104"/>
      <c r="BI34" s="19"/>
      <c r="BJ34" s="14"/>
      <c r="BK34" s="104"/>
      <c r="BL34" s="14"/>
    </row>
    <row r="35" spans="1:72" ht="16.5" x14ac:dyDescent="0.2">
      <c r="A35" s="104">
        <v>28</v>
      </c>
      <c r="B35" s="104">
        <v>4</v>
      </c>
      <c r="C35" s="104">
        <v>145</v>
      </c>
      <c r="D35" s="104">
        <v>1</v>
      </c>
      <c r="E35" s="14">
        <f>节奏总表!Y31</f>
        <v>5.8799999999999955</v>
      </c>
      <c r="F35" s="14">
        <f>节奏总表!Z31</f>
        <v>53.265000000000001</v>
      </c>
      <c r="G35" s="14">
        <f>节奏总表!L31*60</f>
        <v>19440</v>
      </c>
      <c r="H35" s="19">
        <v>0</v>
      </c>
      <c r="I35" s="19">
        <v>0</v>
      </c>
      <c r="J35" s="19">
        <v>0</v>
      </c>
      <c r="K35" s="19">
        <v>0</v>
      </c>
      <c r="L35" s="19">
        <v>1</v>
      </c>
      <c r="M35" s="19">
        <v>0</v>
      </c>
      <c r="N35" s="19">
        <v>0</v>
      </c>
      <c r="O35" s="19">
        <v>0.2</v>
      </c>
      <c r="P35" s="19">
        <v>0.8</v>
      </c>
      <c r="Q35" s="19">
        <v>0.9</v>
      </c>
      <c r="R35" s="14"/>
      <c r="S35" s="14"/>
      <c r="V35" s="104">
        <v>28</v>
      </c>
      <c r="W35" s="104">
        <v>145</v>
      </c>
      <c r="X35" s="104">
        <f t="shared" si="12"/>
        <v>0</v>
      </c>
      <c r="Y35" s="104">
        <f t="shared" si="13"/>
        <v>0</v>
      </c>
      <c r="Z35" s="104">
        <f t="shared" si="15"/>
        <v>0</v>
      </c>
      <c r="AA35" s="104">
        <f t="shared" si="16"/>
        <v>0</v>
      </c>
      <c r="AB35" s="104">
        <f t="shared" si="17"/>
        <v>12</v>
      </c>
      <c r="AC35" s="104">
        <f t="shared" si="18"/>
        <v>0</v>
      </c>
      <c r="AD35" s="104">
        <f t="shared" si="19"/>
        <v>0</v>
      </c>
      <c r="AE35" s="104">
        <f t="shared" si="20"/>
        <v>2.16</v>
      </c>
      <c r="AF35" s="104">
        <f t="shared" si="21"/>
        <v>4.32</v>
      </c>
      <c r="AL35" s="104">
        <v>31</v>
      </c>
      <c r="AM35" s="104">
        <v>1</v>
      </c>
      <c r="AN35" s="14" t="str">
        <f>INDEX(节奏总表!$CD$4:$CD$23,MATCH(挂机升级突破!AL35+1,节奏总表!$CG$4:$CG$22,1))</f>
        <v>焦热</v>
      </c>
      <c r="AO35" s="104"/>
      <c r="AP35" s="14">
        <f>INDEX(节奏总表!$BJ$4:$BJ$55,挂机升级突破!AL35)</f>
        <v>97</v>
      </c>
      <c r="AQ35" s="104"/>
      <c r="AR35" s="104"/>
      <c r="AS35" s="104"/>
      <c r="AT35" s="19">
        <v>7.0000000000000007E-2</v>
      </c>
      <c r="AU35" s="104"/>
      <c r="AV35" s="104"/>
      <c r="AW35" s="104"/>
      <c r="AX35" s="19">
        <v>0.05</v>
      </c>
      <c r="AY35" s="104"/>
      <c r="AZ35" s="104"/>
      <c r="BI35" s="19"/>
      <c r="BJ35" s="14"/>
      <c r="BK35" s="104"/>
      <c r="BL35" s="14"/>
    </row>
    <row r="36" spans="1:72" ht="16.5" x14ac:dyDescent="0.2">
      <c r="A36" s="104">
        <v>29</v>
      </c>
      <c r="B36" s="104">
        <v>4</v>
      </c>
      <c r="C36" s="104">
        <v>150</v>
      </c>
      <c r="D36" s="104">
        <v>1</v>
      </c>
      <c r="E36" s="14">
        <f>节奏总表!Y32</f>
        <v>6.5600000000000023</v>
      </c>
      <c r="F36" s="14">
        <f>节奏总表!Z32</f>
        <v>59.825000000000003</v>
      </c>
      <c r="G36" s="14">
        <f>节奏总表!L32*60</f>
        <v>21600</v>
      </c>
      <c r="H36" s="19">
        <v>0</v>
      </c>
      <c r="I36" s="19">
        <v>0</v>
      </c>
      <c r="J36" s="19">
        <v>0</v>
      </c>
      <c r="K36" s="19">
        <v>0</v>
      </c>
      <c r="L36" s="19">
        <v>1</v>
      </c>
      <c r="M36" s="19">
        <v>0</v>
      </c>
      <c r="N36" s="19">
        <v>0</v>
      </c>
      <c r="O36" s="19">
        <v>0</v>
      </c>
      <c r="P36" s="19">
        <v>1</v>
      </c>
      <c r="Q36" s="19">
        <v>1</v>
      </c>
      <c r="R36" s="14"/>
      <c r="S36" s="14"/>
      <c r="V36" s="104">
        <v>29</v>
      </c>
      <c r="W36" s="104">
        <v>150</v>
      </c>
      <c r="X36" s="104">
        <f t="shared" si="12"/>
        <v>0</v>
      </c>
      <c r="Y36" s="104">
        <f t="shared" si="13"/>
        <v>0</v>
      </c>
      <c r="Z36" s="104">
        <f t="shared" si="15"/>
        <v>0</v>
      </c>
      <c r="AA36" s="104">
        <f t="shared" si="16"/>
        <v>0</v>
      </c>
      <c r="AB36" s="104">
        <f t="shared" si="17"/>
        <v>12</v>
      </c>
      <c r="AC36" s="104">
        <f t="shared" si="18"/>
        <v>0</v>
      </c>
      <c r="AD36" s="104">
        <f t="shared" si="19"/>
        <v>0</v>
      </c>
      <c r="AE36" s="104">
        <f t="shared" si="20"/>
        <v>0</v>
      </c>
      <c r="AF36" s="104">
        <f t="shared" si="21"/>
        <v>5.4</v>
      </c>
      <c r="AL36" s="104">
        <v>32</v>
      </c>
      <c r="AM36" s="104">
        <v>2</v>
      </c>
      <c r="AN36" s="14" t="str">
        <f>INDEX(节奏总表!$CD$4:$CD$23,MATCH(挂机升级突破!AL36+1,节奏总表!$CG$4:$CG$22,1))</f>
        <v>焦热+1</v>
      </c>
      <c r="AO36" s="104"/>
      <c r="AP36" s="14">
        <f>INDEX(节奏总表!$BJ$4:$BJ$55,挂机升级突破!AL36)</f>
        <v>100</v>
      </c>
      <c r="AQ36" s="104"/>
      <c r="AR36" s="104"/>
      <c r="AS36" s="104"/>
      <c r="AT36" s="19">
        <v>7.0000000000000007E-2</v>
      </c>
      <c r="AU36" s="104"/>
      <c r="AV36" s="104"/>
      <c r="AW36" s="104"/>
      <c r="AX36" s="19">
        <v>7.0000000000000007E-2</v>
      </c>
      <c r="AY36" s="104"/>
      <c r="AZ36" s="19">
        <v>0.04</v>
      </c>
      <c r="BI36" s="19"/>
      <c r="BJ36" s="14"/>
      <c r="BK36" s="104"/>
      <c r="BL36" s="14"/>
    </row>
    <row r="37" spans="1:72" ht="16.5" x14ac:dyDescent="0.2">
      <c r="A37" s="27" t="s">
        <v>156</v>
      </c>
      <c r="B37" s="14"/>
      <c r="C37" s="14"/>
      <c r="D37" s="14"/>
      <c r="E37" s="14"/>
      <c r="F37" s="14"/>
      <c r="G37" s="14"/>
      <c r="H37" s="14">
        <f t="shared" ref="H37:S37" si="22">SUMPRODUCT($D$7:$D$36,$G$7:$G$36,H$7:H$36)/H$5*H$4*$B$2</f>
        <v>1111</v>
      </c>
      <c r="I37" s="14">
        <f t="shared" si="22"/>
        <v>1484</v>
      </c>
      <c r="J37" s="14">
        <f t="shared" si="22"/>
        <v>1265.4000000000001</v>
      </c>
      <c r="K37" s="14">
        <f t="shared" si="22"/>
        <v>1045.8500000000001</v>
      </c>
      <c r="L37" s="14">
        <f t="shared" si="22"/>
        <v>649.77500000000009</v>
      </c>
      <c r="M37" s="14">
        <f t="shared" si="22"/>
        <v>480.45</v>
      </c>
      <c r="N37" s="14">
        <f t="shared" si="22"/>
        <v>418.98</v>
      </c>
      <c r="O37" s="14">
        <f t="shared" si="22"/>
        <v>344.41500000000002</v>
      </c>
      <c r="P37" s="14">
        <f t="shared" si="22"/>
        <v>158.24250000000001</v>
      </c>
      <c r="Q37" s="14">
        <f t="shared" si="22"/>
        <v>73.37</v>
      </c>
      <c r="R37" s="14">
        <f t="shared" si="22"/>
        <v>10941000</v>
      </c>
      <c r="S37" s="14">
        <f t="shared" si="22"/>
        <v>6443400</v>
      </c>
      <c r="X37" s="14">
        <f>SUMPRODUCT(X$8:X$36,$E$8:$E$36)*2</f>
        <v>743.28</v>
      </c>
      <c r="Y37" s="14">
        <f t="shared" ref="Y37:AF37" si="23">SUMPRODUCT(Y$8:Y$36,$E$8:$E$36)*2</f>
        <v>1169.7600000000002</v>
      </c>
      <c r="Z37" s="14">
        <f t="shared" si="23"/>
        <v>1060.704</v>
      </c>
      <c r="AA37" s="14">
        <f t="shared" si="23"/>
        <v>897.76800000000014</v>
      </c>
      <c r="AB37" s="14">
        <f t="shared" si="23"/>
        <v>565.55999999999995</v>
      </c>
      <c r="AC37" s="14">
        <f t="shared" si="23"/>
        <v>574.39800000000002</v>
      </c>
      <c r="AD37" s="14">
        <f t="shared" si="23"/>
        <v>529.86959999999999</v>
      </c>
      <c r="AE37" s="14">
        <f t="shared" si="23"/>
        <v>444.85200000000009</v>
      </c>
      <c r="AF37" s="14">
        <f t="shared" si="23"/>
        <v>206.7876</v>
      </c>
      <c r="AL37" s="104">
        <v>33</v>
      </c>
      <c r="AM37" s="104">
        <v>3</v>
      </c>
      <c r="AN37" s="14" t="str">
        <f>INDEX(节奏总表!$CD$4:$CD$23,MATCH(挂机升级突破!AL37+1,节奏总表!$CG$4:$CG$22,1))</f>
        <v>焦热+1</v>
      </c>
      <c r="AO37" s="104"/>
      <c r="AP37" s="14">
        <f>INDEX(节奏总表!$BJ$4:$BJ$55,挂机升级突破!AL37)</f>
        <v>102</v>
      </c>
      <c r="AQ37" s="104"/>
      <c r="AR37" s="104"/>
      <c r="AS37" s="104"/>
      <c r="AT37" s="19">
        <v>7.0000000000000007E-2</v>
      </c>
      <c r="AU37" s="104"/>
      <c r="AV37" s="104"/>
      <c r="AW37" s="104"/>
      <c r="AX37" s="19">
        <v>7.0000000000000007E-2</v>
      </c>
      <c r="AY37" s="104"/>
      <c r="AZ37" s="19">
        <v>0.04</v>
      </c>
      <c r="BI37" s="19">
        <v>0.25</v>
      </c>
      <c r="BJ37" s="14">
        <f t="shared" si="14"/>
        <v>67492</v>
      </c>
      <c r="BK37" s="32">
        <v>3</v>
      </c>
      <c r="BL37" s="14">
        <f t="shared" si="1"/>
        <v>7000</v>
      </c>
    </row>
    <row r="38" spans="1:72" ht="16.5" x14ac:dyDescent="0.2">
      <c r="A38" s="27" t="s">
        <v>157</v>
      </c>
      <c r="B38" s="28"/>
      <c r="C38" s="104"/>
      <c r="D38" s="28"/>
      <c r="E38" s="28"/>
      <c r="F38" s="104"/>
      <c r="G38" s="28"/>
      <c r="H38" s="19">
        <v>0.7</v>
      </c>
      <c r="I38" s="19">
        <v>0.7</v>
      </c>
      <c r="J38" s="19">
        <v>0.7</v>
      </c>
      <c r="K38" s="19">
        <v>0.7</v>
      </c>
      <c r="L38" s="19">
        <v>0.8</v>
      </c>
      <c r="M38" s="19">
        <v>0.7</v>
      </c>
      <c r="N38" s="19">
        <v>0.6</v>
      </c>
      <c r="O38" s="19">
        <v>0.5</v>
      </c>
      <c r="P38" s="19">
        <v>0.5</v>
      </c>
      <c r="Q38" s="19">
        <v>0.4</v>
      </c>
      <c r="R38" s="19"/>
      <c r="S38" s="19">
        <v>0.3</v>
      </c>
      <c r="AL38" s="104">
        <v>34</v>
      </c>
      <c r="AM38" s="104">
        <v>1</v>
      </c>
      <c r="AN38" s="14" t="str">
        <f>INDEX(节奏总表!$CD$4:$CD$23,MATCH(挂机升级突破!AL38+1,节奏总表!$CG$4:$CG$22,1))</f>
        <v>焦热+1</v>
      </c>
      <c r="AO38" s="104"/>
      <c r="AP38" s="14">
        <f>INDEX(节奏总表!$BJ$4:$BJ$55,挂机升级突破!AL38)</f>
        <v>105</v>
      </c>
      <c r="AQ38" s="104"/>
      <c r="AR38" s="104"/>
      <c r="AS38" s="104"/>
      <c r="AT38" s="19">
        <v>0.08</v>
      </c>
      <c r="AU38" s="104"/>
      <c r="AV38" s="104"/>
      <c r="AW38" s="104"/>
      <c r="AX38" s="19">
        <v>7.0000000000000007E-2</v>
      </c>
      <c r="AY38" s="104"/>
      <c r="AZ38" s="19">
        <v>0.04</v>
      </c>
      <c r="BI38" s="19">
        <v>0.3</v>
      </c>
      <c r="BJ38" s="14">
        <f t="shared" si="14"/>
        <v>80991</v>
      </c>
      <c r="BK38" s="32">
        <v>3</v>
      </c>
      <c r="BL38" s="14">
        <f t="shared" si="1"/>
        <v>8500</v>
      </c>
    </row>
    <row r="39" spans="1:72" ht="16.5" x14ac:dyDescent="0.2">
      <c r="A39" s="27" t="s">
        <v>158</v>
      </c>
      <c r="B39" s="28"/>
      <c r="C39" s="104"/>
      <c r="D39" s="28"/>
      <c r="E39" s="28"/>
      <c r="F39" s="104"/>
      <c r="G39" s="28"/>
      <c r="H39" s="19">
        <v>0.3</v>
      </c>
      <c r="I39" s="19">
        <v>0.3</v>
      </c>
      <c r="J39" s="19">
        <v>0.3</v>
      </c>
      <c r="K39" s="19">
        <v>0.3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/>
      <c r="S39" s="19">
        <v>0</v>
      </c>
      <c r="AL39" s="104">
        <v>35</v>
      </c>
      <c r="AM39" s="104">
        <v>2</v>
      </c>
      <c r="AN39" s="14" t="str">
        <f>INDEX(节奏总表!$CD$4:$CD$23,MATCH(挂机升级突破!AL39+1,节奏总表!$CG$4:$CG$22,1))</f>
        <v>焦热+2</v>
      </c>
      <c r="AO39" s="104"/>
      <c r="AP39" s="14">
        <f>INDEX(节奏总表!$BJ$4:$BJ$55,挂机升级突破!AL39)</f>
        <v>107</v>
      </c>
      <c r="AQ39" s="104"/>
      <c r="AR39" s="104"/>
      <c r="AS39" s="104"/>
      <c r="AT39" s="19">
        <v>0.08</v>
      </c>
      <c r="AU39" s="104"/>
      <c r="AV39" s="104"/>
      <c r="AW39" s="104"/>
      <c r="AX39" s="19">
        <v>0.09</v>
      </c>
      <c r="AY39" s="104"/>
      <c r="AZ39" s="19">
        <v>0.04</v>
      </c>
    </row>
    <row r="40" spans="1:72" ht="16.5" x14ac:dyDescent="0.2">
      <c r="A40" s="27" t="s">
        <v>161</v>
      </c>
      <c r="B40" s="28"/>
      <c r="C40" s="104"/>
      <c r="D40" s="28"/>
      <c r="E40" s="28"/>
      <c r="F40" s="104"/>
      <c r="G40" s="28"/>
      <c r="H40" s="19">
        <v>0</v>
      </c>
      <c r="I40" s="19">
        <v>0</v>
      </c>
      <c r="J40" s="19">
        <v>0</v>
      </c>
      <c r="K40" s="19">
        <v>0</v>
      </c>
      <c r="L40" s="19">
        <v>0.2</v>
      </c>
      <c r="M40" s="19">
        <v>0.3</v>
      </c>
      <c r="N40" s="19">
        <v>0.4</v>
      </c>
      <c r="O40" s="19">
        <v>0.5</v>
      </c>
      <c r="P40" s="19">
        <v>0</v>
      </c>
      <c r="Q40" s="19">
        <v>0</v>
      </c>
      <c r="R40" s="19"/>
      <c r="S40" s="19">
        <v>0</v>
      </c>
      <c r="AL40" s="104">
        <v>36</v>
      </c>
      <c r="AM40" s="104">
        <v>3</v>
      </c>
      <c r="AN40" s="14" t="str">
        <f>INDEX(节奏总表!$CD$4:$CD$23,MATCH(挂机升级突破!AL40+1,节奏总表!$CG$4:$CG$22,1))</f>
        <v>焦热+2</v>
      </c>
      <c r="AO40" s="104"/>
      <c r="AP40" s="14">
        <f>INDEX(节奏总表!$BJ$4:$BJ$55,挂机升级突破!AL40)</f>
        <v>110</v>
      </c>
      <c r="AQ40" s="104"/>
      <c r="AR40" s="104"/>
      <c r="AS40" s="104"/>
      <c r="AT40" s="19">
        <v>0.08</v>
      </c>
      <c r="AU40" s="104"/>
      <c r="AV40" s="104"/>
      <c r="AW40" s="104"/>
      <c r="AX40" s="19">
        <v>0.09</v>
      </c>
      <c r="AY40" s="104"/>
      <c r="AZ40" s="19">
        <v>0.04</v>
      </c>
    </row>
    <row r="41" spans="1:72" ht="16.5" x14ac:dyDescent="0.2">
      <c r="A41" s="27" t="s">
        <v>159</v>
      </c>
      <c r="B41" s="28"/>
      <c r="C41" s="104"/>
      <c r="D41" s="28"/>
      <c r="E41" s="28"/>
      <c r="F41" s="104"/>
      <c r="G41" s="28"/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0.5</v>
      </c>
      <c r="Q41" s="19">
        <v>0.6</v>
      </c>
      <c r="R41" s="19"/>
      <c r="S41" s="19">
        <v>0.7</v>
      </c>
      <c r="AL41" s="104">
        <v>37</v>
      </c>
      <c r="AM41" s="104">
        <v>1</v>
      </c>
      <c r="AN41" s="14" t="str">
        <f>INDEX(节奏总表!$CD$4:$CD$23,MATCH(挂机升级突破!AL41+1,节奏总表!$CG$4:$CG$22,1))</f>
        <v>焦热+2</v>
      </c>
      <c r="AO41" s="104"/>
      <c r="AP41" s="14">
        <f>INDEX(节奏总表!$BJ$4:$BJ$55,挂机升级突破!AL41)</f>
        <v>112</v>
      </c>
      <c r="AQ41" s="104"/>
      <c r="AR41" s="104"/>
      <c r="AS41" s="104"/>
      <c r="AT41" s="19">
        <v>0.08</v>
      </c>
      <c r="AU41" s="104"/>
      <c r="AV41" s="104"/>
      <c r="AW41" s="104"/>
      <c r="AX41" s="19">
        <v>0.1</v>
      </c>
      <c r="AY41" s="104"/>
      <c r="AZ41" s="19">
        <v>0.05</v>
      </c>
    </row>
    <row r="42" spans="1:72" ht="16.5" x14ac:dyDescent="0.2">
      <c r="A42" s="27" t="s">
        <v>160</v>
      </c>
      <c r="B42" s="28"/>
      <c r="C42" s="104"/>
      <c r="D42" s="28"/>
      <c r="E42" s="28"/>
      <c r="F42" s="104"/>
      <c r="G42" s="28"/>
      <c r="H42" s="14">
        <f>H37/H38</f>
        <v>1587.1428571428573</v>
      </c>
      <c r="I42" s="14">
        <f t="shared" ref="I42:S42" si="24">I37/I38</f>
        <v>2120</v>
      </c>
      <c r="J42" s="14">
        <f t="shared" si="24"/>
        <v>1807.714285714286</v>
      </c>
      <c r="K42" s="14">
        <f t="shared" si="24"/>
        <v>1494.0714285714289</v>
      </c>
      <c r="L42" s="14">
        <f t="shared" si="24"/>
        <v>812.21875000000011</v>
      </c>
      <c r="M42" s="14">
        <f t="shared" si="24"/>
        <v>686.35714285714289</v>
      </c>
      <c r="N42" s="14">
        <f t="shared" si="24"/>
        <v>698.30000000000007</v>
      </c>
      <c r="O42" s="14">
        <f t="shared" si="24"/>
        <v>688.83</v>
      </c>
      <c r="P42" s="14">
        <f t="shared" si="24"/>
        <v>316.48500000000001</v>
      </c>
      <c r="Q42" s="14">
        <f t="shared" si="24"/>
        <v>183.42500000000001</v>
      </c>
      <c r="R42" s="14"/>
      <c r="S42" s="14">
        <f t="shared" si="24"/>
        <v>21478000</v>
      </c>
      <c r="AL42" s="104">
        <v>38</v>
      </c>
      <c r="AM42" s="104">
        <v>2</v>
      </c>
      <c r="AN42" s="14" t="str">
        <f>INDEX(节奏总表!$CD$4:$CD$23,MATCH(挂机升级突破!AL42+1,节奏总表!$CG$4:$CG$22,1))</f>
        <v>大焦热</v>
      </c>
      <c r="AO42" s="104"/>
      <c r="AP42" s="14">
        <f>INDEX(节奏总表!$BJ$4:$BJ$55,挂机升级突破!AL42)</f>
        <v>115</v>
      </c>
      <c r="AQ42" s="104"/>
      <c r="AR42" s="104"/>
      <c r="AS42" s="104"/>
      <c r="AT42" s="19"/>
      <c r="AU42" s="19">
        <v>0.05</v>
      </c>
      <c r="AV42" s="104"/>
      <c r="AW42" s="104"/>
      <c r="AX42" s="19">
        <v>0.12</v>
      </c>
      <c r="AY42" s="104"/>
      <c r="AZ42" s="19">
        <v>0.05</v>
      </c>
    </row>
    <row r="43" spans="1:72" ht="16.5" x14ac:dyDescent="0.2">
      <c r="AL43" s="104">
        <v>39</v>
      </c>
      <c r="AM43" s="104">
        <v>3</v>
      </c>
      <c r="AN43" s="14" t="str">
        <f>INDEX(节奏总表!$CD$4:$CD$23,MATCH(挂机升级突破!AL43+1,节奏总表!$CG$4:$CG$22,1))</f>
        <v>大焦热</v>
      </c>
      <c r="AO43" s="104"/>
      <c r="AP43" s="14">
        <f>INDEX(节奏总表!$BJ$4:$BJ$55,挂机升级突破!AL43)</f>
        <v>117</v>
      </c>
      <c r="AQ43" s="104"/>
      <c r="AR43" s="104"/>
      <c r="AS43" s="104"/>
      <c r="AT43" s="104"/>
      <c r="AU43" s="19">
        <v>0.05</v>
      </c>
      <c r="AV43" s="104"/>
      <c r="AW43" s="104"/>
      <c r="AX43" s="19">
        <v>0.12</v>
      </c>
      <c r="AY43" s="104"/>
      <c r="AZ43" s="19">
        <v>0.05</v>
      </c>
    </row>
    <row r="44" spans="1:72" ht="16.5" x14ac:dyDescent="0.2">
      <c r="AL44" s="104">
        <v>40</v>
      </c>
      <c r="AM44" s="104">
        <v>1</v>
      </c>
      <c r="AN44" s="14" t="str">
        <f>INDEX(节奏总表!$CD$4:$CD$23,MATCH(挂机升级突破!AL44+1,节奏总表!$CG$4:$CG$22,1))</f>
        <v>大焦热</v>
      </c>
      <c r="AO44" s="104"/>
      <c r="AP44" s="14">
        <f>INDEX(节奏总表!$BJ$4:$BJ$55,挂机升级突破!AL44)</f>
        <v>120</v>
      </c>
      <c r="AQ44" s="104"/>
      <c r="AR44" s="104"/>
      <c r="AS44" s="104"/>
      <c r="AT44" s="104"/>
      <c r="AU44" s="19">
        <v>0.05</v>
      </c>
      <c r="AV44" s="104"/>
      <c r="AW44" s="104"/>
      <c r="AX44" s="19">
        <v>0.12</v>
      </c>
      <c r="AY44" s="104"/>
      <c r="AZ44" s="19">
        <v>0.05</v>
      </c>
    </row>
    <row r="45" spans="1:72" ht="16.5" x14ac:dyDescent="0.2">
      <c r="AL45" s="104">
        <v>41</v>
      </c>
      <c r="AM45" s="104">
        <v>2</v>
      </c>
      <c r="AN45" s="14" t="str">
        <f>INDEX(节奏总表!$CD$4:$CD$23,MATCH(挂机升级突破!AL45+1,节奏总表!$CG$4:$CG$22,1))</f>
        <v>大焦热+1</v>
      </c>
      <c r="AO45" s="104"/>
      <c r="AP45" s="14">
        <f>INDEX(节奏总表!$BJ$4:$BJ$55,挂机升级突破!AL45)</f>
        <v>122</v>
      </c>
      <c r="AQ45" s="104"/>
      <c r="AR45" s="104"/>
      <c r="AS45" s="104"/>
      <c r="AT45" s="104"/>
      <c r="AU45" s="19">
        <v>0.06</v>
      </c>
      <c r="AV45" s="104"/>
      <c r="AW45" s="104"/>
      <c r="AX45" s="104"/>
      <c r="AY45" s="19">
        <v>0.05</v>
      </c>
      <c r="AZ45" s="19">
        <v>0.05</v>
      </c>
    </row>
    <row r="46" spans="1:72" ht="16.5" x14ac:dyDescent="0.2">
      <c r="AL46" s="104">
        <v>42</v>
      </c>
      <c r="AM46" s="104">
        <v>3</v>
      </c>
      <c r="AN46" s="14" t="str">
        <f>INDEX(节奏总表!$CD$4:$CD$23,MATCH(挂机升级突破!AL46+1,节奏总表!$CG$4:$CG$22,1))</f>
        <v>大焦热+1</v>
      </c>
      <c r="AO46" s="104"/>
      <c r="AP46" s="14">
        <f>INDEX(节奏总表!$BJ$4:$BJ$55,挂机升级突破!AL46)</f>
        <v>125</v>
      </c>
      <c r="AQ46" s="104"/>
      <c r="AR46" s="104"/>
      <c r="AS46" s="104"/>
      <c r="AT46" s="104"/>
      <c r="AU46" s="19">
        <v>0.06</v>
      </c>
      <c r="AV46" s="104"/>
      <c r="AW46" s="104"/>
      <c r="AX46" s="104"/>
      <c r="AY46" s="19">
        <v>0.05</v>
      </c>
      <c r="AZ46" s="19">
        <v>0.05</v>
      </c>
      <c r="BA46" s="15"/>
      <c r="BB46" s="15"/>
      <c r="BC46" s="15"/>
      <c r="BD46" s="15"/>
      <c r="BE46" s="15"/>
      <c r="BF46" s="15"/>
    </row>
    <row r="47" spans="1:72" ht="16.5" x14ac:dyDescent="0.2">
      <c r="AL47" s="104">
        <v>43</v>
      </c>
      <c r="AM47" s="104">
        <v>1</v>
      </c>
      <c r="AN47" s="14" t="str">
        <f>INDEX(节奏总表!$CD$4:$CD$23,MATCH(挂机升级突破!AL47+1,节奏总表!$CG$4:$CG$22,1))</f>
        <v>大焦热+1</v>
      </c>
      <c r="AO47" s="104"/>
      <c r="AP47" s="14">
        <f>INDEX(节奏总表!$BJ$4:$BJ$55,挂机升级突破!AL47)</f>
        <v>127</v>
      </c>
      <c r="AQ47" s="104"/>
      <c r="AR47" s="104"/>
      <c r="AS47" s="104"/>
      <c r="AT47" s="104"/>
      <c r="AU47" s="19">
        <v>0.06</v>
      </c>
      <c r="AV47" s="104"/>
      <c r="AW47" s="104"/>
      <c r="AX47" s="104"/>
      <c r="AY47" s="19">
        <v>0.05</v>
      </c>
      <c r="AZ47" s="19">
        <v>0.05</v>
      </c>
      <c r="BG47" s="15"/>
      <c r="BH47" s="15"/>
      <c r="BI47" s="30"/>
      <c r="BJ47" s="15"/>
      <c r="BK47" s="30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ht="17.25" x14ac:dyDescent="0.2">
      <c r="A48" s="12" t="s">
        <v>33</v>
      </c>
      <c r="B48" s="12" t="s">
        <v>151</v>
      </c>
      <c r="C48" s="12" t="s">
        <v>48</v>
      </c>
      <c r="D48" s="12" t="s">
        <v>152</v>
      </c>
      <c r="H48" s="12" t="s">
        <v>142</v>
      </c>
      <c r="I48" s="12" t="s">
        <v>143</v>
      </c>
      <c r="J48" s="12" t="s">
        <v>144</v>
      </c>
      <c r="K48" s="12" t="s">
        <v>145</v>
      </c>
      <c r="L48" s="12" t="s">
        <v>623</v>
      </c>
      <c r="M48" s="12" t="s">
        <v>604</v>
      </c>
      <c r="N48" s="12" t="s">
        <v>605</v>
      </c>
      <c r="O48" s="12" t="s">
        <v>606</v>
      </c>
      <c r="P48" s="12" t="s">
        <v>622</v>
      </c>
      <c r="Q48" s="12" t="s">
        <v>621</v>
      </c>
      <c r="R48" s="12" t="s">
        <v>162</v>
      </c>
      <c r="S48" s="12" t="s">
        <v>163</v>
      </c>
      <c r="AL48" s="104">
        <v>44</v>
      </c>
      <c r="AM48" s="104">
        <v>2</v>
      </c>
      <c r="AN48" s="14" t="str">
        <f>INDEX(节奏总表!$CD$4:$CD$23,MATCH(挂机升级突破!AL48+1,节奏总表!$CG$4:$CG$22,1))</f>
        <v>大焦热+2</v>
      </c>
      <c r="AO48" s="104"/>
      <c r="AP48" s="14">
        <f>INDEX(节奏总表!$BJ$4:$BJ$55,挂机升级突破!AL48)</f>
        <v>130</v>
      </c>
      <c r="AQ48" s="104"/>
      <c r="AR48" s="104"/>
      <c r="AS48" s="104"/>
      <c r="AT48" s="104"/>
      <c r="AU48" s="19">
        <v>7.0000000000000007E-2</v>
      </c>
      <c r="AV48" s="104"/>
      <c r="AW48" s="104"/>
      <c r="AX48" s="104"/>
      <c r="AY48" s="19">
        <v>7.0000000000000007E-2</v>
      </c>
      <c r="AZ48" s="19">
        <v>0.05</v>
      </c>
    </row>
    <row r="49" spans="1:59" ht="16.5" x14ac:dyDescent="0.2">
      <c r="A49" s="28">
        <v>1</v>
      </c>
      <c r="B49" s="28">
        <v>1</v>
      </c>
      <c r="C49" s="28">
        <v>1</v>
      </c>
      <c r="D49" s="19">
        <v>0.5</v>
      </c>
      <c r="H49" s="21">
        <f t="shared" ref="H49:Q58" si="25">(INDEX(H$7:H$27,$B49)*(1-$D49)+INDEX(H$7:H$27,$B49+1)*$D49)*H$4*$B$2</f>
        <v>0</v>
      </c>
      <c r="I49" s="21">
        <f t="shared" si="25"/>
        <v>0</v>
      </c>
      <c r="J49" s="21">
        <f t="shared" si="25"/>
        <v>0</v>
      </c>
      <c r="K49" s="21">
        <f t="shared" si="25"/>
        <v>0</v>
      </c>
      <c r="L49" s="21">
        <f t="shared" si="25"/>
        <v>0</v>
      </c>
      <c r="M49" s="21">
        <f t="shared" si="25"/>
        <v>0</v>
      </c>
      <c r="N49" s="21">
        <f t="shared" si="25"/>
        <v>0</v>
      </c>
      <c r="O49" s="21">
        <f t="shared" si="25"/>
        <v>0</v>
      </c>
      <c r="P49" s="21">
        <f t="shared" si="25"/>
        <v>0</v>
      </c>
      <c r="Q49" s="21">
        <f t="shared" si="25"/>
        <v>0</v>
      </c>
      <c r="R49" s="34">
        <f t="shared" ref="R49:S68" si="26">INT((INDEX(R$7:R$27,$B49)*(1-$D49)+INDEX(R$7:R$27,$B49+1)*$D49)*R$4*$B$2)</f>
        <v>17</v>
      </c>
      <c r="S49" s="34">
        <f t="shared" si="26"/>
        <v>5</v>
      </c>
      <c r="AL49" s="104">
        <v>45</v>
      </c>
      <c r="AM49" s="104">
        <v>3</v>
      </c>
      <c r="AN49" s="14" t="str">
        <f>INDEX(节奏总表!$CD$4:$CD$23,MATCH(挂机升级突破!AL49+1,节奏总表!$CG$4:$CG$22,1))</f>
        <v>大焦热+2</v>
      </c>
      <c r="AO49" s="104"/>
      <c r="AP49" s="14">
        <f>INDEX(节奏总表!$BJ$4:$BJ$55,挂机升级突破!AL49)</f>
        <v>132</v>
      </c>
      <c r="AQ49" s="104"/>
      <c r="AR49" s="104"/>
      <c r="AS49" s="104"/>
      <c r="AT49" s="104"/>
      <c r="AU49" s="19">
        <v>7.0000000000000007E-2</v>
      </c>
      <c r="AV49" s="104"/>
      <c r="AW49" s="104"/>
      <c r="AX49" s="104"/>
      <c r="AY49" s="19">
        <v>7.0000000000000007E-2</v>
      </c>
      <c r="AZ49" s="19">
        <v>0.05</v>
      </c>
    </row>
    <row r="50" spans="1:59" ht="16.5" x14ac:dyDescent="0.2">
      <c r="A50" s="28">
        <v>2</v>
      </c>
      <c r="B50" s="28">
        <v>1</v>
      </c>
      <c r="C50" s="28">
        <v>2</v>
      </c>
      <c r="D50" s="19">
        <v>0.65</v>
      </c>
      <c r="H50" s="21">
        <f t="shared" si="25"/>
        <v>0</v>
      </c>
      <c r="I50" s="21">
        <f t="shared" si="25"/>
        <v>0</v>
      </c>
      <c r="J50" s="21">
        <f t="shared" si="25"/>
        <v>0</v>
      </c>
      <c r="K50" s="21">
        <f t="shared" si="25"/>
        <v>0</v>
      </c>
      <c r="L50" s="21">
        <f t="shared" si="25"/>
        <v>0</v>
      </c>
      <c r="M50" s="21">
        <f t="shared" si="25"/>
        <v>0</v>
      </c>
      <c r="N50" s="21">
        <f t="shared" si="25"/>
        <v>0</v>
      </c>
      <c r="O50" s="21">
        <f t="shared" si="25"/>
        <v>0</v>
      </c>
      <c r="P50" s="21">
        <f t="shared" si="25"/>
        <v>0</v>
      </c>
      <c r="Q50" s="21">
        <f t="shared" si="25"/>
        <v>0</v>
      </c>
      <c r="R50" s="34">
        <f t="shared" si="26"/>
        <v>19</v>
      </c>
      <c r="S50" s="34">
        <f t="shared" si="26"/>
        <v>6</v>
      </c>
      <c r="AL50" s="104">
        <v>46</v>
      </c>
      <c r="AM50" s="104">
        <v>1</v>
      </c>
      <c r="AN50" s="14" t="str">
        <f>INDEX(节奏总表!$CD$4:$CD$23,MATCH(挂机升级突破!AL50+1,节奏总表!$CG$4:$CG$22,1))</f>
        <v>大焦热+2</v>
      </c>
      <c r="AO50" s="104"/>
      <c r="AP50" s="14">
        <f>INDEX(节奏总表!$BJ$4:$BJ$55,挂机升级突破!AL50)</f>
        <v>135</v>
      </c>
      <c r="AQ50" s="104"/>
      <c r="AR50" s="104"/>
      <c r="AS50" s="104"/>
      <c r="AT50" s="104"/>
      <c r="AU50" s="19">
        <v>7.0000000000000007E-2</v>
      </c>
      <c r="AV50" s="104"/>
      <c r="AW50" s="104"/>
      <c r="AX50" s="104"/>
      <c r="AY50" s="19">
        <v>7.0000000000000007E-2</v>
      </c>
      <c r="AZ50" s="19">
        <v>0.05</v>
      </c>
    </row>
    <row r="51" spans="1:59" ht="16.5" x14ac:dyDescent="0.2">
      <c r="A51" s="28">
        <v>3</v>
      </c>
      <c r="B51" s="28">
        <v>1</v>
      </c>
      <c r="C51" s="28">
        <v>3</v>
      </c>
      <c r="D51" s="19">
        <v>0.8</v>
      </c>
      <c r="H51" s="21">
        <f t="shared" si="25"/>
        <v>0</v>
      </c>
      <c r="I51" s="21">
        <f t="shared" si="25"/>
        <v>0</v>
      </c>
      <c r="J51" s="21">
        <f t="shared" si="25"/>
        <v>0</v>
      </c>
      <c r="K51" s="21">
        <f t="shared" si="25"/>
        <v>0</v>
      </c>
      <c r="L51" s="21">
        <f t="shared" si="25"/>
        <v>0</v>
      </c>
      <c r="M51" s="21">
        <f t="shared" si="25"/>
        <v>0</v>
      </c>
      <c r="N51" s="21">
        <f t="shared" si="25"/>
        <v>0</v>
      </c>
      <c r="O51" s="21">
        <f t="shared" si="25"/>
        <v>0</v>
      </c>
      <c r="P51" s="21">
        <f t="shared" si="25"/>
        <v>0</v>
      </c>
      <c r="Q51" s="21">
        <f t="shared" si="25"/>
        <v>0</v>
      </c>
      <c r="R51" s="34">
        <f t="shared" si="26"/>
        <v>22</v>
      </c>
      <c r="S51" s="34">
        <f t="shared" si="26"/>
        <v>8</v>
      </c>
      <c r="AL51" s="104">
        <v>47</v>
      </c>
      <c r="AM51" s="104">
        <v>2</v>
      </c>
      <c r="AN51" s="14" t="str">
        <f>INDEX(节奏总表!$CD$4:$CD$23,MATCH(挂机升级突破!AL51+1,节奏总表!$CG$4:$CG$22,1))</f>
        <v>无间</v>
      </c>
      <c r="AO51" s="104"/>
      <c r="AP51" s="14">
        <f>INDEX(节奏总表!$BJ$4:$BJ$55,挂机升级突破!AL51)</f>
        <v>137</v>
      </c>
      <c r="AQ51" s="104"/>
      <c r="AR51" s="104"/>
      <c r="AS51" s="104"/>
      <c r="AT51" s="104"/>
      <c r="AU51" s="19">
        <v>7.0000000000000007E-2</v>
      </c>
      <c r="AV51" s="104"/>
      <c r="AW51" s="104"/>
      <c r="AX51" s="104"/>
      <c r="AY51" s="19">
        <v>0.09</v>
      </c>
      <c r="AZ51" s="19">
        <v>0.05</v>
      </c>
    </row>
    <row r="52" spans="1:59" ht="16.5" x14ac:dyDescent="0.2">
      <c r="A52" s="28">
        <v>4</v>
      </c>
      <c r="B52" s="28">
        <v>1</v>
      </c>
      <c r="C52" s="28">
        <v>4</v>
      </c>
      <c r="D52" s="19">
        <v>1</v>
      </c>
      <c r="H52" s="21">
        <f t="shared" si="25"/>
        <v>0</v>
      </c>
      <c r="I52" s="21">
        <f t="shared" si="25"/>
        <v>0</v>
      </c>
      <c r="J52" s="21">
        <f t="shared" si="25"/>
        <v>0</v>
      </c>
      <c r="K52" s="21">
        <f t="shared" si="25"/>
        <v>0</v>
      </c>
      <c r="L52" s="21">
        <f t="shared" si="25"/>
        <v>0</v>
      </c>
      <c r="M52" s="21">
        <f t="shared" si="25"/>
        <v>0</v>
      </c>
      <c r="N52" s="21">
        <f t="shared" si="25"/>
        <v>0</v>
      </c>
      <c r="O52" s="21">
        <f t="shared" si="25"/>
        <v>0</v>
      </c>
      <c r="P52" s="21">
        <f t="shared" si="25"/>
        <v>0</v>
      </c>
      <c r="Q52" s="21">
        <f t="shared" si="25"/>
        <v>0</v>
      </c>
      <c r="R52" s="34">
        <f t="shared" si="26"/>
        <v>25</v>
      </c>
      <c r="S52" s="34">
        <f t="shared" si="26"/>
        <v>10</v>
      </c>
      <c r="AL52" s="104">
        <v>48</v>
      </c>
      <c r="AM52" s="104">
        <v>3</v>
      </c>
      <c r="AN52" s="14" t="str">
        <f>INDEX(节奏总表!$CD$4:$CD$23,MATCH(挂机升级突破!AL52+1,节奏总表!$CG$4:$CG$22,1))</f>
        <v>无间</v>
      </c>
      <c r="AO52" s="104"/>
      <c r="AP52" s="14">
        <f>INDEX(节奏总表!$BJ$4:$BJ$55,挂机升级突破!AL52)</f>
        <v>140</v>
      </c>
      <c r="AQ52" s="104"/>
      <c r="AR52" s="104"/>
      <c r="AS52" s="104"/>
      <c r="AT52" s="104"/>
      <c r="AU52" s="19">
        <v>7.0000000000000007E-2</v>
      </c>
      <c r="AV52" s="104"/>
      <c r="AW52" s="104"/>
      <c r="AX52" s="104"/>
      <c r="AY52" s="19">
        <v>0.09</v>
      </c>
      <c r="AZ52" s="19">
        <v>0.05</v>
      </c>
    </row>
    <row r="53" spans="1:59" ht="16.5" x14ac:dyDescent="0.2">
      <c r="A53" s="28">
        <v>5</v>
      </c>
      <c r="B53" s="28">
        <v>2</v>
      </c>
      <c r="C53" s="28">
        <v>1</v>
      </c>
      <c r="D53" s="19">
        <v>0.5</v>
      </c>
      <c r="H53" s="21">
        <f t="shared" si="25"/>
        <v>0.25</v>
      </c>
      <c r="I53" s="21">
        <f t="shared" si="25"/>
        <v>0</v>
      </c>
      <c r="J53" s="21">
        <f t="shared" si="25"/>
        <v>0</v>
      </c>
      <c r="K53" s="21">
        <f t="shared" si="25"/>
        <v>0</v>
      </c>
      <c r="L53" s="21">
        <f t="shared" si="25"/>
        <v>0</v>
      </c>
      <c r="M53" s="21">
        <f t="shared" si="25"/>
        <v>0</v>
      </c>
      <c r="N53" s="21">
        <f t="shared" si="25"/>
        <v>0</v>
      </c>
      <c r="O53" s="21">
        <f t="shared" si="25"/>
        <v>0</v>
      </c>
      <c r="P53" s="21">
        <f t="shared" si="25"/>
        <v>0</v>
      </c>
      <c r="Q53" s="21">
        <f t="shared" si="25"/>
        <v>0</v>
      </c>
      <c r="R53" s="34">
        <f t="shared" si="26"/>
        <v>27</v>
      </c>
      <c r="S53" s="34">
        <f t="shared" si="26"/>
        <v>12</v>
      </c>
      <c r="AL53" s="104">
        <v>49</v>
      </c>
      <c r="AM53" s="104">
        <v>1</v>
      </c>
      <c r="AN53" s="14" t="str">
        <f>INDEX(节奏总表!$CD$4:$CD$23,MATCH(挂机升级突破!AL53+1,节奏总表!$CG$4:$CG$22,1))</f>
        <v>无间</v>
      </c>
      <c r="AO53" s="104"/>
      <c r="AP53" s="14">
        <f>INDEX(节奏总表!$BJ$4:$BJ$55,挂机升级突破!AL53)</f>
        <v>142</v>
      </c>
      <c r="AQ53" s="104"/>
      <c r="AR53" s="104"/>
      <c r="AS53" s="104"/>
      <c r="AT53" s="104"/>
      <c r="AU53" s="19">
        <v>0.08</v>
      </c>
      <c r="AV53" s="104"/>
      <c r="AW53" s="104"/>
      <c r="AX53" s="104"/>
      <c r="AY53" s="19">
        <v>0.1</v>
      </c>
      <c r="AZ53" s="19">
        <v>0.05</v>
      </c>
    </row>
    <row r="54" spans="1:59" ht="16.5" x14ac:dyDescent="0.2">
      <c r="A54" s="28">
        <v>6</v>
      </c>
      <c r="B54" s="28">
        <v>2</v>
      </c>
      <c r="C54" s="28">
        <v>2</v>
      </c>
      <c r="D54" s="19">
        <v>0.56999999999999995</v>
      </c>
      <c r="H54" s="21">
        <f t="shared" si="25"/>
        <v>0.28499999999999998</v>
      </c>
      <c r="I54" s="21">
        <f t="shared" si="25"/>
        <v>0</v>
      </c>
      <c r="J54" s="21">
        <f t="shared" si="25"/>
        <v>0</v>
      </c>
      <c r="K54" s="21">
        <f t="shared" si="25"/>
        <v>0</v>
      </c>
      <c r="L54" s="21">
        <f t="shared" si="25"/>
        <v>0</v>
      </c>
      <c r="M54" s="21">
        <f t="shared" si="25"/>
        <v>0</v>
      </c>
      <c r="N54" s="21">
        <f t="shared" si="25"/>
        <v>0</v>
      </c>
      <c r="O54" s="21">
        <f t="shared" si="25"/>
        <v>0</v>
      </c>
      <c r="P54" s="21">
        <f t="shared" si="25"/>
        <v>0</v>
      </c>
      <c r="Q54" s="21">
        <f t="shared" si="25"/>
        <v>0</v>
      </c>
      <c r="R54" s="34">
        <f t="shared" si="26"/>
        <v>27</v>
      </c>
      <c r="S54" s="34">
        <f t="shared" si="26"/>
        <v>12</v>
      </c>
      <c r="AL54" s="104">
        <v>50</v>
      </c>
      <c r="AM54" s="104">
        <v>2</v>
      </c>
      <c r="AN54" s="14" t="str">
        <f>INDEX(节奏总表!$CD$4:$CD$23,MATCH(挂机升级突破!AL54+1,节奏总表!$CG$4:$CG$22,1))</f>
        <v>无间</v>
      </c>
      <c r="AO54" s="104"/>
      <c r="AP54" s="14">
        <f>INDEX(节奏总表!$BJ$4:$BJ$55,挂机升级突破!AL54)</f>
        <v>145</v>
      </c>
      <c r="AQ54" s="104"/>
      <c r="AR54" s="104"/>
      <c r="AS54" s="104"/>
      <c r="AT54" s="104"/>
      <c r="AU54" s="19">
        <v>0.08</v>
      </c>
      <c r="AV54" s="104"/>
      <c r="AW54" s="104"/>
      <c r="AX54" s="104"/>
      <c r="AY54" s="19">
        <v>0.12</v>
      </c>
      <c r="AZ54" s="19">
        <v>0.05</v>
      </c>
    </row>
    <row r="55" spans="1:59" ht="16.5" x14ac:dyDescent="0.2">
      <c r="A55" s="28">
        <v>7</v>
      </c>
      <c r="B55" s="28">
        <v>2</v>
      </c>
      <c r="C55" s="28">
        <v>3</v>
      </c>
      <c r="D55" s="19">
        <v>0.64</v>
      </c>
      <c r="H55" s="21">
        <f t="shared" si="25"/>
        <v>0.32</v>
      </c>
      <c r="I55" s="21">
        <f t="shared" si="25"/>
        <v>0</v>
      </c>
      <c r="J55" s="21">
        <f t="shared" si="25"/>
        <v>0</v>
      </c>
      <c r="K55" s="21">
        <f t="shared" si="25"/>
        <v>0</v>
      </c>
      <c r="L55" s="21">
        <f t="shared" si="25"/>
        <v>0</v>
      </c>
      <c r="M55" s="21">
        <f t="shared" si="25"/>
        <v>0</v>
      </c>
      <c r="N55" s="21">
        <f t="shared" si="25"/>
        <v>0</v>
      </c>
      <c r="O55" s="21">
        <f t="shared" si="25"/>
        <v>0</v>
      </c>
      <c r="P55" s="21">
        <f t="shared" si="25"/>
        <v>0</v>
      </c>
      <c r="Q55" s="21">
        <f t="shared" si="25"/>
        <v>0</v>
      </c>
      <c r="R55" s="34">
        <f t="shared" si="26"/>
        <v>28</v>
      </c>
      <c r="S55" s="34">
        <f t="shared" si="26"/>
        <v>13</v>
      </c>
      <c r="AL55" s="104">
        <v>51</v>
      </c>
      <c r="AM55" s="104">
        <v>3</v>
      </c>
      <c r="AN55" s="14" t="str">
        <f>INDEX(节奏总表!$CD$4:$CD$23,MATCH(挂机升级突破!AL55+1,节奏总表!$CG$4:$CG$22,1))</f>
        <v>无间</v>
      </c>
      <c r="AO55" s="104"/>
      <c r="AP55" s="14">
        <f>INDEX(节奏总表!$BJ$4:$BJ$55,挂机升级突破!AL55)</f>
        <v>147</v>
      </c>
      <c r="AQ55" s="104"/>
      <c r="AR55" s="104"/>
      <c r="AS55" s="104"/>
      <c r="AT55" s="104"/>
      <c r="AU55" s="19">
        <v>0.08</v>
      </c>
      <c r="AV55" s="104"/>
      <c r="AW55" s="104"/>
      <c r="AX55" s="104"/>
      <c r="AY55" s="19">
        <v>0.12</v>
      </c>
      <c r="AZ55" s="19">
        <v>0.05</v>
      </c>
    </row>
    <row r="56" spans="1:59" ht="16.5" x14ac:dyDescent="0.2">
      <c r="A56" s="28">
        <v>8</v>
      </c>
      <c r="B56" s="28">
        <v>2</v>
      </c>
      <c r="C56" s="28">
        <v>4</v>
      </c>
      <c r="D56" s="19">
        <v>0.71</v>
      </c>
      <c r="H56" s="21">
        <f t="shared" si="25"/>
        <v>0.35499999999999998</v>
      </c>
      <c r="I56" s="21">
        <f t="shared" si="25"/>
        <v>0</v>
      </c>
      <c r="J56" s="21">
        <f t="shared" si="25"/>
        <v>0</v>
      </c>
      <c r="K56" s="21">
        <f t="shared" si="25"/>
        <v>0</v>
      </c>
      <c r="L56" s="21">
        <f t="shared" si="25"/>
        <v>0</v>
      </c>
      <c r="M56" s="21">
        <f t="shared" si="25"/>
        <v>0</v>
      </c>
      <c r="N56" s="21">
        <f t="shared" si="25"/>
        <v>0</v>
      </c>
      <c r="O56" s="21">
        <f t="shared" si="25"/>
        <v>0</v>
      </c>
      <c r="P56" s="21">
        <f t="shared" si="25"/>
        <v>0</v>
      </c>
      <c r="Q56" s="21">
        <f t="shared" si="25"/>
        <v>0</v>
      </c>
      <c r="R56" s="34">
        <f t="shared" si="26"/>
        <v>28</v>
      </c>
      <c r="S56" s="34">
        <f t="shared" si="26"/>
        <v>13</v>
      </c>
      <c r="AL56" s="104">
        <v>52</v>
      </c>
      <c r="AM56" s="104">
        <v>4</v>
      </c>
      <c r="AN56" s="14" t="str">
        <f>INDEX(节奏总表!$CD$4:$CD$23,MATCH(挂机升级突破!AL56+1,节奏总表!$CG$4:$CG$22,1))</f>
        <v>无间</v>
      </c>
      <c r="AO56" s="104"/>
      <c r="AP56" s="14">
        <f>INDEX(节奏总表!$BJ$4:$BJ$55,挂机升级突破!AL56)</f>
        <v>150</v>
      </c>
      <c r="AQ56" s="104"/>
      <c r="AR56" s="104"/>
      <c r="AS56" s="104"/>
      <c r="AT56" s="104"/>
      <c r="AU56" s="19">
        <v>0.08</v>
      </c>
      <c r="AV56" s="104"/>
      <c r="AW56" s="104"/>
      <c r="AX56" s="104"/>
      <c r="AY56" s="19">
        <v>0.12</v>
      </c>
      <c r="AZ56" s="19">
        <v>0.05</v>
      </c>
    </row>
    <row r="57" spans="1:59" ht="16.5" x14ac:dyDescent="0.2">
      <c r="A57" s="28">
        <v>9</v>
      </c>
      <c r="B57" s="28">
        <v>2</v>
      </c>
      <c r="C57" s="28">
        <v>5</v>
      </c>
      <c r="D57" s="19">
        <v>0.78</v>
      </c>
      <c r="H57" s="21">
        <f t="shared" si="25"/>
        <v>0.39</v>
      </c>
      <c r="I57" s="21">
        <f t="shared" si="25"/>
        <v>0</v>
      </c>
      <c r="J57" s="21">
        <f t="shared" si="25"/>
        <v>0</v>
      </c>
      <c r="K57" s="21">
        <f t="shared" si="25"/>
        <v>0</v>
      </c>
      <c r="L57" s="21">
        <f t="shared" si="25"/>
        <v>0</v>
      </c>
      <c r="M57" s="21">
        <f t="shared" si="25"/>
        <v>0</v>
      </c>
      <c r="N57" s="21">
        <f t="shared" si="25"/>
        <v>0</v>
      </c>
      <c r="O57" s="21">
        <f t="shared" si="25"/>
        <v>0</v>
      </c>
      <c r="P57" s="21">
        <f t="shared" si="25"/>
        <v>0</v>
      </c>
      <c r="Q57" s="21">
        <f t="shared" si="25"/>
        <v>0</v>
      </c>
      <c r="R57" s="34">
        <f t="shared" si="26"/>
        <v>28</v>
      </c>
      <c r="S57" s="34">
        <f t="shared" si="26"/>
        <v>13</v>
      </c>
    </row>
    <row r="58" spans="1:59" ht="16.5" x14ac:dyDescent="0.2">
      <c r="A58" s="28">
        <v>10</v>
      </c>
      <c r="B58" s="28">
        <v>2</v>
      </c>
      <c r="C58" s="28">
        <v>6</v>
      </c>
      <c r="D58" s="19">
        <v>0.85</v>
      </c>
      <c r="H58" s="21">
        <f t="shared" si="25"/>
        <v>0.42499999999999999</v>
      </c>
      <c r="I58" s="21">
        <f t="shared" si="25"/>
        <v>0</v>
      </c>
      <c r="J58" s="21">
        <f t="shared" si="25"/>
        <v>0</v>
      </c>
      <c r="K58" s="21">
        <f t="shared" si="25"/>
        <v>0</v>
      </c>
      <c r="L58" s="21">
        <f t="shared" si="25"/>
        <v>0</v>
      </c>
      <c r="M58" s="21">
        <f t="shared" si="25"/>
        <v>0</v>
      </c>
      <c r="N58" s="21">
        <f t="shared" si="25"/>
        <v>0</v>
      </c>
      <c r="O58" s="21">
        <f t="shared" si="25"/>
        <v>0</v>
      </c>
      <c r="P58" s="21">
        <f t="shared" si="25"/>
        <v>0</v>
      </c>
      <c r="Q58" s="21">
        <f t="shared" si="25"/>
        <v>0</v>
      </c>
      <c r="R58" s="34">
        <f t="shared" si="26"/>
        <v>29</v>
      </c>
      <c r="S58" s="34">
        <f t="shared" si="26"/>
        <v>14</v>
      </c>
    </row>
    <row r="59" spans="1:59" ht="16.5" x14ac:dyDescent="0.2">
      <c r="A59" s="28">
        <v>11</v>
      </c>
      <c r="B59" s="28">
        <v>2</v>
      </c>
      <c r="C59" s="28">
        <v>7</v>
      </c>
      <c r="D59" s="19">
        <v>0.92</v>
      </c>
      <c r="H59" s="21">
        <f t="shared" ref="H59:Q68" si="27">(INDEX(H$7:H$27,$B59)*(1-$D59)+INDEX(H$7:H$27,$B59+1)*$D59)*H$4*$B$2</f>
        <v>0.46</v>
      </c>
      <c r="I59" s="21">
        <f t="shared" si="27"/>
        <v>0</v>
      </c>
      <c r="J59" s="21">
        <f t="shared" si="27"/>
        <v>0</v>
      </c>
      <c r="K59" s="21">
        <f t="shared" si="27"/>
        <v>0</v>
      </c>
      <c r="L59" s="21">
        <f t="shared" si="27"/>
        <v>0</v>
      </c>
      <c r="M59" s="21">
        <f t="shared" si="27"/>
        <v>0</v>
      </c>
      <c r="N59" s="21">
        <f t="shared" si="27"/>
        <v>0</v>
      </c>
      <c r="O59" s="21">
        <f t="shared" si="27"/>
        <v>0</v>
      </c>
      <c r="P59" s="21">
        <f t="shared" si="27"/>
        <v>0</v>
      </c>
      <c r="Q59" s="21">
        <f t="shared" si="27"/>
        <v>0</v>
      </c>
      <c r="R59" s="34">
        <f t="shared" si="26"/>
        <v>29</v>
      </c>
      <c r="S59" s="34">
        <f t="shared" si="26"/>
        <v>14</v>
      </c>
    </row>
    <row r="60" spans="1:59" ht="16.5" x14ac:dyDescent="0.2">
      <c r="A60" s="28">
        <v>12</v>
      </c>
      <c r="B60" s="28">
        <v>2</v>
      </c>
      <c r="C60" s="28">
        <v>8</v>
      </c>
      <c r="D60" s="19">
        <v>1</v>
      </c>
      <c r="H60" s="21">
        <f t="shared" si="27"/>
        <v>0.5</v>
      </c>
      <c r="I60" s="21">
        <f t="shared" si="27"/>
        <v>0</v>
      </c>
      <c r="J60" s="21">
        <f t="shared" si="27"/>
        <v>0</v>
      </c>
      <c r="K60" s="21">
        <f t="shared" si="27"/>
        <v>0</v>
      </c>
      <c r="L60" s="21">
        <f t="shared" si="27"/>
        <v>0</v>
      </c>
      <c r="M60" s="21">
        <f t="shared" si="27"/>
        <v>0</v>
      </c>
      <c r="N60" s="21">
        <f t="shared" si="27"/>
        <v>0</v>
      </c>
      <c r="O60" s="21">
        <f t="shared" si="27"/>
        <v>0</v>
      </c>
      <c r="P60" s="21">
        <f t="shared" si="27"/>
        <v>0</v>
      </c>
      <c r="Q60" s="21">
        <f t="shared" si="27"/>
        <v>0</v>
      </c>
      <c r="R60" s="34">
        <f t="shared" si="26"/>
        <v>30</v>
      </c>
      <c r="S60" s="34">
        <f t="shared" si="26"/>
        <v>15</v>
      </c>
    </row>
    <row r="61" spans="1:59" ht="16.5" x14ac:dyDescent="0.2">
      <c r="A61" s="28">
        <v>13</v>
      </c>
      <c r="B61" s="28">
        <v>3</v>
      </c>
      <c r="C61" s="28">
        <v>1</v>
      </c>
      <c r="D61" s="19">
        <v>0.5</v>
      </c>
      <c r="H61" s="21">
        <f t="shared" si="27"/>
        <v>0.625</v>
      </c>
      <c r="I61" s="21">
        <f t="shared" si="27"/>
        <v>0</v>
      </c>
      <c r="J61" s="21">
        <f t="shared" si="27"/>
        <v>0</v>
      </c>
      <c r="K61" s="21">
        <f t="shared" si="27"/>
        <v>0</v>
      </c>
      <c r="L61" s="21">
        <f t="shared" si="27"/>
        <v>0</v>
      </c>
      <c r="M61" s="21">
        <f t="shared" si="27"/>
        <v>0</v>
      </c>
      <c r="N61" s="21">
        <f t="shared" si="27"/>
        <v>0</v>
      </c>
      <c r="O61" s="21">
        <f t="shared" si="27"/>
        <v>0</v>
      </c>
      <c r="P61" s="21">
        <f t="shared" si="27"/>
        <v>0</v>
      </c>
      <c r="Q61" s="21">
        <f t="shared" si="27"/>
        <v>0</v>
      </c>
      <c r="R61" s="34">
        <f t="shared" si="26"/>
        <v>32</v>
      </c>
      <c r="S61" s="34">
        <f t="shared" si="26"/>
        <v>17</v>
      </c>
    </row>
    <row r="62" spans="1:59" ht="16.5" x14ac:dyDescent="0.2">
      <c r="A62" s="28">
        <v>14</v>
      </c>
      <c r="B62" s="28">
        <v>3</v>
      </c>
      <c r="C62" s="28">
        <v>2</v>
      </c>
      <c r="D62" s="19">
        <v>0.56000000000000005</v>
      </c>
      <c r="H62" s="21">
        <f t="shared" si="27"/>
        <v>0.64</v>
      </c>
      <c r="I62" s="21">
        <f t="shared" si="27"/>
        <v>0</v>
      </c>
      <c r="J62" s="21">
        <f t="shared" si="27"/>
        <v>0</v>
      </c>
      <c r="K62" s="21">
        <f t="shared" si="27"/>
        <v>0</v>
      </c>
      <c r="L62" s="21">
        <f t="shared" si="27"/>
        <v>0</v>
      </c>
      <c r="M62" s="21">
        <f t="shared" si="27"/>
        <v>0</v>
      </c>
      <c r="N62" s="21">
        <f t="shared" si="27"/>
        <v>0</v>
      </c>
      <c r="O62" s="21">
        <f t="shared" si="27"/>
        <v>0</v>
      </c>
      <c r="P62" s="21">
        <f t="shared" si="27"/>
        <v>0</v>
      </c>
      <c r="Q62" s="21">
        <f t="shared" si="27"/>
        <v>0</v>
      </c>
      <c r="R62" s="34">
        <f t="shared" si="26"/>
        <v>32</v>
      </c>
      <c r="S62" s="34">
        <f t="shared" si="26"/>
        <v>17</v>
      </c>
      <c r="AT62" s="14">
        <f t="shared" ref="AT62:BC62" si="28">H42+X37</f>
        <v>2330.4228571428575</v>
      </c>
      <c r="AU62" s="14">
        <f t="shared" si="28"/>
        <v>3289.76</v>
      </c>
      <c r="AV62" s="14">
        <f t="shared" si="28"/>
        <v>2868.418285714286</v>
      </c>
      <c r="AW62" s="14">
        <f t="shared" si="28"/>
        <v>2391.8394285714289</v>
      </c>
      <c r="AX62" s="14">
        <f t="shared" si="28"/>
        <v>1377.7787499999999</v>
      </c>
      <c r="AY62" s="14">
        <f t="shared" si="28"/>
        <v>1260.7551428571428</v>
      </c>
      <c r="AZ62" s="14">
        <f t="shared" si="28"/>
        <v>1228.1696000000002</v>
      </c>
      <c r="BA62" s="14">
        <f t="shared" si="28"/>
        <v>1133.6820000000002</v>
      </c>
      <c r="BB62" s="14">
        <f t="shared" si="28"/>
        <v>523.27260000000001</v>
      </c>
      <c r="BC62" s="14">
        <f t="shared" si="28"/>
        <v>183.42500000000001</v>
      </c>
    </row>
    <row r="63" spans="1:59" ht="16.5" x14ac:dyDescent="0.2">
      <c r="A63" s="28">
        <v>15</v>
      </c>
      <c r="B63" s="28">
        <v>3</v>
      </c>
      <c r="C63" s="28">
        <v>3</v>
      </c>
      <c r="D63" s="19">
        <v>0.62</v>
      </c>
      <c r="H63" s="21">
        <f t="shared" si="27"/>
        <v>0.65500000000000003</v>
      </c>
      <c r="I63" s="21">
        <f t="shared" si="27"/>
        <v>0</v>
      </c>
      <c r="J63" s="21">
        <f t="shared" si="27"/>
        <v>0</v>
      </c>
      <c r="K63" s="21">
        <f t="shared" si="27"/>
        <v>0</v>
      </c>
      <c r="L63" s="21">
        <f t="shared" si="27"/>
        <v>0</v>
      </c>
      <c r="M63" s="21">
        <f t="shared" si="27"/>
        <v>0</v>
      </c>
      <c r="N63" s="21">
        <f t="shared" si="27"/>
        <v>0</v>
      </c>
      <c r="O63" s="21">
        <f t="shared" si="27"/>
        <v>0</v>
      </c>
      <c r="P63" s="21">
        <f t="shared" si="27"/>
        <v>0</v>
      </c>
      <c r="Q63" s="21">
        <f t="shared" si="27"/>
        <v>0</v>
      </c>
      <c r="R63" s="34">
        <f t="shared" si="26"/>
        <v>33</v>
      </c>
      <c r="S63" s="34">
        <f t="shared" si="26"/>
        <v>18</v>
      </c>
      <c r="AT63" t="s">
        <v>608</v>
      </c>
      <c r="AU63" t="s">
        <v>613</v>
      </c>
      <c r="AV63" t="s">
        <v>614</v>
      </c>
      <c r="AW63" t="s">
        <v>615</v>
      </c>
      <c r="AX63" t="s">
        <v>244</v>
      </c>
      <c r="AY63" t="s">
        <v>604</v>
      </c>
      <c r="AZ63" t="s">
        <v>605</v>
      </c>
      <c r="BA63" t="s">
        <v>606</v>
      </c>
      <c r="BB63" t="s">
        <v>630</v>
      </c>
      <c r="BC63" t="s">
        <v>620</v>
      </c>
    </row>
    <row r="64" spans="1:59" ht="17.25" x14ac:dyDescent="0.2">
      <c r="A64" s="28">
        <v>16</v>
      </c>
      <c r="B64" s="28">
        <v>3</v>
      </c>
      <c r="C64" s="28">
        <v>4</v>
      </c>
      <c r="D64" s="19">
        <v>0.68</v>
      </c>
      <c r="H64" s="21">
        <f t="shared" si="27"/>
        <v>0.66999999999999993</v>
      </c>
      <c r="I64" s="21">
        <f t="shared" si="27"/>
        <v>0</v>
      </c>
      <c r="J64" s="21">
        <f t="shared" si="27"/>
        <v>0</v>
      </c>
      <c r="K64" s="21">
        <f t="shared" si="27"/>
        <v>0</v>
      </c>
      <c r="L64" s="21">
        <f t="shared" si="27"/>
        <v>0</v>
      </c>
      <c r="M64" s="21">
        <f t="shared" si="27"/>
        <v>0</v>
      </c>
      <c r="N64" s="21">
        <f t="shared" si="27"/>
        <v>0</v>
      </c>
      <c r="O64" s="21">
        <f t="shared" si="27"/>
        <v>0</v>
      </c>
      <c r="P64" s="21">
        <f t="shared" si="27"/>
        <v>0</v>
      </c>
      <c r="Q64" s="21">
        <f t="shared" si="27"/>
        <v>0</v>
      </c>
      <c r="R64" s="34">
        <f t="shared" si="26"/>
        <v>33</v>
      </c>
      <c r="S64" s="34">
        <f t="shared" si="26"/>
        <v>18</v>
      </c>
      <c r="AL64" s="12" t="s">
        <v>141</v>
      </c>
      <c r="AM64" s="12" t="s">
        <v>729</v>
      </c>
      <c r="AN64" s="12" t="s">
        <v>730</v>
      </c>
      <c r="AO64" s="12" t="s">
        <v>154</v>
      </c>
      <c r="AP64" s="12" t="s">
        <v>146</v>
      </c>
      <c r="AQ64" s="12" t="s">
        <v>249</v>
      </c>
      <c r="AR64" s="12" t="s">
        <v>250</v>
      </c>
      <c r="AS64" s="12" t="s">
        <v>251</v>
      </c>
      <c r="AT64" s="12" t="s">
        <v>142</v>
      </c>
      <c r="AU64" s="12" t="s">
        <v>143</v>
      </c>
      <c r="AV64" s="12" t="s">
        <v>144</v>
      </c>
      <c r="AW64" s="12" t="s">
        <v>145</v>
      </c>
      <c r="AX64" s="12" t="s">
        <v>624</v>
      </c>
      <c r="AY64" s="12" t="s">
        <v>604</v>
      </c>
      <c r="AZ64" s="12" t="s">
        <v>605</v>
      </c>
      <c r="BA64" s="12" t="s">
        <v>606</v>
      </c>
      <c r="BB64" s="12" t="s">
        <v>628</v>
      </c>
      <c r="BC64" s="12" t="s">
        <v>629</v>
      </c>
      <c r="BD64" s="12" t="s">
        <v>186</v>
      </c>
      <c r="BE64" s="15"/>
      <c r="BF64" s="15"/>
      <c r="BG64" s="15"/>
    </row>
    <row r="65" spans="1:61" ht="16.5" x14ac:dyDescent="0.2">
      <c r="A65" s="28">
        <v>17</v>
      </c>
      <c r="B65" s="28">
        <v>3</v>
      </c>
      <c r="C65" s="28">
        <v>5</v>
      </c>
      <c r="D65" s="19">
        <v>0.74</v>
      </c>
      <c r="H65" s="21">
        <f t="shared" si="27"/>
        <v>0.68499999999999994</v>
      </c>
      <c r="I65" s="21">
        <f t="shared" si="27"/>
        <v>0</v>
      </c>
      <c r="J65" s="21">
        <f t="shared" si="27"/>
        <v>0</v>
      </c>
      <c r="K65" s="21">
        <f t="shared" si="27"/>
        <v>0</v>
      </c>
      <c r="L65" s="21">
        <f t="shared" si="27"/>
        <v>0</v>
      </c>
      <c r="M65" s="21">
        <f t="shared" si="27"/>
        <v>0</v>
      </c>
      <c r="N65" s="21">
        <f t="shared" si="27"/>
        <v>0</v>
      </c>
      <c r="O65" s="21">
        <f t="shared" si="27"/>
        <v>0</v>
      </c>
      <c r="P65" s="21">
        <f t="shared" si="27"/>
        <v>0</v>
      </c>
      <c r="Q65" s="21">
        <f t="shared" si="27"/>
        <v>0</v>
      </c>
      <c r="R65" s="34">
        <f t="shared" si="26"/>
        <v>33</v>
      </c>
      <c r="S65" s="34">
        <f t="shared" si="26"/>
        <v>18</v>
      </c>
      <c r="AL65" s="107">
        <v>1</v>
      </c>
      <c r="AM65" s="62">
        <v>1</v>
      </c>
      <c r="AN65" s="104" t="s">
        <v>757</v>
      </c>
      <c r="AO65" s="107">
        <v>9.0000000000000107</v>
      </c>
      <c r="AP65" s="14">
        <f>AP5</f>
        <v>5</v>
      </c>
      <c r="AQ65" s="32">
        <v>1</v>
      </c>
      <c r="AR65" s="32"/>
      <c r="AS65" s="32"/>
      <c r="AT65" s="14">
        <f>ROUND(AT$62*AQ5/$AO65/5,0)*5</f>
        <v>15</v>
      </c>
      <c r="AU65" s="14">
        <f>ROUND(AU$62*AR5/$AO65/5,0)*5</f>
        <v>0</v>
      </c>
      <c r="AV65" s="14">
        <f>ROUND(AV$62*AS5/$AO65/5,0)*5</f>
        <v>0</v>
      </c>
      <c r="AW65" s="14">
        <f t="shared" ref="AW65:BC65" si="29">ROUND(AW$62*AT5/$AO65,0)</f>
        <v>0</v>
      </c>
      <c r="AX65" s="14">
        <f t="shared" si="29"/>
        <v>0</v>
      </c>
      <c r="AY65" s="14">
        <f t="shared" si="29"/>
        <v>0</v>
      </c>
      <c r="AZ65" s="14">
        <f t="shared" si="29"/>
        <v>0</v>
      </c>
      <c r="BA65" s="14">
        <f t="shared" si="29"/>
        <v>0</v>
      </c>
      <c r="BB65" s="14">
        <f t="shared" si="29"/>
        <v>0</v>
      </c>
      <c r="BC65" s="14">
        <f t="shared" si="29"/>
        <v>0</v>
      </c>
      <c r="BD65" s="14"/>
      <c r="BE65" s="15"/>
      <c r="BF65" s="15" t="str">
        <f>INDEX($AT$63:$BC$63,AQ65)</f>
        <v>绿色基础材料</v>
      </c>
      <c r="BG65" s="15">
        <f>INDEX(AT65:BC65,AQ65)</f>
        <v>15</v>
      </c>
      <c r="BH65" t="s">
        <v>772</v>
      </c>
      <c r="BI65">
        <v>1000</v>
      </c>
    </row>
    <row r="66" spans="1:61" ht="16.5" x14ac:dyDescent="0.2">
      <c r="A66" s="28">
        <v>18</v>
      </c>
      <c r="B66" s="28">
        <v>3</v>
      </c>
      <c r="C66" s="28">
        <v>6</v>
      </c>
      <c r="D66" s="19">
        <v>0.8</v>
      </c>
      <c r="H66" s="21">
        <f t="shared" si="27"/>
        <v>0.70000000000000007</v>
      </c>
      <c r="I66" s="21">
        <f t="shared" si="27"/>
        <v>0</v>
      </c>
      <c r="J66" s="21">
        <f t="shared" si="27"/>
        <v>0</v>
      </c>
      <c r="K66" s="21">
        <f t="shared" si="27"/>
        <v>0</v>
      </c>
      <c r="L66" s="21">
        <f t="shared" si="27"/>
        <v>0</v>
      </c>
      <c r="M66" s="21">
        <f t="shared" si="27"/>
        <v>0</v>
      </c>
      <c r="N66" s="21">
        <f t="shared" si="27"/>
        <v>0</v>
      </c>
      <c r="O66" s="21">
        <f t="shared" si="27"/>
        <v>0</v>
      </c>
      <c r="P66" s="21">
        <f t="shared" si="27"/>
        <v>0</v>
      </c>
      <c r="Q66" s="21">
        <f t="shared" si="27"/>
        <v>0</v>
      </c>
      <c r="R66" s="34">
        <f t="shared" si="26"/>
        <v>34</v>
      </c>
      <c r="S66" s="34">
        <f t="shared" si="26"/>
        <v>19</v>
      </c>
      <c r="AL66" s="107">
        <v>2</v>
      </c>
      <c r="AM66" s="62">
        <v>1</v>
      </c>
      <c r="AN66" s="104" t="s">
        <v>758</v>
      </c>
      <c r="AO66" s="107">
        <v>9.0000000000000107</v>
      </c>
      <c r="AP66" s="14">
        <f t="shared" ref="AP66:AP116" si="30">AP6</f>
        <v>10</v>
      </c>
      <c r="AQ66" s="107">
        <v>1</v>
      </c>
      <c r="AR66" s="32"/>
      <c r="AS66" s="32"/>
      <c r="AT66" s="14">
        <f t="shared" ref="AT66:AT69" si="31">ROUND(AT$62*AQ6/$AO66/5,0)*5</f>
        <v>40</v>
      </c>
      <c r="AU66" s="14">
        <f t="shared" ref="AU66:AU116" si="32">ROUND(AU$62*AR6/$AO66/5,0)*5</f>
        <v>0</v>
      </c>
      <c r="AV66" s="14">
        <f t="shared" ref="AV66:AV116" si="33">ROUND(AV$62*AS6/$AO66/5,0)*5</f>
        <v>0</v>
      </c>
      <c r="AW66" s="14">
        <f t="shared" ref="AW66:AW116" si="34">ROUND(AW$62*AT6/$AO66,0)</f>
        <v>0</v>
      </c>
      <c r="AX66" s="14">
        <f t="shared" ref="AX66:AX116" si="35">ROUND(AX$62*AU6/$AO66,0)</f>
        <v>0</v>
      </c>
      <c r="AY66" s="14">
        <f t="shared" ref="AY66:AY116" si="36">ROUND(AY$62*AV6/$AO66,0)</f>
        <v>0</v>
      </c>
      <c r="AZ66" s="14">
        <f t="shared" ref="AZ66:AZ116" si="37">ROUND(AZ$62*AW6/$AO66,0)</f>
        <v>0</v>
      </c>
      <c r="BA66" s="14">
        <f t="shared" ref="BA66:BA116" si="38">ROUND(BA$62*AX6/$AO66,0)</f>
        <v>0</v>
      </c>
      <c r="BB66" s="14">
        <f t="shared" ref="BB66:BB116" si="39">ROUND(BB$62*AY6/$AO66,0)</f>
        <v>0</v>
      </c>
      <c r="BC66" s="14">
        <f t="shared" ref="BC66:BC116" si="40">ROUND(BC$62*AZ6/$AO66,0)</f>
        <v>0</v>
      </c>
      <c r="BD66" s="14"/>
      <c r="BE66" s="15"/>
      <c r="BF66" s="15" t="str">
        <f t="shared" ref="BF66:BF95" si="41">INDEX($AT$63:$BC$63,AQ66)</f>
        <v>绿色基础材料</v>
      </c>
      <c r="BG66" s="15">
        <f t="shared" ref="BG66:BG95" si="42">INDEX(AT66:BC66,AQ66)</f>
        <v>40</v>
      </c>
      <c r="BH66" t="s">
        <v>772</v>
      </c>
      <c r="BI66">
        <v>2000</v>
      </c>
    </row>
    <row r="67" spans="1:61" ht="16.5" x14ac:dyDescent="0.2">
      <c r="A67" s="28">
        <v>19</v>
      </c>
      <c r="B67" s="28">
        <v>3</v>
      </c>
      <c r="C67" s="28">
        <v>7</v>
      </c>
      <c r="D67" s="19">
        <v>0.86</v>
      </c>
      <c r="H67" s="21">
        <f t="shared" si="27"/>
        <v>0.71500000000000008</v>
      </c>
      <c r="I67" s="21">
        <f t="shared" si="27"/>
        <v>0</v>
      </c>
      <c r="J67" s="21">
        <f t="shared" si="27"/>
        <v>0</v>
      </c>
      <c r="K67" s="21">
        <f t="shared" si="27"/>
        <v>0</v>
      </c>
      <c r="L67" s="21">
        <f t="shared" si="27"/>
        <v>0</v>
      </c>
      <c r="M67" s="21">
        <f t="shared" si="27"/>
        <v>0</v>
      </c>
      <c r="N67" s="21">
        <f t="shared" si="27"/>
        <v>0</v>
      </c>
      <c r="O67" s="21">
        <f t="shared" si="27"/>
        <v>0</v>
      </c>
      <c r="P67" s="21">
        <f t="shared" si="27"/>
        <v>0</v>
      </c>
      <c r="Q67" s="21">
        <f t="shared" si="27"/>
        <v>0</v>
      </c>
      <c r="R67" s="34">
        <f t="shared" si="26"/>
        <v>34</v>
      </c>
      <c r="S67" s="34">
        <f t="shared" si="26"/>
        <v>19</v>
      </c>
      <c r="AL67" s="107">
        <v>3</v>
      </c>
      <c r="AM67" s="62">
        <v>2</v>
      </c>
      <c r="AN67" s="104" t="s">
        <v>758</v>
      </c>
      <c r="AO67" s="107">
        <v>9.0000000000000107</v>
      </c>
      <c r="AP67" s="14">
        <f t="shared" si="30"/>
        <v>15</v>
      </c>
      <c r="AQ67" s="107">
        <v>1</v>
      </c>
      <c r="AS67" s="32"/>
      <c r="AT67" s="14">
        <f t="shared" si="31"/>
        <v>50</v>
      </c>
      <c r="AU67" s="14">
        <f t="shared" si="32"/>
        <v>0</v>
      </c>
      <c r="AV67" s="14">
        <f t="shared" si="33"/>
        <v>0</v>
      </c>
      <c r="AW67" s="14">
        <f t="shared" si="34"/>
        <v>0</v>
      </c>
      <c r="AX67" s="14">
        <f t="shared" si="35"/>
        <v>0</v>
      </c>
      <c r="AY67" s="14">
        <f t="shared" si="36"/>
        <v>0</v>
      </c>
      <c r="AZ67" s="14">
        <f t="shared" si="37"/>
        <v>0</v>
      </c>
      <c r="BA67" s="14">
        <f t="shared" si="38"/>
        <v>0</v>
      </c>
      <c r="BB67" s="14">
        <f t="shared" si="39"/>
        <v>0</v>
      </c>
      <c r="BC67" s="14">
        <f t="shared" si="40"/>
        <v>0</v>
      </c>
      <c r="BD67" s="14"/>
      <c r="BE67" s="15"/>
      <c r="BF67" s="15" t="str">
        <f t="shared" si="41"/>
        <v>绿色基础材料</v>
      </c>
      <c r="BG67" s="15">
        <f t="shared" si="42"/>
        <v>50</v>
      </c>
      <c r="BH67" t="s">
        <v>772</v>
      </c>
      <c r="BI67">
        <v>3000</v>
      </c>
    </row>
    <row r="68" spans="1:61" ht="16.5" x14ac:dyDescent="0.2">
      <c r="A68" s="28">
        <v>20</v>
      </c>
      <c r="B68" s="28">
        <v>3</v>
      </c>
      <c r="C68" s="28">
        <v>8</v>
      </c>
      <c r="D68" s="19">
        <v>0.92</v>
      </c>
      <c r="H68" s="21">
        <f t="shared" si="27"/>
        <v>0.73</v>
      </c>
      <c r="I68" s="21">
        <f t="shared" si="27"/>
        <v>0</v>
      </c>
      <c r="J68" s="21">
        <f t="shared" si="27"/>
        <v>0</v>
      </c>
      <c r="K68" s="21">
        <f t="shared" si="27"/>
        <v>0</v>
      </c>
      <c r="L68" s="21">
        <f t="shared" si="27"/>
        <v>0</v>
      </c>
      <c r="M68" s="21">
        <f t="shared" si="27"/>
        <v>0</v>
      </c>
      <c r="N68" s="21">
        <f t="shared" si="27"/>
        <v>0</v>
      </c>
      <c r="O68" s="21">
        <f t="shared" si="27"/>
        <v>0</v>
      </c>
      <c r="P68" s="21">
        <f t="shared" si="27"/>
        <v>0</v>
      </c>
      <c r="Q68" s="21">
        <f t="shared" si="27"/>
        <v>0</v>
      </c>
      <c r="R68" s="34">
        <f t="shared" si="26"/>
        <v>34</v>
      </c>
      <c r="S68" s="34">
        <f t="shared" si="26"/>
        <v>19</v>
      </c>
      <c r="AL68" s="107">
        <v>4</v>
      </c>
      <c r="AM68" s="62">
        <v>1</v>
      </c>
      <c r="AN68" s="104" t="s">
        <v>759</v>
      </c>
      <c r="AO68" s="107">
        <v>9.0000000000000107</v>
      </c>
      <c r="AP68" s="14">
        <f t="shared" si="30"/>
        <v>20</v>
      </c>
      <c r="AQ68" s="107">
        <v>1</v>
      </c>
      <c r="AR68" s="32"/>
      <c r="AS68" s="32"/>
      <c r="AT68" s="14">
        <f t="shared" si="31"/>
        <v>80</v>
      </c>
      <c r="AU68" s="14">
        <f t="shared" si="32"/>
        <v>0</v>
      </c>
      <c r="AV68" s="14">
        <f t="shared" si="33"/>
        <v>0</v>
      </c>
      <c r="AW68" s="14">
        <f t="shared" si="34"/>
        <v>0</v>
      </c>
      <c r="AX68" s="14">
        <f t="shared" si="35"/>
        <v>0</v>
      </c>
      <c r="AY68" s="14">
        <f t="shared" si="36"/>
        <v>0</v>
      </c>
      <c r="AZ68" s="14">
        <f t="shared" si="37"/>
        <v>0</v>
      </c>
      <c r="BA68" s="14">
        <f t="shared" si="38"/>
        <v>0</v>
      </c>
      <c r="BB68" s="14">
        <f t="shared" si="39"/>
        <v>0</v>
      </c>
      <c r="BC68" s="14">
        <f t="shared" si="40"/>
        <v>0</v>
      </c>
      <c r="BD68" s="14"/>
      <c r="BE68" s="15"/>
      <c r="BF68" s="15" t="str">
        <f t="shared" si="41"/>
        <v>绿色基础材料</v>
      </c>
      <c r="BG68" s="15">
        <f t="shared" si="42"/>
        <v>80</v>
      </c>
      <c r="BH68" t="s">
        <v>772</v>
      </c>
      <c r="BI68">
        <v>4000</v>
      </c>
    </row>
    <row r="69" spans="1:61" ht="16.5" x14ac:dyDescent="0.2">
      <c r="A69" s="28">
        <v>21</v>
      </c>
      <c r="B69" s="28">
        <v>3</v>
      </c>
      <c r="C69" s="28">
        <v>9</v>
      </c>
      <c r="D69" s="19">
        <v>1</v>
      </c>
      <c r="H69" s="21">
        <f t="shared" ref="H69:Q78" si="43">(INDEX(H$7:H$27,$B69)*(1-$D69)+INDEX(H$7:H$27,$B69+1)*$D69)*H$4*$B$2</f>
        <v>0.75</v>
      </c>
      <c r="I69" s="21">
        <f t="shared" si="43"/>
        <v>0</v>
      </c>
      <c r="J69" s="21">
        <f t="shared" si="43"/>
        <v>0</v>
      </c>
      <c r="K69" s="21">
        <f t="shared" si="43"/>
        <v>0</v>
      </c>
      <c r="L69" s="21">
        <f t="shared" si="43"/>
        <v>0</v>
      </c>
      <c r="M69" s="21">
        <f t="shared" si="43"/>
        <v>0</v>
      </c>
      <c r="N69" s="21">
        <f t="shared" si="43"/>
        <v>0</v>
      </c>
      <c r="O69" s="21">
        <f t="shared" si="43"/>
        <v>0</v>
      </c>
      <c r="P69" s="21">
        <f t="shared" si="43"/>
        <v>0</v>
      </c>
      <c r="Q69" s="21">
        <f t="shared" si="43"/>
        <v>0</v>
      </c>
      <c r="R69" s="34">
        <f t="shared" ref="R69:S88" si="44">INT((INDEX(R$7:R$27,$B69)*(1-$D69)+INDEX(R$7:R$27,$B69+1)*$D69)*R$4*$B$2)</f>
        <v>35</v>
      </c>
      <c r="S69" s="34">
        <f t="shared" si="44"/>
        <v>20</v>
      </c>
      <c r="AL69" s="107">
        <v>5</v>
      </c>
      <c r="AM69" s="62">
        <v>2</v>
      </c>
      <c r="AN69" s="104" t="s">
        <v>759</v>
      </c>
      <c r="AO69" s="107">
        <v>9.0000000000000107</v>
      </c>
      <c r="AP69" s="14">
        <f t="shared" si="30"/>
        <v>25</v>
      </c>
      <c r="AQ69" s="107">
        <v>1</v>
      </c>
      <c r="AR69" s="32"/>
      <c r="AS69" s="32"/>
      <c r="AT69" s="14">
        <f t="shared" si="31"/>
        <v>80</v>
      </c>
      <c r="AU69" s="14">
        <f t="shared" si="32"/>
        <v>0</v>
      </c>
      <c r="AV69" s="14">
        <f t="shared" si="33"/>
        <v>0</v>
      </c>
      <c r="AW69" s="14">
        <f t="shared" si="34"/>
        <v>0</v>
      </c>
      <c r="AX69" s="14">
        <f t="shared" si="35"/>
        <v>0</v>
      </c>
      <c r="AY69" s="14">
        <f t="shared" si="36"/>
        <v>0</v>
      </c>
      <c r="AZ69" s="14">
        <f t="shared" si="37"/>
        <v>0</v>
      </c>
      <c r="BA69" s="14">
        <f t="shared" si="38"/>
        <v>0</v>
      </c>
      <c r="BB69" s="14">
        <f t="shared" si="39"/>
        <v>0</v>
      </c>
      <c r="BC69" s="14">
        <f t="shared" si="40"/>
        <v>0</v>
      </c>
      <c r="BD69" s="14"/>
      <c r="BE69" s="15"/>
      <c r="BF69" s="15" t="str">
        <f t="shared" si="41"/>
        <v>绿色基础材料</v>
      </c>
      <c r="BG69" s="15">
        <f t="shared" si="42"/>
        <v>80</v>
      </c>
      <c r="BH69" t="s">
        <v>772</v>
      </c>
      <c r="BI69">
        <v>5000</v>
      </c>
    </row>
    <row r="70" spans="1:61" ht="16.5" x14ac:dyDescent="0.2">
      <c r="A70" s="28">
        <v>22</v>
      </c>
      <c r="B70" s="28">
        <v>4</v>
      </c>
      <c r="C70" s="28">
        <v>1</v>
      </c>
      <c r="D70" s="19">
        <v>0.5</v>
      </c>
      <c r="H70" s="21">
        <f t="shared" si="43"/>
        <v>0.875</v>
      </c>
      <c r="I70" s="21">
        <f t="shared" si="43"/>
        <v>0</v>
      </c>
      <c r="J70" s="21">
        <f t="shared" si="43"/>
        <v>0</v>
      </c>
      <c r="K70" s="21">
        <f t="shared" si="43"/>
        <v>0</v>
      </c>
      <c r="L70" s="21">
        <f t="shared" si="43"/>
        <v>0</v>
      </c>
      <c r="M70" s="21">
        <f t="shared" si="43"/>
        <v>0</v>
      </c>
      <c r="N70" s="21">
        <f t="shared" si="43"/>
        <v>0</v>
      </c>
      <c r="O70" s="21">
        <f t="shared" si="43"/>
        <v>0</v>
      </c>
      <c r="P70" s="21">
        <f t="shared" si="43"/>
        <v>0</v>
      </c>
      <c r="Q70" s="21">
        <f t="shared" si="43"/>
        <v>0</v>
      </c>
      <c r="R70" s="34">
        <f t="shared" si="44"/>
        <v>37</v>
      </c>
      <c r="S70" s="34">
        <f t="shared" si="44"/>
        <v>22</v>
      </c>
      <c r="AL70" s="107">
        <v>6</v>
      </c>
      <c r="AM70" s="62">
        <v>1</v>
      </c>
      <c r="AN70" s="104" t="s">
        <v>760</v>
      </c>
      <c r="AO70" s="107">
        <v>9.0000000000000107</v>
      </c>
      <c r="AP70" s="14">
        <f t="shared" si="30"/>
        <v>30</v>
      </c>
      <c r="AQ70" s="32">
        <v>2</v>
      </c>
      <c r="AR70" s="32"/>
      <c r="AS70" s="32"/>
      <c r="AT70" s="14">
        <f t="shared" ref="AT70:AT116" si="45">ROUND(AT$62*AQ10/$AO70,0)</f>
        <v>0</v>
      </c>
      <c r="AU70" s="14">
        <f t="shared" si="32"/>
        <v>20</v>
      </c>
      <c r="AV70" s="14">
        <f t="shared" si="33"/>
        <v>0</v>
      </c>
      <c r="AW70" s="14">
        <f t="shared" si="34"/>
        <v>0</v>
      </c>
      <c r="AX70" s="14">
        <f t="shared" si="35"/>
        <v>0</v>
      </c>
      <c r="AY70" s="14">
        <f t="shared" si="36"/>
        <v>0</v>
      </c>
      <c r="AZ70" s="14">
        <f t="shared" si="37"/>
        <v>0</v>
      </c>
      <c r="BA70" s="14">
        <f t="shared" si="38"/>
        <v>0</v>
      </c>
      <c r="BB70" s="14">
        <f t="shared" si="39"/>
        <v>0</v>
      </c>
      <c r="BC70" s="14">
        <f t="shared" si="40"/>
        <v>0</v>
      </c>
      <c r="BD70" s="14"/>
      <c r="BF70" s="15" t="str">
        <f t="shared" si="41"/>
        <v>蓝色基础材料</v>
      </c>
      <c r="BG70" s="15">
        <f t="shared" si="42"/>
        <v>20</v>
      </c>
      <c r="BH70" t="s">
        <v>772</v>
      </c>
      <c r="BI70">
        <v>6000</v>
      </c>
    </row>
    <row r="71" spans="1:61" ht="16.5" x14ac:dyDescent="0.2">
      <c r="A71" s="28">
        <v>23</v>
      </c>
      <c r="B71" s="28">
        <v>4</v>
      </c>
      <c r="C71" s="28">
        <v>2</v>
      </c>
      <c r="D71" s="19">
        <v>0.56000000000000005</v>
      </c>
      <c r="H71" s="21">
        <f t="shared" si="43"/>
        <v>0.89</v>
      </c>
      <c r="I71" s="21">
        <f t="shared" si="43"/>
        <v>0</v>
      </c>
      <c r="J71" s="21">
        <f t="shared" si="43"/>
        <v>0</v>
      </c>
      <c r="K71" s="21">
        <f t="shared" si="43"/>
        <v>0</v>
      </c>
      <c r="L71" s="21">
        <f t="shared" si="43"/>
        <v>0</v>
      </c>
      <c r="M71" s="21">
        <f t="shared" si="43"/>
        <v>0</v>
      </c>
      <c r="N71" s="21">
        <f t="shared" si="43"/>
        <v>0</v>
      </c>
      <c r="O71" s="21">
        <f t="shared" si="43"/>
        <v>0</v>
      </c>
      <c r="P71" s="21">
        <f t="shared" si="43"/>
        <v>0</v>
      </c>
      <c r="Q71" s="21">
        <f t="shared" si="43"/>
        <v>0</v>
      </c>
      <c r="R71" s="34">
        <f t="shared" si="44"/>
        <v>37</v>
      </c>
      <c r="S71" s="34">
        <f t="shared" si="44"/>
        <v>22</v>
      </c>
      <c r="AL71" s="107">
        <v>7</v>
      </c>
      <c r="AM71" s="62">
        <v>2</v>
      </c>
      <c r="AN71" s="104" t="s">
        <v>760</v>
      </c>
      <c r="AO71" s="107">
        <v>9.0000000000000107</v>
      </c>
      <c r="AP71" s="14">
        <f t="shared" si="30"/>
        <v>35</v>
      </c>
      <c r="AQ71" s="107">
        <v>2</v>
      </c>
      <c r="AR71" s="32"/>
      <c r="AS71" s="32"/>
      <c r="AT71" s="14">
        <f t="shared" si="45"/>
        <v>0</v>
      </c>
      <c r="AU71" s="14">
        <f t="shared" si="32"/>
        <v>20</v>
      </c>
      <c r="AV71" s="14">
        <f t="shared" si="33"/>
        <v>0</v>
      </c>
      <c r="AW71" s="14">
        <f t="shared" si="34"/>
        <v>0</v>
      </c>
      <c r="AX71" s="14">
        <f t="shared" si="35"/>
        <v>0</v>
      </c>
      <c r="AY71" s="14">
        <f t="shared" si="36"/>
        <v>0</v>
      </c>
      <c r="AZ71" s="14">
        <f t="shared" si="37"/>
        <v>0</v>
      </c>
      <c r="BA71" s="14">
        <f t="shared" si="38"/>
        <v>0</v>
      </c>
      <c r="BB71" s="14">
        <f t="shared" si="39"/>
        <v>0</v>
      </c>
      <c r="BC71" s="14">
        <f t="shared" si="40"/>
        <v>0</v>
      </c>
      <c r="BD71" s="14"/>
      <c r="BF71" s="15" t="str">
        <f t="shared" si="41"/>
        <v>蓝色基础材料</v>
      </c>
      <c r="BG71" s="15">
        <f t="shared" si="42"/>
        <v>20</v>
      </c>
      <c r="BH71" t="s">
        <v>772</v>
      </c>
      <c r="BI71">
        <v>7000</v>
      </c>
    </row>
    <row r="72" spans="1:61" ht="16.5" x14ac:dyDescent="0.2">
      <c r="A72" s="28">
        <v>24</v>
      </c>
      <c r="B72" s="28">
        <v>4</v>
      </c>
      <c r="C72" s="28">
        <v>3</v>
      </c>
      <c r="D72" s="19">
        <v>0.62</v>
      </c>
      <c r="H72" s="21">
        <f t="shared" si="43"/>
        <v>0.90500000000000003</v>
      </c>
      <c r="I72" s="21">
        <f t="shared" si="43"/>
        <v>0</v>
      </c>
      <c r="J72" s="21">
        <f t="shared" si="43"/>
        <v>0</v>
      </c>
      <c r="K72" s="21">
        <f t="shared" si="43"/>
        <v>0</v>
      </c>
      <c r="L72" s="21">
        <f t="shared" si="43"/>
        <v>0</v>
      </c>
      <c r="M72" s="21">
        <f t="shared" si="43"/>
        <v>0</v>
      </c>
      <c r="N72" s="21">
        <f t="shared" si="43"/>
        <v>0</v>
      </c>
      <c r="O72" s="21">
        <f t="shared" si="43"/>
        <v>0</v>
      </c>
      <c r="P72" s="21">
        <f t="shared" si="43"/>
        <v>0</v>
      </c>
      <c r="Q72" s="21">
        <f t="shared" si="43"/>
        <v>0</v>
      </c>
      <c r="R72" s="34">
        <f t="shared" si="44"/>
        <v>38</v>
      </c>
      <c r="S72" s="34">
        <f t="shared" si="44"/>
        <v>23</v>
      </c>
      <c r="AL72" s="107">
        <v>8</v>
      </c>
      <c r="AM72" s="62">
        <v>1</v>
      </c>
      <c r="AN72" s="104" t="s">
        <v>761</v>
      </c>
      <c r="AO72" s="107">
        <v>9.0000000000000107</v>
      </c>
      <c r="AP72" s="14">
        <f t="shared" si="30"/>
        <v>40</v>
      </c>
      <c r="AQ72" s="107">
        <v>2</v>
      </c>
      <c r="AR72" s="32"/>
      <c r="AS72" s="32"/>
      <c r="AT72" s="14">
        <f t="shared" si="45"/>
        <v>0</v>
      </c>
      <c r="AU72" s="14">
        <f t="shared" si="32"/>
        <v>35</v>
      </c>
      <c r="AV72" s="14">
        <f t="shared" si="33"/>
        <v>0</v>
      </c>
      <c r="AW72" s="14">
        <f t="shared" si="34"/>
        <v>0</v>
      </c>
      <c r="AX72" s="14">
        <f t="shared" si="35"/>
        <v>0</v>
      </c>
      <c r="AY72" s="14">
        <f t="shared" si="36"/>
        <v>7</v>
      </c>
      <c r="AZ72" s="14">
        <f t="shared" si="37"/>
        <v>0</v>
      </c>
      <c r="BA72" s="14">
        <f t="shared" si="38"/>
        <v>0</v>
      </c>
      <c r="BB72" s="14">
        <f t="shared" si="39"/>
        <v>0</v>
      </c>
      <c r="BC72" s="14">
        <f t="shared" si="40"/>
        <v>0</v>
      </c>
      <c r="BD72" s="14"/>
      <c r="BF72" s="15" t="str">
        <f t="shared" si="41"/>
        <v>蓝色基础材料</v>
      </c>
      <c r="BG72" s="15">
        <f t="shared" si="42"/>
        <v>35</v>
      </c>
      <c r="BH72" t="s">
        <v>772</v>
      </c>
      <c r="BI72">
        <v>8000</v>
      </c>
    </row>
    <row r="73" spans="1:61" ht="16.5" x14ac:dyDescent="0.2">
      <c r="A73" s="28">
        <v>25</v>
      </c>
      <c r="B73" s="28">
        <v>4</v>
      </c>
      <c r="C73" s="28">
        <v>4</v>
      </c>
      <c r="D73" s="19">
        <v>0.68</v>
      </c>
      <c r="H73" s="21">
        <f t="shared" si="43"/>
        <v>0.92</v>
      </c>
      <c r="I73" s="21">
        <f t="shared" si="43"/>
        <v>0</v>
      </c>
      <c r="J73" s="21">
        <f t="shared" si="43"/>
        <v>0</v>
      </c>
      <c r="K73" s="21">
        <f t="shared" si="43"/>
        <v>0</v>
      </c>
      <c r="L73" s="21">
        <f t="shared" si="43"/>
        <v>0</v>
      </c>
      <c r="M73" s="21">
        <f t="shared" si="43"/>
        <v>0</v>
      </c>
      <c r="N73" s="21">
        <f t="shared" si="43"/>
        <v>0</v>
      </c>
      <c r="O73" s="21">
        <f t="shared" si="43"/>
        <v>0</v>
      </c>
      <c r="P73" s="21">
        <f t="shared" si="43"/>
        <v>0</v>
      </c>
      <c r="Q73" s="21">
        <f t="shared" si="43"/>
        <v>0</v>
      </c>
      <c r="R73" s="34">
        <f t="shared" si="44"/>
        <v>38</v>
      </c>
      <c r="S73" s="34">
        <f t="shared" si="44"/>
        <v>23</v>
      </c>
      <c r="AL73" s="107">
        <v>9</v>
      </c>
      <c r="AM73" s="62">
        <v>2</v>
      </c>
      <c r="AN73" s="104" t="s">
        <v>761</v>
      </c>
      <c r="AO73" s="107">
        <v>9.0000000000000107</v>
      </c>
      <c r="AP73" s="14">
        <f t="shared" si="30"/>
        <v>42</v>
      </c>
      <c r="AQ73" s="107">
        <v>2</v>
      </c>
      <c r="AR73" s="32"/>
      <c r="AS73" s="32"/>
      <c r="AT73" s="14">
        <f t="shared" si="45"/>
        <v>0</v>
      </c>
      <c r="AU73" s="14">
        <f t="shared" si="32"/>
        <v>35</v>
      </c>
      <c r="AV73" s="14">
        <f t="shared" si="33"/>
        <v>0</v>
      </c>
      <c r="AW73" s="14">
        <f t="shared" si="34"/>
        <v>0</v>
      </c>
      <c r="AX73" s="14">
        <f t="shared" si="35"/>
        <v>0</v>
      </c>
      <c r="AY73" s="14">
        <f t="shared" si="36"/>
        <v>7</v>
      </c>
      <c r="AZ73" s="14">
        <f t="shared" si="37"/>
        <v>0</v>
      </c>
      <c r="BA73" s="14">
        <f t="shared" si="38"/>
        <v>0</v>
      </c>
      <c r="BB73" s="14">
        <f t="shared" si="39"/>
        <v>0</v>
      </c>
      <c r="BC73" s="14">
        <f t="shared" si="40"/>
        <v>0</v>
      </c>
      <c r="BD73" s="14"/>
      <c r="BF73" s="15" t="str">
        <f t="shared" si="41"/>
        <v>蓝色基础材料</v>
      </c>
      <c r="BG73" s="15">
        <f t="shared" si="42"/>
        <v>35</v>
      </c>
      <c r="BH73" t="s">
        <v>772</v>
      </c>
      <c r="BI73">
        <v>9000</v>
      </c>
    </row>
    <row r="74" spans="1:61" ht="16.5" x14ac:dyDescent="0.2">
      <c r="A74" s="28">
        <v>26</v>
      </c>
      <c r="B74" s="28">
        <v>4</v>
      </c>
      <c r="C74" s="28">
        <v>5</v>
      </c>
      <c r="D74" s="19">
        <v>0.74</v>
      </c>
      <c r="H74" s="21">
        <f t="shared" si="43"/>
        <v>0.93500000000000005</v>
      </c>
      <c r="I74" s="21">
        <f t="shared" si="43"/>
        <v>0</v>
      </c>
      <c r="J74" s="21">
        <f t="shared" si="43"/>
        <v>0</v>
      </c>
      <c r="K74" s="21">
        <f t="shared" si="43"/>
        <v>0</v>
      </c>
      <c r="L74" s="21">
        <f t="shared" si="43"/>
        <v>0</v>
      </c>
      <c r="M74" s="21">
        <f t="shared" si="43"/>
        <v>0</v>
      </c>
      <c r="N74" s="21">
        <f t="shared" si="43"/>
        <v>0</v>
      </c>
      <c r="O74" s="21">
        <f t="shared" si="43"/>
        <v>0</v>
      </c>
      <c r="P74" s="21">
        <f t="shared" si="43"/>
        <v>0</v>
      </c>
      <c r="Q74" s="21">
        <f t="shared" si="43"/>
        <v>0</v>
      </c>
      <c r="R74" s="34">
        <f t="shared" si="44"/>
        <v>38</v>
      </c>
      <c r="S74" s="34">
        <f t="shared" si="44"/>
        <v>23</v>
      </c>
      <c r="AL74" s="107">
        <v>10</v>
      </c>
      <c r="AM74" s="62">
        <v>1</v>
      </c>
      <c r="AN74" s="104" t="s">
        <v>743</v>
      </c>
      <c r="AO74" s="107">
        <v>9.0000000000000107</v>
      </c>
      <c r="AP74" s="14">
        <f t="shared" si="30"/>
        <v>45</v>
      </c>
      <c r="AQ74" s="107">
        <v>2</v>
      </c>
      <c r="AR74" s="32"/>
      <c r="AS74" s="32"/>
      <c r="AT74" s="14">
        <f t="shared" si="45"/>
        <v>0</v>
      </c>
      <c r="AU74" s="14">
        <f t="shared" si="32"/>
        <v>55</v>
      </c>
      <c r="AV74" s="14">
        <f t="shared" si="33"/>
        <v>0</v>
      </c>
      <c r="AW74" s="14">
        <f t="shared" si="34"/>
        <v>0</v>
      </c>
      <c r="AX74" s="14">
        <f t="shared" si="35"/>
        <v>0</v>
      </c>
      <c r="AY74" s="14">
        <f t="shared" si="36"/>
        <v>14</v>
      </c>
      <c r="AZ74" s="14">
        <f t="shared" si="37"/>
        <v>0</v>
      </c>
      <c r="BA74" s="14">
        <f t="shared" si="38"/>
        <v>0</v>
      </c>
      <c r="BB74" s="14">
        <f t="shared" si="39"/>
        <v>0</v>
      </c>
      <c r="BC74" s="14">
        <f t="shared" si="40"/>
        <v>0</v>
      </c>
      <c r="BD74" s="14"/>
      <c r="BF74" s="15" t="str">
        <f t="shared" si="41"/>
        <v>蓝色基础材料</v>
      </c>
      <c r="BG74" s="15">
        <f t="shared" si="42"/>
        <v>55</v>
      </c>
      <c r="BH74" t="s">
        <v>772</v>
      </c>
      <c r="BI74">
        <v>10000</v>
      </c>
    </row>
    <row r="75" spans="1:61" ht="16.5" x14ac:dyDescent="0.2">
      <c r="A75" s="28">
        <v>27</v>
      </c>
      <c r="B75" s="28">
        <v>4</v>
      </c>
      <c r="C75" s="28">
        <v>6</v>
      </c>
      <c r="D75" s="19">
        <v>0.8</v>
      </c>
      <c r="H75" s="21">
        <f t="shared" si="43"/>
        <v>0.95</v>
      </c>
      <c r="I75" s="21">
        <f t="shared" si="43"/>
        <v>0</v>
      </c>
      <c r="J75" s="21">
        <f t="shared" si="43"/>
        <v>0</v>
      </c>
      <c r="K75" s="21">
        <f t="shared" si="43"/>
        <v>0</v>
      </c>
      <c r="L75" s="21">
        <f t="shared" si="43"/>
        <v>0</v>
      </c>
      <c r="M75" s="21">
        <f t="shared" si="43"/>
        <v>0</v>
      </c>
      <c r="N75" s="21">
        <f t="shared" si="43"/>
        <v>0</v>
      </c>
      <c r="O75" s="21">
        <f t="shared" si="43"/>
        <v>0</v>
      </c>
      <c r="P75" s="21">
        <f t="shared" si="43"/>
        <v>0</v>
      </c>
      <c r="Q75" s="21">
        <f t="shared" si="43"/>
        <v>0</v>
      </c>
      <c r="R75" s="34">
        <f t="shared" si="44"/>
        <v>39</v>
      </c>
      <c r="S75" s="34">
        <f t="shared" si="44"/>
        <v>24</v>
      </c>
      <c r="AL75" s="107">
        <v>11</v>
      </c>
      <c r="AM75" s="62">
        <v>2</v>
      </c>
      <c r="AN75" s="104" t="s">
        <v>743</v>
      </c>
      <c r="AO75" s="107">
        <v>9.0000000000000107</v>
      </c>
      <c r="AP75" s="14">
        <f t="shared" si="30"/>
        <v>47</v>
      </c>
      <c r="AQ75" s="107">
        <v>2</v>
      </c>
      <c r="AR75" s="32"/>
      <c r="AS75" s="32"/>
      <c r="AT75" s="14">
        <f t="shared" si="45"/>
        <v>0</v>
      </c>
      <c r="AU75" s="14">
        <f t="shared" si="32"/>
        <v>55</v>
      </c>
      <c r="AV75" s="14">
        <f t="shared" si="33"/>
        <v>0</v>
      </c>
      <c r="AW75" s="14">
        <f t="shared" si="34"/>
        <v>0</v>
      </c>
      <c r="AX75" s="14">
        <f t="shared" si="35"/>
        <v>0</v>
      </c>
      <c r="AY75" s="14">
        <f t="shared" si="36"/>
        <v>14</v>
      </c>
      <c r="AZ75" s="14">
        <f t="shared" si="37"/>
        <v>0</v>
      </c>
      <c r="BA75" s="14">
        <f t="shared" si="38"/>
        <v>0</v>
      </c>
      <c r="BB75" s="14">
        <f t="shared" si="39"/>
        <v>0</v>
      </c>
      <c r="BC75" s="14">
        <f t="shared" si="40"/>
        <v>0</v>
      </c>
      <c r="BD75" s="14"/>
      <c r="BF75" s="15" t="str">
        <f t="shared" si="41"/>
        <v>蓝色基础材料</v>
      </c>
      <c r="BG75" s="15">
        <f t="shared" si="42"/>
        <v>55</v>
      </c>
      <c r="BH75" t="s">
        <v>772</v>
      </c>
      <c r="BI75">
        <v>11000</v>
      </c>
    </row>
    <row r="76" spans="1:61" ht="16.5" x14ac:dyDescent="0.2">
      <c r="A76" s="28">
        <v>28</v>
      </c>
      <c r="B76" s="28">
        <v>4</v>
      </c>
      <c r="C76" s="28">
        <v>7</v>
      </c>
      <c r="D76" s="19">
        <v>0.86</v>
      </c>
      <c r="H76" s="21">
        <f t="shared" si="43"/>
        <v>0.96499999999999997</v>
      </c>
      <c r="I76" s="21">
        <f t="shared" si="43"/>
        <v>0</v>
      </c>
      <c r="J76" s="21">
        <f t="shared" si="43"/>
        <v>0</v>
      </c>
      <c r="K76" s="21">
        <f t="shared" si="43"/>
        <v>0</v>
      </c>
      <c r="L76" s="21">
        <f t="shared" si="43"/>
        <v>0</v>
      </c>
      <c r="M76" s="21">
        <f t="shared" si="43"/>
        <v>0</v>
      </c>
      <c r="N76" s="21">
        <f t="shared" si="43"/>
        <v>0</v>
      </c>
      <c r="O76" s="21">
        <f t="shared" si="43"/>
        <v>0</v>
      </c>
      <c r="P76" s="21">
        <f t="shared" si="43"/>
        <v>0</v>
      </c>
      <c r="Q76" s="21">
        <f t="shared" si="43"/>
        <v>0</v>
      </c>
      <c r="R76" s="34">
        <f t="shared" si="44"/>
        <v>39</v>
      </c>
      <c r="S76" s="34">
        <f t="shared" si="44"/>
        <v>24</v>
      </c>
      <c r="AL76" s="107">
        <v>12</v>
      </c>
      <c r="AM76" s="62">
        <v>1</v>
      </c>
      <c r="AN76" s="104" t="s">
        <v>762</v>
      </c>
      <c r="AO76" s="107">
        <v>9.0000000000000107</v>
      </c>
      <c r="AP76" s="14">
        <f t="shared" si="30"/>
        <v>50</v>
      </c>
      <c r="AQ76" s="107">
        <v>2</v>
      </c>
      <c r="AR76" s="32"/>
      <c r="AS76" s="32"/>
      <c r="AT76" s="14">
        <f t="shared" si="45"/>
        <v>0</v>
      </c>
      <c r="AU76" s="14">
        <f t="shared" si="32"/>
        <v>75</v>
      </c>
      <c r="AV76" s="14">
        <f t="shared" si="33"/>
        <v>0</v>
      </c>
      <c r="AW76" s="14">
        <f t="shared" si="34"/>
        <v>0</v>
      </c>
      <c r="AX76" s="14">
        <f t="shared" si="35"/>
        <v>0</v>
      </c>
      <c r="AY76" s="14">
        <f t="shared" si="36"/>
        <v>17</v>
      </c>
      <c r="AZ76" s="14">
        <f t="shared" si="37"/>
        <v>0</v>
      </c>
      <c r="BA76" s="14">
        <f t="shared" si="38"/>
        <v>0</v>
      </c>
      <c r="BB76" s="14">
        <f t="shared" si="39"/>
        <v>0</v>
      </c>
      <c r="BC76" s="14">
        <f t="shared" si="40"/>
        <v>0</v>
      </c>
      <c r="BD76" s="14"/>
      <c r="BF76" s="15" t="str">
        <f t="shared" si="41"/>
        <v>蓝色基础材料</v>
      </c>
      <c r="BG76" s="15">
        <f t="shared" si="42"/>
        <v>75</v>
      </c>
      <c r="BH76" t="s">
        <v>772</v>
      </c>
      <c r="BI76">
        <v>12000</v>
      </c>
    </row>
    <row r="77" spans="1:61" ht="16.5" x14ac:dyDescent="0.2">
      <c r="A77" s="28">
        <v>29</v>
      </c>
      <c r="B77" s="28">
        <v>4</v>
      </c>
      <c r="C77" s="28">
        <v>8</v>
      </c>
      <c r="D77" s="19">
        <v>0.92</v>
      </c>
      <c r="H77" s="21">
        <f t="shared" si="43"/>
        <v>0.98</v>
      </c>
      <c r="I77" s="21">
        <f t="shared" si="43"/>
        <v>0</v>
      </c>
      <c r="J77" s="21">
        <f t="shared" si="43"/>
        <v>0</v>
      </c>
      <c r="K77" s="21">
        <f t="shared" si="43"/>
        <v>0</v>
      </c>
      <c r="L77" s="21">
        <f t="shared" si="43"/>
        <v>0</v>
      </c>
      <c r="M77" s="21">
        <f t="shared" si="43"/>
        <v>0</v>
      </c>
      <c r="N77" s="21">
        <f t="shared" si="43"/>
        <v>0</v>
      </c>
      <c r="O77" s="21">
        <f t="shared" si="43"/>
        <v>0</v>
      </c>
      <c r="P77" s="21">
        <f t="shared" si="43"/>
        <v>0</v>
      </c>
      <c r="Q77" s="21">
        <f t="shared" si="43"/>
        <v>0</v>
      </c>
      <c r="R77" s="34">
        <f t="shared" si="44"/>
        <v>39</v>
      </c>
      <c r="S77" s="34">
        <f t="shared" si="44"/>
        <v>24</v>
      </c>
      <c r="AL77" s="107">
        <v>13</v>
      </c>
      <c r="AM77" s="62">
        <v>2</v>
      </c>
      <c r="AN77" s="104" t="s">
        <v>762</v>
      </c>
      <c r="AO77" s="107">
        <v>9.0000000000000107</v>
      </c>
      <c r="AP77" s="14">
        <f t="shared" si="30"/>
        <v>52</v>
      </c>
      <c r="AQ77" s="107">
        <v>2</v>
      </c>
      <c r="AR77" s="32"/>
      <c r="AS77" s="32"/>
      <c r="AT77" s="14">
        <f t="shared" si="45"/>
        <v>0</v>
      </c>
      <c r="AU77" s="14">
        <f t="shared" si="32"/>
        <v>75</v>
      </c>
      <c r="AV77" s="14">
        <f t="shared" si="33"/>
        <v>0</v>
      </c>
      <c r="AW77" s="14">
        <f t="shared" si="34"/>
        <v>0</v>
      </c>
      <c r="AX77" s="14">
        <f t="shared" si="35"/>
        <v>0</v>
      </c>
      <c r="AY77" s="14">
        <f t="shared" si="36"/>
        <v>17</v>
      </c>
      <c r="AZ77" s="14">
        <f t="shared" si="37"/>
        <v>0</v>
      </c>
      <c r="BA77" s="14">
        <f t="shared" si="38"/>
        <v>0</v>
      </c>
      <c r="BB77" s="14">
        <f t="shared" si="39"/>
        <v>0</v>
      </c>
      <c r="BC77" s="14">
        <f t="shared" si="40"/>
        <v>0</v>
      </c>
      <c r="BD77" s="14"/>
      <c r="BF77" s="15" t="str">
        <f t="shared" si="41"/>
        <v>蓝色基础材料</v>
      </c>
      <c r="BG77" s="15">
        <f t="shared" si="42"/>
        <v>75</v>
      </c>
      <c r="BH77" t="s">
        <v>772</v>
      </c>
      <c r="BI77">
        <v>13000</v>
      </c>
    </row>
    <row r="78" spans="1:61" ht="16.5" x14ac:dyDescent="0.2">
      <c r="A78" s="28">
        <v>30</v>
      </c>
      <c r="B78" s="28">
        <v>4</v>
      </c>
      <c r="C78" s="28">
        <v>9</v>
      </c>
      <c r="D78" s="19">
        <v>1</v>
      </c>
      <c r="H78" s="21">
        <f t="shared" si="43"/>
        <v>1</v>
      </c>
      <c r="I78" s="21">
        <f t="shared" si="43"/>
        <v>0</v>
      </c>
      <c r="J78" s="21">
        <f t="shared" si="43"/>
        <v>0</v>
      </c>
      <c r="K78" s="21">
        <f t="shared" si="43"/>
        <v>0</v>
      </c>
      <c r="L78" s="21">
        <f t="shared" si="43"/>
        <v>0</v>
      </c>
      <c r="M78" s="21">
        <f t="shared" si="43"/>
        <v>0</v>
      </c>
      <c r="N78" s="21">
        <f t="shared" si="43"/>
        <v>0</v>
      </c>
      <c r="O78" s="21">
        <f t="shared" si="43"/>
        <v>0</v>
      </c>
      <c r="P78" s="21">
        <f t="shared" si="43"/>
        <v>0</v>
      </c>
      <c r="Q78" s="21">
        <f t="shared" si="43"/>
        <v>0</v>
      </c>
      <c r="R78" s="34">
        <f t="shared" si="44"/>
        <v>40</v>
      </c>
      <c r="S78" s="34">
        <f t="shared" si="44"/>
        <v>25</v>
      </c>
      <c r="AL78" s="107">
        <v>14</v>
      </c>
      <c r="AM78" s="62">
        <v>1</v>
      </c>
      <c r="AN78" s="104" t="s">
        <v>763</v>
      </c>
      <c r="AO78" s="107">
        <v>9.0000000000000107</v>
      </c>
      <c r="AP78" s="14">
        <f t="shared" si="30"/>
        <v>55</v>
      </c>
      <c r="AQ78" s="86">
        <v>3</v>
      </c>
      <c r="AR78" s="32"/>
      <c r="AS78" s="32"/>
      <c r="AT78" s="14">
        <f t="shared" si="45"/>
        <v>0</v>
      </c>
      <c r="AU78" s="14">
        <f t="shared" si="32"/>
        <v>0</v>
      </c>
      <c r="AV78" s="14">
        <f t="shared" si="33"/>
        <v>15</v>
      </c>
      <c r="AW78" s="14">
        <f t="shared" si="34"/>
        <v>0</v>
      </c>
      <c r="AX78" s="14">
        <f t="shared" si="35"/>
        <v>0</v>
      </c>
      <c r="AY78" s="14">
        <f t="shared" si="36"/>
        <v>21</v>
      </c>
      <c r="AZ78" s="14">
        <f t="shared" si="37"/>
        <v>0</v>
      </c>
      <c r="BA78" s="14">
        <f t="shared" si="38"/>
        <v>0</v>
      </c>
      <c r="BB78" s="14">
        <f t="shared" si="39"/>
        <v>0</v>
      </c>
      <c r="BC78" s="14">
        <f t="shared" si="40"/>
        <v>0</v>
      </c>
      <c r="BD78" s="14"/>
      <c r="BF78" s="15" t="str">
        <f t="shared" si="41"/>
        <v>紫色基础材料</v>
      </c>
      <c r="BG78" s="15">
        <f t="shared" si="42"/>
        <v>15</v>
      </c>
      <c r="BH78" t="s">
        <v>772</v>
      </c>
      <c r="BI78">
        <v>14000</v>
      </c>
    </row>
    <row r="79" spans="1:61" ht="16.5" x14ac:dyDescent="0.2">
      <c r="A79" s="28">
        <v>31</v>
      </c>
      <c r="B79" s="28">
        <v>5</v>
      </c>
      <c r="C79" s="28">
        <v>1</v>
      </c>
      <c r="D79" s="19">
        <v>0.3</v>
      </c>
      <c r="H79" s="21">
        <f t="shared" ref="H79:Q88" si="46">(INDEX(H$7:H$27,$B79)*(1-$D79)+INDEX(H$7:H$27,$B79+1)*$D79)*H$4*$B$2</f>
        <v>0.94</v>
      </c>
      <c r="I79" s="21">
        <f t="shared" si="46"/>
        <v>0.03</v>
      </c>
      <c r="J79" s="21">
        <f t="shared" si="46"/>
        <v>0</v>
      </c>
      <c r="K79" s="21">
        <f t="shared" si="46"/>
        <v>0</v>
      </c>
      <c r="L79" s="21">
        <f t="shared" si="46"/>
        <v>0</v>
      </c>
      <c r="M79" s="21">
        <f t="shared" si="46"/>
        <v>0</v>
      </c>
      <c r="N79" s="21">
        <f t="shared" si="46"/>
        <v>0</v>
      </c>
      <c r="O79" s="21">
        <f t="shared" si="46"/>
        <v>0</v>
      </c>
      <c r="P79" s="21">
        <f t="shared" si="46"/>
        <v>0</v>
      </c>
      <c r="Q79" s="21">
        <f t="shared" si="46"/>
        <v>0</v>
      </c>
      <c r="R79" s="34">
        <f t="shared" si="44"/>
        <v>41</v>
      </c>
      <c r="S79" s="34">
        <f t="shared" si="44"/>
        <v>26</v>
      </c>
      <c r="AL79" s="107">
        <v>15</v>
      </c>
      <c r="AM79" s="62">
        <v>2</v>
      </c>
      <c r="AN79" s="104" t="s">
        <v>763</v>
      </c>
      <c r="AO79" s="107">
        <v>9.0000000000000107</v>
      </c>
      <c r="AP79" s="14">
        <f t="shared" si="30"/>
        <v>57</v>
      </c>
      <c r="AQ79" s="107">
        <v>3</v>
      </c>
      <c r="AR79" s="32"/>
      <c r="AS79" s="32"/>
      <c r="AT79" s="14">
        <f t="shared" si="45"/>
        <v>0</v>
      </c>
      <c r="AU79" s="14">
        <f t="shared" si="32"/>
        <v>0</v>
      </c>
      <c r="AV79" s="14">
        <f t="shared" si="33"/>
        <v>15</v>
      </c>
      <c r="AW79" s="14">
        <f t="shared" si="34"/>
        <v>0</v>
      </c>
      <c r="AX79" s="14">
        <f t="shared" si="35"/>
        <v>0</v>
      </c>
      <c r="AY79" s="14">
        <f t="shared" si="36"/>
        <v>21</v>
      </c>
      <c r="AZ79" s="14">
        <f t="shared" si="37"/>
        <v>0</v>
      </c>
      <c r="BA79" s="14">
        <f t="shared" si="38"/>
        <v>0</v>
      </c>
      <c r="BB79" s="14">
        <f t="shared" si="39"/>
        <v>0</v>
      </c>
      <c r="BC79" s="14">
        <f t="shared" si="40"/>
        <v>0</v>
      </c>
      <c r="BD79" s="14"/>
      <c r="BF79" s="15" t="str">
        <f t="shared" si="41"/>
        <v>紫色基础材料</v>
      </c>
      <c r="BG79" s="15">
        <f t="shared" si="42"/>
        <v>15</v>
      </c>
      <c r="BH79" t="s">
        <v>772</v>
      </c>
      <c r="BI79">
        <v>15000</v>
      </c>
    </row>
    <row r="80" spans="1:61" ht="16.5" x14ac:dyDescent="0.2">
      <c r="A80" s="28">
        <v>32</v>
      </c>
      <c r="B80" s="28">
        <v>5</v>
      </c>
      <c r="C80" s="28">
        <v>2</v>
      </c>
      <c r="D80" s="19">
        <v>0.35</v>
      </c>
      <c r="H80" s="21">
        <f t="shared" si="46"/>
        <v>0.92999999999999994</v>
      </c>
      <c r="I80" s="21">
        <f t="shared" si="46"/>
        <v>3.4999999999999996E-2</v>
      </c>
      <c r="J80" s="21">
        <f t="shared" si="46"/>
        <v>0</v>
      </c>
      <c r="K80" s="21">
        <f t="shared" si="46"/>
        <v>0</v>
      </c>
      <c r="L80" s="21">
        <f t="shared" si="46"/>
        <v>0</v>
      </c>
      <c r="M80" s="21">
        <f t="shared" si="46"/>
        <v>0</v>
      </c>
      <c r="N80" s="21">
        <f t="shared" si="46"/>
        <v>0</v>
      </c>
      <c r="O80" s="21">
        <f t="shared" si="46"/>
        <v>0</v>
      </c>
      <c r="P80" s="21">
        <f t="shared" si="46"/>
        <v>0</v>
      </c>
      <c r="Q80" s="21">
        <f t="shared" si="46"/>
        <v>0</v>
      </c>
      <c r="R80" s="34">
        <f t="shared" si="44"/>
        <v>41</v>
      </c>
      <c r="S80" s="34">
        <f t="shared" si="44"/>
        <v>26</v>
      </c>
      <c r="AL80" s="107">
        <v>16</v>
      </c>
      <c r="AM80" s="86">
        <v>3</v>
      </c>
      <c r="AN80" s="104" t="s">
        <v>763</v>
      </c>
      <c r="AO80" s="107">
        <v>9.0000000000000107</v>
      </c>
      <c r="AP80" s="14">
        <f t="shared" si="30"/>
        <v>60</v>
      </c>
      <c r="AQ80" s="107">
        <v>3</v>
      </c>
      <c r="AR80" s="86"/>
      <c r="AS80" s="86"/>
      <c r="AT80" s="14">
        <f t="shared" si="45"/>
        <v>0</v>
      </c>
      <c r="AU80" s="14">
        <f t="shared" si="32"/>
        <v>0</v>
      </c>
      <c r="AV80" s="14">
        <f t="shared" si="33"/>
        <v>15</v>
      </c>
      <c r="AW80" s="14">
        <f t="shared" si="34"/>
        <v>0</v>
      </c>
      <c r="AX80" s="14">
        <f t="shared" si="35"/>
        <v>0</v>
      </c>
      <c r="AY80" s="14">
        <f t="shared" si="36"/>
        <v>22</v>
      </c>
      <c r="AZ80" s="14">
        <f t="shared" si="37"/>
        <v>0</v>
      </c>
      <c r="BA80" s="14">
        <f t="shared" si="38"/>
        <v>0</v>
      </c>
      <c r="BB80" s="14">
        <f t="shared" si="39"/>
        <v>0</v>
      </c>
      <c r="BC80" s="14">
        <f t="shared" si="40"/>
        <v>0</v>
      </c>
      <c r="BD80" s="14"/>
      <c r="BF80" s="15" t="str">
        <f t="shared" si="41"/>
        <v>紫色基础材料</v>
      </c>
      <c r="BG80" s="15">
        <f t="shared" si="42"/>
        <v>15</v>
      </c>
      <c r="BH80" t="s">
        <v>772</v>
      </c>
      <c r="BI80">
        <v>16000</v>
      </c>
    </row>
    <row r="81" spans="1:63" ht="16.5" x14ac:dyDescent="0.2">
      <c r="A81" s="28">
        <v>33</v>
      </c>
      <c r="B81" s="28">
        <v>5</v>
      </c>
      <c r="C81" s="28">
        <v>3</v>
      </c>
      <c r="D81" s="19">
        <v>0.4</v>
      </c>
      <c r="H81" s="21">
        <f t="shared" si="46"/>
        <v>0.92</v>
      </c>
      <c r="I81" s="21">
        <f t="shared" si="46"/>
        <v>4.0000000000000008E-2</v>
      </c>
      <c r="J81" s="21">
        <f t="shared" si="46"/>
        <v>0</v>
      </c>
      <c r="K81" s="21">
        <f t="shared" si="46"/>
        <v>0</v>
      </c>
      <c r="L81" s="21">
        <f t="shared" si="46"/>
        <v>0</v>
      </c>
      <c r="M81" s="21">
        <f t="shared" si="46"/>
        <v>0</v>
      </c>
      <c r="N81" s="21">
        <f t="shared" si="46"/>
        <v>0</v>
      </c>
      <c r="O81" s="21">
        <f t="shared" si="46"/>
        <v>0</v>
      </c>
      <c r="P81" s="21">
        <f t="shared" si="46"/>
        <v>0</v>
      </c>
      <c r="Q81" s="21">
        <f t="shared" si="46"/>
        <v>0</v>
      </c>
      <c r="R81" s="34">
        <f t="shared" si="44"/>
        <v>42</v>
      </c>
      <c r="S81" s="34">
        <f t="shared" si="44"/>
        <v>27</v>
      </c>
      <c r="AL81" s="107">
        <v>17</v>
      </c>
      <c r="AM81" s="86">
        <v>2</v>
      </c>
      <c r="AN81" s="104" t="s">
        <v>718</v>
      </c>
      <c r="AO81" s="107">
        <v>9.0000000000000107</v>
      </c>
      <c r="AP81" s="14">
        <f t="shared" si="30"/>
        <v>62</v>
      </c>
      <c r="AQ81" s="107">
        <v>3</v>
      </c>
      <c r="AR81" s="86"/>
      <c r="AS81" s="86"/>
      <c r="AT81" s="14">
        <f t="shared" si="45"/>
        <v>0</v>
      </c>
      <c r="AU81" s="14">
        <f t="shared" si="32"/>
        <v>0</v>
      </c>
      <c r="AV81" s="14">
        <f t="shared" si="33"/>
        <v>30</v>
      </c>
      <c r="AW81" s="14">
        <f t="shared" si="34"/>
        <v>0</v>
      </c>
      <c r="AX81" s="14">
        <f t="shared" si="35"/>
        <v>0</v>
      </c>
      <c r="AY81" s="14">
        <f t="shared" si="36"/>
        <v>0</v>
      </c>
      <c r="AZ81" s="14">
        <f t="shared" si="37"/>
        <v>7</v>
      </c>
      <c r="BA81" s="14">
        <f t="shared" si="38"/>
        <v>0</v>
      </c>
      <c r="BB81" s="14">
        <f t="shared" si="39"/>
        <v>0</v>
      </c>
      <c r="BC81" s="14">
        <f t="shared" si="40"/>
        <v>0</v>
      </c>
      <c r="BD81" s="14"/>
      <c r="BF81" s="15" t="str">
        <f t="shared" si="41"/>
        <v>紫色基础材料</v>
      </c>
      <c r="BG81" s="15">
        <f t="shared" si="42"/>
        <v>30</v>
      </c>
      <c r="BH81" t="s">
        <v>772</v>
      </c>
      <c r="BI81">
        <v>17000</v>
      </c>
    </row>
    <row r="82" spans="1:63" ht="16.5" x14ac:dyDescent="0.2">
      <c r="A82" s="28">
        <v>34</v>
      </c>
      <c r="B82" s="28">
        <v>5</v>
      </c>
      <c r="C82" s="28">
        <v>4</v>
      </c>
      <c r="D82" s="19">
        <v>0.45</v>
      </c>
      <c r="H82" s="21">
        <f t="shared" si="46"/>
        <v>0.91000000000000014</v>
      </c>
      <c r="I82" s="21">
        <f t="shared" si="46"/>
        <v>4.5000000000000005E-2</v>
      </c>
      <c r="J82" s="21">
        <f t="shared" si="46"/>
        <v>0</v>
      </c>
      <c r="K82" s="21">
        <f t="shared" si="46"/>
        <v>0</v>
      </c>
      <c r="L82" s="21">
        <f t="shared" si="46"/>
        <v>0</v>
      </c>
      <c r="M82" s="21">
        <f t="shared" si="46"/>
        <v>0</v>
      </c>
      <c r="N82" s="21">
        <f t="shared" si="46"/>
        <v>0</v>
      </c>
      <c r="O82" s="21">
        <f t="shared" si="46"/>
        <v>0</v>
      </c>
      <c r="P82" s="21">
        <f t="shared" si="46"/>
        <v>0</v>
      </c>
      <c r="Q82" s="21">
        <f t="shared" si="46"/>
        <v>0</v>
      </c>
      <c r="R82" s="34">
        <f t="shared" si="44"/>
        <v>42</v>
      </c>
      <c r="S82" s="34">
        <f t="shared" si="44"/>
        <v>27</v>
      </c>
      <c r="AL82" s="107">
        <v>18</v>
      </c>
      <c r="AM82" s="86">
        <v>3</v>
      </c>
      <c r="AN82" s="104" t="s">
        <v>718</v>
      </c>
      <c r="AO82" s="107">
        <v>9.0000000000000107</v>
      </c>
      <c r="AP82" s="14">
        <f t="shared" si="30"/>
        <v>65</v>
      </c>
      <c r="AQ82" s="107">
        <v>3</v>
      </c>
      <c r="AR82" s="86"/>
      <c r="AS82" s="86"/>
      <c r="AT82" s="14">
        <f t="shared" si="45"/>
        <v>0</v>
      </c>
      <c r="AU82" s="14">
        <f t="shared" si="32"/>
        <v>0</v>
      </c>
      <c r="AV82" s="14">
        <f t="shared" si="33"/>
        <v>30</v>
      </c>
      <c r="AW82" s="14">
        <f t="shared" si="34"/>
        <v>0</v>
      </c>
      <c r="AX82" s="14">
        <f t="shared" si="35"/>
        <v>0</v>
      </c>
      <c r="AY82" s="14">
        <f t="shared" si="36"/>
        <v>0</v>
      </c>
      <c r="AZ82" s="14">
        <f t="shared" si="37"/>
        <v>7</v>
      </c>
      <c r="BA82" s="14">
        <f t="shared" si="38"/>
        <v>0</v>
      </c>
      <c r="BB82" s="14">
        <f t="shared" si="39"/>
        <v>0</v>
      </c>
      <c r="BC82" s="14">
        <f t="shared" si="40"/>
        <v>0</v>
      </c>
      <c r="BD82" s="14"/>
      <c r="BF82" s="15" t="str">
        <f t="shared" si="41"/>
        <v>紫色基础材料</v>
      </c>
      <c r="BG82" s="15">
        <f t="shared" si="42"/>
        <v>30</v>
      </c>
      <c r="BH82" t="s">
        <v>772</v>
      </c>
      <c r="BI82">
        <v>18000</v>
      </c>
    </row>
    <row r="83" spans="1:63" ht="16.5" x14ac:dyDescent="0.2">
      <c r="A83" s="28">
        <v>35</v>
      </c>
      <c r="B83" s="28">
        <v>5</v>
      </c>
      <c r="C83" s="28">
        <v>5</v>
      </c>
      <c r="D83" s="19">
        <v>0.5</v>
      </c>
      <c r="H83" s="21">
        <f t="shared" si="46"/>
        <v>0.9</v>
      </c>
      <c r="I83" s="21">
        <f t="shared" si="46"/>
        <v>0.05</v>
      </c>
      <c r="J83" s="21">
        <f t="shared" si="46"/>
        <v>0</v>
      </c>
      <c r="K83" s="21">
        <f t="shared" si="46"/>
        <v>0</v>
      </c>
      <c r="L83" s="21">
        <f t="shared" si="46"/>
        <v>0</v>
      </c>
      <c r="M83" s="21">
        <f t="shared" si="46"/>
        <v>0</v>
      </c>
      <c r="N83" s="21">
        <f t="shared" si="46"/>
        <v>0</v>
      </c>
      <c r="O83" s="21">
        <f t="shared" si="46"/>
        <v>0</v>
      </c>
      <c r="P83" s="21">
        <f t="shared" si="46"/>
        <v>0</v>
      </c>
      <c r="Q83" s="21">
        <f t="shared" si="46"/>
        <v>0</v>
      </c>
      <c r="R83" s="34">
        <f t="shared" si="44"/>
        <v>42</v>
      </c>
      <c r="S83" s="34">
        <f t="shared" si="44"/>
        <v>27</v>
      </c>
      <c r="AL83" s="107">
        <v>19</v>
      </c>
      <c r="AM83" s="86">
        <v>1</v>
      </c>
      <c r="AN83" s="104" t="s">
        <v>718</v>
      </c>
      <c r="AO83" s="107">
        <v>9.0000000000000107</v>
      </c>
      <c r="AP83" s="14">
        <f t="shared" si="30"/>
        <v>67</v>
      </c>
      <c r="AQ83" s="107">
        <v>3</v>
      </c>
      <c r="AR83" s="86"/>
      <c r="AS83" s="86"/>
      <c r="AT83" s="14">
        <f t="shared" si="45"/>
        <v>0</v>
      </c>
      <c r="AU83" s="14">
        <f t="shared" si="32"/>
        <v>0</v>
      </c>
      <c r="AV83" s="14">
        <f t="shared" si="33"/>
        <v>30</v>
      </c>
      <c r="AW83" s="14">
        <f t="shared" si="34"/>
        <v>0</v>
      </c>
      <c r="AX83" s="14">
        <f t="shared" si="35"/>
        <v>0</v>
      </c>
      <c r="AY83" s="14">
        <f t="shared" si="36"/>
        <v>0</v>
      </c>
      <c r="AZ83" s="14">
        <f t="shared" si="37"/>
        <v>7</v>
      </c>
      <c r="BA83" s="14">
        <f t="shared" si="38"/>
        <v>0</v>
      </c>
      <c r="BB83" s="14">
        <f t="shared" si="39"/>
        <v>0</v>
      </c>
      <c r="BC83" s="14">
        <f t="shared" si="40"/>
        <v>0</v>
      </c>
      <c r="BD83" s="14"/>
      <c r="BF83" s="15" t="str">
        <f t="shared" si="41"/>
        <v>紫色基础材料</v>
      </c>
      <c r="BG83" s="15">
        <f t="shared" si="42"/>
        <v>30</v>
      </c>
      <c r="BH83" t="s">
        <v>772</v>
      </c>
      <c r="BI83">
        <v>19000</v>
      </c>
    </row>
    <row r="84" spans="1:63" ht="16.5" x14ac:dyDescent="0.2">
      <c r="A84" s="28">
        <v>36</v>
      </c>
      <c r="B84" s="28">
        <v>5</v>
      </c>
      <c r="C84" s="28">
        <v>6</v>
      </c>
      <c r="D84" s="19">
        <v>0.55000000000000004</v>
      </c>
      <c r="H84" s="21">
        <f t="shared" si="46"/>
        <v>0.89</v>
      </c>
      <c r="I84" s="21">
        <f t="shared" si="46"/>
        <v>5.5000000000000007E-2</v>
      </c>
      <c r="J84" s="21">
        <f t="shared" si="46"/>
        <v>0</v>
      </c>
      <c r="K84" s="21">
        <f t="shared" si="46"/>
        <v>0</v>
      </c>
      <c r="L84" s="21">
        <f t="shared" si="46"/>
        <v>0</v>
      </c>
      <c r="M84" s="21">
        <f t="shared" si="46"/>
        <v>0</v>
      </c>
      <c r="N84" s="21">
        <f t="shared" si="46"/>
        <v>0</v>
      </c>
      <c r="O84" s="21">
        <f t="shared" si="46"/>
        <v>0</v>
      </c>
      <c r="P84" s="21">
        <f t="shared" si="46"/>
        <v>0</v>
      </c>
      <c r="Q84" s="21">
        <f t="shared" si="46"/>
        <v>0</v>
      </c>
      <c r="R84" s="34">
        <f t="shared" si="44"/>
        <v>42</v>
      </c>
      <c r="S84" s="34">
        <f t="shared" si="44"/>
        <v>27</v>
      </c>
      <c r="AL84" s="107">
        <v>20</v>
      </c>
      <c r="AM84" s="86">
        <v>2</v>
      </c>
      <c r="AN84" s="104" t="s">
        <v>764</v>
      </c>
      <c r="AO84" s="107">
        <v>9.0000000000000107</v>
      </c>
      <c r="AP84" s="14">
        <f t="shared" si="30"/>
        <v>70</v>
      </c>
      <c r="AQ84" s="107">
        <v>3</v>
      </c>
      <c r="AR84" s="86"/>
      <c r="AS84" s="86"/>
      <c r="AT84" s="14">
        <f t="shared" si="45"/>
        <v>0</v>
      </c>
      <c r="AU84" s="14">
        <f t="shared" si="32"/>
        <v>0</v>
      </c>
      <c r="AV84" s="14">
        <f t="shared" si="33"/>
        <v>50</v>
      </c>
      <c r="AW84" s="14">
        <f t="shared" si="34"/>
        <v>0</v>
      </c>
      <c r="AX84" s="14">
        <f t="shared" si="35"/>
        <v>0</v>
      </c>
      <c r="AY84" s="14">
        <f t="shared" si="36"/>
        <v>0</v>
      </c>
      <c r="AZ84" s="14">
        <f t="shared" si="37"/>
        <v>10</v>
      </c>
      <c r="BA84" s="14">
        <f t="shared" si="38"/>
        <v>0</v>
      </c>
      <c r="BB84" s="14">
        <f t="shared" si="39"/>
        <v>0</v>
      </c>
      <c r="BC84" s="14">
        <f t="shared" si="40"/>
        <v>0</v>
      </c>
      <c r="BD84" s="14"/>
      <c r="BF84" s="15" t="str">
        <f t="shared" si="41"/>
        <v>紫色基础材料</v>
      </c>
      <c r="BG84" s="15">
        <f t="shared" si="42"/>
        <v>50</v>
      </c>
      <c r="BH84" t="s">
        <v>772</v>
      </c>
      <c r="BI84">
        <v>20000</v>
      </c>
    </row>
    <row r="85" spans="1:63" ht="16.5" x14ac:dyDescent="0.2">
      <c r="A85" s="28">
        <v>37</v>
      </c>
      <c r="B85" s="28">
        <v>5</v>
      </c>
      <c r="C85" s="28">
        <v>7</v>
      </c>
      <c r="D85" s="19">
        <v>0.6</v>
      </c>
      <c r="H85" s="21">
        <f t="shared" si="46"/>
        <v>0.88</v>
      </c>
      <c r="I85" s="21">
        <f t="shared" si="46"/>
        <v>0.06</v>
      </c>
      <c r="J85" s="21">
        <f t="shared" si="46"/>
        <v>0</v>
      </c>
      <c r="K85" s="21">
        <f t="shared" si="46"/>
        <v>0</v>
      </c>
      <c r="L85" s="21">
        <f t="shared" si="46"/>
        <v>0</v>
      </c>
      <c r="M85" s="21">
        <f t="shared" si="46"/>
        <v>0</v>
      </c>
      <c r="N85" s="21">
        <f t="shared" si="46"/>
        <v>0</v>
      </c>
      <c r="O85" s="21">
        <f t="shared" si="46"/>
        <v>0</v>
      </c>
      <c r="P85" s="21">
        <f t="shared" si="46"/>
        <v>0</v>
      </c>
      <c r="Q85" s="21">
        <f t="shared" si="46"/>
        <v>0</v>
      </c>
      <c r="R85" s="34">
        <f t="shared" si="44"/>
        <v>43</v>
      </c>
      <c r="S85" s="34">
        <f t="shared" si="44"/>
        <v>28</v>
      </c>
      <c r="AL85" s="107">
        <v>21</v>
      </c>
      <c r="AM85" s="86">
        <v>3</v>
      </c>
      <c r="AN85" s="104" t="s">
        <v>764</v>
      </c>
      <c r="AO85" s="107">
        <v>9.0000000000000107</v>
      </c>
      <c r="AP85" s="14">
        <f t="shared" si="30"/>
        <v>72</v>
      </c>
      <c r="AQ85" s="107">
        <v>3</v>
      </c>
      <c r="AR85" s="86"/>
      <c r="AS85" s="86"/>
      <c r="AT85" s="14">
        <f t="shared" si="45"/>
        <v>0</v>
      </c>
      <c r="AU85" s="14">
        <f t="shared" si="32"/>
        <v>0</v>
      </c>
      <c r="AV85" s="14">
        <f t="shared" si="33"/>
        <v>50</v>
      </c>
      <c r="AW85" s="14">
        <f t="shared" si="34"/>
        <v>0</v>
      </c>
      <c r="AX85" s="14">
        <f t="shared" si="35"/>
        <v>0</v>
      </c>
      <c r="AY85" s="14">
        <f t="shared" si="36"/>
        <v>0</v>
      </c>
      <c r="AZ85" s="14">
        <f t="shared" si="37"/>
        <v>10</v>
      </c>
      <c r="BA85" s="14">
        <f t="shared" si="38"/>
        <v>0</v>
      </c>
      <c r="BB85" s="14">
        <f t="shared" si="39"/>
        <v>0</v>
      </c>
      <c r="BC85" s="14">
        <f t="shared" si="40"/>
        <v>0</v>
      </c>
      <c r="BD85" s="14"/>
      <c r="BF85" s="15" t="str">
        <f t="shared" si="41"/>
        <v>紫色基础材料</v>
      </c>
      <c r="BG85" s="15">
        <f t="shared" si="42"/>
        <v>50</v>
      </c>
      <c r="BH85" t="s">
        <v>772</v>
      </c>
      <c r="BI85">
        <v>21000</v>
      </c>
    </row>
    <row r="86" spans="1:63" ht="16.5" x14ac:dyDescent="0.2">
      <c r="A86" s="28">
        <v>38</v>
      </c>
      <c r="B86" s="28">
        <v>5</v>
      </c>
      <c r="C86" s="28">
        <v>8</v>
      </c>
      <c r="D86" s="19">
        <v>0.65</v>
      </c>
      <c r="H86" s="21">
        <f t="shared" si="46"/>
        <v>0.87</v>
      </c>
      <c r="I86" s="21">
        <f t="shared" si="46"/>
        <v>6.5000000000000002E-2</v>
      </c>
      <c r="J86" s="21">
        <f t="shared" si="46"/>
        <v>0</v>
      </c>
      <c r="K86" s="21">
        <f t="shared" si="46"/>
        <v>0</v>
      </c>
      <c r="L86" s="21">
        <f t="shared" si="46"/>
        <v>0</v>
      </c>
      <c r="M86" s="21">
        <f t="shared" si="46"/>
        <v>0</v>
      </c>
      <c r="N86" s="21">
        <f t="shared" si="46"/>
        <v>0</v>
      </c>
      <c r="O86" s="21">
        <f t="shared" si="46"/>
        <v>0</v>
      </c>
      <c r="P86" s="21">
        <f t="shared" si="46"/>
        <v>0</v>
      </c>
      <c r="Q86" s="21">
        <f t="shared" si="46"/>
        <v>0</v>
      </c>
      <c r="R86" s="34">
        <f t="shared" si="44"/>
        <v>43</v>
      </c>
      <c r="S86" s="34">
        <f t="shared" si="44"/>
        <v>28</v>
      </c>
      <c r="AL86" s="107">
        <v>22</v>
      </c>
      <c r="AM86" s="107">
        <v>1</v>
      </c>
      <c r="AN86" s="107" t="s">
        <v>764</v>
      </c>
      <c r="AO86" s="107">
        <v>9.0000000000000107</v>
      </c>
      <c r="AP86" s="14">
        <f t="shared" si="30"/>
        <v>75</v>
      </c>
      <c r="AQ86" s="107">
        <v>3</v>
      </c>
      <c r="AR86" s="107"/>
      <c r="AS86" s="107"/>
      <c r="AT86" s="14">
        <f t="shared" si="45"/>
        <v>0</v>
      </c>
      <c r="AU86" s="14">
        <f t="shared" si="32"/>
        <v>0</v>
      </c>
      <c r="AV86" s="14">
        <f t="shared" si="33"/>
        <v>50</v>
      </c>
      <c r="AW86" s="14">
        <f t="shared" si="34"/>
        <v>0</v>
      </c>
      <c r="AX86" s="14">
        <f t="shared" si="35"/>
        <v>0</v>
      </c>
      <c r="AY86" s="14">
        <f t="shared" si="36"/>
        <v>0</v>
      </c>
      <c r="AZ86" s="14">
        <f t="shared" si="37"/>
        <v>10</v>
      </c>
      <c r="BA86" s="14">
        <f t="shared" si="38"/>
        <v>0</v>
      </c>
      <c r="BB86" s="14">
        <f t="shared" si="39"/>
        <v>0</v>
      </c>
      <c r="BC86" s="14">
        <f t="shared" si="40"/>
        <v>0</v>
      </c>
      <c r="BD86" s="14"/>
      <c r="BF86" s="15" t="str">
        <f t="shared" si="41"/>
        <v>紫色基础材料</v>
      </c>
      <c r="BG86" s="15">
        <f t="shared" si="42"/>
        <v>50</v>
      </c>
      <c r="BH86" t="s">
        <v>772</v>
      </c>
      <c r="BI86">
        <v>22000</v>
      </c>
    </row>
    <row r="87" spans="1:63" ht="16.5" x14ac:dyDescent="0.2">
      <c r="A87" s="28">
        <v>39</v>
      </c>
      <c r="B87" s="28">
        <v>5</v>
      </c>
      <c r="C87" s="28">
        <v>9</v>
      </c>
      <c r="D87" s="19">
        <v>0.7</v>
      </c>
      <c r="H87" s="21">
        <f t="shared" si="46"/>
        <v>0.86</v>
      </c>
      <c r="I87" s="21">
        <f t="shared" si="46"/>
        <v>6.9999999999999993E-2</v>
      </c>
      <c r="J87" s="21">
        <f t="shared" si="46"/>
        <v>0</v>
      </c>
      <c r="K87" s="21">
        <f t="shared" si="46"/>
        <v>0</v>
      </c>
      <c r="L87" s="21">
        <f t="shared" si="46"/>
        <v>0</v>
      </c>
      <c r="M87" s="21">
        <f t="shared" si="46"/>
        <v>0</v>
      </c>
      <c r="N87" s="21">
        <f t="shared" si="46"/>
        <v>0</v>
      </c>
      <c r="O87" s="21">
        <f t="shared" si="46"/>
        <v>0</v>
      </c>
      <c r="P87" s="21">
        <f t="shared" si="46"/>
        <v>0</v>
      </c>
      <c r="Q87" s="21">
        <f t="shared" si="46"/>
        <v>0</v>
      </c>
      <c r="R87" s="34">
        <f t="shared" si="44"/>
        <v>43</v>
      </c>
      <c r="S87" s="34">
        <f t="shared" si="44"/>
        <v>28</v>
      </c>
      <c r="AL87" s="107">
        <v>23</v>
      </c>
      <c r="AM87" s="107">
        <v>2</v>
      </c>
      <c r="AN87" s="107" t="s">
        <v>765</v>
      </c>
      <c r="AO87" s="107">
        <v>9.0000000000000107</v>
      </c>
      <c r="AP87" s="14">
        <f t="shared" si="30"/>
        <v>77</v>
      </c>
      <c r="AQ87" s="107">
        <v>4</v>
      </c>
      <c r="AR87" s="107"/>
      <c r="AS87" s="107"/>
      <c r="AT87" s="14">
        <f t="shared" si="45"/>
        <v>0</v>
      </c>
      <c r="AU87" s="14">
        <f t="shared" si="32"/>
        <v>0</v>
      </c>
      <c r="AV87" s="14">
        <f t="shared" si="33"/>
        <v>0</v>
      </c>
      <c r="AW87" s="14">
        <f t="shared" si="34"/>
        <v>13</v>
      </c>
      <c r="AX87" s="14">
        <f t="shared" si="35"/>
        <v>0</v>
      </c>
      <c r="AY87" s="14">
        <f t="shared" si="36"/>
        <v>0</v>
      </c>
      <c r="AZ87" s="14">
        <f t="shared" si="37"/>
        <v>12</v>
      </c>
      <c r="BA87" s="14">
        <f t="shared" si="38"/>
        <v>0</v>
      </c>
      <c r="BB87" s="14">
        <f t="shared" si="39"/>
        <v>0</v>
      </c>
      <c r="BC87" s="14">
        <f t="shared" si="40"/>
        <v>0</v>
      </c>
      <c r="BD87" s="14"/>
      <c r="BF87" s="15" t="str">
        <f t="shared" si="41"/>
        <v>橙色基础材料</v>
      </c>
      <c r="BG87" s="15">
        <f t="shared" si="42"/>
        <v>13</v>
      </c>
      <c r="BH87" t="s">
        <v>772</v>
      </c>
      <c r="BI87">
        <v>23000</v>
      </c>
    </row>
    <row r="88" spans="1:63" ht="16.5" x14ac:dyDescent="0.2">
      <c r="A88" s="28">
        <v>40</v>
      </c>
      <c r="B88" s="28">
        <v>5</v>
      </c>
      <c r="C88" s="28">
        <v>10</v>
      </c>
      <c r="D88" s="19">
        <v>0.75</v>
      </c>
      <c r="H88" s="21">
        <f t="shared" si="46"/>
        <v>0.85000000000000009</v>
      </c>
      <c r="I88" s="21">
        <f t="shared" si="46"/>
        <v>7.5000000000000011E-2</v>
      </c>
      <c r="J88" s="21">
        <f t="shared" si="46"/>
        <v>0</v>
      </c>
      <c r="K88" s="21">
        <f t="shared" si="46"/>
        <v>0</v>
      </c>
      <c r="L88" s="21">
        <f t="shared" si="46"/>
        <v>0</v>
      </c>
      <c r="M88" s="21">
        <f t="shared" si="46"/>
        <v>0</v>
      </c>
      <c r="N88" s="21">
        <f t="shared" si="46"/>
        <v>0</v>
      </c>
      <c r="O88" s="21">
        <f t="shared" si="46"/>
        <v>0</v>
      </c>
      <c r="P88" s="21">
        <f t="shared" si="46"/>
        <v>0</v>
      </c>
      <c r="Q88" s="21">
        <f t="shared" si="46"/>
        <v>0</v>
      </c>
      <c r="R88" s="34">
        <f t="shared" si="44"/>
        <v>43</v>
      </c>
      <c r="S88" s="34">
        <f t="shared" si="44"/>
        <v>28</v>
      </c>
      <c r="AL88" s="107">
        <v>24</v>
      </c>
      <c r="AM88" s="107">
        <v>3</v>
      </c>
      <c r="AN88" s="107" t="s">
        <v>765</v>
      </c>
      <c r="AO88" s="107">
        <v>9.0000000000000107</v>
      </c>
      <c r="AP88" s="14">
        <f t="shared" si="30"/>
        <v>80</v>
      </c>
      <c r="AQ88" s="107">
        <v>4</v>
      </c>
      <c r="AR88" s="107"/>
      <c r="AS88" s="107"/>
      <c r="AT88" s="14">
        <f t="shared" si="45"/>
        <v>0</v>
      </c>
      <c r="AU88" s="14">
        <f t="shared" si="32"/>
        <v>0</v>
      </c>
      <c r="AV88" s="14">
        <f t="shared" si="33"/>
        <v>0</v>
      </c>
      <c r="AW88" s="14">
        <f t="shared" si="34"/>
        <v>13</v>
      </c>
      <c r="AX88" s="14">
        <f t="shared" si="35"/>
        <v>0</v>
      </c>
      <c r="AY88" s="14">
        <f t="shared" si="36"/>
        <v>0</v>
      </c>
      <c r="AZ88" s="14">
        <f t="shared" si="37"/>
        <v>12</v>
      </c>
      <c r="BA88" s="14">
        <f t="shared" si="38"/>
        <v>0</v>
      </c>
      <c r="BB88" s="14">
        <f t="shared" si="39"/>
        <v>0</v>
      </c>
      <c r="BC88" s="14">
        <f t="shared" si="40"/>
        <v>0</v>
      </c>
      <c r="BD88" s="14"/>
      <c r="BF88" s="15" t="str">
        <f t="shared" si="41"/>
        <v>橙色基础材料</v>
      </c>
      <c r="BG88" s="15">
        <f t="shared" si="42"/>
        <v>13</v>
      </c>
      <c r="BH88" t="s">
        <v>772</v>
      </c>
      <c r="BI88">
        <v>24000</v>
      </c>
    </row>
    <row r="89" spans="1:63" ht="16.5" x14ac:dyDescent="0.2">
      <c r="A89" s="28">
        <v>41</v>
      </c>
      <c r="B89" s="28">
        <v>5</v>
      </c>
      <c r="C89" s="28">
        <v>11</v>
      </c>
      <c r="D89" s="19">
        <v>0.8</v>
      </c>
      <c r="H89" s="21">
        <f t="shared" ref="H89:Q98" si="47">(INDEX(H$7:H$27,$B89)*(1-$D89)+INDEX(H$7:H$27,$B89+1)*$D89)*H$4*$B$2</f>
        <v>0.84000000000000008</v>
      </c>
      <c r="I89" s="21">
        <f t="shared" si="47"/>
        <v>8.0000000000000016E-2</v>
      </c>
      <c r="J89" s="21">
        <f t="shared" si="47"/>
        <v>0</v>
      </c>
      <c r="K89" s="21">
        <f t="shared" si="47"/>
        <v>0</v>
      </c>
      <c r="L89" s="21">
        <f t="shared" si="47"/>
        <v>0</v>
      </c>
      <c r="M89" s="21">
        <f t="shared" si="47"/>
        <v>0</v>
      </c>
      <c r="N89" s="21">
        <f t="shared" si="47"/>
        <v>0</v>
      </c>
      <c r="O89" s="21">
        <f t="shared" si="47"/>
        <v>0</v>
      </c>
      <c r="P89" s="21">
        <f t="shared" si="47"/>
        <v>0</v>
      </c>
      <c r="Q89" s="21">
        <f t="shared" si="47"/>
        <v>0</v>
      </c>
      <c r="R89" s="34">
        <f t="shared" ref="R89:S108" si="48">INT((INDEX(R$7:R$27,$B89)*(1-$D89)+INDEX(R$7:R$27,$B89+1)*$D89)*R$4*$B$2)</f>
        <v>44</v>
      </c>
      <c r="S89" s="34">
        <f t="shared" si="48"/>
        <v>29</v>
      </c>
      <c r="AL89" s="107">
        <v>25</v>
      </c>
      <c r="AM89" s="107">
        <v>1</v>
      </c>
      <c r="AN89" s="107" t="s">
        <v>765</v>
      </c>
      <c r="AO89" s="107">
        <v>9.0000000000000107</v>
      </c>
      <c r="AP89" s="14">
        <f t="shared" si="30"/>
        <v>82</v>
      </c>
      <c r="AQ89" s="107">
        <v>4</v>
      </c>
      <c r="AR89" s="107"/>
      <c r="AS89" s="107"/>
      <c r="AT89" s="14">
        <f t="shared" si="45"/>
        <v>0</v>
      </c>
      <c r="AU89" s="14">
        <f t="shared" si="32"/>
        <v>0</v>
      </c>
      <c r="AV89" s="14">
        <f t="shared" si="33"/>
        <v>0</v>
      </c>
      <c r="AW89" s="14">
        <f t="shared" si="34"/>
        <v>13</v>
      </c>
      <c r="AX89" s="14">
        <f t="shared" si="35"/>
        <v>0</v>
      </c>
      <c r="AY89" s="14">
        <f t="shared" si="36"/>
        <v>0</v>
      </c>
      <c r="AZ89" s="14">
        <f t="shared" si="37"/>
        <v>14</v>
      </c>
      <c r="BA89" s="14">
        <f t="shared" si="38"/>
        <v>0</v>
      </c>
      <c r="BB89" s="14">
        <f t="shared" si="39"/>
        <v>0</v>
      </c>
      <c r="BC89" s="14">
        <f t="shared" si="40"/>
        <v>0</v>
      </c>
      <c r="BD89" s="14"/>
      <c r="BF89" s="15" t="str">
        <f t="shared" si="41"/>
        <v>橙色基础材料</v>
      </c>
      <c r="BG89" s="15">
        <f t="shared" si="42"/>
        <v>13</v>
      </c>
      <c r="BH89" t="s">
        <v>772</v>
      </c>
      <c r="BI89">
        <v>25000</v>
      </c>
    </row>
    <row r="90" spans="1:63" ht="16.5" x14ac:dyDescent="0.2">
      <c r="A90" s="28">
        <v>42</v>
      </c>
      <c r="B90" s="28">
        <v>5</v>
      </c>
      <c r="C90" s="28">
        <v>12</v>
      </c>
      <c r="D90" s="19">
        <v>0.85</v>
      </c>
      <c r="H90" s="21">
        <f t="shared" si="47"/>
        <v>0.83000000000000007</v>
      </c>
      <c r="I90" s="21">
        <f t="shared" si="47"/>
        <v>8.5000000000000006E-2</v>
      </c>
      <c r="J90" s="21">
        <f t="shared" si="47"/>
        <v>0</v>
      </c>
      <c r="K90" s="21">
        <f t="shared" si="47"/>
        <v>0</v>
      </c>
      <c r="L90" s="21">
        <f t="shared" si="47"/>
        <v>0</v>
      </c>
      <c r="M90" s="21">
        <f t="shared" si="47"/>
        <v>0</v>
      </c>
      <c r="N90" s="21">
        <f t="shared" si="47"/>
        <v>0</v>
      </c>
      <c r="O90" s="21">
        <f t="shared" si="47"/>
        <v>0</v>
      </c>
      <c r="P90" s="21">
        <f t="shared" si="47"/>
        <v>0</v>
      </c>
      <c r="Q90" s="21">
        <f t="shared" si="47"/>
        <v>0</v>
      </c>
      <c r="R90" s="34">
        <f t="shared" si="48"/>
        <v>44</v>
      </c>
      <c r="S90" s="34">
        <f t="shared" si="48"/>
        <v>29</v>
      </c>
      <c r="AL90" s="107">
        <v>26</v>
      </c>
      <c r="AM90" s="107">
        <v>2</v>
      </c>
      <c r="AN90" s="107" t="s">
        <v>719</v>
      </c>
      <c r="AO90" s="107">
        <v>9.0000000000000107</v>
      </c>
      <c r="AP90" s="14">
        <f t="shared" si="30"/>
        <v>85</v>
      </c>
      <c r="AQ90" s="107">
        <v>4</v>
      </c>
      <c r="AR90" s="107"/>
      <c r="AS90" s="107"/>
      <c r="AT90" s="14">
        <f t="shared" si="45"/>
        <v>0</v>
      </c>
      <c r="AU90" s="14">
        <f t="shared" si="32"/>
        <v>0</v>
      </c>
      <c r="AV90" s="14">
        <f t="shared" si="33"/>
        <v>0</v>
      </c>
      <c r="AW90" s="14">
        <f t="shared" si="34"/>
        <v>16</v>
      </c>
      <c r="AX90" s="14">
        <f t="shared" si="35"/>
        <v>0</v>
      </c>
      <c r="AY90" s="14">
        <f t="shared" si="36"/>
        <v>0</v>
      </c>
      <c r="AZ90" s="14">
        <f t="shared" si="37"/>
        <v>16</v>
      </c>
      <c r="BA90" s="14">
        <f t="shared" si="38"/>
        <v>0</v>
      </c>
      <c r="BB90" s="14">
        <f t="shared" si="39"/>
        <v>0</v>
      </c>
      <c r="BC90" s="14">
        <f t="shared" si="40"/>
        <v>0</v>
      </c>
      <c r="BD90" s="14"/>
      <c r="BF90" s="15" t="str">
        <f t="shared" si="41"/>
        <v>橙色基础材料</v>
      </c>
      <c r="BG90" s="15">
        <f t="shared" si="42"/>
        <v>16</v>
      </c>
      <c r="BH90" t="s">
        <v>772</v>
      </c>
      <c r="BI90">
        <v>26000</v>
      </c>
    </row>
    <row r="91" spans="1:63" ht="16.5" x14ac:dyDescent="0.2">
      <c r="A91" s="28">
        <v>43</v>
      </c>
      <c r="B91" s="28">
        <v>5</v>
      </c>
      <c r="C91" s="28">
        <v>13</v>
      </c>
      <c r="D91" s="19">
        <v>0.9</v>
      </c>
      <c r="H91" s="21">
        <f t="shared" si="47"/>
        <v>0.82000000000000006</v>
      </c>
      <c r="I91" s="21">
        <f t="shared" si="47"/>
        <v>9.0000000000000011E-2</v>
      </c>
      <c r="J91" s="21">
        <f t="shared" si="47"/>
        <v>0</v>
      </c>
      <c r="K91" s="21">
        <f t="shared" si="47"/>
        <v>0</v>
      </c>
      <c r="L91" s="21">
        <f t="shared" si="47"/>
        <v>0</v>
      </c>
      <c r="M91" s="21">
        <f t="shared" si="47"/>
        <v>0</v>
      </c>
      <c r="N91" s="21">
        <f t="shared" si="47"/>
        <v>0</v>
      </c>
      <c r="O91" s="21">
        <f t="shared" si="47"/>
        <v>0</v>
      </c>
      <c r="P91" s="21">
        <f t="shared" si="47"/>
        <v>0</v>
      </c>
      <c r="Q91" s="21">
        <f t="shared" si="47"/>
        <v>0</v>
      </c>
      <c r="R91" s="34">
        <f t="shared" si="48"/>
        <v>44</v>
      </c>
      <c r="S91" s="34">
        <f t="shared" si="48"/>
        <v>29</v>
      </c>
      <c r="AL91" s="107">
        <v>27</v>
      </c>
      <c r="AM91" s="107">
        <v>3</v>
      </c>
      <c r="AN91" s="107" t="s">
        <v>719</v>
      </c>
      <c r="AO91" s="107">
        <v>9.0000000000000107</v>
      </c>
      <c r="AP91" s="14">
        <f t="shared" si="30"/>
        <v>87</v>
      </c>
      <c r="AQ91" s="107">
        <v>4</v>
      </c>
      <c r="AR91" s="107"/>
      <c r="AS91" s="107"/>
      <c r="AT91" s="14">
        <f t="shared" si="45"/>
        <v>0</v>
      </c>
      <c r="AU91" s="14">
        <f t="shared" si="32"/>
        <v>0</v>
      </c>
      <c r="AV91" s="14">
        <f t="shared" si="33"/>
        <v>0</v>
      </c>
      <c r="AW91" s="14">
        <f t="shared" si="34"/>
        <v>16</v>
      </c>
      <c r="AX91" s="14">
        <f t="shared" si="35"/>
        <v>0</v>
      </c>
      <c r="AY91" s="14">
        <f t="shared" si="36"/>
        <v>0</v>
      </c>
      <c r="AZ91" s="14">
        <f t="shared" si="37"/>
        <v>16</v>
      </c>
      <c r="BA91" s="14">
        <f t="shared" si="38"/>
        <v>0</v>
      </c>
      <c r="BB91" s="14">
        <f t="shared" si="39"/>
        <v>0</v>
      </c>
      <c r="BC91" s="14">
        <f t="shared" si="40"/>
        <v>0</v>
      </c>
      <c r="BD91" s="14"/>
      <c r="BF91" s="15" t="str">
        <f t="shared" si="41"/>
        <v>橙色基础材料</v>
      </c>
      <c r="BG91" s="15">
        <f t="shared" si="42"/>
        <v>16</v>
      </c>
      <c r="BH91" t="s">
        <v>772</v>
      </c>
      <c r="BI91">
        <v>27000</v>
      </c>
    </row>
    <row r="92" spans="1:63" ht="16.5" x14ac:dyDescent="0.2">
      <c r="A92" s="28">
        <v>44</v>
      </c>
      <c r="B92" s="28">
        <v>5</v>
      </c>
      <c r="C92" s="28">
        <v>14</v>
      </c>
      <c r="D92" s="19">
        <v>0.95</v>
      </c>
      <c r="H92" s="21">
        <f t="shared" si="47"/>
        <v>0.81</v>
      </c>
      <c r="I92" s="21">
        <f t="shared" si="47"/>
        <v>9.5000000000000001E-2</v>
      </c>
      <c r="J92" s="21">
        <f t="shared" si="47"/>
        <v>0</v>
      </c>
      <c r="K92" s="21">
        <f t="shared" si="47"/>
        <v>0</v>
      </c>
      <c r="L92" s="21">
        <f t="shared" si="47"/>
        <v>0</v>
      </c>
      <c r="M92" s="21">
        <f t="shared" si="47"/>
        <v>0</v>
      </c>
      <c r="N92" s="21">
        <f t="shared" si="47"/>
        <v>0</v>
      </c>
      <c r="O92" s="21">
        <f t="shared" si="47"/>
        <v>0</v>
      </c>
      <c r="P92" s="21">
        <f t="shared" si="47"/>
        <v>0</v>
      </c>
      <c r="Q92" s="21">
        <f t="shared" si="47"/>
        <v>0</v>
      </c>
      <c r="R92" s="34">
        <f t="shared" si="48"/>
        <v>44</v>
      </c>
      <c r="S92" s="34">
        <f t="shared" si="48"/>
        <v>29</v>
      </c>
      <c r="AL92" s="107">
        <v>28</v>
      </c>
      <c r="AM92" s="107">
        <v>1</v>
      </c>
      <c r="AN92" s="107" t="s">
        <v>719</v>
      </c>
      <c r="AO92" s="107">
        <v>9.0000000000000107</v>
      </c>
      <c r="AP92" s="14">
        <f t="shared" si="30"/>
        <v>90</v>
      </c>
      <c r="AQ92" s="107">
        <v>4</v>
      </c>
      <c r="AR92" s="107"/>
      <c r="AS92" s="107"/>
      <c r="AT92" s="14">
        <f t="shared" si="45"/>
        <v>0</v>
      </c>
      <c r="AU92" s="14">
        <f t="shared" si="32"/>
        <v>0</v>
      </c>
      <c r="AV92" s="14">
        <f t="shared" si="33"/>
        <v>0</v>
      </c>
      <c r="AW92" s="14">
        <f t="shared" si="34"/>
        <v>16</v>
      </c>
      <c r="AX92" s="14">
        <f t="shared" si="35"/>
        <v>0</v>
      </c>
      <c r="AY92" s="14">
        <f t="shared" si="36"/>
        <v>0</v>
      </c>
      <c r="AZ92" s="14">
        <f t="shared" si="37"/>
        <v>16</v>
      </c>
      <c r="BA92" s="14">
        <f t="shared" si="38"/>
        <v>0</v>
      </c>
      <c r="BB92" s="14">
        <f t="shared" si="39"/>
        <v>0</v>
      </c>
      <c r="BC92" s="14">
        <f t="shared" si="40"/>
        <v>0</v>
      </c>
      <c r="BD92" s="14"/>
      <c r="BF92" s="15" t="str">
        <f t="shared" si="41"/>
        <v>橙色基础材料</v>
      </c>
      <c r="BG92" s="15">
        <f t="shared" si="42"/>
        <v>16</v>
      </c>
      <c r="BH92" t="s">
        <v>772</v>
      </c>
      <c r="BI92">
        <v>28000</v>
      </c>
    </row>
    <row r="93" spans="1:63" ht="16.5" x14ac:dyDescent="0.2">
      <c r="A93" s="28">
        <v>45</v>
      </c>
      <c r="B93" s="28">
        <v>5</v>
      </c>
      <c r="C93" s="28">
        <v>15</v>
      </c>
      <c r="D93" s="19">
        <v>1</v>
      </c>
      <c r="H93" s="21">
        <f t="shared" si="47"/>
        <v>0.8</v>
      </c>
      <c r="I93" s="21">
        <f t="shared" si="47"/>
        <v>0.1</v>
      </c>
      <c r="J93" s="21">
        <f t="shared" si="47"/>
        <v>0</v>
      </c>
      <c r="K93" s="21">
        <f t="shared" si="47"/>
        <v>0</v>
      </c>
      <c r="L93" s="21">
        <f t="shared" si="47"/>
        <v>0</v>
      </c>
      <c r="M93" s="21">
        <f t="shared" si="47"/>
        <v>0</v>
      </c>
      <c r="N93" s="21">
        <f t="shared" si="47"/>
        <v>0</v>
      </c>
      <c r="O93" s="21">
        <f t="shared" si="47"/>
        <v>0</v>
      </c>
      <c r="P93" s="21">
        <f t="shared" si="47"/>
        <v>0</v>
      </c>
      <c r="Q93" s="21">
        <f t="shared" si="47"/>
        <v>0</v>
      </c>
      <c r="R93" s="34">
        <f t="shared" si="48"/>
        <v>45</v>
      </c>
      <c r="S93" s="34">
        <f t="shared" si="48"/>
        <v>30</v>
      </c>
      <c r="AL93" s="107">
        <v>29</v>
      </c>
      <c r="AM93" s="107">
        <v>2</v>
      </c>
      <c r="AN93" s="107" t="s">
        <v>766</v>
      </c>
      <c r="AO93" s="107">
        <v>9.0000000000000107</v>
      </c>
      <c r="AP93" s="14">
        <f t="shared" si="30"/>
        <v>92</v>
      </c>
      <c r="AQ93" s="107">
        <v>4</v>
      </c>
      <c r="AR93" s="107"/>
      <c r="AS93" s="107"/>
      <c r="AT93" s="14">
        <f t="shared" si="45"/>
        <v>0</v>
      </c>
      <c r="AU93" s="14">
        <f t="shared" si="32"/>
        <v>0</v>
      </c>
      <c r="AV93" s="14">
        <f t="shared" si="33"/>
        <v>0</v>
      </c>
      <c r="AW93" s="14">
        <f t="shared" si="34"/>
        <v>19</v>
      </c>
      <c r="AX93" s="14">
        <f t="shared" si="35"/>
        <v>0</v>
      </c>
      <c r="AY93" s="14">
        <f t="shared" si="36"/>
        <v>0</v>
      </c>
      <c r="AZ93" s="14">
        <f t="shared" si="37"/>
        <v>0</v>
      </c>
      <c r="BA93" s="14">
        <f t="shared" si="38"/>
        <v>6</v>
      </c>
      <c r="BB93" s="14">
        <f t="shared" si="39"/>
        <v>0</v>
      </c>
      <c r="BC93" s="14">
        <f t="shared" si="40"/>
        <v>0</v>
      </c>
      <c r="BD93" s="14"/>
      <c r="BF93" s="15" t="str">
        <f t="shared" si="41"/>
        <v>橙色基础材料</v>
      </c>
      <c r="BG93" s="15">
        <f t="shared" si="42"/>
        <v>19</v>
      </c>
      <c r="BH93" t="s">
        <v>772</v>
      </c>
      <c r="BI93">
        <v>29000</v>
      </c>
    </row>
    <row r="94" spans="1:63" ht="16.5" x14ac:dyDescent="0.2">
      <c r="A94" s="28">
        <v>46</v>
      </c>
      <c r="B94" s="28">
        <v>6</v>
      </c>
      <c r="C94" s="28">
        <v>1</v>
      </c>
      <c r="D94" s="19">
        <v>0.3</v>
      </c>
      <c r="H94" s="21">
        <f t="shared" si="47"/>
        <v>0.75499999999999989</v>
      </c>
      <c r="I94" s="21">
        <f t="shared" si="47"/>
        <v>0.1225</v>
      </c>
      <c r="J94" s="21">
        <f t="shared" si="47"/>
        <v>0</v>
      </c>
      <c r="K94" s="21">
        <f t="shared" si="47"/>
        <v>0</v>
      </c>
      <c r="L94" s="21">
        <f t="shared" si="47"/>
        <v>0</v>
      </c>
      <c r="M94" s="21">
        <f t="shared" si="47"/>
        <v>0</v>
      </c>
      <c r="N94" s="21">
        <f t="shared" si="47"/>
        <v>0</v>
      </c>
      <c r="O94" s="21">
        <f t="shared" si="47"/>
        <v>0</v>
      </c>
      <c r="P94" s="21">
        <f t="shared" si="47"/>
        <v>0</v>
      </c>
      <c r="Q94" s="21">
        <f t="shared" si="47"/>
        <v>0</v>
      </c>
      <c r="R94" s="34">
        <f t="shared" si="48"/>
        <v>46</v>
      </c>
      <c r="S94" s="34">
        <f t="shared" si="48"/>
        <v>31</v>
      </c>
      <c r="AL94" s="107">
        <v>30</v>
      </c>
      <c r="AM94" s="107">
        <v>3</v>
      </c>
      <c r="AN94" s="107" t="s">
        <v>766</v>
      </c>
      <c r="AO94" s="107">
        <v>9.0000000000000107</v>
      </c>
      <c r="AP94" s="14">
        <f t="shared" si="30"/>
        <v>95</v>
      </c>
      <c r="AQ94" s="107">
        <v>4</v>
      </c>
      <c r="AR94" s="107"/>
      <c r="AS94" s="107"/>
      <c r="AT94" s="14">
        <f t="shared" si="45"/>
        <v>0</v>
      </c>
      <c r="AU94" s="14">
        <f t="shared" si="32"/>
        <v>0</v>
      </c>
      <c r="AV94" s="14">
        <f t="shared" si="33"/>
        <v>0</v>
      </c>
      <c r="AW94" s="14">
        <f t="shared" si="34"/>
        <v>19</v>
      </c>
      <c r="AX94" s="14">
        <f t="shared" si="35"/>
        <v>0</v>
      </c>
      <c r="AY94" s="14">
        <f t="shared" si="36"/>
        <v>0</v>
      </c>
      <c r="AZ94" s="14">
        <f t="shared" si="37"/>
        <v>0</v>
      </c>
      <c r="BA94" s="14">
        <f t="shared" si="38"/>
        <v>6</v>
      </c>
      <c r="BB94" s="14">
        <f t="shared" si="39"/>
        <v>0</v>
      </c>
      <c r="BC94" s="14">
        <f t="shared" si="40"/>
        <v>0</v>
      </c>
      <c r="BD94" s="14"/>
      <c r="BF94" s="15" t="str">
        <f t="shared" si="41"/>
        <v>橙色基础材料</v>
      </c>
      <c r="BG94" s="15">
        <f t="shared" si="42"/>
        <v>19</v>
      </c>
      <c r="BH94" t="s">
        <v>772</v>
      </c>
      <c r="BI94">
        <v>30000</v>
      </c>
    </row>
    <row r="95" spans="1:63" ht="16.5" x14ac:dyDescent="0.2">
      <c r="A95" s="28">
        <v>47</v>
      </c>
      <c r="B95" s="28">
        <v>6</v>
      </c>
      <c r="C95" s="28">
        <v>2</v>
      </c>
      <c r="D95" s="19">
        <v>0.35</v>
      </c>
      <c r="H95" s="21">
        <f t="shared" si="47"/>
        <v>0.74750000000000005</v>
      </c>
      <c r="I95" s="21">
        <f t="shared" si="47"/>
        <v>0.12625</v>
      </c>
      <c r="J95" s="21">
        <f t="shared" si="47"/>
        <v>0</v>
      </c>
      <c r="K95" s="21">
        <f t="shared" si="47"/>
        <v>0</v>
      </c>
      <c r="L95" s="21">
        <f t="shared" si="47"/>
        <v>0</v>
      </c>
      <c r="M95" s="21">
        <f t="shared" si="47"/>
        <v>0</v>
      </c>
      <c r="N95" s="21">
        <f t="shared" si="47"/>
        <v>0</v>
      </c>
      <c r="O95" s="21">
        <f t="shared" si="47"/>
        <v>0</v>
      </c>
      <c r="P95" s="21">
        <f t="shared" si="47"/>
        <v>0</v>
      </c>
      <c r="Q95" s="21">
        <f t="shared" si="47"/>
        <v>0</v>
      </c>
      <c r="R95" s="34">
        <f t="shared" si="48"/>
        <v>46</v>
      </c>
      <c r="S95" s="34">
        <f t="shared" si="48"/>
        <v>31</v>
      </c>
      <c r="AL95" s="107">
        <v>31</v>
      </c>
      <c r="AM95" s="107">
        <v>1</v>
      </c>
      <c r="AN95" s="107" t="s">
        <v>766</v>
      </c>
      <c r="AO95" s="107">
        <v>9.0000000000000107</v>
      </c>
      <c r="AP95" s="14">
        <f t="shared" si="30"/>
        <v>97</v>
      </c>
      <c r="AQ95" s="107">
        <v>4</v>
      </c>
      <c r="AR95" s="107"/>
      <c r="AS95" s="107"/>
      <c r="AT95" s="14">
        <f t="shared" si="45"/>
        <v>0</v>
      </c>
      <c r="AU95" s="14">
        <f t="shared" si="32"/>
        <v>0</v>
      </c>
      <c r="AV95" s="14">
        <f t="shared" si="33"/>
        <v>0</v>
      </c>
      <c r="AW95" s="14">
        <f t="shared" si="34"/>
        <v>19</v>
      </c>
      <c r="AX95" s="14">
        <f t="shared" si="35"/>
        <v>0</v>
      </c>
      <c r="AY95" s="14">
        <f t="shared" si="36"/>
        <v>0</v>
      </c>
      <c r="AZ95" s="14">
        <f t="shared" si="37"/>
        <v>0</v>
      </c>
      <c r="BA95" s="14">
        <f t="shared" si="38"/>
        <v>6</v>
      </c>
      <c r="BB95" s="14">
        <f t="shared" si="39"/>
        <v>0</v>
      </c>
      <c r="BC95" s="14">
        <f t="shared" si="40"/>
        <v>0</v>
      </c>
      <c r="BD95" s="14"/>
      <c r="BF95" s="15" t="str">
        <f t="shared" si="41"/>
        <v>橙色基础材料</v>
      </c>
      <c r="BG95" s="15">
        <f t="shared" si="42"/>
        <v>19</v>
      </c>
      <c r="BH95" t="s">
        <v>772</v>
      </c>
      <c r="BI95">
        <v>31000</v>
      </c>
    </row>
    <row r="96" spans="1:63" ht="16.5" x14ac:dyDescent="0.2">
      <c r="A96" s="28">
        <v>48</v>
      </c>
      <c r="B96" s="28">
        <v>6</v>
      </c>
      <c r="C96" s="28">
        <v>3</v>
      </c>
      <c r="D96" s="19">
        <v>0.4</v>
      </c>
      <c r="H96" s="21">
        <f t="shared" si="47"/>
        <v>0.74</v>
      </c>
      <c r="I96" s="21">
        <f t="shared" si="47"/>
        <v>0.13</v>
      </c>
      <c r="J96" s="21">
        <f t="shared" si="47"/>
        <v>0</v>
      </c>
      <c r="K96" s="21">
        <f t="shared" si="47"/>
        <v>0</v>
      </c>
      <c r="L96" s="21">
        <f t="shared" si="47"/>
        <v>0</v>
      </c>
      <c r="M96" s="21">
        <f t="shared" si="47"/>
        <v>0</v>
      </c>
      <c r="N96" s="21">
        <f t="shared" si="47"/>
        <v>0</v>
      </c>
      <c r="O96" s="21">
        <f t="shared" si="47"/>
        <v>0</v>
      </c>
      <c r="P96" s="21">
        <f t="shared" si="47"/>
        <v>0</v>
      </c>
      <c r="Q96" s="21">
        <f t="shared" si="47"/>
        <v>0</v>
      </c>
      <c r="R96" s="34">
        <f t="shared" si="48"/>
        <v>47</v>
      </c>
      <c r="S96" s="34">
        <f t="shared" si="48"/>
        <v>32</v>
      </c>
      <c r="AL96" s="107">
        <v>32</v>
      </c>
      <c r="AM96" s="107">
        <v>2</v>
      </c>
      <c r="AN96" s="107" t="s">
        <v>767</v>
      </c>
      <c r="AO96" s="107">
        <v>9.0000000000000107</v>
      </c>
      <c r="AP96" s="14">
        <f t="shared" si="30"/>
        <v>100</v>
      </c>
      <c r="AQ96" s="107">
        <v>4</v>
      </c>
      <c r="AR96" s="107"/>
      <c r="AS96" s="107"/>
      <c r="AT96" s="14">
        <f t="shared" si="45"/>
        <v>0</v>
      </c>
      <c r="AU96" s="14">
        <f t="shared" si="32"/>
        <v>0</v>
      </c>
      <c r="AV96" s="14">
        <f t="shared" si="33"/>
        <v>0</v>
      </c>
      <c r="AW96" s="14">
        <f t="shared" si="34"/>
        <v>19</v>
      </c>
      <c r="AX96" s="14">
        <f t="shared" si="35"/>
        <v>0</v>
      </c>
      <c r="AY96" s="14">
        <f t="shared" si="36"/>
        <v>0</v>
      </c>
      <c r="AZ96" s="14">
        <f t="shared" si="37"/>
        <v>0</v>
      </c>
      <c r="BA96" s="14">
        <f t="shared" si="38"/>
        <v>9</v>
      </c>
      <c r="BB96" s="14">
        <f t="shared" si="39"/>
        <v>0</v>
      </c>
      <c r="BC96" s="14">
        <f t="shared" si="40"/>
        <v>1</v>
      </c>
      <c r="BD96" s="14"/>
      <c r="BF96" t="s">
        <v>773</v>
      </c>
      <c r="BG96">
        <v>1</v>
      </c>
      <c r="BH96" s="15" t="str">
        <f t="shared" ref="BH96:BH116" si="49">INDEX($AT$63:$BC$63,AQ96)</f>
        <v>橙色基础材料</v>
      </c>
      <c r="BI96" s="15">
        <f t="shared" ref="BI96:BI116" si="50">INDEX(AT96:BC96,AQ96)</f>
        <v>19</v>
      </c>
      <c r="BJ96" t="s">
        <v>772</v>
      </c>
      <c r="BK96">
        <v>32000</v>
      </c>
    </row>
    <row r="97" spans="1:63" ht="16.5" x14ac:dyDescent="0.2">
      <c r="A97" s="28">
        <v>49</v>
      </c>
      <c r="B97" s="28">
        <v>6</v>
      </c>
      <c r="C97" s="28">
        <v>4</v>
      </c>
      <c r="D97" s="19">
        <v>0.45</v>
      </c>
      <c r="H97" s="21">
        <f t="shared" si="47"/>
        <v>0.73250000000000015</v>
      </c>
      <c r="I97" s="21">
        <f t="shared" si="47"/>
        <v>0.13375000000000001</v>
      </c>
      <c r="J97" s="21">
        <f t="shared" si="47"/>
        <v>0</v>
      </c>
      <c r="K97" s="21">
        <f t="shared" si="47"/>
        <v>0</v>
      </c>
      <c r="L97" s="21">
        <f t="shared" si="47"/>
        <v>0</v>
      </c>
      <c r="M97" s="21">
        <f t="shared" si="47"/>
        <v>0</v>
      </c>
      <c r="N97" s="21">
        <f t="shared" si="47"/>
        <v>0</v>
      </c>
      <c r="O97" s="21">
        <f t="shared" si="47"/>
        <v>0</v>
      </c>
      <c r="P97" s="21">
        <f t="shared" si="47"/>
        <v>0</v>
      </c>
      <c r="Q97" s="21">
        <f t="shared" si="47"/>
        <v>0</v>
      </c>
      <c r="R97" s="34">
        <f t="shared" si="48"/>
        <v>47</v>
      </c>
      <c r="S97" s="34">
        <f t="shared" si="48"/>
        <v>32</v>
      </c>
      <c r="AL97" s="107">
        <v>33</v>
      </c>
      <c r="AM97" s="107">
        <v>3</v>
      </c>
      <c r="AN97" s="107" t="s">
        <v>767</v>
      </c>
      <c r="AO97" s="107">
        <v>9.0000000000000107</v>
      </c>
      <c r="AP97" s="14">
        <f t="shared" si="30"/>
        <v>102</v>
      </c>
      <c r="AQ97" s="107">
        <v>4</v>
      </c>
      <c r="AR97" s="107"/>
      <c r="AS97" s="107"/>
      <c r="AT97" s="14">
        <f t="shared" si="45"/>
        <v>0</v>
      </c>
      <c r="AU97" s="14">
        <f t="shared" si="32"/>
        <v>0</v>
      </c>
      <c r="AV97" s="14">
        <f t="shared" si="33"/>
        <v>0</v>
      </c>
      <c r="AW97" s="14">
        <f t="shared" si="34"/>
        <v>19</v>
      </c>
      <c r="AX97" s="14">
        <f t="shared" si="35"/>
        <v>0</v>
      </c>
      <c r="AY97" s="14">
        <f t="shared" si="36"/>
        <v>0</v>
      </c>
      <c r="AZ97" s="14">
        <f t="shared" si="37"/>
        <v>0</v>
      </c>
      <c r="BA97" s="14">
        <f t="shared" si="38"/>
        <v>9</v>
      </c>
      <c r="BB97" s="14">
        <f t="shared" si="39"/>
        <v>0</v>
      </c>
      <c r="BC97" s="14">
        <f t="shared" si="40"/>
        <v>1</v>
      </c>
      <c r="BD97" s="14"/>
      <c r="BF97" t="s">
        <v>773</v>
      </c>
      <c r="BG97">
        <v>1</v>
      </c>
      <c r="BH97" s="15" t="str">
        <f t="shared" si="49"/>
        <v>橙色基础材料</v>
      </c>
      <c r="BI97" s="15">
        <f t="shared" si="50"/>
        <v>19</v>
      </c>
      <c r="BJ97" t="s">
        <v>772</v>
      </c>
      <c r="BK97">
        <v>33000</v>
      </c>
    </row>
    <row r="98" spans="1:63" ht="16.5" x14ac:dyDescent="0.2">
      <c r="A98" s="28">
        <v>50</v>
      </c>
      <c r="B98" s="28">
        <v>6</v>
      </c>
      <c r="C98" s="28">
        <v>5</v>
      </c>
      <c r="D98" s="19">
        <v>0.5</v>
      </c>
      <c r="H98" s="21">
        <f t="shared" si="47"/>
        <v>0.72500000000000009</v>
      </c>
      <c r="I98" s="21">
        <f t="shared" si="47"/>
        <v>0.13750000000000001</v>
      </c>
      <c r="J98" s="21">
        <f t="shared" si="47"/>
        <v>0</v>
      </c>
      <c r="K98" s="21">
        <f t="shared" si="47"/>
        <v>0</v>
      </c>
      <c r="L98" s="21">
        <f t="shared" si="47"/>
        <v>0</v>
      </c>
      <c r="M98" s="21">
        <f t="shared" si="47"/>
        <v>0</v>
      </c>
      <c r="N98" s="21">
        <f t="shared" si="47"/>
        <v>0</v>
      </c>
      <c r="O98" s="21">
        <f t="shared" si="47"/>
        <v>0</v>
      </c>
      <c r="P98" s="21">
        <f t="shared" si="47"/>
        <v>0</v>
      </c>
      <c r="Q98" s="21">
        <f t="shared" si="47"/>
        <v>0</v>
      </c>
      <c r="R98" s="34">
        <f t="shared" si="48"/>
        <v>47</v>
      </c>
      <c r="S98" s="34">
        <f t="shared" si="48"/>
        <v>32</v>
      </c>
      <c r="AL98" s="107">
        <v>34</v>
      </c>
      <c r="AM98" s="107">
        <v>1</v>
      </c>
      <c r="AN98" s="107" t="s">
        <v>767</v>
      </c>
      <c r="AO98" s="107">
        <v>9.0000000000000107</v>
      </c>
      <c r="AP98" s="14">
        <f t="shared" si="30"/>
        <v>105</v>
      </c>
      <c r="AQ98" s="107">
        <v>4</v>
      </c>
      <c r="AR98" s="107"/>
      <c r="AS98" s="107"/>
      <c r="AT98" s="14">
        <f t="shared" si="45"/>
        <v>0</v>
      </c>
      <c r="AU98" s="14">
        <f t="shared" si="32"/>
        <v>0</v>
      </c>
      <c r="AV98" s="14">
        <f t="shared" si="33"/>
        <v>0</v>
      </c>
      <c r="AW98" s="14">
        <f t="shared" si="34"/>
        <v>21</v>
      </c>
      <c r="AX98" s="14">
        <f t="shared" si="35"/>
        <v>0</v>
      </c>
      <c r="AY98" s="14">
        <f t="shared" si="36"/>
        <v>0</v>
      </c>
      <c r="AZ98" s="14">
        <f t="shared" si="37"/>
        <v>0</v>
      </c>
      <c r="BA98" s="14">
        <f t="shared" si="38"/>
        <v>9</v>
      </c>
      <c r="BB98" s="14">
        <f t="shared" si="39"/>
        <v>0</v>
      </c>
      <c r="BC98" s="14">
        <f t="shared" si="40"/>
        <v>1</v>
      </c>
      <c r="BD98" s="14"/>
      <c r="BF98" t="s">
        <v>773</v>
      </c>
      <c r="BG98">
        <v>1</v>
      </c>
      <c r="BH98" s="15" t="str">
        <f t="shared" si="49"/>
        <v>橙色基础材料</v>
      </c>
      <c r="BI98" s="15">
        <f t="shared" si="50"/>
        <v>21</v>
      </c>
      <c r="BJ98" t="s">
        <v>772</v>
      </c>
      <c r="BK98">
        <v>34000</v>
      </c>
    </row>
    <row r="99" spans="1:63" ht="16.5" x14ac:dyDescent="0.2">
      <c r="A99" s="28">
        <v>51</v>
      </c>
      <c r="B99" s="28">
        <v>6</v>
      </c>
      <c r="C99" s="28">
        <v>6</v>
      </c>
      <c r="D99" s="19">
        <v>0.55000000000000004</v>
      </c>
      <c r="H99" s="21">
        <f t="shared" ref="H99:Q108" si="51">(INDEX(H$7:H$27,$B99)*(1-$D99)+INDEX(H$7:H$27,$B99+1)*$D99)*H$4*$B$2</f>
        <v>0.71750000000000003</v>
      </c>
      <c r="I99" s="21">
        <f t="shared" si="51"/>
        <v>0.14124999999999999</v>
      </c>
      <c r="J99" s="21">
        <f t="shared" si="51"/>
        <v>0</v>
      </c>
      <c r="K99" s="21">
        <f t="shared" si="51"/>
        <v>0</v>
      </c>
      <c r="L99" s="21">
        <f t="shared" si="51"/>
        <v>0</v>
      </c>
      <c r="M99" s="21">
        <f t="shared" si="51"/>
        <v>0</v>
      </c>
      <c r="N99" s="21">
        <f t="shared" si="51"/>
        <v>0</v>
      </c>
      <c r="O99" s="21">
        <f t="shared" si="51"/>
        <v>0</v>
      </c>
      <c r="P99" s="21">
        <f t="shared" si="51"/>
        <v>0</v>
      </c>
      <c r="Q99" s="21">
        <f t="shared" si="51"/>
        <v>0</v>
      </c>
      <c r="R99" s="34">
        <f t="shared" si="48"/>
        <v>47</v>
      </c>
      <c r="S99" s="34">
        <f t="shared" si="48"/>
        <v>32</v>
      </c>
      <c r="AL99" s="107">
        <v>35</v>
      </c>
      <c r="AM99" s="107">
        <v>2</v>
      </c>
      <c r="AN99" s="107" t="s">
        <v>709</v>
      </c>
      <c r="AO99" s="107">
        <v>9.0000000000000107</v>
      </c>
      <c r="AP99" s="14">
        <f t="shared" si="30"/>
        <v>107</v>
      </c>
      <c r="AQ99" s="107">
        <v>4</v>
      </c>
      <c r="AR99" s="107"/>
      <c r="AS99" s="107"/>
      <c r="AT99" s="14">
        <f t="shared" si="45"/>
        <v>0</v>
      </c>
      <c r="AU99" s="14">
        <f t="shared" si="32"/>
        <v>0</v>
      </c>
      <c r="AV99" s="14">
        <f t="shared" si="33"/>
        <v>0</v>
      </c>
      <c r="AW99" s="14">
        <f t="shared" si="34"/>
        <v>21</v>
      </c>
      <c r="AX99" s="14">
        <f t="shared" si="35"/>
        <v>0</v>
      </c>
      <c r="AY99" s="14">
        <f t="shared" si="36"/>
        <v>0</v>
      </c>
      <c r="AZ99" s="14">
        <f t="shared" si="37"/>
        <v>0</v>
      </c>
      <c r="BA99" s="14">
        <f t="shared" si="38"/>
        <v>11</v>
      </c>
      <c r="BB99" s="14">
        <f t="shared" si="39"/>
        <v>0</v>
      </c>
      <c r="BC99" s="14">
        <f t="shared" si="40"/>
        <v>1</v>
      </c>
      <c r="BD99" s="14"/>
      <c r="BF99" t="s">
        <v>773</v>
      </c>
      <c r="BG99">
        <v>1</v>
      </c>
      <c r="BH99" s="15" t="str">
        <f t="shared" si="49"/>
        <v>橙色基础材料</v>
      </c>
      <c r="BI99" s="15">
        <f t="shared" si="50"/>
        <v>21</v>
      </c>
      <c r="BJ99" t="s">
        <v>772</v>
      </c>
      <c r="BK99">
        <v>35000</v>
      </c>
    </row>
    <row r="100" spans="1:63" ht="16.5" x14ac:dyDescent="0.2">
      <c r="A100" s="28">
        <v>52</v>
      </c>
      <c r="B100" s="28">
        <v>6</v>
      </c>
      <c r="C100" s="28">
        <v>7</v>
      </c>
      <c r="D100" s="19">
        <v>0.6</v>
      </c>
      <c r="H100" s="21">
        <f t="shared" si="51"/>
        <v>0.71000000000000008</v>
      </c>
      <c r="I100" s="21">
        <f t="shared" si="51"/>
        <v>0.14500000000000002</v>
      </c>
      <c r="J100" s="21">
        <f t="shared" si="51"/>
        <v>0</v>
      </c>
      <c r="K100" s="21">
        <f t="shared" si="51"/>
        <v>0</v>
      </c>
      <c r="L100" s="21">
        <f t="shared" si="51"/>
        <v>0</v>
      </c>
      <c r="M100" s="21">
        <f t="shared" si="51"/>
        <v>0</v>
      </c>
      <c r="N100" s="21">
        <f t="shared" si="51"/>
        <v>0</v>
      </c>
      <c r="O100" s="21">
        <f t="shared" si="51"/>
        <v>0</v>
      </c>
      <c r="P100" s="21">
        <f t="shared" si="51"/>
        <v>0</v>
      </c>
      <c r="Q100" s="21">
        <f t="shared" si="51"/>
        <v>0</v>
      </c>
      <c r="R100" s="34">
        <f t="shared" si="48"/>
        <v>48</v>
      </c>
      <c r="S100" s="34">
        <f t="shared" si="48"/>
        <v>33</v>
      </c>
      <c r="AL100" s="107">
        <v>36</v>
      </c>
      <c r="AM100" s="107">
        <v>3</v>
      </c>
      <c r="AN100" s="107" t="s">
        <v>709</v>
      </c>
      <c r="AO100" s="107">
        <v>9.0000000000000107</v>
      </c>
      <c r="AP100" s="14">
        <f t="shared" si="30"/>
        <v>110</v>
      </c>
      <c r="AQ100" s="107">
        <v>4</v>
      </c>
      <c r="AR100" s="107"/>
      <c r="AS100" s="107"/>
      <c r="AT100" s="14">
        <f t="shared" si="45"/>
        <v>0</v>
      </c>
      <c r="AU100" s="14">
        <f t="shared" si="32"/>
        <v>0</v>
      </c>
      <c r="AV100" s="14">
        <f t="shared" si="33"/>
        <v>0</v>
      </c>
      <c r="AW100" s="14">
        <f t="shared" si="34"/>
        <v>21</v>
      </c>
      <c r="AX100" s="14">
        <f t="shared" si="35"/>
        <v>0</v>
      </c>
      <c r="AY100" s="14">
        <f t="shared" si="36"/>
        <v>0</v>
      </c>
      <c r="AZ100" s="14">
        <f t="shared" si="37"/>
        <v>0</v>
      </c>
      <c r="BA100" s="14">
        <f t="shared" si="38"/>
        <v>11</v>
      </c>
      <c r="BB100" s="14">
        <f t="shared" si="39"/>
        <v>0</v>
      </c>
      <c r="BC100" s="14">
        <f t="shared" si="40"/>
        <v>1</v>
      </c>
      <c r="BD100" s="14"/>
      <c r="BF100" t="s">
        <v>773</v>
      </c>
      <c r="BG100">
        <v>1</v>
      </c>
      <c r="BH100" s="15" t="str">
        <f t="shared" si="49"/>
        <v>橙色基础材料</v>
      </c>
      <c r="BI100" s="15">
        <f t="shared" si="50"/>
        <v>21</v>
      </c>
      <c r="BJ100" t="s">
        <v>772</v>
      </c>
      <c r="BK100">
        <v>36000</v>
      </c>
    </row>
    <row r="101" spans="1:63" ht="16.5" x14ac:dyDescent="0.2">
      <c r="A101" s="28">
        <v>53</v>
      </c>
      <c r="B101" s="28">
        <v>6</v>
      </c>
      <c r="C101" s="28">
        <v>8</v>
      </c>
      <c r="D101" s="19">
        <v>0.65</v>
      </c>
      <c r="H101" s="21">
        <f t="shared" si="51"/>
        <v>0.70250000000000001</v>
      </c>
      <c r="I101" s="21">
        <f t="shared" si="51"/>
        <v>0.14874999999999999</v>
      </c>
      <c r="J101" s="21">
        <f t="shared" si="51"/>
        <v>0</v>
      </c>
      <c r="K101" s="21">
        <f t="shared" si="51"/>
        <v>0</v>
      </c>
      <c r="L101" s="21">
        <f t="shared" si="51"/>
        <v>0</v>
      </c>
      <c r="M101" s="21">
        <f t="shared" si="51"/>
        <v>0</v>
      </c>
      <c r="N101" s="21">
        <f t="shared" si="51"/>
        <v>0</v>
      </c>
      <c r="O101" s="21">
        <f t="shared" si="51"/>
        <v>0</v>
      </c>
      <c r="P101" s="21">
        <f t="shared" si="51"/>
        <v>0</v>
      </c>
      <c r="Q101" s="21">
        <f t="shared" si="51"/>
        <v>0</v>
      </c>
      <c r="R101" s="34">
        <f t="shared" si="48"/>
        <v>48</v>
      </c>
      <c r="S101" s="34">
        <f t="shared" si="48"/>
        <v>33</v>
      </c>
      <c r="AL101" s="107">
        <v>37</v>
      </c>
      <c r="AM101" s="107">
        <v>1</v>
      </c>
      <c r="AN101" s="107" t="s">
        <v>709</v>
      </c>
      <c r="AO101" s="107">
        <v>9.0000000000000107</v>
      </c>
      <c r="AP101" s="14">
        <f t="shared" si="30"/>
        <v>112</v>
      </c>
      <c r="AQ101" s="107">
        <v>4</v>
      </c>
      <c r="AR101" s="107"/>
      <c r="AS101" s="107"/>
      <c r="AT101" s="14">
        <f t="shared" si="45"/>
        <v>0</v>
      </c>
      <c r="AU101" s="14">
        <f t="shared" si="32"/>
        <v>0</v>
      </c>
      <c r="AV101" s="14">
        <f t="shared" si="33"/>
        <v>0</v>
      </c>
      <c r="AW101" s="14">
        <f t="shared" si="34"/>
        <v>21</v>
      </c>
      <c r="AX101" s="14">
        <f t="shared" si="35"/>
        <v>0</v>
      </c>
      <c r="AY101" s="14">
        <f t="shared" si="36"/>
        <v>0</v>
      </c>
      <c r="AZ101" s="14">
        <f t="shared" si="37"/>
        <v>0</v>
      </c>
      <c r="BA101" s="14">
        <f t="shared" si="38"/>
        <v>13</v>
      </c>
      <c r="BB101" s="14">
        <f t="shared" si="39"/>
        <v>0</v>
      </c>
      <c r="BC101" s="14">
        <f t="shared" si="40"/>
        <v>1</v>
      </c>
      <c r="BD101" s="14"/>
      <c r="BF101" t="s">
        <v>773</v>
      </c>
      <c r="BG101">
        <v>1</v>
      </c>
      <c r="BH101" s="15" t="str">
        <f t="shared" si="49"/>
        <v>橙色基础材料</v>
      </c>
      <c r="BI101" s="15">
        <f t="shared" si="50"/>
        <v>21</v>
      </c>
      <c r="BJ101" t="s">
        <v>772</v>
      </c>
      <c r="BK101">
        <v>37000</v>
      </c>
    </row>
    <row r="102" spans="1:63" ht="16.5" x14ac:dyDescent="0.2">
      <c r="A102" s="28">
        <v>54</v>
      </c>
      <c r="B102" s="28">
        <v>6</v>
      </c>
      <c r="C102" s="28">
        <v>9</v>
      </c>
      <c r="D102" s="19">
        <v>0.7</v>
      </c>
      <c r="H102" s="21">
        <f t="shared" si="51"/>
        <v>0.69500000000000006</v>
      </c>
      <c r="I102" s="21">
        <f t="shared" si="51"/>
        <v>0.1525</v>
      </c>
      <c r="J102" s="21">
        <f t="shared" si="51"/>
        <v>0</v>
      </c>
      <c r="K102" s="21">
        <f t="shared" si="51"/>
        <v>0</v>
      </c>
      <c r="L102" s="21">
        <f t="shared" si="51"/>
        <v>0</v>
      </c>
      <c r="M102" s="21">
        <f t="shared" si="51"/>
        <v>0</v>
      </c>
      <c r="N102" s="21">
        <f t="shared" si="51"/>
        <v>0</v>
      </c>
      <c r="O102" s="21">
        <f t="shared" si="51"/>
        <v>0</v>
      </c>
      <c r="P102" s="21">
        <f t="shared" si="51"/>
        <v>0</v>
      </c>
      <c r="Q102" s="21">
        <f t="shared" si="51"/>
        <v>0</v>
      </c>
      <c r="R102" s="34">
        <f t="shared" si="48"/>
        <v>48</v>
      </c>
      <c r="S102" s="34">
        <f t="shared" si="48"/>
        <v>33</v>
      </c>
      <c r="AL102" s="107">
        <v>38</v>
      </c>
      <c r="AM102" s="107">
        <v>2</v>
      </c>
      <c r="AN102" s="107" t="s">
        <v>768</v>
      </c>
      <c r="AO102" s="107">
        <v>9.0000000000000107</v>
      </c>
      <c r="AP102" s="14">
        <f t="shared" si="30"/>
        <v>115</v>
      </c>
      <c r="AQ102" s="107">
        <v>5</v>
      </c>
      <c r="AR102" s="107"/>
      <c r="AS102" s="107"/>
      <c r="AT102" s="14">
        <f t="shared" si="45"/>
        <v>0</v>
      </c>
      <c r="AU102" s="14">
        <f t="shared" si="32"/>
        <v>0</v>
      </c>
      <c r="AV102" s="14">
        <f t="shared" si="33"/>
        <v>0</v>
      </c>
      <c r="AW102" s="14">
        <f t="shared" si="34"/>
        <v>0</v>
      </c>
      <c r="AX102" s="14">
        <f t="shared" si="35"/>
        <v>8</v>
      </c>
      <c r="AY102" s="14">
        <f t="shared" si="36"/>
        <v>0</v>
      </c>
      <c r="AZ102" s="14">
        <f t="shared" si="37"/>
        <v>0</v>
      </c>
      <c r="BA102" s="14">
        <f t="shared" si="38"/>
        <v>15</v>
      </c>
      <c r="BB102" s="14">
        <f t="shared" si="39"/>
        <v>0</v>
      </c>
      <c r="BC102" s="14">
        <f t="shared" si="40"/>
        <v>1</v>
      </c>
      <c r="BD102" s="14"/>
      <c r="BF102" t="s">
        <v>773</v>
      </c>
      <c r="BG102">
        <v>1</v>
      </c>
      <c r="BH102" s="15" t="str">
        <f t="shared" si="49"/>
        <v>红色基础材料</v>
      </c>
      <c r="BI102" s="15">
        <f t="shared" si="50"/>
        <v>8</v>
      </c>
      <c r="BJ102" t="s">
        <v>772</v>
      </c>
      <c r="BK102">
        <v>38000</v>
      </c>
    </row>
    <row r="103" spans="1:63" ht="16.5" x14ac:dyDescent="0.2">
      <c r="A103" s="28">
        <v>55</v>
      </c>
      <c r="B103" s="28">
        <v>6</v>
      </c>
      <c r="C103" s="28">
        <v>10</v>
      </c>
      <c r="D103" s="19">
        <v>0.75</v>
      </c>
      <c r="H103" s="21">
        <f t="shared" si="51"/>
        <v>0.6875</v>
      </c>
      <c r="I103" s="21">
        <f t="shared" si="51"/>
        <v>0.15624999999999997</v>
      </c>
      <c r="J103" s="21">
        <f t="shared" si="51"/>
        <v>0</v>
      </c>
      <c r="K103" s="21">
        <f t="shared" si="51"/>
        <v>0</v>
      </c>
      <c r="L103" s="21">
        <f t="shared" si="51"/>
        <v>0</v>
      </c>
      <c r="M103" s="21">
        <f t="shared" si="51"/>
        <v>0</v>
      </c>
      <c r="N103" s="21">
        <f t="shared" si="51"/>
        <v>0</v>
      </c>
      <c r="O103" s="21">
        <f t="shared" si="51"/>
        <v>0</v>
      </c>
      <c r="P103" s="21">
        <f t="shared" si="51"/>
        <v>0</v>
      </c>
      <c r="Q103" s="21">
        <f t="shared" si="51"/>
        <v>0</v>
      </c>
      <c r="R103" s="34">
        <f t="shared" si="48"/>
        <v>48</v>
      </c>
      <c r="S103" s="34">
        <f t="shared" si="48"/>
        <v>33</v>
      </c>
      <c r="AL103" s="107">
        <v>39</v>
      </c>
      <c r="AM103" s="107">
        <v>3</v>
      </c>
      <c r="AN103" s="107" t="s">
        <v>768</v>
      </c>
      <c r="AO103" s="107">
        <v>9.0000000000000107</v>
      </c>
      <c r="AP103" s="14">
        <f t="shared" si="30"/>
        <v>117</v>
      </c>
      <c r="AQ103" s="107">
        <v>5</v>
      </c>
      <c r="AR103" s="107"/>
      <c r="AS103" s="107"/>
      <c r="AT103" s="14">
        <f t="shared" si="45"/>
        <v>0</v>
      </c>
      <c r="AU103" s="14">
        <f t="shared" si="32"/>
        <v>0</v>
      </c>
      <c r="AV103" s="14">
        <f t="shared" si="33"/>
        <v>0</v>
      </c>
      <c r="AW103" s="14">
        <f t="shared" si="34"/>
        <v>0</v>
      </c>
      <c r="AX103" s="14">
        <f t="shared" si="35"/>
        <v>8</v>
      </c>
      <c r="AY103" s="14">
        <f t="shared" si="36"/>
        <v>0</v>
      </c>
      <c r="AZ103" s="14">
        <f t="shared" si="37"/>
        <v>0</v>
      </c>
      <c r="BA103" s="14">
        <f t="shared" si="38"/>
        <v>15</v>
      </c>
      <c r="BB103" s="14">
        <f t="shared" si="39"/>
        <v>0</v>
      </c>
      <c r="BC103" s="14">
        <f t="shared" si="40"/>
        <v>1</v>
      </c>
      <c r="BD103" s="14"/>
      <c r="BF103" t="s">
        <v>773</v>
      </c>
      <c r="BG103">
        <v>1</v>
      </c>
      <c r="BH103" s="15" t="str">
        <f t="shared" si="49"/>
        <v>红色基础材料</v>
      </c>
      <c r="BI103" s="15">
        <f t="shared" si="50"/>
        <v>8</v>
      </c>
      <c r="BJ103" t="s">
        <v>772</v>
      </c>
      <c r="BK103">
        <v>39000</v>
      </c>
    </row>
    <row r="104" spans="1:63" ht="16.5" x14ac:dyDescent="0.2">
      <c r="A104" s="28">
        <v>56</v>
      </c>
      <c r="B104" s="28">
        <v>6</v>
      </c>
      <c r="C104" s="28">
        <v>11</v>
      </c>
      <c r="D104" s="19">
        <v>0.8</v>
      </c>
      <c r="H104" s="21">
        <f t="shared" si="51"/>
        <v>0.67999999999999994</v>
      </c>
      <c r="I104" s="21">
        <f t="shared" si="51"/>
        <v>0.15999999999999998</v>
      </c>
      <c r="J104" s="21">
        <f t="shared" si="51"/>
        <v>0</v>
      </c>
      <c r="K104" s="21">
        <f t="shared" si="51"/>
        <v>0</v>
      </c>
      <c r="L104" s="21">
        <f t="shared" si="51"/>
        <v>0</v>
      </c>
      <c r="M104" s="21">
        <f t="shared" si="51"/>
        <v>0</v>
      </c>
      <c r="N104" s="21">
        <f t="shared" si="51"/>
        <v>0</v>
      </c>
      <c r="O104" s="21">
        <f t="shared" si="51"/>
        <v>0</v>
      </c>
      <c r="P104" s="21">
        <f t="shared" si="51"/>
        <v>0</v>
      </c>
      <c r="Q104" s="21">
        <f t="shared" si="51"/>
        <v>0</v>
      </c>
      <c r="R104" s="34">
        <f t="shared" si="48"/>
        <v>49</v>
      </c>
      <c r="S104" s="34">
        <f t="shared" si="48"/>
        <v>34</v>
      </c>
      <c r="AL104" s="107">
        <v>40</v>
      </c>
      <c r="AM104" s="107">
        <v>1</v>
      </c>
      <c r="AN104" s="107" t="s">
        <v>768</v>
      </c>
      <c r="AO104" s="107">
        <v>9.0000000000000107</v>
      </c>
      <c r="AP104" s="14">
        <f t="shared" si="30"/>
        <v>120</v>
      </c>
      <c r="AQ104" s="107">
        <v>5</v>
      </c>
      <c r="AR104" s="107"/>
      <c r="AS104" s="107"/>
      <c r="AT104" s="14">
        <f t="shared" si="45"/>
        <v>0</v>
      </c>
      <c r="AU104" s="14">
        <f t="shared" si="32"/>
        <v>0</v>
      </c>
      <c r="AV104" s="14">
        <f t="shared" si="33"/>
        <v>0</v>
      </c>
      <c r="AW104" s="14">
        <f t="shared" si="34"/>
        <v>0</v>
      </c>
      <c r="AX104" s="14">
        <f t="shared" si="35"/>
        <v>8</v>
      </c>
      <c r="AY104" s="14">
        <f t="shared" si="36"/>
        <v>0</v>
      </c>
      <c r="AZ104" s="14">
        <f t="shared" si="37"/>
        <v>0</v>
      </c>
      <c r="BA104" s="14">
        <f t="shared" si="38"/>
        <v>15</v>
      </c>
      <c r="BB104" s="14">
        <f t="shared" si="39"/>
        <v>0</v>
      </c>
      <c r="BC104" s="14">
        <f t="shared" si="40"/>
        <v>1</v>
      </c>
      <c r="BD104" s="14"/>
      <c r="BF104" t="s">
        <v>773</v>
      </c>
      <c r="BG104">
        <v>1</v>
      </c>
      <c r="BH104" s="15" t="str">
        <f t="shared" si="49"/>
        <v>红色基础材料</v>
      </c>
      <c r="BI104" s="15">
        <f t="shared" si="50"/>
        <v>8</v>
      </c>
      <c r="BJ104" t="s">
        <v>772</v>
      </c>
      <c r="BK104">
        <v>40000</v>
      </c>
    </row>
    <row r="105" spans="1:63" ht="16.5" x14ac:dyDescent="0.2">
      <c r="A105" s="28">
        <v>57</v>
      </c>
      <c r="B105" s="28">
        <v>6</v>
      </c>
      <c r="C105" s="28">
        <v>12</v>
      </c>
      <c r="D105" s="19">
        <v>0.85</v>
      </c>
      <c r="H105" s="21">
        <f t="shared" si="51"/>
        <v>0.67249999999999999</v>
      </c>
      <c r="I105" s="21">
        <f t="shared" si="51"/>
        <v>0.16375000000000001</v>
      </c>
      <c r="J105" s="21">
        <f t="shared" si="51"/>
        <v>0</v>
      </c>
      <c r="K105" s="21">
        <f t="shared" si="51"/>
        <v>0</v>
      </c>
      <c r="L105" s="21">
        <f t="shared" si="51"/>
        <v>0</v>
      </c>
      <c r="M105" s="21">
        <f t="shared" si="51"/>
        <v>0</v>
      </c>
      <c r="N105" s="21">
        <f t="shared" si="51"/>
        <v>0</v>
      </c>
      <c r="O105" s="21">
        <f t="shared" si="51"/>
        <v>0</v>
      </c>
      <c r="P105" s="21">
        <f t="shared" si="51"/>
        <v>0</v>
      </c>
      <c r="Q105" s="21">
        <f t="shared" si="51"/>
        <v>0</v>
      </c>
      <c r="R105" s="34">
        <f t="shared" si="48"/>
        <v>49</v>
      </c>
      <c r="S105" s="34">
        <f t="shared" si="48"/>
        <v>34</v>
      </c>
      <c r="AL105" s="107">
        <v>41</v>
      </c>
      <c r="AM105" s="107">
        <v>2</v>
      </c>
      <c r="AN105" s="107" t="s">
        <v>769</v>
      </c>
      <c r="AO105" s="107">
        <v>9.0000000000000107</v>
      </c>
      <c r="AP105" s="14">
        <f t="shared" si="30"/>
        <v>122</v>
      </c>
      <c r="AQ105" s="107">
        <v>5</v>
      </c>
      <c r="AR105" s="107"/>
      <c r="AS105" s="107"/>
      <c r="AT105" s="14">
        <f t="shared" si="45"/>
        <v>0</v>
      </c>
      <c r="AU105" s="14">
        <f t="shared" si="32"/>
        <v>0</v>
      </c>
      <c r="AV105" s="14">
        <f t="shared" si="33"/>
        <v>0</v>
      </c>
      <c r="AW105" s="14">
        <f t="shared" si="34"/>
        <v>0</v>
      </c>
      <c r="AX105" s="14">
        <f t="shared" si="35"/>
        <v>9</v>
      </c>
      <c r="AY105" s="14">
        <f t="shared" si="36"/>
        <v>0</v>
      </c>
      <c r="AZ105" s="14">
        <f t="shared" si="37"/>
        <v>0</v>
      </c>
      <c r="BA105" s="14">
        <f t="shared" si="38"/>
        <v>0</v>
      </c>
      <c r="BB105" s="14">
        <f t="shared" si="39"/>
        <v>3</v>
      </c>
      <c r="BC105" s="14">
        <f t="shared" si="40"/>
        <v>1</v>
      </c>
      <c r="BD105" s="14"/>
      <c r="BF105" t="s">
        <v>773</v>
      </c>
      <c r="BG105">
        <v>1</v>
      </c>
      <c r="BH105" s="15" t="str">
        <f t="shared" si="49"/>
        <v>红色基础材料</v>
      </c>
      <c r="BI105" s="15">
        <f t="shared" si="50"/>
        <v>9</v>
      </c>
      <c r="BJ105" t="s">
        <v>772</v>
      </c>
      <c r="BK105">
        <v>41000</v>
      </c>
    </row>
    <row r="106" spans="1:63" ht="16.5" x14ac:dyDescent="0.2">
      <c r="A106" s="28">
        <v>58</v>
      </c>
      <c r="B106" s="28">
        <v>6</v>
      </c>
      <c r="C106" s="28">
        <v>13</v>
      </c>
      <c r="D106" s="19">
        <v>0.9</v>
      </c>
      <c r="H106" s="21">
        <f t="shared" si="51"/>
        <v>0.66500000000000004</v>
      </c>
      <c r="I106" s="21">
        <f t="shared" si="51"/>
        <v>0.16750000000000001</v>
      </c>
      <c r="J106" s="21">
        <f t="shared" si="51"/>
        <v>0</v>
      </c>
      <c r="K106" s="21">
        <f t="shared" si="51"/>
        <v>0</v>
      </c>
      <c r="L106" s="21">
        <f t="shared" si="51"/>
        <v>0</v>
      </c>
      <c r="M106" s="21">
        <f t="shared" si="51"/>
        <v>0</v>
      </c>
      <c r="N106" s="21">
        <f t="shared" si="51"/>
        <v>0</v>
      </c>
      <c r="O106" s="21">
        <f t="shared" si="51"/>
        <v>0</v>
      </c>
      <c r="P106" s="21">
        <f t="shared" si="51"/>
        <v>0</v>
      </c>
      <c r="Q106" s="21">
        <f t="shared" si="51"/>
        <v>0</v>
      </c>
      <c r="R106" s="34">
        <f t="shared" si="48"/>
        <v>49</v>
      </c>
      <c r="S106" s="34">
        <f t="shared" si="48"/>
        <v>34</v>
      </c>
      <c r="AL106" s="107">
        <v>42</v>
      </c>
      <c r="AM106" s="107">
        <v>3</v>
      </c>
      <c r="AN106" s="107" t="s">
        <v>769</v>
      </c>
      <c r="AO106" s="107">
        <v>9.0000000000000107</v>
      </c>
      <c r="AP106" s="14">
        <f t="shared" si="30"/>
        <v>125</v>
      </c>
      <c r="AQ106" s="107">
        <v>5</v>
      </c>
      <c r="AR106" s="107"/>
      <c r="AS106" s="107"/>
      <c r="AT106" s="14">
        <f t="shared" si="45"/>
        <v>0</v>
      </c>
      <c r="AU106" s="14">
        <f t="shared" si="32"/>
        <v>0</v>
      </c>
      <c r="AV106" s="14">
        <f t="shared" si="33"/>
        <v>0</v>
      </c>
      <c r="AW106" s="14">
        <f t="shared" si="34"/>
        <v>0</v>
      </c>
      <c r="AX106" s="14">
        <f t="shared" si="35"/>
        <v>9</v>
      </c>
      <c r="AY106" s="14">
        <f t="shared" si="36"/>
        <v>0</v>
      </c>
      <c r="AZ106" s="14">
        <f t="shared" si="37"/>
        <v>0</v>
      </c>
      <c r="BA106" s="14">
        <f t="shared" si="38"/>
        <v>0</v>
      </c>
      <c r="BB106" s="14">
        <f t="shared" si="39"/>
        <v>3</v>
      </c>
      <c r="BC106" s="14">
        <f t="shared" si="40"/>
        <v>1</v>
      </c>
      <c r="BD106" s="14"/>
      <c r="BF106" t="s">
        <v>773</v>
      </c>
      <c r="BG106">
        <v>1</v>
      </c>
      <c r="BH106" s="15" t="str">
        <f t="shared" si="49"/>
        <v>红色基础材料</v>
      </c>
      <c r="BI106" s="15">
        <f t="shared" si="50"/>
        <v>9</v>
      </c>
      <c r="BJ106" t="s">
        <v>772</v>
      </c>
      <c r="BK106">
        <v>42000</v>
      </c>
    </row>
    <row r="107" spans="1:63" ht="16.5" x14ac:dyDescent="0.2">
      <c r="A107" s="28">
        <v>59</v>
      </c>
      <c r="B107" s="28">
        <v>6</v>
      </c>
      <c r="C107" s="28">
        <v>14</v>
      </c>
      <c r="D107" s="19">
        <v>0.95</v>
      </c>
      <c r="H107" s="21">
        <f t="shared" si="51"/>
        <v>0.65749999999999997</v>
      </c>
      <c r="I107" s="21">
        <f t="shared" si="51"/>
        <v>0.17124999999999999</v>
      </c>
      <c r="J107" s="21">
        <f t="shared" si="51"/>
        <v>0</v>
      </c>
      <c r="K107" s="21">
        <f t="shared" si="51"/>
        <v>0</v>
      </c>
      <c r="L107" s="21">
        <f t="shared" si="51"/>
        <v>0</v>
      </c>
      <c r="M107" s="21">
        <f t="shared" si="51"/>
        <v>0</v>
      </c>
      <c r="N107" s="21">
        <f t="shared" si="51"/>
        <v>0</v>
      </c>
      <c r="O107" s="21">
        <f t="shared" si="51"/>
        <v>0</v>
      </c>
      <c r="P107" s="21">
        <f t="shared" si="51"/>
        <v>0</v>
      </c>
      <c r="Q107" s="21">
        <f t="shared" si="51"/>
        <v>0</v>
      </c>
      <c r="R107" s="34">
        <f t="shared" si="48"/>
        <v>49</v>
      </c>
      <c r="S107" s="34">
        <f t="shared" si="48"/>
        <v>34</v>
      </c>
      <c r="AL107" s="107">
        <v>43</v>
      </c>
      <c r="AM107" s="107">
        <v>1</v>
      </c>
      <c r="AN107" s="107" t="s">
        <v>769</v>
      </c>
      <c r="AO107" s="107">
        <v>9.0000000000000107</v>
      </c>
      <c r="AP107" s="14">
        <f t="shared" si="30"/>
        <v>127</v>
      </c>
      <c r="AQ107" s="107">
        <v>5</v>
      </c>
      <c r="AR107" s="107"/>
      <c r="AS107" s="107"/>
      <c r="AT107" s="14">
        <f t="shared" si="45"/>
        <v>0</v>
      </c>
      <c r="AU107" s="14">
        <f t="shared" si="32"/>
        <v>0</v>
      </c>
      <c r="AV107" s="14">
        <f t="shared" si="33"/>
        <v>0</v>
      </c>
      <c r="AW107" s="14">
        <f t="shared" si="34"/>
        <v>0</v>
      </c>
      <c r="AX107" s="14">
        <f t="shared" si="35"/>
        <v>9</v>
      </c>
      <c r="AY107" s="14">
        <f t="shared" si="36"/>
        <v>0</v>
      </c>
      <c r="AZ107" s="14">
        <f t="shared" si="37"/>
        <v>0</v>
      </c>
      <c r="BA107" s="14">
        <f t="shared" si="38"/>
        <v>0</v>
      </c>
      <c r="BB107" s="14">
        <f t="shared" si="39"/>
        <v>3</v>
      </c>
      <c r="BC107" s="14">
        <f t="shared" si="40"/>
        <v>1</v>
      </c>
      <c r="BD107" s="14"/>
      <c r="BF107" t="s">
        <v>773</v>
      </c>
      <c r="BG107">
        <v>1</v>
      </c>
      <c r="BH107" s="15" t="str">
        <f t="shared" si="49"/>
        <v>红色基础材料</v>
      </c>
      <c r="BI107" s="15">
        <f t="shared" si="50"/>
        <v>9</v>
      </c>
      <c r="BJ107" t="s">
        <v>772</v>
      </c>
      <c r="BK107">
        <v>43000</v>
      </c>
    </row>
    <row r="108" spans="1:63" ht="16.5" x14ac:dyDescent="0.2">
      <c r="A108" s="28">
        <v>60</v>
      </c>
      <c r="B108" s="28">
        <v>6</v>
      </c>
      <c r="C108" s="28">
        <v>15</v>
      </c>
      <c r="D108" s="19">
        <v>1</v>
      </c>
      <c r="H108" s="21">
        <f t="shared" si="51"/>
        <v>0.65</v>
      </c>
      <c r="I108" s="21">
        <f t="shared" si="51"/>
        <v>0.17499999999999999</v>
      </c>
      <c r="J108" s="21">
        <f t="shared" si="51"/>
        <v>0</v>
      </c>
      <c r="K108" s="21">
        <f t="shared" si="51"/>
        <v>0</v>
      </c>
      <c r="L108" s="21">
        <f t="shared" si="51"/>
        <v>0</v>
      </c>
      <c r="M108" s="21">
        <f t="shared" si="51"/>
        <v>0</v>
      </c>
      <c r="N108" s="21">
        <f t="shared" si="51"/>
        <v>0</v>
      </c>
      <c r="O108" s="21">
        <f t="shared" si="51"/>
        <v>0</v>
      </c>
      <c r="P108" s="21">
        <f t="shared" si="51"/>
        <v>0</v>
      </c>
      <c r="Q108" s="21">
        <f t="shared" si="51"/>
        <v>0</v>
      </c>
      <c r="R108" s="34">
        <f t="shared" si="48"/>
        <v>50</v>
      </c>
      <c r="S108" s="34">
        <f t="shared" si="48"/>
        <v>35</v>
      </c>
      <c r="AL108" s="107">
        <v>44</v>
      </c>
      <c r="AM108" s="107">
        <v>2</v>
      </c>
      <c r="AN108" s="107" t="s">
        <v>720</v>
      </c>
      <c r="AO108" s="107">
        <v>9.0000000000000107</v>
      </c>
      <c r="AP108" s="14">
        <f t="shared" si="30"/>
        <v>130</v>
      </c>
      <c r="AQ108" s="107">
        <v>5</v>
      </c>
      <c r="AR108" s="107"/>
      <c r="AS108" s="107"/>
      <c r="AT108" s="14">
        <f t="shared" si="45"/>
        <v>0</v>
      </c>
      <c r="AU108" s="14">
        <f t="shared" si="32"/>
        <v>0</v>
      </c>
      <c r="AV108" s="14">
        <f t="shared" si="33"/>
        <v>0</v>
      </c>
      <c r="AW108" s="14">
        <f t="shared" si="34"/>
        <v>0</v>
      </c>
      <c r="AX108" s="14">
        <f t="shared" si="35"/>
        <v>11</v>
      </c>
      <c r="AY108" s="14">
        <f t="shared" si="36"/>
        <v>0</v>
      </c>
      <c r="AZ108" s="14">
        <f t="shared" si="37"/>
        <v>0</v>
      </c>
      <c r="BA108" s="14">
        <f t="shared" si="38"/>
        <v>0</v>
      </c>
      <c r="BB108" s="14">
        <f t="shared" si="39"/>
        <v>4</v>
      </c>
      <c r="BC108" s="14">
        <f t="shared" si="40"/>
        <v>1</v>
      </c>
      <c r="BD108" s="14"/>
      <c r="BF108" t="s">
        <v>773</v>
      </c>
      <c r="BG108">
        <v>1</v>
      </c>
      <c r="BH108" s="15" t="str">
        <f t="shared" si="49"/>
        <v>红色基础材料</v>
      </c>
      <c r="BI108" s="15">
        <f t="shared" si="50"/>
        <v>11</v>
      </c>
      <c r="BJ108" t="s">
        <v>772</v>
      </c>
      <c r="BK108">
        <v>44000</v>
      </c>
    </row>
    <row r="109" spans="1:63" ht="16.5" x14ac:dyDescent="0.2">
      <c r="A109" s="28">
        <v>61</v>
      </c>
      <c r="B109" s="28">
        <v>7</v>
      </c>
      <c r="C109" s="28">
        <v>1</v>
      </c>
      <c r="D109" s="19">
        <v>0.3</v>
      </c>
      <c r="H109" s="21">
        <f t="shared" ref="H109:Q118" si="52">(INDEX(H$7:H$27,$B109)*(1-$D109)+INDEX(H$7:H$27,$B109+1)*$D109)*H$4*$B$2</f>
        <v>0.60499999999999998</v>
      </c>
      <c r="I109" s="21">
        <f t="shared" si="52"/>
        <v>0.19749999999999998</v>
      </c>
      <c r="J109" s="21">
        <f t="shared" si="52"/>
        <v>0</v>
      </c>
      <c r="K109" s="21">
        <f t="shared" si="52"/>
        <v>0</v>
      </c>
      <c r="L109" s="21">
        <f t="shared" si="52"/>
        <v>0</v>
      </c>
      <c r="M109" s="21">
        <f t="shared" si="52"/>
        <v>0.03</v>
      </c>
      <c r="N109" s="21">
        <f t="shared" si="52"/>
        <v>0</v>
      </c>
      <c r="O109" s="21">
        <f t="shared" si="52"/>
        <v>0</v>
      </c>
      <c r="P109" s="21">
        <f t="shared" si="52"/>
        <v>0</v>
      </c>
      <c r="Q109" s="21">
        <f t="shared" si="52"/>
        <v>0</v>
      </c>
      <c r="R109" s="34">
        <f t="shared" ref="R109:S128" si="53">INT((INDEX(R$7:R$27,$B109)*(1-$D109)+INDEX(R$7:R$27,$B109+1)*$D109)*R$4*$B$2)</f>
        <v>53</v>
      </c>
      <c r="S109" s="34">
        <f t="shared" si="53"/>
        <v>36</v>
      </c>
      <c r="AL109" s="107">
        <v>45</v>
      </c>
      <c r="AM109" s="107">
        <v>3</v>
      </c>
      <c r="AN109" s="107" t="s">
        <v>720</v>
      </c>
      <c r="AO109" s="107">
        <v>9.0000000000000107</v>
      </c>
      <c r="AP109" s="14">
        <f t="shared" si="30"/>
        <v>132</v>
      </c>
      <c r="AQ109" s="107">
        <v>5</v>
      </c>
      <c r="AR109" s="107"/>
      <c r="AS109" s="107"/>
      <c r="AT109" s="14">
        <f t="shared" si="45"/>
        <v>0</v>
      </c>
      <c r="AU109" s="14">
        <f t="shared" si="32"/>
        <v>0</v>
      </c>
      <c r="AV109" s="14">
        <f t="shared" si="33"/>
        <v>0</v>
      </c>
      <c r="AW109" s="14">
        <f t="shared" si="34"/>
        <v>0</v>
      </c>
      <c r="AX109" s="14">
        <f t="shared" si="35"/>
        <v>11</v>
      </c>
      <c r="AY109" s="14">
        <f t="shared" si="36"/>
        <v>0</v>
      </c>
      <c r="AZ109" s="14">
        <f t="shared" si="37"/>
        <v>0</v>
      </c>
      <c r="BA109" s="14">
        <f t="shared" si="38"/>
        <v>0</v>
      </c>
      <c r="BB109" s="14">
        <f t="shared" si="39"/>
        <v>4</v>
      </c>
      <c r="BC109" s="14">
        <f t="shared" si="40"/>
        <v>1</v>
      </c>
      <c r="BD109" s="14"/>
      <c r="BF109" t="s">
        <v>773</v>
      </c>
      <c r="BG109">
        <v>1</v>
      </c>
      <c r="BH109" s="15" t="str">
        <f t="shared" si="49"/>
        <v>红色基础材料</v>
      </c>
      <c r="BI109" s="15">
        <f t="shared" si="50"/>
        <v>11</v>
      </c>
      <c r="BJ109" t="s">
        <v>772</v>
      </c>
      <c r="BK109">
        <v>45000</v>
      </c>
    </row>
    <row r="110" spans="1:63" ht="16.5" x14ac:dyDescent="0.2">
      <c r="A110" s="28">
        <v>62</v>
      </c>
      <c r="B110" s="28">
        <v>7</v>
      </c>
      <c r="C110" s="28">
        <v>2</v>
      </c>
      <c r="D110" s="19">
        <v>0.35</v>
      </c>
      <c r="H110" s="21">
        <f t="shared" si="52"/>
        <v>0.59750000000000003</v>
      </c>
      <c r="I110" s="21">
        <f t="shared" si="52"/>
        <v>0.20124999999999998</v>
      </c>
      <c r="J110" s="21">
        <f t="shared" si="52"/>
        <v>0</v>
      </c>
      <c r="K110" s="21">
        <f t="shared" si="52"/>
        <v>0</v>
      </c>
      <c r="L110" s="21">
        <f t="shared" si="52"/>
        <v>0</v>
      </c>
      <c r="M110" s="21">
        <f t="shared" si="52"/>
        <v>3.4999999999999996E-2</v>
      </c>
      <c r="N110" s="21">
        <f t="shared" si="52"/>
        <v>0</v>
      </c>
      <c r="O110" s="21">
        <f t="shared" si="52"/>
        <v>0</v>
      </c>
      <c r="P110" s="21">
        <f t="shared" si="52"/>
        <v>0</v>
      </c>
      <c r="Q110" s="21">
        <f t="shared" si="52"/>
        <v>0</v>
      </c>
      <c r="R110" s="34">
        <f t="shared" si="53"/>
        <v>53</v>
      </c>
      <c r="S110" s="34">
        <f t="shared" si="53"/>
        <v>36</v>
      </c>
      <c r="AL110" s="107">
        <v>46</v>
      </c>
      <c r="AM110" s="107">
        <v>1</v>
      </c>
      <c r="AN110" s="107" t="s">
        <v>720</v>
      </c>
      <c r="AO110" s="107">
        <v>9.0000000000000107</v>
      </c>
      <c r="AP110" s="14">
        <f t="shared" si="30"/>
        <v>135</v>
      </c>
      <c r="AQ110" s="107">
        <v>5</v>
      </c>
      <c r="AR110" s="107"/>
      <c r="AS110" s="107"/>
      <c r="AT110" s="14">
        <f t="shared" si="45"/>
        <v>0</v>
      </c>
      <c r="AU110" s="14">
        <f t="shared" si="32"/>
        <v>0</v>
      </c>
      <c r="AV110" s="14">
        <f t="shared" si="33"/>
        <v>0</v>
      </c>
      <c r="AW110" s="14">
        <f t="shared" si="34"/>
        <v>0</v>
      </c>
      <c r="AX110" s="14">
        <f t="shared" si="35"/>
        <v>11</v>
      </c>
      <c r="AY110" s="14">
        <f t="shared" si="36"/>
        <v>0</v>
      </c>
      <c r="AZ110" s="14">
        <f t="shared" si="37"/>
        <v>0</v>
      </c>
      <c r="BA110" s="14">
        <f t="shared" si="38"/>
        <v>0</v>
      </c>
      <c r="BB110" s="14">
        <f t="shared" si="39"/>
        <v>4</v>
      </c>
      <c r="BC110" s="14">
        <f t="shared" si="40"/>
        <v>1</v>
      </c>
      <c r="BD110" s="14"/>
      <c r="BF110" t="s">
        <v>773</v>
      </c>
      <c r="BG110">
        <v>1</v>
      </c>
      <c r="BH110" s="15" t="str">
        <f t="shared" si="49"/>
        <v>红色基础材料</v>
      </c>
      <c r="BI110" s="15">
        <f t="shared" si="50"/>
        <v>11</v>
      </c>
      <c r="BJ110" t="s">
        <v>772</v>
      </c>
      <c r="BK110">
        <v>46000</v>
      </c>
    </row>
    <row r="111" spans="1:63" ht="16.5" x14ac:dyDescent="0.2">
      <c r="A111" s="28">
        <v>63</v>
      </c>
      <c r="B111" s="28">
        <v>7</v>
      </c>
      <c r="C111" s="28">
        <v>3</v>
      </c>
      <c r="D111" s="19">
        <v>0.4</v>
      </c>
      <c r="H111" s="21">
        <f t="shared" si="52"/>
        <v>0.59000000000000008</v>
      </c>
      <c r="I111" s="21">
        <f t="shared" si="52"/>
        <v>0.20500000000000002</v>
      </c>
      <c r="J111" s="21">
        <f t="shared" si="52"/>
        <v>0</v>
      </c>
      <c r="K111" s="21">
        <f t="shared" si="52"/>
        <v>0</v>
      </c>
      <c r="L111" s="21">
        <f t="shared" si="52"/>
        <v>0</v>
      </c>
      <c r="M111" s="21">
        <f t="shared" si="52"/>
        <v>4.0000000000000008E-2</v>
      </c>
      <c r="N111" s="21">
        <f t="shared" si="52"/>
        <v>0</v>
      </c>
      <c r="O111" s="21">
        <f t="shared" si="52"/>
        <v>0</v>
      </c>
      <c r="P111" s="21">
        <f t="shared" si="52"/>
        <v>0</v>
      </c>
      <c r="Q111" s="21">
        <f t="shared" si="52"/>
        <v>0</v>
      </c>
      <c r="R111" s="34">
        <f t="shared" si="53"/>
        <v>54</v>
      </c>
      <c r="S111" s="34">
        <f t="shared" si="53"/>
        <v>37</v>
      </c>
      <c r="AL111" s="107">
        <v>47</v>
      </c>
      <c r="AM111" s="107">
        <v>2</v>
      </c>
      <c r="AN111" s="107" t="s">
        <v>770</v>
      </c>
      <c r="AO111" s="107">
        <v>9.0000000000000107</v>
      </c>
      <c r="AP111" s="14">
        <f t="shared" si="30"/>
        <v>137</v>
      </c>
      <c r="AQ111" s="107">
        <v>5</v>
      </c>
      <c r="AR111" s="107"/>
      <c r="AS111" s="107"/>
      <c r="AT111" s="14">
        <f t="shared" si="45"/>
        <v>0</v>
      </c>
      <c r="AU111" s="14">
        <f t="shared" si="32"/>
        <v>0</v>
      </c>
      <c r="AV111" s="14">
        <f t="shared" si="33"/>
        <v>0</v>
      </c>
      <c r="AW111" s="14">
        <f t="shared" si="34"/>
        <v>0</v>
      </c>
      <c r="AX111" s="14">
        <f t="shared" si="35"/>
        <v>11</v>
      </c>
      <c r="AY111" s="14">
        <f t="shared" si="36"/>
        <v>0</v>
      </c>
      <c r="AZ111" s="14">
        <f t="shared" si="37"/>
        <v>0</v>
      </c>
      <c r="BA111" s="14">
        <f t="shared" si="38"/>
        <v>0</v>
      </c>
      <c r="BB111" s="14">
        <f t="shared" si="39"/>
        <v>5</v>
      </c>
      <c r="BC111" s="14">
        <f t="shared" si="40"/>
        <v>1</v>
      </c>
      <c r="BD111" s="14"/>
      <c r="BF111" t="s">
        <v>773</v>
      </c>
      <c r="BG111">
        <v>1</v>
      </c>
      <c r="BH111" s="15" t="str">
        <f t="shared" si="49"/>
        <v>红色基础材料</v>
      </c>
      <c r="BI111" s="15">
        <f t="shared" si="50"/>
        <v>11</v>
      </c>
      <c r="BJ111" t="s">
        <v>772</v>
      </c>
      <c r="BK111">
        <v>47000</v>
      </c>
    </row>
    <row r="112" spans="1:63" ht="16.5" x14ac:dyDescent="0.2">
      <c r="A112" s="28">
        <v>64</v>
      </c>
      <c r="B112" s="28">
        <v>7</v>
      </c>
      <c r="C112" s="28">
        <v>4</v>
      </c>
      <c r="D112" s="19">
        <v>0.45</v>
      </c>
      <c r="H112" s="21">
        <f t="shared" si="52"/>
        <v>0.58250000000000002</v>
      </c>
      <c r="I112" s="21">
        <f t="shared" si="52"/>
        <v>0.20874999999999999</v>
      </c>
      <c r="J112" s="21">
        <f t="shared" si="52"/>
        <v>0</v>
      </c>
      <c r="K112" s="21">
        <f t="shared" si="52"/>
        <v>0</v>
      </c>
      <c r="L112" s="21">
        <f t="shared" si="52"/>
        <v>0</v>
      </c>
      <c r="M112" s="21">
        <f t="shared" si="52"/>
        <v>4.5000000000000005E-2</v>
      </c>
      <c r="N112" s="21">
        <f t="shared" si="52"/>
        <v>0</v>
      </c>
      <c r="O112" s="21">
        <f t="shared" si="52"/>
        <v>0</v>
      </c>
      <c r="P112" s="21">
        <f t="shared" si="52"/>
        <v>0</v>
      </c>
      <c r="Q112" s="21">
        <f t="shared" si="52"/>
        <v>0</v>
      </c>
      <c r="R112" s="34">
        <f t="shared" si="53"/>
        <v>54</v>
      </c>
      <c r="S112" s="34">
        <f t="shared" si="53"/>
        <v>37</v>
      </c>
      <c r="AL112" s="107">
        <v>48</v>
      </c>
      <c r="AM112" s="107">
        <v>3</v>
      </c>
      <c r="AN112" s="107" t="s">
        <v>770</v>
      </c>
      <c r="AO112" s="107">
        <v>9.0000000000000107</v>
      </c>
      <c r="AP112" s="14">
        <f t="shared" si="30"/>
        <v>140</v>
      </c>
      <c r="AQ112" s="107">
        <v>5</v>
      </c>
      <c r="AR112" s="107"/>
      <c r="AS112" s="107"/>
      <c r="AT112" s="14">
        <f t="shared" si="45"/>
        <v>0</v>
      </c>
      <c r="AU112" s="14">
        <f t="shared" si="32"/>
        <v>0</v>
      </c>
      <c r="AV112" s="14">
        <f t="shared" si="33"/>
        <v>0</v>
      </c>
      <c r="AW112" s="14">
        <f t="shared" si="34"/>
        <v>0</v>
      </c>
      <c r="AX112" s="14">
        <f t="shared" si="35"/>
        <v>11</v>
      </c>
      <c r="AY112" s="14">
        <f t="shared" si="36"/>
        <v>0</v>
      </c>
      <c r="AZ112" s="14">
        <f t="shared" si="37"/>
        <v>0</v>
      </c>
      <c r="BA112" s="14">
        <f t="shared" si="38"/>
        <v>0</v>
      </c>
      <c r="BB112" s="14">
        <f t="shared" si="39"/>
        <v>5</v>
      </c>
      <c r="BC112" s="14">
        <f t="shared" si="40"/>
        <v>1</v>
      </c>
      <c r="BD112" s="14"/>
      <c r="BF112" t="s">
        <v>773</v>
      </c>
      <c r="BG112">
        <v>1</v>
      </c>
      <c r="BH112" s="15" t="str">
        <f t="shared" si="49"/>
        <v>红色基础材料</v>
      </c>
      <c r="BI112" s="15">
        <f t="shared" si="50"/>
        <v>11</v>
      </c>
      <c r="BJ112" t="s">
        <v>772</v>
      </c>
      <c r="BK112">
        <v>48000</v>
      </c>
    </row>
    <row r="113" spans="1:63" ht="16.5" x14ac:dyDescent="0.2">
      <c r="A113" s="28">
        <v>65</v>
      </c>
      <c r="B113" s="28">
        <v>7</v>
      </c>
      <c r="C113" s="28">
        <v>5</v>
      </c>
      <c r="D113" s="19">
        <v>0.5</v>
      </c>
      <c r="H113" s="21">
        <f t="shared" si="52"/>
        <v>0.57499999999999996</v>
      </c>
      <c r="I113" s="21">
        <f t="shared" si="52"/>
        <v>0.21249999999999999</v>
      </c>
      <c r="J113" s="21">
        <f t="shared" si="52"/>
        <v>0</v>
      </c>
      <c r="K113" s="21">
        <f t="shared" si="52"/>
        <v>0</v>
      </c>
      <c r="L113" s="21">
        <f t="shared" si="52"/>
        <v>0</v>
      </c>
      <c r="M113" s="21">
        <f t="shared" si="52"/>
        <v>0.05</v>
      </c>
      <c r="N113" s="21">
        <f t="shared" si="52"/>
        <v>0</v>
      </c>
      <c r="O113" s="21">
        <f t="shared" si="52"/>
        <v>0</v>
      </c>
      <c r="P113" s="21">
        <f t="shared" si="52"/>
        <v>0</v>
      </c>
      <c r="Q113" s="21">
        <f t="shared" si="52"/>
        <v>0</v>
      </c>
      <c r="R113" s="34">
        <f t="shared" si="53"/>
        <v>55</v>
      </c>
      <c r="S113" s="34">
        <f t="shared" si="53"/>
        <v>37</v>
      </c>
      <c r="AL113" s="107">
        <v>49</v>
      </c>
      <c r="AM113" s="107">
        <v>1</v>
      </c>
      <c r="AN113" s="107" t="s">
        <v>770</v>
      </c>
      <c r="AO113" s="107">
        <v>9.0000000000000107</v>
      </c>
      <c r="AP113" s="14">
        <f t="shared" si="30"/>
        <v>142</v>
      </c>
      <c r="AQ113" s="107">
        <v>5</v>
      </c>
      <c r="AR113" s="107"/>
      <c r="AS113" s="107"/>
      <c r="AT113" s="14">
        <f t="shared" si="45"/>
        <v>0</v>
      </c>
      <c r="AU113" s="14">
        <f t="shared" si="32"/>
        <v>0</v>
      </c>
      <c r="AV113" s="14">
        <f t="shared" si="33"/>
        <v>0</v>
      </c>
      <c r="AW113" s="14">
        <f t="shared" si="34"/>
        <v>0</v>
      </c>
      <c r="AX113" s="14">
        <f t="shared" si="35"/>
        <v>12</v>
      </c>
      <c r="AY113" s="14">
        <f t="shared" si="36"/>
        <v>0</v>
      </c>
      <c r="AZ113" s="14">
        <f t="shared" si="37"/>
        <v>0</v>
      </c>
      <c r="BA113" s="14">
        <f t="shared" si="38"/>
        <v>0</v>
      </c>
      <c r="BB113" s="14">
        <f t="shared" si="39"/>
        <v>6</v>
      </c>
      <c r="BC113" s="14">
        <f t="shared" si="40"/>
        <v>1</v>
      </c>
      <c r="BD113" s="14"/>
      <c r="BF113" t="s">
        <v>773</v>
      </c>
      <c r="BG113">
        <v>1</v>
      </c>
      <c r="BH113" s="15" t="str">
        <f t="shared" si="49"/>
        <v>红色基础材料</v>
      </c>
      <c r="BI113" s="15">
        <f t="shared" si="50"/>
        <v>12</v>
      </c>
      <c r="BJ113" t="s">
        <v>772</v>
      </c>
      <c r="BK113">
        <v>49000</v>
      </c>
    </row>
    <row r="114" spans="1:63" ht="16.5" x14ac:dyDescent="0.2">
      <c r="A114" s="28">
        <v>66</v>
      </c>
      <c r="B114" s="28">
        <v>7</v>
      </c>
      <c r="C114" s="28">
        <v>6</v>
      </c>
      <c r="D114" s="19">
        <v>0.55000000000000004</v>
      </c>
      <c r="H114" s="21">
        <f t="shared" si="52"/>
        <v>0.5675</v>
      </c>
      <c r="I114" s="21">
        <f t="shared" si="52"/>
        <v>0.21625</v>
      </c>
      <c r="J114" s="21">
        <f t="shared" si="52"/>
        <v>0</v>
      </c>
      <c r="K114" s="21">
        <f t="shared" si="52"/>
        <v>0</v>
      </c>
      <c r="L114" s="21">
        <f t="shared" si="52"/>
        <v>0</v>
      </c>
      <c r="M114" s="21">
        <f t="shared" si="52"/>
        <v>5.5000000000000007E-2</v>
      </c>
      <c r="N114" s="21">
        <f t="shared" si="52"/>
        <v>0</v>
      </c>
      <c r="O114" s="21">
        <f t="shared" si="52"/>
        <v>0</v>
      </c>
      <c r="P114" s="21">
        <f t="shared" si="52"/>
        <v>0</v>
      </c>
      <c r="Q114" s="21">
        <f t="shared" si="52"/>
        <v>0</v>
      </c>
      <c r="R114" s="34">
        <f t="shared" si="53"/>
        <v>55</v>
      </c>
      <c r="S114" s="34">
        <f t="shared" si="53"/>
        <v>37</v>
      </c>
      <c r="AL114" s="107">
        <v>50</v>
      </c>
      <c r="AM114" s="107">
        <v>2</v>
      </c>
      <c r="AN114" s="107" t="s">
        <v>770</v>
      </c>
      <c r="AO114" s="107">
        <v>9.0000000000000107</v>
      </c>
      <c r="AP114" s="14">
        <f t="shared" si="30"/>
        <v>145</v>
      </c>
      <c r="AQ114" s="107">
        <v>5</v>
      </c>
      <c r="AR114" s="107"/>
      <c r="AS114" s="107"/>
      <c r="AT114" s="14">
        <f t="shared" si="45"/>
        <v>0</v>
      </c>
      <c r="AU114" s="14">
        <f t="shared" si="32"/>
        <v>0</v>
      </c>
      <c r="AV114" s="14">
        <f t="shared" si="33"/>
        <v>0</v>
      </c>
      <c r="AW114" s="14">
        <f t="shared" si="34"/>
        <v>0</v>
      </c>
      <c r="AX114" s="14">
        <f t="shared" si="35"/>
        <v>12</v>
      </c>
      <c r="AY114" s="14">
        <f t="shared" si="36"/>
        <v>0</v>
      </c>
      <c r="AZ114" s="14">
        <f t="shared" si="37"/>
        <v>0</v>
      </c>
      <c r="BA114" s="14">
        <f t="shared" si="38"/>
        <v>0</v>
      </c>
      <c r="BB114" s="14">
        <f t="shared" si="39"/>
        <v>7</v>
      </c>
      <c r="BC114" s="14">
        <f t="shared" si="40"/>
        <v>1</v>
      </c>
      <c r="BD114" s="14"/>
      <c r="BF114" t="s">
        <v>773</v>
      </c>
      <c r="BG114">
        <v>1</v>
      </c>
      <c r="BH114" s="15" t="str">
        <f t="shared" si="49"/>
        <v>红色基础材料</v>
      </c>
      <c r="BI114" s="15">
        <f t="shared" si="50"/>
        <v>12</v>
      </c>
      <c r="BJ114" t="s">
        <v>772</v>
      </c>
      <c r="BK114">
        <v>50000</v>
      </c>
    </row>
    <row r="115" spans="1:63" ht="16.5" x14ac:dyDescent="0.2">
      <c r="A115" s="28">
        <v>67</v>
      </c>
      <c r="B115" s="28">
        <v>7</v>
      </c>
      <c r="C115" s="28">
        <v>7</v>
      </c>
      <c r="D115" s="19">
        <v>0.6</v>
      </c>
      <c r="H115" s="21">
        <f t="shared" si="52"/>
        <v>0.56000000000000005</v>
      </c>
      <c r="I115" s="21">
        <f t="shared" si="52"/>
        <v>0.21999999999999997</v>
      </c>
      <c r="J115" s="21">
        <f t="shared" si="52"/>
        <v>0</v>
      </c>
      <c r="K115" s="21">
        <f t="shared" si="52"/>
        <v>0</v>
      </c>
      <c r="L115" s="21">
        <f t="shared" si="52"/>
        <v>0</v>
      </c>
      <c r="M115" s="21">
        <f t="shared" si="52"/>
        <v>0.06</v>
      </c>
      <c r="N115" s="21">
        <f t="shared" si="52"/>
        <v>0</v>
      </c>
      <c r="O115" s="21">
        <f t="shared" si="52"/>
        <v>0</v>
      </c>
      <c r="P115" s="21">
        <f t="shared" si="52"/>
        <v>0</v>
      </c>
      <c r="Q115" s="21">
        <f t="shared" si="52"/>
        <v>0</v>
      </c>
      <c r="R115" s="34">
        <f t="shared" si="53"/>
        <v>56</v>
      </c>
      <c r="S115" s="34">
        <f t="shared" si="53"/>
        <v>38</v>
      </c>
      <c r="AL115" s="107">
        <v>51</v>
      </c>
      <c r="AM115" s="107">
        <v>3</v>
      </c>
      <c r="AN115" s="107" t="s">
        <v>770</v>
      </c>
      <c r="AO115" s="107">
        <v>9.0000000000000107</v>
      </c>
      <c r="AP115" s="14">
        <f t="shared" si="30"/>
        <v>147</v>
      </c>
      <c r="AQ115" s="107">
        <v>5</v>
      </c>
      <c r="AR115" s="107"/>
      <c r="AS115" s="107"/>
      <c r="AT115" s="14">
        <f t="shared" si="45"/>
        <v>0</v>
      </c>
      <c r="AU115" s="14">
        <f t="shared" si="32"/>
        <v>0</v>
      </c>
      <c r="AV115" s="14">
        <f t="shared" si="33"/>
        <v>0</v>
      </c>
      <c r="AW115" s="14">
        <f t="shared" si="34"/>
        <v>0</v>
      </c>
      <c r="AX115" s="14">
        <f t="shared" si="35"/>
        <v>12</v>
      </c>
      <c r="AY115" s="14">
        <f t="shared" si="36"/>
        <v>0</v>
      </c>
      <c r="AZ115" s="14">
        <f t="shared" si="37"/>
        <v>0</v>
      </c>
      <c r="BA115" s="14">
        <f t="shared" si="38"/>
        <v>0</v>
      </c>
      <c r="BB115" s="14">
        <f t="shared" si="39"/>
        <v>7</v>
      </c>
      <c r="BC115" s="14">
        <f t="shared" si="40"/>
        <v>1</v>
      </c>
      <c r="BD115" s="14"/>
      <c r="BF115" t="s">
        <v>773</v>
      </c>
      <c r="BG115">
        <v>1</v>
      </c>
      <c r="BH115" s="15" t="str">
        <f t="shared" si="49"/>
        <v>红色基础材料</v>
      </c>
      <c r="BI115" s="15">
        <f t="shared" si="50"/>
        <v>12</v>
      </c>
      <c r="BJ115" t="s">
        <v>772</v>
      </c>
      <c r="BK115">
        <v>51000</v>
      </c>
    </row>
    <row r="116" spans="1:63" ht="16.5" x14ac:dyDescent="0.2">
      <c r="A116" s="28">
        <v>68</v>
      </c>
      <c r="B116" s="28">
        <v>7</v>
      </c>
      <c r="C116" s="28">
        <v>8</v>
      </c>
      <c r="D116" s="19">
        <v>0.65</v>
      </c>
      <c r="H116" s="21">
        <f t="shared" si="52"/>
        <v>0.55249999999999999</v>
      </c>
      <c r="I116" s="21">
        <f t="shared" si="52"/>
        <v>0.22375</v>
      </c>
      <c r="J116" s="21">
        <f t="shared" si="52"/>
        <v>0</v>
      </c>
      <c r="K116" s="21">
        <f t="shared" si="52"/>
        <v>0</v>
      </c>
      <c r="L116" s="21">
        <f t="shared" si="52"/>
        <v>0</v>
      </c>
      <c r="M116" s="21">
        <f t="shared" si="52"/>
        <v>6.5000000000000002E-2</v>
      </c>
      <c r="N116" s="21">
        <f t="shared" si="52"/>
        <v>0</v>
      </c>
      <c r="O116" s="21">
        <f t="shared" si="52"/>
        <v>0</v>
      </c>
      <c r="P116" s="21">
        <f t="shared" si="52"/>
        <v>0</v>
      </c>
      <c r="Q116" s="21">
        <f t="shared" si="52"/>
        <v>0</v>
      </c>
      <c r="R116" s="34">
        <f t="shared" si="53"/>
        <v>56</v>
      </c>
      <c r="S116" s="34">
        <f t="shared" si="53"/>
        <v>38</v>
      </c>
      <c r="AL116" s="107">
        <v>52</v>
      </c>
      <c r="AM116" s="107">
        <v>4</v>
      </c>
      <c r="AN116" s="107" t="s">
        <v>770</v>
      </c>
      <c r="AO116" s="107">
        <v>9.0000000000000107</v>
      </c>
      <c r="AP116" s="14">
        <f t="shared" si="30"/>
        <v>150</v>
      </c>
      <c r="AQ116" s="107">
        <v>5</v>
      </c>
      <c r="AR116" s="107"/>
      <c r="AS116" s="107"/>
      <c r="AT116" s="14">
        <f t="shared" si="45"/>
        <v>0</v>
      </c>
      <c r="AU116" s="14">
        <f t="shared" si="32"/>
        <v>0</v>
      </c>
      <c r="AV116" s="14">
        <f t="shared" si="33"/>
        <v>0</v>
      </c>
      <c r="AW116" s="14">
        <f t="shared" si="34"/>
        <v>0</v>
      </c>
      <c r="AX116" s="14">
        <f t="shared" si="35"/>
        <v>12</v>
      </c>
      <c r="AY116" s="14">
        <f t="shared" si="36"/>
        <v>0</v>
      </c>
      <c r="AZ116" s="14">
        <f t="shared" si="37"/>
        <v>0</v>
      </c>
      <c r="BA116" s="14">
        <f t="shared" si="38"/>
        <v>0</v>
      </c>
      <c r="BB116" s="14">
        <f t="shared" si="39"/>
        <v>7</v>
      </c>
      <c r="BC116" s="14">
        <f t="shared" si="40"/>
        <v>1</v>
      </c>
      <c r="BD116" s="14"/>
      <c r="BF116" t="s">
        <v>773</v>
      </c>
      <c r="BG116">
        <v>1</v>
      </c>
      <c r="BH116" s="15" t="str">
        <f t="shared" si="49"/>
        <v>红色基础材料</v>
      </c>
      <c r="BI116" s="15">
        <f t="shared" si="50"/>
        <v>12</v>
      </c>
      <c r="BJ116" t="s">
        <v>772</v>
      </c>
      <c r="BK116">
        <v>52000</v>
      </c>
    </row>
    <row r="117" spans="1:63" ht="16.5" x14ac:dyDescent="0.2">
      <c r="A117" s="28">
        <v>69</v>
      </c>
      <c r="B117" s="28">
        <v>7</v>
      </c>
      <c r="C117" s="28">
        <v>9</v>
      </c>
      <c r="D117" s="19">
        <v>0.7</v>
      </c>
      <c r="H117" s="21">
        <f t="shared" si="52"/>
        <v>0.54500000000000004</v>
      </c>
      <c r="I117" s="21">
        <f t="shared" si="52"/>
        <v>0.22749999999999998</v>
      </c>
      <c r="J117" s="21">
        <f t="shared" si="52"/>
        <v>0</v>
      </c>
      <c r="K117" s="21">
        <f t="shared" si="52"/>
        <v>0</v>
      </c>
      <c r="L117" s="21">
        <f t="shared" si="52"/>
        <v>0</v>
      </c>
      <c r="M117" s="21">
        <f t="shared" si="52"/>
        <v>6.9999999999999993E-2</v>
      </c>
      <c r="N117" s="21">
        <f t="shared" si="52"/>
        <v>0</v>
      </c>
      <c r="O117" s="21">
        <f t="shared" si="52"/>
        <v>0</v>
      </c>
      <c r="P117" s="21">
        <f t="shared" si="52"/>
        <v>0</v>
      </c>
      <c r="Q117" s="21">
        <f t="shared" si="52"/>
        <v>0</v>
      </c>
      <c r="R117" s="34">
        <f t="shared" si="53"/>
        <v>57</v>
      </c>
      <c r="S117" s="34">
        <f t="shared" si="53"/>
        <v>38</v>
      </c>
    </row>
    <row r="118" spans="1:63" ht="16.5" x14ac:dyDescent="0.2">
      <c r="A118" s="28">
        <v>70</v>
      </c>
      <c r="B118" s="28">
        <v>7</v>
      </c>
      <c r="C118" s="28">
        <v>10</v>
      </c>
      <c r="D118" s="19">
        <v>0.75</v>
      </c>
      <c r="H118" s="21">
        <f t="shared" si="52"/>
        <v>0.53749999999999998</v>
      </c>
      <c r="I118" s="21">
        <f t="shared" si="52"/>
        <v>0.23125000000000001</v>
      </c>
      <c r="J118" s="21">
        <f t="shared" si="52"/>
        <v>0</v>
      </c>
      <c r="K118" s="21">
        <f t="shared" si="52"/>
        <v>0</v>
      </c>
      <c r="L118" s="21">
        <f t="shared" si="52"/>
        <v>0</v>
      </c>
      <c r="M118" s="21">
        <f t="shared" si="52"/>
        <v>7.5000000000000011E-2</v>
      </c>
      <c r="N118" s="21">
        <f t="shared" si="52"/>
        <v>0</v>
      </c>
      <c r="O118" s="21">
        <f t="shared" si="52"/>
        <v>0</v>
      </c>
      <c r="P118" s="21">
        <f t="shared" si="52"/>
        <v>0</v>
      </c>
      <c r="Q118" s="21">
        <f t="shared" si="52"/>
        <v>0</v>
      </c>
      <c r="R118" s="34">
        <f t="shared" si="53"/>
        <v>57</v>
      </c>
      <c r="S118" s="34">
        <f t="shared" si="53"/>
        <v>38</v>
      </c>
    </row>
    <row r="119" spans="1:63" ht="16.5" x14ac:dyDescent="0.2">
      <c r="A119" s="28">
        <v>71</v>
      </c>
      <c r="B119" s="28">
        <v>7</v>
      </c>
      <c r="C119" s="28">
        <v>11</v>
      </c>
      <c r="D119" s="19">
        <v>0.8</v>
      </c>
      <c r="H119" s="21">
        <f t="shared" ref="H119:Q128" si="54">(INDEX(H$7:H$27,$B119)*(1-$D119)+INDEX(H$7:H$27,$B119+1)*$D119)*H$4*$B$2</f>
        <v>0.53</v>
      </c>
      <c r="I119" s="21">
        <f t="shared" si="54"/>
        <v>0.23499999999999999</v>
      </c>
      <c r="J119" s="21">
        <f t="shared" si="54"/>
        <v>0</v>
      </c>
      <c r="K119" s="21">
        <f t="shared" si="54"/>
        <v>0</v>
      </c>
      <c r="L119" s="21">
        <f t="shared" si="54"/>
        <v>0</v>
      </c>
      <c r="M119" s="21">
        <f t="shared" si="54"/>
        <v>8.0000000000000016E-2</v>
      </c>
      <c r="N119" s="21">
        <f t="shared" si="54"/>
        <v>0</v>
      </c>
      <c r="O119" s="21">
        <f t="shared" si="54"/>
        <v>0</v>
      </c>
      <c r="P119" s="21">
        <f t="shared" si="54"/>
        <v>0</v>
      </c>
      <c r="Q119" s="21">
        <f t="shared" si="54"/>
        <v>0</v>
      </c>
      <c r="R119" s="34">
        <f t="shared" si="53"/>
        <v>58</v>
      </c>
      <c r="S119" s="34">
        <f t="shared" si="53"/>
        <v>39</v>
      </c>
    </row>
    <row r="120" spans="1:63" ht="16.5" x14ac:dyDescent="0.2">
      <c r="A120" s="28">
        <v>72</v>
      </c>
      <c r="B120" s="28">
        <v>7</v>
      </c>
      <c r="C120" s="28">
        <v>12</v>
      </c>
      <c r="D120" s="19">
        <v>0.85</v>
      </c>
      <c r="H120" s="21">
        <f t="shared" si="54"/>
        <v>0.52249999999999996</v>
      </c>
      <c r="I120" s="21">
        <f t="shared" si="54"/>
        <v>0.23874999999999999</v>
      </c>
      <c r="J120" s="21">
        <f t="shared" si="54"/>
        <v>0</v>
      </c>
      <c r="K120" s="21">
        <f t="shared" si="54"/>
        <v>0</v>
      </c>
      <c r="L120" s="21">
        <f t="shared" si="54"/>
        <v>0</v>
      </c>
      <c r="M120" s="21">
        <f t="shared" si="54"/>
        <v>8.5000000000000006E-2</v>
      </c>
      <c r="N120" s="21">
        <f t="shared" si="54"/>
        <v>0</v>
      </c>
      <c r="O120" s="21">
        <f t="shared" si="54"/>
        <v>0</v>
      </c>
      <c r="P120" s="21">
        <f t="shared" si="54"/>
        <v>0</v>
      </c>
      <c r="Q120" s="21">
        <f t="shared" si="54"/>
        <v>0</v>
      </c>
      <c r="R120" s="34">
        <f t="shared" si="53"/>
        <v>58</v>
      </c>
      <c r="S120" s="34">
        <f t="shared" si="53"/>
        <v>39</v>
      </c>
    </row>
    <row r="121" spans="1:63" ht="16.5" x14ac:dyDescent="0.2">
      <c r="A121" s="28">
        <v>73</v>
      </c>
      <c r="B121" s="28">
        <v>7</v>
      </c>
      <c r="C121" s="28">
        <v>13</v>
      </c>
      <c r="D121" s="19">
        <v>0.9</v>
      </c>
      <c r="H121" s="21">
        <f t="shared" si="54"/>
        <v>0.51500000000000001</v>
      </c>
      <c r="I121" s="21">
        <f t="shared" si="54"/>
        <v>0.24249999999999999</v>
      </c>
      <c r="J121" s="21">
        <f t="shared" si="54"/>
        <v>0</v>
      </c>
      <c r="K121" s="21">
        <f t="shared" si="54"/>
        <v>0</v>
      </c>
      <c r="L121" s="21">
        <f t="shared" si="54"/>
        <v>0</v>
      </c>
      <c r="M121" s="21">
        <f t="shared" si="54"/>
        <v>9.0000000000000011E-2</v>
      </c>
      <c r="N121" s="21">
        <f t="shared" si="54"/>
        <v>0</v>
      </c>
      <c r="O121" s="21">
        <f t="shared" si="54"/>
        <v>0</v>
      </c>
      <c r="P121" s="21">
        <f t="shared" si="54"/>
        <v>0</v>
      </c>
      <c r="Q121" s="21">
        <f t="shared" si="54"/>
        <v>0</v>
      </c>
      <c r="R121" s="34">
        <f t="shared" si="53"/>
        <v>59</v>
      </c>
      <c r="S121" s="34">
        <f t="shared" si="53"/>
        <v>39</v>
      </c>
    </row>
    <row r="122" spans="1:63" ht="16.5" x14ac:dyDescent="0.2">
      <c r="A122" s="28">
        <v>74</v>
      </c>
      <c r="B122" s="28">
        <v>7</v>
      </c>
      <c r="C122" s="28">
        <v>14</v>
      </c>
      <c r="D122" s="19">
        <v>0.95</v>
      </c>
      <c r="H122" s="21">
        <f t="shared" si="54"/>
        <v>0.50750000000000006</v>
      </c>
      <c r="I122" s="21">
        <f t="shared" si="54"/>
        <v>0.24625</v>
      </c>
      <c r="J122" s="21">
        <f t="shared" si="54"/>
        <v>0</v>
      </c>
      <c r="K122" s="21">
        <f t="shared" si="54"/>
        <v>0</v>
      </c>
      <c r="L122" s="21">
        <f t="shared" si="54"/>
        <v>0</v>
      </c>
      <c r="M122" s="21">
        <f t="shared" si="54"/>
        <v>9.5000000000000001E-2</v>
      </c>
      <c r="N122" s="21">
        <f t="shared" si="54"/>
        <v>0</v>
      </c>
      <c r="O122" s="21">
        <f t="shared" si="54"/>
        <v>0</v>
      </c>
      <c r="P122" s="21">
        <f t="shared" si="54"/>
        <v>0</v>
      </c>
      <c r="Q122" s="21">
        <f t="shared" si="54"/>
        <v>0</v>
      </c>
      <c r="R122" s="34">
        <f t="shared" si="53"/>
        <v>59</v>
      </c>
      <c r="S122" s="34">
        <f t="shared" si="53"/>
        <v>39</v>
      </c>
    </row>
    <row r="123" spans="1:63" ht="16.5" x14ac:dyDescent="0.2">
      <c r="A123" s="28">
        <v>75</v>
      </c>
      <c r="B123" s="28">
        <v>7</v>
      </c>
      <c r="C123" s="28">
        <v>15</v>
      </c>
      <c r="D123" s="19">
        <v>1</v>
      </c>
      <c r="H123" s="21">
        <f t="shared" si="54"/>
        <v>0.5</v>
      </c>
      <c r="I123" s="21">
        <f t="shared" si="54"/>
        <v>0.25</v>
      </c>
      <c r="J123" s="21">
        <f t="shared" si="54"/>
        <v>0</v>
      </c>
      <c r="K123" s="21">
        <f t="shared" si="54"/>
        <v>0</v>
      </c>
      <c r="L123" s="21">
        <f t="shared" si="54"/>
        <v>0</v>
      </c>
      <c r="M123" s="21">
        <f t="shared" si="54"/>
        <v>0.1</v>
      </c>
      <c r="N123" s="21">
        <f t="shared" si="54"/>
        <v>0</v>
      </c>
      <c r="O123" s="21">
        <f t="shared" si="54"/>
        <v>0</v>
      </c>
      <c r="P123" s="21">
        <f t="shared" si="54"/>
        <v>0</v>
      </c>
      <c r="Q123" s="21">
        <f t="shared" si="54"/>
        <v>0</v>
      </c>
      <c r="R123" s="34">
        <f t="shared" si="53"/>
        <v>60</v>
      </c>
      <c r="S123" s="34">
        <f t="shared" si="53"/>
        <v>40</v>
      </c>
    </row>
    <row r="124" spans="1:63" ht="16.5" x14ac:dyDescent="0.2">
      <c r="A124" s="28">
        <v>76</v>
      </c>
      <c r="B124" s="28">
        <v>8</v>
      </c>
      <c r="C124" s="28">
        <v>1</v>
      </c>
      <c r="D124" s="19">
        <v>0.3</v>
      </c>
      <c r="H124" s="21">
        <f t="shared" si="54"/>
        <v>0.45499999999999996</v>
      </c>
      <c r="I124" s="21">
        <f t="shared" si="54"/>
        <v>0.27249999999999996</v>
      </c>
      <c r="J124" s="21">
        <f t="shared" si="54"/>
        <v>0</v>
      </c>
      <c r="K124" s="21">
        <f t="shared" si="54"/>
        <v>0</v>
      </c>
      <c r="L124" s="21">
        <f t="shared" si="54"/>
        <v>0</v>
      </c>
      <c r="M124" s="21">
        <f t="shared" si="54"/>
        <v>0.13</v>
      </c>
      <c r="N124" s="21">
        <f t="shared" si="54"/>
        <v>0</v>
      </c>
      <c r="O124" s="21">
        <f t="shared" si="54"/>
        <v>0</v>
      </c>
      <c r="P124" s="21">
        <f t="shared" si="54"/>
        <v>0</v>
      </c>
      <c r="Q124" s="21">
        <f t="shared" si="54"/>
        <v>0</v>
      </c>
      <c r="R124" s="34">
        <f t="shared" si="53"/>
        <v>63</v>
      </c>
      <c r="S124" s="34">
        <f t="shared" si="53"/>
        <v>41</v>
      </c>
    </row>
    <row r="125" spans="1:63" ht="16.5" x14ac:dyDescent="0.2">
      <c r="A125" s="28">
        <v>77</v>
      </c>
      <c r="B125" s="28">
        <v>8</v>
      </c>
      <c r="C125" s="28">
        <v>2</v>
      </c>
      <c r="D125" s="19">
        <v>0.35</v>
      </c>
      <c r="H125" s="21">
        <f t="shared" si="54"/>
        <v>0.44750000000000001</v>
      </c>
      <c r="I125" s="21">
        <f t="shared" si="54"/>
        <v>0.27625</v>
      </c>
      <c r="J125" s="21">
        <f t="shared" si="54"/>
        <v>0</v>
      </c>
      <c r="K125" s="21">
        <f t="shared" si="54"/>
        <v>0</v>
      </c>
      <c r="L125" s="21">
        <f t="shared" si="54"/>
        <v>0</v>
      </c>
      <c r="M125" s="21">
        <f t="shared" si="54"/>
        <v>0.13500000000000001</v>
      </c>
      <c r="N125" s="21">
        <f t="shared" si="54"/>
        <v>0</v>
      </c>
      <c r="O125" s="21">
        <f t="shared" si="54"/>
        <v>0</v>
      </c>
      <c r="P125" s="21">
        <f t="shared" si="54"/>
        <v>0</v>
      </c>
      <c r="Q125" s="21">
        <f t="shared" si="54"/>
        <v>0</v>
      </c>
      <c r="R125" s="34">
        <f t="shared" si="53"/>
        <v>63</v>
      </c>
      <c r="S125" s="34">
        <f t="shared" si="53"/>
        <v>41</v>
      </c>
    </row>
    <row r="126" spans="1:63" ht="16.5" x14ac:dyDescent="0.2">
      <c r="A126" s="28">
        <v>78</v>
      </c>
      <c r="B126" s="28">
        <v>8</v>
      </c>
      <c r="C126" s="28">
        <v>3</v>
      </c>
      <c r="D126" s="19">
        <v>0.4</v>
      </c>
      <c r="H126" s="21">
        <f t="shared" si="54"/>
        <v>0.43999999999999995</v>
      </c>
      <c r="I126" s="21">
        <f t="shared" si="54"/>
        <v>0.28000000000000003</v>
      </c>
      <c r="J126" s="21">
        <f t="shared" si="54"/>
        <v>0</v>
      </c>
      <c r="K126" s="21">
        <f t="shared" si="54"/>
        <v>0</v>
      </c>
      <c r="L126" s="21">
        <f t="shared" si="54"/>
        <v>0</v>
      </c>
      <c r="M126" s="21">
        <f t="shared" si="54"/>
        <v>0.14000000000000001</v>
      </c>
      <c r="N126" s="21">
        <f t="shared" si="54"/>
        <v>0</v>
      </c>
      <c r="O126" s="21">
        <f t="shared" si="54"/>
        <v>0</v>
      </c>
      <c r="P126" s="21">
        <f t="shared" si="54"/>
        <v>0</v>
      </c>
      <c r="Q126" s="21">
        <f t="shared" si="54"/>
        <v>0</v>
      </c>
      <c r="R126" s="34">
        <f t="shared" si="53"/>
        <v>64</v>
      </c>
      <c r="S126" s="34">
        <f t="shared" si="53"/>
        <v>42</v>
      </c>
    </row>
    <row r="127" spans="1:63" ht="16.5" x14ac:dyDescent="0.2">
      <c r="A127" s="28">
        <v>79</v>
      </c>
      <c r="B127" s="28">
        <v>8</v>
      </c>
      <c r="C127" s="28">
        <v>4</v>
      </c>
      <c r="D127" s="19">
        <v>0.45</v>
      </c>
      <c r="H127" s="21">
        <f t="shared" si="54"/>
        <v>0.4325</v>
      </c>
      <c r="I127" s="21">
        <f t="shared" si="54"/>
        <v>0.28375000000000006</v>
      </c>
      <c r="J127" s="21">
        <f t="shared" si="54"/>
        <v>0</v>
      </c>
      <c r="K127" s="21">
        <f t="shared" si="54"/>
        <v>0</v>
      </c>
      <c r="L127" s="21">
        <f t="shared" si="54"/>
        <v>0</v>
      </c>
      <c r="M127" s="21">
        <f t="shared" si="54"/>
        <v>0.14500000000000002</v>
      </c>
      <c r="N127" s="21">
        <f t="shared" si="54"/>
        <v>0</v>
      </c>
      <c r="O127" s="21">
        <f t="shared" si="54"/>
        <v>0</v>
      </c>
      <c r="P127" s="21">
        <f t="shared" si="54"/>
        <v>0</v>
      </c>
      <c r="Q127" s="21">
        <f t="shared" si="54"/>
        <v>0</v>
      </c>
      <c r="R127" s="34">
        <f t="shared" si="53"/>
        <v>64</v>
      </c>
      <c r="S127" s="34">
        <f t="shared" si="53"/>
        <v>42</v>
      </c>
    </row>
    <row r="128" spans="1:63" ht="16.5" x14ac:dyDescent="0.2">
      <c r="A128" s="28">
        <v>80</v>
      </c>
      <c r="B128" s="28">
        <v>8</v>
      </c>
      <c r="C128" s="28">
        <v>5</v>
      </c>
      <c r="D128" s="19">
        <v>0.5</v>
      </c>
      <c r="H128" s="21">
        <f t="shared" si="54"/>
        <v>0.42499999999999999</v>
      </c>
      <c r="I128" s="21">
        <f t="shared" si="54"/>
        <v>0.28749999999999998</v>
      </c>
      <c r="J128" s="21">
        <f t="shared" si="54"/>
        <v>0</v>
      </c>
      <c r="K128" s="21">
        <f t="shared" si="54"/>
        <v>0</v>
      </c>
      <c r="L128" s="21">
        <f t="shared" si="54"/>
        <v>0</v>
      </c>
      <c r="M128" s="21">
        <f t="shared" si="54"/>
        <v>0.15000000000000002</v>
      </c>
      <c r="N128" s="21">
        <f t="shared" si="54"/>
        <v>0</v>
      </c>
      <c r="O128" s="21">
        <f t="shared" si="54"/>
        <v>0</v>
      </c>
      <c r="P128" s="21">
        <f t="shared" si="54"/>
        <v>0</v>
      </c>
      <c r="Q128" s="21">
        <f t="shared" si="54"/>
        <v>0</v>
      </c>
      <c r="R128" s="34">
        <f t="shared" si="53"/>
        <v>65</v>
      </c>
      <c r="S128" s="34">
        <f t="shared" si="53"/>
        <v>42</v>
      </c>
    </row>
    <row r="129" spans="1:19" ht="16.5" x14ac:dyDescent="0.2">
      <c r="A129" s="28">
        <v>81</v>
      </c>
      <c r="B129" s="28">
        <v>8</v>
      </c>
      <c r="C129" s="28">
        <v>6</v>
      </c>
      <c r="D129" s="19">
        <v>0.55000000000000004</v>
      </c>
      <c r="H129" s="21">
        <f t="shared" ref="H129:Q138" si="55">(INDEX(H$7:H$27,$B129)*(1-$D129)+INDEX(H$7:H$27,$B129+1)*$D129)*H$4*$B$2</f>
        <v>0.41749999999999998</v>
      </c>
      <c r="I129" s="21">
        <f t="shared" si="55"/>
        <v>0.29125000000000001</v>
      </c>
      <c r="J129" s="21">
        <f t="shared" si="55"/>
        <v>0</v>
      </c>
      <c r="K129" s="21">
        <f t="shared" si="55"/>
        <v>0</v>
      </c>
      <c r="L129" s="21">
        <f t="shared" si="55"/>
        <v>0</v>
      </c>
      <c r="M129" s="21">
        <f t="shared" si="55"/>
        <v>0.15500000000000003</v>
      </c>
      <c r="N129" s="21">
        <f t="shared" si="55"/>
        <v>0</v>
      </c>
      <c r="O129" s="21">
        <f t="shared" si="55"/>
        <v>0</v>
      </c>
      <c r="P129" s="21">
        <f t="shared" si="55"/>
        <v>0</v>
      </c>
      <c r="Q129" s="21">
        <f t="shared" si="55"/>
        <v>0</v>
      </c>
      <c r="R129" s="34">
        <f t="shared" ref="R129:S148" si="56">INT((INDEX(R$7:R$27,$B129)*(1-$D129)+INDEX(R$7:R$27,$B129+1)*$D129)*R$4*$B$2)</f>
        <v>65</v>
      </c>
      <c r="S129" s="34">
        <f t="shared" si="56"/>
        <v>42</v>
      </c>
    </row>
    <row r="130" spans="1:19" ht="16.5" x14ac:dyDescent="0.2">
      <c r="A130" s="28">
        <v>82</v>
      </c>
      <c r="B130" s="28">
        <v>8</v>
      </c>
      <c r="C130" s="28">
        <v>7</v>
      </c>
      <c r="D130" s="19">
        <v>0.6</v>
      </c>
      <c r="H130" s="21">
        <f t="shared" si="55"/>
        <v>0.41000000000000003</v>
      </c>
      <c r="I130" s="21">
        <f t="shared" si="55"/>
        <v>0.29500000000000004</v>
      </c>
      <c r="J130" s="21">
        <f t="shared" si="55"/>
        <v>0</v>
      </c>
      <c r="K130" s="21">
        <f t="shared" si="55"/>
        <v>0</v>
      </c>
      <c r="L130" s="21">
        <f t="shared" si="55"/>
        <v>0</v>
      </c>
      <c r="M130" s="21">
        <f t="shared" si="55"/>
        <v>0.16</v>
      </c>
      <c r="N130" s="21">
        <f t="shared" si="55"/>
        <v>0</v>
      </c>
      <c r="O130" s="21">
        <f t="shared" si="55"/>
        <v>0</v>
      </c>
      <c r="P130" s="21">
        <f t="shared" si="55"/>
        <v>0</v>
      </c>
      <c r="Q130" s="21">
        <f t="shared" si="55"/>
        <v>0</v>
      </c>
      <c r="R130" s="34">
        <f t="shared" si="56"/>
        <v>66</v>
      </c>
      <c r="S130" s="34">
        <f t="shared" si="56"/>
        <v>43</v>
      </c>
    </row>
    <row r="131" spans="1:19" ht="16.5" x14ac:dyDescent="0.2">
      <c r="A131" s="28">
        <v>83</v>
      </c>
      <c r="B131" s="28">
        <v>8</v>
      </c>
      <c r="C131" s="28">
        <v>8</v>
      </c>
      <c r="D131" s="19">
        <v>0.65</v>
      </c>
      <c r="H131" s="21">
        <f t="shared" si="55"/>
        <v>0.40249999999999997</v>
      </c>
      <c r="I131" s="21">
        <f t="shared" si="55"/>
        <v>0.29875000000000002</v>
      </c>
      <c r="J131" s="21">
        <f t="shared" si="55"/>
        <v>0</v>
      </c>
      <c r="K131" s="21">
        <f t="shared" si="55"/>
        <v>0</v>
      </c>
      <c r="L131" s="21">
        <f t="shared" si="55"/>
        <v>0</v>
      </c>
      <c r="M131" s="21">
        <f t="shared" si="55"/>
        <v>0.16500000000000001</v>
      </c>
      <c r="N131" s="21">
        <f t="shared" si="55"/>
        <v>0</v>
      </c>
      <c r="O131" s="21">
        <f t="shared" si="55"/>
        <v>0</v>
      </c>
      <c r="P131" s="21">
        <f t="shared" si="55"/>
        <v>0</v>
      </c>
      <c r="Q131" s="21">
        <f t="shared" si="55"/>
        <v>0</v>
      </c>
      <c r="R131" s="34">
        <f t="shared" si="56"/>
        <v>66</v>
      </c>
      <c r="S131" s="34">
        <f t="shared" si="56"/>
        <v>43</v>
      </c>
    </row>
    <row r="132" spans="1:19" ht="16.5" x14ac:dyDescent="0.2">
      <c r="A132" s="28">
        <v>84</v>
      </c>
      <c r="B132" s="28">
        <v>8</v>
      </c>
      <c r="C132" s="28">
        <v>9</v>
      </c>
      <c r="D132" s="19">
        <v>0.7</v>
      </c>
      <c r="H132" s="21">
        <f t="shared" si="55"/>
        <v>0.39500000000000002</v>
      </c>
      <c r="I132" s="21">
        <f t="shared" si="55"/>
        <v>0.30249999999999999</v>
      </c>
      <c r="J132" s="21">
        <f t="shared" si="55"/>
        <v>0</v>
      </c>
      <c r="K132" s="21">
        <f t="shared" si="55"/>
        <v>0</v>
      </c>
      <c r="L132" s="21">
        <f t="shared" si="55"/>
        <v>0</v>
      </c>
      <c r="M132" s="21">
        <f t="shared" si="55"/>
        <v>0.16999999999999998</v>
      </c>
      <c r="N132" s="21">
        <f t="shared" si="55"/>
        <v>0</v>
      </c>
      <c r="O132" s="21">
        <f t="shared" si="55"/>
        <v>0</v>
      </c>
      <c r="P132" s="21">
        <f t="shared" si="55"/>
        <v>0</v>
      </c>
      <c r="Q132" s="21">
        <f t="shared" si="55"/>
        <v>0</v>
      </c>
      <c r="R132" s="34">
        <f t="shared" si="56"/>
        <v>67</v>
      </c>
      <c r="S132" s="34">
        <f t="shared" si="56"/>
        <v>43</v>
      </c>
    </row>
    <row r="133" spans="1:19" ht="16.5" x14ac:dyDescent="0.2">
      <c r="A133" s="28">
        <v>85</v>
      </c>
      <c r="B133" s="28">
        <v>8</v>
      </c>
      <c r="C133" s="28">
        <v>10</v>
      </c>
      <c r="D133" s="19">
        <v>0.75</v>
      </c>
      <c r="H133" s="21">
        <f t="shared" si="55"/>
        <v>0.38749999999999996</v>
      </c>
      <c r="I133" s="21">
        <f t="shared" si="55"/>
        <v>0.30625000000000002</v>
      </c>
      <c r="J133" s="21">
        <f t="shared" si="55"/>
        <v>0</v>
      </c>
      <c r="K133" s="21">
        <f t="shared" si="55"/>
        <v>0</v>
      </c>
      <c r="L133" s="21">
        <f t="shared" si="55"/>
        <v>0</v>
      </c>
      <c r="M133" s="21">
        <f t="shared" si="55"/>
        <v>0.17500000000000002</v>
      </c>
      <c r="N133" s="21">
        <f t="shared" si="55"/>
        <v>0</v>
      </c>
      <c r="O133" s="21">
        <f t="shared" si="55"/>
        <v>0</v>
      </c>
      <c r="P133" s="21">
        <f t="shared" si="55"/>
        <v>0</v>
      </c>
      <c r="Q133" s="21">
        <f t="shared" si="55"/>
        <v>0</v>
      </c>
      <c r="R133" s="34">
        <f t="shared" si="56"/>
        <v>67</v>
      </c>
      <c r="S133" s="34">
        <f t="shared" si="56"/>
        <v>43</v>
      </c>
    </row>
    <row r="134" spans="1:19" ht="16.5" x14ac:dyDescent="0.2">
      <c r="A134" s="28">
        <v>86</v>
      </c>
      <c r="B134" s="28">
        <v>8</v>
      </c>
      <c r="C134" s="28">
        <v>11</v>
      </c>
      <c r="D134" s="19">
        <v>0.8</v>
      </c>
      <c r="H134" s="21">
        <f t="shared" si="55"/>
        <v>0.37999999999999995</v>
      </c>
      <c r="I134" s="21">
        <f t="shared" si="55"/>
        <v>0.31</v>
      </c>
      <c r="J134" s="21">
        <f t="shared" si="55"/>
        <v>0</v>
      </c>
      <c r="K134" s="21">
        <f t="shared" si="55"/>
        <v>0</v>
      </c>
      <c r="L134" s="21">
        <f t="shared" si="55"/>
        <v>0</v>
      </c>
      <c r="M134" s="21">
        <f t="shared" si="55"/>
        <v>0.18000000000000002</v>
      </c>
      <c r="N134" s="21">
        <f t="shared" si="55"/>
        <v>0</v>
      </c>
      <c r="O134" s="21">
        <f t="shared" si="55"/>
        <v>0</v>
      </c>
      <c r="P134" s="21">
        <f t="shared" si="55"/>
        <v>0</v>
      </c>
      <c r="Q134" s="21">
        <f t="shared" si="55"/>
        <v>0</v>
      </c>
      <c r="R134" s="34">
        <f t="shared" si="56"/>
        <v>68</v>
      </c>
      <c r="S134" s="34">
        <f t="shared" si="56"/>
        <v>44</v>
      </c>
    </row>
    <row r="135" spans="1:19" ht="16.5" x14ac:dyDescent="0.2">
      <c r="A135" s="28">
        <v>87</v>
      </c>
      <c r="B135" s="28">
        <v>8</v>
      </c>
      <c r="C135" s="28">
        <v>12</v>
      </c>
      <c r="D135" s="19">
        <v>0.85</v>
      </c>
      <c r="H135" s="21">
        <f t="shared" si="55"/>
        <v>0.3725</v>
      </c>
      <c r="I135" s="21">
        <f t="shared" si="55"/>
        <v>0.31374999999999997</v>
      </c>
      <c r="J135" s="21">
        <f t="shared" si="55"/>
        <v>0</v>
      </c>
      <c r="K135" s="21">
        <f t="shared" si="55"/>
        <v>0</v>
      </c>
      <c r="L135" s="21">
        <f t="shared" si="55"/>
        <v>0</v>
      </c>
      <c r="M135" s="21">
        <f t="shared" si="55"/>
        <v>0.18500000000000003</v>
      </c>
      <c r="N135" s="21">
        <f t="shared" si="55"/>
        <v>0</v>
      </c>
      <c r="O135" s="21">
        <f t="shared" si="55"/>
        <v>0</v>
      </c>
      <c r="P135" s="21">
        <f t="shared" si="55"/>
        <v>0</v>
      </c>
      <c r="Q135" s="21">
        <f t="shared" si="55"/>
        <v>0</v>
      </c>
      <c r="R135" s="34">
        <f t="shared" si="56"/>
        <v>68</v>
      </c>
      <c r="S135" s="34">
        <f t="shared" si="56"/>
        <v>44</v>
      </c>
    </row>
    <row r="136" spans="1:19" ht="16.5" x14ac:dyDescent="0.2">
      <c r="A136" s="28">
        <v>88</v>
      </c>
      <c r="B136" s="28">
        <v>8</v>
      </c>
      <c r="C136" s="28">
        <v>13</v>
      </c>
      <c r="D136" s="19">
        <v>0.9</v>
      </c>
      <c r="H136" s="21">
        <f t="shared" si="55"/>
        <v>0.36499999999999999</v>
      </c>
      <c r="I136" s="21">
        <f t="shared" si="55"/>
        <v>0.3175</v>
      </c>
      <c r="J136" s="21">
        <f t="shared" si="55"/>
        <v>0</v>
      </c>
      <c r="K136" s="21">
        <f t="shared" si="55"/>
        <v>0</v>
      </c>
      <c r="L136" s="21">
        <f t="shared" si="55"/>
        <v>0</v>
      </c>
      <c r="M136" s="21">
        <f t="shared" si="55"/>
        <v>0.19000000000000003</v>
      </c>
      <c r="N136" s="21">
        <f t="shared" si="55"/>
        <v>0</v>
      </c>
      <c r="O136" s="21">
        <f t="shared" si="55"/>
        <v>0</v>
      </c>
      <c r="P136" s="21">
        <f t="shared" si="55"/>
        <v>0</v>
      </c>
      <c r="Q136" s="21">
        <f t="shared" si="55"/>
        <v>0</v>
      </c>
      <c r="R136" s="34">
        <f t="shared" si="56"/>
        <v>69</v>
      </c>
      <c r="S136" s="34">
        <f t="shared" si="56"/>
        <v>44</v>
      </c>
    </row>
    <row r="137" spans="1:19" ht="16.5" x14ac:dyDescent="0.2">
      <c r="A137" s="28">
        <v>89</v>
      </c>
      <c r="B137" s="28">
        <v>8</v>
      </c>
      <c r="C137" s="28">
        <v>14</v>
      </c>
      <c r="D137" s="19">
        <v>0.95</v>
      </c>
      <c r="H137" s="21">
        <f t="shared" si="55"/>
        <v>0.35749999999999998</v>
      </c>
      <c r="I137" s="21">
        <f t="shared" si="55"/>
        <v>0.32124999999999998</v>
      </c>
      <c r="J137" s="21">
        <f t="shared" si="55"/>
        <v>0</v>
      </c>
      <c r="K137" s="21">
        <f t="shared" si="55"/>
        <v>0</v>
      </c>
      <c r="L137" s="21">
        <f t="shared" si="55"/>
        <v>0</v>
      </c>
      <c r="M137" s="21">
        <f t="shared" si="55"/>
        <v>0.19500000000000001</v>
      </c>
      <c r="N137" s="21">
        <f t="shared" si="55"/>
        <v>0</v>
      </c>
      <c r="O137" s="21">
        <f t="shared" si="55"/>
        <v>0</v>
      </c>
      <c r="P137" s="21">
        <f t="shared" si="55"/>
        <v>0</v>
      </c>
      <c r="Q137" s="21">
        <f t="shared" si="55"/>
        <v>0</v>
      </c>
      <c r="R137" s="34">
        <f t="shared" si="56"/>
        <v>69</v>
      </c>
      <c r="S137" s="34">
        <f t="shared" si="56"/>
        <v>44</v>
      </c>
    </row>
    <row r="138" spans="1:19" ht="16.5" x14ac:dyDescent="0.2">
      <c r="A138" s="28">
        <v>90</v>
      </c>
      <c r="B138" s="28">
        <v>8</v>
      </c>
      <c r="C138" s="28">
        <v>15</v>
      </c>
      <c r="D138" s="19">
        <v>1</v>
      </c>
      <c r="H138" s="21">
        <f t="shared" si="55"/>
        <v>0.35</v>
      </c>
      <c r="I138" s="21">
        <f t="shared" si="55"/>
        <v>0.32500000000000001</v>
      </c>
      <c r="J138" s="21">
        <f t="shared" si="55"/>
        <v>0</v>
      </c>
      <c r="K138" s="21">
        <f t="shared" si="55"/>
        <v>0</v>
      </c>
      <c r="L138" s="21">
        <f t="shared" si="55"/>
        <v>0</v>
      </c>
      <c r="M138" s="21">
        <f t="shared" si="55"/>
        <v>0.2</v>
      </c>
      <c r="N138" s="21">
        <f t="shared" si="55"/>
        <v>0</v>
      </c>
      <c r="O138" s="21">
        <f t="shared" si="55"/>
        <v>0</v>
      </c>
      <c r="P138" s="21">
        <f t="shared" si="55"/>
        <v>0</v>
      </c>
      <c r="Q138" s="21">
        <f t="shared" si="55"/>
        <v>0</v>
      </c>
      <c r="R138" s="34">
        <f t="shared" si="56"/>
        <v>70</v>
      </c>
      <c r="S138" s="34">
        <f t="shared" si="56"/>
        <v>45</v>
      </c>
    </row>
    <row r="139" spans="1:19" ht="16.5" x14ac:dyDescent="0.2">
      <c r="A139" s="28">
        <v>91</v>
      </c>
      <c r="B139" s="28">
        <v>9</v>
      </c>
      <c r="C139" s="28">
        <v>1</v>
      </c>
      <c r="D139" s="19">
        <v>0.3</v>
      </c>
      <c r="H139" s="21">
        <f t="shared" ref="H139:Q148" si="57">(INDEX(H$7:H$27,$B139)*(1-$D139)+INDEX(H$7:H$27,$B139+1)*$D139)*H$4*$B$2</f>
        <v>0.30499999999999994</v>
      </c>
      <c r="I139" s="21">
        <f t="shared" si="57"/>
        <v>0.34749999999999998</v>
      </c>
      <c r="J139" s="21">
        <f t="shared" si="57"/>
        <v>0</v>
      </c>
      <c r="K139" s="21">
        <f t="shared" si="57"/>
        <v>0</v>
      </c>
      <c r="L139" s="21">
        <f t="shared" si="57"/>
        <v>0</v>
      </c>
      <c r="M139" s="21">
        <f t="shared" si="57"/>
        <v>0.22999999999999998</v>
      </c>
      <c r="N139" s="21">
        <f t="shared" si="57"/>
        <v>0</v>
      </c>
      <c r="O139" s="21">
        <f t="shared" si="57"/>
        <v>0</v>
      </c>
      <c r="P139" s="21">
        <f t="shared" si="57"/>
        <v>0</v>
      </c>
      <c r="Q139" s="21">
        <f t="shared" si="57"/>
        <v>0</v>
      </c>
      <c r="R139" s="34">
        <f t="shared" si="56"/>
        <v>73</v>
      </c>
      <c r="S139" s="34">
        <f t="shared" si="56"/>
        <v>46</v>
      </c>
    </row>
    <row r="140" spans="1:19" ht="16.5" x14ac:dyDescent="0.2">
      <c r="A140" s="28">
        <v>92</v>
      </c>
      <c r="B140" s="28">
        <v>9</v>
      </c>
      <c r="C140" s="28">
        <v>2</v>
      </c>
      <c r="D140" s="19">
        <v>0.35</v>
      </c>
      <c r="H140" s="21">
        <f t="shared" si="57"/>
        <v>0.29749999999999999</v>
      </c>
      <c r="I140" s="21">
        <f t="shared" si="57"/>
        <v>0.35125000000000001</v>
      </c>
      <c r="J140" s="21">
        <f t="shared" si="57"/>
        <v>0</v>
      </c>
      <c r="K140" s="21">
        <f t="shared" si="57"/>
        <v>0</v>
      </c>
      <c r="L140" s="21">
        <f t="shared" si="57"/>
        <v>0</v>
      </c>
      <c r="M140" s="21">
        <f t="shared" si="57"/>
        <v>0.23499999999999999</v>
      </c>
      <c r="N140" s="21">
        <f t="shared" si="57"/>
        <v>0</v>
      </c>
      <c r="O140" s="21">
        <f t="shared" si="57"/>
        <v>0</v>
      </c>
      <c r="P140" s="21">
        <f t="shared" si="57"/>
        <v>0</v>
      </c>
      <c r="Q140" s="21">
        <f t="shared" si="57"/>
        <v>0</v>
      </c>
      <c r="R140" s="34">
        <f t="shared" si="56"/>
        <v>73</v>
      </c>
      <c r="S140" s="34">
        <f t="shared" si="56"/>
        <v>46</v>
      </c>
    </row>
    <row r="141" spans="1:19" ht="16.5" x14ac:dyDescent="0.2">
      <c r="A141" s="28">
        <v>93</v>
      </c>
      <c r="B141" s="28">
        <v>9</v>
      </c>
      <c r="C141" s="28">
        <v>3</v>
      </c>
      <c r="D141" s="19">
        <v>0.4</v>
      </c>
      <c r="H141" s="21">
        <f t="shared" si="57"/>
        <v>0.29000000000000004</v>
      </c>
      <c r="I141" s="21">
        <f t="shared" si="57"/>
        <v>0.35500000000000004</v>
      </c>
      <c r="J141" s="21">
        <f t="shared" si="57"/>
        <v>0</v>
      </c>
      <c r="K141" s="21">
        <f t="shared" si="57"/>
        <v>0</v>
      </c>
      <c r="L141" s="21">
        <f t="shared" si="57"/>
        <v>0</v>
      </c>
      <c r="M141" s="21">
        <f t="shared" si="57"/>
        <v>0.24</v>
      </c>
      <c r="N141" s="21">
        <f t="shared" si="57"/>
        <v>0</v>
      </c>
      <c r="O141" s="21">
        <f t="shared" si="57"/>
        <v>0</v>
      </c>
      <c r="P141" s="21">
        <f t="shared" si="57"/>
        <v>0</v>
      </c>
      <c r="Q141" s="21">
        <f t="shared" si="57"/>
        <v>0</v>
      </c>
      <c r="R141" s="34">
        <f t="shared" si="56"/>
        <v>74</v>
      </c>
      <c r="S141" s="34">
        <f t="shared" si="56"/>
        <v>47</v>
      </c>
    </row>
    <row r="142" spans="1:19" ht="16.5" x14ac:dyDescent="0.2">
      <c r="A142" s="28">
        <v>94</v>
      </c>
      <c r="B142" s="28">
        <v>9</v>
      </c>
      <c r="C142" s="28">
        <v>4</v>
      </c>
      <c r="D142" s="19">
        <v>0.45</v>
      </c>
      <c r="H142" s="21">
        <f t="shared" si="57"/>
        <v>0.28250000000000003</v>
      </c>
      <c r="I142" s="21">
        <f t="shared" si="57"/>
        <v>0.35875000000000001</v>
      </c>
      <c r="J142" s="21">
        <f t="shared" si="57"/>
        <v>0</v>
      </c>
      <c r="K142" s="21">
        <f t="shared" si="57"/>
        <v>0</v>
      </c>
      <c r="L142" s="21">
        <f t="shared" si="57"/>
        <v>0</v>
      </c>
      <c r="M142" s="21">
        <f t="shared" si="57"/>
        <v>0.24500000000000002</v>
      </c>
      <c r="N142" s="21">
        <f t="shared" si="57"/>
        <v>0</v>
      </c>
      <c r="O142" s="21">
        <f t="shared" si="57"/>
        <v>0</v>
      </c>
      <c r="P142" s="21">
        <f t="shared" si="57"/>
        <v>0</v>
      </c>
      <c r="Q142" s="21">
        <f t="shared" si="57"/>
        <v>0</v>
      </c>
      <c r="R142" s="34">
        <f t="shared" si="56"/>
        <v>74</v>
      </c>
      <c r="S142" s="34">
        <f t="shared" si="56"/>
        <v>47</v>
      </c>
    </row>
    <row r="143" spans="1:19" ht="16.5" x14ac:dyDescent="0.2">
      <c r="A143" s="28">
        <v>95</v>
      </c>
      <c r="B143" s="28">
        <v>9</v>
      </c>
      <c r="C143" s="28">
        <v>5</v>
      </c>
      <c r="D143" s="19">
        <v>0.5</v>
      </c>
      <c r="H143" s="21">
        <f t="shared" si="57"/>
        <v>0.27500000000000002</v>
      </c>
      <c r="I143" s="21">
        <f t="shared" si="57"/>
        <v>0.36250000000000004</v>
      </c>
      <c r="J143" s="21">
        <f t="shared" si="57"/>
        <v>0</v>
      </c>
      <c r="K143" s="21">
        <f t="shared" si="57"/>
        <v>0</v>
      </c>
      <c r="L143" s="21">
        <f t="shared" si="57"/>
        <v>0</v>
      </c>
      <c r="M143" s="21">
        <f t="shared" si="57"/>
        <v>0.25</v>
      </c>
      <c r="N143" s="21">
        <f t="shared" si="57"/>
        <v>0</v>
      </c>
      <c r="O143" s="21">
        <f t="shared" si="57"/>
        <v>0</v>
      </c>
      <c r="P143" s="21">
        <f t="shared" si="57"/>
        <v>0</v>
      </c>
      <c r="Q143" s="21">
        <f t="shared" si="57"/>
        <v>0</v>
      </c>
      <c r="R143" s="34">
        <f t="shared" si="56"/>
        <v>75</v>
      </c>
      <c r="S143" s="34">
        <f t="shared" si="56"/>
        <v>47</v>
      </c>
    </row>
    <row r="144" spans="1:19" ht="16.5" x14ac:dyDescent="0.2">
      <c r="A144" s="28">
        <v>96</v>
      </c>
      <c r="B144" s="28">
        <v>9</v>
      </c>
      <c r="C144" s="28">
        <v>6</v>
      </c>
      <c r="D144" s="19">
        <v>0.55000000000000004</v>
      </c>
      <c r="H144" s="21">
        <f t="shared" si="57"/>
        <v>0.26749999999999996</v>
      </c>
      <c r="I144" s="21">
        <f t="shared" si="57"/>
        <v>0.36625000000000002</v>
      </c>
      <c r="J144" s="21">
        <f t="shared" si="57"/>
        <v>0</v>
      </c>
      <c r="K144" s="21">
        <f t="shared" si="57"/>
        <v>0</v>
      </c>
      <c r="L144" s="21">
        <f t="shared" si="57"/>
        <v>0</v>
      </c>
      <c r="M144" s="21">
        <f t="shared" si="57"/>
        <v>0.255</v>
      </c>
      <c r="N144" s="21">
        <f t="shared" si="57"/>
        <v>0</v>
      </c>
      <c r="O144" s="21">
        <f t="shared" si="57"/>
        <v>0</v>
      </c>
      <c r="P144" s="21">
        <f t="shared" si="57"/>
        <v>0</v>
      </c>
      <c r="Q144" s="21">
        <f t="shared" si="57"/>
        <v>0</v>
      </c>
      <c r="R144" s="34">
        <f t="shared" si="56"/>
        <v>75</v>
      </c>
      <c r="S144" s="34">
        <f t="shared" si="56"/>
        <v>47</v>
      </c>
    </row>
    <row r="145" spans="1:19" ht="16.5" x14ac:dyDescent="0.2">
      <c r="A145" s="28">
        <v>97</v>
      </c>
      <c r="B145" s="28">
        <v>9</v>
      </c>
      <c r="C145" s="28">
        <v>7</v>
      </c>
      <c r="D145" s="19">
        <v>0.6</v>
      </c>
      <c r="H145" s="21">
        <f t="shared" si="57"/>
        <v>0.26</v>
      </c>
      <c r="I145" s="21">
        <f t="shared" si="57"/>
        <v>0.37</v>
      </c>
      <c r="J145" s="21">
        <f t="shared" si="57"/>
        <v>0</v>
      </c>
      <c r="K145" s="21">
        <f t="shared" si="57"/>
        <v>0</v>
      </c>
      <c r="L145" s="21">
        <f t="shared" si="57"/>
        <v>0</v>
      </c>
      <c r="M145" s="21">
        <f t="shared" si="57"/>
        <v>0.26</v>
      </c>
      <c r="N145" s="21">
        <f t="shared" si="57"/>
        <v>0</v>
      </c>
      <c r="O145" s="21">
        <f t="shared" si="57"/>
        <v>0</v>
      </c>
      <c r="P145" s="21">
        <f t="shared" si="57"/>
        <v>0</v>
      </c>
      <c r="Q145" s="21">
        <f t="shared" si="57"/>
        <v>0</v>
      </c>
      <c r="R145" s="34">
        <f t="shared" si="56"/>
        <v>76</v>
      </c>
      <c r="S145" s="34">
        <f t="shared" si="56"/>
        <v>48</v>
      </c>
    </row>
    <row r="146" spans="1:19" ht="16.5" x14ac:dyDescent="0.2">
      <c r="A146" s="28">
        <v>98</v>
      </c>
      <c r="B146" s="28">
        <v>9</v>
      </c>
      <c r="C146" s="28">
        <v>8</v>
      </c>
      <c r="D146" s="19">
        <v>0.65</v>
      </c>
      <c r="H146" s="21">
        <f t="shared" si="57"/>
        <v>0.2525</v>
      </c>
      <c r="I146" s="21">
        <f t="shared" si="57"/>
        <v>0.37375000000000003</v>
      </c>
      <c r="J146" s="21">
        <f t="shared" si="57"/>
        <v>0</v>
      </c>
      <c r="K146" s="21">
        <f t="shared" si="57"/>
        <v>0</v>
      </c>
      <c r="L146" s="21">
        <f t="shared" si="57"/>
        <v>0</v>
      </c>
      <c r="M146" s="21">
        <f t="shared" si="57"/>
        <v>0.26500000000000001</v>
      </c>
      <c r="N146" s="21">
        <f t="shared" si="57"/>
        <v>0</v>
      </c>
      <c r="O146" s="21">
        <f t="shared" si="57"/>
        <v>0</v>
      </c>
      <c r="P146" s="21">
        <f t="shared" si="57"/>
        <v>0</v>
      </c>
      <c r="Q146" s="21">
        <f t="shared" si="57"/>
        <v>0</v>
      </c>
      <c r="R146" s="34">
        <f t="shared" si="56"/>
        <v>76</v>
      </c>
      <c r="S146" s="34">
        <f t="shared" si="56"/>
        <v>48</v>
      </c>
    </row>
    <row r="147" spans="1:19" ht="16.5" x14ac:dyDescent="0.2">
      <c r="A147" s="28">
        <v>99</v>
      </c>
      <c r="B147" s="28">
        <v>9</v>
      </c>
      <c r="C147" s="28">
        <v>9</v>
      </c>
      <c r="D147" s="19">
        <v>0.7</v>
      </c>
      <c r="H147" s="21">
        <f t="shared" si="57"/>
        <v>0.245</v>
      </c>
      <c r="I147" s="21">
        <f t="shared" si="57"/>
        <v>0.3775</v>
      </c>
      <c r="J147" s="21">
        <f t="shared" si="57"/>
        <v>0</v>
      </c>
      <c r="K147" s="21">
        <f t="shared" si="57"/>
        <v>0</v>
      </c>
      <c r="L147" s="21">
        <f t="shared" si="57"/>
        <v>0</v>
      </c>
      <c r="M147" s="21">
        <f t="shared" si="57"/>
        <v>0.27</v>
      </c>
      <c r="N147" s="21">
        <f t="shared" si="57"/>
        <v>0</v>
      </c>
      <c r="O147" s="21">
        <f t="shared" si="57"/>
        <v>0</v>
      </c>
      <c r="P147" s="21">
        <f t="shared" si="57"/>
        <v>0</v>
      </c>
      <c r="Q147" s="21">
        <f t="shared" si="57"/>
        <v>0</v>
      </c>
      <c r="R147" s="34">
        <f t="shared" si="56"/>
        <v>77</v>
      </c>
      <c r="S147" s="34">
        <f t="shared" si="56"/>
        <v>48</v>
      </c>
    </row>
    <row r="148" spans="1:19" ht="16.5" x14ac:dyDescent="0.2">
      <c r="A148" s="28">
        <v>100</v>
      </c>
      <c r="B148" s="28">
        <v>9</v>
      </c>
      <c r="C148" s="28">
        <v>10</v>
      </c>
      <c r="D148" s="19">
        <v>0.75</v>
      </c>
      <c r="H148" s="21">
        <f t="shared" si="57"/>
        <v>0.23750000000000002</v>
      </c>
      <c r="I148" s="21">
        <f t="shared" si="57"/>
        <v>0.38125000000000003</v>
      </c>
      <c r="J148" s="21">
        <f t="shared" si="57"/>
        <v>0</v>
      </c>
      <c r="K148" s="21">
        <f t="shared" si="57"/>
        <v>0</v>
      </c>
      <c r="L148" s="21">
        <f t="shared" si="57"/>
        <v>0</v>
      </c>
      <c r="M148" s="21">
        <f t="shared" si="57"/>
        <v>0.27499999999999997</v>
      </c>
      <c r="N148" s="21">
        <f t="shared" si="57"/>
        <v>0</v>
      </c>
      <c r="O148" s="21">
        <f t="shared" si="57"/>
        <v>0</v>
      </c>
      <c r="P148" s="21">
        <f t="shared" si="57"/>
        <v>0</v>
      </c>
      <c r="Q148" s="21">
        <f t="shared" si="57"/>
        <v>0</v>
      </c>
      <c r="R148" s="34">
        <f t="shared" si="56"/>
        <v>77</v>
      </c>
      <c r="S148" s="34">
        <f t="shared" si="56"/>
        <v>48</v>
      </c>
    </row>
    <row r="149" spans="1:19" ht="16.5" x14ac:dyDescent="0.2">
      <c r="A149" s="28">
        <v>101</v>
      </c>
      <c r="B149" s="28">
        <v>9</v>
      </c>
      <c r="C149" s="28">
        <v>11</v>
      </c>
      <c r="D149" s="19">
        <v>0.8</v>
      </c>
      <c r="H149" s="21">
        <f t="shared" ref="H149:Q158" si="58">(INDEX(H$7:H$27,$B149)*(1-$D149)+INDEX(H$7:H$27,$B149+1)*$D149)*H$4*$B$2</f>
        <v>0.23</v>
      </c>
      <c r="I149" s="21">
        <f t="shared" si="58"/>
        <v>0.38500000000000006</v>
      </c>
      <c r="J149" s="21">
        <f t="shared" si="58"/>
        <v>0</v>
      </c>
      <c r="K149" s="21">
        <f t="shared" si="58"/>
        <v>0</v>
      </c>
      <c r="L149" s="21">
        <f t="shared" si="58"/>
        <v>0</v>
      </c>
      <c r="M149" s="21">
        <f t="shared" si="58"/>
        <v>0.27999999999999997</v>
      </c>
      <c r="N149" s="21">
        <f t="shared" si="58"/>
        <v>0</v>
      </c>
      <c r="O149" s="21">
        <f t="shared" si="58"/>
        <v>0</v>
      </c>
      <c r="P149" s="21">
        <f t="shared" si="58"/>
        <v>0</v>
      </c>
      <c r="Q149" s="21">
        <f t="shared" si="58"/>
        <v>0</v>
      </c>
      <c r="R149" s="34">
        <f t="shared" ref="R149:S168" si="59">INT((INDEX(R$7:R$27,$B149)*(1-$D149)+INDEX(R$7:R$27,$B149+1)*$D149)*R$4*$B$2)</f>
        <v>78</v>
      </c>
      <c r="S149" s="34">
        <f t="shared" si="59"/>
        <v>49</v>
      </c>
    </row>
    <row r="150" spans="1:19" ht="16.5" x14ac:dyDescent="0.2">
      <c r="A150" s="28">
        <v>102</v>
      </c>
      <c r="B150" s="28">
        <v>9</v>
      </c>
      <c r="C150" s="28">
        <v>12</v>
      </c>
      <c r="D150" s="19">
        <v>0.85</v>
      </c>
      <c r="H150" s="21">
        <f t="shared" si="58"/>
        <v>0.22250000000000003</v>
      </c>
      <c r="I150" s="21">
        <f t="shared" si="58"/>
        <v>0.38875000000000004</v>
      </c>
      <c r="J150" s="21">
        <f t="shared" si="58"/>
        <v>0</v>
      </c>
      <c r="K150" s="21">
        <f t="shared" si="58"/>
        <v>0</v>
      </c>
      <c r="L150" s="21">
        <f t="shared" si="58"/>
        <v>0</v>
      </c>
      <c r="M150" s="21">
        <f t="shared" si="58"/>
        <v>0.28500000000000003</v>
      </c>
      <c r="N150" s="21">
        <f t="shared" si="58"/>
        <v>0</v>
      </c>
      <c r="O150" s="21">
        <f t="shared" si="58"/>
        <v>0</v>
      </c>
      <c r="P150" s="21">
        <f t="shared" si="58"/>
        <v>0</v>
      </c>
      <c r="Q150" s="21">
        <f t="shared" si="58"/>
        <v>0</v>
      </c>
      <c r="R150" s="34">
        <f t="shared" si="59"/>
        <v>78</v>
      </c>
      <c r="S150" s="34">
        <f t="shared" si="59"/>
        <v>49</v>
      </c>
    </row>
    <row r="151" spans="1:19" ht="16.5" x14ac:dyDescent="0.2">
      <c r="A151" s="28">
        <v>103</v>
      </c>
      <c r="B151" s="28">
        <v>9</v>
      </c>
      <c r="C151" s="28">
        <v>13</v>
      </c>
      <c r="D151" s="19">
        <v>0.9</v>
      </c>
      <c r="H151" s="21">
        <f t="shared" si="58"/>
        <v>0.21500000000000002</v>
      </c>
      <c r="I151" s="21">
        <f t="shared" si="58"/>
        <v>0.39250000000000002</v>
      </c>
      <c r="J151" s="21">
        <f t="shared" si="58"/>
        <v>0</v>
      </c>
      <c r="K151" s="21">
        <f t="shared" si="58"/>
        <v>0</v>
      </c>
      <c r="L151" s="21">
        <f t="shared" si="58"/>
        <v>0</v>
      </c>
      <c r="M151" s="21">
        <f t="shared" si="58"/>
        <v>0.29000000000000004</v>
      </c>
      <c r="N151" s="21">
        <f t="shared" si="58"/>
        <v>0</v>
      </c>
      <c r="O151" s="21">
        <f t="shared" si="58"/>
        <v>0</v>
      </c>
      <c r="P151" s="21">
        <f t="shared" si="58"/>
        <v>0</v>
      </c>
      <c r="Q151" s="21">
        <f t="shared" si="58"/>
        <v>0</v>
      </c>
      <c r="R151" s="34">
        <f t="shared" si="59"/>
        <v>79</v>
      </c>
      <c r="S151" s="34">
        <f t="shared" si="59"/>
        <v>49</v>
      </c>
    </row>
    <row r="152" spans="1:19" ht="16.5" x14ac:dyDescent="0.2">
      <c r="A152" s="28">
        <v>104</v>
      </c>
      <c r="B152" s="28">
        <v>9</v>
      </c>
      <c r="C152" s="28">
        <v>14</v>
      </c>
      <c r="D152" s="19">
        <v>0.95</v>
      </c>
      <c r="H152" s="21">
        <f t="shared" si="58"/>
        <v>0.20750000000000002</v>
      </c>
      <c r="I152" s="21">
        <f t="shared" si="58"/>
        <v>0.39624999999999999</v>
      </c>
      <c r="J152" s="21">
        <f t="shared" si="58"/>
        <v>0</v>
      </c>
      <c r="K152" s="21">
        <f t="shared" si="58"/>
        <v>0</v>
      </c>
      <c r="L152" s="21">
        <f t="shared" si="58"/>
        <v>0</v>
      </c>
      <c r="M152" s="21">
        <f t="shared" si="58"/>
        <v>0.29499999999999998</v>
      </c>
      <c r="N152" s="21">
        <f t="shared" si="58"/>
        <v>0</v>
      </c>
      <c r="O152" s="21">
        <f t="shared" si="58"/>
        <v>0</v>
      </c>
      <c r="P152" s="21">
        <f t="shared" si="58"/>
        <v>0</v>
      </c>
      <c r="Q152" s="21">
        <f t="shared" si="58"/>
        <v>0</v>
      </c>
      <c r="R152" s="34">
        <f t="shared" si="59"/>
        <v>79</v>
      </c>
      <c r="S152" s="34">
        <f t="shared" si="59"/>
        <v>49</v>
      </c>
    </row>
    <row r="153" spans="1:19" ht="16.5" x14ac:dyDescent="0.2">
      <c r="A153" s="28">
        <v>105</v>
      </c>
      <c r="B153" s="28">
        <v>9</v>
      </c>
      <c r="C153" s="28">
        <v>15</v>
      </c>
      <c r="D153" s="19">
        <v>1</v>
      </c>
      <c r="H153" s="21">
        <f t="shared" si="58"/>
        <v>0.2</v>
      </c>
      <c r="I153" s="21">
        <f t="shared" si="58"/>
        <v>0.4</v>
      </c>
      <c r="J153" s="21">
        <f t="shared" si="58"/>
        <v>0</v>
      </c>
      <c r="K153" s="21">
        <f t="shared" si="58"/>
        <v>0</v>
      </c>
      <c r="L153" s="21">
        <f t="shared" si="58"/>
        <v>0</v>
      </c>
      <c r="M153" s="21">
        <f t="shared" si="58"/>
        <v>0.3</v>
      </c>
      <c r="N153" s="21">
        <f t="shared" si="58"/>
        <v>0</v>
      </c>
      <c r="O153" s="21">
        <f t="shared" si="58"/>
        <v>0</v>
      </c>
      <c r="P153" s="21">
        <f t="shared" si="58"/>
        <v>0</v>
      </c>
      <c r="Q153" s="21">
        <f t="shared" si="58"/>
        <v>0</v>
      </c>
      <c r="R153" s="34">
        <f t="shared" si="59"/>
        <v>80</v>
      </c>
      <c r="S153" s="34">
        <f t="shared" si="59"/>
        <v>50</v>
      </c>
    </row>
    <row r="154" spans="1:19" ht="16.5" x14ac:dyDescent="0.2">
      <c r="A154" s="28">
        <v>106</v>
      </c>
      <c r="B154" s="28">
        <v>10</v>
      </c>
      <c r="C154" s="28">
        <v>1</v>
      </c>
      <c r="D154" s="19">
        <v>0.3</v>
      </c>
      <c r="H154" s="21">
        <f t="shared" si="58"/>
        <v>0.13999999999999999</v>
      </c>
      <c r="I154" s="21">
        <f t="shared" si="58"/>
        <v>0.42999999999999994</v>
      </c>
      <c r="J154" s="21">
        <f t="shared" si="58"/>
        <v>0</v>
      </c>
      <c r="K154" s="21">
        <f t="shared" si="58"/>
        <v>0</v>
      </c>
      <c r="L154" s="21">
        <f t="shared" si="58"/>
        <v>0</v>
      </c>
      <c r="M154" s="21">
        <f t="shared" si="58"/>
        <v>0.32999999999999996</v>
      </c>
      <c r="N154" s="21">
        <f t="shared" si="58"/>
        <v>0</v>
      </c>
      <c r="O154" s="21">
        <f t="shared" si="58"/>
        <v>0</v>
      </c>
      <c r="P154" s="21">
        <f t="shared" si="58"/>
        <v>0</v>
      </c>
      <c r="Q154" s="21">
        <f t="shared" si="58"/>
        <v>0</v>
      </c>
      <c r="R154" s="34">
        <f t="shared" si="59"/>
        <v>83</v>
      </c>
      <c r="S154" s="34">
        <f t="shared" si="59"/>
        <v>51</v>
      </c>
    </row>
    <row r="155" spans="1:19" ht="16.5" x14ac:dyDescent="0.2">
      <c r="A155" s="28">
        <v>107</v>
      </c>
      <c r="B155" s="28">
        <v>10</v>
      </c>
      <c r="C155" s="28">
        <v>2</v>
      </c>
      <c r="D155" s="19">
        <v>0.35</v>
      </c>
      <c r="H155" s="21">
        <f t="shared" si="58"/>
        <v>0.13</v>
      </c>
      <c r="I155" s="21">
        <f t="shared" si="58"/>
        <v>0.435</v>
      </c>
      <c r="J155" s="21">
        <f t="shared" si="58"/>
        <v>0</v>
      </c>
      <c r="K155" s="21">
        <f t="shared" si="58"/>
        <v>0</v>
      </c>
      <c r="L155" s="21">
        <f t="shared" si="58"/>
        <v>0</v>
      </c>
      <c r="M155" s="21">
        <f t="shared" si="58"/>
        <v>0.33499999999999996</v>
      </c>
      <c r="N155" s="21">
        <f t="shared" si="58"/>
        <v>0</v>
      </c>
      <c r="O155" s="21">
        <f t="shared" si="58"/>
        <v>0</v>
      </c>
      <c r="P155" s="21">
        <f t="shared" si="58"/>
        <v>0</v>
      </c>
      <c r="Q155" s="21">
        <f t="shared" si="58"/>
        <v>0</v>
      </c>
      <c r="R155" s="34">
        <f t="shared" si="59"/>
        <v>83</v>
      </c>
      <c r="S155" s="34">
        <f t="shared" si="59"/>
        <v>51</v>
      </c>
    </row>
    <row r="156" spans="1:19" ht="16.5" x14ac:dyDescent="0.2">
      <c r="A156" s="28">
        <v>108</v>
      </c>
      <c r="B156" s="28">
        <v>10</v>
      </c>
      <c r="C156" s="28">
        <v>3</v>
      </c>
      <c r="D156" s="19">
        <v>0.4</v>
      </c>
      <c r="H156" s="21">
        <f t="shared" si="58"/>
        <v>0.12</v>
      </c>
      <c r="I156" s="21">
        <f t="shared" si="58"/>
        <v>0.44</v>
      </c>
      <c r="J156" s="21">
        <f t="shared" si="58"/>
        <v>0</v>
      </c>
      <c r="K156" s="21">
        <f t="shared" si="58"/>
        <v>0</v>
      </c>
      <c r="L156" s="21">
        <f t="shared" si="58"/>
        <v>0</v>
      </c>
      <c r="M156" s="21">
        <f t="shared" si="58"/>
        <v>0.34</v>
      </c>
      <c r="N156" s="21">
        <f t="shared" si="58"/>
        <v>0</v>
      </c>
      <c r="O156" s="21">
        <f t="shared" si="58"/>
        <v>0</v>
      </c>
      <c r="P156" s="21">
        <f t="shared" si="58"/>
        <v>0</v>
      </c>
      <c r="Q156" s="21">
        <f t="shared" si="58"/>
        <v>0</v>
      </c>
      <c r="R156" s="34">
        <f t="shared" si="59"/>
        <v>84</v>
      </c>
      <c r="S156" s="34">
        <f t="shared" si="59"/>
        <v>52</v>
      </c>
    </row>
    <row r="157" spans="1:19" ht="16.5" x14ac:dyDescent="0.2">
      <c r="A157" s="28">
        <v>109</v>
      </c>
      <c r="B157" s="28">
        <v>10</v>
      </c>
      <c r="C157" s="28">
        <v>4</v>
      </c>
      <c r="D157" s="19">
        <v>0.45</v>
      </c>
      <c r="H157" s="21">
        <f t="shared" si="58"/>
        <v>0.11000000000000001</v>
      </c>
      <c r="I157" s="21">
        <f t="shared" si="58"/>
        <v>0.44500000000000006</v>
      </c>
      <c r="J157" s="21">
        <f t="shared" si="58"/>
        <v>0</v>
      </c>
      <c r="K157" s="21">
        <f t="shared" si="58"/>
        <v>0</v>
      </c>
      <c r="L157" s="21">
        <f t="shared" si="58"/>
        <v>0</v>
      </c>
      <c r="M157" s="21">
        <f t="shared" si="58"/>
        <v>0.34500000000000003</v>
      </c>
      <c r="N157" s="21">
        <f t="shared" si="58"/>
        <v>0</v>
      </c>
      <c r="O157" s="21">
        <f t="shared" si="58"/>
        <v>0</v>
      </c>
      <c r="P157" s="21">
        <f t="shared" si="58"/>
        <v>0</v>
      </c>
      <c r="Q157" s="21">
        <f t="shared" si="58"/>
        <v>0</v>
      </c>
      <c r="R157" s="34">
        <f t="shared" si="59"/>
        <v>84</v>
      </c>
      <c r="S157" s="34">
        <f t="shared" si="59"/>
        <v>52</v>
      </c>
    </row>
    <row r="158" spans="1:19" ht="16.5" x14ac:dyDescent="0.2">
      <c r="A158" s="28">
        <v>110</v>
      </c>
      <c r="B158" s="28">
        <v>10</v>
      </c>
      <c r="C158" s="28">
        <v>5</v>
      </c>
      <c r="D158" s="19">
        <v>0.5</v>
      </c>
      <c r="H158" s="21">
        <f t="shared" si="58"/>
        <v>0.1</v>
      </c>
      <c r="I158" s="21">
        <f t="shared" si="58"/>
        <v>0.45</v>
      </c>
      <c r="J158" s="21">
        <f t="shared" si="58"/>
        <v>0</v>
      </c>
      <c r="K158" s="21">
        <f t="shared" si="58"/>
        <v>0</v>
      </c>
      <c r="L158" s="21">
        <f t="shared" si="58"/>
        <v>0</v>
      </c>
      <c r="M158" s="21">
        <f t="shared" si="58"/>
        <v>0.35</v>
      </c>
      <c r="N158" s="21">
        <f t="shared" si="58"/>
        <v>0</v>
      </c>
      <c r="O158" s="21">
        <f t="shared" si="58"/>
        <v>0</v>
      </c>
      <c r="P158" s="21">
        <f t="shared" si="58"/>
        <v>0</v>
      </c>
      <c r="Q158" s="21">
        <f t="shared" si="58"/>
        <v>0</v>
      </c>
      <c r="R158" s="34">
        <f t="shared" si="59"/>
        <v>85</v>
      </c>
      <c r="S158" s="34">
        <f t="shared" si="59"/>
        <v>52</v>
      </c>
    </row>
    <row r="159" spans="1:19" ht="16.5" x14ac:dyDescent="0.2">
      <c r="A159" s="28">
        <v>111</v>
      </c>
      <c r="B159" s="28">
        <v>10</v>
      </c>
      <c r="C159" s="28">
        <v>6</v>
      </c>
      <c r="D159" s="19">
        <v>0.55000000000000004</v>
      </c>
      <c r="H159" s="21">
        <f t="shared" ref="H159:Q168" si="60">(INDEX(H$7:H$27,$B159)*(1-$D159)+INDEX(H$7:H$27,$B159+1)*$D159)*H$4*$B$2</f>
        <v>0.09</v>
      </c>
      <c r="I159" s="21">
        <f t="shared" si="60"/>
        <v>0.45500000000000002</v>
      </c>
      <c r="J159" s="21">
        <f t="shared" si="60"/>
        <v>0</v>
      </c>
      <c r="K159" s="21">
        <f t="shared" si="60"/>
        <v>0</v>
      </c>
      <c r="L159" s="21">
        <f t="shared" si="60"/>
        <v>0</v>
      </c>
      <c r="M159" s="21">
        <f t="shared" si="60"/>
        <v>0.35499999999999998</v>
      </c>
      <c r="N159" s="21">
        <f t="shared" si="60"/>
        <v>0</v>
      </c>
      <c r="O159" s="21">
        <f t="shared" si="60"/>
        <v>0</v>
      </c>
      <c r="P159" s="21">
        <f t="shared" si="60"/>
        <v>0</v>
      </c>
      <c r="Q159" s="21">
        <f t="shared" si="60"/>
        <v>0</v>
      </c>
      <c r="R159" s="34">
        <f t="shared" si="59"/>
        <v>85</v>
      </c>
      <c r="S159" s="34">
        <f t="shared" si="59"/>
        <v>52</v>
      </c>
    </row>
    <row r="160" spans="1:19" ht="16.5" x14ac:dyDescent="0.2">
      <c r="A160" s="28">
        <v>112</v>
      </c>
      <c r="B160" s="28">
        <v>10</v>
      </c>
      <c r="C160" s="28">
        <v>7</v>
      </c>
      <c r="D160" s="19">
        <v>0.6</v>
      </c>
      <c r="H160" s="21">
        <f t="shared" si="60"/>
        <v>8.0000000000000016E-2</v>
      </c>
      <c r="I160" s="21">
        <f t="shared" si="60"/>
        <v>0.46</v>
      </c>
      <c r="J160" s="21">
        <f t="shared" si="60"/>
        <v>0</v>
      </c>
      <c r="K160" s="21">
        <f t="shared" si="60"/>
        <v>0</v>
      </c>
      <c r="L160" s="21">
        <f t="shared" si="60"/>
        <v>0</v>
      </c>
      <c r="M160" s="21">
        <f t="shared" si="60"/>
        <v>0.36</v>
      </c>
      <c r="N160" s="21">
        <f t="shared" si="60"/>
        <v>0</v>
      </c>
      <c r="O160" s="21">
        <f t="shared" si="60"/>
        <v>0</v>
      </c>
      <c r="P160" s="21">
        <f t="shared" si="60"/>
        <v>0</v>
      </c>
      <c r="Q160" s="21">
        <f t="shared" si="60"/>
        <v>0</v>
      </c>
      <c r="R160" s="34">
        <f t="shared" si="59"/>
        <v>86</v>
      </c>
      <c r="S160" s="34">
        <f t="shared" si="59"/>
        <v>53</v>
      </c>
    </row>
    <row r="161" spans="1:19" ht="16.5" x14ac:dyDescent="0.2">
      <c r="A161" s="28">
        <v>113</v>
      </c>
      <c r="B161" s="28">
        <v>10</v>
      </c>
      <c r="C161" s="28">
        <v>8</v>
      </c>
      <c r="D161" s="19">
        <v>0.65</v>
      </c>
      <c r="H161" s="21">
        <f t="shared" si="60"/>
        <v>6.9999999999999993E-2</v>
      </c>
      <c r="I161" s="21">
        <f t="shared" si="60"/>
        <v>0.46499999999999997</v>
      </c>
      <c r="J161" s="21">
        <f t="shared" si="60"/>
        <v>0</v>
      </c>
      <c r="K161" s="21">
        <f t="shared" si="60"/>
        <v>0</v>
      </c>
      <c r="L161" s="21">
        <f t="shared" si="60"/>
        <v>0</v>
      </c>
      <c r="M161" s="21">
        <f t="shared" si="60"/>
        <v>0.36499999999999999</v>
      </c>
      <c r="N161" s="21">
        <f t="shared" si="60"/>
        <v>0</v>
      </c>
      <c r="O161" s="21">
        <f t="shared" si="60"/>
        <v>0</v>
      </c>
      <c r="P161" s="21">
        <f t="shared" si="60"/>
        <v>0</v>
      </c>
      <c r="Q161" s="21">
        <f t="shared" si="60"/>
        <v>0</v>
      </c>
      <c r="R161" s="34">
        <f t="shared" si="59"/>
        <v>86</v>
      </c>
      <c r="S161" s="34">
        <f t="shared" si="59"/>
        <v>53</v>
      </c>
    </row>
    <row r="162" spans="1:19" ht="16.5" x14ac:dyDescent="0.2">
      <c r="A162" s="28">
        <v>114</v>
      </c>
      <c r="B162" s="28">
        <v>10</v>
      </c>
      <c r="C162" s="28">
        <v>9</v>
      </c>
      <c r="D162" s="19">
        <v>0.7</v>
      </c>
      <c r="H162" s="21">
        <f t="shared" si="60"/>
        <v>6.0000000000000012E-2</v>
      </c>
      <c r="I162" s="21">
        <f t="shared" si="60"/>
        <v>0.47</v>
      </c>
      <c r="J162" s="21">
        <f t="shared" si="60"/>
        <v>0</v>
      </c>
      <c r="K162" s="21">
        <f t="shared" si="60"/>
        <v>0</v>
      </c>
      <c r="L162" s="21">
        <f t="shared" si="60"/>
        <v>0</v>
      </c>
      <c r="M162" s="21">
        <f t="shared" si="60"/>
        <v>0.37</v>
      </c>
      <c r="N162" s="21">
        <f t="shared" si="60"/>
        <v>0</v>
      </c>
      <c r="O162" s="21">
        <f t="shared" si="60"/>
        <v>0</v>
      </c>
      <c r="P162" s="21">
        <f t="shared" si="60"/>
        <v>0</v>
      </c>
      <c r="Q162" s="21">
        <f t="shared" si="60"/>
        <v>0</v>
      </c>
      <c r="R162" s="34">
        <f t="shared" si="59"/>
        <v>87</v>
      </c>
      <c r="S162" s="34">
        <f t="shared" si="59"/>
        <v>53</v>
      </c>
    </row>
    <row r="163" spans="1:19" ht="16.5" x14ac:dyDescent="0.2">
      <c r="A163" s="28">
        <v>115</v>
      </c>
      <c r="B163" s="28">
        <v>10</v>
      </c>
      <c r="C163" s="28">
        <v>10</v>
      </c>
      <c r="D163" s="19">
        <v>0.75</v>
      </c>
      <c r="H163" s="21">
        <f t="shared" si="60"/>
        <v>0.05</v>
      </c>
      <c r="I163" s="21">
        <f t="shared" si="60"/>
        <v>0.47499999999999998</v>
      </c>
      <c r="J163" s="21">
        <f t="shared" si="60"/>
        <v>0</v>
      </c>
      <c r="K163" s="21">
        <f t="shared" si="60"/>
        <v>0</v>
      </c>
      <c r="L163" s="21">
        <f t="shared" si="60"/>
        <v>0</v>
      </c>
      <c r="M163" s="21">
        <f t="shared" si="60"/>
        <v>0.37500000000000006</v>
      </c>
      <c r="N163" s="21">
        <f t="shared" si="60"/>
        <v>0</v>
      </c>
      <c r="O163" s="21">
        <f t="shared" si="60"/>
        <v>0</v>
      </c>
      <c r="P163" s="21">
        <f t="shared" si="60"/>
        <v>0</v>
      </c>
      <c r="Q163" s="21">
        <f t="shared" si="60"/>
        <v>0</v>
      </c>
      <c r="R163" s="34">
        <f t="shared" si="59"/>
        <v>87</v>
      </c>
      <c r="S163" s="34">
        <f t="shared" si="59"/>
        <v>53</v>
      </c>
    </row>
    <row r="164" spans="1:19" ht="16.5" x14ac:dyDescent="0.2">
      <c r="A164" s="28">
        <v>116</v>
      </c>
      <c r="B164" s="28">
        <v>10</v>
      </c>
      <c r="C164" s="28">
        <v>11</v>
      </c>
      <c r="D164" s="19">
        <v>0.8</v>
      </c>
      <c r="H164" s="21">
        <f t="shared" si="60"/>
        <v>3.9999999999999994E-2</v>
      </c>
      <c r="I164" s="21">
        <f t="shared" si="60"/>
        <v>0.48</v>
      </c>
      <c r="J164" s="21">
        <f t="shared" si="60"/>
        <v>0</v>
      </c>
      <c r="K164" s="21">
        <f t="shared" si="60"/>
        <v>0</v>
      </c>
      <c r="L164" s="21">
        <f t="shared" si="60"/>
        <v>0</v>
      </c>
      <c r="M164" s="21">
        <f t="shared" si="60"/>
        <v>0.38000000000000006</v>
      </c>
      <c r="N164" s="21">
        <f t="shared" si="60"/>
        <v>0</v>
      </c>
      <c r="O164" s="21">
        <f t="shared" si="60"/>
        <v>0</v>
      </c>
      <c r="P164" s="21">
        <f t="shared" si="60"/>
        <v>0</v>
      </c>
      <c r="Q164" s="21">
        <f t="shared" si="60"/>
        <v>0</v>
      </c>
      <c r="R164" s="34">
        <f t="shared" si="59"/>
        <v>88</v>
      </c>
      <c r="S164" s="34">
        <f t="shared" si="59"/>
        <v>54</v>
      </c>
    </row>
    <row r="165" spans="1:19" ht="16.5" x14ac:dyDescent="0.2">
      <c r="A165" s="28">
        <v>117</v>
      </c>
      <c r="B165" s="28">
        <v>10</v>
      </c>
      <c r="C165" s="28">
        <v>12</v>
      </c>
      <c r="D165" s="19">
        <v>0.85</v>
      </c>
      <c r="H165" s="21">
        <f t="shared" si="60"/>
        <v>3.0000000000000006E-2</v>
      </c>
      <c r="I165" s="21">
        <f t="shared" si="60"/>
        <v>0.48499999999999999</v>
      </c>
      <c r="J165" s="21">
        <f t="shared" si="60"/>
        <v>0</v>
      </c>
      <c r="K165" s="21">
        <f t="shared" si="60"/>
        <v>0</v>
      </c>
      <c r="L165" s="21">
        <f t="shared" si="60"/>
        <v>0</v>
      </c>
      <c r="M165" s="21">
        <f t="shared" si="60"/>
        <v>0.38500000000000001</v>
      </c>
      <c r="N165" s="21">
        <f t="shared" si="60"/>
        <v>0</v>
      </c>
      <c r="O165" s="21">
        <f t="shared" si="60"/>
        <v>0</v>
      </c>
      <c r="P165" s="21">
        <f t="shared" si="60"/>
        <v>0</v>
      </c>
      <c r="Q165" s="21">
        <f t="shared" si="60"/>
        <v>0</v>
      </c>
      <c r="R165" s="34">
        <f t="shared" si="59"/>
        <v>88</v>
      </c>
      <c r="S165" s="34">
        <f t="shared" si="59"/>
        <v>54</v>
      </c>
    </row>
    <row r="166" spans="1:19" ht="16.5" x14ac:dyDescent="0.2">
      <c r="A166" s="28">
        <v>118</v>
      </c>
      <c r="B166" s="28">
        <v>10</v>
      </c>
      <c r="C166" s="28">
        <v>13</v>
      </c>
      <c r="D166" s="19">
        <v>0.9</v>
      </c>
      <c r="H166" s="21">
        <f t="shared" si="60"/>
        <v>1.9999999999999997E-2</v>
      </c>
      <c r="I166" s="21">
        <f t="shared" si="60"/>
        <v>0.49</v>
      </c>
      <c r="J166" s="21">
        <f t="shared" si="60"/>
        <v>0</v>
      </c>
      <c r="K166" s="21">
        <f t="shared" si="60"/>
        <v>0</v>
      </c>
      <c r="L166" s="21">
        <f t="shared" si="60"/>
        <v>0</v>
      </c>
      <c r="M166" s="21">
        <f t="shared" si="60"/>
        <v>0.39</v>
      </c>
      <c r="N166" s="21">
        <f t="shared" si="60"/>
        <v>0</v>
      </c>
      <c r="O166" s="21">
        <f t="shared" si="60"/>
        <v>0</v>
      </c>
      <c r="P166" s="21">
        <f t="shared" si="60"/>
        <v>0</v>
      </c>
      <c r="Q166" s="21">
        <f t="shared" si="60"/>
        <v>0</v>
      </c>
      <c r="R166" s="34">
        <f t="shared" si="59"/>
        <v>89</v>
      </c>
      <c r="S166" s="34">
        <f t="shared" si="59"/>
        <v>54</v>
      </c>
    </row>
    <row r="167" spans="1:19" ht="16.5" x14ac:dyDescent="0.2">
      <c r="A167" s="28">
        <v>119</v>
      </c>
      <c r="B167" s="28">
        <v>10</v>
      </c>
      <c r="C167" s="28">
        <v>14</v>
      </c>
      <c r="D167" s="19">
        <v>0.95</v>
      </c>
      <c r="H167" s="21">
        <f t="shared" si="60"/>
        <v>1.0000000000000009E-2</v>
      </c>
      <c r="I167" s="21">
        <f t="shared" si="60"/>
        <v>0.495</v>
      </c>
      <c r="J167" s="21">
        <f t="shared" si="60"/>
        <v>0</v>
      </c>
      <c r="K167" s="21">
        <f t="shared" si="60"/>
        <v>0</v>
      </c>
      <c r="L167" s="21">
        <f t="shared" si="60"/>
        <v>0</v>
      </c>
      <c r="M167" s="21">
        <f t="shared" si="60"/>
        <v>0.39500000000000002</v>
      </c>
      <c r="N167" s="21">
        <f t="shared" si="60"/>
        <v>0</v>
      </c>
      <c r="O167" s="21">
        <f t="shared" si="60"/>
        <v>0</v>
      </c>
      <c r="P167" s="21">
        <f t="shared" si="60"/>
        <v>0</v>
      </c>
      <c r="Q167" s="21">
        <f t="shared" si="60"/>
        <v>0</v>
      </c>
      <c r="R167" s="34">
        <f t="shared" si="59"/>
        <v>89</v>
      </c>
      <c r="S167" s="34">
        <f t="shared" si="59"/>
        <v>54</v>
      </c>
    </row>
    <row r="168" spans="1:19" ht="16.5" x14ac:dyDescent="0.2">
      <c r="A168" s="28">
        <v>120</v>
      </c>
      <c r="B168" s="28">
        <v>10</v>
      </c>
      <c r="C168" s="28">
        <v>15</v>
      </c>
      <c r="D168" s="19">
        <v>1</v>
      </c>
      <c r="H168" s="21">
        <f t="shared" si="60"/>
        <v>0</v>
      </c>
      <c r="I168" s="21">
        <f t="shared" si="60"/>
        <v>0.5</v>
      </c>
      <c r="J168" s="21">
        <f t="shared" si="60"/>
        <v>0</v>
      </c>
      <c r="K168" s="21">
        <f t="shared" si="60"/>
        <v>0</v>
      </c>
      <c r="L168" s="21">
        <f t="shared" si="60"/>
        <v>0</v>
      </c>
      <c r="M168" s="21">
        <f t="shared" si="60"/>
        <v>0.4</v>
      </c>
      <c r="N168" s="21">
        <f t="shared" si="60"/>
        <v>0</v>
      </c>
      <c r="O168" s="21">
        <f t="shared" si="60"/>
        <v>0</v>
      </c>
      <c r="P168" s="21">
        <f t="shared" si="60"/>
        <v>0</v>
      </c>
      <c r="Q168" s="21">
        <f t="shared" si="60"/>
        <v>0</v>
      </c>
      <c r="R168" s="34">
        <f t="shared" si="59"/>
        <v>90</v>
      </c>
      <c r="S168" s="34">
        <f t="shared" si="59"/>
        <v>55</v>
      </c>
    </row>
    <row r="169" spans="1:19" ht="16.5" x14ac:dyDescent="0.2">
      <c r="A169" s="28">
        <v>121</v>
      </c>
      <c r="B169" s="28">
        <v>11</v>
      </c>
      <c r="C169" s="28">
        <v>1</v>
      </c>
      <c r="D169" s="19">
        <v>0.3</v>
      </c>
      <c r="H169" s="21">
        <f t="shared" ref="H169:Q178" si="61">(INDEX(H$7:H$27,$B169)*(1-$D169)+INDEX(H$7:H$27,$B169+1)*$D169)*H$4*$B$2</f>
        <v>0</v>
      </c>
      <c r="I169" s="21">
        <f t="shared" si="61"/>
        <v>0.47</v>
      </c>
      <c r="J169" s="21">
        <f t="shared" si="61"/>
        <v>1.2E-2</v>
      </c>
      <c r="K169" s="21">
        <f t="shared" si="61"/>
        <v>0</v>
      </c>
      <c r="L169" s="21">
        <f t="shared" si="61"/>
        <v>0</v>
      </c>
      <c r="M169" s="21">
        <f t="shared" si="61"/>
        <v>0.42999999999999994</v>
      </c>
      <c r="N169" s="21">
        <f t="shared" si="61"/>
        <v>0</v>
      </c>
      <c r="O169" s="21">
        <f t="shared" si="61"/>
        <v>0</v>
      </c>
      <c r="P169" s="21">
        <f t="shared" si="61"/>
        <v>0</v>
      </c>
      <c r="Q169" s="21">
        <f t="shared" si="61"/>
        <v>0</v>
      </c>
      <c r="R169" s="34">
        <f t="shared" ref="R169:S188" si="62">INT((INDEX(R$7:R$27,$B169)*(1-$D169)+INDEX(R$7:R$27,$B169+1)*$D169)*R$4*$B$2)</f>
        <v>93</v>
      </c>
      <c r="S169" s="34">
        <f t="shared" si="62"/>
        <v>56</v>
      </c>
    </row>
    <row r="170" spans="1:19" ht="16.5" x14ac:dyDescent="0.2">
      <c r="A170" s="28">
        <v>122</v>
      </c>
      <c r="B170" s="28">
        <v>11</v>
      </c>
      <c r="C170" s="28">
        <v>2</v>
      </c>
      <c r="D170" s="19">
        <v>0.35</v>
      </c>
      <c r="H170" s="21">
        <f t="shared" si="61"/>
        <v>0</v>
      </c>
      <c r="I170" s="21">
        <f t="shared" si="61"/>
        <v>0.46499999999999997</v>
      </c>
      <c r="J170" s="21">
        <f t="shared" si="61"/>
        <v>1.3999999999999999E-2</v>
      </c>
      <c r="K170" s="21">
        <f t="shared" si="61"/>
        <v>0</v>
      </c>
      <c r="L170" s="21">
        <f t="shared" si="61"/>
        <v>0</v>
      </c>
      <c r="M170" s="21">
        <f t="shared" si="61"/>
        <v>0.435</v>
      </c>
      <c r="N170" s="21">
        <f t="shared" si="61"/>
        <v>0</v>
      </c>
      <c r="O170" s="21">
        <f t="shared" si="61"/>
        <v>0</v>
      </c>
      <c r="P170" s="21">
        <f t="shared" si="61"/>
        <v>0</v>
      </c>
      <c r="Q170" s="21">
        <f t="shared" si="61"/>
        <v>0</v>
      </c>
      <c r="R170" s="34">
        <f t="shared" si="62"/>
        <v>93</v>
      </c>
      <c r="S170" s="34">
        <f t="shared" si="62"/>
        <v>56</v>
      </c>
    </row>
    <row r="171" spans="1:19" ht="16.5" x14ac:dyDescent="0.2">
      <c r="A171" s="28">
        <v>123</v>
      </c>
      <c r="B171" s="28">
        <v>11</v>
      </c>
      <c r="C171" s="28">
        <v>3</v>
      </c>
      <c r="D171" s="19">
        <v>0.4</v>
      </c>
      <c r="H171" s="21">
        <f t="shared" si="61"/>
        <v>0</v>
      </c>
      <c r="I171" s="21">
        <f t="shared" si="61"/>
        <v>0.46</v>
      </c>
      <c r="J171" s="21">
        <f t="shared" si="61"/>
        <v>1.6000000000000004E-2</v>
      </c>
      <c r="K171" s="21">
        <f t="shared" si="61"/>
        <v>0</v>
      </c>
      <c r="L171" s="21">
        <f t="shared" si="61"/>
        <v>0</v>
      </c>
      <c r="M171" s="21">
        <f t="shared" si="61"/>
        <v>0.44</v>
      </c>
      <c r="N171" s="21">
        <f t="shared" si="61"/>
        <v>0</v>
      </c>
      <c r="O171" s="21">
        <f t="shared" si="61"/>
        <v>0</v>
      </c>
      <c r="P171" s="21">
        <f t="shared" si="61"/>
        <v>0</v>
      </c>
      <c r="Q171" s="21">
        <f t="shared" si="61"/>
        <v>0</v>
      </c>
      <c r="R171" s="34">
        <f t="shared" si="62"/>
        <v>94</v>
      </c>
      <c r="S171" s="34">
        <f t="shared" si="62"/>
        <v>57</v>
      </c>
    </row>
    <row r="172" spans="1:19" ht="16.5" x14ac:dyDescent="0.2">
      <c r="A172" s="28">
        <v>124</v>
      </c>
      <c r="B172" s="28">
        <v>11</v>
      </c>
      <c r="C172" s="28">
        <v>4</v>
      </c>
      <c r="D172" s="19">
        <v>0.45</v>
      </c>
      <c r="H172" s="21">
        <f t="shared" si="61"/>
        <v>0</v>
      </c>
      <c r="I172" s="21">
        <f t="shared" si="61"/>
        <v>0.45500000000000007</v>
      </c>
      <c r="J172" s="21">
        <f t="shared" si="61"/>
        <v>1.8000000000000002E-2</v>
      </c>
      <c r="K172" s="21">
        <f t="shared" si="61"/>
        <v>0</v>
      </c>
      <c r="L172" s="21">
        <f t="shared" si="61"/>
        <v>0</v>
      </c>
      <c r="M172" s="21">
        <f t="shared" si="61"/>
        <v>0.44500000000000006</v>
      </c>
      <c r="N172" s="21">
        <f t="shared" si="61"/>
        <v>0</v>
      </c>
      <c r="O172" s="21">
        <f t="shared" si="61"/>
        <v>0</v>
      </c>
      <c r="P172" s="21">
        <f t="shared" si="61"/>
        <v>0</v>
      </c>
      <c r="Q172" s="21">
        <f t="shared" si="61"/>
        <v>0</v>
      </c>
      <c r="R172" s="34">
        <f t="shared" si="62"/>
        <v>94</v>
      </c>
      <c r="S172" s="34">
        <f t="shared" si="62"/>
        <v>57</v>
      </c>
    </row>
    <row r="173" spans="1:19" ht="16.5" x14ac:dyDescent="0.2">
      <c r="A173" s="28">
        <v>125</v>
      </c>
      <c r="B173" s="28">
        <v>11</v>
      </c>
      <c r="C173" s="28">
        <v>5</v>
      </c>
      <c r="D173" s="19">
        <v>0.5</v>
      </c>
      <c r="H173" s="21">
        <f t="shared" si="61"/>
        <v>0</v>
      </c>
      <c r="I173" s="21">
        <f t="shared" si="61"/>
        <v>0.45</v>
      </c>
      <c r="J173" s="21">
        <f t="shared" si="61"/>
        <v>2.0000000000000004E-2</v>
      </c>
      <c r="K173" s="21">
        <f t="shared" si="61"/>
        <v>0</v>
      </c>
      <c r="L173" s="21">
        <f t="shared" si="61"/>
        <v>0</v>
      </c>
      <c r="M173" s="21">
        <f t="shared" si="61"/>
        <v>0.45</v>
      </c>
      <c r="N173" s="21">
        <f t="shared" si="61"/>
        <v>0</v>
      </c>
      <c r="O173" s="21">
        <f t="shared" si="61"/>
        <v>0</v>
      </c>
      <c r="P173" s="21">
        <f t="shared" si="61"/>
        <v>0</v>
      </c>
      <c r="Q173" s="21">
        <f t="shared" si="61"/>
        <v>0</v>
      </c>
      <c r="R173" s="34">
        <f t="shared" si="62"/>
        <v>95</v>
      </c>
      <c r="S173" s="34">
        <f t="shared" si="62"/>
        <v>57</v>
      </c>
    </row>
    <row r="174" spans="1:19" ht="16.5" x14ac:dyDescent="0.2">
      <c r="A174" s="28">
        <v>126</v>
      </c>
      <c r="B174" s="28">
        <v>11</v>
      </c>
      <c r="C174" s="28">
        <v>6</v>
      </c>
      <c r="D174" s="19">
        <v>0.55000000000000004</v>
      </c>
      <c r="H174" s="21">
        <f t="shared" si="61"/>
        <v>0</v>
      </c>
      <c r="I174" s="21">
        <f t="shared" si="61"/>
        <v>0.44500000000000001</v>
      </c>
      <c r="J174" s="21">
        <f t="shared" si="61"/>
        <v>2.2000000000000006E-2</v>
      </c>
      <c r="K174" s="21">
        <f t="shared" si="61"/>
        <v>0</v>
      </c>
      <c r="L174" s="21">
        <f t="shared" si="61"/>
        <v>0</v>
      </c>
      <c r="M174" s="21">
        <f t="shared" si="61"/>
        <v>0.45500000000000002</v>
      </c>
      <c r="N174" s="21">
        <f t="shared" si="61"/>
        <v>0</v>
      </c>
      <c r="O174" s="21">
        <f t="shared" si="61"/>
        <v>0</v>
      </c>
      <c r="P174" s="21">
        <f t="shared" si="61"/>
        <v>0</v>
      </c>
      <c r="Q174" s="21">
        <f t="shared" si="61"/>
        <v>0</v>
      </c>
      <c r="R174" s="34">
        <f t="shared" si="62"/>
        <v>95</v>
      </c>
      <c r="S174" s="34">
        <f t="shared" si="62"/>
        <v>57</v>
      </c>
    </row>
    <row r="175" spans="1:19" ht="16.5" x14ac:dyDescent="0.2">
      <c r="A175" s="28">
        <v>127</v>
      </c>
      <c r="B175" s="28">
        <v>11</v>
      </c>
      <c r="C175" s="28">
        <v>7</v>
      </c>
      <c r="D175" s="19">
        <v>0.6</v>
      </c>
      <c r="H175" s="21">
        <f t="shared" si="61"/>
        <v>0</v>
      </c>
      <c r="I175" s="21">
        <f t="shared" si="61"/>
        <v>0.44</v>
      </c>
      <c r="J175" s="21">
        <f t="shared" si="61"/>
        <v>2.4E-2</v>
      </c>
      <c r="K175" s="21">
        <f t="shared" si="61"/>
        <v>0</v>
      </c>
      <c r="L175" s="21">
        <f t="shared" si="61"/>
        <v>0</v>
      </c>
      <c r="M175" s="21">
        <f t="shared" si="61"/>
        <v>0.46</v>
      </c>
      <c r="N175" s="21">
        <f t="shared" si="61"/>
        <v>0</v>
      </c>
      <c r="O175" s="21">
        <f t="shared" si="61"/>
        <v>0</v>
      </c>
      <c r="P175" s="21">
        <f t="shared" si="61"/>
        <v>0</v>
      </c>
      <c r="Q175" s="21">
        <f t="shared" si="61"/>
        <v>0</v>
      </c>
      <c r="R175" s="34">
        <f t="shared" si="62"/>
        <v>96</v>
      </c>
      <c r="S175" s="34">
        <f t="shared" si="62"/>
        <v>58</v>
      </c>
    </row>
    <row r="176" spans="1:19" ht="16.5" x14ac:dyDescent="0.2">
      <c r="A176" s="28">
        <v>128</v>
      </c>
      <c r="B176" s="28">
        <v>11</v>
      </c>
      <c r="C176" s="28">
        <v>8</v>
      </c>
      <c r="D176" s="19">
        <v>0.65</v>
      </c>
      <c r="H176" s="21">
        <f t="shared" si="61"/>
        <v>0</v>
      </c>
      <c r="I176" s="21">
        <f t="shared" si="61"/>
        <v>0.435</v>
      </c>
      <c r="J176" s="21">
        <f t="shared" si="61"/>
        <v>2.6000000000000002E-2</v>
      </c>
      <c r="K176" s="21">
        <f t="shared" si="61"/>
        <v>0</v>
      </c>
      <c r="L176" s="21">
        <f t="shared" si="61"/>
        <v>0</v>
      </c>
      <c r="M176" s="21">
        <f t="shared" si="61"/>
        <v>0.46499999999999997</v>
      </c>
      <c r="N176" s="21">
        <f t="shared" si="61"/>
        <v>0</v>
      </c>
      <c r="O176" s="21">
        <f t="shared" si="61"/>
        <v>0</v>
      </c>
      <c r="P176" s="21">
        <f t="shared" si="61"/>
        <v>0</v>
      </c>
      <c r="Q176" s="21">
        <f t="shared" si="61"/>
        <v>0</v>
      </c>
      <c r="R176" s="34">
        <f t="shared" si="62"/>
        <v>96</v>
      </c>
      <c r="S176" s="34">
        <f t="shared" si="62"/>
        <v>58</v>
      </c>
    </row>
    <row r="177" spans="1:19" ht="16.5" x14ac:dyDescent="0.2">
      <c r="A177" s="28">
        <v>129</v>
      </c>
      <c r="B177" s="28">
        <v>11</v>
      </c>
      <c r="C177" s="28">
        <v>9</v>
      </c>
      <c r="D177" s="19">
        <v>0.7</v>
      </c>
      <c r="H177" s="21">
        <f t="shared" si="61"/>
        <v>0</v>
      </c>
      <c r="I177" s="21">
        <f t="shared" si="61"/>
        <v>0.43</v>
      </c>
      <c r="J177" s="21">
        <f t="shared" si="61"/>
        <v>2.7999999999999997E-2</v>
      </c>
      <c r="K177" s="21">
        <f t="shared" si="61"/>
        <v>0</v>
      </c>
      <c r="L177" s="21">
        <f t="shared" si="61"/>
        <v>0</v>
      </c>
      <c r="M177" s="21">
        <f t="shared" si="61"/>
        <v>0.47</v>
      </c>
      <c r="N177" s="21">
        <f t="shared" si="61"/>
        <v>0</v>
      </c>
      <c r="O177" s="21">
        <f t="shared" si="61"/>
        <v>0</v>
      </c>
      <c r="P177" s="21">
        <f t="shared" si="61"/>
        <v>0</v>
      </c>
      <c r="Q177" s="21">
        <f t="shared" si="61"/>
        <v>0</v>
      </c>
      <c r="R177" s="34">
        <f t="shared" si="62"/>
        <v>97</v>
      </c>
      <c r="S177" s="34">
        <f t="shared" si="62"/>
        <v>58</v>
      </c>
    </row>
    <row r="178" spans="1:19" ht="16.5" x14ac:dyDescent="0.2">
      <c r="A178" s="28">
        <v>130</v>
      </c>
      <c r="B178" s="28">
        <v>11</v>
      </c>
      <c r="C178" s="28">
        <v>10</v>
      </c>
      <c r="D178" s="19">
        <v>0.75</v>
      </c>
      <c r="H178" s="21">
        <f t="shared" si="61"/>
        <v>0</v>
      </c>
      <c r="I178" s="21">
        <f t="shared" si="61"/>
        <v>0.42500000000000004</v>
      </c>
      <c r="J178" s="21">
        <f t="shared" si="61"/>
        <v>3.0000000000000006E-2</v>
      </c>
      <c r="K178" s="21">
        <f t="shared" si="61"/>
        <v>0</v>
      </c>
      <c r="L178" s="21">
        <f t="shared" si="61"/>
        <v>0</v>
      </c>
      <c r="M178" s="21">
        <f t="shared" si="61"/>
        <v>0.47499999999999998</v>
      </c>
      <c r="N178" s="21">
        <f t="shared" si="61"/>
        <v>0</v>
      </c>
      <c r="O178" s="21">
        <f t="shared" si="61"/>
        <v>0</v>
      </c>
      <c r="P178" s="21">
        <f t="shared" si="61"/>
        <v>0</v>
      </c>
      <c r="Q178" s="21">
        <f t="shared" si="61"/>
        <v>0</v>
      </c>
      <c r="R178" s="34">
        <f t="shared" si="62"/>
        <v>97</v>
      </c>
      <c r="S178" s="34">
        <f t="shared" si="62"/>
        <v>58</v>
      </c>
    </row>
    <row r="179" spans="1:19" ht="16.5" x14ac:dyDescent="0.2">
      <c r="A179" s="28">
        <v>131</v>
      </c>
      <c r="B179" s="28">
        <v>11</v>
      </c>
      <c r="C179" s="28">
        <v>11</v>
      </c>
      <c r="D179" s="19">
        <v>0.8</v>
      </c>
      <c r="H179" s="21">
        <f t="shared" ref="H179:Q188" si="63">(INDEX(H$7:H$27,$B179)*(1-$D179)+INDEX(H$7:H$27,$B179+1)*$D179)*H$4*$B$2</f>
        <v>0</v>
      </c>
      <c r="I179" s="21">
        <f t="shared" si="63"/>
        <v>0.42000000000000004</v>
      </c>
      <c r="J179" s="21">
        <f t="shared" si="63"/>
        <v>3.2000000000000008E-2</v>
      </c>
      <c r="K179" s="21">
        <f t="shared" si="63"/>
        <v>0</v>
      </c>
      <c r="L179" s="21">
        <f t="shared" si="63"/>
        <v>0</v>
      </c>
      <c r="M179" s="21">
        <f t="shared" si="63"/>
        <v>0.48</v>
      </c>
      <c r="N179" s="21">
        <f t="shared" si="63"/>
        <v>0</v>
      </c>
      <c r="O179" s="21">
        <f t="shared" si="63"/>
        <v>0</v>
      </c>
      <c r="P179" s="21">
        <f t="shared" si="63"/>
        <v>0</v>
      </c>
      <c r="Q179" s="21">
        <f t="shared" si="63"/>
        <v>0</v>
      </c>
      <c r="R179" s="34">
        <f t="shared" si="62"/>
        <v>98</v>
      </c>
      <c r="S179" s="34">
        <f t="shared" si="62"/>
        <v>59</v>
      </c>
    </row>
    <row r="180" spans="1:19" ht="16.5" x14ac:dyDescent="0.2">
      <c r="A180" s="28">
        <v>132</v>
      </c>
      <c r="B180" s="28">
        <v>11</v>
      </c>
      <c r="C180" s="28">
        <v>12</v>
      </c>
      <c r="D180" s="19">
        <v>0.85</v>
      </c>
      <c r="H180" s="21">
        <f t="shared" si="63"/>
        <v>0</v>
      </c>
      <c r="I180" s="21">
        <f t="shared" si="63"/>
        <v>0.41500000000000004</v>
      </c>
      <c r="J180" s="21">
        <f t="shared" si="63"/>
        <v>3.4000000000000002E-2</v>
      </c>
      <c r="K180" s="21">
        <f t="shared" si="63"/>
        <v>0</v>
      </c>
      <c r="L180" s="21">
        <f t="shared" si="63"/>
        <v>0</v>
      </c>
      <c r="M180" s="21">
        <f t="shared" si="63"/>
        <v>0.48499999999999999</v>
      </c>
      <c r="N180" s="21">
        <f t="shared" si="63"/>
        <v>0</v>
      </c>
      <c r="O180" s="21">
        <f t="shared" si="63"/>
        <v>0</v>
      </c>
      <c r="P180" s="21">
        <f t="shared" si="63"/>
        <v>0</v>
      </c>
      <c r="Q180" s="21">
        <f t="shared" si="63"/>
        <v>0</v>
      </c>
      <c r="R180" s="34">
        <f t="shared" si="62"/>
        <v>98</v>
      </c>
      <c r="S180" s="34">
        <f t="shared" si="62"/>
        <v>59</v>
      </c>
    </row>
    <row r="181" spans="1:19" ht="16.5" x14ac:dyDescent="0.2">
      <c r="A181" s="28">
        <v>133</v>
      </c>
      <c r="B181" s="28">
        <v>11</v>
      </c>
      <c r="C181" s="28">
        <v>13</v>
      </c>
      <c r="D181" s="19">
        <v>0.9</v>
      </c>
      <c r="H181" s="21">
        <f t="shared" si="63"/>
        <v>0</v>
      </c>
      <c r="I181" s="21">
        <f t="shared" si="63"/>
        <v>0.41000000000000003</v>
      </c>
      <c r="J181" s="21">
        <f t="shared" si="63"/>
        <v>3.6000000000000004E-2</v>
      </c>
      <c r="K181" s="21">
        <f t="shared" si="63"/>
        <v>0</v>
      </c>
      <c r="L181" s="21">
        <f t="shared" si="63"/>
        <v>0</v>
      </c>
      <c r="M181" s="21">
        <f t="shared" si="63"/>
        <v>0.49</v>
      </c>
      <c r="N181" s="21">
        <f t="shared" si="63"/>
        <v>0</v>
      </c>
      <c r="O181" s="21">
        <f t="shared" si="63"/>
        <v>0</v>
      </c>
      <c r="P181" s="21">
        <f t="shared" si="63"/>
        <v>0</v>
      </c>
      <c r="Q181" s="21">
        <f t="shared" si="63"/>
        <v>0</v>
      </c>
      <c r="R181" s="34">
        <f t="shared" si="62"/>
        <v>99</v>
      </c>
      <c r="S181" s="34">
        <f t="shared" si="62"/>
        <v>59</v>
      </c>
    </row>
    <row r="182" spans="1:19" ht="16.5" x14ac:dyDescent="0.2">
      <c r="A182" s="28">
        <v>134</v>
      </c>
      <c r="B182" s="28">
        <v>11</v>
      </c>
      <c r="C182" s="28">
        <v>14</v>
      </c>
      <c r="D182" s="19">
        <v>0.95</v>
      </c>
      <c r="H182" s="21">
        <f t="shared" si="63"/>
        <v>0</v>
      </c>
      <c r="I182" s="21">
        <f t="shared" si="63"/>
        <v>0.40500000000000003</v>
      </c>
      <c r="J182" s="21">
        <f t="shared" si="63"/>
        <v>3.8000000000000006E-2</v>
      </c>
      <c r="K182" s="21">
        <f t="shared" si="63"/>
        <v>0</v>
      </c>
      <c r="L182" s="21">
        <f t="shared" si="63"/>
        <v>0</v>
      </c>
      <c r="M182" s="21">
        <f t="shared" si="63"/>
        <v>0.495</v>
      </c>
      <c r="N182" s="21">
        <f t="shared" si="63"/>
        <v>0</v>
      </c>
      <c r="O182" s="21">
        <f t="shared" si="63"/>
        <v>0</v>
      </c>
      <c r="P182" s="21">
        <f t="shared" si="63"/>
        <v>0</v>
      </c>
      <c r="Q182" s="21">
        <f t="shared" si="63"/>
        <v>0</v>
      </c>
      <c r="R182" s="34">
        <f t="shared" si="62"/>
        <v>99</v>
      </c>
      <c r="S182" s="34">
        <f t="shared" si="62"/>
        <v>59</v>
      </c>
    </row>
    <row r="183" spans="1:19" ht="16.5" x14ac:dyDescent="0.2">
      <c r="A183" s="28">
        <v>135</v>
      </c>
      <c r="B183" s="28">
        <v>11</v>
      </c>
      <c r="C183" s="28">
        <v>15</v>
      </c>
      <c r="D183" s="19">
        <v>1</v>
      </c>
      <c r="H183" s="21">
        <f t="shared" si="63"/>
        <v>0</v>
      </c>
      <c r="I183" s="21">
        <f t="shared" si="63"/>
        <v>0.4</v>
      </c>
      <c r="J183" s="21">
        <f t="shared" si="63"/>
        <v>4.0000000000000008E-2</v>
      </c>
      <c r="K183" s="21">
        <f t="shared" si="63"/>
        <v>0</v>
      </c>
      <c r="L183" s="21">
        <f t="shared" si="63"/>
        <v>0</v>
      </c>
      <c r="M183" s="21">
        <f t="shared" si="63"/>
        <v>0.5</v>
      </c>
      <c r="N183" s="21">
        <f t="shared" si="63"/>
        <v>0</v>
      </c>
      <c r="O183" s="21">
        <f t="shared" si="63"/>
        <v>0</v>
      </c>
      <c r="P183" s="21">
        <f t="shared" si="63"/>
        <v>0</v>
      </c>
      <c r="Q183" s="21">
        <f t="shared" si="63"/>
        <v>0</v>
      </c>
      <c r="R183" s="34">
        <f t="shared" si="62"/>
        <v>100</v>
      </c>
      <c r="S183" s="34">
        <f t="shared" si="62"/>
        <v>60</v>
      </c>
    </row>
    <row r="184" spans="1:19" ht="16.5" x14ac:dyDescent="0.2">
      <c r="A184" s="28">
        <v>136</v>
      </c>
      <c r="B184" s="28">
        <v>12</v>
      </c>
      <c r="C184" s="28">
        <v>1</v>
      </c>
      <c r="D184" s="19">
        <v>0.3</v>
      </c>
      <c r="H184" s="21">
        <f t="shared" si="63"/>
        <v>0</v>
      </c>
      <c r="I184" s="21">
        <f t="shared" si="63"/>
        <v>0.37749999999999995</v>
      </c>
      <c r="J184" s="21">
        <f t="shared" si="63"/>
        <v>4.9000000000000002E-2</v>
      </c>
      <c r="K184" s="21">
        <f t="shared" si="63"/>
        <v>0</v>
      </c>
      <c r="L184" s="21">
        <f t="shared" si="63"/>
        <v>0</v>
      </c>
      <c r="M184" s="21">
        <f t="shared" si="63"/>
        <v>0.47</v>
      </c>
      <c r="N184" s="21">
        <f t="shared" si="63"/>
        <v>1.2E-2</v>
      </c>
      <c r="O184" s="21">
        <f t="shared" si="63"/>
        <v>0</v>
      </c>
      <c r="P184" s="21">
        <f t="shared" si="63"/>
        <v>0</v>
      </c>
      <c r="Q184" s="21">
        <f t="shared" si="63"/>
        <v>0</v>
      </c>
      <c r="R184" s="34">
        <f t="shared" si="62"/>
        <v>103</v>
      </c>
      <c r="S184" s="34">
        <f t="shared" si="62"/>
        <v>61</v>
      </c>
    </row>
    <row r="185" spans="1:19" ht="16.5" x14ac:dyDescent="0.2">
      <c r="A185" s="28">
        <v>137</v>
      </c>
      <c r="B185" s="28">
        <v>12</v>
      </c>
      <c r="C185" s="28">
        <v>2</v>
      </c>
      <c r="D185" s="19">
        <v>0.35</v>
      </c>
      <c r="H185" s="21">
        <f t="shared" si="63"/>
        <v>0</v>
      </c>
      <c r="I185" s="21">
        <f t="shared" si="63"/>
        <v>0.37375000000000003</v>
      </c>
      <c r="J185" s="21">
        <f t="shared" si="63"/>
        <v>5.0500000000000003E-2</v>
      </c>
      <c r="K185" s="21">
        <f t="shared" si="63"/>
        <v>0</v>
      </c>
      <c r="L185" s="21">
        <f t="shared" si="63"/>
        <v>0</v>
      </c>
      <c r="M185" s="21">
        <f t="shared" si="63"/>
        <v>0.46499999999999997</v>
      </c>
      <c r="N185" s="21">
        <f t="shared" si="63"/>
        <v>1.3999999999999999E-2</v>
      </c>
      <c r="O185" s="21">
        <f t="shared" si="63"/>
        <v>0</v>
      </c>
      <c r="P185" s="21">
        <f t="shared" si="63"/>
        <v>0</v>
      </c>
      <c r="Q185" s="21">
        <f t="shared" si="63"/>
        <v>0</v>
      </c>
      <c r="R185" s="34">
        <f t="shared" si="62"/>
        <v>103</v>
      </c>
      <c r="S185" s="34">
        <f t="shared" si="62"/>
        <v>61</v>
      </c>
    </row>
    <row r="186" spans="1:19" ht="16.5" x14ac:dyDescent="0.2">
      <c r="A186" s="28">
        <v>138</v>
      </c>
      <c r="B186" s="28">
        <v>12</v>
      </c>
      <c r="C186" s="28">
        <v>3</v>
      </c>
      <c r="D186" s="19">
        <v>0.4</v>
      </c>
      <c r="H186" s="21">
        <f t="shared" si="63"/>
        <v>0</v>
      </c>
      <c r="I186" s="21">
        <f t="shared" si="63"/>
        <v>0.37</v>
      </c>
      <c r="J186" s="21">
        <f t="shared" si="63"/>
        <v>5.2000000000000005E-2</v>
      </c>
      <c r="K186" s="21">
        <f t="shared" si="63"/>
        <v>0</v>
      </c>
      <c r="L186" s="21">
        <f t="shared" si="63"/>
        <v>0</v>
      </c>
      <c r="M186" s="21">
        <f t="shared" si="63"/>
        <v>0.46</v>
      </c>
      <c r="N186" s="21">
        <f t="shared" si="63"/>
        <v>1.6000000000000004E-2</v>
      </c>
      <c r="O186" s="21">
        <f t="shared" si="63"/>
        <v>0</v>
      </c>
      <c r="P186" s="21">
        <f t="shared" si="63"/>
        <v>0</v>
      </c>
      <c r="Q186" s="21">
        <f t="shared" si="63"/>
        <v>0</v>
      </c>
      <c r="R186" s="34">
        <f t="shared" si="62"/>
        <v>104</v>
      </c>
      <c r="S186" s="34">
        <f t="shared" si="62"/>
        <v>62</v>
      </c>
    </row>
    <row r="187" spans="1:19" ht="16.5" x14ac:dyDescent="0.2">
      <c r="A187" s="28">
        <v>139</v>
      </c>
      <c r="B187" s="28">
        <v>12</v>
      </c>
      <c r="C187" s="28">
        <v>4</v>
      </c>
      <c r="D187" s="19">
        <v>0.45</v>
      </c>
      <c r="H187" s="21">
        <f t="shared" si="63"/>
        <v>0</v>
      </c>
      <c r="I187" s="21">
        <f t="shared" si="63"/>
        <v>0.36625000000000008</v>
      </c>
      <c r="J187" s="21">
        <f t="shared" si="63"/>
        <v>5.3500000000000006E-2</v>
      </c>
      <c r="K187" s="21">
        <f t="shared" si="63"/>
        <v>0</v>
      </c>
      <c r="L187" s="21">
        <f t="shared" si="63"/>
        <v>0</v>
      </c>
      <c r="M187" s="21">
        <f t="shared" si="63"/>
        <v>0.45500000000000007</v>
      </c>
      <c r="N187" s="21">
        <f t="shared" si="63"/>
        <v>1.8000000000000002E-2</v>
      </c>
      <c r="O187" s="21">
        <f t="shared" si="63"/>
        <v>0</v>
      </c>
      <c r="P187" s="21">
        <f t="shared" si="63"/>
        <v>0</v>
      </c>
      <c r="Q187" s="21">
        <f t="shared" si="63"/>
        <v>0</v>
      </c>
      <c r="R187" s="34">
        <f t="shared" si="62"/>
        <v>104</v>
      </c>
      <c r="S187" s="34">
        <f t="shared" si="62"/>
        <v>62</v>
      </c>
    </row>
    <row r="188" spans="1:19" ht="16.5" x14ac:dyDescent="0.2">
      <c r="A188" s="28">
        <v>140</v>
      </c>
      <c r="B188" s="28">
        <v>12</v>
      </c>
      <c r="C188" s="28">
        <v>5</v>
      </c>
      <c r="D188" s="19">
        <v>0.5</v>
      </c>
      <c r="H188" s="21">
        <f t="shared" si="63"/>
        <v>0</v>
      </c>
      <c r="I188" s="21">
        <f t="shared" si="63"/>
        <v>0.36250000000000004</v>
      </c>
      <c r="J188" s="21">
        <f t="shared" si="63"/>
        <v>5.5000000000000007E-2</v>
      </c>
      <c r="K188" s="21">
        <f t="shared" si="63"/>
        <v>0</v>
      </c>
      <c r="L188" s="21">
        <f t="shared" si="63"/>
        <v>0</v>
      </c>
      <c r="M188" s="21">
        <f t="shared" si="63"/>
        <v>0.45</v>
      </c>
      <c r="N188" s="21">
        <f t="shared" si="63"/>
        <v>2.0000000000000004E-2</v>
      </c>
      <c r="O188" s="21">
        <f t="shared" si="63"/>
        <v>0</v>
      </c>
      <c r="P188" s="21">
        <f t="shared" si="63"/>
        <v>0</v>
      </c>
      <c r="Q188" s="21">
        <f t="shared" si="63"/>
        <v>0</v>
      </c>
      <c r="R188" s="34">
        <f t="shared" si="62"/>
        <v>105</v>
      </c>
      <c r="S188" s="34">
        <f t="shared" si="62"/>
        <v>62</v>
      </c>
    </row>
    <row r="189" spans="1:19" ht="16.5" x14ac:dyDescent="0.2">
      <c r="A189" s="28">
        <v>141</v>
      </c>
      <c r="B189" s="28">
        <v>12</v>
      </c>
      <c r="C189" s="28">
        <v>6</v>
      </c>
      <c r="D189" s="19">
        <v>0.55000000000000004</v>
      </c>
      <c r="H189" s="21">
        <f t="shared" ref="H189:Q198" si="64">(INDEX(H$7:H$27,$B189)*(1-$D189)+INDEX(H$7:H$27,$B189+1)*$D189)*H$4*$B$2</f>
        <v>0</v>
      </c>
      <c r="I189" s="21">
        <f t="shared" si="64"/>
        <v>0.35875000000000001</v>
      </c>
      <c r="J189" s="21">
        <f t="shared" si="64"/>
        <v>5.6499999999999995E-2</v>
      </c>
      <c r="K189" s="21">
        <f t="shared" si="64"/>
        <v>0</v>
      </c>
      <c r="L189" s="21">
        <f t="shared" si="64"/>
        <v>0</v>
      </c>
      <c r="M189" s="21">
        <f t="shared" si="64"/>
        <v>0.44500000000000001</v>
      </c>
      <c r="N189" s="21">
        <f t="shared" si="64"/>
        <v>2.2000000000000006E-2</v>
      </c>
      <c r="O189" s="21">
        <f t="shared" si="64"/>
        <v>0</v>
      </c>
      <c r="P189" s="21">
        <f t="shared" si="64"/>
        <v>0</v>
      </c>
      <c r="Q189" s="21">
        <f t="shared" si="64"/>
        <v>0</v>
      </c>
      <c r="R189" s="34">
        <f t="shared" ref="R189:S208" si="65">INT((INDEX(R$7:R$27,$B189)*(1-$D189)+INDEX(R$7:R$27,$B189+1)*$D189)*R$4*$B$2)</f>
        <v>105</v>
      </c>
      <c r="S189" s="34">
        <f t="shared" si="65"/>
        <v>62</v>
      </c>
    </row>
    <row r="190" spans="1:19" ht="16.5" x14ac:dyDescent="0.2">
      <c r="A190" s="28">
        <v>142</v>
      </c>
      <c r="B190" s="28">
        <v>12</v>
      </c>
      <c r="C190" s="28">
        <v>7</v>
      </c>
      <c r="D190" s="19">
        <v>0.6</v>
      </c>
      <c r="H190" s="21">
        <f t="shared" si="64"/>
        <v>0</v>
      </c>
      <c r="I190" s="21">
        <f t="shared" si="64"/>
        <v>0.35500000000000004</v>
      </c>
      <c r="J190" s="21">
        <f t="shared" si="64"/>
        <v>5.800000000000001E-2</v>
      </c>
      <c r="K190" s="21">
        <f t="shared" si="64"/>
        <v>0</v>
      </c>
      <c r="L190" s="21">
        <f t="shared" si="64"/>
        <v>0</v>
      </c>
      <c r="M190" s="21">
        <f t="shared" si="64"/>
        <v>0.44</v>
      </c>
      <c r="N190" s="21">
        <f t="shared" si="64"/>
        <v>2.4E-2</v>
      </c>
      <c r="O190" s="21">
        <f t="shared" si="64"/>
        <v>0</v>
      </c>
      <c r="P190" s="21">
        <f t="shared" si="64"/>
        <v>0</v>
      </c>
      <c r="Q190" s="21">
        <f t="shared" si="64"/>
        <v>0</v>
      </c>
      <c r="R190" s="34">
        <f t="shared" si="65"/>
        <v>106</v>
      </c>
      <c r="S190" s="34">
        <f t="shared" si="65"/>
        <v>63</v>
      </c>
    </row>
    <row r="191" spans="1:19" ht="16.5" x14ac:dyDescent="0.2">
      <c r="A191" s="28">
        <v>143</v>
      </c>
      <c r="B191" s="28">
        <v>12</v>
      </c>
      <c r="C191" s="28">
        <v>8</v>
      </c>
      <c r="D191" s="19">
        <v>0.65</v>
      </c>
      <c r="H191" s="21">
        <f t="shared" si="64"/>
        <v>0</v>
      </c>
      <c r="I191" s="21">
        <f t="shared" si="64"/>
        <v>0.35125000000000001</v>
      </c>
      <c r="J191" s="21">
        <f t="shared" si="64"/>
        <v>5.9499999999999997E-2</v>
      </c>
      <c r="K191" s="21">
        <f t="shared" si="64"/>
        <v>0</v>
      </c>
      <c r="L191" s="21">
        <f t="shared" si="64"/>
        <v>0</v>
      </c>
      <c r="M191" s="21">
        <f t="shared" si="64"/>
        <v>0.435</v>
      </c>
      <c r="N191" s="21">
        <f t="shared" si="64"/>
        <v>2.6000000000000002E-2</v>
      </c>
      <c r="O191" s="21">
        <f t="shared" si="64"/>
        <v>0</v>
      </c>
      <c r="P191" s="21">
        <f t="shared" si="64"/>
        <v>0</v>
      </c>
      <c r="Q191" s="21">
        <f t="shared" si="64"/>
        <v>0</v>
      </c>
      <c r="R191" s="34">
        <f t="shared" si="65"/>
        <v>106</v>
      </c>
      <c r="S191" s="34">
        <f t="shared" si="65"/>
        <v>63</v>
      </c>
    </row>
    <row r="192" spans="1:19" ht="16.5" x14ac:dyDescent="0.2">
      <c r="A192" s="28">
        <v>144</v>
      </c>
      <c r="B192" s="28">
        <v>12</v>
      </c>
      <c r="C192" s="28">
        <v>9</v>
      </c>
      <c r="D192" s="19">
        <v>0.7</v>
      </c>
      <c r="H192" s="21">
        <f t="shared" si="64"/>
        <v>0</v>
      </c>
      <c r="I192" s="21">
        <f t="shared" si="64"/>
        <v>0.34750000000000003</v>
      </c>
      <c r="J192" s="21">
        <f t="shared" si="64"/>
        <v>6.0999999999999999E-2</v>
      </c>
      <c r="K192" s="21">
        <f t="shared" si="64"/>
        <v>0</v>
      </c>
      <c r="L192" s="21">
        <f t="shared" si="64"/>
        <v>0</v>
      </c>
      <c r="M192" s="21">
        <f t="shared" si="64"/>
        <v>0.43</v>
      </c>
      <c r="N192" s="21">
        <f t="shared" si="64"/>
        <v>2.7999999999999997E-2</v>
      </c>
      <c r="O192" s="21">
        <f t="shared" si="64"/>
        <v>0</v>
      </c>
      <c r="P192" s="21">
        <f t="shared" si="64"/>
        <v>0</v>
      </c>
      <c r="Q192" s="21">
        <f t="shared" si="64"/>
        <v>0</v>
      </c>
      <c r="R192" s="34">
        <f t="shared" si="65"/>
        <v>107</v>
      </c>
      <c r="S192" s="34">
        <f t="shared" si="65"/>
        <v>63</v>
      </c>
    </row>
    <row r="193" spans="1:19" ht="16.5" x14ac:dyDescent="0.2">
      <c r="A193" s="28">
        <v>145</v>
      </c>
      <c r="B193" s="28">
        <v>12</v>
      </c>
      <c r="C193" s="28">
        <v>10</v>
      </c>
      <c r="D193" s="19">
        <v>0.75</v>
      </c>
      <c r="H193" s="21">
        <f t="shared" si="64"/>
        <v>0</v>
      </c>
      <c r="I193" s="21">
        <f t="shared" si="64"/>
        <v>0.34375</v>
      </c>
      <c r="J193" s="21">
        <f t="shared" si="64"/>
        <v>6.2499999999999993E-2</v>
      </c>
      <c r="K193" s="21">
        <f t="shared" si="64"/>
        <v>0</v>
      </c>
      <c r="L193" s="21">
        <f t="shared" si="64"/>
        <v>0</v>
      </c>
      <c r="M193" s="21">
        <f t="shared" si="64"/>
        <v>0.42500000000000004</v>
      </c>
      <c r="N193" s="21">
        <f t="shared" si="64"/>
        <v>3.0000000000000006E-2</v>
      </c>
      <c r="O193" s="21">
        <f t="shared" si="64"/>
        <v>0</v>
      </c>
      <c r="P193" s="21">
        <f t="shared" si="64"/>
        <v>0</v>
      </c>
      <c r="Q193" s="21">
        <f t="shared" si="64"/>
        <v>0</v>
      </c>
      <c r="R193" s="34">
        <f t="shared" si="65"/>
        <v>107</v>
      </c>
      <c r="S193" s="34">
        <f t="shared" si="65"/>
        <v>63</v>
      </c>
    </row>
    <row r="194" spans="1:19" ht="16.5" x14ac:dyDescent="0.2">
      <c r="A194" s="28">
        <v>146</v>
      </c>
      <c r="B194" s="28">
        <v>12</v>
      </c>
      <c r="C194" s="28">
        <v>11</v>
      </c>
      <c r="D194" s="19">
        <v>0.8</v>
      </c>
      <c r="H194" s="21">
        <f t="shared" si="64"/>
        <v>0</v>
      </c>
      <c r="I194" s="21">
        <f t="shared" si="64"/>
        <v>0.33999999999999997</v>
      </c>
      <c r="J194" s="21">
        <f t="shared" si="64"/>
        <v>6.3999999999999987E-2</v>
      </c>
      <c r="K194" s="21">
        <f t="shared" si="64"/>
        <v>0</v>
      </c>
      <c r="L194" s="21">
        <f t="shared" si="64"/>
        <v>0</v>
      </c>
      <c r="M194" s="21">
        <f t="shared" si="64"/>
        <v>0.42000000000000004</v>
      </c>
      <c r="N194" s="21">
        <f t="shared" si="64"/>
        <v>3.2000000000000008E-2</v>
      </c>
      <c r="O194" s="21">
        <f t="shared" si="64"/>
        <v>0</v>
      </c>
      <c r="P194" s="21">
        <f t="shared" si="64"/>
        <v>0</v>
      </c>
      <c r="Q194" s="21">
        <f t="shared" si="64"/>
        <v>0</v>
      </c>
      <c r="R194" s="34">
        <f t="shared" si="65"/>
        <v>108</v>
      </c>
      <c r="S194" s="34">
        <f t="shared" si="65"/>
        <v>64</v>
      </c>
    </row>
    <row r="195" spans="1:19" ht="16.5" x14ac:dyDescent="0.2">
      <c r="A195" s="28">
        <v>147</v>
      </c>
      <c r="B195" s="28">
        <v>12</v>
      </c>
      <c r="C195" s="28">
        <v>12</v>
      </c>
      <c r="D195" s="19">
        <v>0.85</v>
      </c>
      <c r="H195" s="21">
        <f t="shared" si="64"/>
        <v>0</v>
      </c>
      <c r="I195" s="21">
        <f t="shared" si="64"/>
        <v>0.33624999999999999</v>
      </c>
      <c r="J195" s="21">
        <f t="shared" si="64"/>
        <v>6.5500000000000003E-2</v>
      </c>
      <c r="K195" s="21">
        <f t="shared" si="64"/>
        <v>0</v>
      </c>
      <c r="L195" s="21">
        <f t="shared" si="64"/>
        <v>0</v>
      </c>
      <c r="M195" s="21">
        <f t="shared" si="64"/>
        <v>0.41500000000000004</v>
      </c>
      <c r="N195" s="21">
        <f t="shared" si="64"/>
        <v>3.4000000000000002E-2</v>
      </c>
      <c r="O195" s="21">
        <f t="shared" si="64"/>
        <v>0</v>
      </c>
      <c r="P195" s="21">
        <f t="shared" si="64"/>
        <v>0</v>
      </c>
      <c r="Q195" s="21">
        <f t="shared" si="64"/>
        <v>0</v>
      </c>
      <c r="R195" s="34">
        <f t="shared" si="65"/>
        <v>108</v>
      </c>
      <c r="S195" s="34">
        <f t="shared" si="65"/>
        <v>64</v>
      </c>
    </row>
    <row r="196" spans="1:19" ht="16.5" x14ac:dyDescent="0.2">
      <c r="A196" s="28">
        <v>148</v>
      </c>
      <c r="B196" s="28">
        <v>12</v>
      </c>
      <c r="C196" s="28">
        <v>13</v>
      </c>
      <c r="D196" s="19">
        <v>0.9</v>
      </c>
      <c r="H196" s="21">
        <f t="shared" si="64"/>
        <v>0</v>
      </c>
      <c r="I196" s="21">
        <f t="shared" si="64"/>
        <v>0.33250000000000002</v>
      </c>
      <c r="J196" s="21">
        <f t="shared" si="64"/>
        <v>6.7000000000000004E-2</v>
      </c>
      <c r="K196" s="21">
        <f t="shared" si="64"/>
        <v>0</v>
      </c>
      <c r="L196" s="21">
        <f t="shared" si="64"/>
        <v>0</v>
      </c>
      <c r="M196" s="21">
        <f t="shared" si="64"/>
        <v>0.41000000000000003</v>
      </c>
      <c r="N196" s="21">
        <f t="shared" si="64"/>
        <v>3.6000000000000004E-2</v>
      </c>
      <c r="O196" s="21">
        <f t="shared" si="64"/>
        <v>0</v>
      </c>
      <c r="P196" s="21">
        <f t="shared" si="64"/>
        <v>0</v>
      </c>
      <c r="Q196" s="21">
        <f t="shared" si="64"/>
        <v>0</v>
      </c>
      <c r="R196" s="34">
        <f t="shared" si="65"/>
        <v>109</v>
      </c>
      <c r="S196" s="34">
        <f t="shared" si="65"/>
        <v>64</v>
      </c>
    </row>
    <row r="197" spans="1:19" ht="16.5" x14ac:dyDescent="0.2">
      <c r="A197" s="28">
        <v>149</v>
      </c>
      <c r="B197" s="28">
        <v>12</v>
      </c>
      <c r="C197" s="28">
        <v>14</v>
      </c>
      <c r="D197" s="19">
        <v>0.95</v>
      </c>
      <c r="H197" s="21">
        <f t="shared" si="64"/>
        <v>0</v>
      </c>
      <c r="I197" s="21">
        <f t="shared" si="64"/>
        <v>0.32874999999999999</v>
      </c>
      <c r="J197" s="21">
        <f t="shared" si="64"/>
        <v>6.8499999999999991E-2</v>
      </c>
      <c r="K197" s="21">
        <f t="shared" si="64"/>
        <v>0</v>
      </c>
      <c r="L197" s="21">
        <f t="shared" si="64"/>
        <v>0</v>
      </c>
      <c r="M197" s="21">
        <f t="shared" si="64"/>
        <v>0.40500000000000003</v>
      </c>
      <c r="N197" s="21">
        <f t="shared" si="64"/>
        <v>3.8000000000000006E-2</v>
      </c>
      <c r="O197" s="21">
        <f t="shared" si="64"/>
        <v>0</v>
      </c>
      <c r="P197" s="21">
        <f t="shared" si="64"/>
        <v>0</v>
      </c>
      <c r="Q197" s="21">
        <f t="shared" si="64"/>
        <v>0</v>
      </c>
      <c r="R197" s="34">
        <f t="shared" si="65"/>
        <v>109</v>
      </c>
      <c r="S197" s="34">
        <f t="shared" si="65"/>
        <v>64</v>
      </c>
    </row>
    <row r="198" spans="1:19" ht="16.5" x14ac:dyDescent="0.2">
      <c r="A198" s="28">
        <v>150</v>
      </c>
      <c r="B198" s="28">
        <v>12</v>
      </c>
      <c r="C198" s="28">
        <v>15</v>
      </c>
      <c r="D198" s="19">
        <v>1</v>
      </c>
      <c r="H198" s="21">
        <f t="shared" si="64"/>
        <v>0</v>
      </c>
      <c r="I198" s="21">
        <f t="shared" si="64"/>
        <v>0.32500000000000001</v>
      </c>
      <c r="J198" s="21">
        <f t="shared" si="64"/>
        <v>6.9999999999999993E-2</v>
      </c>
      <c r="K198" s="21">
        <f t="shared" si="64"/>
        <v>0</v>
      </c>
      <c r="L198" s="21">
        <f t="shared" si="64"/>
        <v>0</v>
      </c>
      <c r="M198" s="21">
        <f t="shared" si="64"/>
        <v>0.4</v>
      </c>
      <c r="N198" s="21">
        <f t="shared" si="64"/>
        <v>4.0000000000000008E-2</v>
      </c>
      <c r="O198" s="21">
        <f t="shared" si="64"/>
        <v>0</v>
      </c>
      <c r="P198" s="21">
        <f t="shared" si="64"/>
        <v>0</v>
      </c>
      <c r="Q198" s="21">
        <f t="shared" si="64"/>
        <v>0</v>
      </c>
      <c r="R198" s="34">
        <f t="shared" si="65"/>
        <v>110</v>
      </c>
      <c r="S198" s="34">
        <f t="shared" si="65"/>
        <v>65</v>
      </c>
    </row>
    <row r="199" spans="1:19" ht="16.5" x14ac:dyDescent="0.2">
      <c r="A199" s="28">
        <v>151</v>
      </c>
      <c r="B199" s="28">
        <v>13</v>
      </c>
      <c r="C199" s="28">
        <v>1</v>
      </c>
      <c r="D199" s="19">
        <v>0.3</v>
      </c>
      <c r="H199" s="21">
        <f t="shared" ref="H199:Q208" si="66">(INDEX(H$7:H$27,$B199)*(1-$D199)+INDEX(H$7:H$27,$B199+1)*$D199)*H$4*$B$2</f>
        <v>0</v>
      </c>
      <c r="I199" s="21">
        <f t="shared" si="66"/>
        <v>0.30249999999999999</v>
      </c>
      <c r="J199" s="21">
        <f t="shared" si="66"/>
        <v>7.9000000000000001E-2</v>
      </c>
      <c r="K199" s="21">
        <f t="shared" si="66"/>
        <v>0</v>
      </c>
      <c r="L199" s="21">
        <f t="shared" si="66"/>
        <v>0</v>
      </c>
      <c r="M199" s="21">
        <f t="shared" si="66"/>
        <v>0.37749999999999995</v>
      </c>
      <c r="N199" s="21">
        <f t="shared" si="66"/>
        <v>4.9000000000000002E-2</v>
      </c>
      <c r="O199" s="21">
        <f t="shared" si="66"/>
        <v>0</v>
      </c>
      <c r="P199" s="21">
        <f t="shared" si="66"/>
        <v>0</v>
      </c>
      <c r="Q199" s="21">
        <f t="shared" si="66"/>
        <v>0</v>
      </c>
      <c r="R199" s="34">
        <f t="shared" si="65"/>
        <v>114</v>
      </c>
      <c r="S199" s="34">
        <f t="shared" si="65"/>
        <v>66</v>
      </c>
    </row>
    <row r="200" spans="1:19" ht="16.5" x14ac:dyDescent="0.2">
      <c r="A200" s="28">
        <v>152</v>
      </c>
      <c r="B200" s="28">
        <v>13</v>
      </c>
      <c r="C200" s="28">
        <v>2</v>
      </c>
      <c r="D200" s="19">
        <v>0.35</v>
      </c>
      <c r="H200" s="21">
        <f t="shared" si="66"/>
        <v>0</v>
      </c>
      <c r="I200" s="21">
        <f t="shared" si="66"/>
        <v>0.29875000000000002</v>
      </c>
      <c r="J200" s="21">
        <f t="shared" si="66"/>
        <v>8.0500000000000002E-2</v>
      </c>
      <c r="K200" s="21">
        <f t="shared" si="66"/>
        <v>0</v>
      </c>
      <c r="L200" s="21">
        <f t="shared" si="66"/>
        <v>0</v>
      </c>
      <c r="M200" s="21">
        <f t="shared" si="66"/>
        <v>0.37375000000000003</v>
      </c>
      <c r="N200" s="21">
        <f t="shared" si="66"/>
        <v>5.0500000000000003E-2</v>
      </c>
      <c r="O200" s="21">
        <f t="shared" si="66"/>
        <v>0</v>
      </c>
      <c r="P200" s="21">
        <f t="shared" si="66"/>
        <v>0</v>
      </c>
      <c r="Q200" s="21">
        <f t="shared" si="66"/>
        <v>0</v>
      </c>
      <c r="R200" s="34">
        <f t="shared" si="65"/>
        <v>115</v>
      </c>
      <c r="S200" s="34">
        <f t="shared" si="65"/>
        <v>66</v>
      </c>
    </row>
    <row r="201" spans="1:19" ht="16.5" x14ac:dyDescent="0.2">
      <c r="A201" s="28">
        <v>153</v>
      </c>
      <c r="B201" s="28">
        <v>13</v>
      </c>
      <c r="C201" s="28">
        <v>3</v>
      </c>
      <c r="D201" s="19">
        <v>0.4</v>
      </c>
      <c r="H201" s="21">
        <f t="shared" si="66"/>
        <v>0</v>
      </c>
      <c r="I201" s="21">
        <f t="shared" si="66"/>
        <v>0.29500000000000004</v>
      </c>
      <c r="J201" s="21">
        <f t="shared" si="66"/>
        <v>8.2000000000000017E-2</v>
      </c>
      <c r="K201" s="21">
        <f t="shared" si="66"/>
        <v>0</v>
      </c>
      <c r="L201" s="21">
        <f t="shared" si="66"/>
        <v>0</v>
      </c>
      <c r="M201" s="21">
        <f t="shared" si="66"/>
        <v>0.37</v>
      </c>
      <c r="N201" s="21">
        <f t="shared" si="66"/>
        <v>5.2000000000000005E-2</v>
      </c>
      <c r="O201" s="21">
        <f t="shared" si="66"/>
        <v>0</v>
      </c>
      <c r="P201" s="21">
        <f t="shared" si="66"/>
        <v>0</v>
      </c>
      <c r="Q201" s="21">
        <f t="shared" si="66"/>
        <v>0</v>
      </c>
      <c r="R201" s="34">
        <f t="shared" si="65"/>
        <v>116</v>
      </c>
      <c r="S201" s="34">
        <f t="shared" si="65"/>
        <v>67</v>
      </c>
    </row>
    <row r="202" spans="1:19" ht="16.5" x14ac:dyDescent="0.2">
      <c r="A202" s="28">
        <v>154</v>
      </c>
      <c r="B202" s="28">
        <v>13</v>
      </c>
      <c r="C202" s="28">
        <v>4</v>
      </c>
      <c r="D202" s="19">
        <v>0.45</v>
      </c>
      <c r="H202" s="21">
        <f t="shared" si="66"/>
        <v>0</v>
      </c>
      <c r="I202" s="21">
        <f t="shared" si="66"/>
        <v>0.29125000000000001</v>
      </c>
      <c r="J202" s="21">
        <f t="shared" si="66"/>
        <v>8.3500000000000005E-2</v>
      </c>
      <c r="K202" s="21">
        <f t="shared" si="66"/>
        <v>0</v>
      </c>
      <c r="L202" s="21">
        <f t="shared" si="66"/>
        <v>0</v>
      </c>
      <c r="M202" s="21">
        <f t="shared" si="66"/>
        <v>0.36625000000000008</v>
      </c>
      <c r="N202" s="21">
        <f t="shared" si="66"/>
        <v>5.3500000000000006E-2</v>
      </c>
      <c r="O202" s="21">
        <f t="shared" si="66"/>
        <v>0</v>
      </c>
      <c r="P202" s="21">
        <f t="shared" si="66"/>
        <v>0</v>
      </c>
      <c r="Q202" s="21">
        <f t="shared" si="66"/>
        <v>0</v>
      </c>
      <c r="R202" s="34">
        <f t="shared" si="65"/>
        <v>116</v>
      </c>
      <c r="S202" s="34">
        <f t="shared" si="65"/>
        <v>67</v>
      </c>
    </row>
    <row r="203" spans="1:19" ht="16.5" x14ac:dyDescent="0.2">
      <c r="A203" s="28">
        <v>155</v>
      </c>
      <c r="B203" s="28">
        <v>13</v>
      </c>
      <c r="C203" s="28">
        <v>5</v>
      </c>
      <c r="D203" s="19">
        <v>0.5</v>
      </c>
      <c r="H203" s="21">
        <f t="shared" si="66"/>
        <v>0</v>
      </c>
      <c r="I203" s="21">
        <f t="shared" si="66"/>
        <v>0.28749999999999998</v>
      </c>
      <c r="J203" s="21">
        <f t="shared" si="66"/>
        <v>8.5000000000000006E-2</v>
      </c>
      <c r="K203" s="21">
        <f t="shared" si="66"/>
        <v>0</v>
      </c>
      <c r="L203" s="21">
        <f t="shared" si="66"/>
        <v>0</v>
      </c>
      <c r="M203" s="21">
        <f t="shared" si="66"/>
        <v>0.36250000000000004</v>
      </c>
      <c r="N203" s="21">
        <f t="shared" si="66"/>
        <v>5.5000000000000007E-2</v>
      </c>
      <c r="O203" s="21">
        <f t="shared" si="66"/>
        <v>0</v>
      </c>
      <c r="P203" s="21">
        <f t="shared" si="66"/>
        <v>0</v>
      </c>
      <c r="Q203" s="21">
        <f t="shared" si="66"/>
        <v>0</v>
      </c>
      <c r="R203" s="34">
        <f t="shared" si="65"/>
        <v>117</v>
      </c>
      <c r="S203" s="34">
        <f t="shared" si="65"/>
        <v>67</v>
      </c>
    </row>
    <row r="204" spans="1:19" ht="16.5" x14ac:dyDescent="0.2">
      <c r="A204" s="28">
        <v>156</v>
      </c>
      <c r="B204" s="28">
        <v>13</v>
      </c>
      <c r="C204" s="28">
        <v>6</v>
      </c>
      <c r="D204" s="19">
        <v>0.55000000000000004</v>
      </c>
      <c r="H204" s="21">
        <f t="shared" si="66"/>
        <v>0</v>
      </c>
      <c r="I204" s="21">
        <f t="shared" si="66"/>
        <v>0.28375</v>
      </c>
      <c r="J204" s="21">
        <f t="shared" si="66"/>
        <v>8.6500000000000007E-2</v>
      </c>
      <c r="K204" s="21">
        <f t="shared" si="66"/>
        <v>0</v>
      </c>
      <c r="L204" s="21">
        <f t="shared" si="66"/>
        <v>0</v>
      </c>
      <c r="M204" s="21">
        <f t="shared" si="66"/>
        <v>0.35875000000000001</v>
      </c>
      <c r="N204" s="21">
        <f t="shared" si="66"/>
        <v>5.6499999999999995E-2</v>
      </c>
      <c r="O204" s="21">
        <f t="shared" si="66"/>
        <v>0</v>
      </c>
      <c r="P204" s="21">
        <f t="shared" si="66"/>
        <v>0</v>
      </c>
      <c r="Q204" s="21">
        <f t="shared" si="66"/>
        <v>0</v>
      </c>
      <c r="R204" s="34">
        <f t="shared" si="65"/>
        <v>118</v>
      </c>
      <c r="S204" s="34">
        <f t="shared" si="65"/>
        <v>67</v>
      </c>
    </row>
    <row r="205" spans="1:19" ht="16.5" x14ac:dyDescent="0.2">
      <c r="A205" s="28">
        <v>157</v>
      </c>
      <c r="B205" s="28">
        <v>13</v>
      </c>
      <c r="C205" s="28">
        <v>7</v>
      </c>
      <c r="D205" s="19">
        <v>0.6</v>
      </c>
      <c r="H205" s="21">
        <f t="shared" si="66"/>
        <v>0</v>
      </c>
      <c r="I205" s="21">
        <f t="shared" si="66"/>
        <v>0.28000000000000003</v>
      </c>
      <c r="J205" s="21">
        <f t="shared" si="66"/>
        <v>8.7999999999999995E-2</v>
      </c>
      <c r="K205" s="21">
        <f t="shared" si="66"/>
        <v>0</v>
      </c>
      <c r="L205" s="21">
        <f t="shared" si="66"/>
        <v>0</v>
      </c>
      <c r="M205" s="21">
        <f t="shared" si="66"/>
        <v>0.35500000000000004</v>
      </c>
      <c r="N205" s="21">
        <f t="shared" si="66"/>
        <v>5.800000000000001E-2</v>
      </c>
      <c r="O205" s="21">
        <f t="shared" si="66"/>
        <v>0</v>
      </c>
      <c r="P205" s="21">
        <f t="shared" si="66"/>
        <v>0</v>
      </c>
      <c r="Q205" s="21">
        <f t="shared" si="66"/>
        <v>0</v>
      </c>
      <c r="R205" s="34">
        <f t="shared" si="65"/>
        <v>119</v>
      </c>
      <c r="S205" s="34">
        <f t="shared" si="65"/>
        <v>68</v>
      </c>
    </row>
    <row r="206" spans="1:19" ht="16.5" x14ac:dyDescent="0.2">
      <c r="A206" s="28">
        <v>158</v>
      </c>
      <c r="B206" s="28">
        <v>13</v>
      </c>
      <c r="C206" s="28">
        <v>8</v>
      </c>
      <c r="D206" s="19">
        <v>0.65</v>
      </c>
      <c r="H206" s="21">
        <f t="shared" si="66"/>
        <v>0</v>
      </c>
      <c r="I206" s="21">
        <f t="shared" si="66"/>
        <v>0.27625</v>
      </c>
      <c r="J206" s="21">
        <f t="shared" si="66"/>
        <v>8.950000000000001E-2</v>
      </c>
      <c r="K206" s="21">
        <f t="shared" si="66"/>
        <v>0</v>
      </c>
      <c r="L206" s="21">
        <f t="shared" si="66"/>
        <v>0</v>
      </c>
      <c r="M206" s="21">
        <f t="shared" si="66"/>
        <v>0.35125000000000001</v>
      </c>
      <c r="N206" s="21">
        <f t="shared" si="66"/>
        <v>5.9499999999999997E-2</v>
      </c>
      <c r="O206" s="21">
        <f t="shared" si="66"/>
        <v>0</v>
      </c>
      <c r="P206" s="21">
        <f t="shared" si="66"/>
        <v>0</v>
      </c>
      <c r="Q206" s="21">
        <f t="shared" si="66"/>
        <v>0</v>
      </c>
      <c r="R206" s="34">
        <f t="shared" si="65"/>
        <v>119</v>
      </c>
      <c r="S206" s="34">
        <f t="shared" si="65"/>
        <v>68</v>
      </c>
    </row>
    <row r="207" spans="1:19" ht="16.5" x14ac:dyDescent="0.2">
      <c r="A207" s="28">
        <v>159</v>
      </c>
      <c r="B207" s="28">
        <v>13</v>
      </c>
      <c r="C207" s="28">
        <v>9</v>
      </c>
      <c r="D207" s="19">
        <v>0.7</v>
      </c>
      <c r="H207" s="21">
        <f t="shared" si="66"/>
        <v>0</v>
      </c>
      <c r="I207" s="21">
        <f t="shared" si="66"/>
        <v>0.27250000000000002</v>
      </c>
      <c r="J207" s="21">
        <f t="shared" si="66"/>
        <v>9.0999999999999998E-2</v>
      </c>
      <c r="K207" s="21">
        <f t="shared" si="66"/>
        <v>0</v>
      </c>
      <c r="L207" s="21">
        <f t="shared" si="66"/>
        <v>0</v>
      </c>
      <c r="M207" s="21">
        <f t="shared" si="66"/>
        <v>0.34750000000000003</v>
      </c>
      <c r="N207" s="21">
        <f t="shared" si="66"/>
        <v>6.0999999999999999E-2</v>
      </c>
      <c r="O207" s="21">
        <f t="shared" si="66"/>
        <v>0</v>
      </c>
      <c r="P207" s="21">
        <f t="shared" si="66"/>
        <v>0</v>
      </c>
      <c r="Q207" s="21">
        <f t="shared" si="66"/>
        <v>0</v>
      </c>
      <c r="R207" s="34">
        <f t="shared" si="65"/>
        <v>120</v>
      </c>
      <c r="S207" s="34">
        <f t="shared" si="65"/>
        <v>68</v>
      </c>
    </row>
    <row r="208" spans="1:19" ht="16.5" x14ac:dyDescent="0.2">
      <c r="A208" s="28">
        <v>160</v>
      </c>
      <c r="B208" s="28">
        <v>13</v>
      </c>
      <c r="C208" s="28">
        <v>10</v>
      </c>
      <c r="D208" s="19">
        <v>0.75</v>
      </c>
      <c r="H208" s="21">
        <f t="shared" si="66"/>
        <v>0</v>
      </c>
      <c r="I208" s="21">
        <f t="shared" si="66"/>
        <v>0.26874999999999999</v>
      </c>
      <c r="J208" s="21">
        <f t="shared" si="66"/>
        <v>9.2500000000000013E-2</v>
      </c>
      <c r="K208" s="21">
        <f t="shared" si="66"/>
        <v>0</v>
      </c>
      <c r="L208" s="21">
        <f t="shared" si="66"/>
        <v>0</v>
      </c>
      <c r="M208" s="21">
        <f t="shared" si="66"/>
        <v>0.34375</v>
      </c>
      <c r="N208" s="21">
        <f t="shared" si="66"/>
        <v>6.2499999999999993E-2</v>
      </c>
      <c r="O208" s="21">
        <f t="shared" si="66"/>
        <v>0</v>
      </c>
      <c r="P208" s="21">
        <f t="shared" si="66"/>
        <v>0</v>
      </c>
      <c r="Q208" s="21">
        <f t="shared" si="66"/>
        <v>0</v>
      </c>
      <c r="R208" s="34">
        <f t="shared" si="65"/>
        <v>121</v>
      </c>
      <c r="S208" s="34">
        <f t="shared" si="65"/>
        <v>68</v>
      </c>
    </row>
    <row r="209" spans="1:19" ht="16.5" x14ac:dyDescent="0.2">
      <c r="A209" s="28">
        <v>161</v>
      </c>
      <c r="B209" s="28">
        <v>13</v>
      </c>
      <c r="C209" s="28">
        <v>11</v>
      </c>
      <c r="D209" s="19">
        <v>0.8</v>
      </c>
      <c r="H209" s="21">
        <f t="shared" ref="H209:Q218" si="67">(INDEX(H$7:H$27,$B209)*(1-$D209)+INDEX(H$7:H$27,$B209+1)*$D209)*H$4*$B$2</f>
        <v>0</v>
      </c>
      <c r="I209" s="21">
        <f t="shared" si="67"/>
        <v>0.26500000000000001</v>
      </c>
      <c r="J209" s="21">
        <f t="shared" si="67"/>
        <v>9.4E-2</v>
      </c>
      <c r="K209" s="21">
        <f t="shared" si="67"/>
        <v>0</v>
      </c>
      <c r="L209" s="21">
        <f t="shared" si="67"/>
        <v>0</v>
      </c>
      <c r="M209" s="21">
        <f t="shared" si="67"/>
        <v>0.33999999999999997</v>
      </c>
      <c r="N209" s="21">
        <f t="shared" si="67"/>
        <v>6.3999999999999987E-2</v>
      </c>
      <c r="O209" s="21">
        <f t="shared" si="67"/>
        <v>0</v>
      </c>
      <c r="P209" s="21">
        <f t="shared" si="67"/>
        <v>0</v>
      </c>
      <c r="Q209" s="21">
        <f t="shared" si="67"/>
        <v>0</v>
      </c>
      <c r="R209" s="34">
        <f t="shared" ref="R209:S228" si="68">INT((INDEX(R$7:R$27,$B209)*(1-$D209)+INDEX(R$7:R$27,$B209+1)*$D209)*R$4*$B$2)</f>
        <v>122</v>
      </c>
      <c r="S209" s="34">
        <f t="shared" si="68"/>
        <v>69</v>
      </c>
    </row>
    <row r="210" spans="1:19" ht="16.5" x14ac:dyDescent="0.2">
      <c r="A210" s="28">
        <v>162</v>
      </c>
      <c r="B210" s="28">
        <v>13</v>
      </c>
      <c r="C210" s="28">
        <v>12</v>
      </c>
      <c r="D210" s="19">
        <v>0.85</v>
      </c>
      <c r="H210" s="21">
        <f t="shared" si="67"/>
        <v>0</v>
      </c>
      <c r="I210" s="21">
        <f t="shared" si="67"/>
        <v>0.26124999999999998</v>
      </c>
      <c r="J210" s="21">
        <f t="shared" si="67"/>
        <v>9.5500000000000002E-2</v>
      </c>
      <c r="K210" s="21">
        <f t="shared" si="67"/>
        <v>0</v>
      </c>
      <c r="L210" s="21">
        <f t="shared" si="67"/>
        <v>0</v>
      </c>
      <c r="M210" s="21">
        <f t="shared" si="67"/>
        <v>0.33624999999999999</v>
      </c>
      <c r="N210" s="21">
        <f t="shared" si="67"/>
        <v>6.5500000000000003E-2</v>
      </c>
      <c r="O210" s="21">
        <f t="shared" si="67"/>
        <v>0</v>
      </c>
      <c r="P210" s="21">
        <f t="shared" si="67"/>
        <v>0</v>
      </c>
      <c r="Q210" s="21">
        <f t="shared" si="67"/>
        <v>0</v>
      </c>
      <c r="R210" s="34">
        <f t="shared" si="68"/>
        <v>122</v>
      </c>
      <c r="S210" s="34">
        <f t="shared" si="68"/>
        <v>69</v>
      </c>
    </row>
    <row r="211" spans="1:19" ht="16.5" x14ac:dyDescent="0.2">
      <c r="A211" s="28">
        <v>163</v>
      </c>
      <c r="B211" s="28">
        <v>13</v>
      </c>
      <c r="C211" s="28">
        <v>13</v>
      </c>
      <c r="D211" s="19">
        <v>0.9</v>
      </c>
      <c r="H211" s="21">
        <f t="shared" si="67"/>
        <v>0</v>
      </c>
      <c r="I211" s="21">
        <f t="shared" si="67"/>
        <v>0.25750000000000001</v>
      </c>
      <c r="J211" s="21">
        <f t="shared" si="67"/>
        <v>9.7000000000000003E-2</v>
      </c>
      <c r="K211" s="21">
        <f t="shared" si="67"/>
        <v>0</v>
      </c>
      <c r="L211" s="21">
        <f t="shared" si="67"/>
        <v>0</v>
      </c>
      <c r="M211" s="21">
        <f t="shared" si="67"/>
        <v>0.33250000000000002</v>
      </c>
      <c r="N211" s="21">
        <f t="shared" si="67"/>
        <v>6.7000000000000004E-2</v>
      </c>
      <c r="O211" s="21">
        <f t="shared" si="67"/>
        <v>0</v>
      </c>
      <c r="P211" s="21">
        <f t="shared" si="67"/>
        <v>0</v>
      </c>
      <c r="Q211" s="21">
        <f t="shared" si="67"/>
        <v>0</v>
      </c>
      <c r="R211" s="34">
        <f t="shared" si="68"/>
        <v>123</v>
      </c>
      <c r="S211" s="34">
        <f t="shared" si="68"/>
        <v>69</v>
      </c>
    </row>
    <row r="212" spans="1:19" ht="16.5" x14ac:dyDescent="0.2">
      <c r="A212" s="28">
        <v>164</v>
      </c>
      <c r="B212" s="28">
        <v>13</v>
      </c>
      <c r="C212" s="28">
        <v>14</v>
      </c>
      <c r="D212" s="19">
        <v>0.95</v>
      </c>
      <c r="H212" s="21">
        <f t="shared" si="67"/>
        <v>0</v>
      </c>
      <c r="I212" s="21">
        <f t="shared" si="67"/>
        <v>0.25375000000000003</v>
      </c>
      <c r="J212" s="21">
        <f t="shared" si="67"/>
        <v>9.8500000000000004E-2</v>
      </c>
      <c r="K212" s="21">
        <f t="shared" si="67"/>
        <v>0</v>
      </c>
      <c r="L212" s="21">
        <f t="shared" si="67"/>
        <v>0</v>
      </c>
      <c r="M212" s="21">
        <f t="shared" si="67"/>
        <v>0.32874999999999999</v>
      </c>
      <c r="N212" s="21">
        <f t="shared" si="67"/>
        <v>6.8499999999999991E-2</v>
      </c>
      <c r="O212" s="21">
        <f t="shared" si="67"/>
        <v>0</v>
      </c>
      <c r="P212" s="21">
        <f t="shared" si="67"/>
        <v>0</v>
      </c>
      <c r="Q212" s="21">
        <f t="shared" si="67"/>
        <v>0</v>
      </c>
      <c r="R212" s="34">
        <f t="shared" si="68"/>
        <v>124</v>
      </c>
      <c r="S212" s="34">
        <f t="shared" si="68"/>
        <v>69</v>
      </c>
    </row>
    <row r="213" spans="1:19" ht="16.5" x14ac:dyDescent="0.2">
      <c r="A213" s="28">
        <v>165</v>
      </c>
      <c r="B213" s="28">
        <v>13</v>
      </c>
      <c r="C213" s="28">
        <v>15</v>
      </c>
      <c r="D213" s="19">
        <v>1</v>
      </c>
      <c r="H213" s="21">
        <f t="shared" si="67"/>
        <v>0</v>
      </c>
      <c r="I213" s="21">
        <f t="shared" si="67"/>
        <v>0.25</v>
      </c>
      <c r="J213" s="21">
        <f t="shared" si="67"/>
        <v>0.1</v>
      </c>
      <c r="K213" s="21">
        <f t="shared" si="67"/>
        <v>0</v>
      </c>
      <c r="L213" s="21">
        <f t="shared" si="67"/>
        <v>0</v>
      </c>
      <c r="M213" s="21">
        <f t="shared" si="67"/>
        <v>0.32500000000000001</v>
      </c>
      <c r="N213" s="21">
        <f t="shared" si="67"/>
        <v>6.9999999999999993E-2</v>
      </c>
      <c r="O213" s="21">
        <f t="shared" si="67"/>
        <v>0</v>
      </c>
      <c r="P213" s="21">
        <f t="shared" si="67"/>
        <v>0</v>
      </c>
      <c r="Q213" s="21">
        <f t="shared" si="67"/>
        <v>0</v>
      </c>
      <c r="R213" s="34">
        <f t="shared" si="68"/>
        <v>125</v>
      </c>
      <c r="S213" s="34">
        <f t="shared" si="68"/>
        <v>70</v>
      </c>
    </row>
    <row r="214" spans="1:19" ht="16.5" x14ac:dyDescent="0.2">
      <c r="A214" s="28">
        <v>166</v>
      </c>
      <c r="B214" s="28">
        <v>14</v>
      </c>
      <c r="C214" s="28">
        <v>1</v>
      </c>
      <c r="D214" s="19">
        <v>0.3</v>
      </c>
      <c r="H214" s="21">
        <f t="shared" si="67"/>
        <v>0</v>
      </c>
      <c r="I214" s="21">
        <f t="shared" si="67"/>
        <v>0.22749999999999998</v>
      </c>
      <c r="J214" s="21">
        <f t="shared" si="67"/>
        <v>0.10899999999999999</v>
      </c>
      <c r="K214" s="21">
        <f t="shared" si="67"/>
        <v>0</v>
      </c>
      <c r="L214" s="21">
        <f t="shared" si="67"/>
        <v>0</v>
      </c>
      <c r="M214" s="21">
        <f t="shared" si="67"/>
        <v>0.30249999999999999</v>
      </c>
      <c r="N214" s="21">
        <f t="shared" si="67"/>
        <v>7.9000000000000001E-2</v>
      </c>
      <c r="O214" s="21">
        <f t="shared" si="67"/>
        <v>0</v>
      </c>
      <c r="P214" s="21">
        <f t="shared" si="67"/>
        <v>0</v>
      </c>
      <c r="Q214" s="21">
        <f t="shared" si="67"/>
        <v>0</v>
      </c>
      <c r="R214" s="34">
        <f t="shared" si="68"/>
        <v>128</v>
      </c>
      <c r="S214" s="34">
        <f t="shared" si="68"/>
        <v>71</v>
      </c>
    </row>
    <row r="215" spans="1:19" ht="16.5" x14ac:dyDescent="0.2">
      <c r="A215" s="28">
        <v>167</v>
      </c>
      <c r="B215" s="28">
        <v>14</v>
      </c>
      <c r="C215" s="28">
        <v>2</v>
      </c>
      <c r="D215" s="19">
        <v>0.35</v>
      </c>
      <c r="H215" s="21">
        <f t="shared" si="67"/>
        <v>0</v>
      </c>
      <c r="I215" s="21">
        <f t="shared" si="67"/>
        <v>0.22375</v>
      </c>
      <c r="J215" s="21">
        <f t="shared" si="67"/>
        <v>0.1105</v>
      </c>
      <c r="K215" s="21">
        <f t="shared" si="67"/>
        <v>0</v>
      </c>
      <c r="L215" s="21">
        <f t="shared" si="67"/>
        <v>0</v>
      </c>
      <c r="M215" s="21">
        <f t="shared" si="67"/>
        <v>0.29875000000000002</v>
      </c>
      <c r="N215" s="21">
        <f t="shared" si="67"/>
        <v>8.0500000000000002E-2</v>
      </c>
      <c r="O215" s="21">
        <f t="shared" si="67"/>
        <v>0</v>
      </c>
      <c r="P215" s="21">
        <f t="shared" si="67"/>
        <v>0</v>
      </c>
      <c r="Q215" s="21">
        <f t="shared" si="67"/>
        <v>0</v>
      </c>
      <c r="R215" s="34">
        <f t="shared" si="68"/>
        <v>128</v>
      </c>
      <c r="S215" s="34">
        <f t="shared" si="68"/>
        <v>71</v>
      </c>
    </row>
    <row r="216" spans="1:19" ht="16.5" x14ac:dyDescent="0.2">
      <c r="A216" s="28">
        <v>168</v>
      </c>
      <c r="B216" s="28">
        <v>14</v>
      </c>
      <c r="C216" s="28">
        <v>3</v>
      </c>
      <c r="D216" s="19">
        <v>0.4</v>
      </c>
      <c r="H216" s="21">
        <f t="shared" si="67"/>
        <v>0</v>
      </c>
      <c r="I216" s="21">
        <f t="shared" si="67"/>
        <v>0.21999999999999997</v>
      </c>
      <c r="J216" s="21">
        <f t="shared" si="67"/>
        <v>0.11200000000000002</v>
      </c>
      <c r="K216" s="21">
        <f t="shared" si="67"/>
        <v>0</v>
      </c>
      <c r="L216" s="21">
        <f t="shared" si="67"/>
        <v>0</v>
      </c>
      <c r="M216" s="21">
        <f t="shared" si="67"/>
        <v>0.29500000000000004</v>
      </c>
      <c r="N216" s="21">
        <f t="shared" si="67"/>
        <v>8.2000000000000017E-2</v>
      </c>
      <c r="O216" s="21">
        <f t="shared" si="67"/>
        <v>0</v>
      </c>
      <c r="P216" s="21">
        <f t="shared" si="67"/>
        <v>0</v>
      </c>
      <c r="Q216" s="21">
        <f t="shared" si="67"/>
        <v>0</v>
      </c>
      <c r="R216" s="34">
        <f t="shared" si="68"/>
        <v>129</v>
      </c>
      <c r="S216" s="34">
        <f t="shared" si="68"/>
        <v>72</v>
      </c>
    </row>
    <row r="217" spans="1:19" ht="16.5" x14ac:dyDescent="0.2">
      <c r="A217" s="28">
        <v>169</v>
      </c>
      <c r="B217" s="28">
        <v>14</v>
      </c>
      <c r="C217" s="28">
        <v>4</v>
      </c>
      <c r="D217" s="19">
        <v>0.45</v>
      </c>
      <c r="H217" s="21">
        <f t="shared" si="67"/>
        <v>0</v>
      </c>
      <c r="I217" s="21">
        <f t="shared" si="67"/>
        <v>0.21625</v>
      </c>
      <c r="J217" s="21">
        <f t="shared" si="67"/>
        <v>0.11350000000000003</v>
      </c>
      <c r="K217" s="21">
        <f t="shared" si="67"/>
        <v>0</v>
      </c>
      <c r="L217" s="21">
        <f t="shared" si="67"/>
        <v>0</v>
      </c>
      <c r="M217" s="21">
        <f t="shared" si="67"/>
        <v>0.29125000000000001</v>
      </c>
      <c r="N217" s="21">
        <f t="shared" si="67"/>
        <v>8.3500000000000005E-2</v>
      </c>
      <c r="O217" s="21">
        <f t="shared" si="67"/>
        <v>0</v>
      </c>
      <c r="P217" s="21">
        <f t="shared" si="67"/>
        <v>0</v>
      </c>
      <c r="Q217" s="21">
        <f t="shared" si="67"/>
        <v>0</v>
      </c>
      <c r="R217" s="34">
        <f t="shared" si="68"/>
        <v>129</v>
      </c>
      <c r="S217" s="34">
        <f t="shared" si="68"/>
        <v>72</v>
      </c>
    </row>
    <row r="218" spans="1:19" ht="16.5" x14ac:dyDescent="0.2">
      <c r="A218" s="28">
        <v>170</v>
      </c>
      <c r="B218" s="28">
        <v>14</v>
      </c>
      <c r="C218" s="28">
        <v>5</v>
      </c>
      <c r="D218" s="19">
        <v>0.5</v>
      </c>
      <c r="H218" s="21">
        <f t="shared" si="67"/>
        <v>0</v>
      </c>
      <c r="I218" s="21">
        <f t="shared" si="67"/>
        <v>0.21249999999999999</v>
      </c>
      <c r="J218" s="21">
        <f t="shared" si="67"/>
        <v>0.11499999999999999</v>
      </c>
      <c r="K218" s="21">
        <f t="shared" si="67"/>
        <v>0</v>
      </c>
      <c r="L218" s="21">
        <f t="shared" si="67"/>
        <v>0</v>
      </c>
      <c r="M218" s="21">
        <f t="shared" si="67"/>
        <v>0.28749999999999998</v>
      </c>
      <c r="N218" s="21">
        <f t="shared" si="67"/>
        <v>8.5000000000000006E-2</v>
      </c>
      <c r="O218" s="21">
        <f t="shared" si="67"/>
        <v>0</v>
      </c>
      <c r="P218" s="21">
        <f t="shared" si="67"/>
        <v>0</v>
      </c>
      <c r="Q218" s="21">
        <f t="shared" si="67"/>
        <v>0</v>
      </c>
      <c r="R218" s="34">
        <f t="shared" si="68"/>
        <v>130</v>
      </c>
      <c r="S218" s="34">
        <f t="shared" si="68"/>
        <v>72</v>
      </c>
    </row>
    <row r="219" spans="1:19" ht="16.5" x14ac:dyDescent="0.2">
      <c r="A219" s="28">
        <v>171</v>
      </c>
      <c r="B219" s="28">
        <v>14</v>
      </c>
      <c r="C219" s="28">
        <v>6</v>
      </c>
      <c r="D219" s="19">
        <v>0.55000000000000004</v>
      </c>
      <c r="H219" s="21">
        <f t="shared" ref="H219:Q228" si="69">(INDEX(H$7:H$27,$B219)*(1-$D219)+INDEX(H$7:H$27,$B219+1)*$D219)*H$4*$B$2</f>
        <v>0</v>
      </c>
      <c r="I219" s="21">
        <f t="shared" si="69"/>
        <v>0.20874999999999999</v>
      </c>
      <c r="J219" s="21">
        <f t="shared" si="69"/>
        <v>0.11650000000000001</v>
      </c>
      <c r="K219" s="21">
        <f t="shared" si="69"/>
        <v>0</v>
      </c>
      <c r="L219" s="21">
        <f t="shared" si="69"/>
        <v>0</v>
      </c>
      <c r="M219" s="21">
        <f t="shared" si="69"/>
        <v>0.28375</v>
      </c>
      <c r="N219" s="21">
        <f t="shared" si="69"/>
        <v>8.6500000000000007E-2</v>
      </c>
      <c r="O219" s="21">
        <f t="shared" si="69"/>
        <v>0</v>
      </c>
      <c r="P219" s="21">
        <f t="shared" si="69"/>
        <v>0</v>
      </c>
      <c r="Q219" s="21">
        <f t="shared" si="69"/>
        <v>0</v>
      </c>
      <c r="R219" s="34">
        <f t="shared" si="68"/>
        <v>130</v>
      </c>
      <c r="S219" s="34">
        <f t="shared" si="68"/>
        <v>72</v>
      </c>
    </row>
    <row r="220" spans="1:19" ht="16.5" x14ac:dyDescent="0.2">
      <c r="A220" s="28">
        <v>172</v>
      </c>
      <c r="B220" s="28">
        <v>14</v>
      </c>
      <c r="C220" s="28">
        <v>7</v>
      </c>
      <c r="D220" s="19">
        <v>0.6</v>
      </c>
      <c r="H220" s="21">
        <f t="shared" si="69"/>
        <v>0</v>
      </c>
      <c r="I220" s="21">
        <f t="shared" si="69"/>
        <v>0.20500000000000002</v>
      </c>
      <c r="J220" s="21">
        <f t="shared" si="69"/>
        <v>0.11800000000000002</v>
      </c>
      <c r="K220" s="21">
        <f t="shared" si="69"/>
        <v>0</v>
      </c>
      <c r="L220" s="21">
        <f t="shared" si="69"/>
        <v>0</v>
      </c>
      <c r="M220" s="21">
        <f t="shared" si="69"/>
        <v>0.28000000000000003</v>
      </c>
      <c r="N220" s="21">
        <f t="shared" si="69"/>
        <v>8.7999999999999995E-2</v>
      </c>
      <c r="O220" s="21">
        <f t="shared" si="69"/>
        <v>0</v>
      </c>
      <c r="P220" s="21">
        <f t="shared" si="69"/>
        <v>0</v>
      </c>
      <c r="Q220" s="21">
        <f t="shared" si="69"/>
        <v>0</v>
      </c>
      <c r="R220" s="34">
        <f t="shared" si="68"/>
        <v>131</v>
      </c>
      <c r="S220" s="34">
        <f t="shared" si="68"/>
        <v>73</v>
      </c>
    </row>
    <row r="221" spans="1:19" ht="16.5" x14ac:dyDescent="0.2">
      <c r="A221" s="28">
        <v>173</v>
      </c>
      <c r="B221" s="28">
        <v>14</v>
      </c>
      <c r="C221" s="28">
        <v>8</v>
      </c>
      <c r="D221" s="19">
        <v>0.65</v>
      </c>
      <c r="H221" s="21">
        <f t="shared" si="69"/>
        <v>0</v>
      </c>
      <c r="I221" s="21">
        <f t="shared" si="69"/>
        <v>0.20124999999999998</v>
      </c>
      <c r="J221" s="21">
        <f t="shared" si="69"/>
        <v>0.11950000000000001</v>
      </c>
      <c r="K221" s="21">
        <f t="shared" si="69"/>
        <v>0</v>
      </c>
      <c r="L221" s="21">
        <f t="shared" si="69"/>
        <v>0</v>
      </c>
      <c r="M221" s="21">
        <f t="shared" si="69"/>
        <v>0.27625</v>
      </c>
      <c r="N221" s="21">
        <f t="shared" si="69"/>
        <v>8.950000000000001E-2</v>
      </c>
      <c r="O221" s="21">
        <f t="shared" si="69"/>
        <v>0</v>
      </c>
      <c r="P221" s="21">
        <f t="shared" si="69"/>
        <v>0</v>
      </c>
      <c r="Q221" s="21">
        <f t="shared" si="69"/>
        <v>0</v>
      </c>
      <c r="R221" s="34">
        <f t="shared" si="68"/>
        <v>131</v>
      </c>
      <c r="S221" s="34">
        <f t="shared" si="68"/>
        <v>73</v>
      </c>
    </row>
    <row r="222" spans="1:19" ht="16.5" x14ac:dyDescent="0.2">
      <c r="A222" s="28">
        <v>174</v>
      </c>
      <c r="B222" s="28">
        <v>14</v>
      </c>
      <c r="C222" s="28">
        <v>9</v>
      </c>
      <c r="D222" s="19">
        <v>0.7</v>
      </c>
      <c r="H222" s="21">
        <f t="shared" si="69"/>
        <v>0</v>
      </c>
      <c r="I222" s="21">
        <f t="shared" si="69"/>
        <v>0.19750000000000001</v>
      </c>
      <c r="J222" s="21">
        <f t="shared" si="69"/>
        <v>0.121</v>
      </c>
      <c r="K222" s="21">
        <f t="shared" si="69"/>
        <v>0</v>
      </c>
      <c r="L222" s="21">
        <f t="shared" si="69"/>
        <v>0</v>
      </c>
      <c r="M222" s="21">
        <f t="shared" si="69"/>
        <v>0.27250000000000002</v>
      </c>
      <c r="N222" s="21">
        <f t="shared" si="69"/>
        <v>9.0999999999999998E-2</v>
      </c>
      <c r="O222" s="21">
        <f t="shared" si="69"/>
        <v>0</v>
      </c>
      <c r="P222" s="21">
        <f t="shared" si="69"/>
        <v>0</v>
      </c>
      <c r="Q222" s="21">
        <f t="shared" si="69"/>
        <v>0</v>
      </c>
      <c r="R222" s="34">
        <f t="shared" si="68"/>
        <v>132</v>
      </c>
      <c r="S222" s="34">
        <f t="shared" si="68"/>
        <v>73</v>
      </c>
    </row>
    <row r="223" spans="1:19" ht="16.5" x14ac:dyDescent="0.2">
      <c r="A223" s="28">
        <v>175</v>
      </c>
      <c r="B223" s="28">
        <v>14</v>
      </c>
      <c r="C223" s="28">
        <v>10</v>
      </c>
      <c r="D223" s="19">
        <v>0.75</v>
      </c>
      <c r="H223" s="21">
        <f t="shared" si="69"/>
        <v>0</v>
      </c>
      <c r="I223" s="21">
        <f t="shared" si="69"/>
        <v>0.19374999999999998</v>
      </c>
      <c r="J223" s="21">
        <f t="shared" si="69"/>
        <v>0.12250000000000001</v>
      </c>
      <c r="K223" s="21">
        <f t="shared" si="69"/>
        <v>0</v>
      </c>
      <c r="L223" s="21">
        <f t="shared" si="69"/>
        <v>0</v>
      </c>
      <c r="M223" s="21">
        <f t="shared" si="69"/>
        <v>0.26874999999999999</v>
      </c>
      <c r="N223" s="21">
        <f t="shared" si="69"/>
        <v>9.2500000000000013E-2</v>
      </c>
      <c r="O223" s="21">
        <f t="shared" si="69"/>
        <v>0</v>
      </c>
      <c r="P223" s="21">
        <f t="shared" si="69"/>
        <v>0</v>
      </c>
      <c r="Q223" s="21">
        <f t="shared" si="69"/>
        <v>0</v>
      </c>
      <c r="R223" s="34">
        <f t="shared" si="68"/>
        <v>132</v>
      </c>
      <c r="S223" s="34">
        <f t="shared" si="68"/>
        <v>73</v>
      </c>
    </row>
    <row r="224" spans="1:19" ht="16.5" x14ac:dyDescent="0.2">
      <c r="A224" s="28">
        <v>176</v>
      </c>
      <c r="B224" s="28">
        <v>14</v>
      </c>
      <c r="C224" s="28">
        <v>11</v>
      </c>
      <c r="D224" s="19">
        <v>0.8</v>
      </c>
      <c r="H224" s="21">
        <f t="shared" si="69"/>
        <v>0</v>
      </c>
      <c r="I224" s="21">
        <f t="shared" si="69"/>
        <v>0.18999999999999997</v>
      </c>
      <c r="J224" s="21">
        <f t="shared" si="69"/>
        <v>0.124</v>
      </c>
      <c r="K224" s="21">
        <f t="shared" si="69"/>
        <v>0</v>
      </c>
      <c r="L224" s="21">
        <f t="shared" si="69"/>
        <v>0</v>
      </c>
      <c r="M224" s="21">
        <f t="shared" si="69"/>
        <v>0.26500000000000001</v>
      </c>
      <c r="N224" s="21">
        <f t="shared" si="69"/>
        <v>9.4E-2</v>
      </c>
      <c r="O224" s="21">
        <f t="shared" si="69"/>
        <v>0</v>
      </c>
      <c r="P224" s="21">
        <f t="shared" si="69"/>
        <v>0</v>
      </c>
      <c r="Q224" s="21">
        <f t="shared" si="69"/>
        <v>0</v>
      </c>
      <c r="R224" s="34">
        <f t="shared" si="68"/>
        <v>133</v>
      </c>
      <c r="S224" s="34">
        <f t="shared" si="68"/>
        <v>74</v>
      </c>
    </row>
    <row r="225" spans="1:19" ht="16.5" x14ac:dyDescent="0.2">
      <c r="A225" s="28">
        <v>177</v>
      </c>
      <c r="B225" s="28">
        <v>14</v>
      </c>
      <c r="C225" s="28">
        <v>12</v>
      </c>
      <c r="D225" s="19">
        <v>0.85</v>
      </c>
      <c r="H225" s="21">
        <f t="shared" si="69"/>
        <v>0</v>
      </c>
      <c r="I225" s="21">
        <f t="shared" si="69"/>
        <v>0.18625</v>
      </c>
      <c r="J225" s="21">
        <f t="shared" si="69"/>
        <v>0.1255</v>
      </c>
      <c r="K225" s="21">
        <f t="shared" si="69"/>
        <v>0</v>
      </c>
      <c r="L225" s="21">
        <f t="shared" si="69"/>
        <v>0</v>
      </c>
      <c r="M225" s="21">
        <f t="shared" si="69"/>
        <v>0.26124999999999998</v>
      </c>
      <c r="N225" s="21">
        <f t="shared" si="69"/>
        <v>9.5500000000000002E-2</v>
      </c>
      <c r="O225" s="21">
        <f t="shared" si="69"/>
        <v>0</v>
      </c>
      <c r="P225" s="21">
        <f t="shared" si="69"/>
        <v>0</v>
      </c>
      <c r="Q225" s="21">
        <f t="shared" si="69"/>
        <v>0</v>
      </c>
      <c r="R225" s="34">
        <f t="shared" si="68"/>
        <v>133</v>
      </c>
      <c r="S225" s="34">
        <f t="shared" si="68"/>
        <v>74</v>
      </c>
    </row>
    <row r="226" spans="1:19" ht="16.5" x14ac:dyDescent="0.2">
      <c r="A226" s="28">
        <v>178</v>
      </c>
      <c r="B226" s="28">
        <v>14</v>
      </c>
      <c r="C226" s="28">
        <v>13</v>
      </c>
      <c r="D226" s="19">
        <v>0.9</v>
      </c>
      <c r="H226" s="21">
        <f t="shared" si="69"/>
        <v>0</v>
      </c>
      <c r="I226" s="21">
        <f t="shared" si="69"/>
        <v>0.1825</v>
      </c>
      <c r="J226" s="21">
        <f t="shared" si="69"/>
        <v>0.127</v>
      </c>
      <c r="K226" s="21">
        <f t="shared" si="69"/>
        <v>0</v>
      </c>
      <c r="L226" s="21">
        <f t="shared" si="69"/>
        <v>0</v>
      </c>
      <c r="M226" s="21">
        <f t="shared" si="69"/>
        <v>0.25750000000000001</v>
      </c>
      <c r="N226" s="21">
        <f t="shared" si="69"/>
        <v>9.7000000000000003E-2</v>
      </c>
      <c r="O226" s="21">
        <f t="shared" si="69"/>
        <v>0</v>
      </c>
      <c r="P226" s="21">
        <f t="shared" si="69"/>
        <v>0</v>
      </c>
      <c r="Q226" s="21">
        <f t="shared" si="69"/>
        <v>0</v>
      </c>
      <c r="R226" s="34">
        <f t="shared" si="68"/>
        <v>134</v>
      </c>
      <c r="S226" s="34">
        <f t="shared" si="68"/>
        <v>74</v>
      </c>
    </row>
    <row r="227" spans="1:19" ht="16.5" x14ac:dyDescent="0.2">
      <c r="A227" s="28">
        <v>179</v>
      </c>
      <c r="B227" s="28">
        <v>14</v>
      </c>
      <c r="C227" s="28">
        <v>14</v>
      </c>
      <c r="D227" s="19">
        <v>0.95</v>
      </c>
      <c r="H227" s="21">
        <f t="shared" si="69"/>
        <v>0</v>
      </c>
      <c r="I227" s="21">
        <f t="shared" si="69"/>
        <v>0.17874999999999999</v>
      </c>
      <c r="J227" s="21">
        <f t="shared" si="69"/>
        <v>0.1285</v>
      </c>
      <c r="K227" s="21">
        <f t="shared" si="69"/>
        <v>0</v>
      </c>
      <c r="L227" s="21">
        <f t="shared" si="69"/>
        <v>0</v>
      </c>
      <c r="M227" s="21">
        <f t="shared" si="69"/>
        <v>0.25375000000000003</v>
      </c>
      <c r="N227" s="21">
        <f t="shared" si="69"/>
        <v>9.8500000000000004E-2</v>
      </c>
      <c r="O227" s="21">
        <f t="shared" si="69"/>
        <v>0</v>
      </c>
      <c r="P227" s="21">
        <f t="shared" si="69"/>
        <v>0</v>
      </c>
      <c r="Q227" s="21">
        <f t="shared" si="69"/>
        <v>0</v>
      </c>
      <c r="R227" s="34">
        <f t="shared" si="68"/>
        <v>134</v>
      </c>
      <c r="S227" s="34">
        <f t="shared" si="68"/>
        <v>74</v>
      </c>
    </row>
    <row r="228" spans="1:19" ht="16.5" x14ac:dyDescent="0.2">
      <c r="A228" s="28">
        <v>180</v>
      </c>
      <c r="B228" s="28">
        <v>14</v>
      </c>
      <c r="C228" s="28">
        <v>15</v>
      </c>
      <c r="D228" s="19">
        <v>1</v>
      </c>
      <c r="H228" s="21">
        <f t="shared" si="69"/>
        <v>0</v>
      </c>
      <c r="I228" s="21">
        <f t="shared" si="69"/>
        <v>0.17499999999999999</v>
      </c>
      <c r="J228" s="21">
        <f t="shared" si="69"/>
        <v>0.13</v>
      </c>
      <c r="K228" s="21">
        <f t="shared" si="69"/>
        <v>0</v>
      </c>
      <c r="L228" s="21">
        <f t="shared" si="69"/>
        <v>0</v>
      </c>
      <c r="M228" s="21">
        <f t="shared" si="69"/>
        <v>0.25</v>
      </c>
      <c r="N228" s="21">
        <f t="shared" si="69"/>
        <v>0.1</v>
      </c>
      <c r="O228" s="21">
        <f t="shared" si="69"/>
        <v>0</v>
      </c>
      <c r="P228" s="21">
        <f t="shared" si="69"/>
        <v>0</v>
      </c>
      <c r="Q228" s="21">
        <f t="shared" si="69"/>
        <v>0</v>
      </c>
      <c r="R228" s="34">
        <f t="shared" si="68"/>
        <v>135</v>
      </c>
      <c r="S228" s="34">
        <f t="shared" si="68"/>
        <v>75</v>
      </c>
    </row>
    <row r="229" spans="1:19" ht="16.5" x14ac:dyDescent="0.2">
      <c r="A229" s="28">
        <v>181</v>
      </c>
      <c r="B229" s="28">
        <v>15</v>
      </c>
      <c r="C229" s="28">
        <v>1</v>
      </c>
      <c r="D229" s="19">
        <v>0.3</v>
      </c>
      <c r="H229" s="21">
        <f t="shared" ref="H229:Q238" si="70">(INDEX(H$7:H$27,$B229)*(1-$D229)+INDEX(H$7:H$27,$B229+1)*$D229)*H$4*$B$2</f>
        <v>0</v>
      </c>
      <c r="I229" s="21">
        <f t="shared" si="70"/>
        <v>0.15249999999999997</v>
      </c>
      <c r="J229" s="21">
        <f t="shared" si="70"/>
        <v>0.13899999999999998</v>
      </c>
      <c r="K229" s="21">
        <f t="shared" si="70"/>
        <v>0</v>
      </c>
      <c r="L229" s="21">
        <f t="shared" si="70"/>
        <v>0</v>
      </c>
      <c r="M229" s="21">
        <f t="shared" si="70"/>
        <v>0.22749999999999998</v>
      </c>
      <c r="N229" s="21">
        <f t="shared" si="70"/>
        <v>0.10899999999999999</v>
      </c>
      <c r="O229" s="21">
        <f t="shared" si="70"/>
        <v>0</v>
      </c>
      <c r="P229" s="21">
        <f t="shared" si="70"/>
        <v>0</v>
      </c>
      <c r="Q229" s="21">
        <f t="shared" si="70"/>
        <v>0</v>
      </c>
      <c r="R229" s="34">
        <f t="shared" ref="R229:S248" si="71">INT((INDEX(R$7:R$27,$B229)*(1-$D229)+INDEX(R$7:R$27,$B229+1)*$D229)*R$4*$B$2)</f>
        <v>139</v>
      </c>
      <c r="S229" s="34">
        <f t="shared" si="71"/>
        <v>76</v>
      </c>
    </row>
    <row r="230" spans="1:19" ht="16.5" x14ac:dyDescent="0.2">
      <c r="A230" s="28">
        <v>182</v>
      </c>
      <c r="B230" s="28">
        <v>15</v>
      </c>
      <c r="C230" s="28">
        <v>2</v>
      </c>
      <c r="D230" s="19">
        <v>0.35</v>
      </c>
      <c r="H230" s="21">
        <f t="shared" si="70"/>
        <v>0</v>
      </c>
      <c r="I230" s="21">
        <f t="shared" si="70"/>
        <v>0.14874999999999999</v>
      </c>
      <c r="J230" s="21">
        <f t="shared" si="70"/>
        <v>0.14050000000000001</v>
      </c>
      <c r="K230" s="21">
        <f t="shared" si="70"/>
        <v>0</v>
      </c>
      <c r="L230" s="21">
        <f t="shared" si="70"/>
        <v>0</v>
      </c>
      <c r="M230" s="21">
        <f t="shared" si="70"/>
        <v>0.22375</v>
      </c>
      <c r="N230" s="21">
        <f t="shared" si="70"/>
        <v>0.1105</v>
      </c>
      <c r="O230" s="21">
        <f t="shared" si="70"/>
        <v>0</v>
      </c>
      <c r="P230" s="21">
        <f t="shared" si="70"/>
        <v>0</v>
      </c>
      <c r="Q230" s="21">
        <f t="shared" si="70"/>
        <v>0</v>
      </c>
      <c r="R230" s="34">
        <f t="shared" si="71"/>
        <v>140</v>
      </c>
      <c r="S230" s="34">
        <f t="shared" si="71"/>
        <v>76</v>
      </c>
    </row>
    <row r="231" spans="1:19" ht="16.5" x14ac:dyDescent="0.2">
      <c r="A231" s="28">
        <v>183</v>
      </c>
      <c r="B231" s="28">
        <v>15</v>
      </c>
      <c r="C231" s="28">
        <v>3</v>
      </c>
      <c r="D231" s="19">
        <v>0.4</v>
      </c>
      <c r="H231" s="21">
        <f t="shared" si="70"/>
        <v>0</v>
      </c>
      <c r="I231" s="21">
        <f t="shared" si="70"/>
        <v>0.14500000000000002</v>
      </c>
      <c r="J231" s="21">
        <f t="shared" si="70"/>
        <v>0.14200000000000002</v>
      </c>
      <c r="K231" s="21">
        <f t="shared" si="70"/>
        <v>0</v>
      </c>
      <c r="L231" s="21">
        <f t="shared" si="70"/>
        <v>0</v>
      </c>
      <c r="M231" s="21">
        <f t="shared" si="70"/>
        <v>0.21999999999999997</v>
      </c>
      <c r="N231" s="21">
        <f t="shared" si="70"/>
        <v>0.11200000000000002</v>
      </c>
      <c r="O231" s="21">
        <f t="shared" si="70"/>
        <v>0</v>
      </c>
      <c r="P231" s="21">
        <f t="shared" si="70"/>
        <v>0</v>
      </c>
      <c r="Q231" s="21">
        <f t="shared" si="70"/>
        <v>0</v>
      </c>
      <c r="R231" s="34">
        <f t="shared" si="71"/>
        <v>141</v>
      </c>
      <c r="S231" s="34">
        <f t="shared" si="71"/>
        <v>77</v>
      </c>
    </row>
    <row r="232" spans="1:19" ht="16.5" x14ac:dyDescent="0.2">
      <c r="A232" s="28">
        <v>184</v>
      </c>
      <c r="B232" s="28">
        <v>15</v>
      </c>
      <c r="C232" s="28">
        <v>4</v>
      </c>
      <c r="D232" s="19">
        <v>0.45</v>
      </c>
      <c r="H232" s="21">
        <f t="shared" si="70"/>
        <v>0</v>
      </c>
      <c r="I232" s="21">
        <f t="shared" si="70"/>
        <v>0.14125000000000001</v>
      </c>
      <c r="J232" s="21">
        <f t="shared" si="70"/>
        <v>0.14350000000000002</v>
      </c>
      <c r="K232" s="21">
        <f t="shared" si="70"/>
        <v>0</v>
      </c>
      <c r="L232" s="21">
        <f t="shared" si="70"/>
        <v>0</v>
      </c>
      <c r="M232" s="21">
        <f t="shared" si="70"/>
        <v>0.21625</v>
      </c>
      <c r="N232" s="21">
        <f t="shared" si="70"/>
        <v>0.11350000000000003</v>
      </c>
      <c r="O232" s="21">
        <f t="shared" si="70"/>
        <v>0</v>
      </c>
      <c r="P232" s="21">
        <f t="shared" si="70"/>
        <v>0</v>
      </c>
      <c r="Q232" s="21">
        <f t="shared" si="70"/>
        <v>0</v>
      </c>
      <c r="R232" s="34">
        <f t="shared" si="71"/>
        <v>141</v>
      </c>
      <c r="S232" s="34">
        <f t="shared" si="71"/>
        <v>77</v>
      </c>
    </row>
    <row r="233" spans="1:19" ht="16.5" x14ac:dyDescent="0.2">
      <c r="A233" s="28">
        <v>185</v>
      </c>
      <c r="B233" s="28">
        <v>15</v>
      </c>
      <c r="C233" s="28">
        <v>5</v>
      </c>
      <c r="D233" s="19">
        <v>0.5</v>
      </c>
      <c r="H233" s="21">
        <f t="shared" si="70"/>
        <v>0</v>
      </c>
      <c r="I233" s="21">
        <f t="shared" si="70"/>
        <v>0.13750000000000001</v>
      </c>
      <c r="J233" s="21">
        <f t="shared" si="70"/>
        <v>0.14500000000000002</v>
      </c>
      <c r="K233" s="21">
        <f t="shared" si="70"/>
        <v>0</v>
      </c>
      <c r="L233" s="21">
        <f t="shared" si="70"/>
        <v>0</v>
      </c>
      <c r="M233" s="21">
        <f t="shared" si="70"/>
        <v>0.21249999999999999</v>
      </c>
      <c r="N233" s="21">
        <f t="shared" si="70"/>
        <v>0.11499999999999999</v>
      </c>
      <c r="O233" s="21">
        <f t="shared" si="70"/>
        <v>0</v>
      </c>
      <c r="P233" s="21">
        <f t="shared" si="70"/>
        <v>0</v>
      </c>
      <c r="Q233" s="21">
        <f t="shared" si="70"/>
        <v>0</v>
      </c>
      <c r="R233" s="34">
        <f t="shared" si="71"/>
        <v>142</v>
      </c>
      <c r="S233" s="34">
        <f t="shared" si="71"/>
        <v>77</v>
      </c>
    </row>
    <row r="234" spans="1:19" ht="16.5" x14ac:dyDescent="0.2">
      <c r="A234" s="28">
        <v>186</v>
      </c>
      <c r="B234" s="28">
        <v>15</v>
      </c>
      <c r="C234" s="28">
        <v>6</v>
      </c>
      <c r="D234" s="19">
        <v>0.55000000000000004</v>
      </c>
      <c r="H234" s="21">
        <f t="shared" si="70"/>
        <v>0</v>
      </c>
      <c r="I234" s="21">
        <f t="shared" si="70"/>
        <v>0.13374999999999998</v>
      </c>
      <c r="J234" s="21">
        <f t="shared" si="70"/>
        <v>0.14650000000000002</v>
      </c>
      <c r="K234" s="21">
        <f t="shared" si="70"/>
        <v>0</v>
      </c>
      <c r="L234" s="21">
        <f t="shared" si="70"/>
        <v>0</v>
      </c>
      <c r="M234" s="21">
        <f t="shared" si="70"/>
        <v>0.20874999999999999</v>
      </c>
      <c r="N234" s="21">
        <f t="shared" si="70"/>
        <v>0.11650000000000001</v>
      </c>
      <c r="O234" s="21">
        <f t="shared" si="70"/>
        <v>0</v>
      </c>
      <c r="P234" s="21">
        <f t="shared" si="70"/>
        <v>0</v>
      </c>
      <c r="Q234" s="21">
        <f t="shared" si="70"/>
        <v>0</v>
      </c>
      <c r="R234" s="34">
        <f t="shared" si="71"/>
        <v>143</v>
      </c>
      <c r="S234" s="34">
        <f t="shared" si="71"/>
        <v>77</v>
      </c>
    </row>
    <row r="235" spans="1:19" ht="16.5" x14ac:dyDescent="0.2">
      <c r="A235" s="28">
        <v>187</v>
      </c>
      <c r="B235" s="28">
        <v>15</v>
      </c>
      <c r="C235" s="28">
        <v>7</v>
      </c>
      <c r="D235" s="19">
        <v>0.6</v>
      </c>
      <c r="H235" s="21">
        <f t="shared" si="70"/>
        <v>0</v>
      </c>
      <c r="I235" s="21">
        <f t="shared" si="70"/>
        <v>0.13</v>
      </c>
      <c r="J235" s="21">
        <f t="shared" si="70"/>
        <v>0.14799999999999999</v>
      </c>
      <c r="K235" s="21">
        <f t="shared" si="70"/>
        <v>0</v>
      </c>
      <c r="L235" s="21">
        <f t="shared" si="70"/>
        <v>0</v>
      </c>
      <c r="M235" s="21">
        <f t="shared" si="70"/>
        <v>0.20500000000000002</v>
      </c>
      <c r="N235" s="21">
        <f t="shared" si="70"/>
        <v>0.11800000000000002</v>
      </c>
      <c r="O235" s="21">
        <f t="shared" si="70"/>
        <v>0</v>
      </c>
      <c r="P235" s="21">
        <f t="shared" si="70"/>
        <v>0</v>
      </c>
      <c r="Q235" s="21">
        <f t="shared" si="70"/>
        <v>0</v>
      </c>
      <c r="R235" s="34">
        <f t="shared" si="71"/>
        <v>144</v>
      </c>
      <c r="S235" s="34">
        <f t="shared" si="71"/>
        <v>78</v>
      </c>
    </row>
    <row r="236" spans="1:19" ht="16.5" x14ac:dyDescent="0.2">
      <c r="A236" s="28">
        <v>188</v>
      </c>
      <c r="B236" s="28">
        <v>15</v>
      </c>
      <c r="C236" s="28">
        <v>8</v>
      </c>
      <c r="D236" s="19">
        <v>0.65</v>
      </c>
      <c r="H236" s="21">
        <f t="shared" si="70"/>
        <v>0</v>
      </c>
      <c r="I236" s="21">
        <f t="shared" si="70"/>
        <v>0.12625</v>
      </c>
      <c r="J236" s="21">
        <f t="shared" si="70"/>
        <v>0.14950000000000002</v>
      </c>
      <c r="K236" s="21">
        <f t="shared" si="70"/>
        <v>0</v>
      </c>
      <c r="L236" s="21">
        <f t="shared" si="70"/>
        <v>0</v>
      </c>
      <c r="M236" s="21">
        <f t="shared" si="70"/>
        <v>0.20124999999999998</v>
      </c>
      <c r="N236" s="21">
        <f t="shared" si="70"/>
        <v>0.11950000000000001</v>
      </c>
      <c r="O236" s="21">
        <f t="shared" si="70"/>
        <v>0</v>
      </c>
      <c r="P236" s="21">
        <f t="shared" si="70"/>
        <v>0</v>
      </c>
      <c r="Q236" s="21">
        <f t="shared" si="70"/>
        <v>0</v>
      </c>
      <c r="R236" s="34">
        <f t="shared" si="71"/>
        <v>144</v>
      </c>
      <c r="S236" s="34">
        <f t="shared" si="71"/>
        <v>78</v>
      </c>
    </row>
    <row r="237" spans="1:19" ht="16.5" x14ac:dyDescent="0.2">
      <c r="A237" s="28">
        <v>189</v>
      </c>
      <c r="B237" s="28">
        <v>15</v>
      </c>
      <c r="C237" s="28">
        <v>9</v>
      </c>
      <c r="D237" s="19">
        <v>0.7</v>
      </c>
      <c r="H237" s="21">
        <f t="shared" si="70"/>
        <v>0</v>
      </c>
      <c r="I237" s="21">
        <f t="shared" si="70"/>
        <v>0.1225</v>
      </c>
      <c r="J237" s="21">
        <f t="shared" si="70"/>
        <v>0.15100000000000002</v>
      </c>
      <c r="K237" s="21">
        <f t="shared" si="70"/>
        <v>0</v>
      </c>
      <c r="L237" s="21">
        <f t="shared" si="70"/>
        <v>0</v>
      </c>
      <c r="M237" s="21">
        <f t="shared" si="70"/>
        <v>0.19750000000000001</v>
      </c>
      <c r="N237" s="21">
        <f t="shared" si="70"/>
        <v>0.121</v>
      </c>
      <c r="O237" s="21">
        <f t="shared" si="70"/>
        <v>0</v>
      </c>
      <c r="P237" s="21">
        <f t="shared" si="70"/>
        <v>0</v>
      </c>
      <c r="Q237" s="21">
        <f t="shared" si="70"/>
        <v>0</v>
      </c>
      <c r="R237" s="34">
        <f t="shared" si="71"/>
        <v>145</v>
      </c>
      <c r="S237" s="34">
        <f t="shared" si="71"/>
        <v>78</v>
      </c>
    </row>
    <row r="238" spans="1:19" ht="16.5" x14ac:dyDescent="0.2">
      <c r="A238" s="28">
        <v>190</v>
      </c>
      <c r="B238" s="28">
        <v>15</v>
      </c>
      <c r="C238" s="28">
        <v>10</v>
      </c>
      <c r="D238" s="19">
        <v>0.75</v>
      </c>
      <c r="H238" s="21">
        <f t="shared" si="70"/>
        <v>0</v>
      </c>
      <c r="I238" s="21">
        <f t="shared" si="70"/>
        <v>0.11875000000000001</v>
      </c>
      <c r="J238" s="21">
        <f t="shared" si="70"/>
        <v>0.15250000000000002</v>
      </c>
      <c r="K238" s="21">
        <f t="shared" si="70"/>
        <v>0</v>
      </c>
      <c r="L238" s="21">
        <f t="shared" si="70"/>
        <v>0</v>
      </c>
      <c r="M238" s="21">
        <f t="shared" si="70"/>
        <v>0.19374999999999998</v>
      </c>
      <c r="N238" s="21">
        <f t="shared" si="70"/>
        <v>0.12250000000000001</v>
      </c>
      <c r="O238" s="21">
        <f t="shared" si="70"/>
        <v>0</v>
      </c>
      <c r="P238" s="21">
        <f t="shared" si="70"/>
        <v>0</v>
      </c>
      <c r="Q238" s="21">
        <f t="shared" si="70"/>
        <v>0</v>
      </c>
      <c r="R238" s="34">
        <f t="shared" si="71"/>
        <v>146</v>
      </c>
      <c r="S238" s="34">
        <f t="shared" si="71"/>
        <v>78</v>
      </c>
    </row>
    <row r="239" spans="1:19" ht="16.5" x14ac:dyDescent="0.2">
      <c r="A239" s="28">
        <v>191</v>
      </c>
      <c r="B239" s="28">
        <v>15</v>
      </c>
      <c r="C239" s="28">
        <v>11</v>
      </c>
      <c r="D239" s="19">
        <v>0.8</v>
      </c>
      <c r="H239" s="21">
        <f t="shared" ref="H239:Q248" si="72">(INDEX(H$7:H$27,$B239)*(1-$D239)+INDEX(H$7:H$27,$B239+1)*$D239)*H$4*$B$2</f>
        <v>0</v>
      </c>
      <c r="I239" s="21">
        <f t="shared" si="72"/>
        <v>0.115</v>
      </c>
      <c r="J239" s="21">
        <f t="shared" si="72"/>
        <v>0.15400000000000003</v>
      </c>
      <c r="K239" s="21">
        <f t="shared" si="72"/>
        <v>0</v>
      </c>
      <c r="L239" s="21">
        <f t="shared" si="72"/>
        <v>0</v>
      </c>
      <c r="M239" s="21">
        <f t="shared" si="72"/>
        <v>0.18999999999999997</v>
      </c>
      <c r="N239" s="21">
        <f t="shared" si="72"/>
        <v>0.124</v>
      </c>
      <c r="O239" s="21">
        <f t="shared" si="72"/>
        <v>0</v>
      </c>
      <c r="P239" s="21">
        <f t="shared" si="72"/>
        <v>0</v>
      </c>
      <c r="Q239" s="21">
        <f t="shared" si="72"/>
        <v>0</v>
      </c>
      <c r="R239" s="34">
        <f t="shared" si="71"/>
        <v>147</v>
      </c>
      <c r="S239" s="34">
        <f t="shared" si="71"/>
        <v>79</v>
      </c>
    </row>
    <row r="240" spans="1:19" ht="16.5" x14ac:dyDescent="0.2">
      <c r="A240" s="28">
        <v>192</v>
      </c>
      <c r="B240" s="28">
        <v>15</v>
      </c>
      <c r="C240" s="28">
        <v>12</v>
      </c>
      <c r="D240" s="19">
        <v>0.85</v>
      </c>
      <c r="H240" s="21">
        <f t="shared" si="72"/>
        <v>0</v>
      </c>
      <c r="I240" s="21">
        <f t="shared" si="72"/>
        <v>0.11125000000000002</v>
      </c>
      <c r="J240" s="21">
        <f t="shared" si="72"/>
        <v>0.15550000000000003</v>
      </c>
      <c r="K240" s="21">
        <f t="shared" si="72"/>
        <v>0</v>
      </c>
      <c r="L240" s="21">
        <f t="shared" si="72"/>
        <v>0</v>
      </c>
      <c r="M240" s="21">
        <f t="shared" si="72"/>
        <v>0.18625</v>
      </c>
      <c r="N240" s="21">
        <f t="shared" si="72"/>
        <v>0.1255</v>
      </c>
      <c r="O240" s="21">
        <f t="shared" si="72"/>
        <v>0</v>
      </c>
      <c r="P240" s="21">
        <f t="shared" si="72"/>
        <v>0</v>
      </c>
      <c r="Q240" s="21">
        <f t="shared" si="72"/>
        <v>0</v>
      </c>
      <c r="R240" s="34">
        <f t="shared" si="71"/>
        <v>147</v>
      </c>
      <c r="S240" s="34">
        <f t="shared" si="71"/>
        <v>79</v>
      </c>
    </row>
    <row r="241" spans="1:19" ht="16.5" x14ac:dyDescent="0.2">
      <c r="A241" s="28">
        <v>193</v>
      </c>
      <c r="B241" s="28">
        <v>15</v>
      </c>
      <c r="C241" s="28">
        <v>13</v>
      </c>
      <c r="D241" s="19">
        <v>0.9</v>
      </c>
      <c r="H241" s="21">
        <f t="shared" si="72"/>
        <v>0</v>
      </c>
      <c r="I241" s="21">
        <f t="shared" si="72"/>
        <v>0.10750000000000001</v>
      </c>
      <c r="J241" s="21">
        <f t="shared" si="72"/>
        <v>0.15700000000000003</v>
      </c>
      <c r="K241" s="21">
        <f t="shared" si="72"/>
        <v>0</v>
      </c>
      <c r="L241" s="21">
        <f t="shared" si="72"/>
        <v>0</v>
      </c>
      <c r="M241" s="21">
        <f t="shared" si="72"/>
        <v>0.1825</v>
      </c>
      <c r="N241" s="21">
        <f t="shared" si="72"/>
        <v>0.127</v>
      </c>
      <c r="O241" s="21">
        <f t="shared" si="72"/>
        <v>0</v>
      </c>
      <c r="P241" s="21">
        <f t="shared" si="72"/>
        <v>0</v>
      </c>
      <c r="Q241" s="21">
        <f t="shared" si="72"/>
        <v>0</v>
      </c>
      <c r="R241" s="34">
        <f t="shared" si="71"/>
        <v>148</v>
      </c>
      <c r="S241" s="34">
        <f t="shared" si="71"/>
        <v>79</v>
      </c>
    </row>
    <row r="242" spans="1:19" ht="16.5" x14ac:dyDescent="0.2">
      <c r="A242" s="28">
        <v>194</v>
      </c>
      <c r="B242" s="28">
        <v>15</v>
      </c>
      <c r="C242" s="28">
        <v>14</v>
      </c>
      <c r="D242" s="19">
        <v>0.95</v>
      </c>
      <c r="H242" s="21">
        <f t="shared" si="72"/>
        <v>0</v>
      </c>
      <c r="I242" s="21">
        <f t="shared" si="72"/>
        <v>0.10375000000000001</v>
      </c>
      <c r="J242" s="21">
        <f t="shared" si="72"/>
        <v>0.1585</v>
      </c>
      <c r="K242" s="21">
        <f t="shared" si="72"/>
        <v>0</v>
      </c>
      <c r="L242" s="21">
        <f t="shared" si="72"/>
        <v>0</v>
      </c>
      <c r="M242" s="21">
        <f t="shared" si="72"/>
        <v>0.17874999999999999</v>
      </c>
      <c r="N242" s="21">
        <f t="shared" si="72"/>
        <v>0.1285</v>
      </c>
      <c r="O242" s="21">
        <f t="shared" si="72"/>
        <v>0</v>
      </c>
      <c r="P242" s="21">
        <f t="shared" si="72"/>
        <v>0</v>
      </c>
      <c r="Q242" s="21">
        <f t="shared" si="72"/>
        <v>0</v>
      </c>
      <c r="R242" s="34">
        <f t="shared" si="71"/>
        <v>149</v>
      </c>
      <c r="S242" s="34">
        <f t="shared" si="71"/>
        <v>79</v>
      </c>
    </row>
    <row r="243" spans="1:19" ht="16.5" x14ac:dyDescent="0.2">
      <c r="A243" s="28">
        <v>195</v>
      </c>
      <c r="B243" s="28">
        <v>15</v>
      </c>
      <c r="C243" s="28">
        <v>15</v>
      </c>
      <c r="D243" s="19">
        <v>1</v>
      </c>
      <c r="H243" s="21">
        <f t="shared" si="72"/>
        <v>0</v>
      </c>
      <c r="I243" s="21">
        <f t="shared" si="72"/>
        <v>0.1</v>
      </c>
      <c r="J243" s="21">
        <f t="shared" si="72"/>
        <v>0.16000000000000003</v>
      </c>
      <c r="K243" s="21">
        <f t="shared" si="72"/>
        <v>0</v>
      </c>
      <c r="L243" s="21">
        <f t="shared" si="72"/>
        <v>0</v>
      </c>
      <c r="M243" s="21">
        <f t="shared" si="72"/>
        <v>0.17499999999999999</v>
      </c>
      <c r="N243" s="21">
        <f t="shared" si="72"/>
        <v>0.13</v>
      </c>
      <c r="O243" s="21">
        <f t="shared" si="72"/>
        <v>0</v>
      </c>
      <c r="P243" s="21">
        <f t="shared" si="72"/>
        <v>0</v>
      </c>
      <c r="Q243" s="21">
        <f t="shared" si="72"/>
        <v>0</v>
      </c>
      <c r="R243" s="34">
        <f t="shared" si="71"/>
        <v>150</v>
      </c>
      <c r="S243" s="34">
        <f t="shared" si="71"/>
        <v>80</v>
      </c>
    </row>
    <row r="244" spans="1:19" ht="16.5" x14ac:dyDescent="0.2">
      <c r="A244" s="86">
        <v>196</v>
      </c>
      <c r="B244" s="86">
        <v>16</v>
      </c>
      <c r="C244" s="86">
        <v>1</v>
      </c>
      <c r="D244" s="19">
        <v>0.3</v>
      </c>
      <c r="H244" s="21">
        <f t="shared" si="72"/>
        <v>0</v>
      </c>
      <c r="I244" s="21">
        <f t="shared" si="72"/>
        <v>6.9999999999999993E-2</v>
      </c>
      <c r="J244" s="21">
        <f t="shared" si="72"/>
        <v>0.17199999999999999</v>
      </c>
      <c r="K244" s="21">
        <f t="shared" si="72"/>
        <v>0</v>
      </c>
      <c r="L244" s="21">
        <f t="shared" si="72"/>
        <v>0</v>
      </c>
      <c r="M244" s="21">
        <f t="shared" si="72"/>
        <v>0.15249999999999997</v>
      </c>
      <c r="N244" s="21">
        <f t="shared" si="72"/>
        <v>0.13899999999999998</v>
      </c>
      <c r="O244" s="21">
        <f t="shared" si="72"/>
        <v>0</v>
      </c>
      <c r="P244" s="21">
        <f t="shared" si="72"/>
        <v>0</v>
      </c>
      <c r="Q244" s="21">
        <f t="shared" si="72"/>
        <v>0</v>
      </c>
      <c r="R244" s="34">
        <f t="shared" si="71"/>
        <v>153</v>
      </c>
      <c r="S244" s="34">
        <f t="shared" si="71"/>
        <v>83</v>
      </c>
    </row>
    <row r="245" spans="1:19" ht="16.5" x14ac:dyDescent="0.2">
      <c r="A245" s="86">
        <v>197</v>
      </c>
      <c r="B245" s="86">
        <v>16</v>
      </c>
      <c r="C245" s="86">
        <v>2</v>
      </c>
      <c r="D245" s="19">
        <v>0.35</v>
      </c>
      <c r="H245" s="21">
        <f t="shared" si="72"/>
        <v>0</v>
      </c>
      <c r="I245" s="21">
        <f t="shared" si="72"/>
        <v>6.5000000000000002E-2</v>
      </c>
      <c r="J245" s="21">
        <f t="shared" si="72"/>
        <v>0.17400000000000002</v>
      </c>
      <c r="K245" s="21">
        <f t="shared" si="72"/>
        <v>0</v>
      </c>
      <c r="L245" s="21">
        <f t="shared" si="72"/>
        <v>0</v>
      </c>
      <c r="M245" s="21">
        <f t="shared" si="72"/>
        <v>0.14874999999999999</v>
      </c>
      <c r="N245" s="21">
        <f t="shared" si="72"/>
        <v>0.14050000000000001</v>
      </c>
      <c r="O245" s="21">
        <f t="shared" si="72"/>
        <v>0</v>
      </c>
      <c r="P245" s="21">
        <f t="shared" si="72"/>
        <v>0</v>
      </c>
      <c r="Q245" s="21">
        <f t="shared" si="72"/>
        <v>0</v>
      </c>
      <c r="R245" s="34">
        <f t="shared" si="71"/>
        <v>153</v>
      </c>
      <c r="S245" s="34">
        <f t="shared" si="71"/>
        <v>83</v>
      </c>
    </row>
    <row r="246" spans="1:19" ht="16.5" x14ac:dyDescent="0.2">
      <c r="A246" s="86">
        <v>198</v>
      </c>
      <c r="B246" s="86">
        <v>16</v>
      </c>
      <c r="C246" s="86">
        <v>3</v>
      </c>
      <c r="D246" s="19">
        <v>0.4</v>
      </c>
      <c r="H246" s="21">
        <f t="shared" si="72"/>
        <v>0</v>
      </c>
      <c r="I246" s="21">
        <f t="shared" si="72"/>
        <v>0.06</v>
      </c>
      <c r="J246" s="21">
        <f t="shared" si="72"/>
        <v>0.17600000000000002</v>
      </c>
      <c r="K246" s="21">
        <f t="shared" si="72"/>
        <v>0</v>
      </c>
      <c r="L246" s="21">
        <f t="shared" si="72"/>
        <v>0</v>
      </c>
      <c r="M246" s="21">
        <f t="shared" si="72"/>
        <v>0.14500000000000002</v>
      </c>
      <c r="N246" s="21">
        <f t="shared" si="72"/>
        <v>0.14200000000000002</v>
      </c>
      <c r="O246" s="21">
        <f t="shared" si="72"/>
        <v>0</v>
      </c>
      <c r="P246" s="21">
        <f t="shared" si="72"/>
        <v>0</v>
      </c>
      <c r="Q246" s="21">
        <f t="shared" si="72"/>
        <v>0</v>
      </c>
      <c r="R246" s="34">
        <f t="shared" si="71"/>
        <v>154</v>
      </c>
      <c r="S246" s="34">
        <f t="shared" si="71"/>
        <v>84</v>
      </c>
    </row>
    <row r="247" spans="1:19" ht="16.5" x14ac:dyDescent="0.2">
      <c r="A247" s="86">
        <v>199</v>
      </c>
      <c r="B247" s="86">
        <v>16</v>
      </c>
      <c r="C247" s="86">
        <v>4</v>
      </c>
      <c r="D247" s="19">
        <v>0.45</v>
      </c>
      <c r="H247" s="21">
        <f t="shared" si="72"/>
        <v>0</v>
      </c>
      <c r="I247" s="21">
        <f t="shared" si="72"/>
        <v>5.5000000000000007E-2</v>
      </c>
      <c r="J247" s="21">
        <f t="shared" si="72"/>
        <v>0.17800000000000005</v>
      </c>
      <c r="K247" s="21">
        <f t="shared" si="72"/>
        <v>0</v>
      </c>
      <c r="L247" s="21">
        <f t="shared" si="72"/>
        <v>0</v>
      </c>
      <c r="M247" s="21">
        <f t="shared" si="72"/>
        <v>0.14125000000000001</v>
      </c>
      <c r="N247" s="21">
        <f t="shared" si="72"/>
        <v>0.14350000000000002</v>
      </c>
      <c r="O247" s="21">
        <f t="shared" si="72"/>
        <v>0</v>
      </c>
      <c r="P247" s="21">
        <f t="shared" si="72"/>
        <v>0</v>
      </c>
      <c r="Q247" s="21">
        <f t="shared" si="72"/>
        <v>0</v>
      </c>
      <c r="R247" s="34">
        <f t="shared" si="71"/>
        <v>154</v>
      </c>
      <c r="S247" s="34">
        <f t="shared" si="71"/>
        <v>84</v>
      </c>
    </row>
    <row r="248" spans="1:19" ht="16.5" x14ac:dyDescent="0.2">
      <c r="A248" s="86">
        <v>200</v>
      </c>
      <c r="B248" s="86">
        <v>16</v>
      </c>
      <c r="C248" s="86">
        <v>5</v>
      </c>
      <c r="D248" s="19">
        <v>0.5</v>
      </c>
      <c r="H248" s="21">
        <f t="shared" si="72"/>
        <v>0</v>
      </c>
      <c r="I248" s="21">
        <f t="shared" si="72"/>
        <v>0.05</v>
      </c>
      <c r="J248" s="21">
        <f t="shared" si="72"/>
        <v>0.18000000000000002</v>
      </c>
      <c r="K248" s="21">
        <f t="shared" si="72"/>
        <v>0</v>
      </c>
      <c r="L248" s="21">
        <f t="shared" si="72"/>
        <v>0</v>
      </c>
      <c r="M248" s="21">
        <f t="shared" si="72"/>
        <v>0.13750000000000001</v>
      </c>
      <c r="N248" s="21">
        <f t="shared" si="72"/>
        <v>0.14500000000000002</v>
      </c>
      <c r="O248" s="21">
        <f t="shared" si="72"/>
        <v>0</v>
      </c>
      <c r="P248" s="21">
        <f t="shared" si="72"/>
        <v>0</v>
      </c>
      <c r="Q248" s="21">
        <f t="shared" si="72"/>
        <v>0</v>
      </c>
      <c r="R248" s="34">
        <f t="shared" si="71"/>
        <v>155</v>
      </c>
      <c r="S248" s="34">
        <f t="shared" si="71"/>
        <v>85</v>
      </c>
    </row>
    <row r="249" spans="1:19" ht="16.5" x14ac:dyDescent="0.2">
      <c r="A249" s="86">
        <v>201</v>
      </c>
      <c r="B249" s="86">
        <v>16</v>
      </c>
      <c r="C249" s="86">
        <v>6</v>
      </c>
      <c r="D249" s="19">
        <v>0.55000000000000004</v>
      </c>
      <c r="H249" s="21">
        <f t="shared" ref="H249:Q258" si="73">(INDEX(H$7:H$27,$B249)*(1-$D249)+INDEX(H$7:H$27,$B249+1)*$D249)*H$4*$B$2</f>
        <v>0</v>
      </c>
      <c r="I249" s="21">
        <f t="shared" si="73"/>
        <v>4.4999999999999998E-2</v>
      </c>
      <c r="J249" s="21">
        <f t="shared" si="73"/>
        <v>0.18200000000000002</v>
      </c>
      <c r="K249" s="21">
        <f t="shared" si="73"/>
        <v>0</v>
      </c>
      <c r="L249" s="21">
        <f t="shared" si="73"/>
        <v>0</v>
      </c>
      <c r="M249" s="21">
        <f t="shared" si="73"/>
        <v>0.13374999999999998</v>
      </c>
      <c r="N249" s="21">
        <f t="shared" si="73"/>
        <v>0.14650000000000002</v>
      </c>
      <c r="O249" s="21">
        <f t="shared" si="73"/>
        <v>0</v>
      </c>
      <c r="P249" s="21">
        <f t="shared" si="73"/>
        <v>0</v>
      </c>
      <c r="Q249" s="21">
        <f t="shared" si="73"/>
        <v>0</v>
      </c>
      <c r="R249" s="34">
        <f t="shared" ref="R249:S268" si="74">INT((INDEX(R$7:R$27,$B249)*(1-$D249)+INDEX(R$7:R$27,$B249+1)*$D249)*R$4*$B$2)</f>
        <v>155</v>
      </c>
      <c r="S249" s="34">
        <f t="shared" si="74"/>
        <v>85</v>
      </c>
    </row>
    <row r="250" spans="1:19" ht="16.5" x14ac:dyDescent="0.2">
      <c r="A250" s="86">
        <v>202</v>
      </c>
      <c r="B250" s="86">
        <v>16</v>
      </c>
      <c r="C250" s="86">
        <v>7</v>
      </c>
      <c r="D250" s="19">
        <v>0.6</v>
      </c>
      <c r="H250" s="21">
        <f t="shared" si="73"/>
        <v>0</v>
      </c>
      <c r="I250" s="21">
        <f t="shared" si="73"/>
        <v>4.0000000000000008E-2</v>
      </c>
      <c r="J250" s="21">
        <f t="shared" si="73"/>
        <v>0.18400000000000002</v>
      </c>
      <c r="K250" s="21">
        <f t="shared" si="73"/>
        <v>0</v>
      </c>
      <c r="L250" s="21">
        <f t="shared" si="73"/>
        <v>0</v>
      </c>
      <c r="M250" s="21">
        <f t="shared" si="73"/>
        <v>0.13</v>
      </c>
      <c r="N250" s="21">
        <f t="shared" si="73"/>
        <v>0.14799999999999999</v>
      </c>
      <c r="O250" s="21">
        <f t="shared" si="73"/>
        <v>0</v>
      </c>
      <c r="P250" s="21">
        <f t="shared" si="73"/>
        <v>0</v>
      </c>
      <c r="Q250" s="21">
        <f t="shared" si="73"/>
        <v>0</v>
      </c>
      <c r="R250" s="34">
        <f t="shared" si="74"/>
        <v>156</v>
      </c>
      <c r="S250" s="34">
        <f t="shared" si="74"/>
        <v>86</v>
      </c>
    </row>
    <row r="251" spans="1:19" ht="16.5" x14ac:dyDescent="0.2">
      <c r="A251" s="86">
        <v>203</v>
      </c>
      <c r="B251" s="86">
        <v>16</v>
      </c>
      <c r="C251" s="86">
        <v>8</v>
      </c>
      <c r="D251" s="19">
        <v>0.65</v>
      </c>
      <c r="H251" s="21">
        <f t="shared" si="73"/>
        <v>0</v>
      </c>
      <c r="I251" s="21">
        <f t="shared" si="73"/>
        <v>3.4999999999999996E-2</v>
      </c>
      <c r="J251" s="21">
        <f t="shared" si="73"/>
        <v>0.186</v>
      </c>
      <c r="K251" s="21">
        <f t="shared" si="73"/>
        <v>0</v>
      </c>
      <c r="L251" s="21">
        <f t="shared" si="73"/>
        <v>0</v>
      </c>
      <c r="M251" s="21">
        <f t="shared" si="73"/>
        <v>0.12625</v>
      </c>
      <c r="N251" s="21">
        <f t="shared" si="73"/>
        <v>0.14950000000000002</v>
      </c>
      <c r="O251" s="21">
        <f t="shared" si="73"/>
        <v>0</v>
      </c>
      <c r="P251" s="21">
        <f t="shared" si="73"/>
        <v>0</v>
      </c>
      <c r="Q251" s="21">
        <f t="shared" si="73"/>
        <v>0</v>
      </c>
      <c r="R251" s="34">
        <f t="shared" si="74"/>
        <v>156</v>
      </c>
      <c r="S251" s="34">
        <f t="shared" si="74"/>
        <v>86</v>
      </c>
    </row>
    <row r="252" spans="1:19" ht="16.5" x14ac:dyDescent="0.2">
      <c r="A252" s="86">
        <v>204</v>
      </c>
      <c r="B252" s="86">
        <v>16</v>
      </c>
      <c r="C252" s="86">
        <v>9</v>
      </c>
      <c r="D252" s="19">
        <v>0.7</v>
      </c>
      <c r="H252" s="21">
        <f t="shared" si="73"/>
        <v>0</v>
      </c>
      <c r="I252" s="21">
        <f t="shared" si="73"/>
        <v>3.0000000000000006E-2</v>
      </c>
      <c r="J252" s="21">
        <f t="shared" si="73"/>
        <v>0.188</v>
      </c>
      <c r="K252" s="21">
        <f t="shared" si="73"/>
        <v>0</v>
      </c>
      <c r="L252" s="21">
        <f t="shared" si="73"/>
        <v>0</v>
      </c>
      <c r="M252" s="21">
        <f t="shared" si="73"/>
        <v>0.1225</v>
      </c>
      <c r="N252" s="21">
        <f t="shared" si="73"/>
        <v>0.15100000000000002</v>
      </c>
      <c r="O252" s="21">
        <f t="shared" si="73"/>
        <v>0</v>
      </c>
      <c r="P252" s="21">
        <f t="shared" si="73"/>
        <v>0</v>
      </c>
      <c r="Q252" s="21">
        <f t="shared" si="73"/>
        <v>0</v>
      </c>
      <c r="R252" s="34">
        <f t="shared" si="74"/>
        <v>157</v>
      </c>
      <c r="S252" s="34">
        <f t="shared" si="74"/>
        <v>87</v>
      </c>
    </row>
    <row r="253" spans="1:19" ht="16.5" x14ac:dyDescent="0.2">
      <c r="A253" s="86">
        <v>205</v>
      </c>
      <c r="B253" s="86">
        <v>16</v>
      </c>
      <c r="C253" s="86">
        <v>10</v>
      </c>
      <c r="D253" s="19">
        <v>0.75</v>
      </c>
      <c r="H253" s="21">
        <f t="shared" si="73"/>
        <v>0</v>
      </c>
      <c r="I253" s="21">
        <f t="shared" si="73"/>
        <v>2.5000000000000001E-2</v>
      </c>
      <c r="J253" s="21">
        <f t="shared" si="73"/>
        <v>0.19</v>
      </c>
      <c r="K253" s="21">
        <f t="shared" si="73"/>
        <v>0</v>
      </c>
      <c r="L253" s="21">
        <f t="shared" si="73"/>
        <v>0</v>
      </c>
      <c r="M253" s="21">
        <f t="shared" si="73"/>
        <v>0.11875000000000001</v>
      </c>
      <c r="N253" s="21">
        <f t="shared" si="73"/>
        <v>0.15250000000000002</v>
      </c>
      <c r="O253" s="21">
        <f t="shared" si="73"/>
        <v>0</v>
      </c>
      <c r="P253" s="21">
        <f t="shared" si="73"/>
        <v>0</v>
      </c>
      <c r="Q253" s="21">
        <f t="shared" si="73"/>
        <v>0</v>
      </c>
      <c r="R253" s="34">
        <f t="shared" si="74"/>
        <v>157</v>
      </c>
      <c r="S253" s="34">
        <f t="shared" si="74"/>
        <v>87</v>
      </c>
    </row>
    <row r="254" spans="1:19" ht="16.5" x14ac:dyDescent="0.2">
      <c r="A254" s="86">
        <v>206</v>
      </c>
      <c r="B254" s="86">
        <v>16</v>
      </c>
      <c r="C254" s="86">
        <v>11</v>
      </c>
      <c r="D254" s="19">
        <v>0.8</v>
      </c>
      <c r="H254" s="21">
        <f t="shared" si="73"/>
        <v>0</v>
      </c>
      <c r="I254" s="21">
        <f t="shared" si="73"/>
        <v>1.9999999999999997E-2</v>
      </c>
      <c r="J254" s="21">
        <f t="shared" si="73"/>
        <v>0.192</v>
      </c>
      <c r="K254" s="21">
        <f t="shared" si="73"/>
        <v>0</v>
      </c>
      <c r="L254" s="21">
        <f t="shared" si="73"/>
        <v>0</v>
      </c>
      <c r="M254" s="21">
        <f t="shared" si="73"/>
        <v>0.115</v>
      </c>
      <c r="N254" s="21">
        <f t="shared" si="73"/>
        <v>0.15400000000000003</v>
      </c>
      <c r="O254" s="21">
        <f t="shared" si="73"/>
        <v>0</v>
      </c>
      <c r="P254" s="21">
        <f t="shared" si="73"/>
        <v>0</v>
      </c>
      <c r="Q254" s="21">
        <f t="shared" si="73"/>
        <v>0</v>
      </c>
      <c r="R254" s="34">
        <f t="shared" si="74"/>
        <v>158</v>
      </c>
      <c r="S254" s="34">
        <f t="shared" si="74"/>
        <v>88</v>
      </c>
    </row>
    <row r="255" spans="1:19" ht="16.5" x14ac:dyDescent="0.2">
      <c r="A255" s="86">
        <v>207</v>
      </c>
      <c r="B255" s="86">
        <v>16</v>
      </c>
      <c r="C255" s="86">
        <v>12</v>
      </c>
      <c r="D255" s="19">
        <v>0.85</v>
      </c>
      <c r="H255" s="21">
        <f t="shared" si="73"/>
        <v>0</v>
      </c>
      <c r="I255" s="21">
        <f t="shared" si="73"/>
        <v>1.5000000000000003E-2</v>
      </c>
      <c r="J255" s="21">
        <f t="shared" si="73"/>
        <v>0.19400000000000001</v>
      </c>
      <c r="K255" s="21">
        <f t="shared" si="73"/>
        <v>0</v>
      </c>
      <c r="L255" s="21">
        <f t="shared" si="73"/>
        <v>0</v>
      </c>
      <c r="M255" s="21">
        <f t="shared" si="73"/>
        <v>0.11125000000000002</v>
      </c>
      <c r="N255" s="21">
        <f t="shared" si="73"/>
        <v>0.15550000000000003</v>
      </c>
      <c r="O255" s="21">
        <f t="shared" si="73"/>
        <v>0</v>
      </c>
      <c r="P255" s="21">
        <f t="shared" si="73"/>
        <v>0</v>
      </c>
      <c r="Q255" s="21">
        <f t="shared" si="73"/>
        <v>0</v>
      </c>
      <c r="R255" s="34">
        <f t="shared" si="74"/>
        <v>158</v>
      </c>
      <c r="S255" s="34">
        <f t="shared" si="74"/>
        <v>88</v>
      </c>
    </row>
    <row r="256" spans="1:19" ht="16.5" x14ac:dyDescent="0.2">
      <c r="A256" s="86">
        <v>208</v>
      </c>
      <c r="B256" s="86">
        <v>16</v>
      </c>
      <c r="C256" s="86">
        <v>13</v>
      </c>
      <c r="D256" s="19">
        <v>0.9</v>
      </c>
      <c r="H256" s="21">
        <f t="shared" si="73"/>
        <v>0</v>
      </c>
      <c r="I256" s="21">
        <f t="shared" si="73"/>
        <v>9.9999999999999985E-3</v>
      </c>
      <c r="J256" s="21">
        <f t="shared" si="73"/>
        <v>0.19600000000000001</v>
      </c>
      <c r="K256" s="21">
        <f t="shared" si="73"/>
        <v>0</v>
      </c>
      <c r="L256" s="21">
        <f t="shared" si="73"/>
        <v>0</v>
      </c>
      <c r="M256" s="21">
        <f t="shared" si="73"/>
        <v>0.10750000000000001</v>
      </c>
      <c r="N256" s="21">
        <f t="shared" si="73"/>
        <v>0.15700000000000003</v>
      </c>
      <c r="O256" s="21">
        <f t="shared" si="73"/>
        <v>0</v>
      </c>
      <c r="P256" s="21">
        <f t="shared" si="73"/>
        <v>0</v>
      </c>
      <c r="Q256" s="21">
        <f t="shared" si="73"/>
        <v>0</v>
      </c>
      <c r="R256" s="34">
        <f t="shared" si="74"/>
        <v>159</v>
      </c>
      <c r="S256" s="34">
        <f t="shared" si="74"/>
        <v>89</v>
      </c>
    </row>
    <row r="257" spans="1:19" ht="16.5" x14ac:dyDescent="0.2">
      <c r="A257" s="86">
        <v>209</v>
      </c>
      <c r="B257" s="86">
        <v>16</v>
      </c>
      <c r="C257" s="86">
        <v>14</v>
      </c>
      <c r="D257" s="19">
        <v>0.95</v>
      </c>
      <c r="H257" s="21">
        <f t="shared" si="73"/>
        <v>0</v>
      </c>
      <c r="I257" s="21">
        <f t="shared" si="73"/>
        <v>5.0000000000000044E-3</v>
      </c>
      <c r="J257" s="21">
        <f t="shared" si="73"/>
        <v>0.19800000000000001</v>
      </c>
      <c r="K257" s="21">
        <f t="shared" si="73"/>
        <v>0</v>
      </c>
      <c r="L257" s="21">
        <f t="shared" si="73"/>
        <v>0</v>
      </c>
      <c r="M257" s="21">
        <f t="shared" si="73"/>
        <v>0.10375000000000001</v>
      </c>
      <c r="N257" s="21">
        <f t="shared" si="73"/>
        <v>0.1585</v>
      </c>
      <c r="O257" s="21">
        <f t="shared" si="73"/>
        <v>0</v>
      </c>
      <c r="P257" s="21">
        <f t="shared" si="73"/>
        <v>0</v>
      </c>
      <c r="Q257" s="21">
        <f t="shared" si="73"/>
        <v>0</v>
      </c>
      <c r="R257" s="34">
        <f t="shared" si="74"/>
        <v>159</v>
      </c>
      <c r="S257" s="34">
        <f t="shared" si="74"/>
        <v>89</v>
      </c>
    </row>
    <row r="258" spans="1:19" ht="16.5" x14ac:dyDescent="0.2">
      <c r="A258" s="86">
        <v>210</v>
      </c>
      <c r="B258" s="86">
        <v>16</v>
      </c>
      <c r="C258" s="86">
        <v>15</v>
      </c>
      <c r="D258" s="19">
        <v>1</v>
      </c>
      <c r="H258" s="21">
        <f t="shared" si="73"/>
        <v>0</v>
      </c>
      <c r="I258" s="21">
        <f t="shared" si="73"/>
        <v>0</v>
      </c>
      <c r="J258" s="21">
        <f t="shared" si="73"/>
        <v>0.2</v>
      </c>
      <c r="K258" s="21">
        <f t="shared" si="73"/>
        <v>0</v>
      </c>
      <c r="L258" s="21">
        <f t="shared" si="73"/>
        <v>0</v>
      </c>
      <c r="M258" s="21">
        <f t="shared" si="73"/>
        <v>0.1</v>
      </c>
      <c r="N258" s="21">
        <f t="shared" si="73"/>
        <v>0.16000000000000003</v>
      </c>
      <c r="O258" s="21">
        <f t="shared" si="73"/>
        <v>0</v>
      </c>
      <c r="P258" s="21">
        <f t="shared" si="73"/>
        <v>0</v>
      </c>
      <c r="Q258" s="21">
        <f t="shared" si="73"/>
        <v>0</v>
      </c>
      <c r="R258" s="34">
        <f t="shared" si="74"/>
        <v>160</v>
      </c>
      <c r="S258" s="34">
        <f t="shared" si="74"/>
        <v>90</v>
      </c>
    </row>
    <row r="259" spans="1:19" ht="16.5" x14ac:dyDescent="0.2">
      <c r="A259" s="86">
        <v>211</v>
      </c>
      <c r="B259" s="86">
        <v>17</v>
      </c>
      <c r="C259" s="86">
        <v>1</v>
      </c>
      <c r="D259" s="19">
        <v>0.3</v>
      </c>
      <c r="H259" s="21">
        <f t="shared" ref="H259:Q268" si="75">(INDEX(H$7:H$27,$B259)*(1-$D259)+INDEX(H$7:H$27,$B259+1)*$D259)*H$4*$B$2</f>
        <v>0</v>
      </c>
      <c r="I259" s="21">
        <f t="shared" si="75"/>
        <v>0</v>
      </c>
      <c r="J259" s="21">
        <f t="shared" si="75"/>
        <v>0.188</v>
      </c>
      <c r="K259" s="21">
        <f t="shared" si="75"/>
        <v>6.0000000000000001E-3</v>
      </c>
      <c r="L259" s="21">
        <f t="shared" si="75"/>
        <v>0</v>
      </c>
      <c r="M259" s="21">
        <f t="shared" si="75"/>
        <v>6.9999999999999993E-2</v>
      </c>
      <c r="N259" s="21">
        <f t="shared" si="75"/>
        <v>0.17199999999999999</v>
      </c>
      <c r="O259" s="21">
        <f t="shared" si="75"/>
        <v>0</v>
      </c>
      <c r="P259" s="21">
        <f t="shared" si="75"/>
        <v>0</v>
      </c>
      <c r="Q259" s="21">
        <f t="shared" si="75"/>
        <v>0</v>
      </c>
      <c r="R259" s="34">
        <f t="shared" si="74"/>
        <v>164</v>
      </c>
      <c r="S259" s="34">
        <f t="shared" si="74"/>
        <v>93</v>
      </c>
    </row>
    <row r="260" spans="1:19" ht="16.5" x14ac:dyDescent="0.2">
      <c r="A260" s="86">
        <v>212</v>
      </c>
      <c r="B260" s="86">
        <v>17</v>
      </c>
      <c r="C260" s="86">
        <v>2</v>
      </c>
      <c r="D260" s="19">
        <v>0.35</v>
      </c>
      <c r="H260" s="21">
        <f t="shared" si="75"/>
        <v>0</v>
      </c>
      <c r="I260" s="21">
        <f t="shared" si="75"/>
        <v>0</v>
      </c>
      <c r="J260" s="21">
        <f t="shared" si="75"/>
        <v>0.186</v>
      </c>
      <c r="K260" s="21">
        <f t="shared" si="75"/>
        <v>6.9999999999999993E-3</v>
      </c>
      <c r="L260" s="21">
        <f t="shared" si="75"/>
        <v>0</v>
      </c>
      <c r="M260" s="21">
        <f t="shared" si="75"/>
        <v>6.5000000000000002E-2</v>
      </c>
      <c r="N260" s="21">
        <f t="shared" si="75"/>
        <v>0.17400000000000002</v>
      </c>
      <c r="O260" s="21">
        <f t="shared" si="75"/>
        <v>0</v>
      </c>
      <c r="P260" s="21">
        <f t="shared" si="75"/>
        <v>0</v>
      </c>
      <c r="Q260" s="21">
        <f t="shared" si="75"/>
        <v>0</v>
      </c>
      <c r="R260" s="34">
        <f t="shared" si="74"/>
        <v>165</v>
      </c>
      <c r="S260" s="34">
        <f t="shared" si="74"/>
        <v>93</v>
      </c>
    </row>
    <row r="261" spans="1:19" ht="16.5" x14ac:dyDescent="0.2">
      <c r="A261" s="86">
        <v>213</v>
      </c>
      <c r="B261" s="86">
        <v>17</v>
      </c>
      <c r="C261" s="86">
        <v>3</v>
      </c>
      <c r="D261" s="19">
        <v>0.4</v>
      </c>
      <c r="H261" s="21">
        <f t="shared" si="75"/>
        <v>0</v>
      </c>
      <c r="I261" s="21">
        <f t="shared" si="75"/>
        <v>0</v>
      </c>
      <c r="J261" s="21">
        <f t="shared" si="75"/>
        <v>0.18400000000000002</v>
      </c>
      <c r="K261" s="21">
        <f t="shared" si="75"/>
        <v>8.0000000000000019E-3</v>
      </c>
      <c r="L261" s="21">
        <f t="shared" si="75"/>
        <v>0</v>
      </c>
      <c r="M261" s="21">
        <f t="shared" si="75"/>
        <v>0.06</v>
      </c>
      <c r="N261" s="21">
        <f t="shared" si="75"/>
        <v>0.17600000000000002</v>
      </c>
      <c r="O261" s="21">
        <f t="shared" si="75"/>
        <v>0</v>
      </c>
      <c r="P261" s="21">
        <f t="shared" si="75"/>
        <v>0</v>
      </c>
      <c r="Q261" s="21">
        <f t="shared" si="75"/>
        <v>0</v>
      </c>
      <c r="R261" s="34">
        <f t="shared" si="74"/>
        <v>166</v>
      </c>
      <c r="S261" s="34">
        <f t="shared" si="74"/>
        <v>94</v>
      </c>
    </row>
    <row r="262" spans="1:19" ht="16.5" x14ac:dyDescent="0.2">
      <c r="A262" s="86">
        <v>214</v>
      </c>
      <c r="B262" s="86">
        <v>17</v>
      </c>
      <c r="C262" s="86">
        <v>4</v>
      </c>
      <c r="D262" s="19">
        <v>0.45</v>
      </c>
      <c r="H262" s="21">
        <f t="shared" si="75"/>
        <v>0</v>
      </c>
      <c r="I262" s="21">
        <f t="shared" si="75"/>
        <v>0</v>
      </c>
      <c r="J262" s="21">
        <f t="shared" si="75"/>
        <v>0.18200000000000005</v>
      </c>
      <c r="K262" s="21">
        <f t="shared" si="75"/>
        <v>9.0000000000000011E-3</v>
      </c>
      <c r="L262" s="21">
        <f t="shared" si="75"/>
        <v>0</v>
      </c>
      <c r="M262" s="21">
        <f t="shared" si="75"/>
        <v>5.5000000000000007E-2</v>
      </c>
      <c r="N262" s="21">
        <f t="shared" si="75"/>
        <v>0.17800000000000005</v>
      </c>
      <c r="O262" s="21">
        <f t="shared" si="75"/>
        <v>0</v>
      </c>
      <c r="P262" s="21">
        <f t="shared" si="75"/>
        <v>0</v>
      </c>
      <c r="Q262" s="21">
        <f t="shared" si="75"/>
        <v>0</v>
      </c>
      <c r="R262" s="34">
        <f t="shared" si="74"/>
        <v>166</v>
      </c>
      <c r="S262" s="34">
        <f t="shared" si="74"/>
        <v>94</v>
      </c>
    </row>
    <row r="263" spans="1:19" ht="16.5" x14ac:dyDescent="0.2">
      <c r="A263" s="86">
        <v>215</v>
      </c>
      <c r="B263" s="86">
        <v>17</v>
      </c>
      <c r="C263" s="86">
        <v>5</v>
      </c>
      <c r="D263" s="19">
        <v>0.5</v>
      </c>
      <c r="H263" s="21">
        <f t="shared" si="75"/>
        <v>0</v>
      </c>
      <c r="I263" s="21">
        <f t="shared" si="75"/>
        <v>0</v>
      </c>
      <c r="J263" s="21">
        <f t="shared" si="75"/>
        <v>0.18000000000000002</v>
      </c>
      <c r="K263" s="21">
        <f t="shared" si="75"/>
        <v>1.0000000000000002E-2</v>
      </c>
      <c r="L263" s="21">
        <f t="shared" si="75"/>
        <v>0</v>
      </c>
      <c r="M263" s="21">
        <f t="shared" si="75"/>
        <v>0.05</v>
      </c>
      <c r="N263" s="21">
        <f t="shared" si="75"/>
        <v>0.18000000000000002</v>
      </c>
      <c r="O263" s="21">
        <f t="shared" si="75"/>
        <v>0</v>
      </c>
      <c r="P263" s="21">
        <f t="shared" si="75"/>
        <v>0</v>
      </c>
      <c r="Q263" s="21">
        <f t="shared" si="75"/>
        <v>0</v>
      </c>
      <c r="R263" s="34">
        <f t="shared" si="74"/>
        <v>167</v>
      </c>
      <c r="S263" s="34">
        <f t="shared" si="74"/>
        <v>95</v>
      </c>
    </row>
    <row r="264" spans="1:19" ht="16.5" x14ac:dyDescent="0.2">
      <c r="A264" s="86">
        <v>216</v>
      </c>
      <c r="B264" s="86">
        <v>17</v>
      </c>
      <c r="C264" s="86">
        <v>6</v>
      </c>
      <c r="D264" s="19">
        <v>0.55000000000000004</v>
      </c>
      <c r="H264" s="21">
        <f t="shared" si="75"/>
        <v>0</v>
      </c>
      <c r="I264" s="21">
        <f t="shared" si="75"/>
        <v>0</v>
      </c>
      <c r="J264" s="21">
        <f t="shared" si="75"/>
        <v>0.17800000000000002</v>
      </c>
      <c r="K264" s="21">
        <f t="shared" si="75"/>
        <v>1.1000000000000003E-2</v>
      </c>
      <c r="L264" s="21">
        <f t="shared" si="75"/>
        <v>0</v>
      </c>
      <c r="M264" s="21">
        <f t="shared" si="75"/>
        <v>4.4999999999999998E-2</v>
      </c>
      <c r="N264" s="21">
        <f t="shared" si="75"/>
        <v>0.18200000000000002</v>
      </c>
      <c r="O264" s="21">
        <f t="shared" si="75"/>
        <v>0</v>
      </c>
      <c r="P264" s="21">
        <f t="shared" si="75"/>
        <v>0</v>
      </c>
      <c r="Q264" s="21">
        <f t="shared" si="75"/>
        <v>0</v>
      </c>
      <c r="R264" s="34">
        <f t="shared" si="74"/>
        <v>168</v>
      </c>
      <c r="S264" s="34">
        <f t="shared" si="74"/>
        <v>95</v>
      </c>
    </row>
    <row r="265" spans="1:19" ht="16.5" x14ac:dyDescent="0.2">
      <c r="A265" s="86">
        <v>217</v>
      </c>
      <c r="B265" s="86">
        <v>17</v>
      </c>
      <c r="C265" s="86">
        <v>7</v>
      </c>
      <c r="D265" s="19">
        <v>0.6</v>
      </c>
      <c r="H265" s="21">
        <f t="shared" si="75"/>
        <v>0</v>
      </c>
      <c r="I265" s="21">
        <f t="shared" si="75"/>
        <v>0</v>
      </c>
      <c r="J265" s="21">
        <f t="shared" si="75"/>
        <v>0.17600000000000002</v>
      </c>
      <c r="K265" s="21">
        <f t="shared" si="75"/>
        <v>1.2E-2</v>
      </c>
      <c r="L265" s="21">
        <f t="shared" si="75"/>
        <v>0</v>
      </c>
      <c r="M265" s="21">
        <f t="shared" si="75"/>
        <v>4.0000000000000008E-2</v>
      </c>
      <c r="N265" s="21">
        <f t="shared" si="75"/>
        <v>0.18400000000000002</v>
      </c>
      <c r="O265" s="21">
        <f t="shared" si="75"/>
        <v>0</v>
      </c>
      <c r="P265" s="21">
        <f t="shared" si="75"/>
        <v>0</v>
      </c>
      <c r="Q265" s="21">
        <f t="shared" si="75"/>
        <v>0</v>
      </c>
      <c r="R265" s="34">
        <f t="shared" si="74"/>
        <v>169</v>
      </c>
      <c r="S265" s="34">
        <f t="shared" si="74"/>
        <v>96</v>
      </c>
    </row>
    <row r="266" spans="1:19" ht="16.5" x14ac:dyDescent="0.2">
      <c r="A266" s="86">
        <v>218</v>
      </c>
      <c r="B266" s="86">
        <v>17</v>
      </c>
      <c r="C266" s="86">
        <v>8</v>
      </c>
      <c r="D266" s="19">
        <v>0.65</v>
      </c>
      <c r="H266" s="21">
        <f t="shared" si="75"/>
        <v>0</v>
      </c>
      <c r="I266" s="21">
        <f t="shared" si="75"/>
        <v>0</v>
      </c>
      <c r="J266" s="21">
        <f t="shared" si="75"/>
        <v>0.17400000000000002</v>
      </c>
      <c r="K266" s="21">
        <f t="shared" si="75"/>
        <v>1.3000000000000001E-2</v>
      </c>
      <c r="L266" s="21">
        <f t="shared" si="75"/>
        <v>0</v>
      </c>
      <c r="M266" s="21">
        <f t="shared" si="75"/>
        <v>3.4999999999999996E-2</v>
      </c>
      <c r="N266" s="21">
        <f t="shared" si="75"/>
        <v>0.186</v>
      </c>
      <c r="O266" s="21">
        <f t="shared" si="75"/>
        <v>0</v>
      </c>
      <c r="P266" s="21">
        <f t="shared" si="75"/>
        <v>0</v>
      </c>
      <c r="Q266" s="21">
        <f t="shared" si="75"/>
        <v>0</v>
      </c>
      <c r="R266" s="34">
        <f t="shared" si="74"/>
        <v>169</v>
      </c>
      <c r="S266" s="34">
        <f t="shared" si="74"/>
        <v>96</v>
      </c>
    </row>
    <row r="267" spans="1:19" ht="16.5" x14ac:dyDescent="0.2">
      <c r="A267" s="86">
        <v>219</v>
      </c>
      <c r="B267" s="86">
        <v>17</v>
      </c>
      <c r="C267" s="86">
        <v>9</v>
      </c>
      <c r="D267" s="19">
        <v>0.7</v>
      </c>
      <c r="H267" s="21">
        <f t="shared" si="75"/>
        <v>0</v>
      </c>
      <c r="I267" s="21">
        <f t="shared" si="75"/>
        <v>0</v>
      </c>
      <c r="J267" s="21">
        <f t="shared" si="75"/>
        <v>0.17200000000000001</v>
      </c>
      <c r="K267" s="21">
        <f t="shared" si="75"/>
        <v>1.3999999999999999E-2</v>
      </c>
      <c r="L267" s="21">
        <f t="shared" si="75"/>
        <v>0</v>
      </c>
      <c r="M267" s="21">
        <f t="shared" si="75"/>
        <v>3.0000000000000006E-2</v>
      </c>
      <c r="N267" s="21">
        <f t="shared" si="75"/>
        <v>0.188</v>
      </c>
      <c r="O267" s="21">
        <f t="shared" si="75"/>
        <v>0</v>
      </c>
      <c r="P267" s="21">
        <f t="shared" si="75"/>
        <v>0</v>
      </c>
      <c r="Q267" s="21">
        <f t="shared" si="75"/>
        <v>0</v>
      </c>
      <c r="R267" s="34">
        <f t="shared" si="74"/>
        <v>170</v>
      </c>
      <c r="S267" s="34">
        <f t="shared" si="74"/>
        <v>97</v>
      </c>
    </row>
    <row r="268" spans="1:19" ht="16.5" x14ac:dyDescent="0.2">
      <c r="A268" s="86">
        <v>220</v>
      </c>
      <c r="B268" s="86">
        <v>17</v>
      </c>
      <c r="C268" s="86">
        <v>10</v>
      </c>
      <c r="D268" s="19">
        <v>0.75</v>
      </c>
      <c r="H268" s="21">
        <f t="shared" si="75"/>
        <v>0</v>
      </c>
      <c r="I268" s="21">
        <f t="shared" si="75"/>
        <v>0</v>
      </c>
      <c r="J268" s="21">
        <f t="shared" si="75"/>
        <v>0.17000000000000004</v>
      </c>
      <c r="K268" s="21">
        <f t="shared" si="75"/>
        <v>1.5000000000000003E-2</v>
      </c>
      <c r="L268" s="21">
        <f t="shared" si="75"/>
        <v>0</v>
      </c>
      <c r="M268" s="21">
        <f t="shared" si="75"/>
        <v>2.5000000000000001E-2</v>
      </c>
      <c r="N268" s="21">
        <f t="shared" si="75"/>
        <v>0.19</v>
      </c>
      <c r="O268" s="21">
        <f t="shared" si="75"/>
        <v>0</v>
      </c>
      <c r="P268" s="21">
        <f t="shared" si="75"/>
        <v>0</v>
      </c>
      <c r="Q268" s="21">
        <f t="shared" si="75"/>
        <v>0</v>
      </c>
      <c r="R268" s="34">
        <f t="shared" si="74"/>
        <v>171</v>
      </c>
      <c r="S268" s="34">
        <f t="shared" si="74"/>
        <v>97</v>
      </c>
    </row>
    <row r="269" spans="1:19" ht="16.5" x14ac:dyDescent="0.2">
      <c r="A269" s="86">
        <v>221</v>
      </c>
      <c r="B269" s="86">
        <v>17</v>
      </c>
      <c r="C269" s="86">
        <v>11</v>
      </c>
      <c r="D269" s="19">
        <v>0.8</v>
      </c>
      <c r="H269" s="21">
        <f t="shared" ref="H269:Q278" si="76">(INDEX(H$7:H$27,$B269)*(1-$D269)+INDEX(H$7:H$27,$B269+1)*$D269)*H$4*$B$2</f>
        <v>0</v>
      </c>
      <c r="I269" s="21">
        <f t="shared" si="76"/>
        <v>0</v>
      </c>
      <c r="J269" s="21">
        <f t="shared" si="76"/>
        <v>0.16800000000000004</v>
      </c>
      <c r="K269" s="21">
        <f t="shared" si="76"/>
        <v>1.6000000000000004E-2</v>
      </c>
      <c r="L269" s="21">
        <f t="shared" si="76"/>
        <v>0</v>
      </c>
      <c r="M269" s="21">
        <f t="shared" si="76"/>
        <v>1.9999999999999997E-2</v>
      </c>
      <c r="N269" s="21">
        <f t="shared" si="76"/>
        <v>0.192</v>
      </c>
      <c r="O269" s="21">
        <f t="shared" si="76"/>
        <v>0</v>
      </c>
      <c r="P269" s="21">
        <f t="shared" si="76"/>
        <v>0</v>
      </c>
      <c r="Q269" s="21">
        <f t="shared" si="76"/>
        <v>0</v>
      </c>
      <c r="R269" s="34">
        <f t="shared" ref="R269:S288" si="77">INT((INDEX(R$7:R$27,$B269)*(1-$D269)+INDEX(R$7:R$27,$B269+1)*$D269)*R$4*$B$2)</f>
        <v>172</v>
      </c>
      <c r="S269" s="34">
        <f t="shared" si="77"/>
        <v>98</v>
      </c>
    </row>
    <row r="270" spans="1:19" ht="16.5" x14ac:dyDescent="0.2">
      <c r="A270" s="86">
        <v>222</v>
      </c>
      <c r="B270" s="86">
        <v>17</v>
      </c>
      <c r="C270" s="86">
        <v>12</v>
      </c>
      <c r="D270" s="19">
        <v>0.85</v>
      </c>
      <c r="H270" s="21">
        <f t="shared" si="76"/>
        <v>0</v>
      </c>
      <c r="I270" s="21">
        <f t="shared" si="76"/>
        <v>0</v>
      </c>
      <c r="J270" s="21">
        <f t="shared" si="76"/>
        <v>0.16600000000000004</v>
      </c>
      <c r="K270" s="21">
        <f t="shared" si="76"/>
        <v>1.7000000000000001E-2</v>
      </c>
      <c r="L270" s="21">
        <f t="shared" si="76"/>
        <v>0</v>
      </c>
      <c r="M270" s="21">
        <f t="shared" si="76"/>
        <v>1.5000000000000003E-2</v>
      </c>
      <c r="N270" s="21">
        <f t="shared" si="76"/>
        <v>0.19400000000000001</v>
      </c>
      <c r="O270" s="21">
        <f t="shared" si="76"/>
        <v>0</v>
      </c>
      <c r="P270" s="21">
        <f t="shared" si="76"/>
        <v>0</v>
      </c>
      <c r="Q270" s="21">
        <f t="shared" si="76"/>
        <v>0</v>
      </c>
      <c r="R270" s="34">
        <f t="shared" si="77"/>
        <v>172</v>
      </c>
      <c r="S270" s="34">
        <f t="shared" si="77"/>
        <v>98</v>
      </c>
    </row>
    <row r="271" spans="1:19" ht="16.5" x14ac:dyDescent="0.2">
      <c r="A271" s="86">
        <v>223</v>
      </c>
      <c r="B271" s="86">
        <v>17</v>
      </c>
      <c r="C271" s="86">
        <v>13</v>
      </c>
      <c r="D271" s="19">
        <v>0.9</v>
      </c>
      <c r="H271" s="21">
        <f t="shared" si="76"/>
        <v>0</v>
      </c>
      <c r="I271" s="21">
        <f t="shared" si="76"/>
        <v>0</v>
      </c>
      <c r="J271" s="21">
        <f t="shared" si="76"/>
        <v>0.16400000000000003</v>
      </c>
      <c r="K271" s="21">
        <f t="shared" si="76"/>
        <v>1.8000000000000002E-2</v>
      </c>
      <c r="L271" s="21">
        <f t="shared" si="76"/>
        <v>0</v>
      </c>
      <c r="M271" s="21">
        <f t="shared" si="76"/>
        <v>9.9999999999999985E-3</v>
      </c>
      <c r="N271" s="21">
        <f t="shared" si="76"/>
        <v>0.19600000000000001</v>
      </c>
      <c r="O271" s="21">
        <f t="shared" si="76"/>
        <v>0</v>
      </c>
      <c r="P271" s="21">
        <f t="shared" si="76"/>
        <v>0</v>
      </c>
      <c r="Q271" s="21">
        <f t="shared" si="76"/>
        <v>0</v>
      </c>
      <c r="R271" s="34">
        <f t="shared" si="77"/>
        <v>173</v>
      </c>
      <c r="S271" s="34">
        <f t="shared" si="77"/>
        <v>99</v>
      </c>
    </row>
    <row r="272" spans="1:19" ht="16.5" x14ac:dyDescent="0.2">
      <c r="A272" s="86">
        <v>224</v>
      </c>
      <c r="B272" s="86">
        <v>17</v>
      </c>
      <c r="C272" s="86">
        <v>14</v>
      </c>
      <c r="D272" s="19">
        <v>0.95</v>
      </c>
      <c r="H272" s="21">
        <f t="shared" si="76"/>
        <v>0</v>
      </c>
      <c r="I272" s="21">
        <f t="shared" si="76"/>
        <v>0</v>
      </c>
      <c r="J272" s="21">
        <f t="shared" si="76"/>
        <v>0.16200000000000003</v>
      </c>
      <c r="K272" s="21">
        <f t="shared" si="76"/>
        <v>1.9000000000000003E-2</v>
      </c>
      <c r="L272" s="21">
        <f t="shared" si="76"/>
        <v>0</v>
      </c>
      <c r="M272" s="21">
        <f t="shared" si="76"/>
        <v>5.0000000000000044E-3</v>
      </c>
      <c r="N272" s="21">
        <f t="shared" si="76"/>
        <v>0.19800000000000001</v>
      </c>
      <c r="O272" s="21">
        <f t="shared" si="76"/>
        <v>0</v>
      </c>
      <c r="P272" s="21">
        <f t="shared" si="76"/>
        <v>0</v>
      </c>
      <c r="Q272" s="21">
        <f t="shared" si="76"/>
        <v>0</v>
      </c>
      <c r="R272" s="34">
        <f t="shared" si="77"/>
        <v>174</v>
      </c>
      <c r="S272" s="34">
        <f t="shared" si="77"/>
        <v>99</v>
      </c>
    </row>
    <row r="273" spans="1:19" ht="16.5" x14ac:dyDescent="0.2">
      <c r="A273" s="86">
        <v>225</v>
      </c>
      <c r="B273" s="86">
        <v>17</v>
      </c>
      <c r="C273" s="86">
        <v>15</v>
      </c>
      <c r="D273" s="19">
        <v>1</v>
      </c>
      <c r="H273" s="21">
        <f t="shared" si="76"/>
        <v>0</v>
      </c>
      <c r="I273" s="21">
        <f t="shared" si="76"/>
        <v>0</v>
      </c>
      <c r="J273" s="21">
        <f t="shared" si="76"/>
        <v>0.16000000000000003</v>
      </c>
      <c r="K273" s="21">
        <f t="shared" si="76"/>
        <v>2.0000000000000004E-2</v>
      </c>
      <c r="L273" s="21">
        <f t="shared" si="76"/>
        <v>0</v>
      </c>
      <c r="M273" s="21">
        <f t="shared" si="76"/>
        <v>0</v>
      </c>
      <c r="N273" s="21">
        <f t="shared" si="76"/>
        <v>0.2</v>
      </c>
      <c r="O273" s="21">
        <f t="shared" si="76"/>
        <v>0</v>
      </c>
      <c r="P273" s="21">
        <f t="shared" si="76"/>
        <v>0</v>
      </c>
      <c r="Q273" s="21">
        <f t="shared" si="76"/>
        <v>0</v>
      </c>
      <c r="R273" s="34">
        <f t="shared" si="77"/>
        <v>175</v>
      </c>
      <c r="S273" s="34">
        <f t="shared" si="77"/>
        <v>100</v>
      </c>
    </row>
    <row r="274" spans="1:19" ht="16.5" x14ac:dyDescent="0.2">
      <c r="A274" s="86">
        <v>226</v>
      </c>
      <c r="B274" s="86">
        <v>18</v>
      </c>
      <c r="C274" s="86">
        <v>1</v>
      </c>
      <c r="D274" s="19">
        <v>0.3</v>
      </c>
      <c r="H274" s="21">
        <f t="shared" si="76"/>
        <v>0</v>
      </c>
      <c r="I274" s="21">
        <f t="shared" si="76"/>
        <v>0</v>
      </c>
      <c r="J274" s="21">
        <f t="shared" si="76"/>
        <v>0.151</v>
      </c>
      <c r="K274" s="21">
        <f t="shared" si="76"/>
        <v>2.4500000000000001E-2</v>
      </c>
      <c r="L274" s="21">
        <f t="shared" si="76"/>
        <v>0</v>
      </c>
      <c r="M274" s="21">
        <f t="shared" si="76"/>
        <v>0</v>
      </c>
      <c r="N274" s="21">
        <f t="shared" si="76"/>
        <v>0.188</v>
      </c>
      <c r="O274" s="21">
        <f t="shared" si="76"/>
        <v>6.0000000000000001E-3</v>
      </c>
      <c r="P274" s="21">
        <f t="shared" si="76"/>
        <v>0</v>
      </c>
      <c r="Q274" s="21">
        <f t="shared" si="76"/>
        <v>0</v>
      </c>
      <c r="R274" s="34">
        <f t="shared" si="77"/>
        <v>178</v>
      </c>
      <c r="S274" s="34">
        <f t="shared" si="77"/>
        <v>103</v>
      </c>
    </row>
    <row r="275" spans="1:19" ht="16.5" x14ac:dyDescent="0.2">
      <c r="A275" s="86">
        <v>227</v>
      </c>
      <c r="B275" s="86">
        <v>18</v>
      </c>
      <c r="C275" s="86">
        <v>2</v>
      </c>
      <c r="D275" s="19">
        <v>0.35</v>
      </c>
      <c r="H275" s="21">
        <f t="shared" si="76"/>
        <v>0</v>
      </c>
      <c r="I275" s="21">
        <f t="shared" si="76"/>
        <v>0</v>
      </c>
      <c r="J275" s="21">
        <f t="shared" si="76"/>
        <v>0.14950000000000002</v>
      </c>
      <c r="K275" s="21">
        <f t="shared" si="76"/>
        <v>2.5250000000000002E-2</v>
      </c>
      <c r="L275" s="21">
        <f t="shared" si="76"/>
        <v>0</v>
      </c>
      <c r="M275" s="21">
        <f t="shared" si="76"/>
        <v>0</v>
      </c>
      <c r="N275" s="21">
        <f t="shared" si="76"/>
        <v>0.186</v>
      </c>
      <c r="O275" s="21">
        <f t="shared" si="76"/>
        <v>6.9999999999999993E-3</v>
      </c>
      <c r="P275" s="21">
        <f t="shared" si="76"/>
        <v>0</v>
      </c>
      <c r="Q275" s="21">
        <f t="shared" si="76"/>
        <v>0</v>
      </c>
      <c r="R275" s="34">
        <f t="shared" si="77"/>
        <v>178</v>
      </c>
      <c r="S275" s="34">
        <f t="shared" si="77"/>
        <v>103</v>
      </c>
    </row>
    <row r="276" spans="1:19" ht="16.5" x14ac:dyDescent="0.2">
      <c r="A276" s="86">
        <v>228</v>
      </c>
      <c r="B276" s="86">
        <v>18</v>
      </c>
      <c r="C276" s="86">
        <v>3</v>
      </c>
      <c r="D276" s="19">
        <v>0.4</v>
      </c>
      <c r="H276" s="21">
        <f t="shared" si="76"/>
        <v>0</v>
      </c>
      <c r="I276" s="21">
        <f t="shared" si="76"/>
        <v>0</v>
      </c>
      <c r="J276" s="21">
        <f t="shared" si="76"/>
        <v>0.14799999999999999</v>
      </c>
      <c r="K276" s="21">
        <f t="shared" si="76"/>
        <v>2.6000000000000002E-2</v>
      </c>
      <c r="L276" s="21">
        <f t="shared" si="76"/>
        <v>0</v>
      </c>
      <c r="M276" s="21">
        <f t="shared" si="76"/>
        <v>0</v>
      </c>
      <c r="N276" s="21">
        <f t="shared" si="76"/>
        <v>0.18400000000000002</v>
      </c>
      <c r="O276" s="21">
        <f t="shared" si="76"/>
        <v>8.0000000000000019E-3</v>
      </c>
      <c r="P276" s="21">
        <f t="shared" si="76"/>
        <v>0</v>
      </c>
      <c r="Q276" s="21">
        <f t="shared" si="76"/>
        <v>0</v>
      </c>
      <c r="R276" s="34">
        <f t="shared" si="77"/>
        <v>179</v>
      </c>
      <c r="S276" s="34">
        <f t="shared" si="77"/>
        <v>104</v>
      </c>
    </row>
    <row r="277" spans="1:19" ht="16.5" x14ac:dyDescent="0.2">
      <c r="A277" s="86">
        <v>229</v>
      </c>
      <c r="B277" s="86">
        <v>18</v>
      </c>
      <c r="C277" s="86">
        <v>4</v>
      </c>
      <c r="D277" s="19">
        <v>0.45</v>
      </c>
      <c r="H277" s="21">
        <f t="shared" si="76"/>
        <v>0</v>
      </c>
      <c r="I277" s="21">
        <f t="shared" si="76"/>
        <v>0</v>
      </c>
      <c r="J277" s="21">
        <f t="shared" si="76"/>
        <v>0.14650000000000005</v>
      </c>
      <c r="K277" s="21">
        <f t="shared" si="76"/>
        <v>2.6750000000000003E-2</v>
      </c>
      <c r="L277" s="21">
        <f t="shared" si="76"/>
        <v>0</v>
      </c>
      <c r="M277" s="21">
        <f t="shared" si="76"/>
        <v>0</v>
      </c>
      <c r="N277" s="21">
        <f t="shared" si="76"/>
        <v>0.18200000000000005</v>
      </c>
      <c r="O277" s="21">
        <f t="shared" si="76"/>
        <v>9.0000000000000011E-3</v>
      </c>
      <c r="P277" s="21">
        <f t="shared" si="76"/>
        <v>0</v>
      </c>
      <c r="Q277" s="21">
        <f t="shared" si="76"/>
        <v>0</v>
      </c>
      <c r="R277" s="34">
        <f t="shared" si="77"/>
        <v>179</v>
      </c>
      <c r="S277" s="34">
        <f t="shared" si="77"/>
        <v>104</v>
      </c>
    </row>
    <row r="278" spans="1:19" ht="16.5" x14ac:dyDescent="0.2">
      <c r="A278" s="86">
        <v>230</v>
      </c>
      <c r="B278" s="86">
        <v>18</v>
      </c>
      <c r="C278" s="86">
        <v>5</v>
      </c>
      <c r="D278" s="19">
        <v>0.5</v>
      </c>
      <c r="H278" s="21">
        <f t="shared" si="76"/>
        <v>0</v>
      </c>
      <c r="I278" s="21">
        <f t="shared" si="76"/>
        <v>0</v>
      </c>
      <c r="J278" s="21">
        <f t="shared" si="76"/>
        <v>0.14500000000000002</v>
      </c>
      <c r="K278" s="21">
        <f t="shared" si="76"/>
        <v>2.7500000000000004E-2</v>
      </c>
      <c r="L278" s="21">
        <f t="shared" si="76"/>
        <v>0</v>
      </c>
      <c r="M278" s="21">
        <f t="shared" si="76"/>
        <v>0</v>
      </c>
      <c r="N278" s="21">
        <f t="shared" si="76"/>
        <v>0.18000000000000002</v>
      </c>
      <c r="O278" s="21">
        <f t="shared" si="76"/>
        <v>1.0000000000000002E-2</v>
      </c>
      <c r="P278" s="21">
        <f t="shared" si="76"/>
        <v>0</v>
      </c>
      <c r="Q278" s="21">
        <f t="shared" si="76"/>
        <v>0</v>
      </c>
      <c r="R278" s="34">
        <f t="shared" si="77"/>
        <v>180</v>
      </c>
      <c r="S278" s="34">
        <f t="shared" si="77"/>
        <v>105</v>
      </c>
    </row>
    <row r="279" spans="1:19" ht="16.5" x14ac:dyDescent="0.2">
      <c r="A279" s="86">
        <v>231</v>
      </c>
      <c r="B279" s="86">
        <v>18</v>
      </c>
      <c r="C279" s="86">
        <v>6</v>
      </c>
      <c r="D279" s="19">
        <v>0.55000000000000004</v>
      </c>
      <c r="H279" s="21">
        <f t="shared" ref="H279:Q288" si="78">(INDEX(H$7:H$27,$B279)*(1-$D279)+INDEX(H$7:H$27,$B279+1)*$D279)*H$4*$B$2</f>
        <v>0</v>
      </c>
      <c r="I279" s="21">
        <f t="shared" si="78"/>
        <v>0</v>
      </c>
      <c r="J279" s="21">
        <f t="shared" si="78"/>
        <v>0.14350000000000002</v>
      </c>
      <c r="K279" s="21">
        <f t="shared" si="78"/>
        <v>2.8249999999999997E-2</v>
      </c>
      <c r="L279" s="21">
        <f t="shared" si="78"/>
        <v>0</v>
      </c>
      <c r="M279" s="21">
        <f t="shared" si="78"/>
        <v>0</v>
      </c>
      <c r="N279" s="21">
        <f t="shared" si="78"/>
        <v>0.17800000000000002</v>
      </c>
      <c r="O279" s="21">
        <f t="shared" si="78"/>
        <v>1.1000000000000003E-2</v>
      </c>
      <c r="P279" s="21">
        <f t="shared" si="78"/>
        <v>0</v>
      </c>
      <c r="Q279" s="21">
        <f t="shared" si="78"/>
        <v>0</v>
      </c>
      <c r="R279" s="34">
        <f t="shared" si="77"/>
        <v>180</v>
      </c>
      <c r="S279" s="34">
        <f t="shared" si="77"/>
        <v>105</v>
      </c>
    </row>
    <row r="280" spans="1:19" ht="16.5" x14ac:dyDescent="0.2">
      <c r="A280" s="86">
        <v>232</v>
      </c>
      <c r="B280" s="86">
        <v>18</v>
      </c>
      <c r="C280" s="86">
        <v>7</v>
      </c>
      <c r="D280" s="19">
        <v>0.6</v>
      </c>
      <c r="H280" s="21">
        <f t="shared" si="78"/>
        <v>0</v>
      </c>
      <c r="I280" s="21">
        <f t="shared" si="78"/>
        <v>0</v>
      </c>
      <c r="J280" s="21">
        <f t="shared" si="78"/>
        <v>0.14200000000000002</v>
      </c>
      <c r="K280" s="21">
        <f t="shared" si="78"/>
        <v>2.9000000000000005E-2</v>
      </c>
      <c r="L280" s="21">
        <f t="shared" si="78"/>
        <v>0</v>
      </c>
      <c r="M280" s="21">
        <f t="shared" si="78"/>
        <v>0</v>
      </c>
      <c r="N280" s="21">
        <f t="shared" si="78"/>
        <v>0.17600000000000002</v>
      </c>
      <c r="O280" s="21">
        <f t="shared" si="78"/>
        <v>1.2E-2</v>
      </c>
      <c r="P280" s="21">
        <f t="shared" si="78"/>
        <v>0</v>
      </c>
      <c r="Q280" s="21">
        <f t="shared" si="78"/>
        <v>0</v>
      </c>
      <c r="R280" s="34">
        <f t="shared" si="77"/>
        <v>181</v>
      </c>
      <c r="S280" s="34">
        <f t="shared" si="77"/>
        <v>106</v>
      </c>
    </row>
    <row r="281" spans="1:19" ht="16.5" x14ac:dyDescent="0.2">
      <c r="A281" s="86">
        <v>233</v>
      </c>
      <c r="B281" s="86">
        <v>18</v>
      </c>
      <c r="C281" s="86">
        <v>8</v>
      </c>
      <c r="D281" s="19">
        <v>0.65</v>
      </c>
      <c r="H281" s="21">
        <f t="shared" si="78"/>
        <v>0</v>
      </c>
      <c r="I281" s="21">
        <f t="shared" si="78"/>
        <v>0</v>
      </c>
      <c r="J281" s="21">
        <f t="shared" si="78"/>
        <v>0.14050000000000001</v>
      </c>
      <c r="K281" s="21">
        <f t="shared" si="78"/>
        <v>2.9749999999999999E-2</v>
      </c>
      <c r="L281" s="21">
        <f t="shared" si="78"/>
        <v>0</v>
      </c>
      <c r="M281" s="21">
        <f t="shared" si="78"/>
        <v>0</v>
      </c>
      <c r="N281" s="21">
        <f t="shared" si="78"/>
        <v>0.17400000000000002</v>
      </c>
      <c r="O281" s="21">
        <f t="shared" si="78"/>
        <v>1.3000000000000001E-2</v>
      </c>
      <c r="P281" s="21">
        <f t="shared" si="78"/>
        <v>0</v>
      </c>
      <c r="Q281" s="21">
        <f t="shared" si="78"/>
        <v>0</v>
      </c>
      <c r="R281" s="34">
        <f t="shared" si="77"/>
        <v>181</v>
      </c>
      <c r="S281" s="34">
        <f t="shared" si="77"/>
        <v>106</v>
      </c>
    </row>
    <row r="282" spans="1:19" ht="16.5" x14ac:dyDescent="0.2">
      <c r="A282" s="86">
        <v>234</v>
      </c>
      <c r="B282" s="86">
        <v>18</v>
      </c>
      <c r="C282" s="86">
        <v>9</v>
      </c>
      <c r="D282" s="19">
        <v>0.7</v>
      </c>
      <c r="H282" s="21">
        <f t="shared" si="78"/>
        <v>0</v>
      </c>
      <c r="I282" s="21">
        <f t="shared" si="78"/>
        <v>0</v>
      </c>
      <c r="J282" s="21">
        <f t="shared" si="78"/>
        <v>0.13900000000000001</v>
      </c>
      <c r="K282" s="21">
        <f t="shared" si="78"/>
        <v>3.0499999999999999E-2</v>
      </c>
      <c r="L282" s="21">
        <f t="shared" si="78"/>
        <v>0</v>
      </c>
      <c r="M282" s="21">
        <f t="shared" si="78"/>
        <v>0</v>
      </c>
      <c r="N282" s="21">
        <f t="shared" si="78"/>
        <v>0.17200000000000001</v>
      </c>
      <c r="O282" s="21">
        <f t="shared" si="78"/>
        <v>1.3999999999999999E-2</v>
      </c>
      <c r="P282" s="21">
        <f t="shared" si="78"/>
        <v>0</v>
      </c>
      <c r="Q282" s="21">
        <f t="shared" si="78"/>
        <v>0</v>
      </c>
      <c r="R282" s="34">
        <f t="shared" si="77"/>
        <v>182</v>
      </c>
      <c r="S282" s="34">
        <f t="shared" si="77"/>
        <v>107</v>
      </c>
    </row>
    <row r="283" spans="1:19" ht="16.5" x14ac:dyDescent="0.2">
      <c r="A283" s="86">
        <v>235</v>
      </c>
      <c r="B283" s="86">
        <v>18</v>
      </c>
      <c r="C283" s="86">
        <v>10</v>
      </c>
      <c r="D283" s="19">
        <v>0.75</v>
      </c>
      <c r="H283" s="21">
        <f t="shared" si="78"/>
        <v>0</v>
      </c>
      <c r="I283" s="21">
        <f t="shared" si="78"/>
        <v>0</v>
      </c>
      <c r="J283" s="21">
        <f t="shared" si="78"/>
        <v>0.13750000000000001</v>
      </c>
      <c r="K283" s="21">
        <f t="shared" si="78"/>
        <v>3.1249999999999997E-2</v>
      </c>
      <c r="L283" s="21">
        <f t="shared" si="78"/>
        <v>0</v>
      </c>
      <c r="M283" s="21">
        <f t="shared" si="78"/>
        <v>0</v>
      </c>
      <c r="N283" s="21">
        <f t="shared" si="78"/>
        <v>0.17000000000000004</v>
      </c>
      <c r="O283" s="21">
        <f t="shared" si="78"/>
        <v>1.5000000000000003E-2</v>
      </c>
      <c r="P283" s="21">
        <f t="shared" si="78"/>
        <v>0</v>
      </c>
      <c r="Q283" s="21">
        <f t="shared" si="78"/>
        <v>0</v>
      </c>
      <c r="R283" s="34">
        <f t="shared" si="77"/>
        <v>182</v>
      </c>
      <c r="S283" s="34">
        <f t="shared" si="77"/>
        <v>107</v>
      </c>
    </row>
    <row r="284" spans="1:19" ht="16.5" x14ac:dyDescent="0.2">
      <c r="A284" s="86">
        <v>236</v>
      </c>
      <c r="B284" s="86">
        <v>18</v>
      </c>
      <c r="C284" s="86">
        <v>11</v>
      </c>
      <c r="D284" s="19">
        <v>0.8</v>
      </c>
      <c r="H284" s="21">
        <f t="shared" si="78"/>
        <v>0</v>
      </c>
      <c r="I284" s="21">
        <f t="shared" si="78"/>
        <v>0</v>
      </c>
      <c r="J284" s="21">
        <f t="shared" si="78"/>
        <v>0.13599999999999998</v>
      </c>
      <c r="K284" s="21">
        <f t="shared" si="78"/>
        <v>3.1999999999999994E-2</v>
      </c>
      <c r="L284" s="21">
        <f t="shared" si="78"/>
        <v>0</v>
      </c>
      <c r="M284" s="21">
        <f t="shared" si="78"/>
        <v>0</v>
      </c>
      <c r="N284" s="21">
        <f t="shared" si="78"/>
        <v>0.16800000000000004</v>
      </c>
      <c r="O284" s="21">
        <f t="shared" si="78"/>
        <v>1.6000000000000004E-2</v>
      </c>
      <c r="P284" s="21">
        <f t="shared" si="78"/>
        <v>0</v>
      </c>
      <c r="Q284" s="21">
        <f t="shared" si="78"/>
        <v>0</v>
      </c>
      <c r="R284" s="34">
        <f t="shared" si="77"/>
        <v>183</v>
      </c>
      <c r="S284" s="34">
        <f t="shared" si="77"/>
        <v>108</v>
      </c>
    </row>
    <row r="285" spans="1:19" ht="16.5" x14ac:dyDescent="0.2">
      <c r="A285" s="86">
        <v>237</v>
      </c>
      <c r="B285" s="86">
        <v>18</v>
      </c>
      <c r="C285" s="86">
        <v>12</v>
      </c>
      <c r="D285" s="19">
        <v>0.85</v>
      </c>
      <c r="H285" s="21">
        <f t="shared" si="78"/>
        <v>0</v>
      </c>
      <c r="I285" s="21">
        <f t="shared" si="78"/>
        <v>0</v>
      </c>
      <c r="J285" s="21">
        <f t="shared" si="78"/>
        <v>0.13450000000000001</v>
      </c>
      <c r="K285" s="21">
        <f t="shared" si="78"/>
        <v>3.2750000000000001E-2</v>
      </c>
      <c r="L285" s="21">
        <f t="shared" si="78"/>
        <v>0</v>
      </c>
      <c r="M285" s="21">
        <f t="shared" si="78"/>
        <v>0</v>
      </c>
      <c r="N285" s="21">
        <f t="shared" si="78"/>
        <v>0.16600000000000004</v>
      </c>
      <c r="O285" s="21">
        <f t="shared" si="78"/>
        <v>1.7000000000000001E-2</v>
      </c>
      <c r="P285" s="21">
        <f t="shared" si="78"/>
        <v>0</v>
      </c>
      <c r="Q285" s="21">
        <f t="shared" si="78"/>
        <v>0</v>
      </c>
      <c r="R285" s="34">
        <f t="shared" si="77"/>
        <v>183</v>
      </c>
      <c r="S285" s="34">
        <f t="shared" si="77"/>
        <v>108</v>
      </c>
    </row>
    <row r="286" spans="1:19" ht="16.5" x14ac:dyDescent="0.2">
      <c r="A286" s="86">
        <v>238</v>
      </c>
      <c r="B286" s="86">
        <v>18</v>
      </c>
      <c r="C286" s="86">
        <v>13</v>
      </c>
      <c r="D286" s="19">
        <v>0.9</v>
      </c>
      <c r="H286" s="21">
        <f t="shared" si="78"/>
        <v>0</v>
      </c>
      <c r="I286" s="21">
        <f t="shared" si="78"/>
        <v>0</v>
      </c>
      <c r="J286" s="21">
        <f t="shared" si="78"/>
        <v>0.13300000000000001</v>
      </c>
      <c r="K286" s="21">
        <f t="shared" si="78"/>
        <v>3.3500000000000002E-2</v>
      </c>
      <c r="L286" s="21">
        <f t="shared" si="78"/>
        <v>0</v>
      </c>
      <c r="M286" s="21">
        <f t="shared" si="78"/>
        <v>0</v>
      </c>
      <c r="N286" s="21">
        <f t="shared" si="78"/>
        <v>0.16400000000000003</v>
      </c>
      <c r="O286" s="21">
        <f t="shared" si="78"/>
        <v>1.8000000000000002E-2</v>
      </c>
      <c r="P286" s="21">
        <f t="shared" si="78"/>
        <v>0</v>
      </c>
      <c r="Q286" s="21">
        <f t="shared" si="78"/>
        <v>0</v>
      </c>
      <c r="R286" s="34">
        <f t="shared" si="77"/>
        <v>184</v>
      </c>
      <c r="S286" s="34">
        <f t="shared" si="77"/>
        <v>109</v>
      </c>
    </row>
    <row r="287" spans="1:19" ht="16.5" x14ac:dyDescent="0.2">
      <c r="A287" s="86">
        <v>239</v>
      </c>
      <c r="B287" s="86">
        <v>18</v>
      </c>
      <c r="C287" s="86">
        <v>14</v>
      </c>
      <c r="D287" s="19">
        <v>0.95</v>
      </c>
      <c r="H287" s="21">
        <f t="shared" si="78"/>
        <v>0</v>
      </c>
      <c r="I287" s="21">
        <f t="shared" si="78"/>
        <v>0</v>
      </c>
      <c r="J287" s="21">
        <f t="shared" si="78"/>
        <v>0.13150000000000001</v>
      </c>
      <c r="K287" s="21">
        <f t="shared" si="78"/>
        <v>3.4249999999999996E-2</v>
      </c>
      <c r="L287" s="21">
        <f t="shared" si="78"/>
        <v>0</v>
      </c>
      <c r="M287" s="21">
        <f t="shared" si="78"/>
        <v>0</v>
      </c>
      <c r="N287" s="21">
        <f t="shared" si="78"/>
        <v>0.16200000000000003</v>
      </c>
      <c r="O287" s="21">
        <f t="shared" si="78"/>
        <v>1.9000000000000003E-2</v>
      </c>
      <c r="P287" s="21">
        <f t="shared" si="78"/>
        <v>0</v>
      </c>
      <c r="Q287" s="21">
        <f t="shared" si="78"/>
        <v>0</v>
      </c>
      <c r="R287" s="34">
        <f t="shared" si="77"/>
        <v>184</v>
      </c>
      <c r="S287" s="34">
        <f t="shared" si="77"/>
        <v>109</v>
      </c>
    </row>
    <row r="288" spans="1:19" ht="16.5" x14ac:dyDescent="0.2">
      <c r="A288" s="86">
        <v>240</v>
      </c>
      <c r="B288" s="86">
        <v>18</v>
      </c>
      <c r="C288" s="86">
        <v>15</v>
      </c>
      <c r="D288" s="19">
        <v>1</v>
      </c>
      <c r="H288" s="21">
        <f t="shared" si="78"/>
        <v>0</v>
      </c>
      <c r="I288" s="21">
        <f t="shared" si="78"/>
        <v>0</v>
      </c>
      <c r="J288" s="21">
        <f t="shared" si="78"/>
        <v>0.13</v>
      </c>
      <c r="K288" s="21">
        <f t="shared" si="78"/>
        <v>3.4999999999999996E-2</v>
      </c>
      <c r="L288" s="21">
        <f t="shared" si="78"/>
        <v>0</v>
      </c>
      <c r="M288" s="21">
        <f t="shared" si="78"/>
        <v>0</v>
      </c>
      <c r="N288" s="21">
        <f t="shared" si="78"/>
        <v>0.16000000000000003</v>
      </c>
      <c r="O288" s="21">
        <f t="shared" si="78"/>
        <v>2.0000000000000004E-2</v>
      </c>
      <c r="P288" s="21">
        <f t="shared" si="78"/>
        <v>0</v>
      </c>
      <c r="Q288" s="21">
        <f t="shared" si="78"/>
        <v>0</v>
      </c>
      <c r="R288" s="34">
        <f t="shared" si="77"/>
        <v>185</v>
      </c>
      <c r="S288" s="34">
        <f t="shared" si="77"/>
        <v>110</v>
      </c>
    </row>
    <row r="289" spans="1:19" ht="16.5" x14ac:dyDescent="0.2">
      <c r="A289" s="86">
        <v>241</v>
      </c>
      <c r="B289" s="86">
        <v>19</v>
      </c>
      <c r="C289" s="86">
        <v>1</v>
      </c>
      <c r="D289" s="19">
        <v>0.3</v>
      </c>
      <c r="H289" s="21">
        <f t="shared" ref="H289:Q298" si="79">(INDEX(H$7:H$27,$B289)*(1-$D289)+INDEX(H$7:H$27,$B289+1)*$D289)*H$4*$B$2</f>
        <v>0</v>
      </c>
      <c r="I289" s="21">
        <f t="shared" si="79"/>
        <v>0</v>
      </c>
      <c r="J289" s="21">
        <f t="shared" si="79"/>
        <v>0.121</v>
      </c>
      <c r="K289" s="21">
        <f t="shared" si="79"/>
        <v>3.95E-2</v>
      </c>
      <c r="L289" s="21">
        <f t="shared" si="79"/>
        <v>0</v>
      </c>
      <c r="M289" s="21">
        <f t="shared" si="79"/>
        <v>0</v>
      </c>
      <c r="N289" s="21">
        <f t="shared" si="79"/>
        <v>0.151</v>
      </c>
      <c r="O289" s="21">
        <f t="shared" si="79"/>
        <v>2.4500000000000001E-2</v>
      </c>
      <c r="P289" s="21">
        <f t="shared" si="79"/>
        <v>0</v>
      </c>
      <c r="Q289" s="21">
        <f t="shared" si="79"/>
        <v>7.5000000000000002E-4</v>
      </c>
      <c r="R289" s="34">
        <f t="shared" ref="R289:S308" si="80">INT((INDEX(R$7:R$27,$B289)*(1-$D289)+INDEX(R$7:R$27,$B289+1)*$D289)*R$4*$B$2)</f>
        <v>189</v>
      </c>
      <c r="S289" s="34">
        <f t="shared" si="80"/>
        <v>113</v>
      </c>
    </row>
    <row r="290" spans="1:19" ht="16.5" x14ac:dyDescent="0.2">
      <c r="A290" s="86">
        <v>242</v>
      </c>
      <c r="B290" s="86">
        <v>19</v>
      </c>
      <c r="C290" s="86">
        <v>2</v>
      </c>
      <c r="D290" s="19">
        <v>0.35</v>
      </c>
      <c r="H290" s="21">
        <f t="shared" si="79"/>
        <v>0</v>
      </c>
      <c r="I290" s="21">
        <f t="shared" si="79"/>
        <v>0</v>
      </c>
      <c r="J290" s="21">
        <f t="shared" si="79"/>
        <v>0.11950000000000001</v>
      </c>
      <c r="K290" s="21">
        <f t="shared" si="79"/>
        <v>4.0250000000000001E-2</v>
      </c>
      <c r="L290" s="21">
        <f t="shared" si="79"/>
        <v>0</v>
      </c>
      <c r="M290" s="21">
        <f t="shared" si="79"/>
        <v>0</v>
      </c>
      <c r="N290" s="21">
        <f t="shared" si="79"/>
        <v>0.14950000000000002</v>
      </c>
      <c r="O290" s="21">
        <f t="shared" si="79"/>
        <v>2.5250000000000002E-2</v>
      </c>
      <c r="P290" s="21">
        <f t="shared" si="79"/>
        <v>0</v>
      </c>
      <c r="Q290" s="21">
        <f t="shared" si="79"/>
        <v>8.7499999999999991E-4</v>
      </c>
      <c r="R290" s="34">
        <f t="shared" si="80"/>
        <v>190</v>
      </c>
      <c r="S290" s="34">
        <f t="shared" si="80"/>
        <v>113</v>
      </c>
    </row>
    <row r="291" spans="1:19" ht="16.5" x14ac:dyDescent="0.2">
      <c r="A291" s="86">
        <v>243</v>
      </c>
      <c r="B291" s="86">
        <v>19</v>
      </c>
      <c r="C291" s="86">
        <v>3</v>
      </c>
      <c r="D291" s="19">
        <v>0.4</v>
      </c>
      <c r="H291" s="21">
        <f t="shared" si="79"/>
        <v>0</v>
      </c>
      <c r="I291" s="21">
        <f t="shared" si="79"/>
        <v>0</v>
      </c>
      <c r="J291" s="21">
        <f t="shared" si="79"/>
        <v>0.11800000000000002</v>
      </c>
      <c r="K291" s="21">
        <f t="shared" si="79"/>
        <v>4.1000000000000009E-2</v>
      </c>
      <c r="L291" s="21">
        <f t="shared" si="79"/>
        <v>0</v>
      </c>
      <c r="M291" s="21">
        <f t="shared" si="79"/>
        <v>0</v>
      </c>
      <c r="N291" s="21">
        <f t="shared" si="79"/>
        <v>0.14799999999999999</v>
      </c>
      <c r="O291" s="21">
        <f t="shared" si="79"/>
        <v>2.6000000000000002E-2</v>
      </c>
      <c r="P291" s="21">
        <f t="shared" si="79"/>
        <v>0</v>
      </c>
      <c r="Q291" s="21">
        <f t="shared" si="79"/>
        <v>1.0000000000000002E-3</v>
      </c>
      <c r="R291" s="34">
        <f t="shared" si="80"/>
        <v>191</v>
      </c>
      <c r="S291" s="34">
        <f t="shared" si="80"/>
        <v>114</v>
      </c>
    </row>
    <row r="292" spans="1:19" ht="16.5" x14ac:dyDescent="0.2">
      <c r="A292" s="86">
        <v>244</v>
      </c>
      <c r="B292" s="86">
        <v>19</v>
      </c>
      <c r="C292" s="86">
        <v>4</v>
      </c>
      <c r="D292" s="19">
        <v>0.45</v>
      </c>
      <c r="H292" s="21">
        <f t="shared" si="79"/>
        <v>0</v>
      </c>
      <c r="I292" s="21">
        <f t="shared" si="79"/>
        <v>0</v>
      </c>
      <c r="J292" s="21">
        <f t="shared" si="79"/>
        <v>0.11650000000000001</v>
      </c>
      <c r="K292" s="21">
        <f t="shared" si="79"/>
        <v>4.1750000000000002E-2</v>
      </c>
      <c r="L292" s="21">
        <f t="shared" si="79"/>
        <v>0</v>
      </c>
      <c r="M292" s="21">
        <f t="shared" si="79"/>
        <v>0</v>
      </c>
      <c r="N292" s="21">
        <f t="shared" si="79"/>
        <v>0.14650000000000005</v>
      </c>
      <c r="O292" s="21">
        <f t="shared" si="79"/>
        <v>2.6750000000000003E-2</v>
      </c>
      <c r="P292" s="21">
        <f t="shared" si="79"/>
        <v>0</v>
      </c>
      <c r="Q292" s="21">
        <f t="shared" si="79"/>
        <v>1.1250000000000001E-3</v>
      </c>
      <c r="R292" s="34">
        <f t="shared" si="80"/>
        <v>191</v>
      </c>
      <c r="S292" s="34">
        <f t="shared" si="80"/>
        <v>114</v>
      </c>
    </row>
    <row r="293" spans="1:19" ht="16.5" x14ac:dyDescent="0.2">
      <c r="A293" s="86">
        <v>245</v>
      </c>
      <c r="B293" s="86">
        <v>19</v>
      </c>
      <c r="C293" s="86">
        <v>5</v>
      </c>
      <c r="D293" s="19">
        <v>0.5</v>
      </c>
      <c r="H293" s="21">
        <f t="shared" si="79"/>
        <v>0</v>
      </c>
      <c r="I293" s="21">
        <f t="shared" si="79"/>
        <v>0</v>
      </c>
      <c r="J293" s="21">
        <f t="shared" si="79"/>
        <v>0.11499999999999999</v>
      </c>
      <c r="K293" s="21">
        <f t="shared" si="79"/>
        <v>4.2500000000000003E-2</v>
      </c>
      <c r="L293" s="21">
        <f t="shared" si="79"/>
        <v>0</v>
      </c>
      <c r="M293" s="21">
        <f t="shared" si="79"/>
        <v>0</v>
      </c>
      <c r="N293" s="21">
        <f t="shared" si="79"/>
        <v>0.14500000000000002</v>
      </c>
      <c r="O293" s="21">
        <f t="shared" si="79"/>
        <v>2.7500000000000004E-2</v>
      </c>
      <c r="P293" s="21">
        <f t="shared" si="79"/>
        <v>0</v>
      </c>
      <c r="Q293" s="21">
        <f t="shared" si="79"/>
        <v>1.2500000000000002E-3</v>
      </c>
      <c r="R293" s="34">
        <f t="shared" si="80"/>
        <v>192</v>
      </c>
      <c r="S293" s="34">
        <f t="shared" si="80"/>
        <v>115</v>
      </c>
    </row>
    <row r="294" spans="1:19" ht="16.5" x14ac:dyDescent="0.2">
      <c r="A294" s="86">
        <v>246</v>
      </c>
      <c r="B294" s="86">
        <v>19</v>
      </c>
      <c r="C294" s="86">
        <v>6</v>
      </c>
      <c r="D294" s="19">
        <v>0.55000000000000004</v>
      </c>
      <c r="H294" s="21">
        <f t="shared" si="79"/>
        <v>0</v>
      </c>
      <c r="I294" s="21">
        <f t="shared" si="79"/>
        <v>0</v>
      </c>
      <c r="J294" s="21">
        <f t="shared" si="79"/>
        <v>0.1135</v>
      </c>
      <c r="K294" s="21">
        <f t="shared" si="79"/>
        <v>4.3250000000000004E-2</v>
      </c>
      <c r="L294" s="21">
        <f t="shared" si="79"/>
        <v>0</v>
      </c>
      <c r="M294" s="21">
        <f t="shared" si="79"/>
        <v>0</v>
      </c>
      <c r="N294" s="21">
        <f t="shared" si="79"/>
        <v>0.14350000000000002</v>
      </c>
      <c r="O294" s="21">
        <f t="shared" si="79"/>
        <v>2.8249999999999997E-2</v>
      </c>
      <c r="P294" s="21">
        <f t="shared" si="79"/>
        <v>0</v>
      </c>
      <c r="Q294" s="21">
        <f t="shared" si="79"/>
        <v>1.3750000000000004E-3</v>
      </c>
      <c r="R294" s="34">
        <f t="shared" si="80"/>
        <v>193</v>
      </c>
      <c r="S294" s="34">
        <f t="shared" si="80"/>
        <v>115</v>
      </c>
    </row>
    <row r="295" spans="1:19" ht="16.5" x14ac:dyDescent="0.2">
      <c r="A295" s="86">
        <v>247</v>
      </c>
      <c r="B295" s="86">
        <v>19</v>
      </c>
      <c r="C295" s="86">
        <v>7</v>
      </c>
      <c r="D295" s="19">
        <v>0.6</v>
      </c>
      <c r="H295" s="21">
        <f t="shared" si="79"/>
        <v>0</v>
      </c>
      <c r="I295" s="21">
        <f t="shared" si="79"/>
        <v>0</v>
      </c>
      <c r="J295" s="21">
        <f t="shared" si="79"/>
        <v>0.11200000000000002</v>
      </c>
      <c r="K295" s="21">
        <f t="shared" si="79"/>
        <v>4.3999999999999997E-2</v>
      </c>
      <c r="L295" s="21">
        <f t="shared" si="79"/>
        <v>0</v>
      </c>
      <c r="M295" s="21">
        <f t="shared" si="79"/>
        <v>0</v>
      </c>
      <c r="N295" s="21">
        <f t="shared" si="79"/>
        <v>0.14200000000000002</v>
      </c>
      <c r="O295" s="21">
        <f t="shared" si="79"/>
        <v>2.9000000000000005E-2</v>
      </c>
      <c r="P295" s="21">
        <f t="shared" si="79"/>
        <v>0</v>
      </c>
      <c r="Q295" s="21">
        <f t="shared" si="79"/>
        <v>1.5E-3</v>
      </c>
      <c r="R295" s="34">
        <f t="shared" si="80"/>
        <v>194</v>
      </c>
      <c r="S295" s="34">
        <f t="shared" si="80"/>
        <v>116</v>
      </c>
    </row>
    <row r="296" spans="1:19" ht="16.5" x14ac:dyDescent="0.2">
      <c r="A296" s="86">
        <v>248</v>
      </c>
      <c r="B296" s="86">
        <v>19</v>
      </c>
      <c r="C296" s="86">
        <v>8</v>
      </c>
      <c r="D296" s="19">
        <v>0.65</v>
      </c>
      <c r="H296" s="21">
        <f t="shared" si="79"/>
        <v>0</v>
      </c>
      <c r="I296" s="21">
        <f t="shared" si="79"/>
        <v>0</v>
      </c>
      <c r="J296" s="21">
        <f t="shared" si="79"/>
        <v>0.1105</v>
      </c>
      <c r="K296" s="21">
        <f t="shared" si="79"/>
        <v>4.4750000000000005E-2</v>
      </c>
      <c r="L296" s="21">
        <f t="shared" si="79"/>
        <v>0</v>
      </c>
      <c r="M296" s="21">
        <f t="shared" si="79"/>
        <v>0</v>
      </c>
      <c r="N296" s="21">
        <f t="shared" si="79"/>
        <v>0.14050000000000001</v>
      </c>
      <c r="O296" s="21">
        <f t="shared" si="79"/>
        <v>2.9749999999999999E-2</v>
      </c>
      <c r="P296" s="21">
        <f t="shared" si="79"/>
        <v>0</v>
      </c>
      <c r="Q296" s="21">
        <f t="shared" si="79"/>
        <v>1.6250000000000001E-3</v>
      </c>
      <c r="R296" s="34">
        <f t="shared" si="80"/>
        <v>194</v>
      </c>
      <c r="S296" s="34">
        <f t="shared" si="80"/>
        <v>116</v>
      </c>
    </row>
    <row r="297" spans="1:19" ht="16.5" x14ac:dyDescent="0.2">
      <c r="A297" s="86">
        <v>249</v>
      </c>
      <c r="B297" s="86">
        <v>19</v>
      </c>
      <c r="C297" s="86">
        <v>9</v>
      </c>
      <c r="D297" s="19">
        <v>0.7</v>
      </c>
      <c r="H297" s="21">
        <f t="shared" si="79"/>
        <v>0</v>
      </c>
      <c r="I297" s="21">
        <f t="shared" si="79"/>
        <v>0</v>
      </c>
      <c r="J297" s="21">
        <f t="shared" si="79"/>
        <v>0.10900000000000001</v>
      </c>
      <c r="K297" s="21">
        <f t="shared" si="79"/>
        <v>4.5499999999999999E-2</v>
      </c>
      <c r="L297" s="21">
        <f t="shared" si="79"/>
        <v>0</v>
      </c>
      <c r="M297" s="21">
        <f t="shared" si="79"/>
        <v>0</v>
      </c>
      <c r="N297" s="21">
        <f t="shared" si="79"/>
        <v>0.13900000000000001</v>
      </c>
      <c r="O297" s="21">
        <f t="shared" si="79"/>
        <v>3.0499999999999999E-2</v>
      </c>
      <c r="P297" s="21">
        <f t="shared" si="79"/>
        <v>0</v>
      </c>
      <c r="Q297" s="21">
        <f t="shared" si="79"/>
        <v>1.7499999999999998E-3</v>
      </c>
      <c r="R297" s="34">
        <f t="shared" si="80"/>
        <v>195</v>
      </c>
      <c r="S297" s="34">
        <f t="shared" si="80"/>
        <v>117</v>
      </c>
    </row>
    <row r="298" spans="1:19" ht="16.5" x14ac:dyDescent="0.2">
      <c r="A298" s="86">
        <v>250</v>
      </c>
      <c r="B298" s="86">
        <v>19</v>
      </c>
      <c r="C298" s="86">
        <v>10</v>
      </c>
      <c r="D298" s="19">
        <v>0.75</v>
      </c>
      <c r="H298" s="21">
        <f t="shared" si="79"/>
        <v>0</v>
      </c>
      <c r="I298" s="21">
        <f t="shared" si="79"/>
        <v>0</v>
      </c>
      <c r="J298" s="21">
        <f t="shared" si="79"/>
        <v>0.1075</v>
      </c>
      <c r="K298" s="21">
        <f t="shared" si="79"/>
        <v>4.6250000000000006E-2</v>
      </c>
      <c r="L298" s="21">
        <f t="shared" si="79"/>
        <v>0</v>
      </c>
      <c r="M298" s="21">
        <f t="shared" si="79"/>
        <v>0</v>
      </c>
      <c r="N298" s="21">
        <f t="shared" si="79"/>
        <v>0.13750000000000001</v>
      </c>
      <c r="O298" s="21">
        <f t="shared" si="79"/>
        <v>3.1249999999999997E-2</v>
      </c>
      <c r="P298" s="21">
        <f t="shared" si="79"/>
        <v>0</v>
      </c>
      <c r="Q298" s="21">
        <f t="shared" si="79"/>
        <v>1.8750000000000004E-3</v>
      </c>
      <c r="R298" s="34">
        <f t="shared" si="80"/>
        <v>196</v>
      </c>
      <c r="S298" s="34">
        <f t="shared" si="80"/>
        <v>117</v>
      </c>
    </row>
    <row r="299" spans="1:19" ht="16.5" x14ac:dyDescent="0.2">
      <c r="A299" s="86">
        <v>251</v>
      </c>
      <c r="B299" s="86">
        <v>19</v>
      </c>
      <c r="C299" s="86">
        <v>11</v>
      </c>
      <c r="D299" s="19">
        <v>0.8</v>
      </c>
      <c r="H299" s="21">
        <f t="shared" ref="H299:Q308" si="81">(INDEX(H$7:H$27,$B299)*(1-$D299)+INDEX(H$7:H$27,$B299+1)*$D299)*H$4*$B$2</f>
        <v>0</v>
      </c>
      <c r="I299" s="21">
        <f t="shared" si="81"/>
        <v>0</v>
      </c>
      <c r="J299" s="21">
        <f t="shared" si="81"/>
        <v>0.10600000000000001</v>
      </c>
      <c r="K299" s="21">
        <f t="shared" si="81"/>
        <v>4.7E-2</v>
      </c>
      <c r="L299" s="21">
        <f t="shared" si="81"/>
        <v>0</v>
      </c>
      <c r="M299" s="21">
        <f t="shared" si="81"/>
        <v>0</v>
      </c>
      <c r="N299" s="21">
        <f t="shared" si="81"/>
        <v>0.13599999999999998</v>
      </c>
      <c r="O299" s="21">
        <f t="shared" si="81"/>
        <v>3.1999999999999994E-2</v>
      </c>
      <c r="P299" s="21">
        <f t="shared" si="81"/>
        <v>0</v>
      </c>
      <c r="Q299" s="21">
        <f t="shared" si="81"/>
        <v>2.0000000000000005E-3</v>
      </c>
      <c r="R299" s="34">
        <f t="shared" si="80"/>
        <v>197</v>
      </c>
      <c r="S299" s="34">
        <f t="shared" si="80"/>
        <v>118</v>
      </c>
    </row>
    <row r="300" spans="1:19" ht="16.5" x14ac:dyDescent="0.2">
      <c r="A300" s="86">
        <v>252</v>
      </c>
      <c r="B300" s="86">
        <v>19</v>
      </c>
      <c r="C300" s="86">
        <v>12</v>
      </c>
      <c r="D300" s="19">
        <v>0.85</v>
      </c>
      <c r="H300" s="21">
        <f t="shared" si="81"/>
        <v>0</v>
      </c>
      <c r="I300" s="21">
        <f t="shared" si="81"/>
        <v>0</v>
      </c>
      <c r="J300" s="21">
        <f t="shared" si="81"/>
        <v>0.1045</v>
      </c>
      <c r="K300" s="21">
        <f t="shared" si="81"/>
        <v>4.7750000000000001E-2</v>
      </c>
      <c r="L300" s="21">
        <f t="shared" si="81"/>
        <v>0</v>
      </c>
      <c r="M300" s="21">
        <f t="shared" si="81"/>
        <v>0</v>
      </c>
      <c r="N300" s="21">
        <f t="shared" si="81"/>
        <v>0.13450000000000001</v>
      </c>
      <c r="O300" s="21">
        <f t="shared" si="81"/>
        <v>3.2750000000000001E-2</v>
      </c>
      <c r="P300" s="21">
        <f t="shared" si="81"/>
        <v>0</v>
      </c>
      <c r="Q300" s="21">
        <f t="shared" si="81"/>
        <v>2.1250000000000002E-3</v>
      </c>
      <c r="R300" s="34">
        <f t="shared" si="80"/>
        <v>197</v>
      </c>
      <c r="S300" s="34">
        <f t="shared" si="80"/>
        <v>118</v>
      </c>
    </row>
    <row r="301" spans="1:19" ht="16.5" x14ac:dyDescent="0.2">
      <c r="A301" s="86">
        <v>253</v>
      </c>
      <c r="B301" s="86">
        <v>19</v>
      </c>
      <c r="C301" s="86">
        <v>13</v>
      </c>
      <c r="D301" s="19">
        <v>0.9</v>
      </c>
      <c r="H301" s="21">
        <f t="shared" si="81"/>
        <v>0</v>
      </c>
      <c r="I301" s="21">
        <f t="shared" si="81"/>
        <v>0</v>
      </c>
      <c r="J301" s="21">
        <f t="shared" si="81"/>
        <v>0.10300000000000001</v>
      </c>
      <c r="K301" s="21">
        <f t="shared" si="81"/>
        <v>4.8500000000000001E-2</v>
      </c>
      <c r="L301" s="21">
        <f t="shared" si="81"/>
        <v>0</v>
      </c>
      <c r="M301" s="21">
        <f t="shared" si="81"/>
        <v>0</v>
      </c>
      <c r="N301" s="21">
        <f t="shared" si="81"/>
        <v>0.13300000000000001</v>
      </c>
      <c r="O301" s="21">
        <f t="shared" si="81"/>
        <v>3.3500000000000002E-2</v>
      </c>
      <c r="P301" s="21">
        <f t="shared" si="81"/>
        <v>0</v>
      </c>
      <c r="Q301" s="21">
        <f t="shared" si="81"/>
        <v>2.2500000000000003E-3</v>
      </c>
      <c r="R301" s="34">
        <f t="shared" si="80"/>
        <v>198</v>
      </c>
      <c r="S301" s="34">
        <f t="shared" si="80"/>
        <v>119</v>
      </c>
    </row>
    <row r="302" spans="1:19" ht="16.5" x14ac:dyDescent="0.2">
      <c r="A302" s="86">
        <v>254</v>
      </c>
      <c r="B302" s="86">
        <v>19</v>
      </c>
      <c r="C302" s="86">
        <v>14</v>
      </c>
      <c r="D302" s="19">
        <v>0.95</v>
      </c>
      <c r="H302" s="21">
        <f t="shared" si="81"/>
        <v>0</v>
      </c>
      <c r="I302" s="21">
        <f t="shared" si="81"/>
        <v>0</v>
      </c>
      <c r="J302" s="21">
        <f t="shared" si="81"/>
        <v>0.10150000000000002</v>
      </c>
      <c r="K302" s="21">
        <f t="shared" si="81"/>
        <v>4.9250000000000002E-2</v>
      </c>
      <c r="L302" s="21">
        <f t="shared" si="81"/>
        <v>0</v>
      </c>
      <c r="M302" s="21">
        <f t="shared" si="81"/>
        <v>0</v>
      </c>
      <c r="N302" s="21">
        <f t="shared" si="81"/>
        <v>0.13150000000000001</v>
      </c>
      <c r="O302" s="21">
        <f t="shared" si="81"/>
        <v>3.4249999999999996E-2</v>
      </c>
      <c r="P302" s="21">
        <f t="shared" si="81"/>
        <v>0</v>
      </c>
      <c r="Q302" s="21">
        <f t="shared" si="81"/>
        <v>2.3750000000000004E-3</v>
      </c>
      <c r="R302" s="34">
        <f t="shared" si="80"/>
        <v>199</v>
      </c>
      <c r="S302" s="34">
        <f t="shared" si="80"/>
        <v>119</v>
      </c>
    </row>
    <row r="303" spans="1:19" ht="16.5" x14ac:dyDescent="0.2">
      <c r="A303" s="86">
        <v>255</v>
      </c>
      <c r="B303" s="86">
        <v>19</v>
      </c>
      <c r="C303" s="86">
        <v>15</v>
      </c>
      <c r="D303" s="19">
        <v>1</v>
      </c>
      <c r="H303" s="21">
        <f t="shared" si="81"/>
        <v>0</v>
      </c>
      <c r="I303" s="21">
        <f t="shared" si="81"/>
        <v>0</v>
      </c>
      <c r="J303" s="21">
        <f t="shared" si="81"/>
        <v>0.1</v>
      </c>
      <c r="K303" s="21">
        <f t="shared" si="81"/>
        <v>0.05</v>
      </c>
      <c r="L303" s="21">
        <f t="shared" si="81"/>
        <v>0</v>
      </c>
      <c r="M303" s="21">
        <f t="shared" si="81"/>
        <v>0</v>
      </c>
      <c r="N303" s="21">
        <f t="shared" si="81"/>
        <v>0.13</v>
      </c>
      <c r="O303" s="21">
        <f t="shared" si="81"/>
        <v>3.4999999999999996E-2</v>
      </c>
      <c r="P303" s="21">
        <f t="shared" si="81"/>
        <v>0</v>
      </c>
      <c r="Q303" s="21">
        <f t="shared" si="81"/>
        <v>2.5000000000000005E-3</v>
      </c>
      <c r="R303" s="34">
        <f t="shared" si="80"/>
        <v>200</v>
      </c>
      <c r="S303" s="34">
        <f t="shared" si="80"/>
        <v>120</v>
      </c>
    </row>
    <row r="304" spans="1:19" ht="16.5" x14ac:dyDescent="0.2">
      <c r="A304" s="86">
        <v>256</v>
      </c>
      <c r="B304" s="86">
        <v>20</v>
      </c>
      <c r="C304" s="86">
        <v>1</v>
      </c>
      <c r="D304" s="19">
        <v>0.3</v>
      </c>
      <c r="H304" s="21">
        <f t="shared" si="81"/>
        <v>0</v>
      </c>
      <c r="I304" s="21">
        <f t="shared" si="81"/>
        <v>0</v>
      </c>
      <c r="J304" s="21">
        <f t="shared" si="81"/>
        <v>9.0999999999999998E-2</v>
      </c>
      <c r="K304" s="21">
        <f t="shared" si="81"/>
        <v>5.4499999999999993E-2</v>
      </c>
      <c r="L304" s="21">
        <f t="shared" si="81"/>
        <v>0</v>
      </c>
      <c r="M304" s="21">
        <f t="shared" si="81"/>
        <v>0</v>
      </c>
      <c r="N304" s="21">
        <f t="shared" si="81"/>
        <v>0.121</v>
      </c>
      <c r="O304" s="21">
        <f t="shared" si="81"/>
        <v>3.95E-2</v>
      </c>
      <c r="P304" s="21">
        <f t="shared" si="81"/>
        <v>0</v>
      </c>
      <c r="Q304" s="21">
        <f t="shared" si="81"/>
        <v>3.2500000000000003E-3</v>
      </c>
      <c r="R304" s="34">
        <f t="shared" si="80"/>
        <v>203</v>
      </c>
      <c r="S304" s="34">
        <f t="shared" si="80"/>
        <v>123</v>
      </c>
    </row>
    <row r="305" spans="1:19" ht="16.5" x14ac:dyDescent="0.2">
      <c r="A305" s="86">
        <v>257</v>
      </c>
      <c r="B305" s="86">
        <v>20</v>
      </c>
      <c r="C305" s="86">
        <v>2</v>
      </c>
      <c r="D305" s="19">
        <v>0.35</v>
      </c>
      <c r="H305" s="21">
        <f t="shared" si="81"/>
        <v>0</v>
      </c>
      <c r="I305" s="21">
        <f t="shared" si="81"/>
        <v>0</v>
      </c>
      <c r="J305" s="21">
        <f t="shared" si="81"/>
        <v>8.950000000000001E-2</v>
      </c>
      <c r="K305" s="21">
        <f t="shared" si="81"/>
        <v>5.525E-2</v>
      </c>
      <c r="L305" s="21">
        <f t="shared" si="81"/>
        <v>0</v>
      </c>
      <c r="M305" s="21">
        <f t="shared" si="81"/>
        <v>0</v>
      </c>
      <c r="N305" s="21">
        <f t="shared" si="81"/>
        <v>0.11950000000000001</v>
      </c>
      <c r="O305" s="21">
        <f t="shared" si="81"/>
        <v>4.0250000000000001E-2</v>
      </c>
      <c r="P305" s="21">
        <f t="shared" si="81"/>
        <v>0</v>
      </c>
      <c r="Q305" s="21">
        <f t="shared" si="81"/>
        <v>3.3750000000000004E-3</v>
      </c>
      <c r="R305" s="34">
        <f t="shared" si="80"/>
        <v>203</v>
      </c>
      <c r="S305" s="34">
        <f t="shared" si="80"/>
        <v>123</v>
      </c>
    </row>
    <row r="306" spans="1:19" ht="16.5" x14ac:dyDescent="0.2">
      <c r="A306" s="86">
        <v>258</v>
      </c>
      <c r="B306" s="86">
        <v>20</v>
      </c>
      <c r="C306" s="86">
        <v>3</v>
      </c>
      <c r="D306" s="19">
        <v>0.4</v>
      </c>
      <c r="H306" s="21">
        <f t="shared" si="81"/>
        <v>0</v>
      </c>
      <c r="I306" s="21">
        <f t="shared" si="81"/>
        <v>0</v>
      </c>
      <c r="J306" s="21">
        <f t="shared" si="81"/>
        <v>8.7999999999999995E-2</v>
      </c>
      <c r="K306" s="21">
        <f t="shared" si="81"/>
        <v>5.6000000000000008E-2</v>
      </c>
      <c r="L306" s="21">
        <f t="shared" si="81"/>
        <v>0</v>
      </c>
      <c r="M306" s="21">
        <f t="shared" si="81"/>
        <v>0</v>
      </c>
      <c r="N306" s="21">
        <f t="shared" si="81"/>
        <v>0.11800000000000002</v>
      </c>
      <c r="O306" s="21">
        <f t="shared" si="81"/>
        <v>4.1000000000000009E-2</v>
      </c>
      <c r="P306" s="21">
        <f t="shared" si="81"/>
        <v>0</v>
      </c>
      <c r="Q306" s="21">
        <f t="shared" si="81"/>
        <v>3.5000000000000005E-3</v>
      </c>
      <c r="R306" s="34">
        <f t="shared" si="80"/>
        <v>204</v>
      </c>
      <c r="S306" s="34">
        <f t="shared" si="80"/>
        <v>124</v>
      </c>
    </row>
    <row r="307" spans="1:19" ht="16.5" x14ac:dyDescent="0.2">
      <c r="A307" s="86">
        <v>259</v>
      </c>
      <c r="B307" s="86">
        <v>20</v>
      </c>
      <c r="C307" s="86">
        <v>4</v>
      </c>
      <c r="D307" s="19">
        <v>0.45</v>
      </c>
      <c r="H307" s="21">
        <f t="shared" si="81"/>
        <v>0</v>
      </c>
      <c r="I307" s="21">
        <f t="shared" si="81"/>
        <v>0</v>
      </c>
      <c r="J307" s="21">
        <f t="shared" si="81"/>
        <v>8.6500000000000007E-2</v>
      </c>
      <c r="K307" s="21">
        <f t="shared" si="81"/>
        <v>5.6750000000000016E-2</v>
      </c>
      <c r="L307" s="21">
        <f t="shared" si="81"/>
        <v>0</v>
      </c>
      <c r="M307" s="21">
        <f t="shared" si="81"/>
        <v>0</v>
      </c>
      <c r="N307" s="21">
        <f t="shared" si="81"/>
        <v>0.11650000000000001</v>
      </c>
      <c r="O307" s="21">
        <f t="shared" si="81"/>
        <v>4.1750000000000002E-2</v>
      </c>
      <c r="P307" s="21">
        <f t="shared" si="81"/>
        <v>0</v>
      </c>
      <c r="Q307" s="21">
        <f t="shared" si="81"/>
        <v>3.6250000000000006E-3</v>
      </c>
      <c r="R307" s="34">
        <f t="shared" si="80"/>
        <v>204</v>
      </c>
      <c r="S307" s="34">
        <f t="shared" si="80"/>
        <v>124</v>
      </c>
    </row>
    <row r="308" spans="1:19" ht="16.5" x14ac:dyDescent="0.2">
      <c r="A308" s="86">
        <v>260</v>
      </c>
      <c r="B308" s="86">
        <v>20</v>
      </c>
      <c r="C308" s="86">
        <v>5</v>
      </c>
      <c r="D308" s="19">
        <v>0.5</v>
      </c>
      <c r="H308" s="21">
        <f t="shared" si="81"/>
        <v>0</v>
      </c>
      <c r="I308" s="21">
        <f t="shared" si="81"/>
        <v>0</v>
      </c>
      <c r="J308" s="21">
        <f t="shared" si="81"/>
        <v>8.5000000000000006E-2</v>
      </c>
      <c r="K308" s="21">
        <f t="shared" si="81"/>
        <v>5.7499999999999996E-2</v>
      </c>
      <c r="L308" s="21">
        <f t="shared" si="81"/>
        <v>0</v>
      </c>
      <c r="M308" s="21">
        <f t="shared" si="81"/>
        <v>0</v>
      </c>
      <c r="N308" s="21">
        <f t="shared" si="81"/>
        <v>0.11499999999999999</v>
      </c>
      <c r="O308" s="21">
        <f t="shared" si="81"/>
        <v>4.2500000000000003E-2</v>
      </c>
      <c r="P308" s="21">
        <f t="shared" si="81"/>
        <v>0</v>
      </c>
      <c r="Q308" s="21">
        <f t="shared" si="81"/>
        <v>3.7500000000000007E-3</v>
      </c>
      <c r="R308" s="34">
        <f t="shared" si="80"/>
        <v>205</v>
      </c>
      <c r="S308" s="34">
        <f t="shared" si="80"/>
        <v>125</v>
      </c>
    </row>
    <row r="309" spans="1:19" ht="16.5" x14ac:dyDescent="0.2">
      <c r="A309" s="86">
        <v>261</v>
      </c>
      <c r="B309" s="86">
        <v>20</v>
      </c>
      <c r="C309" s="86">
        <v>6</v>
      </c>
      <c r="D309" s="19">
        <v>0.55000000000000004</v>
      </c>
      <c r="H309" s="21">
        <f t="shared" ref="H309:Q318" si="82">(INDEX(H$7:H$27,$B309)*(1-$D309)+INDEX(H$7:H$27,$B309+1)*$D309)*H$4*$B$2</f>
        <v>0</v>
      </c>
      <c r="I309" s="21">
        <f t="shared" si="82"/>
        <v>0</v>
      </c>
      <c r="J309" s="21">
        <f t="shared" si="82"/>
        <v>8.3500000000000005E-2</v>
      </c>
      <c r="K309" s="21">
        <f t="shared" si="82"/>
        <v>5.8250000000000003E-2</v>
      </c>
      <c r="L309" s="21">
        <f t="shared" si="82"/>
        <v>0</v>
      </c>
      <c r="M309" s="21">
        <f t="shared" si="82"/>
        <v>0</v>
      </c>
      <c r="N309" s="21">
        <f t="shared" si="82"/>
        <v>0.1135</v>
      </c>
      <c r="O309" s="21">
        <f t="shared" si="82"/>
        <v>4.3250000000000004E-2</v>
      </c>
      <c r="P309" s="21">
        <f t="shared" si="82"/>
        <v>0</v>
      </c>
      <c r="Q309" s="21">
        <f t="shared" si="82"/>
        <v>3.8750000000000008E-3</v>
      </c>
      <c r="R309" s="34">
        <f t="shared" ref="R309:S318" si="83">INT((INDEX(R$7:R$27,$B309)*(1-$D309)+INDEX(R$7:R$27,$B309+1)*$D309)*R$4*$B$2)</f>
        <v>205</v>
      </c>
      <c r="S309" s="34">
        <f t="shared" si="83"/>
        <v>125</v>
      </c>
    </row>
    <row r="310" spans="1:19" ht="16.5" x14ac:dyDescent="0.2">
      <c r="A310" s="86">
        <v>262</v>
      </c>
      <c r="B310" s="86">
        <v>20</v>
      </c>
      <c r="C310" s="86">
        <v>7</v>
      </c>
      <c r="D310" s="19">
        <v>0.6</v>
      </c>
      <c r="H310" s="21">
        <f t="shared" si="82"/>
        <v>0</v>
      </c>
      <c r="I310" s="21">
        <f t="shared" si="82"/>
        <v>0</v>
      </c>
      <c r="J310" s="21">
        <f t="shared" si="82"/>
        <v>8.2000000000000017E-2</v>
      </c>
      <c r="K310" s="21">
        <f t="shared" si="82"/>
        <v>5.9000000000000011E-2</v>
      </c>
      <c r="L310" s="21">
        <f t="shared" si="82"/>
        <v>0</v>
      </c>
      <c r="M310" s="21">
        <f t="shared" si="82"/>
        <v>0</v>
      </c>
      <c r="N310" s="21">
        <f t="shared" si="82"/>
        <v>0.11200000000000002</v>
      </c>
      <c r="O310" s="21">
        <f t="shared" si="82"/>
        <v>4.3999999999999997E-2</v>
      </c>
      <c r="P310" s="21">
        <f t="shared" si="82"/>
        <v>0</v>
      </c>
      <c r="Q310" s="21">
        <f t="shared" si="82"/>
        <v>4.0000000000000001E-3</v>
      </c>
      <c r="R310" s="34">
        <f t="shared" si="83"/>
        <v>206</v>
      </c>
      <c r="S310" s="34">
        <f t="shared" si="83"/>
        <v>126</v>
      </c>
    </row>
    <row r="311" spans="1:19" ht="16.5" x14ac:dyDescent="0.2">
      <c r="A311" s="86">
        <v>263</v>
      </c>
      <c r="B311" s="86">
        <v>20</v>
      </c>
      <c r="C311" s="86">
        <v>8</v>
      </c>
      <c r="D311" s="19">
        <v>0.65</v>
      </c>
      <c r="H311" s="21">
        <f t="shared" si="82"/>
        <v>0</v>
      </c>
      <c r="I311" s="21">
        <f t="shared" si="82"/>
        <v>0</v>
      </c>
      <c r="J311" s="21">
        <f t="shared" si="82"/>
        <v>8.0500000000000002E-2</v>
      </c>
      <c r="K311" s="21">
        <f t="shared" si="82"/>
        <v>5.9750000000000004E-2</v>
      </c>
      <c r="L311" s="21">
        <f t="shared" si="82"/>
        <v>0</v>
      </c>
      <c r="M311" s="21">
        <f t="shared" si="82"/>
        <v>0</v>
      </c>
      <c r="N311" s="21">
        <f t="shared" si="82"/>
        <v>0.1105</v>
      </c>
      <c r="O311" s="21">
        <f t="shared" si="82"/>
        <v>4.4750000000000005E-2</v>
      </c>
      <c r="P311" s="21">
        <f t="shared" si="82"/>
        <v>0</v>
      </c>
      <c r="Q311" s="21">
        <f t="shared" si="82"/>
        <v>4.1250000000000002E-3</v>
      </c>
      <c r="R311" s="34">
        <f t="shared" si="83"/>
        <v>206</v>
      </c>
      <c r="S311" s="34">
        <f t="shared" si="83"/>
        <v>126</v>
      </c>
    </row>
    <row r="312" spans="1:19" ht="16.5" x14ac:dyDescent="0.2">
      <c r="A312" s="86">
        <v>264</v>
      </c>
      <c r="B312" s="86">
        <v>20</v>
      </c>
      <c r="C312" s="86">
        <v>9</v>
      </c>
      <c r="D312" s="19">
        <v>0.7</v>
      </c>
      <c r="H312" s="21">
        <f t="shared" si="82"/>
        <v>0</v>
      </c>
      <c r="I312" s="21">
        <f t="shared" si="82"/>
        <v>0</v>
      </c>
      <c r="J312" s="21">
        <f t="shared" si="82"/>
        <v>7.9000000000000015E-2</v>
      </c>
      <c r="K312" s="21">
        <f t="shared" si="82"/>
        <v>6.0499999999999998E-2</v>
      </c>
      <c r="L312" s="21">
        <f t="shared" si="82"/>
        <v>0</v>
      </c>
      <c r="M312" s="21">
        <f t="shared" si="82"/>
        <v>0</v>
      </c>
      <c r="N312" s="21">
        <f t="shared" si="82"/>
        <v>0.10900000000000001</v>
      </c>
      <c r="O312" s="21">
        <f t="shared" si="82"/>
        <v>4.5499999999999999E-2</v>
      </c>
      <c r="P312" s="21">
        <f t="shared" si="82"/>
        <v>0</v>
      </c>
      <c r="Q312" s="21">
        <f t="shared" si="82"/>
        <v>4.2499999999999994E-3</v>
      </c>
      <c r="R312" s="34">
        <f t="shared" si="83"/>
        <v>207</v>
      </c>
      <c r="S312" s="34">
        <f t="shared" si="83"/>
        <v>127</v>
      </c>
    </row>
    <row r="313" spans="1:19" ht="16.5" x14ac:dyDescent="0.2">
      <c r="A313" s="86">
        <v>265</v>
      </c>
      <c r="B313" s="86">
        <v>20</v>
      </c>
      <c r="C313" s="86">
        <v>10</v>
      </c>
      <c r="D313" s="19">
        <v>0.75</v>
      </c>
      <c r="H313" s="21">
        <f t="shared" si="82"/>
        <v>0</v>
      </c>
      <c r="I313" s="21">
        <f t="shared" si="82"/>
        <v>0</v>
      </c>
      <c r="J313" s="21">
        <f t="shared" si="82"/>
        <v>7.7499999999999999E-2</v>
      </c>
      <c r="K313" s="21">
        <f t="shared" si="82"/>
        <v>6.1250000000000006E-2</v>
      </c>
      <c r="L313" s="21">
        <f t="shared" si="82"/>
        <v>0</v>
      </c>
      <c r="M313" s="21">
        <f t="shared" si="82"/>
        <v>0</v>
      </c>
      <c r="N313" s="21">
        <f t="shared" si="82"/>
        <v>0.1075</v>
      </c>
      <c r="O313" s="21">
        <f t="shared" si="82"/>
        <v>4.6250000000000006E-2</v>
      </c>
      <c r="P313" s="21">
        <f t="shared" si="82"/>
        <v>0</v>
      </c>
      <c r="Q313" s="21">
        <f t="shared" si="82"/>
        <v>4.3750000000000004E-3</v>
      </c>
      <c r="R313" s="34">
        <f t="shared" si="83"/>
        <v>207</v>
      </c>
      <c r="S313" s="34">
        <f t="shared" si="83"/>
        <v>127</v>
      </c>
    </row>
    <row r="314" spans="1:19" ht="16.5" x14ac:dyDescent="0.2">
      <c r="A314" s="86">
        <v>266</v>
      </c>
      <c r="B314" s="86">
        <v>20</v>
      </c>
      <c r="C314" s="86">
        <v>11</v>
      </c>
      <c r="D314" s="19">
        <v>0.8</v>
      </c>
      <c r="H314" s="21">
        <f t="shared" si="82"/>
        <v>0</v>
      </c>
      <c r="I314" s="21">
        <f t="shared" si="82"/>
        <v>0</v>
      </c>
      <c r="J314" s="21">
        <f t="shared" si="82"/>
        <v>7.5999999999999998E-2</v>
      </c>
      <c r="K314" s="21">
        <f t="shared" si="82"/>
        <v>6.2E-2</v>
      </c>
      <c r="L314" s="21">
        <f t="shared" si="82"/>
        <v>0</v>
      </c>
      <c r="M314" s="21">
        <f t="shared" si="82"/>
        <v>0</v>
      </c>
      <c r="N314" s="21">
        <f t="shared" si="82"/>
        <v>0.10600000000000001</v>
      </c>
      <c r="O314" s="21">
        <f t="shared" si="82"/>
        <v>4.7E-2</v>
      </c>
      <c r="P314" s="21">
        <f t="shared" si="82"/>
        <v>0</v>
      </c>
      <c r="Q314" s="21">
        <f t="shared" si="82"/>
        <v>4.5000000000000005E-3</v>
      </c>
      <c r="R314" s="34">
        <f t="shared" si="83"/>
        <v>208</v>
      </c>
      <c r="S314" s="34">
        <f t="shared" si="83"/>
        <v>128</v>
      </c>
    </row>
    <row r="315" spans="1:19" ht="16.5" x14ac:dyDescent="0.2">
      <c r="A315" s="86">
        <v>267</v>
      </c>
      <c r="B315" s="86">
        <v>20</v>
      </c>
      <c r="C315" s="86">
        <v>12</v>
      </c>
      <c r="D315" s="19">
        <v>0.85</v>
      </c>
      <c r="H315" s="21">
        <f t="shared" si="82"/>
        <v>0</v>
      </c>
      <c r="I315" s="21">
        <f t="shared" si="82"/>
        <v>0</v>
      </c>
      <c r="J315" s="21">
        <f t="shared" si="82"/>
        <v>7.4499999999999997E-2</v>
      </c>
      <c r="K315" s="21">
        <f t="shared" si="82"/>
        <v>6.275E-2</v>
      </c>
      <c r="L315" s="21">
        <f t="shared" si="82"/>
        <v>0</v>
      </c>
      <c r="M315" s="21">
        <f t="shared" si="82"/>
        <v>0</v>
      </c>
      <c r="N315" s="21">
        <f t="shared" si="82"/>
        <v>0.1045</v>
      </c>
      <c r="O315" s="21">
        <f t="shared" si="82"/>
        <v>4.7750000000000001E-2</v>
      </c>
      <c r="P315" s="21">
        <f t="shared" si="82"/>
        <v>0</v>
      </c>
      <c r="Q315" s="21">
        <f t="shared" si="82"/>
        <v>4.6250000000000006E-3</v>
      </c>
      <c r="R315" s="34">
        <f t="shared" si="83"/>
        <v>208</v>
      </c>
      <c r="S315" s="34">
        <f t="shared" si="83"/>
        <v>128</v>
      </c>
    </row>
    <row r="316" spans="1:19" ht="16.5" x14ac:dyDescent="0.2">
      <c r="A316" s="86">
        <v>268</v>
      </c>
      <c r="B316" s="86">
        <v>20</v>
      </c>
      <c r="C316" s="86">
        <v>13</v>
      </c>
      <c r="D316" s="19">
        <v>0.9</v>
      </c>
      <c r="H316" s="21">
        <f t="shared" si="82"/>
        <v>0</v>
      </c>
      <c r="I316" s="21">
        <f t="shared" si="82"/>
        <v>0</v>
      </c>
      <c r="J316" s="21">
        <f t="shared" si="82"/>
        <v>7.2999999999999995E-2</v>
      </c>
      <c r="K316" s="21">
        <f t="shared" si="82"/>
        <v>6.3500000000000001E-2</v>
      </c>
      <c r="L316" s="21">
        <f t="shared" si="82"/>
        <v>0</v>
      </c>
      <c r="M316" s="21">
        <f t="shared" si="82"/>
        <v>0</v>
      </c>
      <c r="N316" s="21">
        <f t="shared" si="82"/>
        <v>0.10300000000000001</v>
      </c>
      <c r="O316" s="21">
        <f t="shared" si="82"/>
        <v>4.8500000000000001E-2</v>
      </c>
      <c r="P316" s="21">
        <f t="shared" si="82"/>
        <v>0</v>
      </c>
      <c r="Q316" s="21">
        <f t="shared" si="82"/>
        <v>4.7500000000000007E-3</v>
      </c>
      <c r="R316" s="34">
        <f t="shared" si="83"/>
        <v>209</v>
      </c>
      <c r="S316" s="34">
        <f t="shared" si="83"/>
        <v>129</v>
      </c>
    </row>
    <row r="317" spans="1:19" ht="16.5" x14ac:dyDescent="0.2">
      <c r="A317" s="86">
        <v>269</v>
      </c>
      <c r="B317" s="86">
        <v>20</v>
      </c>
      <c r="C317" s="86">
        <v>14</v>
      </c>
      <c r="D317" s="19">
        <v>0.95</v>
      </c>
      <c r="H317" s="21">
        <f t="shared" si="82"/>
        <v>0</v>
      </c>
      <c r="I317" s="21">
        <f t="shared" si="82"/>
        <v>0</v>
      </c>
      <c r="J317" s="21">
        <f t="shared" si="82"/>
        <v>7.1499999999999994E-2</v>
      </c>
      <c r="K317" s="21">
        <f t="shared" si="82"/>
        <v>6.4250000000000002E-2</v>
      </c>
      <c r="L317" s="21">
        <f t="shared" si="82"/>
        <v>0</v>
      </c>
      <c r="M317" s="21">
        <f t="shared" si="82"/>
        <v>0</v>
      </c>
      <c r="N317" s="21">
        <f t="shared" si="82"/>
        <v>0.10150000000000002</v>
      </c>
      <c r="O317" s="21">
        <f t="shared" si="82"/>
        <v>4.9250000000000002E-2</v>
      </c>
      <c r="P317" s="21">
        <f t="shared" si="82"/>
        <v>0</v>
      </c>
      <c r="Q317" s="21">
        <f t="shared" si="82"/>
        <v>4.8750000000000009E-3</v>
      </c>
      <c r="R317" s="34">
        <f t="shared" si="83"/>
        <v>209</v>
      </c>
      <c r="S317" s="34">
        <f t="shared" si="83"/>
        <v>129</v>
      </c>
    </row>
    <row r="318" spans="1:19" ht="16.5" x14ac:dyDescent="0.2">
      <c r="A318" s="86">
        <v>270</v>
      </c>
      <c r="B318" s="86">
        <v>20</v>
      </c>
      <c r="C318" s="86">
        <v>15</v>
      </c>
      <c r="D318" s="19">
        <v>1</v>
      </c>
      <c r="H318" s="21">
        <f t="shared" si="82"/>
        <v>0</v>
      </c>
      <c r="I318" s="21">
        <f t="shared" si="82"/>
        <v>0</v>
      </c>
      <c r="J318" s="21">
        <f t="shared" si="82"/>
        <v>6.9999999999999993E-2</v>
      </c>
      <c r="K318" s="21">
        <f t="shared" si="82"/>
        <v>6.5000000000000002E-2</v>
      </c>
      <c r="L318" s="21">
        <f t="shared" si="82"/>
        <v>0</v>
      </c>
      <c r="M318" s="21">
        <f t="shared" si="82"/>
        <v>0</v>
      </c>
      <c r="N318" s="21">
        <f t="shared" si="82"/>
        <v>0.1</v>
      </c>
      <c r="O318" s="21">
        <f t="shared" si="82"/>
        <v>0.05</v>
      </c>
      <c r="P318" s="21">
        <f t="shared" si="82"/>
        <v>0</v>
      </c>
      <c r="Q318" s="21">
        <f t="shared" si="82"/>
        <v>5.000000000000001E-3</v>
      </c>
      <c r="R318" s="34">
        <f t="shared" si="83"/>
        <v>210</v>
      </c>
      <c r="S318" s="34">
        <f t="shared" si="83"/>
        <v>130</v>
      </c>
    </row>
  </sheetData>
  <mergeCells count="3">
    <mergeCell ref="A3:S3"/>
    <mergeCell ref="AL3:AZ3"/>
    <mergeCell ref="V4:AF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文档说明</vt:lpstr>
      <vt:lpstr>价值概述</vt:lpstr>
      <vt:lpstr>节奏总表</vt:lpstr>
      <vt:lpstr>章节关卡</vt:lpstr>
      <vt:lpstr>经验计算</vt:lpstr>
      <vt:lpstr>芦花古楼</vt:lpstr>
      <vt:lpstr>金币总产</vt:lpstr>
      <vt:lpstr>日常任务</vt:lpstr>
      <vt:lpstr>挂机升级突破</vt:lpstr>
      <vt:lpstr>专属武器强化</vt:lpstr>
      <vt:lpstr>羁绊副本</vt:lpstr>
      <vt:lpstr>卡牌消耗</vt:lpstr>
      <vt:lpstr>神器</vt:lpstr>
      <vt:lpstr>装备</vt:lpstr>
      <vt:lpstr>新神器</vt:lpstr>
      <vt:lpstr>专属武器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2019-09-18T14:02:52Z</dcterms:modified>
</cp:coreProperties>
</file>